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48015319d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b2f3bc8416d494b"/>
    <x:sheet xmlns:r="http://schemas.openxmlformats.org/officeDocument/2006/relationships" name="SCOPE" sheetId="2" r:id="R80bbd7e3cbcf4baa"/>
    <x:sheet xmlns:r="http://schemas.openxmlformats.org/officeDocument/2006/relationships" name="EVIDENCE_PACKET" sheetId="3" r:id="R504e46c078784451"/>
    <x:sheet xmlns:r="http://schemas.openxmlformats.org/officeDocument/2006/relationships" name="CANDIDATES" sheetId="4" r:id="R9f49cf5cc64d4ddf"/>
    <x:sheet xmlns:r="http://schemas.openxmlformats.org/officeDocument/2006/relationships" name="CONFLICTS" sheetId="5" r:id="R416c22ef829e4df1"/>
    <x:sheet xmlns:r="http://schemas.openxmlformats.org/officeDocument/2006/relationships" name="DECISIONS" sheetId="6" r:id="Rda1fb9abd27448de"/>
    <x:sheet xmlns:r="http://schemas.openxmlformats.org/officeDocument/2006/relationships" name="ACTION" sheetId="7" r:id="R6640bb228c92478d"/>
    <x:sheet xmlns:r="http://schemas.openxmlformats.org/officeDocument/2006/relationships" name="STRATEGY_MAP" sheetId="8" r:id="R209700cec1c74cd4"/>
    <x:sheet xmlns:r="http://schemas.openxmlformats.org/officeDocument/2006/relationships" name="CHANGE_LOG" sheetId="9" r:id="R90cd508254724cbd"/>
    <x:sheet xmlns:r="http://schemas.openxmlformats.org/officeDocument/2006/relationships" name="HANDOFF" sheetId="10" r:id="R485b35f8e8b24084"/>
    <x:sheet xmlns:r="http://schemas.openxmlformats.org/officeDocument/2006/relationships" name="LISTS" sheetId="11" r:id="R9b1cbd6ca98b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A5560"/>
      <x:name val="Carlito"/>
    </x:font>
    <x:font>
      <x:sz val="11"/>
      <x:color rgb="FF16202A"/>
      <x:name val="Carlito"/>
    </x:font>
    <x:font>
      <x:b/>
      <x:sz val="11"/>
      <x:color rgb="FF0B2136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2136"/>
      </x:patternFill>
    </x:fill>
    <x:fill>
      <x:patternFill patternType="solid">
        <x:fgColor rgb="FFF7F9FB"/>
      </x:patternFill>
    </x:fill>
    <x:fill>
      <x:patternFill patternType="solid">
        <x:fgColor rgb="FFFFF7E6"/>
      </x:patternFill>
    </x:fill>
    <x:fill>
      <x:patternFill patternType="solid">
        <x:fgColor rgb="FFEEF5F9"/>
      </x:patternFill>
    </x:fill>
    <x:fill>
      <x:patternFill patternType="solid">
        <x:fgColor rgb="FF0B2136"/>
      </x:patternFill>
    </x:fill>
    <x:fill>
      <x:patternFill patternType="solid">
        <x:fgColor rgb="FFEEF5F9"/>
      </x:patternFill>
    </x:fill>
    <x:fill>
      <x:patternFill patternType="solid">
        <x:fgColor rgb="FFDDEAF5"/>
      </x:patternFill>
    </x:fill>
    <x:fill>
      <x:patternFill patternType="solid">
        <x:fgColor rgb="FFFFF7E6"/>
      </x:patternFill>
    </x:fill>
    <x:fill>
      <x:patternFill patternType="solid">
        <x:fgColor rgb="FFF7F9FB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b88e496b84299" /><Relationship Type="http://schemas.openxmlformats.org/officeDocument/2006/relationships/theme" Target="/xl/theme/theme1.xml" Id="Ref1fff0c2a0d4d8f" /><Relationship Type="http://schemas.openxmlformats.org/officeDocument/2006/relationships/sharedStrings" Target="/xl/sharedStrings.xml" Id="R4be5e06ea38e4ead" /><Relationship Type="http://schemas.openxmlformats.org/officeDocument/2006/relationships/worksheet" Target="/xl/worksheets/sheet1.xml" Id="Rfb2f3bc8416d494b" /><Relationship Type="http://schemas.openxmlformats.org/officeDocument/2006/relationships/worksheet" Target="/xl/worksheets/sheet2.xml" Id="R80bbd7e3cbcf4baa" /><Relationship Type="http://schemas.openxmlformats.org/officeDocument/2006/relationships/worksheet" Target="/xl/worksheets/sheet3.xml" Id="R504e46c078784451" /><Relationship Type="http://schemas.openxmlformats.org/officeDocument/2006/relationships/worksheet" Target="/xl/worksheets/sheet4.xml" Id="R9f49cf5cc64d4ddf" /><Relationship Type="http://schemas.openxmlformats.org/officeDocument/2006/relationships/worksheet" Target="/xl/worksheets/sheet5.xml" Id="R416c22ef829e4df1" /><Relationship Type="http://schemas.openxmlformats.org/officeDocument/2006/relationships/worksheet" Target="/xl/worksheets/sheet6.xml" Id="Rda1fb9abd27448de" /><Relationship Type="http://schemas.openxmlformats.org/officeDocument/2006/relationships/worksheet" Target="/xl/worksheets/sheet7.xml" Id="R6640bb228c92478d" /><Relationship Type="http://schemas.openxmlformats.org/officeDocument/2006/relationships/worksheet" Target="/xl/worksheets/sheet8.xml" Id="R209700cec1c74cd4" /><Relationship Type="http://schemas.openxmlformats.org/officeDocument/2006/relationships/worksheet" Target="/xl/worksheets/sheet9.xml" Id="R90cd508254724cbd" /><Relationship Type="http://schemas.openxmlformats.org/officeDocument/2006/relationships/worksheet" Target="/xl/worksheets/sheet10.xml" Id="R485b35f8e8b24084" /><Relationship Type="http://schemas.openxmlformats.org/officeDocument/2006/relationships/worksheet" Target="/xl/worksheets/sheet11.xml" Id="R9b1cbd6ca98b41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0" hidden="0" customWidth="1"/>
    <x:col min="3" max="3" width="30" hidden="0" customWidth="1"/>
    <x:col min="4" max="4" width="30" hidden="0" customWidth="1"/>
  </x:cols>
  <x:sheetData>
    <x:row r="1">
      <x:c r="A1" s="5" t="str">
        <x:v>Professional-Services Competitor Selection Workbook</x:v>
      </x:c>
      <x:c r="B1" s="5"/>
      <x:c r="C1" s="5"/>
      <x:c r="D1" s="5"/>
      <x:c r="E1" s="5"/>
      <x:c r="F1" s="5"/>
      <x:c r="G1" s="5"/>
      <x:c r="H1" s="5"/>
    </x:row>
    <x:row r="3">
      <x:c r="A3" s="12" t="str">
        <x:v>Use this workbook to turn visible firms, experts, directories, authorities and software alternatives into a bounded competitor set. It never produces a score.</x:v>
      </x:c>
      <x:c r="B3" s="12"/>
      <x:c r="C3" s="12"/>
      <x:c r="D3" s="12"/>
      <x:c r="E3" s="12"/>
      <x:c r="F3" s="12"/>
      <x:c r="G3" s="12"/>
      <x:c r="H3" s="12"/>
    </x:row>
    <x:row r="5">
      <x:c r="A5" s="5" t="str">
        <x:v>1</x:v>
      </x:c>
      <x:c r="B5" s="5" t="str">
        <x:v>SCOPE</x:v>
      </x:c>
      <x:c r="C5" s="5" t="str">
        <x:v>Fix the exact client, matter, jurisdiction, buying risk, timing and engagement model.</x:v>
      </x:c>
      <x:c r="D5" s="5" t="str">
        <x:v>Do not start with domains.</x:v>
      </x:c>
    </x:row>
    <x:row r="6">
      <x:c r="A6" s="16" t="str">
        <x:v>2</x:v>
      </x:c>
      <x:c r="B6" s="16" t="str">
        <x:v>EVIDENCE_PACKET</x:v>
      </x:c>
      <x:c r="C6" s="16" t="str">
        <x:v>Record what was actually observed, its freshness and who owns it.</x:v>
      </x:c>
      <x:c r="D6" s="16" t="str">
        <x:v>Unknowns stay visible.</x:v>
      </x:c>
    </x:row>
    <x:row r="7">
      <x:c r="A7" s="16" t="str">
        <x:v>3</x:v>
      </x:c>
      <x:c r="B7" s="16" t="str">
        <x:v>CANDIDATES</x:v>
      </x:c>
      <x:c r="C7" s="16" t="str">
        <x:v>Link every candidate to real evidence and test commercial substitutability.</x:v>
      </x:c>
      <x:c r="D7" s="16" t="str">
        <x:v>Visibility is discovery, not proof.</x:v>
      </x:c>
    </x:row>
    <x:row r="8">
      <x:c r="A8" s="16" t="str">
        <x:v>4</x:v>
      </x:c>
      <x:c r="B8" s="16" t="str">
        <x:v>CONFLICTS</x:v>
      </x:c>
      <x:c r="C8" s="16" t="str">
        <x:v>Preserve contradictory evidence until it is resolved or explicitly accepted.</x:v>
      </x:c>
      <x:c r="D8" s="16" t="str">
        <x:v>Never average disagreement away.</x:v>
      </x:c>
    </x:row>
    <x:row r="9">
      <x:c r="A9" s="16" t="str">
        <x:v>5</x:v>
      </x:c>
      <x:c r="B9" s="16" t="str">
        <x:v>DECISIONS</x:v>
      </x:c>
      <x:c r="C9" s="16" t="str">
        <x:v>Assign direct, conditional, reference, substitute or direct-exclusion permission.</x:v>
      </x:c>
      <x:c r="D9" s="16" t="str">
        <x:v>One role = one permitted benchmark.</x:v>
      </x:c>
    </x:row>
    <x:row r="10">
      <x:c r="A10" s="16" t="str">
        <x:v>6</x:v>
      </x:c>
      <x:c r="B10" s="16" t="str">
        <x:v>ACTION</x:v>
      </x:c>
      <x:c r="C10" s="16" t="str">
        <x:v>Bind each controlled action to the same candidate and governed decision.</x:v>
      </x:c>
      <x:c r="D10" s="16" t="str">
        <x:v>No orphan actions.</x:v>
      </x:c>
    </x:row>
    <x:row r="11">
      <x:c r="A11" s="16" t="str">
        <x:v>7</x:v>
      </x:c>
      <x:c r="B11" s="16" t="str">
        <x:v>STRATEGY_MAP</x:v>
      </x:c>
      <x:c r="C11" s="16" t="str">
        <x:v>Translate governed roles into buyer pains, query themes, entities and strategic value.</x:v>
      </x:c>
      <x:c r="D11" s="16" t="str">
        <x:v>Non-governing; cannot change readiness.</x:v>
      </x:c>
    </x:row>
    <x:row r="12">
      <x:c r="A12" s="16" t="str">
        <x:v>8</x:v>
      </x:c>
      <x:c r="B12" s="16" t="str">
        <x:v>HANDOFF</x:v>
      </x:c>
      <x:c r="C12" s="16" t="str">
        <x:v>Share the smallest governed next action, unresolved evidence and reopen trigger.</x:v>
      </x:c>
      <x:c r="D12" s="16" t="str">
        <x:v>Must link to a READY action.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42" hidden="0" customWidth="1"/>
    <x:col min="4" max="4" width="18" hidden="0" customWidth="1"/>
    <x:col min="5" max="5" width="22" hidden="0" customWidth="1"/>
    <x:col min="6" max="6" width="14" hidden="0" customWidth="1"/>
  </x:cols>
  <x:sheetData>
    <x:row r="1">
      <x:c r="A1" s="5" t="str">
        <x:v>Scenario boundaries - fictional composite</x:v>
      </x:c>
      <x:c r="B1" s="5"/>
      <x:c r="C1" s="5"/>
      <x:c r="D1" s="5"/>
      <x:c r="E1" s="5"/>
      <x:c r="F1" s="5"/>
    </x:row>
    <x:row r="3">
      <x:c r="A3" s="5" t="str">
        <x:v>Field</x:v>
      </x:c>
      <x:c r="B3" s="5" t="str">
        <x:v>Input</x:v>
      </x:c>
      <x:c r="C3" s="5" t="str">
        <x:v>Why it matters</x:v>
      </x:c>
      <x:c r="D3" s="5" t="str">
        <x:v>Control</x:v>
      </x:c>
      <x:c r="E3" s="5" t="str">
        <x:v>Owner</x:v>
      </x:c>
      <x:c r="F3" s="5" t="str">
        <x:v>Status</x:v>
      </x:c>
    </x:row>
    <x:row r="4">
      <x:c r="A4" s="16" t="str">
        <x:v>Client segment</x:v>
      </x:c>
      <x:c r="B4" s="20" t="str">
        <x:v>Mid-market technology company expanding across two European jurisdictions</x:v>
      </x:c>
      <x:c r="C4" s="16" t="str">
        <x:v>Different buyer scale changes shortlist and procurement.</x:v>
      </x:c>
      <x:c r="D4" s="16" t="str">
        <x:v>Required</x:v>
      </x:c>
      <x:c r="E4" s="16" t="str">
        <x:v>Founder / reviewer</x:v>
      </x:c>
      <x:c r="F4" s="16" t="str">
        <x:v>READY</x:v>
      </x:c>
    </x:row>
    <x:row r="5">
      <x:c r="A5" s="16" t="str">
        <x:v>Matter</x:v>
      </x:c>
      <x:c r="B5" s="20" t="str">
        <x:v>Cross-border tax structuring + transfer-pricing design</x:v>
      </x:c>
      <x:c r="C5" s="16" t="str">
        <x:v>Practice-page overlap is too broad.</x:v>
      </x:c>
      <x:c r="D5" s="16" t="str">
        <x:v>Required</x:v>
      </x:c>
      <x:c r="E5" s="16" t="str">
        <x:v>Founder / reviewer</x:v>
      </x:c>
      <x:c r="F5" s="16" t="str">
        <x:v>READY</x:v>
      </x:c>
    </x:row>
    <x:row r="6">
      <x:c r="A6" s="16" t="str">
        <x:v>Jurisdiction</x:v>
      </x:c>
      <x:c r="B6" s="20" t="str">
        <x:v>UK + one EU operating jurisdiction</x:v>
      </x:c>
      <x:c r="C6" s="16" t="str">
        <x:v>Authority and delivery permission are location-sensitive.</x:v>
      </x:c>
      <x:c r="D6" s="16" t="str">
        <x:v>Required</x:v>
      </x:c>
      <x:c r="E6" s="16" t="str">
        <x:v>Founder / reviewer</x:v>
      </x:c>
      <x:c r="F6" s="16" t="str">
        <x:v>READY</x:v>
      </x:c>
    </x:row>
    <x:row r="7">
      <x:c r="A7" s="16" t="str">
        <x:v>Buyer / decision unit</x:v>
      </x:c>
      <x:c r="B7" s="20" t="str">
        <x:v>Founder/CFO with external counsel and finance lead</x:v>
      </x:c>
      <x:c r="C7" s="16" t="str">
        <x:v>Prestige alone may not match the buying committee.</x:v>
      </x:c>
      <x:c r="D7" s="16" t="str">
        <x:v>Required</x:v>
      </x:c>
      <x:c r="E7" s="16" t="str">
        <x:v>Founder / reviewer</x:v>
      </x:c>
      <x:c r="F7" s="16" t="str">
        <x:v>READY</x:v>
      </x:c>
    </x:row>
    <x:row r="8">
      <x:c r="A8" s="16" t="str">
        <x:v>Timing</x:v>
      </x:c>
      <x:c r="B8" s="20" t="str">
        <x:v>Decision in 30 days; implementation before next operating quarter</x:v>
      </x:c>
      <x:c r="C8" s="16" t="str">
        <x:v>Large-firm procurement can make timing non-substitutable.</x:v>
      </x:c>
      <x:c r="D8" s="16" t="str">
        <x:v>Required</x:v>
      </x:c>
      <x:c r="E8" s="16" t="str">
        <x:v>Founder / reviewer</x:v>
      </x:c>
      <x:c r="F8" s="16" t="str">
        <x:v>READY</x:v>
      </x:c>
    </x:row>
    <x:row r="9">
      <x:c r="A9" s="16" t="str">
        <x:v>Engagement model</x:v>
      </x:c>
      <x:c r="B9" s="20" t="str">
        <x:v>Partner-led advisory project with implementation handoff</x:v>
      </x:c>
      <x:c r="C9" s="16" t="str">
        <x:v>Software or information sources may solve only a subtask.</x:v>
      </x:c>
      <x:c r="D9" s="16" t="str">
        <x:v>Required</x:v>
      </x:c>
      <x:c r="E9" s="16" t="str">
        <x:v>Founder / reviewer</x:v>
      </x:c>
      <x:c r="F9" s="16" t="str">
        <x:v>READY</x:v>
      </x:c>
    </x:row>
    <x:row r="10">
      <x:c r="A10" s="16" t="str">
        <x:v>Commercial objective</x:v>
      </x:c>
      <x:c r="B10" s="20" t="str">
        <x:v>Choose who can be benchmarked for scoped offer, trust, intake and authority investment</x:v>
      </x:c>
      <x:c r="C10" s="16" t="str">
        <x:v>Keeps analysis attached to a decision.</x:v>
      </x:c>
      <x:c r="D10" s="16" t="str">
        <x:v>Required</x:v>
      </x:c>
      <x:c r="E10" s="16" t="str">
        <x:v>Founder / reviewer</x:v>
      </x:c>
      <x:c r="F10" s="16" t="str">
        <x:v>READY</x:v>
      </x:c>
    </x:row>
    <x:row r="11">
      <x:c r="A11" s="16" t="str">
        <x:v>Refusal rule</x:v>
      </x:c>
      <x:c r="B11" s="20" t="str">
        <x:v>If mandate, jurisdiction, buyer, delivery or evidence is unresolved, do not promote the candidate to direct.</x:v>
      </x:c>
      <x:c r="C11" s="16" t="str">
        <x:v>Prevents forced promotion when a material professional-services boundary is missing or contradictory.</x:v>
      </x:c>
      <x:c r="D11" s="16" t="str">
        <x:v>Fail closed</x:v>
      </x:c>
      <x:c r="E11" s="16" t="str">
        <x:v>Founder / reviewer</x:v>
      </x:c>
      <x:c r="F11" s="16" t="str">
        <x:v>READY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6" hidden="0" customWidth="1"/>
    <x:col min="4" max="4" width="54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22" hidden="0" customWidth="1"/>
    <x:col min="10" max="10" width="26" hidden="0" customWidth="1"/>
  </x:cols>
  <x:sheetData>
    <x:row r="1">
      <x:c r="A1" s="5" t="str">
        <x:v>Evidence ID</x:v>
      </x:c>
      <x:c r="B1" s="5" t="str">
        <x:v>Candidate ID</x:v>
      </x:c>
      <x:c r="C1" s="5" t="str">
        <x:v>Source type</x:v>
      </x:c>
      <x:c r="D1" s="5" t="str">
        <x:v>Observation</x:v>
      </x:c>
      <x:c r="E1" s="5" t="str">
        <x:v>Evidence state</x:v>
      </x:c>
      <x:c r="F1" s="5" t="str">
        <x:v>Freshness</x:v>
      </x:c>
      <x:c r="G1" s="5" t="str">
        <x:v>Source / locator</x:v>
      </x:c>
      <x:c r="H1" s="5" t="str">
        <x:v>Evidence date</x:v>
      </x:c>
      <x:c r="I1" s="5" t="str">
        <x:v>Owner</x:v>
      </x:c>
      <x:c r="J1" s="5" t="str">
        <x:v>Control status</x:v>
      </x:c>
    </x:row>
    <x:row r="2">
      <x:c r="A2" s="12" t="str"/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>
        <x:v>DERIVED - exact tokens + unique ID; candidates validate ownership downstream.</x:v>
      </x:c>
    </x:row>
    <x:row r="6">
      <x:c r="A6" s="20" t="str">
        <x:v>E001</x:v>
      </x:c>
      <x:c r="B6" s="20" t="str">
        <x:v>A01</x:v>
      </x:c>
      <x:c r="C6" s="20" t="str">
        <x:v>FIRST-PARTY SERVICE PAGE</x:v>
      </x:c>
      <x:c r="D6" s="20" t="str">
        <x:v>Specialist boutique explicitly lists UK/EU cross-border tax structuring and transfer-pricing advisory.</x:v>
      </x:c>
      <x:c r="E6" s="20" t="str">
        <x:v>OBSERVED</x:v>
      </x:c>
      <x:c r="F6" s="20" t="str">
        <x:v>CURRENT</x:v>
      </x:c>
      <x:c r="G6" s="20" t="str">
        <x:v>fictional evidence packet / service page</x:v>
      </x:c>
      <x:c r="H6" s="20" t="n">
        <x:v>46252</x:v>
      </x:c>
      <x:c r="I6" s="20" t="str">
        <x:v>Founder / reviewer</x:v>
      </x:c>
      <x:c r="J6" s="26" t="str">
        <x:f>IF(A6="","",IF(COUNTIF($A$6:$A$205,A6)&gt;1,"INVALID - DUPLICATE ID",IF(AND(OR(AND(LEN(E6)=8,IFERROR(FIND("OBSERVED",E6),0)=1),AND(LEN(E6)=8,IFERROR(FIND("INFERRED",E6),0)=1),AND(LEN(E6)=10,IFERROR(FIND("UNRESOLVED",E6),0)=1)),OR(AND(LEN(F6)=7,IFERROR(FIND("CURRENT",F6),0)=1),AND(LEN(F6)=5,IFERROR(FIND("STALE",F6),0)=1),AND(LEN(F6)=11,IFERROR(FIND("NOT CHECKED",F6),0)=1)),B6&lt;&gt;"",C6&lt;&gt;"",D6&lt;&gt;"",G6&lt;&gt;"",H6&lt;&gt;"",I6&lt;&gt;""),"VALID","INVALID - CONTROL / MISSING")))</x:f>
        <x:v>VALID</x:v>
      </x:c>
    </x:row>
    <x:row r="7">
      <x:c r="A7" s="20" t="str">
        <x:v>E002</x:v>
      </x:c>
      <x:c r="B7" s="20" t="str">
        <x:v>B02</x:v>
      </x:c>
      <x:c r="C7" s="20" t="str">
        <x:v>FIRST-PARTY SERVICE + PROCUREMENT</x:v>
      </x:c>
      <x:c r="D7" s="20" t="str">
        <x:v>Global multidisciplinary firm has the capability, but engagement minimums and procurement path appear enterprise-oriented.</x:v>
      </x:c>
      <x:c r="E7" s="20" t="str">
        <x:v>OBSERVED</x:v>
      </x:c>
      <x:c r="F7" s="20" t="str">
        <x:v>CURRENT</x:v>
      </x:c>
      <x:c r="G7" s="20" t="str">
        <x:v>fictional evidence packet / service + procurement</x:v>
      </x:c>
      <x:c r="H7" s="20" t="n">
        <x:v>46252</x:v>
      </x:c>
      <x:c r="I7" s="20" t="str">
        <x:v>Founder / reviewer</x:v>
      </x:c>
      <x:c r="J7" s="26" t="str">
        <x:f>IF(A7="","",IF(COUNTIF($A$6:$A$205,A7)&gt;1,"INVALID - DUPLICATE ID",IF(AND(OR(AND(LEN(E7)=8,IFERROR(FIND("OBSERVED",E7),0)=1),AND(LEN(E7)=8,IFERROR(FIND("INFERRED",E7),0)=1),AND(LEN(E7)=10,IFERROR(FIND("UNRESOLVED",E7),0)=1)),OR(AND(LEN(F7)=7,IFERROR(FIND("CURRENT",F7),0)=1),AND(LEN(F7)=5,IFERROR(FIND("STALE",F7),0)=1),AND(LEN(F7)=11,IFERROR(FIND("NOT CHECKED",F7),0)=1)),B7&lt;&gt;"",C7&lt;&gt;"",D7&lt;&gt;"",G7&lt;&gt;"",H7&lt;&gt;"",I7&lt;&gt;""),"VALID","INVALID - CONTROL / MISSING")))</x:f>
        <x:v>VALID</x:v>
      </x:c>
    </x:row>
    <x:row r="8">
      <x:c r="A8" s="20" t="str">
        <x:v>E003</x:v>
      </x:c>
      <x:c r="B8" s="20" t="str">
        <x:v>C03</x:v>
      </x:c>
      <x:c r="C8" s="20" t="str">
        <x:v>FIRST-PARTY PRACTICE PAGE</x:v>
      </x:c>
      <x:c r="D8" s="20" t="str">
        <x:v>International law firm covers tax structuring, but the engagement is legal-led and buyer/mandate overlap is partial.</x:v>
      </x:c>
      <x:c r="E8" s="20" t="str">
        <x:v>OBSERVED</x:v>
      </x:c>
      <x:c r="F8" s="20" t="str">
        <x:v>CURRENT</x:v>
      </x:c>
      <x:c r="G8" s="20" t="str">
        <x:v>fictional evidence packet / practice page</x:v>
      </x:c>
      <x:c r="H8" s="20" t="n">
        <x:v>46252</x:v>
      </x:c>
      <x:c r="I8" s="20" t="str">
        <x:v>Founder / reviewer</x:v>
      </x:c>
      <x:c r="J8" s="26" t="str">
        <x:f>IF(A8="","",IF(COUNTIF($A$6:$A$205,A8)&gt;1,"INVALID - DUPLICATE ID",IF(AND(OR(AND(LEN(E8)=8,IFERROR(FIND("OBSERVED",E8),0)=1),AND(LEN(E8)=8,IFERROR(FIND("INFERRED",E8),0)=1),AND(LEN(E8)=10,IFERROR(FIND("UNRESOLVED",E8),0)=1)),OR(AND(LEN(F8)=7,IFERROR(FIND("CURRENT",F8),0)=1),AND(LEN(F8)=5,IFERROR(FIND("STALE",F8),0)=1),AND(LEN(F8)=11,IFERROR(FIND("NOT CHECKED",F8),0)=1)),B8&lt;&gt;"",C8&lt;&gt;"",D8&lt;&gt;"",G8&lt;&gt;"",H8&lt;&gt;"",I8&lt;&gt;""),"VALID","INVALID - CONTROL / MISSING")))</x:f>
        <x:v>VALID</x:v>
      </x:c>
    </x:row>
    <x:row r="9">
      <x:c r="A9" s="20" t="str">
        <x:v>E004</x:v>
      </x:c>
      <x:c r="B9" s="20" t="str">
        <x:v>D04</x:v>
      </x:c>
      <x:c r="C9" s="20" t="str">
        <x:v>PRODUCT PAGE</x:v>
      </x:c>
      <x:c r="D9" s="20" t="str">
        <x:v>Tax software handles workflow, modelling and compliance tasks but does not own the advisory engagement.</x:v>
      </x:c>
      <x:c r="E9" s="20" t="str">
        <x:v>OBSERVED</x:v>
      </x:c>
      <x:c r="F9" s="20" t="str">
        <x:v>CURRENT</x:v>
      </x:c>
      <x:c r="G9" s="20" t="str">
        <x:v>fictional evidence packet / software product</x:v>
      </x:c>
      <x:c r="H9" s="20" t="n">
        <x:v>46252</x:v>
      </x:c>
      <x:c r="I9" s="20" t="str">
        <x:v>Founder / reviewer</x:v>
      </x:c>
      <x:c r="J9" s="26" t="str">
        <x:f>IF(A9="","",IF(COUNTIF($A$6:$A$205,A9)&gt;1,"INVALID - DUPLICATE ID",IF(AND(OR(AND(LEN(E9)=8,IFERROR(FIND("OBSERVED",E9),0)=1),AND(LEN(E9)=8,IFERROR(FIND("INFERRED",E9),0)=1),AND(LEN(E9)=10,IFERROR(FIND("UNRESOLVED",E9),0)=1)),OR(AND(LEN(F9)=7,IFERROR(FIND("CURRENT",F9),0)=1),AND(LEN(F9)=5,IFERROR(FIND("STALE",F9),0)=1),AND(LEN(F9)=11,IFERROR(FIND("NOT CHECKED",F9),0)=1)),B9&lt;&gt;"",C9&lt;&gt;"",D9&lt;&gt;"",G9&lt;&gt;"",H9&lt;&gt;"",I9&lt;&gt;""),"VALID","INVALID - CONTROL / MISSING")))</x:f>
        <x:v>VALID</x:v>
      </x:c>
    </x:row>
    <x:row r="10">
      <x:c r="A10" s="20" t="str">
        <x:v>E005</x:v>
      </x:c>
      <x:c r="B10" s="20" t="str">
        <x:v>E05</x:v>
      </x:c>
      <x:c r="C10" s="20" t="str">
        <x:v>AUTHORITY / ASSOCIATION</x:v>
      </x:c>
      <x:c r="D10" s="20" t="str">
        <x:v>Professional body publishes standards and educational material; no commercial engagement substitution.</x:v>
      </x:c>
      <x:c r="E10" s="20" t="str">
        <x:v>OBSERVED</x:v>
      </x:c>
      <x:c r="F10" s="20" t="str">
        <x:v>CURRENT</x:v>
      </x:c>
      <x:c r="G10" s="20" t="str">
        <x:v>fictional evidence packet / authority source</x:v>
      </x:c>
      <x:c r="H10" s="20" t="n">
        <x:v>46252</x:v>
      </x:c>
      <x:c r="I10" s="20" t="str">
        <x:v>Founder / reviewer</x:v>
      </x:c>
      <x:c r="J10" s="26" t="str">
        <x:f>IF(A10="","",IF(COUNTIF($A$6:$A$205,A10)&gt;1,"INVALID - DUPLICATE ID",IF(AND(OR(AND(LEN(E10)=8,IFERROR(FIND("OBSERVED",E10),0)=1),AND(LEN(E10)=8,IFERROR(FIND("INFERRED",E10),0)=1),AND(LEN(E10)=10,IFERROR(FIND("UNRESOLVED",E10),0)=1)),OR(AND(LEN(F10)=7,IFERROR(FIND("CURRENT",F10),0)=1),AND(LEN(F10)=5,IFERROR(FIND("STALE",F10),0)=1),AND(LEN(F10)=11,IFERROR(FIND("NOT CHECKED",F10),0)=1)),B10&lt;&gt;"",C10&lt;&gt;"",D10&lt;&gt;"",G10&lt;&gt;"",H10&lt;&gt;"",I10&lt;&gt;""),"VALID","INVALID - CONTROL / MISSING")))</x:f>
        <x:v>VALID</x:v>
      </x:c>
    </x:row>
    <x:row r="11">
      <x:c r="A11" s="20" t="str">
        <x:v>E006</x:v>
      </x:c>
      <x:c r="B11" s="20" t="str">
        <x:v>F06</x:v>
      </x:c>
      <x:c r="C11" s="20" t="str">
        <x:v>DIRECTORY / MARKETPLACE</x:v>
      </x:c>
      <x:c r="D11" s="20" t="str">
        <x:v>Directory surfaces advisers and captures discovery intent but routes the engagement to third parties.</x:v>
      </x:c>
      <x:c r="E11" s="20" t="str">
        <x:v>OBSERVED</x:v>
      </x:c>
      <x:c r="F11" s="20" t="str">
        <x:v>CURRENT</x:v>
      </x:c>
      <x:c r="G11" s="20" t="str">
        <x:v>fictional evidence packet / directory</x:v>
      </x:c>
      <x:c r="H11" s="20" t="n">
        <x:v>46252</x:v>
      </x:c>
      <x:c r="I11" s="20" t="str">
        <x:v>Founder / reviewer</x:v>
      </x:c>
      <x:c r="J11" s="26" t="str">
        <x:f>IF(A11="","",IF(COUNTIF($A$6:$A$205,A11)&gt;1,"INVALID - DUPLICATE ID",IF(AND(OR(AND(LEN(E11)=8,IFERROR(FIND("OBSERVED",E11),0)=1),AND(LEN(E11)=8,IFERROR(FIND("INFERRED",E11),0)=1),AND(LEN(E11)=10,IFERROR(FIND("UNRESOLVED",E11),0)=1)),OR(AND(LEN(F11)=7,IFERROR(FIND("CURRENT",F11),0)=1),AND(LEN(F11)=5,IFERROR(FIND("STALE",F11),0)=1),AND(LEN(F11)=11,IFERROR(FIND("NOT CHECKED",F11),0)=1)),B11&lt;&gt;"",C11&lt;&gt;"",D11&lt;&gt;"",G11&lt;&gt;"",H11&lt;&gt;"",I11&lt;&gt;""),"VALID","INVALID - CONTROL / MISSING")))</x:f>
        <x:v>VALID</x:v>
      </x:c>
    </x:row>
    <x:row r="12">
      <x:c r="A12" s="20" t="str">
        <x:v>E007</x:v>
      </x:c>
      <x:c r="B12" s="20" t="str">
        <x:v>B02</x:v>
      </x:c>
      <x:c r="C12" s="20" t="str">
        <x:v>FIRST-PARTY RESPONSE</x:v>
      </x:c>
      <x:c r="D12" s="20" t="str">
        <x:v>A fictional intake response says smaller matters may be accepted through a regional team, contradicting the enterprise-only inference.</x:v>
      </x:c>
      <x:c r="E12" s="20" t="str">
        <x:v>OBSERVED</x:v>
      </x:c>
      <x:c r="F12" s="20" t="str">
        <x:v>CURRENT</x:v>
      </x:c>
      <x:c r="G12" s="20" t="str">
        <x:v>fictional evidence packet / intake response</x:v>
      </x:c>
      <x:c r="H12" s="20" t="n">
        <x:v>46252</x:v>
      </x:c>
      <x:c r="I12" s="20" t="str">
        <x:v>Founder / reviewer</x:v>
      </x:c>
      <x:c r="J12" s="26" t="str">
        <x:f>IF(A12="","",IF(COUNTIF($A$6:$A$205,A12)&gt;1,"INVALID - DUPLICATE ID",IF(AND(OR(AND(LEN(E12)=8,IFERROR(FIND("OBSERVED",E12),0)=1),AND(LEN(E12)=8,IFERROR(FIND("INFERRED",E12),0)=1),AND(LEN(E12)=10,IFERROR(FIND("UNRESOLVED",E12),0)=1)),OR(AND(LEN(F12)=7,IFERROR(FIND("CURRENT",F12),0)=1),AND(LEN(F12)=5,IFERROR(FIND("STALE",F12),0)=1),AND(LEN(F12)=11,IFERROR(FIND("NOT CHECKED",F12),0)=1)),B12&lt;&gt;"",C12&lt;&gt;"",D12&lt;&gt;"",G12&lt;&gt;"",H12&lt;&gt;"",I12&lt;&gt;""),"VALID","INVALID - CONTROL / MISSING")))</x:f>
        <x:v>VALID</x:v>
      </x:c>
    </x:row>
    <x:row r="13">
      <x:c r="A13" s="20" t="str">
        <x:v>E008</x:v>
      </x:c>
      <x:c r="B13" s="20" t="str">
        <x:v>D04</x:v>
      </x:c>
      <x:c r="C13" s="20" t="str">
        <x:v>PRODUCT TERMS</x:v>
      </x:c>
      <x:c r="D13" s="20" t="str">
        <x:v>Product terms describe expert assistance, but delivery ownership and liability remain unclear.</x:v>
      </x:c>
      <x:c r="E13" s="20" t="str">
        <x:v>OBSERVED</x:v>
      </x:c>
      <x:c r="F13" s="20" t="str">
        <x:v>CURRENT</x:v>
      </x:c>
      <x:c r="G13" s="20" t="str">
        <x:v>fictional evidence packet / product terms</x:v>
      </x:c>
      <x:c r="H13" s="20" t="n">
        <x:v>46252</x:v>
      </x:c>
      <x:c r="I13" s="20" t="str">
        <x:v>Founder / reviewer</x:v>
      </x:c>
      <x:c r="J13" s="26" t="str">
        <x:f>IF(A13="","",IF(COUNTIF($A$6:$A$205,A13)&gt;1,"INVALID - DUPLICATE ID",IF(AND(OR(AND(LEN(E13)=8,IFERROR(FIND("OBSERVED",E13),0)=1),AND(LEN(E13)=8,IFERROR(FIND("INFERRED",E13),0)=1),AND(LEN(E13)=10,IFERROR(FIND("UNRESOLVED",E13),0)=1)),OR(AND(LEN(F13)=7,IFERROR(FIND("CURRENT",F13),0)=1),AND(LEN(F13)=5,IFERROR(FIND("STALE",F13),0)=1),AND(LEN(F13)=11,IFERROR(FIND("NOT CHECKED",F13),0)=1)),B13&lt;&gt;"",C13&lt;&gt;"",D13&lt;&gt;"",G13&lt;&gt;"",H13&lt;&gt;"",I13&lt;&gt;""),"VALID","INVALID - CONTROL / MISSING")))</x:f>
        <x:v>VALID</x:v>
      </x:c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  <x:c r="J14" s="26" t="str">
        <x:f>IF(A14="","",IF(COUNTIF($A$6:$A$205,A14)&gt;1,"INVALID - DUPLICATE ID",IF(AND(OR(AND(LEN(E14)=8,IFERROR(FIND("OBSERVED",E14),0)=1),AND(LEN(E14)=8,IFERROR(FIND("INFERRED",E14),0)=1),AND(LEN(E14)=10,IFERROR(FIND("UNRESOLVED",E14),0)=1)),OR(AND(LEN(F14)=7,IFERROR(FIND("CURRENT",F14),0)=1),AND(LEN(F14)=5,IFERROR(FIND("STALE",F14),0)=1),AND(LEN(F14)=11,IFERROR(FIND("NOT CHECKED",F14),0)=1)),B14&lt;&gt;"",C14&lt;&gt;"",D14&lt;&gt;"",G14&lt;&gt;"",H14&lt;&gt;"",I14&lt;&gt;""),"VALID","INVALID - CONTROL / MISSING")))</x:f>
      </x:c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6" t="str">
        <x:f>IF(A15="","",IF(COUNTIF($A$6:$A$205,A15)&gt;1,"INVALID - DUPLICATE ID",IF(AND(OR(AND(LEN(E15)=8,IFERROR(FIND("OBSERVED",E15),0)=1),AND(LEN(E15)=8,IFERROR(FIND("INFERRED",E15),0)=1),AND(LEN(E15)=10,IFERROR(FIND("UNRESOLVED",E15),0)=1)),OR(AND(LEN(F15)=7,IFERROR(FIND("CURRENT",F15),0)=1),AND(LEN(F15)=5,IFERROR(FIND("STALE",F15),0)=1),AND(LEN(F15)=11,IFERROR(FIND("NOT CHECKED",F15),0)=1)),B15&lt;&gt;"",C15&lt;&gt;"",D15&lt;&gt;"",G15&lt;&gt;"",H15&lt;&gt;"",I15&lt;&gt;""),"VALID","INVALID - CONTROL / MISSING")))</x:f>
      </x:c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6" t="str">
        <x:f>IF(A16="","",IF(COUNTIF($A$6:$A$205,A16)&gt;1,"INVALID - DUPLICATE ID",IF(AND(OR(AND(LEN(E16)=8,IFERROR(FIND("OBSERVED",E16),0)=1),AND(LEN(E16)=8,IFERROR(FIND("INFERRED",E16),0)=1),AND(LEN(E16)=10,IFERROR(FIND("UNRESOLVED",E16),0)=1)),OR(AND(LEN(F16)=7,IFERROR(FIND("CURRENT",F16),0)=1),AND(LEN(F16)=5,IFERROR(FIND("STALE",F16),0)=1),AND(LEN(F16)=11,IFERROR(FIND("NOT CHECKED",F16),0)=1)),B16&lt;&gt;"",C16&lt;&gt;"",D16&lt;&gt;"",G16&lt;&gt;"",H16&lt;&gt;"",I16&lt;&gt;""),"VALID","INVALID - CONTROL / MISSING")))</x:f>
      </x:c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  <x:c r="J17" s="26" t="str">
        <x:f>IF(A17="","",IF(COUNTIF($A$6:$A$205,A17)&gt;1,"INVALID - DUPLICATE ID",IF(AND(OR(AND(LEN(E17)=8,IFERROR(FIND("OBSERVED",E17),0)=1),AND(LEN(E17)=8,IFERROR(FIND("INFERRED",E17),0)=1),AND(LEN(E17)=10,IFERROR(FIND("UNRESOLVED",E17),0)=1)),OR(AND(LEN(F17)=7,IFERROR(FIND("CURRENT",F17),0)=1),AND(LEN(F17)=5,IFERROR(FIND("STALE",F17),0)=1),AND(LEN(F17)=11,IFERROR(FIND("NOT CHECKED",F17),0)=1)),B17&lt;&gt;"",C17&lt;&gt;"",D17&lt;&gt;"",G17&lt;&gt;"",H17&lt;&gt;"",I17&lt;&gt;""),"VALID","INVALID - CONTROL / MISSING")))</x:f>
      </x:c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6" t="str">
        <x:f>IF(A18="","",IF(COUNTIF($A$6:$A$205,A18)&gt;1,"INVALID - DUPLICATE ID",IF(AND(OR(AND(LEN(E18)=8,IFERROR(FIND("OBSERVED",E18),0)=1),AND(LEN(E18)=8,IFERROR(FIND("INFERRED",E18),0)=1),AND(LEN(E18)=10,IFERROR(FIND("UNRESOLVED",E18),0)=1)),OR(AND(LEN(F18)=7,IFERROR(FIND("CURRENT",F18),0)=1),AND(LEN(F18)=5,IFERROR(FIND("STALE",F18),0)=1),AND(LEN(F18)=11,IFERROR(FIND("NOT CHECKED",F18),0)=1)),B18&lt;&gt;"",C18&lt;&gt;"",D18&lt;&gt;"",G18&lt;&gt;"",H18&lt;&gt;"",I18&lt;&gt;""),"VALID","INVALID - CONTROL / MISSING")))</x:f>
      </x:c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6" t="str">
        <x:f>IF(A19="","",IF(COUNTIF($A$6:$A$205,A19)&gt;1,"INVALID - DUPLICATE ID",IF(AND(OR(AND(LEN(E19)=8,IFERROR(FIND("OBSERVED",E19),0)=1),AND(LEN(E19)=8,IFERROR(FIND("INFERRED",E19),0)=1),AND(LEN(E19)=10,IFERROR(FIND("UNRESOLVED",E19),0)=1)),OR(AND(LEN(F19)=7,IFERROR(FIND("CURRENT",F19),0)=1),AND(LEN(F19)=5,IFERROR(FIND("STALE",F19),0)=1),AND(LEN(F19)=11,IFERROR(FIND("NOT CHECKED",F19),0)=1)),B19&lt;&gt;"",C19&lt;&gt;"",D19&lt;&gt;"",G19&lt;&gt;"",H19&lt;&gt;"",I19&lt;&gt;""),"VALID","INVALID - CONTROL / MISSING")))</x:f>
      </x:c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6" t="str">
        <x:f>IF(A20="","",IF(COUNTIF($A$6:$A$205,A20)&gt;1,"INVALID - DUPLICATE ID",IF(AND(OR(AND(LEN(E20)=8,IFERROR(FIND("OBSERVED",E20),0)=1),AND(LEN(E20)=8,IFERROR(FIND("INFERRED",E20),0)=1),AND(LEN(E20)=10,IFERROR(FIND("UNRESOLVED",E20),0)=1)),OR(AND(LEN(F20)=7,IFERROR(FIND("CURRENT",F20),0)=1),AND(LEN(F20)=5,IFERROR(FIND("STALE",F20),0)=1),AND(LEN(F20)=11,IFERROR(FIND("NOT CHECKED",F20),0)=1)),B20&lt;&gt;"",C20&lt;&gt;"",D20&lt;&gt;"",G20&lt;&gt;"",H20&lt;&gt;"",I20&lt;&gt;""),"VALID","INVALID - CONTROL / MISSING")))</x:f>
      </x:c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6" t="str">
        <x:f>IF(A21="","",IF(COUNTIF($A$6:$A$205,A21)&gt;1,"INVALID - DUPLICATE ID",IF(AND(OR(AND(LEN(E21)=8,IFERROR(FIND("OBSERVED",E21),0)=1),AND(LEN(E21)=8,IFERROR(FIND("INFERRED",E21),0)=1),AND(LEN(E21)=10,IFERROR(FIND("UNRESOLVED",E21),0)=1)),OR(AND(LEN(F21)=7,IFERROR(FIND("CURRENT",F21),0)=1),AND(LEN(F21)=5,IFERROR(FIND("STALE",F21),0)=1),AND(LEN(F21)=11,IFERROR(FIND("NOT CHECKED",F21),0)=1)),B21&lt;&gt;"",C21&lt;&gt;"",D21&lt;&gt;"",G21&lt;&gt;"",H21&lt;&gt;"",I21&lt;&gt;""),"VALID","INVALID - CONTROL / MISSING")))</x:f>
      </x:c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6" t="str">
        <x:f>IF(A22="","",IF(COUNTIF($A$6:$A$205,A22)&gt;1,"INVALID - DUPLICATE ID",IF(AND(OR(AND(LEN(E22)=8,IFERROR(FIND("OBSERVED",E22),0)=1),AND(LEN(E22)=8,IFERROR(FIND("INFERRED",E22),0)=1),AND(LEN(E22)=10,IFERROR(FIND("UNRESOLVED",E22),0)=1)),OR(AND(LEN(F22)=7,IFERROR(FIND("CURRENT",F22),0)=1),AND(LEN(F22)=5,IFERROR(FIND("STALE",F22),0)=1),AND(LEN(F22)=11,IFERROR(FIND("NOT CHECKED",F22),0)=1)),B22&lt;&gt;"",C22&lt;&gt;"",D22&lt;&gt;"",G22&lt;&gt;"",H22&lt;&gt;"",I22&lt;&gt;""),"VALID","INVALID - CONTROL / MISSING")))</x:f>
      </x:c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6" t="str">
        <x:f>IF(A23="","",IF(COUNTIF($A$6:$A$205,A23)&gt;1,"INVALID - DUPLICATE ID",IF(AND(OR(AND(LEN(E23)=8,IFERROR(FIND("OBSERVED",E23),0)=1),AND(LEN(E23)=8,IFERROR(FIND("INFERRED",E23),0)=1),AND(LEN(E23)=10,IFERROR(FIND("UNRESOLVED",E23),0)=1)),OR(AND(LEN(F23)=7,IFERROR(FIND("CURRENT",F23),0)=1),AND(LEN(F23)=5,IFERROR(FIND("STALE",F23),0)=1),AND(LEN(F23)=11,IFERROR(FIND("NOT CHECKED",F23),0)=1)),B23&lt;&gt;"",C23&lt;&gt;"",D23&lt;&gt;"",G23&lt;&gt;"",H23&lt;&gt;"",I23&lt;&gt;""),"VALID","INVALID - CONTROL / MISSING")))</x:f>
      </x:c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6" t="str">
        <x:f>IF(A24="","",IF(COUNTIF($A$6:$A$205,A24)&gt;1,"INVALID - DUPLICATE ID",IF(AND(OR(AND(LEN(E24)=8,IFERROR(FIND("OBSERVED",E24),0)=1),AND(LEN(E24)=8,IFERROR(FIND("INFERRED",E24),0)=1),AND(LEN(E24)=10,IFERROR(FIND("UNRESOLVED",E24),0)=1)),OR(AND(LEN(F24)=7,IFERROR(FIND("CURRENT",F24),0)=1),AND(LEN(F24)=5,IFERROR(FIND("STALE",F24),0)=1),AND(LEN(F24)=11,IFERROR(FIND("NOT CHECKED",F24),0)=1)),B24&lt;&gt;"",C24&lt;&gt;"",D24&lt;&gt;"",G24&lt;&gt;"",H24&lt;&gt;"",I24&lt;&gt;""),"VALID","INVALID - CONTROL / MISSING")))</x:f>
      </x:c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6" t="str">
        <x:f>IF(A25="","",IF(COUNTIF($A$6:$A$205,A25)&gt;1,"INVALID - DUPLICATE ID",IF(AND(OR(AND(LEN(E25)=8,IFERROR(FIND("OBSERVED",E25),0)=1),AND(LEN(E25)=8,IFERROR(FIND("INFERRED",E25),0)=1),AND(LEN(E25)=10,IFERROR(FIND("UNRESOLVED",E25),0)=1)),OR(AND(LEN(F25)=7,IFERROR(FIND("CURRENT",F25),0)=1),AND(LEN(F25)=5,IFERROR(FIND("STALE",F25),0)=1),AND(LEN(F25)=11,IFERROR(FIND("NOT CHECKED",F25),0)=1)),B25&lt;&gt;"",C25&lt;&gt;"",D25&lt;&gt;"",G25&lt;&gt;"",H25&lt;&gt;"",I25&lt;&gt;""),"VALID","INVALID - CONTROL / MISSING")))</x:f>
      </x:c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  <x:c r="J26" s="26" t="str">
        <x:f>IF(A26="","",IF(COUNTIF($A$6:$A$205,A26)&gt;1,"INVALID - DUPLICATE ID",IF(AND(OR(AND(LEN(E26)=8,IFERROR(FIND("OBSERVED",E26),0)=1),AND(LEN(E26)=8,IFERROR(FIND("INFERRED",E26),0)=1),AND(LEN(E26)=10,IFERROR(FIND("UNRESOLVED",E26),0)=1)),OR(AND(LEN(F26)=7,IFERROR(FIND("CURRENT",F26),0)=1),AND(LEN(F26)=5,IFERROR(FIND("STALE",F26),0)=1),AND(LEN(F26)=11,IFERROR(FIND("NOT CHECKED",F26),0)=1)),B26&lt;&gt;"",C26&lt;&gt;"",D26&lt;&gt;"",G26&lt;&gt;"",H26&lt;&gt;"",I26&lt;&gt;""),"VALID","INVALID - CONTROL / MISSING")))</x:f>
      </x:c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  <x:c r="J27" s="26" t="str">
        <x:f>IF(A27="","",IF(COUNTIF($A$6:$A$205,A27)&gt;1,"INVALID - DUPLICATE ID",IF(AND(OR(AND(LEN(E27)=8,IFERROR(FIND("OBSERVED",E27),0)=1),AND(LEN(E27)=8,IFERROR(FIND("INFERRED",E27),0)=1),AND(LEN(E27)=10,IFERROR(FIND("UNRESOLVED",E27),0)=1)),OR(AND(LEN(F27)=7,IFERROR(FIND("CURRENT",F27),0)=1),AND(LEN(F27)=5,IFERROR(FIND("STALE",F27),0)=1),AND(LEN(F27)=11,IFERROR(FIND("NOT CHECKED",F27),0)=1)),B27&lt;&gt;"",C27&lt;&gt;"",D27&lt;&gt;"",G27&lt;&gt;"",H27&lt;&gt;"",I27&lt;&gt;""),"VALID","INVALID - CONTROL / MISSING")))</x:f>
      </x:c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  <x:c r="J28" s="26" t="str">
        <x:f>IF(A28="","",IF(COUNTIF($A$6:$A$205,A28)&gt;1,"INVALID - DUPLICATE ID",IF(AND(OR(AND(LEN(E28)=8,IFERROR(FIND("OBSERVED",E28),0)=1),AND(LEN(E28)=8,IFERROR(FIND("INFERRED",E28),0)=1),AND(LEN(E28)=10,IFERROR(FIND("UNRESOLVED",E28),0)=1)),OR(AND(LEN(F28)=7,IFERROR(FIND("CURRENT",F28),0)=1),AND(LEN(F28)=5,IFERROR(FIND("STALE",F28),0)=1),AND(LEN(F28)=11,IFERROR(FIND("NOT CHECKED",F28),0)=1)),B28&lt;&gt;"",C28&lt;&gt;"",D28&lt;&gt;"",G28&lt;&gt;"",H28&lt;&gt;"",I28&lt;&gt;""),"VALID","INVALID - CONTROL / MISSING")))</x:f>
      </x:c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  <x:c r="J29" s="26" t="str">
        <x:f>IF(A29="","",IF(COUNTIF($A$6:$A$205,A29)&gt;1,"INVALID - DUPLICATE ID",IF(AND(OR(AND(LEN(E29)=8,IFERROR(FIND("OBSERVED",E29),0)=1),AND(LEN(E29)=8,IFERROR(FIND("INFERRED",E29),0)=1),AND(LEN(E29)=10,IFERROR(FIND("UNRESOLVED",E29),0)=1)),OR(AND(LEN(F29)=7,IFERROR(FIND("CURRENT",F29),0)=1),AND(LEN(F29)=5,IFERROR(FIND("STALE",F29),0)=1),AND(LEN(F29)=11,IFERROR(FIND("NOT CHECKED",F29),0)=1)),B29&lt;&gt;"",C29&lt;&gt;"",D29&lt;&gt;"",G29&lt;&gt;"",H29&lt;&gt;"",I29&lt;&gt;""),"VALID","INVALID - CONTROL / MISSING")))</x:f>
      </x:c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  <x:c r="J30" s="26" t="str">
        <x:f>IF(A30="","",IF(COUNTIF($A$6:$A$205,A30)&gt;1,"INVALID - DUPLICATE ID",IF(AND(OR(AND(LEN(E30)=8,IFERROR(FIND("OBSERVED",E30),0)=1),AND(LEN(E30)=8,IFERROR(FIND("INFERRED",E30),0)=1),AND(LEN(E30)=10,IFERROR(FIND("UNRESOLVED",E30),0)=1)),OR(AND(LEN(F30)=7,IFERROR(FIND("CURRENT",F30),0)=1),AND(LEN(F30)=5,IFERROR(FIND("STALE",F30),0)=1),AND(LEN(F30)=11,IFERROR(FIND("NOT CHECKED",F30),0)=1)),B30&lt;&gt;"",C30&lt;&gt;"",D30&lt;&gt;"",G30&lt;&gt;"",H30&lt;&gt;"",I30&lt;&gt;""),"VALID","INVALID - CONTROL / MISSING")))</x:f>
      </x:c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  <x:c r="J31" s="26" t="str">
        <x:f>IF(A31="","",IF(COUNTIF($A$6:$A$205,A31)&gt;1,"INVALID - DUPLICATE ID",IF(AND(OR(AND(LEN(E31)=8,IFERROR(FIND("OBSERVED",E31),0)=1),AND(LEN(E31)=8,IFERROR(FIND("INFERRED",E31),0)=1),AND(LEN(E31)=10,IFERROR(FIND("UNRESOLVED",E31),0)=1)),OR(AND(LEN(F31)=7,IFERROR(FIND("CURRENT",F31),0)=1),AND(LEN(F31)=5,IFERROR(FIND("STALE",F31),0)=1),AND(LEN(F31)=11,IFERROR(FIND("NOT CHECKED",F31),0)=1)),B31&lt;&gt;"",C31&lt;&gt;"",D31&lt;&gt;"",G31&lt;&gt;"",H31&lt;&gt;"",I31&lt;&gt;""),"VALID","INVALID - CONTROL / MISSING")))</x:f>
      </x:c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  <x:c r="J32" s="26" t="str">
        <x:f>IF(A32="","",IF(COUNTIF($A$6:$A$205,A32)&gt;1,"INVALID - DUPLICATE ID",IF(AND(OR(AND(LEN(E32)=8,IFERROR(FIND("OBSERVED",E32),0)=1),AND(LEN(E32)=8,IFERROR(FIND("INFERRED",E32),0)=1),AND(LEN(E32)=10,IFERROR(FIND("UNRESOLVED",E32),0)=1)),OR(AND(LEN(F32)=7,IFERROR(FIND("CURRENT",F32),0)=1),AND(LEN(F32)=5,IFERROR(FIND("STALE",F32),0)=1),AND(LEN(F32)=11,IFERROR(FIND("NOT CHECKED",F32),0)=1)),B32&lt;&gt;"",C32&lt;&gt;"",D32&lt;&gt;"",G32&lt;&gt;"",H32&lt;&gt;"",I32&lt;&gt;""),"VALID","INVALID - CONTROL / MISSING")))</x:f>
      </x:c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  <x:c r="J33" s="26" t="str">
        <x:f>IF(A33="","",IF(COUNTIF($A$6:$A$205,A33)&gt;1,"INVALID - DUPLICATE ID",IF(AND(OR(AND(LEN(E33)=8,IFERROR(FIND("OBSERVED",E33),0)=1),AND(LEN(E33)=8,IFERROR(FIND("INFERRED",E33),0)=1),AND(LEN(E33)=10,IFERROR(FIND("UNRESOLVED",E33),0)=1)),OR(AND(LEN(F33)=7,IFERROR(FIND("CURRENT",F33),0)=1),AND(LEN(F33)=5,IFERROR(FIND("STALE",F33),0)=1),AND(LEN(F33)=11,IFERROR(FIND("NOT CHECKED",F33),0)=1)),B33&lt;&gt;"",C33&lt;&gt;"",D33&lt;&gt;"",G33&lt;&gt;"",H33&lt;&gt;"",I33&lt;&gt;""),"VALID","INVALID - CONTROL / MISSING")))</x:f>
      </x:c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  <x:c r="J34" s="26" t="str">
        <x:f>IF(A34="","",IF(COUNTIF($A$6:$A$205,A34)&gt;1,"INVALID - DUPLICATE ID",IF(AND(OR(AND(LEN(E34)=8,IFERROR(FIND("OBSERVED",E34),0)=1),AND(LEN(E34)=8,IFERROR(FIND("INFERRED",E34),0)=1),AND(LEN(E34)=10,IFERROR(FIND("UNRESOLVED",E34),0)=1)),OR(AND(LEN(F34)=7,IFERROR(FIND("CURRENT",F34),0)=1),AND(LEN(F34)=5,IFERROR(FIND("STALE",F34),0)=1),AND(LEN(F34)=11,IFERROR(FIND("NOT CHECKED",F34),0)=1)),B34&lt;&gt;"",C34&lt;&gt;"",D34&lt;&gt;"",G34&lt;&gt;"",H34&lt;&gt;"",I34&lt;&gt;""),"VALID","INVALID - CONTROL / MISSING")))</x:f>
      </x:c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  <x:c r="J35" s="26" t="str">
        <x:f>IF(A35="","",IF(COUNTIF($A$6:$A$205,A35)&gt;1,"INVALID - DUPLICATE ID",IF(AND(OR(AND(LEN(E35)=8,IFERROR(FIND("OBSERVED",E35),0)=1),AND(LEN(E35)=8,IFERROR(FIND("INFERRED",E35),0)=1),AND(LEN(E35)=10,IFERROR(FIND("UNRESOLVED",E35),0)=1)),OR(AND(LEN(F35)=7,IFERROR(FIND("CURRENT",F35),0)=1),AND(LEN(F35)=5,IFERROR(FIND("STALE",F35),0)=1),AND(LEN(F35)=11,IFERROR(FIND("NOT CHECKED",F35),0)=1)),B35&lt;&gt;"",C35&lt;&gt;"",D35&lt;&gt;"",G35&lt;&gt;"",H35&lt;&gt;"",I35&lt;&gt;""),"VALID","INVALID - CONTROL / MISSING")))</x:f>
      </x:c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  <x:c r="J36" s="26" t="str">
        <x:f>IF(A36="","",IF(COUNTIF($A$6:$A$205,A36)&gt;1,"INVALID - DUPLICATE ID",IF(AND(OR(AND(LEN(E36)=8,IFERROR(FIND("OBSERVED",E36),0)=1),AND(LEN(E36)=8,IFERROR(FIND("INFERRED",E36),0)=1),AND(LEN(E36)=10,IFERROR(FIND("UNRESOLVED",E36),0)=1)),OR(AND(LEN(F36)=7,IFERROR(FIND("CURRENT",F36),0)=1),AND(LEN(F36)=5,IFERROR(FIND("STALE",F36),0)=1),AND(LEN(F36)=11,IFERROR(FIND("NOT CHECKED",F36),0)=1)),B36&lt;&gt;"",C36&lt;&gt;"",D36&lt;&gt;"",G36&lt;&gt;"",H36&lt;&gt;"",I36&lt;&gt;""),"VALID","INVALID - CONTROL / MISSING")))</x:f>
      </x:c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  <x:c r="J37" s="26" t="str">
        <x:f>IF(A37="","",IF(COUNTIF($A$6:$A$205,A37)&gt;1,"INVALID - DUPLICATE ID",IF(AND(OR(AND(LEN(E37)=8,IFERROR(FIND("OBSERVED",E37),0)=1),AND(LEN(E37)=8,IFERROR(FIND("INFERRED",E37),0)=1),AND(LEN(E37)=10,IFERROR(FIND("UNRESOLVED",E37),0)=1)),OR(AND(LEN(F37)=7,IFERROR(FIND("CURRENT",F37),0)=1),AND(LEN(F37)=5,IFERROR(FIND("STALE",F37),0)=1),AND(LEN(F37)=11,IFERROR(FIND("NOT CHECKED",F37),0)=1)),B37&lt;&gt;"",C37&lt;&gt;"",D37&lt;&gt;"",G37&lt;&gt;"",H37&lt;&gt;"",I37&lt;&gt;""),"VALID","INVALID - CONTROL / MISSING")))</x:f>
      </x:c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  <x:c r="J38" s="26" t="str">
        <x:f>IF(A38="","",IF(COUNTIF($A$6:$A$205,A38)&gt;1,"INVALID - DUPLICATE ID",IF(AND(OR(AND(LEN(E38)=8,IFERROR(FIND("OBSERVED",E38),0)=1),AND(LEN(E38)=8,IFERROR(FIND("INFERRED",E38),0)=1),AND(LEN(E38)=10,IFERROR(FIND("UNRESOLVED",E38),0)=1)),OR(AND(LEN(F38)=7,IFERROR(FIND("CURRENT",F38),0)=1),AND(LEN(F38)=5,IFERROR(FIND("STALE",F38),0)=1),AND(LEN(F38)=11,IFERROR(FIND("NOT CHECKED",F38),0)=1)),B38&lt;&gt;"",C38&lt;&gt;"",D38&lt;&gt;"",G38&lt;&gt;"",H38&lt;&gt;"",I38&lt;&gt;""),"VALID","INVALID - CONTROL / MISSING")))</x:f>
      </x:c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  <x:c r="J39" s="26" t="str">
        <x:f>IF(A39="","",IF(COUNTIF($A$6:$A$205,A39)&gt;1,"INVALID - DUPLICATE ID",IF(AND(OR(AND(LEN(E39)=8,IFERROR(FIND("OBSERVED",E39),0)=1),AND(LEN(E39)=8,IFERROR(FIND("INFERRED",E39),0)=1),AND(LEN(E39)=10,IFERROR(FIND("UNRESOLVED",E39),0)=1)),OR(AND(LEN(F39)=7,IFERROR(FIND("CURRENT",F39),0)=1),AND(LEN(F39)=5,IFERROR(FIND("STALE",F39),0)=1),AND(LEN(F39)=11,IFERROR(FIND("NOT CHECKED",F39),0)=1)),B39&lt;&gt;"",C39&lt;&gt;"",D39&lt;&gt;"",G39&lt;&gt;"",H39&lt;&gt;"",I39&lt;&gt;""),"VALID","INVALID - CONTROL / MISSING")))</x:f>
      </x:c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  <x:c r="J40" s="26" t="str">
        <x:f>IF(A40="","",IF(COUNTIF($A$6:$A$205,A40)&gt;1,"INVALID - DUPLICATE ID",IF(AND(OR(AND(LEN(E40)=8,IFERROR(FIND("OBSERVED",E40),0)=1),AND(LEN(E40)=8,IFERROR(FIND("INFERRED",E40),0)=1),AND(LEN(E40)=10,IFERROR(FIND("UNRESOLVED",E40),0)=1)),OR(AND(LEN(F40)=7,IFERROR(FIND("CURRENT",F40),0)=1),AND(LEN(F40)=5,IFERROR(FIND("STALE",F40),0)=1),AND(LEN(F40)=11,IFERROR(FIND("NOT CHECKED",F40),0)=1)),B40&lt;&gt;"",C40&lt;&gt;"",D40&lt;&gt;"",G40&lt;&gt;"",H40&lt;&gt;"",I40&lt;&gt;""),"VALID","INVALID - CONTROL / MISSING")))</x:f>
      </x:c>
    </x:row>
    <x:row r="41">
      <x:c r="A41" s="20"/>
      <x:c r="B41" s="20"/>
      <x:c r="C41" s="20"/>
      <x:c r="D41" s="20"/>
      <x:c r="E41" s="20"/>
      <x:c r="F41" s="20"/>
      <x:c r="G41" s="20"/>
      <x:c r="H41" s="20"/>
      <x:c r="I41" s="20"/>
      <x:c r="J41" s="26" t="str">
        <x:f>IF(A41="","",IF(COUNTIF($A$6:$A$205,A41)&gt;1,"INVALID - DUPLICATE ID",IF(AND(OR(AND(LEN(E41)=8,IFERROR(FIND("OBSERVED",E41),0)=1),AND(LEN(E41)=8,IFERROR(FIND("INFERRED",E41),0)=1),AND(LEN(E41)=10,IFERROR(FIND("UNRESOLVED",E41),0)=1)),OR(AND(LEN(F41)=7,IFERROR(FIND("CURRENT",F41),0)=1),AND(LEN(F41)=5,IFERROR(FIND("STALE",F41),0)=1),AND(LEN(F41)=11,IFERROR(FIND("NOT CHECKED",F41),0)=1)),B41&lt;&gt;"",C41&lt;&gt;"",D41&lt;&gt;"",G41&lt;&gt;"",H41&lt;&gt;"",I41&lt;&gt;""),"VALID","INVALID - CONTROL / MISSING")))</x:f>
      </x:c>
    </x:row>
    <x:row r="42">
      <x:c r="A42" s="20"/>
      <x:c r="B42" s="20"/>
      <x:c r="C42" s="20"/>
      <x:c r="D42" s="20"/>
      <x:c r="E42" s="20"/>
      <x:c r="F42" s="20"/>
      <x:c r="G42" s="20"/>
      <x:c r="H42" s="20"/>
      <x:c r="I42" s="20"/>
      <x:c r="J42" s="26" t="str">
        <x:f>IF(A42="","",IF(COUNTIF($A$6:$A$205,A42)&gt;1,"INVALID - DUPLICATE ID",IF(AND(OR(AND(LEN(E42)=8,IFERROR(FIND("OBSERVED",E42),0)=1),AND(LEN(E42)=8,IFERROR(FIND("INFERRED",E42),0)=1),AND(LEN(E42)=10,IFERROR(FIND("UNRESOLVED",E42),0)=1)),OR(AND(LEN(F42)=7,IFERROR(FIND("CURRENT",F42),0)=1),AND(LEN(F42)=5,IFERROR(FIND("STALE",F42),0)=1),AND(LEN(F42)=11,IFERROR(FIND("NOT CHECKED",F42),0)=1)),B42&lt;&gt;"",C42&lt;&gt;"",D42&lt;&gt;"",G42&lt;&gt;"",H42&lt;&gt;"",I42&lt;&gt;""),"VALID","INVALID - CONTROL / MISSING")))</x:f>
      </x:c>
    </x:row>
    <x:row r="43">
      <x:c r="A43" s="20"/>
      <x:c r="B43" s="20"/>
      <x:c r="C43" s="20"/>
      <x:c r="D43" s="20"/>
      <x:c r="E43" s="20"/>
      <x:c r="F43" s="20"/>
      <x:c r="G43" s="20"/>
      <x:c r="H43" s="20"/>
      <x:c r="I43" s="20"/>
      <x:c r="J43" s="26" t="str">
        <x:f>IF(A43="","",IF(COUNTIF($A$6:$A$205,A43)&gt;1,"INVALID - DUPLICATE ID",IF(AND(OR(AND(LEN(E43)=8,IFERROR(FIND("OBSERVED",E43),0)=1),AND(LEN(E43)=8,IFERROR(FIND("INFERRED",E43),0)=1),AND(LEN(E43)=10,IFERROR(FIND("UNRESOLVED",E43),0)=1)),OR(AND(LEN(F43)=7,IFERROR(FIND("CURRENT",F43),0)=1),AND(LEN(F43)=5,IFERROR(FIND("STALE",F43),0)=1),AND(LEN(F43)=11,IFERROR(FIND("NOT CHECKED",F43),0)=1)),B43&lt;&gt;"",C43&lt;&gt;"",D43&lt;&gt;"",G43&lt;&gt;"",H43&lt;&gt;"",I43&lt;&gt;""),"VALID","INVALID - CONTROL / MISSING")))</x:f>
      </x:c>
    </x:row>
    <x:row r="44">
      <x:c r="A44" s="20"/>
      <x:c r="B44" s="20"/>
      <x:c r="C44" s="20"/>
      <x:c r="D44" s="20"/>
      <x:c r="E44" s="20"/>
      <x:c r="F44" s="20"/>
      <x:c r="G44" s="20"/>
      <x:c r="H44" s="20"/>
      <x:c r="I44" s="20"/>
      <x:c r="J44" s="26" t="str">
        <x:f>IF(A44="","",IF(COUNTIF($A$6:$A$205,A44)&gt;1,"INVALID - DUPLICATE ID",IF(AND(OR(AND(LEN(E44)=8,IFERROR(FIND("OBSERVED",E44),0)=1),AND(LEN(E44)=8,IFERROR(FIND("INFERRED",E44),0)=1),AND(LEN(E44)=10,IFERROR(FIND("UNRESOLVED",E44),0)=1)),OR(AND(LEN(F44)=7,IFERROR(FIND("CURRENT",F44),0)=1),AND(LEN(F44)=5,IFERROR(FIND("STALE",F44),0)=1),AND(LEN(F44)=11,IFERROR(FIND("NOT CHECKED",F44),0)=1)),B44&lt;&gt;"",C44&lt;&gt;"",D44&lt;&gt;"",G44&lt;&gt;"",H44&lt;&gt;"",I44&lt;&gt;""),"VALID","INVALID - CONTROL / MISSING")))</x:f>
      </x:c>
    </x:row>
    <x:row r="45">
      <x:c r="A45" s="20"/>
      <x:c r="B45" s="20"/>
      <x:c r="C45" s="20"/>
      <x:c r="D45" s="20"/>
      <x:c r="E45" s="20"/>
      <x:c r="F45" s="20"/>
      <x:c r="G45" s="20"/>
      <x:c r="H45" s="20"/>
      <x:c r="I45" s="20"/>
      <x:c r="J45" s="26" t="str">
        <x:f>IF(A45="","",IF(COUNTIF($A$6:$A$205,A45)&gt;1,"INVALID - DUPLICATE ID",IF(AND(OR(AND(LEN(E45)=8,IFERROR(FIND("OBSERVED",E45),0)=1),AND(LEN(E45)=8,IFERROR(FIND("INFERRED",E45),0)=1),AND(LEN(E45)=10,IFERROR(FIND("UNRESOLVED",E45),0)=1)),OR(AND(LEN(F45)=7,IFERROR(FIND("CURRENT",F45),0)=1),AND(LEN(F45)=5,IFERROR(FIND("STALE",F45),0)=1),AND(LEN(F45)=11,IFERROR(FIND("NOT CHECKED",F45),0)=1)),B45&lt;&gt;"",C45&lt;&gt;"",D45&lt;&gt;"",G45&lt;&gt;"",H45&lt;&gt;"",I45&lt;&gt;""),"VALID","INVALID - CONTROL / MISSING")))</x:f>
      </x:c>
    </x:row>
    <x:row r="46">
      <x:c r="A46" s="20"/>
      <x:c r="B46" s="20"/>
      <x:c r="C46" s="20"/>
      <x:c r="D46" s="20"/>
      <x:c r="E46" s="20"/>
      <x:c r="F46" s="20"/>
      <x:c r="G46" s="20"/>
      <x:c r="H46" s="20"/>
      <x:c r="I46" s="20"/>
      <x:c r="J46" s="26" t="str">
        <x:f>IF(A46="","",IF(COUNTIF($A$6:$A$205,A46)&gt;1,"INVALID - DUPLICATE ID",IF(AND(OR(AND(LEN(E46)=8,IFERROR(FIND("OBSERVED",E46),0)=1),AND(LEN(E46)=8,IFERROR(FIND("INFERRED",E46),0)=1),AND(LEN(E46)=10,IFERROR(FIND("UNRESOLVED",E46),0)=1)),OR(AND(LEN(F46)=7,IFERROR(FIND("CURRENT",F46),0)=1),AND(LEN(F46)=5,IFERROR(FIND("STALE",F46),0)=1),AND(LEN(F46)=11,IFERROR(FIND("NOT CHECKED",F46),0)=1)),B46&lt;&gt;"",C46&lt;&gt;"",D46&lt;&gt;"",G46&lt;&gt;"",H46&lt;&gt;"",I46&lt;&gt;""),"VALID","INVALID - CONTROL / MISSING")))</x:f>
      </x:c>
    </x:row>
    <x:row r="47">
      <x:c r="A47" s="20"/>
      <x:c r="B47" s="20"/>
      <x:c r="C47" s="20"/>
      <x:c r="D47" s="20"/>
      <x:c r="E47" s="20"/>
      <x:c r="F47" s="20"/>
      <x:c r="G47" s="20"/>
      <x:c r="H47" s="20"/>
      <x:c r="I47" s="20"/>
      <x:c r="J47" s="26" t="str">
        <x:f>IF(A47="","",IF(COUNTIF($A$6:$A$205,A47)&gt;1,"INVALID - DUPLICATE ID",IF(AND(OR(AND(LEN(E47)=8,IFERROR(FIND("OBSERVED",E47),0)=1),AND(LEN(E47)=8,IFERROR(FIND("INFERRED",E47),0)=1),AND(LEN(E47)=10,IFERROR(FIND("UNRESOLVED",E47),0)=1)),OR(AND(LEN(F47)=7,IFERROR(FIND("CURRENT",F47),0)=1),AND(LEN(F47)=5,IFERROR(FIND("STALE",F47),0)=1),AND(LEN(F47)=11,IFERROR(FIND("NOT CHECKED",F47),0)=1)),B47&lt;&gt;"",C47&lt;&gt;"",D47&lt;&gt;"",G47&lt;&gt;"",H47&lt;&gt;"",I47&lt;&gt;""),"VALID","INVALID - CONTROL / MISSING")))</x:f>
      </x:c>
    </x:row>
    <x:row r="48">
      <x:c r="A48" s="20"/>
      <x:c r="B48" s="20"/>
      <x:c r="C48" s="20"/>
      <x:c r="D48" s="20"/>
      <x:c r="E48" s="20"/>
      <x:c r="F48" s="20"/>
      <x:c r="G48" s="20"/>
      <x:c r="H48" s="20"/>
      <x:c r="I48" s="20"/>
      <x:c r="J48" s="26" t="str">
        <x:f>IF(A48="","",IF(COUNTIF($A$6:$A$205,A48)&gt;1,"INVALID - DUPLICATE ID",IF(AND(OR(AND(LEN(E48)=8,IFERROR(FIND("OBSERVED",E48),0)=1),AND(LEN(E48)=8,IFERROR(FIND("INFERRED",E48),0)=1),AND(LEN(E48)=10,IFERROR(FIND("UNRESOLVED",E48),0)=1)),OR(AND(LEN(F48)=7,IFERROR(FIND("CURRENT",F48),0)=1),AND(LEN(F48)=5,IFERROR(FIND("STALE",F48),0)=1),AND(LEN(F48)=11,IFERROR(FIND("NOT CHECKED",F48),0)=1)),B48&lt;&gt;"",C48&lt;&gt;"",D48&lt;&gt;"",G48&lt;&gt;"",H48&lt;&gt;"",I48&lt;&gt;""),"VALID","INVALID - CONTROL / MISSING")))</x:f>
      </x:c>
    </x:row>
    <x:row r="49">
      <x:c r="A49" s="20"/>
      <x:c r="B49" s="20"/>
      <x:c r="C49" s="20"/>
      <x:c r="D49" s="20"/>
      <x:c r="E49" s="20"/>
      <x:c r="F49" s="20"/>
      <x:c r="G49" s="20"/>
      <x:c r="H49" s="20"/>
      <x:c r="I49" s="20"/>
      <x:c r="J49" s="26" t="str">
        <x:f>IF(A49="","",IF(COUNTIF($A$6:$A$205,A49)&gt;1,"INVALID - DUPLICATE ID",IF(AND(OR(AND(LEN(E49)=8,IFERROR(FIND("OBSERVED",E49),0)=1),AND(LEN(E49)=8,IFERROR(FIND("INFERRED",E49),0)=1),AND(LEN(E49)=10,IFERROR(FIND("UNRESOLVED",E49),0)=1)),OR(AND(LEN(F49)=7,IFERROR(FIND("CURRENT",F49),0)=1),AND(LEN(F49)=5,IFERROR(FIND("STALE",F49),0)=1),AND(LEN(F49)=11,IFERROR(FIND("NOT CHECKED",F49),0)=1)),B49&lt;&gt;"",C49&lt;&gt;"",D49&lt;&gt;"",G49&lt;&gt;"",H49&lt;&gt;"",I49&lt;&gt;""),"VALID","INVALID - CONTROL / MISSING")))</x:f>
      </x:c>
    </x:row>
    <x:row r="50">
      <x:c r="A50" s="20"/>
      <x:c r="B50" s="20"/>
      <x:c r="C50" s="20"/>
      <x:c r="D50" s="20"/>
      <x:c r="E50" s="20"/>
      <x:c r="F50" s="20"/>
      <x:c r="G50" s="20"/>
      <x:c r="H50" s="20"/>
      <x:c r="I50" s="20"/>
      <x:c r="J50" s="26" t="str">
        <x:f>IF(A50="","",IF(COUNTIF($A$6:$A$205,A50)&gt;1,"INVALID - DUPLICATE ID",IF(AND(OR(AND(LEN(E50)=8,IFERROR(FIND("OBSERVED",E50),0)=1),AND(LEN(E50)=8,IFERROR(FIND("INFERRED",E50),0)=1),AND(LEN(E50)=10,IFERROR(FIND("UNRESOLVED",E50),0)=1)),OR(AND(LEN(F50)=7,IFERROR(FIND("CURRENT",F50),0)=1),AND(LEN(F50)=5,IFERROR(FIND("STALE",F50),0)=1),AND(LEN(F50)=11,IFERROR(FIND("NOT CHECKED",F50),0)=1)),B50&lt;&gt;"",C50&lt;&gt;"",D50&lt;&gt;"",G50&lt;&gt;"",H50&lt;&gt;"",I50&lt;&gt;""),"VALID","INVALID - CONTROL / MISSING")))</x:f>
      </x:c>
    </x:row>
    <x:row r="51">
      <x:c r="A51" s="20"/>
      <x:c r="B51" s="20"/>
      <x:c r="C51" s="20"/>
      <x:c r="D51" s="20"/>
      <x:c r="E51" s="20"/>
      <x:c r="F51" s="20"/>
      <x:c r="G51" s="20"/>
      <x:c r="H51" s="20"/>
      <x:c r="I51" s="20"/>
      <x:c r="J51" s="26" t="str">
        <x:f>IF(A51="","",IF(COUNTIF($A$6:$A$205,A51)&gt;1,"INVALID - DUPLICATE ID",IF(AND(OR(AND(LEN(E51)=8,IFERROR(FIND("OBSERVED",E51),0)=1),AND(LEN(E51)=8,IFERROR(FIND("INFERRED",E51),0)=1),AND(LEN(E51)=10,IFERROR(FIND("UNRESOLVED",E51),0)=1)),OR(AND(LEN(F51)=7,IFERROR(FIND("CURRENT",F51),0)=1),AND(LEN(F51)=5,IFERROR(FIND("STALE",F51),0)=1),AND(LEN(F51)=11,IFERROR(FIND("NOT CHECKED",F51),0)=1)),B51&lt;&gt;"",C51&lt;&gt;"",D51&lt;&gt;"",G51&lt;&gt;"",H51&lt;&gt;"",I51&lt;&gt;""),"VALID","INVALID - CONTROL / MISSING")))</x:f>
      </x:c>
    </x:row>
    <x:row r="52">
      <x:c r="A52" s="20"/>
      <x:c r="B52" s="20"/>
      <x:c r="C52" s="20"/>
      <x:c r="D52" s="20"/>
      <x:c r="E52" s="20"/>
      <x:c r="F52" s="20"/>
      <x:c r="G52" s="20"/>
      <x:c r="H52" s="20"/>
      <x:c r="I52" s="20"/>
      <x:c r="J52" s="26" t="str">
        <x:f>IF(A52="","",IF(COUNTIF($A$6:$A$205,A52)&gt;1,"INVALID - DUPLICATE ID",IF(AND(OR(AND(LEN(E52)=8,IFERROR(FIND("OBSERVED",E52),0)=1),AND(LEN(E52)=8,IFERROR(FIND("INFERRED",E52),0)=1),AND(LEN(E52)=10,IFERROR(FIND("UNRESOLVED",E52),0)=1)),OR(AND(LEN(F52)=7,IFERROR(FIND("CURRENT",F52),0)=1),AND(LEN(F52)=5,IFERROR(FIND("STALE",F52),0)=1),AND(LEN(F52)=11,IFERROR(FIND("NOT CHECKED",F52),0)=1)),B52&lt;&gt;"",C52&lt;&gt;"",D52&lt;&gt;"",G52&lt;&gt;"",H52&lt;&gt;"",I52&lt;&gt;""),"VALID","INVALID - CONTROL / MISSING")))</x:f>
      </x:c>
    </x:row>
    <x:row r="53">
      <x:c r="A53" s="20"/>
      <x:c r="B53" s="20"/>
      <x:c r="C53" s="20"/>
      <x:c r="D53" s="20"/>
      <x:c r="E53" s="20"/>
      <x:c r="F53" s="20"/>
      <x:c r="G53" s="20"/>
      <x:c r="H53" s="20"/>
      <x:c r="I53" s="20"/>
      <x:c r="J53" s="26" t="str">
        <x:f>IF(A53="","",IF(COUNTIF($A$6:$A$205,A53)&gt;1,"INVALID - DUPLICATE ID",IF(AND(OR(AND(LEN(E53)=8,IFERROR(FIND("OBSERVED",E53),0)=1),AND(LEN(E53)=8,IFERROR(FIND("INFERRED",E53),0)=1),AND(LEN(E53)=10,IFERROR(FIND("UNRESOLVED",E53),0)=1)),OR(AND(LEN(F53)=7,IFERROR(FIND("CURRENT",F53),0)=1),AND(LEN(F53)=5,IFERROR(FIND("STALE",F53),0)=1),AND(LEN(F53)=11,IFERROR(FIND("NOT CHECKED",F53),0)=1)),B53&lt;&gt;"",C53&lt;&gt;"",D53&lt;&gt;"",G53&lt;&gt;"",H53&lt;&gt;"",I53&lt;&gt;""),"VALID","INVALID - CONTROL / MISSING")))</x:f>
      </x:c>
    </x:row>
    <x:row r="54">
      <x:c r="A54" s="20"/>
      <x:c r="B54" s="20"/>
      <x:c r="C54" s="20"/>
      <x:c r="D54" s="20"/>
      <x:c r="E54" s="20"/>
      <x:c r="F54" s="20"/>
      <x:c r="G54" s="20"/>
      <x:c r="H54" s="20"/>
      <x:c r="I54" s="20"/>
      <x:c r="J54" s="26" t="str">
        <x:f>IF(A54="","",IF(COUNTIF($A$6:$A$205,A54)&gt;1,"INVALID - DUPLICATE ID",IF(AND(OR(AND(LEN(E54)=8,IFERROR(FIND("OBSERVED",E54),0)=1),AND(LEN(E54)=8,IFERROR(FIND("INFERRED",E54),0)=1),AND(LEN(E54)=10,IFERROR(FIND("UNRESOLVED",E54),0)=1)),OR(AND(LEN(F54)=7,IFERROR(FIND("CURRENT",F54),0)=1),AND(LEN(F54)=5,IFERROR(FIND("STALE",F54),0)=1),AND(LEN(F54)=11,IFERROR(FIND("NOT CHECKED",F54),0)=1)),B54&lt;&gt;"",C54&lt;&gt;"",D54&lt;&gt;"",G54&lt;&gt;"",H54&lt;&gt;"",I54&lt;&gt;""),"VALID","INVALID - CONTROL / MISSING")))</x:f>
      </x:c>
    </x:row>
    <x:row r="55">
      <x:c r="A55" s="20"/>
      <x:c r="B55" s="20"/>
      <x:c r="C55" s="20"/>
      <x:c r="D55" s="20"/>
      <x:c r="E55" s="20"/>
      <x:c r="F55" s="20"/>
      <x:c r="G55" s="20"/>
      <x:c r="H55" s="20"/>
      <x:c r="I55" s="20"/>
      <x:c r="J55" s="26" t="str">
        <x:f>IF(A55="","",IF(COUNTIF($A$6:$A$205,A55)&gt;1,"INVALID - DUPLICATE ID",IF(AND(OR(AND(LEN(E55)=8,IFERROR(FIND("OBSERVED",E55),0)=1),AND(LEN(E55)=8,IFERROR(FIND("INFERRED",E55),0)=1),AND(LEN(E55)=10,IFERROR(FIND("UNRESOLVED",E55),0)=1)),OR(AND(LEN(F55)=7,IFERROR(FIND("CURRENT",F55),0)=1),AND(LEN(F55)=5,IFERROR(FIND("STALE",F55),0)=1),AND(LEN(F55)=11,IFERROR(FIND("NOT CHECKED",F55),0)=1)),B55&lt;&gt;"",C55&lt;&gt;"",D55&lt;&gt;"",G55&lt;&gt;"",H55&lt;&gt;"",I55&lt;&gt;""),"VALID","INVALID - CONTROL / MISSING")))</x:f>
      </x:c>
    </x:row>
    <x:row r="56">
      <x:c r="A56" s="20"/>
      <x:c r="B56" s="20"/>
      <x:c r="C56" s="20"/>
      <x:c r="D56" s="20"/>
      <x:c r="E56" s="20"/>
      <x:c r="F56" s="20"/>
      <x:c r="G56" s="20"/>
      <x:c r="H56" s="20"/>
      <x:c r="I56" s="20"/>
      <x:c r="J56" s="26" t="str">
        <x:f>IF(A56="","",IF(COUNTIF($A$6:$A$205,A56)&gt;1,"INVALID - DUPLICATE ID",IF(AND(OR(AND(LEN(E56)=8,IFERROR(FIND("OBSERVED",E56),0)=1),AND(LEN(E56)=8,IFERROR(FIND("INFERRED",E56),0)=1),AND(LEN(E56)=10,IFERROR(FIND("UNRESOLVED",E56),0)=1)),OR(AND(LEN(F56)=7,IFERROR(FIND("CURRENT",F56),0)=1),AND(LEN(F56)=5,IFERROR(FIND("STALE",F56),0)=1),AND(LEN(F56)=11,IFERROR(FIND("NOT CHECKED",F56),0)=1)),B56&lt;&gt;"",C56&lt;&gt;"",D56&lt;&gt;"",G56&lt;&gt;"",H56&lt;&gt;"",I56&lt;&gt;""),"VALID","INVALID - CONTROL / MISSING")))</x:f>
      </x:c>
    </x:row>
    <x:row r="57">
      <x:c r="A57" s="20"/>
      <x:c r="B57" s="20"/>
      <x:c r="C57" s="20"/>
      <x:c r="D57" s="20"/>
      <x:c r="E57" s="20"/>
      <x:c r="F57" s="20"/>
      <x:c r="G57" s="20"/>
      <x:c r="H57" s="20"/>
      <x:c r="I57" s="20"/>
      <x:c r="J57" s="26" t="str">
        <x:f>IF(A57="","",IF(COUNTIF($A$6:$A$205,A57)&gt;1,"INVALID - DUPLICATE ID",IF(AND(OR(AND(LEN(E57)=8,IFERROR(FIND("OBSERVED",E57),0)=1),AND(LEN(E57)=8,IFERROR(FIND("INFERRED",E57),0)=1),AND(LEN(E57)=10,IFERROR(FIND("UNRESOLVED",E57),0)=1)),OR(AND(LEN(F57)=7,IFERROR(FIND("CURRENT",F57),0)=1),AND(LEN(F57)=5,IFERROR(FIND("STALE",F57),0)=1),AND(LEN(F57)=11,IFERROR(FIND("NOT CHECKED",F57),0)=1)),B57&lt;&gt;"",C57&lt;&gt;"",D57&lt;&gt;"",G57&lt;&gt;"",H57&lt;&gt;"",I57&lt;&gt;""),"VALID","INVALID - CONTROL / MISSING")))</x:f>
      </x:c>
    </x:row>
    <x:row r="58">
      <x:c r="A58" s="20"/>
      <x:c r="B58" s="20"/>
      <x:c r="C58" s="20"/>
      <x:c r="D58" s="20"/>
      <x:c r="E58" s="20"/>
      <x:c r="F58" s="20"/>
      <x:c r="G58" s="20"/>
      <x:c r="H58" s="20"/>
      <x:c r="I58" s="20"/>
      <x:c r="J58" s="26" t="str">
        <x:f>IF(A58="","",IF(COUNTIF($A$6:$A$205,A58)&gt;1,"INVALID - DUPLICATE ID",IF(AND(OR(AND(LEN(E58)=8,IFERROR(FIND("OBSERVED",E58),0)=1),AND(LEN(E58)=8,IFERROR(FIND("INFERRED",E58),0)=1),AND(LEN(E58)=10,IFERROR(FIND("UNRESOLVED",E58),0)=1)),OR(AND(LEN(F58)=7,IFERROR(FIND("CURRENT",F58),0)=1),AND(LEN(F58)=5,IFERROR(FIND("STALE",F58),0)=1),AND(LEN(F58)=11,IFERROR(FIND("NOT CHECKED",F58),0)=1)),B58&lt;&gt;"",C58&lt;&gt;"",D58&lt;&gt;"",G58&lt;&gt;"",H58&lt;&gt;"",I58&lt;&gt;""),"VALID","INVALID - CONTROL / MISSING")))</x:f>
      </x:c>
    </x:row>
    <x:row r="59">
      <x:c r="A59" s="20"/>
      <x:c r="B59" s="20"/>
      <x:c r="C59" s="20"/>
      <x:c r="D59" s="20"/>
      <x:c r="E59" s="20"/>
      <x:c r="F59" s="20"/>
      <x:c r="G59" s="20"/>
      <x:c r="H59" s="20"/>
      <x:c r="I59" s="20"/>
      <x:c r="J59" s="26" t="str">
        <x:f>IF(A59="","",IF(COUNTIF($A$6:$A$205,A59)&gt;1,"INVALID - DUPLICATE ID",IF(AND(OR(AND(LEN(E59)=8,IFERROR(FIND("OBSERVED",E59),0)=1),AND(LEN(E59)=8,IFERROR(FIND("INFERRED",E59),0)=1),AND(LEN(E59)=10,IFERROR(FIND("UNRESOLVED",E59),0)=1)),OR(AND(LEN(F59)=7,IFERROR(FIND("CURRENT",F59),0)=1),AND(LEN(F59)=5,IFERROR(FIND("STALE",F59),0)=1),AND(LEN(F59)=11,IFERROR(FIND("NOT CHECKED",F59),0)=1)),B59&lt;&gt;"",C59&lt;&gt;"",D59&lt;&gt;"",G59&lt;&gt;"",H59&lt;&gt;"",I59&lt;&gt;""),"VALID","INVALID - CONTROL / MISSING")))</x:f>
      </x:c>
    </x:row>
    <x:row r="60">
      <x:c r="A60" s="20"/>
      <x:c r="B60" s="20"/>
      <x:c r="C60" s="20"/>
      <x:c r="D60" s="20"/>
      <x:c r="E60" s="20"/>
      <x:c r="F60" s="20"/>
      <x:c r="G60" s="20"/>
      <x:c r="H60" s="20"/>
      <x:c r="I60" s="20"/>
      <x:c r="J60" s="26" t="str">
        <x:f>IF(A60="","",IF(COUNTIF($A$6:$A$205,A60)&gt;1,"INVALID - DUPLICATE ID",IF(AND(OR(AND(LEN(E60)=8,IFERROR(FIND("OBSERVED",E60),0)=1),AND(LEN(E60)=8,IFERROR(FIND("INFERRED",E60),0)=1),AND(LEN(E60)=10,IFERROR(FIND("UNRESOLVED",E60),0)=1)),OR(AND(LEN(F60)=7,IFERROR(FIND("CURRENT",F60),0)=1),AND(LEN(F60)=5,IFERROR(FIND("STALE",F60),0)=1),AND(LEN(F60)=11,IFERROR(FIND("NOT CHECKED",F60),0)=1)),B60&lt;&gt;"",C60&lt;&gt;"",D60&lt;&gt;"",G60&lt;&gt;"",H60&lt;&gt;"",I60&lt;&gt;""),"VALID","INVALID - CONTROL / MISSING")))</x:f>
      </x:c>
    </x:row>
    <x:row r="61">
      <x:c r="A61" s="20"/>
      <x:c r="B61" s="20"/>
      <x:c r="C61" s="20"/>
      <x:c r="D61" s="20"/>
      <x:c r="E61" s="20"/>
      <x:c r="F61" s="20"/>
      <x:c r="G61" s="20"/>
      <x:c r="H61" s="20"/>
      <x:c r="I61" s="20"/>
      <x:c r="J61" s="26" t="str">
        <x:f>IF(A61="","",IF(COUNTIF($A$6:$A$205,A61)&gt;1,"INVALID - DUPLICATE ID",IF(AND(OR(AND(LEN(E61)=8,IFERROR(FIND("OBSERVED",E61),0)=1),AND(LEN(E61)=8,IFERROR(FIND("INFERRED",E61),0)=1),AND(LEN(E61)=10,IFERROR(FIND("UNRESOLVED",E61),0)=1)),OR(AND(LEN(F61)=7,IFERROR(FIND("CURRENT",F61),0)=1),AND(LEN(F61)=5,IFERROR(FIND("STALE",F61),0)=1),AND(LEN(F61)=11,IFERROR(FIND("NOT CHECKED",F61),0)=1)),B61&lt;&gt;"",C61&lt;&gt;"",D61&lt;&gt;"",G61&lt;&gt;"",H61&lt;&gt;"",I61&lt;&gt;""),"VALID","INVALID - CONTROL / MISSING")))</x:f>
      </x:c>
    </x:row>
    <x:row r="62">
      <x:c r="A62" s="20"/>
      <x:c r="B62" s="20"/>
      <x:c r="C62" s="20"/>
      <x:c r="D62" s="20"/>
      <x:c r="E62" s="20"/>
      <x:c r="F62" s="20"/>
      <x:c r="G62" s="20"/>
      <x:c r="H62" s="20"/>
      <x:c r="I62" s="20"/>
      <x:c r="J62" s="26" t="str">
        <x:f>IF(A62="","",IF(COUNTIF($A$6:$A$205,A62)&gt;1,"INVALID - DUPLICATE ID",IF(AND(OR(AND(LEN(E62)=8,IFERROR(FIND("OBSERVED",E62),0)=1),AND(LEN(E62)=8,IFERROR(FIND("INFERRED",E62),0)=1),AND(LEN(E62)=10,IFERROR(FIND("UNRESOLVED",E62),0)=1)),OR(AND(LEN(F62)=7,IFERROR(FIND("CURRENT",F62),0)=1),AND(LEN(F62)=5,IFERROR(FIND("STALE",F62),0)=1),AND(LEN(F62)=11,IFERROR(FIND("NOT CHECKED",F62),0)=1)),B62&lt;&gt;"",C62&lt;&gt;"",D62&lt;&gt;"",G62&lt;&gt;"",H62&lt;&gt;"",I62&lt;&gt;""),"VALID","INVALID - CONTROL / MISSING")))</x:f>
      </x:c>
    </x:row>
    <x:row r="63">
      <x:c r="A63" s="20"/>
      <x:c r="B63" s="20"/>
      <x:c r="C63" s="20"/>
      <x:c r="D63" s="20"/>
      <x:c r="E63" s="20"/>
      <x:c r="F63" s="20"/>
      <x:c r="G63" s="20"/>
      <x:c r="H63" s="20"/>
      <x:c r="I63" s="20"/>
      <x:c r="J63" s="26" t="str">
        <x:f>IF(A63="","",IF(COUNTIF($A$6:$A$205,A63)&gt;1,"INVALID - DUPLICATE ID",IF(AND(OR(AND(LEN(E63)=8,IFERROR(FIND("OBSERVED",E63),0)=1),AND(LEN(E63)=8,IFERROR(FIND("INFERRED",E63),0)=1),AND(LEN(E63)=10,IFERROR(FIND("UNRESOLVED",E63),0)=1)),OR(AND(LEN(F63)=7,IFERROR(FIND("CURRENT",F63),0)=1),AND(LEN(F63)=5,IFERROR(FIND("STALE",F63),0)=1),AND(LEN(F63)=11,IFERROR(FIND("NOT CHECKED",F63),0)=1)),B63&lt;&gt;"",C63&lt;&gt;"",D63&lt;&gt;"",G63&lt;&gt;"",H63&lt;&gt;"",I63&lt;&gt;""),"VALID","INVALID - CONTROL / MISSING")))</x:f>
      </x:c>
    </x:row>
    <x:row r="64">
      <x:c r="A64" s="20"/>
      <x:c r="B64" s="20"/>
      <x:c r="C64" s="20"/>
      <x:c r="D64" s="20"/>
      <x:c r="E64" s="20"/>
      <x:c r="F64" s="20"/>
      <x:c r="G64" s="20"/>
      <x:c r="H64" s="20"/>
      <x:c r="I64" s="20"/>
      <x:c r="J64" s="26" t="str">
        <x:f>IF(A64="","",IF(COUNTIF($A$6:$A$205,A64)&gt;1,"INVALID - DUPLICATE ID",IF(AND(OR(AND(LEN(E64)=8,IFERROR(FIND("OBSERVED",E64),0)=1),AND(LEN(E64)=8,IFERROR(FIND("INFERRED",E64),0)=1),AND(LEN(E64)=10,IFERROR(FIND("UNRESOLVED",E64),0)=1)),OR(AND(LEN(F64)=7,IFERROR(FIND("CURRENT",F64),0)=1),AND(LEN(F64)=5,IFERROR(FIND("STALE",F64),0)=1),AND(LEN(F64)=11,IFERROR(FIND("NOT CHECKED",F64),0)=1)),B64&lt;&gt;"",C64&lt;&gt;"",D64&lt;&gt;"",G64&lt;&gt;"",H64&lt;&gt;"",I64&lt;&gt;""),"VALID","INVALID - CONTROL / MISSING")))</x:f>
      </x:c>
    </x:row>
    <x:row r="65">
      <x:c r="A65" s="20"/>
      <x:c r="B65" s="20"/>
      <x:c r="C65" s="20"/>
      <x:c r="D65" s="20"/>
      <x:c r="E65" s="20"/>
      <x:c r="F65" s="20"/>
      <x:c r="G65" s="20"/>
      <x:c r="H65" s="20"/>
      <x:c r="I65" s="20"/>
      <x:c r="J65" s="26" t="str">
        <x:f>IF(A65="","",IF(COUNTIF($A$6:$A$205,A65)&gt;1,"INVALID - DUPLICATE ID",IF(AND(OR(AND(LEN(E65)=8,IFERROR(FIND("OBSERVED",E65),0)=1),AND(LEN(E65)=8,IFERROR(FIND("INFERRED",E65),0)=1),AND(LEN(E65)=10,IFERROR(FIND("UNRESOLVED",E65),0)=1)),OR(AND(LEN(F65)=7,IFERROR(FIND("CURRENT",F65),0)=1),AND(LEN(F65)=5,IFERROR(FIND("STALE",F65),0)=1),AND(LEN(F65)=11,IFERROR(FIND("NOT CHECKED",F65),0)=1)),B65&lt;&gt;"",C65&lt;&gt;"",D65&lt;&gt;"",G65&lt;&gt;"",H65&lt;&gt;"",I65&lt;&gt;""),"VALID","INVALID - CONTROL / MISSING")))</x:f>
      </x:c>
    </x:row>
    <x:row r="66">
      <x:c r="A66" s="20"/>
      <x:c r="B66" s="20"/>
      <x:c r="C66" s="20"/>
      <x:c r="D66" s="20"/>
      <x:c r="E66" s="20"/>
      <x:c r="F66" s="20"/>
      <x:c r="G66" s="20"/>
      <x:c r="H66" s="20"/>
      <x:c r="I66" s="20"/>
      <x:c r="J66" s="26" t="str">
        <x:f>IF(A66="","",IF(COUNTIF($A$6:$A$205,A66)&gt;1,"INVALID - DUPLICATE ID",IF(AND(OR(AND(LEN(E66)=8,IFERROR(FIND("OBSERVED",E66),0)=1),AND(LEN(E66)=8,IFERROR(FIND("INFERRED",E66),0)=1),AND(LEN(E66)=10,IFERROR(FIND("UNRESOLVED",E66),0)=1)),OR(AND(LEN(F66)=7,IFERROR(FIND("CURRENT",F66),0)=1),AND(LEN(F66)=5,IFERROR(FIND("STALE",F66),0)=1),AND(LEN(F66)=11,IFERROR(FIND("NOT CHECKED",F66),0)=1)),B66&lt;&gt;"",C66&lt;&gt;"",D66&lt;&gt;"",G66&lt;&gt;"",H66&lt;&gt;"",I66&lt;&gt;""),"VALID","INVALID - CONTROL / MISSING")))</x:f>
      </x:c>
    </x:row>
    <x:row r="67">
      <x:c r="A67" s="20"/>
      <x:c r="B67" s="20"/>
      <x:c r="C67" s="20"/>
      <x:c r="D67" s="20"/>
      <x:c r="E67" s="20"/>
      <x:c r="F67" s="20"/>
      <x:c r="G67" s="20"/>
      <x:c r="H67" s="20"/>
      <x:c r="I67" s="20"/>
      <x:c r="J67" s="26" t="str">
        <x:f>IF(A67="","",IF(COUNTIF($A$6:$A$205,A67)&gt;1,"INVALID - DUPLICATE ID",IF(AND(OR(AND(LEN(E67)=8,IFERROR(FIND("OBSERVED",E67),0)=1),AND(LEN(E67)=8,IFERROR(FIND("INFERRED",E67),0)=1),AND(LEN(E67)=10,IFERROR(FIND("UNRESOLVED",E67),0)=1)),OR(AND(LEN(F67)=7,IFERROR(FIND("CURRENT",F67),0)=1),AND(LEN(F67)=5,IFERROR(FIND("STALE",F67),0)=1),AND(LEN(F67)=11,IFERROR(FIND("NOT CHECKED",F67),0)=1)),B67&lt;&gt;"",C67&lt;&gt;"",D67&lt;&gt;"",G67&lt;&gt;"",H67&lt;&gt;"",I67&lt;&gt;""),"VALID","INVALID - CONTROL / MISSING")))</x:f>
      </x:c>
    </x:row>
    <x:row r="68">
      <x:c r="A68" s="20"/>
      <x:c r="B68" s="20"/>
      <x:c r="C68" s="20"/>
      <x:c r="D68" s="20"/>
      <x:c r="E68" s="20"/>
      <x:c r="F68" s="20"/>
      <x:c r="G68" s="20"/>
      <x:c r="H68" s="20"/>
      <x:c r="I68" s="20"/>
      <x:c r="J68" s="26" t="str">
        <x:f>IF(A68="","",IF(COUNTIF($A$6:$A$205,A68)&gt;1,"INVALID - DUPLICATE ID",IF(AND(OR(AND(LEN(E68)=8,IFERROR(FIND("OBSERVED",E68),0)=1),AND(LEN(E68)=8,IFERROR(FIND("INFERRED",E68),0)=1),AND(LEN(E68)=10,IFERROR(FIND("UNRESOLVED",E68),0)=1)),OR(AND(LEN(F68)=7,IFERROR(FIND("CURRENT",F68),0)=1),AND(LEN(F68)=5,IFERROR(FIND("STALE",F68),0)=1),AND(LEN(F68)=11,IFERROR(FIND("NOT CHECKED",F68),0)=1)),B68&lt;&gt;"",C68&lt;&gt;"",D68&lt;&gt;"",G68&lt;&gt;"",H68&lt;&gt;"",I68&lt;&gt;""),"VALID","INVALID - CONTROL / MISSING")))</x:f>
      </x:c>
    </x:row>
    <x:row r="69">
      <x:c r="A69" s="20"/>
      <x:c r="B69" s="20"/>
      <x:c r="C69" s="20"/>
      <x:c r="D69" s="20"/>
      <x:c r="E69" s="20"/>
      <x:c r="F69" s="20"/>
      <x:c r="G69" s="20"/>
      <x:c r="H69" s="20"/>
      <x:c r="I69" s="20"/>
      <x:c r="J69" s="26" t="str">
        <x:f>IF(A69="","",IF(COUNTIF($A$6:$A$205,A69)&gt;1,"INVALID - DUPLICATE ID",IF(AND(OR(AND(LEN(E69)=8,IFERROR(FIND("OBSERVED",E69),0)=1),AND(LEN(E69)=8,IFERROR(FIND("INFERRED",E69),0)=1),AND(LEN(E69)=10,IFERROR(FIND("UNRESOLVED",E69),0)=1)),OR(AND(LEN(F69)=7,IFERROR(FIND("CURRENT",F69),0)=1),AND(LEN(F69)=5,IFERROR(FIND("STALE",F69),0)=1),AND(LEN(F69)=11,IFERROR(FIND("NOT CHECKED",F69),0)=1)),B69&lt;&gt;"",C69&lt;&gt;"",D69&lt;&gt;"",G69&lt;&gt;"",H69&lt;&gt;"",I69&lt;&gt;""),"VALID","INVALID - CONTROL / MISSING")))</x:f>
      </x:c>
    </x:row>
    <x:row r="70">
      <x:c r="A70" s="20"/>
      <x:c r="B70" s="20"/>
      <x:c r="C70" s="20"/>
      <x:c r="D70" s="20"/>
      <x:c r="E70" s="20"/>
      <x:c r="F70" s="20"/>
      <x:c r="G70" s="20"/>
      <x:c r="H70" s="20"/>
      <x:c r="I70" s="20"/>
      <x:c r="J70" s="26" t="str">
        <x:f>IF(A70="","",IF(COUNTIF($A$6:$A$205,A70)&gt;1,"INVALID - DUPLICATE ID",IF(AND(OR(AND(LEN(E70)=8,IFERROR(FIND("OBSERVED",E70),0)=1),AND(LEN(E70)=8,IFERROR(FIND("INFERRED",E70),0)=1),AND(LEN(E70)=10,IFERROR(FIND("UNRESOLVED",E70),0)=1)),OR(AND(LEN(F70)=7,IFERROR(FIND("CURRENT",F70),0)=1),AND(LEN(F70)=5,IFERROR(FIND("STALE",F70),0)=1),AND(LEN(F70)=11,IFERROR(FIND("NOT CHECKED",F70),0)=1)),B70&lt;&gt;"",C70&lt;&gt;"",D70&lt;&gt;"",G70&lt;&gt;"",H70&lt;&gt;"",I70&lt;&gt;""),"VALID","INVALID - CONTROL / MISSING")))</x:f>
      </x:c>
    </x:row>
    <x:row r="71">
      <x:c r="A71" s="20"/>
      <x:c r="B71" s="20"/>
      <x:c r="C71" s="20"/>
      <x:c r="D71" s="20"/>
      <x:c r="E71" s="20"/>
      <x:c r="F71" s="20"/>
      <x:c r="G71" s="20"/>
      <x:c r="H71" s="20"/>
      <x:c r="I71" s="20"/>
      <x:c r="J71" s="26" t="str">
        <x:f>IF(A71="","",IF(COUNTIF($A$6:$A$205,A71)&gt;1,"INVALID - DUPLICATE ID",IF(AND(OR(AND(LEN(E71)=8,IFERROR(FIND("OBSERVED",E71),0)=1),AND(LEN(E71)=8,IFERROR(FIND("INFERRED",E71),0)=1),AND(LEN(E71)=10,IFERROR(FIND("UNRESOLVED",E71),0)=1)),OR(AND(LEN(F71)=7,IFERROR(FIND("CURRENT",F71),0)=1),AND(LEN(F71)=5,IFERROR(FIND("STALE",F71),0)=1),AND(LEN(F71)=11,IFERROR(FIND("NOT CHECKED",F71),0)=1)),B71&lt;&gt;"",C71&lt;&gt;"",D71&lt;&gt;"",G71&lt;&gt;"",H71&lt;&gt;"",I71&lt;&gt;""),"VALID","INVALID - CONTROL / MISSING")))</x:f>
      </x:c>
    </x:row>
    <x:row r="72">
      <x:c r="A72" s="20"/>
      <x:c r="B72" s="20"/>
      <x:c r="C72" s="20"/>
      <x:c r="D72" s="20"/>
      <x:c r="E72" s="20"/>
      <x:c r="F72" s="20"/>
      <x:c r="G72" s="20"/>
      <x:c r="H72" s="20"/>
      <x:c r="I72" s="20"/>
      <x:c r="J72" s="26" t="str">
        <x:f>IF(A72="","",IF(COUNTIF($A$6:$A$205,A72)&gt;1,"INVALID - DUPLICATE ID",IF(AND(OR(AND(LEN(E72)=8,IFERROR(FIND("OBSERVED",E72),0)=1),AND(LEN(E72)=8,IFERROR(FIND("INFERRED",E72),0)=1),AND(LEN(E72)=10,IFERROR(FIND("UNRESOLVED",E72),0)=1)),OR(AND(LEN(F72)=7,IFERROR(FIND("CURRENT",F72),0)=1),AND(LEN(F72)=5,IFERROR(FIND("STALE",F72),0)=1),AND(LEN(F72)=11,IFERROR(FIND("NOT CHECKED",F72),0)=1)),B72&lt;&gt;"",C72&lt;&gt;"",D72&lt;&gt;"",G72&lt;&gt;"",H72&lt;&gt;"",I72&lt;&gt;""),"VALID","INVALID - CONTROL / MISSING")))</x:f>
      </x:c>
    </x:row>
    <x:row r="73">
      <x:c r="A73" s="20"/>
      <x:c r="B73" s="20"/>
      <x:c r="C73" s="20"/>
      <x:c r="D73" s="20"/>
      <x:c r="E73" s="20"/>
      <x:c r="F73" s="20"/>
      <x:c r="G73" s="20"/>
      <x:c r="H73" s="20"/>
      <x:c r="I73" s="20"/>
      <x:c r="J73" s="26" t="str">
        <x:f>IF(A73="","",IF(COUNTIF($A$6:$A$205,A73)&gt;1,"INVALID - DUPLICATE ID",IF(AND(OR(AND(LEN(E73)=8,IFERROR(FIND("OBSERVED",E73),0)=1),AND(LEN(E73)=8,IFERROR(FIND("INFERRED",E73),0)=1),AND(LEN(E73)=10,IFERROR(FIND("UNRESOLVED",E73),0)=1)),OR(AND(LEN(F73)=7,IFERROR(FIND("CURRENT",F73),0)=1),AND(LEN(F73)=5,IFERROR(FIND("STALE",F73),0)=1),AND(LEN(F73)=11,IFERROR(FIND("NOT CHECKED",F73),0)=1)),B73&lt;&gt;"",C73&lt;&gt;"",D73&lt;&gt;"",G73&lt;&gt;"",H73&lt;&gt;"",I73&lt;&gt;""),"VALID","INVALID - CONTROL / MISSING")))</x:f>
      </x:c>
    </x:row>
    <x:row r="74">
      <x:c r="A74" s="20"/>
      <x:c r="B74" s="20"/>
      <x:c r="C74" s="20"/>
      <x:c r="D74" s="20"/>
      <x:c r="E74" s="20"/>
      <x:c r="F74" s="20"/>
      <x:c r="G74" s="20"/>
      <x:c r="H74" s="20"/>
      <x:c r="I74" s="20"/>
      <x:c r="J74" s="26" t="str">
        <x:f>IF(A74="","",IF(COUNTIF($A$6:$A$205,A74)&gt;1,"INVALID - DUPLICATE ID",IF(AND(OR(AND(LEN(E74)=8,IFERROR(FIND("OBSERVED",E74),0)=1),AND(LEN(E74)=8,IFERROR(FIND("INFERRED",E74),0)=1),AND(LEN(E74)=10,IFERROR(FIND("UNRESOLVED",E74),0)=1)),OR(AND(LEN(F74)=7,IFERROR(FIND("CURRENT",F74),0)=1),AND(LEN(F74)=5,IFERROR(FIND("STALE",F74),0)=1),AND(LEN(F74)=11,IFERROR(FIND("NOT CHECKED",F74),0)=1)),B74&lt;&gt;"",C74&lt;&gt;"",D74&lt;&gt;"",G74&lt;&gt;"",H74&lt;&gt;"",I74&lt;&gt;""),"VALID","INVALID - CONTROL / MISSING")))</x:f>
      </x:c>
    </x:row>
    <x:row r="75">
      <x:c r="A75" s="20"/>
      <x:c r="B75" s="20"/>
      <x:c r="C75" s="20"/>
      <x:c r="D75" s="20"/>
      <x:c r="E75" s="20"/>
      <x:c r="F75" s="20"/>
      <x:c r="G75" s="20"/>
      <x:c r="H75" s="20"/>
      <x:c r="I75" s="20"/>
      <x:c r="J75" s="26" t="str">
        <x:f>IF(A75="","",IF(COUNTIF($A$6:$A$205,A75)&gt;1,"INVALID - DUPLICATE ID",IF(AND(OR(AND(LEN(E75)=8,IFERROR(FIND("OBSERVED",E75),0)=1),AND(LEN(E75)=8,IFERROR(FIND("INFERRED",E75),0)=1),AND(LEN(E75)=10,IFERROR(FIND("UNRESOLVED",E75),0)=1)),OR(AND(LEN(F75)=7,IFERROR(FIND("CURRENT",F75),0)=1),AND(LEN(F75)=5,IFERROR(FIND("STALE",F75),0)=1),AND(LEN(F75)=11,IFERROR(FIND("NOT CHECKED",F75),0)=1)),B75&lt;&gt;"",C75&lt;&gt;"",D75&lt;&gt;"",G75&lt;&gt;"",H75&lt;&gt;"",I75&lt;&gt;""),"VALID","INVALID - CONTROL / MISSING")))</x:f>
      </x:c>
    </x:row>
    <x:row r="76">
      <x:c r="A76" s="20"/>
      <x:c r="B76" s="20"/>
      <x:c r="C76" s="20"/>
      <x:c r="D76" s="20"/>
      <x:c r="E76" s="20"/>
      <x:c r="F76" s="20"/>
      <x:c r="G76" s="20"/>
      <x:c r="H76" s="20"/>
      <x:c r="I76" s="20"/>
      <x:c r="J76" s="26" t="str">
        <x:f>IF(A76="","",IF(COUNTIF($A$6:$A$205,A76)&gt;1,"INVALID - DUPLICATE ID",IF(AND(OR(AND(LEN(E76)=8,IFERROR(FIND("OBSERVED",E76),0)=1),AND(LEN(E76)=8,IFERROR(FIND("INFERRED",E76),0)=1),AND(LEN(E76)=10,IFERROR(FIND("UNRESOLVED",E76),0)=1)),OR(AND(LEN(F76)=7,IFERROR(FIND("CURRENT",F76),0)=1),AND(LEN(F76)=5,IFERROR(FIND("STALE",F76),0)=1),AND(LEN(F76)=11,IFERROR(FIND("NOT CHECKED",F76),0)=1)),B76&lt;&gt;"",C76&lt;&gt;"",D76&lt;&gt;"",G76&lt;&gt;"",H76&lt;&gt;"",I76&lt;&gt;""),"VALID","INVALID - CONTROL / MISSING")))</x:f>
      </x:c>
    </x:row>
    <x:row r="77">
      <x:c r="A77" s="20"/>
      <x:c r="B77" s="20"/>
      <x:c r="C77" s="20"/>
      <x:c r="D77" s="20"/>
      <x:c r="E77" s="20"/>
      <x:c r="F77" s="20"/>
      <x:c r="G77" s="20"/>
      <x:c r="H77" s="20"/>
      <x:c r="I77" s="20"/>
      <x:c r="J77" s="26" t="str">
        <x:f>IF(A77="","",IF(COUNTIF($A$6:$A$205,A77)&gt;1,"INVALID - DUPLICATE ID",IF(AND(OR(AND(LEN(E77)=8,IFERROR(FIND("OBSERVED",E77),0)=1),AND(LEN(E77)=8,IFERROR(FIND("INFERRED",E77),0)=1),AND(LEN(E77)=10,IFERROR(FIND("UNRESOLVED",E77),0)=1)),OR(AND(LEN(F77)=7,IFERROR(FIND("CURRENT",F77),0)=1),AND(LEN(F77)=5,IFERROR(FIND("STALE",F77),0)=1),AND(LEN(F77)=11,IFERROR(FIND("NOT CHECKED",F77),0)=1)),B77&lt;&gt;"",C77&lt;&gt;"",D77&lt;&gt;"",G77&lt;&gt;"",H77&lt;&gt;"",I77&lt;&gt;""),"VALID","INVALID - CONTROL / MISSING")))</x:f>
      </x:c>
    </x:row>
    <x:row r="78">
      <x:c r="A78" s="20"/>
      <x:c r="B78" s="20"/>
      <x:c r="C78" s="20"/>
      <x:c r="D78" s="20"/>
      <x:c r="E78" s="20"/>
      <x:c r="F78" s="20"/>
      <x:c r="G78" s="20"/>
      <x:c r="H78" s="20"/>
      <x:c r="I78" s="20"/>
      <x:c r="J78" s="26" t="str">
        <x:f>IF(A78="","",IF(COUNTIF($A$6:$A$205,A78)&gt;1,"INVALID - DUPLICATE ID",IF(AND(OR(AND(LEN(E78)=8,IFERROR(FIND("OBSERVED",E78),0)=1),AND(LEN(E78)=8,IFERROR(FIND("INFERRED",E78),0)=1),AND(LEN(E78)=10,IFERROR(FIND("UNRESOLVED",E78),0)=1)),OR(AND(LEN(F78)=7,IFERROR(FIND("CURRENT",F78),0)=1),AND(LEN(F78)=5,IFERROR(FIND("STALE",F78),0)=1),AND(LEN(F78)=11,IFERROR(FIND("NOT CHECKED",F78),0)=1)),B78&lt;&gt;"",C78&lt;&gt;"",D78&lt;&gt;"",G78&lt;&gt;"",H78&lt;&gt;"",I78&lt;&gt;""),"VALID","INVALID - CONTROL / MISSING")))</x:f>
      </x:c>
    </x:row>
    <x:row r="79">
      <x:c r="A79" s="20"/>
      <x:c r="B79" s="20"/>
      <x:c r="C79" s="20"/>
      <x:c r="D79" s="20"/>
      <x:c r="E79" s="20"/>
      <x:c r="F79" s="20"/>
      <x:c r="G79" s="20"/>
      <x:c r="H79" s="20"/>
      <x:c r="I79" s="20"/>
      <x:c r="J79" s="26" t="str">
        <x:f>IF(A79="","",IF(COUNTIF($A$6:$A$205,A79)&gt;1,"INVALID - DUPLICATE ID",IF(AND(OR(AND(LEN(E79)=8,IFERROR(FIND("OBSERVED",E79),0)=1),AND(LEN(E79)=8,IFERROR(FIND("INFERRED",E79),0)=1),AND(LEN(E79)=10,IFERROR(FIND("UNRESOLVED",E79),0)=1)),OR(AND(LEN(F79)=7,IFERROR(FIND("CURRENT",F79),0)=1),AND(LEN(F79)=5,IFERROR(FIND("STALE",F79),0)=1),AND(LEN(F79)=11,IFERROR(FIND("NOT CHECKED",F79),0)=1)),B79&lt;&gt;"",C79&lt;&gt;"",D79&lt;&gt;"",G79&lt;&gt;"",H79&lt;&gt;"",I79&lt;&gt;""),"VALID","INVALID - CONTROL / MISSING")))</x:f>
      </x:c>
    </x:row>
    <x:row r="80">
      <x:c r="A80" s="20"/>
      <x:c r="B80" s="20"/>
      <x:c r="C80" s="20"/>
      <x:c r="D80" s="20"/>
      <x:c r="E80" s="20"/>
      <x:c r="F80" s="20"/>
      <x:c r="G80" s="20"/>
      <x:c r="H80" s="20"/>
      <x:c r="I80" s="20"/>
      <x:c r="J80" s="26" t="str">
        <x:f>IF(A80="","",IF(COUNTIF($A$6:$A$205,A80)&gt;1,"INVALID - DUPLICATE ID",IF(AND(OR(AND(LEN(E80)=8,IFERROR(FIND("OBSERVED",E80),0)=1),AND(LEN(E80)=8,IFERROR(FIND("INFERRED",E80),0)=1),AND(LEN(E80)=10,IFERROR(FIND("UNRESOLVED",E80),0)=1)),OR(AND(LEN(F80)=7,IFERROR(FIND("CURRENT",F80),0)=1),AND(LEN(F80)=5,IFERROR(FIND("STALE",F80),0)=1),AND(LEN(F80)=11,IFERROR(FIND("NOT CHECKED",F80),0)=1)),B80&lt;&gt;"",C80&lt;&gt;"",D80&lt;&gt;"",G80&lt;&gt;"",H80&lt;&gt;"",I80&lt;&gt;""),"VALID","INVALID - CONTROL / MISSING")))</x:f>
      </x:c>
    </x:row>
    <x:row r="81">
      <x:c r="A81" s="20"/>
      <x:c r="B81" s="20"/>
      <x:c r="C81" s="20"/>
      <x:c r="D81" s="20"/>
      <x:c r="E81" s="20"/>
      <x:c r="F81" s="20"/>
      <x:c r="G81" s="20"/>
      <x:c r="H81" s="20"/>
      <x:c r="I81" s="20"/>
      <x:c r="J81" s="26" t="str">
        <x:f>IF(A81="","",IF(COUNTIF($A$6:$A$205,A81)&gt;1,"INVALID - DUPLICATE ID",IF(AND(OR(AND(LEN(E81)=8,IFERROR(FIND("OBSERVED",E81),0)=1),AND(LEN(E81)=8,IFERROR(FIND("INFERRED",E81),0)=1),AND(LEN(E81)=10,IFERROR(FIND("UNRESOLVED",E81),0)=1)),OR(AND(LEN(F81)=7,IFERROR(FIND("CURRENT",F81),0)=1),AND(LEN(F81)=5,IFERROR(FIND("STALE",F81),0)=1),AND(LEN(F81)=11,IFERROR(FIND("NOT CHECKED",F81),0)=1)),B81&lt;&gt;"",C81&lt;&gt;"",D81&lt;&gt;"",G81&lt;&gt;"",H81&lt;&gt;"",I81&lt;&gt;""),"VALID","INVALID - CONTROL / MISSING")))</x:f>
      </x:c>
    </x:row>
    <x:row r="82">
      <x:c r="A82" s="20"/>
      <x:c r="B82" s="20"/>
      <x:c r="C82" s="20"/>
      <x:c r="D82" s="20"/>
      <x:c r="E82" s="20"/>
      <x:c r="F82" s="20"/>
      <x:c r="G82" s="20"/>
      <x:c r="H82" s="20"/>
      <x:c r="I82" s="20"/>
      <x:c r="J82" s="26" t="str">
        <x:f>IF(A82="","",IF(COUNTIF($A$6:$A$205,A82)&gt;1,"INVALID - DUPLICATE ID",IF(AND(OR(AND(LEN(E82)=8,IFERROR(FIND("OBSERVED",E82),0)=1),AND(LEN(E82)=8,IFERROR(FIND("INFERRED",E82),0)=1),AND(LEN(E82)=10,IFERROR(FIND("UNRESOLVED",E82),0)=1)),OR(AND(LEN(F82)=7,IFERROR(FIND("CURRENT",F82),0)=1),AND(LEN(F82)=5,IFERROR(FIND("STALE",F82),0)=1),AND(LEN(F82)=11,IFERROR(FIND("NOT CHECKED",F82),0)=1)),B82&lt;&gt;"",C82&lt;&gt;"",D82&lt;&gt;"",G82&lt;&gt;"",H82&lt;&gt;"",I82&lt;&gt;""),"VALID","INVALID - CONTROL / MISSING")))</x:f>
      </x:c>
    </x:row>
    <x:row r="83">
      <x:c r="A83" s="20"/>
      <x:c r="B83" s="20"/>
      <x:c r="C83" s="20"/>
      <x:c r="D83" s="20"/>
      <x:c r="E83" s="20"/>
      <x:c r="F83" s="20"/>
      <x:c r="G83" s="20"/>
      <x:c r="H83" s="20"/>
      <x:c r="I83" s="20"/>
      <x:c r="J83" s="26" t="str">
        <x:f>IF(A83="","",IF(COUNTIF($A$6:$A$205,A83)&gt;1,"INVALID - DUPLICATE ID",IF(AND(OR(AND(LEN(E83)=8,IFERROR(FIND("OBSERVED",E83),0)=1),AND(LEN(E83)=8,IFERROR(FIND("INFERRED",E83),0)=1),AND(LEN(E83)=10,IFERROR(FIND("UNRESOLVED",E83),0)=1)),OR(AND(LEN(F83)=7,IFERROR(FIND("CURRENT",F83),0)=1),AND(LEN(F83)=5,IFERROR(FIND("STALE",F83),0)=1),AND(LEN(F83)=11,IFERROR(FIND("NOT CHECKED",F83),0)=1)),B83&lt;&gt;"",C83&lt;&gt;"",D83&lt;&gt;"",G83&lt;&gt;"",H83&lt;&gt;"",I83&lt;&gt;""),"VALID","INVALID - CONTROL / MISSING")))</x:f>
      </x:c>
    </x:row>
    <x:row r="84">
      <x:c r="A84" s="20"/>
      <x:c r="B84" s="20"/>
      <x:c r="C84" s="20"/>
      <x:c r="D84" s="20"/>
      <x:c r="E84" s="20"/>
      <x:c r="F84" s="20"/>
      <x:c r="G84" s="20"/>
      <x:c r="H84" s="20"/>
      <x:c r="I84" s="20"/>
      <x:c r="J84" s="26" t="str">
        <x:f>IF(A84="","",IF(COUNTIF($A$6:$A$205,A84)&gt;1,"INVALID - DUPLICATE ID",IF(AND(OR(AND(LEN(E84)=8,IFERROR(FIND("OBSERVED",E84),0)=1),AND(LEN(E84)=8,IFERROR(FIND("INFERRED",E84),0)=1),AND(LEN(E84)=10,IFERROR(FIND("UNRESOLVED",E84),0)=1)),OR(AND(LEN(F84)=7,IFERROR(FIND("CURRENT",F84),0)=1),AND(LEN(F84)=5,IFERROR(FIND("STALE",F84),0)=1),AND(LEN(F84)=11,IFERROR(FIND("NOT CHECKED",F84),0)=1)),B84&lt;&gt;"",C84&lt;&gt;"",D84&lt;&gt;"",G84&lt;&gt;"",H84&lt;&gt;"",I84&lt;&gt;""),"VALID","INVALID - CONTROL / MISSING")))</x:f>
      </x:c>
    </x:row>
    <x:row r="85">
      <x:c r="A85" s="20"/>
      <x:c r="B85" s="20"/>
      <x:c r="C85" s="20"/>
      <x:c r="D85" s="20"/>
      <x:c r="E85" s="20"/>
      <x:c r="F85" s="20"/>
      <x:c r="G85" s="20"/>
      <x:c r="H85" s="20"/>
      <x:c r="I85" s="20"/>
      <x:c r="J85" s="26" t="str">
        <x:f>IF(A85="","",IF(COUNTIF($A$6:$A$205,A85)&gt;1,"INVALID - DUPLICATE ID",IF(AND(OR(AND(LEN(E85)=8,IFERROR(FIND("OBSERVED",E85),0)=1),AND(LEN(E85)=8,IFERROR(FIND("INFERRED",E85),0)=1),AND(LEN(E85)=10,IFERROR(FIND("UNRESOLVED",E85),0)=1)),OR(AND(LEN(F85)=7,IFERROR(FIND("CURRENT",F85),0)=1),AND(LEN(F85)=5,IFERROR(FIND("STALE",F85),0)=1),AND(LEN(F85)=11,IFERROR(FIND("NOT CHECKED",F85),0)=1)),B85&lt;&gt;"",C85&lt;&gt;"",D85&lt;&gt;"",G85&lt;&gt;"",H85&lt;&gt;"",I85&lt;&gt;""),"VALID","INVALID - CONTROL / MISSING")))</x:f>
      </x:c>
    </x:row>
    <x:row r="86">
      <x:c r="A86" s="20"/>
      <x:c r="B86" s="20"/>
      <x:c r="C86" s="20"/>
      <x:c r="D86" s="20"/>
      <x:c r="E86" s="20"/>
      <x:c r="F86" s="20"/>
      <x:c r="G86" s="20"/>
      <x:c r="H86" s="20"/>
      <x:c r="I86" s="20"/>
      <x:c r="J86" s="26" t="str">
        <x:f>IF(A86="","",IF(COUNTIF($A$6:$A$205,A86)&gt;1,"INVALID - DUPLICATE ID",IF(AND(OR(AND(LEN(E86)=8,IFERROR(FIND("OBSERVED",E86),0)=1),AND(LEN(E86)=8,IFERROR(FIND("INFERRED",E86),0)=1),AND(LEN(E86)=10,IFERROR(FIND("UNRESOLVED",E86),0)=1)),OR(AND(LEN(F86)=7,IFERROR(FIND("CURRENT",F86),0)=1),AND(LEN(F86)=5,IFERROR(FIND("STALE",F86),0)=1),AND(LEN(F86)=11,IFERROR(FIND("NOT CHECKED",F86),0)=1)),B86&lt;&gt;"",C86&lt;&gt;"",D86&lt;&gt;"",G86&lt;&gt;"",H86&lt;&gt;"",I86&lt;&gt;""),"VALID","INVALID - CONTROL / MISSING")))</x:f>
      </x:c>
    </x:row>
    <x:row r="87">
      <x:c r="A87" s="20"/>
      <x:c r="B87" s="20"/>
      <x:c r="C87" s="20"/>
      <x:c r="D87" s="20"/>
      <x:c r="E87" s="20"/>
      <x:c r="F87" s="20"/>
      <x:c r="G87" s="20"/>
      <x:c r="H87" s="20"/>
      <x:c r="I87" s="20"/>
      <x:c r="J87" s="26" t="str">
        <x:f>IF(A87="","",IF(COUNTIF($A$6:$A$205,A87)&gt;1,"INVALID - DUPLICATE ID",IF(AND(OR(AND(LEN(E87)=8,IFERROR(FIND("OBSERVED",E87),0)=1),AND(LEN(E87)=8,IFERROR(FIND("INFERRED",E87),0)=1),AND(LEN(E87)=10,IFERROR(FIND("UNRESOLVED",E87),0)=1)),OR(AND(LEN(F87)=7,IFERROR(FIND("CURRENT",F87),0)=1),AND(LEN(F87)=5,IFERROR(FIND("STALE",F87),0)=1),AND(LEN(F87)=11,IFERROR(FIND("NOT CHECKED",F87),0)=1)),B87&lt;&gt;"",C87&lt;&gt;"",D87&lt;&gt;"",G87&lt;&gt;"",H87&lt;&gt;"",I87&lt;&gt;""),"VALID","INVALID - CONTROL / MISSING")))</x:f>
      </x:c>
    </x:row>
    <x:row r="88">
      <x:c r="A88" s="20"/>
      <x:c r="B88" s="20"/>
      <x:c r="C88" s="20"/>
      <x:c r="D88" s="20"/>
      <x:c r="E88" s="20"/>
      <x:c r="F88" s="20"/>
      <x:c r="G88" s="20"/>
      <x:c r="H88" s="20"/>
      <x:c r="I88" s="20"/>
      <x:c r="J88" s="26" t="str">
        <x:f>IF(A88="","",IF(COUNTIF($A$6:$A$205,A88)&gt;1,"INVALID - DUPLICATE ID",IF(AND(OR(AND(LEN(E88)=8,IFERROR(FIND("OBSERVED",E88),0)=1),AND(LEN(E88)=8,IFERROR(FIND("INFERRED",E88),0)=1),AND(LEN(E88)=10,IFERROR(FIND("UNRESOLVED",E88),0)=1)),OR(AND(LEN(F88)=7,IFERROR(FIND("CURRENT",F88),0)=1),AND(LEN(F88)=5,IFERROR(FIND("STALE",F88),0)=1),AND(LEN(F88)=11,IFERROR(FIND("NOT CHECKED",F88),0)=1)),B88&lt;&gt;"",C88&lt;&gt;"",D88&lt;&gt;"",G88&lt;&gt;"",H88&lt;&gt;"",I88&lt;&gt;""),"VALID","INVALID - CONTROL / MISSING")))</x:f>
      </x:c>
    </x:row>
    <x:row r="89">
      <x:c r="A89" s="20"/>
      <x:c r="B89" s="20"/>
      <x:c r="C89" s="20"/>
      <x:c r="D89" s="20"/>
      <x:c r="E89" s="20"/>
      <x:c r="F89" s="20"/>
      <x:c r="G89" s="20"/>
      <x:c r="H89" s="20"/>
      <x:c r="I89" s="20"/>
      <x:c r="J89" s="26" t="str">
        <x:f>IF(A89="","",IF(COUNTIF($A$6:$A$205,A89)&gt;1,"INVALID - DUPLICATE ID",IF(AND(OR(AND(LEN(E89)=8,IFERROR(FIND("OBSERVED",E89),0)=1),AND(LEN(E89)=8,IFERROR(FIND("INFERRED",E89),0)=1),AND(LEN(E89)=10,IFERROR(FIND("UNRESOLVED",E89),0)=1)),OR(AND(LEN(F89)=7,IFERROR(FIND("CURRENT",F89),0)=1),AND(LEN(F89)=5,IFERROR(FIND("STALE",F89),0)=1),AND(LEN(F89)=11,IFERROR(FIND("NOT CHECKED",F89),0)=1)),B89&lt;&gt;"",C89&lt;&gt;"",D89&lt;&gt;"",G89&lt;&gt;"",H89&lt;&gt;"",I89&lt;&gt;""),"VALID","INVALID - CONTROL / MISSING")))</x:f>
      </x:c>
    </x:row>
    <x:row r="90">
      <x:c r="A90" s="20"/>
      <x:c r="B90" s="20"/>
      <x:c r="C90" s="20"/>
      <x:c r="D90" s="20"/>
      <x:c r="E90" s="20"/>
      <x:c r="F90" s="20"/>
      <x:c r="G90" s="20"/>
      <x:c r="H90" s="20"/>
      <x:c r="I90" s="20"/>
      <x:c r="J90" s="26" t="str">
        <x:f>IF(A90="","",IF(COUNTIF($A$6:$A$205,A90)&gt;1,"INVALID - DUPLICATE ID",IF(AND(OR(AND(LEN(E90)=8,IFERROR(FIND("OBSERVED",E90),0)=1),AND(LEN(E90)=8,IFERROR(FIND("INFERRED",E90),0)=1),AND(LEN(E90)=10,IFERROR(FIND("UNRESOLVED",E90),0)=1)),OR(AND(LEN(F90)=7,IFERROR(FIND("CURRENT",F90),0)=1),AND(LEN(F90)=5,IFERROR(FIND("STALE",F90),0)=1),AND(LEN(F90)=11,IFERROR(FIND("NOT CHECKED",F90),0)=1)),B90&lt;&gt;"",C90&lt;&gt;"",D90&lt;&gt;"",G90&lt;&gt;"",H90&lt;&gt;"",I90&lt;&gt;""),"VALID","INVALID - CONTROL / MISSING")))</x:f>
      </x:c>
    </x:row>
    <x:row r="91">
      <x:c r="A91" s="20"/>
      <x:c r="B91" s="20"/>
      <x:c r="C91" s="20"/>
      <x:c r="D91" s="20"/>
      <x:c r="E91" s="20"/>
      <x:c r="F91" s="20"/>
      <x:c r="G91" s="20"/>
      <x:c r="H91" s="20"/>
      <x:c r="I91" s="20"/>
      <x:c r="J91" s="26" t="str">
        <x:f>IF(A91="","",IF(COUNTIF($A$6:$A$205,A91)&gt;1,"INVALID - DUPLICATE ID",IF(AND(OR(AND(LEN(E91)=8,IFERROR(FIND("OBSERVED",E91),0)=1),AND(LEN(E91)=8,IFERROR(FIND("INFERRED",E91),0)=1),AND(LEN(E91)=10,IFERROR(FIND("UNRESOLVED",E91),0)=1)),OR(AND(LEN(F91)=7,IFERROR(FIND("CURRENT",F91),0)=1),AND(LEN(F91)=5,IFERROR(FIND("STALE",F91),0)=1),AND(LEN(F91)=11,IFERROR(FIND("NOT CHECKED",F91),0)=1)),B91&lt;&gt;"",C91&lt;&gt;"",D91&lt;&gt;"",G91&lt;&gt;"",H91&lt;&gt;"",I91&lt;&gt;""),"VALID","INVALID - CONTROL / MISSING")))</x:f>
      </x:c>
    </x:row>
    <x:row r="92">
      <x:c r="A92" s="20"/>
      <x:c r="B92" s="20"/>
      <x:c r="C92" s="20"/>
      <x:c r="D92" s="20"/>
      <x:c r="E92" s="20"/>
      <x:c r="F92" s="20"/>
      <x:c r="G92" s="20"/>
      <x:c r="H92" s="20"/>
      <x:c r="I92" s="20"/>
      <x:c r="J92" s="26" t="str">
        <x:f>IF(A92="","",IF(COUNTIF($A$6:$A$205,A92)&gt;1,"INVALID - DUPLICATE ID",IF(AND(OR(AND(LEN(E92)=8,IFERROR(FIND("OBSERVED",E92),0)=1),AND(LEN(E92)=8,IFERROR(FIND("INFERRED",E92),0)=1),AND(LEN(E92)=10,IFERROR(FIND("UNRESOLVED",E92),0)=1)),OR(AND(LEN(F92)=7,IFERROR(FIND("CURRENT",F92),0)=1),AND(LEN(F92)=5,IFERROR(FIND("STALE",F92),0)=1),AND(LEN(F92)=11,IFERROR(FIND("NOT CHECKED",F92),0)=1)),B92&lt;&gt;"",C92&lt;&gt;"",D92&lt;&gt;"",G92&lt;&gt;"",H92&lt;&gt;"",I92&lt;&gt;""),"VALID","INVALID - CONTROL / MISSING")))</x:f>
      </x:c>
    </x:row>
    <x:row r="93">
      <x:c r="A93" s="20"/>
      <x:c r="B93" s="20"/>
      <x:c r="C93" s="20"/>
      <x:c r="D93" s="20"/>
      <x:c r="E93" s="20"/>
      <x:c r="F93" s="20"/>
      <x:c r="G93" s="20"/>
      <x:c r="H93" s="20"/>
      <x:c r="I93" s="20"/>
      <x:c r="J93" s="26" t="str">
        <x:f>IF(A93="","",IF(COUNTIF($A$6:$A$205,A93)&gt;1,"INVALID - DUPLICATE ID",IF(AND(OR(AND(LEN(E93)=8,IFERROR(FIND("OBSERVED",E93),0)=1),AND(LEN(E93)=8,IFERROR(FIND("INFERRED",E93),0)=1),AND(LEN(E93)=10,IFERROR(FIND("UNRESOLVED",E93),0)=1)),OR(AND(LEN(F93)=7,IFERROR(FIND("CURRENT",F93),0)=1),AND(LEN(F93)=5,IFERROR(FIND("STALE",F93),0)=1),AND(LEN(F93)=11,IFERROR(FIND("NOT CHECKED",F93),0)=1)),B93&lt;&gt;"",C93&lt;&gt;"",D93&lt;&gt;"",G93&lt;&gt;"",H93&lt;&gt;"",I93&lt;&gt;""),"VALID","INVALID - CONTROL / MISSING")))</x:f>
      </x:c>
    </x:row>
    <x:row r="94">
      <x:c r="A94" s="20"/>
      <x:c r="B94" s="20"/>
      <x:c r="C94" s="20"/>
      <x:c r="D94" s="20"/>
      <x:c r="E94" s="20"/>
      <x:c r="F94" s="20"/>
      <x:c r="G94" s="20"/>
      <x:c r="H94" s="20"/>
      <x:c r="I94" s="20"/>
      <x:c r="J94" s="26" t="str">
        <x:f>IF(A94="","",IF(COUNTIF($A$6:$A$205,A94)&gt;1,"INVALID - DUPLICATE ID",IF(AND(OR(AND(LEN(E94)=8,IFERROR(FIND("OBSERVED",E94),0)=1),AND(LEN(E94)=8,IFERROR(FIND("INFERRED",E94),0)=1),AND(LEN(E94)=10,IFERROR(FIND("UNRESOLVED",E94),0)=1)),OR(AND(LEN(F94)=7,IFERROR(FIND("CURRENT",F94),0)=1),AND(LEN(F94)=5,IFERROR(FIND("STALE",F94),0)=1),AND(LEN(F94)=11,IFERROR(FIND("NOT CHECKED",F94),0)=1)),B94&lt;&gt;"",C94&lt;&gt;"",D94&lt;&gt;"",G94&lt;&gt;"",H94&lt;&gt;"",I94&lt;&gt;""),"VALID","INVALID - CONTROL / MISSING")))</x:f>
      </x:c>
    </x:row>
    <x:row r="95">
      <x:c r="A95" s="20"/>
      <x:c r="B95" s="20"/>
      <x:c r="C95" s="20"/>
      <x:c r="D95" s="20"/>
      <x:c r="E95" s="20"/>
      <x:c r="F95" s="20"/>
      <x:c r="G95" s="20"/>
      <x:c r="H95" s="20"/>
      <x:c r="I95" s="20"/>
      <x:c r="J95" s="26" t="str">
        <x:f>IF(A95="","",IF(COUNTIF($A$6:$A$205,A95)&gt;1,"INVALID - DUPLICATE ID",IF(AND(OR(AND(LEN(E95)=8,IFERROR(FIND("OBSERVED",E95),0)=1),AND(LEN(E95)=8,IFERROR(FIND("INFERRED",E95),0)=1),AND(LEN(E95)=10,IFERROR(FIND("UNRESOLVED",E95),0)=1)),OR(AND(LEN(F95)=7,IFERROR(FIND("CURRENT",F95),0)=1),AND(LEN(F95)=5,IFERROR(FIND("STALE",F95),0)=1),AND(LEN(F95)=11,IFERROR(FIND("NOT CHECKED",F95),0)=1)),B95&lt;&gt;"",C95&lt;&gt;"",D95&lt;&gt;"",G95&lt;&gt;"",H95&lt;&gt;"",I95&lt;&gt;""),"VALID","INVALID - CONTROL / MISSING")))</x:f>
      </x:c>
    </x:row>
    <x:row r="96">
      <x:c r="A96" s="20"/>
      <x:c r="B96" s="20"/>
      <x:c r="C96" s="20"/>
      <x:c r="D96" s="20"/>
      <x:c r="E96" s="20"/>
      <x:c r="F96" s="20"/>
      <x:c r="G96" s="20"/>
      <x:c r="H96" s="20"/>
      <x:c r="I96" s="20"/>
      <x:c r="J96" s="26" t="str">
        <x:f>IF(A96="","",IF(COUNTIF($A$6:$A$205,A96)&gt;1,"INVALID - DUPLICATE ID",IF(AND(OR(AND(LEN(E96)=8,IFERROR(FIND("OBSERVED",E96),0)=1),AND(LEN(E96)=8,IFERROR(FIND("INFERRED",E96),0)=1),AND(LEN(E96)=10,IFERROR(FIND("UNRESOLVED",E96),0)=1)),OR(AND(LEN(F96)=7,IFERROR(FIND("CURRENT",F96),0)=1),AND(LEN(F96)=5,IFERROR(FIND("STALE",F96),0)=1),AND(LEN(F96)=11,IFERROR(FIND("NOT CHECKED",F96),0)=1)),B96&lt;&gt;"",C96&lt;&gt;"",D96&lt;&gt;"",G96&lt;&gt;"",H96&lt;&gt;"",I96&lt;&gt;""),"VALID","INVALID - CONTROL / MISSING")))</x:f>
      </x:c>
    </x:row>
    <x:row r="97">
      <x:c r="A97" s="20"/>
      <x:c r="B97" s="20"/>
      <x:c r="C97" s="20"/>
      <x:c r="D97" s="20"/>
      <x:c r="E97" s="20"/>
      <x:c r="F97" s="20"/>
      <x:c r="G97" s="20"/>
      <x:c r="H97" s="20"/>
      <x:c r="I97" s="20"/>
      <x:c r="J97" s="26" t="str">
        <x:f>IF(A97="","",IF(COUNTIF($A$6:$A$205,A97)&gt;1,"INVALID - DUPLICATE ID",IF(AND(OR(AND(LEN(E97)=8,IFERROR(FIND("OBSERVED",E97),0)=1),AND(LEN(E97)=8,IFERROR(FIND("INFERRED",E97),0)=1),AND(LEN(E97)=10,IFERROR(FIND("UNRESOLVED",E97),0)=1)),OR(AND(LEN(F97)=7,IFERROR(FIND("CURRENT",F97),0)=1),AND(LEN(F97)=5,IFERROR(FIND("STALE",F97),0)=1),AND(LEN(F97)=11,IFERROR(FIND("NOT CHECKED",F97),0)=1)),B97&lt;&gt;"",C97&lt;&gt;"",D97&lt;&gt;"",G97&lt;&gt;"",H97&lt;&gt;"",I97&lt;&gt;""),"VALID","INVALID - CONTROL / MISSING")))</x:f>
      </x:c>
    </x:row>
    <x:row r="98">
      <x:c r="A98" s="20"/>
      <x:c r="B98" s="20"/>
      <x:c r="C98" s="20"/>
      <x:c r="D98" s="20"/>
      <x:c r="E98" s="20"/>
      <x:c r="F98" s="20"/>
      <x:c r="G98" s="20"/>
      <x:c r="H98" s="20"/>
      <x:c r="I98" s="20"/>
      <x:c r="J98" s="26" t="str">
        <x:f>IF(A98="","",IF(COUNTIF($A$6:$A$205,A98)&gt;1,"INVALID - DUPLICATE ID",IF(AND(OR(AND(LEN(E98)=8,IFERROR(FIND("OBSERVED",E98),0)=1),AND(LEN(E98)=8,IFERROR(FIND("INFERRED",E98),0)=1),AND(LEN(E98)=10,IFERROR(FIND("UNRESOLVED",E98),0)=1)),OR(AND(LEN(F98)=7,IFERROR(FIND("CURRENT",F98),0)=1),AND(LEN(F98)=5,IFERROR(FIND("STALE",F98),0)=1),AND(LEN(F98)=11,IFERROR(FIND("NOT CHECKED",F98),0)=1)),B98&lt;&gt;"",C98&lt;&gt;"",D98&lt;&gt;"",G98&lt;&gt;"",H98&lt;&gt;"",I98&lt;&gt;""),"VALID","INVALID - CONTROL / MISSING")))</x:f>
      </x:c>
    </x:row>
    <x:row r="99">
      <x:c r="A99" s="20"/>
      <x:c r="B99" s="20"/>
      <x:c r="C99" s="20"/>
      <x:c r="D99" s="20"/>
      <x:c r="E99" s="20"/>
      <x:c r="F99" s="20"/>
      <x:c r="G99" s="20"/>
      <x:c r="H99" s="20"/>
      <x:c r="I99" s="20"/>
      <x:c r="J99" s="26" t="str">
        <x:f>IF(A99="","",IF(COUNTIF($A$6:$A$205,A99)&gt;1,"INVALID - DUPLICATE ID",IF(AND(OR(AND(LEN(E99)=8,IFERROR(FIND("OBSERVED",E99),0)=1),AND(LEN(E99)=8,IFERROR(FIND("INFERRED",E99),0)=1),AND(LEN(E99)=10,IFERROR(FIND("UNRESOLVED",E99),0)=1)),OR(AND(LEN(F99)=7,IFERROR(FIND("CURRENT",F99),0)=1),AND(LEN(F99)=5,IFERROR(FIND("STALE",F99),0)=1),AND(LEN(F99)=11,IFERROR(FIND("NOT CHECKED",F99),0)=1)),B99&lt;&gt;"",C99&lt;&gt;"",D99&lt;&gt;"",G99&lt;&gt;"",H99&lt;&gt;"",I99&lt;&gt;""),"VALID","INVALID - CONTROL / MISSING")))</x:f>
      </x:c>
    </x:row>
    <x:row r="100">
      <x:c r="A100" s="20"/>
      <x:c r="B100" s="20"/>
      <x:c r="C100" s="20"/>
      <x:c r="D100" s="20"/>
      <x:c r="E100" s="20"/>
      <x:c r="F100" s="20"/>
      <x:c r="G100" s="20"/>
      <x:c r="H100" s="20"/>
      <x:c r="I100" s="20"/>
      <x:c r="J100" s="26" t="str">
        <x:f>IF(A100="","",IF(COUNTIF($A$6:$A$205,A100)&gt;1,"INVALID - DUPLICATE ID",IF(AND(OR(AND(LEN(E100)=8,IFERROR(FIND("OBSERVED",E100),0)=1),AND(LEN(E100)=8,IFERROR(FIND("INFERRED",E100),0)=1),AND(LEN(E100)=10,IFERROR(FIND("UNRESOLVED",E100),0)=1)),OR(AND(LEN(F100)=7,IFERROR(FIND("CURRENT",F100),0)=1),AND(LEN(F100)=5,IFERROR(FIND("STALE",F100),0)=1),AND(LEN(F100)=11,IFERROR(FIND("NOT CHECKED",F100),0)=1)),B100&lt;&gt;"",C100&lt;&gt;"",D100&lt;&gt;"",G100&lt;&gt;"",H100&lt;&gt;"",I100&lt;&gt;""),"VALID","INVALID - CONTROL / MISSING")))</x:f>
      </x:c>
    </x:row>
    <x:row r="101">
      <x:c r="A101" s="20"/>
      <x:c r="B101" s="20"/>
      <x:c r="C101" s="20"/>
      <x:c r="D101" s="20"/>
      <x:c r="E101" s="20"/>
      <x:c r="F101" s="20"/>
      <x:c r="G101" s="20"/>
      <x:c r="H101" s="20"/>
      <x:c r="I101" s="20"/>
      <x:c r="J101" s="26" t="str">
        <x:f>IF(A101="","",IF(COUNTIF($A$6:$A$205,A101)&gt;1,"INVALID - DUPLICATE ID",IF(AND(OR(AND(LEN(E101)=8,IFERROR(FIND("OBSERVED",E101),0)=1),AND(LEN(E101)=8,IFERROR(FIND("INFERRED",E101),0)=1),AND(LEN(E101)=10,IFERROR(FIND("UNRESOLVED",E101),0)=1)),OR(AND(LEN(F101)=7,IFERROR(FIND("CURRENT",F101),0)=1),AND(LEN(F101)=5,IFERROR(FIND("STALE",F101),0)=1),AND(LEN(F101)=11,IFERROR(FIND("NOT CHECKED",F101),0)=1)),B101&lt;&gt;"",C101&lt;&gt;"",D101&lt;&gt;"",G101&lt;&gt;"",H101&lt;&gt;"",I101&lt;&gt;""),"VALID","INVALID - CONTROL / MISSING")))</x:f>
      </x:c>
    </x:row>
    <x:row r="102">
      <x:c r="A102" s="20"/>
      <x:c r="B102" s="20"/>
      <x:c r="C102" s="20"/>
      <x:c r="D102" s="20"/>
      <x:c r="E102" s="20"/>
      <x:c r="F102" s="20"/>
      <x:c r="G102" s="20"/>
      <x:c r="H102" s="20"/>
      <x:c r="I102" s="20"/>
      <x:c r="J102" s="26" t="str">
        <x:f>IF(A102="","",IF(COUNTIF($A$6:$A$205,A102)&gt;1,"INVALID - DUPLICATE ID",IF(AND(OR(AND(LEN(E102)=8,IFERROR(FIND("OBSERVED",E102),0)=1),AND(LEN(E102)=8,IFERROR(FIND("INFERRED",E102),0)=1),AND(LEN(E102)=10,IFERROR(FIND("UNRESOLVED",E102),0)=1)),OR(AND(LEN(F102)=7,IFERROR(FIND("CURRENT",F102),0)=1),AND(LEN(F102)=5,IFERROR(FIND("STALE",F102),0)=1),AND(LEN(F102)=11,IFERROR(FIND("NOT CHECKED",F102),0)=1)),B102&lt;&gt;"",C102&lt;&gt;"",D102&lt;&gt;"",G102&lt;&gt;"",H102&lt;&gt;"",I102&lt;&gt;""),"VALID","INVALID - CONTROL / MISSING")))</x:f>
      </x:c>
    </x:row>
    <x:row r="103">
      <x:c r="A103" s="20"/>
      <x:c r="B103" s="20"/>
      <x:c r="C103" s="20"/>
      <x:c r="D103" s="20"/>
      <x:c r="E103" s="20"/>
      <x:c r="F103" s="20"/>
      <x:c r="G103" s="20"/>
      <x:c r="H103" s="20"/>
      <x:c r="I103" s="20"/>
      <x:c r="J103" s="26" t="str">
        <x:f>IF(A103="","",IF(COUNTIF($A$6:$A$205,A103)&gt;1,"INVALID - DUPLICATE ID",IF(AND(OR(AND(LEN(E103)=8,IFERROR(FIND("OBSERVED",E103),0)=1),AND(LEN(E103)=8,IFERROR(FIND("INFERRED",E103),0)=1),AND(LEN(E103)=10,IFERROR(FIND("UNRESOLVED",E103),0)=1)),OR(AND(LEN(F103)=7,IFERROR(FIND("CURRENT",F103),0)=1),AND(LEN(F103)=5,IFERROR(FIND("STALE",F103),0)=1),AND(LEN(F103)=11,IFERROR(FIND("NOT CHECKED",F103),0)=1)),B103&lt;&gt;"",C103&lt;&gt;"",D103&lt;&gt;"",G103&lt;&gt;"",H103&lt;&gt;"",I103&lt;&gt;""),"VALID","INVALID - CONTROL / MISSING")))</x:f>
      </x:c>
    </x:row>
    <x:row r="104">
      <x:c r="A104" s="20"/>
      <x:c r="B104" s="20"/>
      <x:c r="C104" s="20"/>
      <x:c r="D104" s="20"/>
      <x:c r="E104" s="20"/>
      <x:c r="F104" s="20"/>
      <x:c r="G104" s="20"/>
      <x:c r="H104" s="20"/>
      <x:c r="I104" s="20"/>
      <x:c r="J104" s="26" t="str">
        <x:f>IF(A104="","",IF(COUNTIF($A$6:$A$205,A104)&gt;1,"INVALID - DUPLICATE ID",IF(AND(OR(AND(LEN(E104)=8,IFERROR(FIND("OBSERVED",E104),0)=1),AND(LEN(E104)=8,IFERROR(FIND("INFERRED",E104),0)=1),AND(LEN(E104)=10,IFERROR(FIND("UNRESOLVED",E104),0)=1)),OR(AND(LEN(F104)=7,IFERROR(FIND("CURRENT",F104),0)=1),AND(LEN(F104)=5,IFERROR(FIND("STALE",F104),0)=1),AND(LEN(F104)=11,IFERROR(FIND("NOT CHECKED",F104),0)=1)),B104&lt;&gt;"",C104&lt;&gt;"",D104&lt;&gt;"",G104&lt;&gt;"",H104&lt;&gt;"",I104&lt;&gt;""),"VALID","INVALID - CONTROL / MISSING")))</x:f>
      </x:c>
    </x:row>
    <x:row r="105">
      <x:c r="A105" s="20"/>
      <x:c r="B105" s="20"/>
      <x:c r="C105" s="20"/>
      <x:c r="D105" s="20"/>
      <x:c r="E105" s="20"/>
      <x:c r="F105" s="20"/>
      <x:c r="G105" s="20"/>
      <x:c r="H105" s="20"/>
      <x:c r="I105" s="20"/>
      <x:c r="J105" s="26" t="str">
        <x:f>IF(A105="","",IF(COUNTIF($A$6:$A$205,A105)&gt;1,"INVALID - DUPLICATE ID",IF(AND(OR(AND(LEN(E105)=8,IFERROR(FIND("OBSERVED",E105),0)=1),AND(LEN(E105)=8,IFERROR(FIND("INFERRED",E105),0)=1),AND(LEN(E105)=10,IFERROR(FIND("UNRESOLVED",E105),0)=1)),OR(AND(LEN(F105)=7,IFERROR(FIND("CURRENT",F105),0)=1),AND(LEN(F105)=5,IFERROR(FIND("STALE",F105),0)=1),AND(LEN(F105)=11,IFERROR(FIND("NOT CHECKED",F105),0)=1)),B105&lt;&gt;"",C105&lt;&gt;"",D105&lt;&gt;"",G105&lt;&gt;"",H105&lt;&gt;"",I105&lt;&gt;""),"VALID","INVALID - CONTROL / MISSING")))</x:f>
      </x:c>
    </x:row>
    <x:row r="106">
      <x:c r="A106" s="20"/>
      <x:c r="B106" s="20"/>
      <x:c r="C106" s="20"/>
      <x:c r="D106" s="20"/>
      <x:c r="E106" s="20"/>
      <x:c r="F106" s="20"/>
      <x:c r="G106" s="20"/>
      <x:c r="H106" s="20"/>
      <x:c r="I106" s="20"/>
      <x:c r="J106" s="26" t="str">
        <x:f>IF(A106="","",IF(COUNTIF($A$6:$A$205,A106)&gt;1,"INVALID - DUPLICATE ID",IF(AND(OR(AND(LEN(E106)=8,IFERROR(FIND("OBSERVED",E106),0)=1),AND(LEN(E106)=8,IFERROR(FIND("INFERRED",E106),0)=1),AND(LEN(E106)=10,IFERROR(FIND("UNRESOLVED",E106),0)=1)),OR(AND(LEN(F106)=7,IFERROR(FIND("CURRENT",F106),0)=1),AND(LEN(F106)=5,IFERROR(FIND("STALE",F106),0)=1),AND(LEN(F106)=11,IFERROR(FIND("NOT CHECKED",F106),0)=1)),B106&lt;&gt;"",C106&lt;&gt;"",D106&lt;&gt;"",G106&lt;&gt;"",H106&lt;&gt;"",I106&lt;&gt;""),"VALID","INVALID - CONTROL / MISSING")))</x:f>
      </x:c>
    </x:row>
    <x:row r="107">
      <x:c r="A107" s="20"/>
      <x:c r="B107" s="20"/>
      <x:c r="C107" s="20"/>
      <x:c r="D107" s="20"/>
      <x:c r="E107" s="20"/>
      <x:c r="F107" s="20"/>
      <x:c r="G107" s="20"/>
      <x:c r="H107" s="20"/>
      <x:c r="I107" s="20"/>
      <x:c r="J107" s="26" t="str">
        <x:f>IF(A107="","",IF(COUNTIF($A$6:$A$205,A107)&gt;1,"INVALID - DUPLICATE ID",IF(AND(OR(AND(LEN(E107)=8,IFERROR(FIND("OBSERVED",E107),0)=1),AND(LEN(E107)=8,IFERROR(FIND("INFERRED",E107),0)=1),AND(LEN(E107)=10,IFERROR(FIND("UNRESOLVED",E107),0)=1)),OR(AND(LEN(F107)=7,IFERROR(FIND("CURRENT",F107),0)=1),AND(LEN(F107)=5,IFERROR(FIND("STALE",F107),0)=1),AND(LEN(F107)=11,IFERROR(FIND("NOT CHECKED",F107),0)=1)),B107&lt;&gt;"",C107&lt;&gt;"",D107&lt;&gt;"",G107&lt;&gt;"",H107&lt;&gt;"",I107&lt;&gt;""),"VALID","INVALID - CONTROL / MISSING")))</x:f>
      </x:c>
    </x:row>
    <x:row r="108">
      <x:c r="A108" s="20"/>
      <x:c r="B108" s="20"/>
      <x:c r="C108" s="20"/>
      <x:c r="D108" s="20"/>
      <x:c r="E108" s="20"/>
      <x:c r="F108" s="20"/>
      <x:c r="G108" s="20"/>
      <x:c r="H108" s="20"/>
      <x:c r="I108" s="20"/>
      <x:c r="J108" s="26" t="str">
        <x:f>IF(A108="","",IF(COUNTIF($A$6:$A$205,A108)&gt;1,"INVALID - DUPLICATE ID",IF(AND(OR(AND(LEN(E108)=8,IFERROR(FIND("OBSERVED",E108),0)=1),AND(LEN(E108)=8,IFERROR(FIND("INFERRED",E108),0)=1),AND(LEN(E108)=10,IFERROR(FIND("UNRESOLVED",E108),0)=1)),OR(AND(LEN(F108)=7,IFERROR(FIND("CURRENT",F108),0)=1),AND(LEN(F108)=5,IFERROR(FIND("STALE",F108),0)=1),AND(LEN(F108)=11,IFERROR(FIND("NOT CHECKED",F108),0)=1)),B108&lt;&gt;"",C108&lt;&gt;"",D108&lt;&gt;"",G108&lt;&gt;"",H108&lt;&gt;"",I108&lt;&gt;""),"VALID","INVALID - CONTROL / MISSING")))</x:f>
      </x:c>
    </x:row>
    <x:row r="109">
      <x:c r="A109" s="20"/>
      <x:c r="B109" s="20"/>
      <x:c r="C109" s="20"/>
      <x:c r="D109" s="20"/>
      <x:c r="E109" s="20"/>
      <x:c r="F109" s="20"/>
      <x:c r="G109" s="20"/>
      <x:c r="H109" s="20"/>
      <x:c r="I109" s="20"/>
      <x:c r="J109" s="26" t="str">
        <x:f>IF(A109="","",IF(COUNTIF($A$6:$A$205,A109)&gt;1,"INVALID - DUPLICATE ID",IF(AND(OR(AND(LEN(E109)=8,IFERROR(FIND("OBSERVED",E109),0)=1),AND(LEN(E109)=8,IFERROR(FIND("INFERRED",E109),0)=1),AND(LEN(E109)=10,IFERROR(FIND("UNRESOLVED",E109),0)=1)),OR(AND(LEN(F109)=7,IFERROR(FIND("CURRENT",F109),0)=1),AND(LEN(F109)=5,IFERROR(FIND("STALE",F109),0)=1),AND(LEN(F109)=11,IFERROR(FIND("NOT CHECKED",F109),0)=1)),B109&lt;&gt;"",C109&lt;&gt;"",D109&lt;&gt;"",G109&lt;&gt;"",H109&lt;&gt;"",I109&lt;&gt;""),"VALID","INVALID - CONTROL / MISSING")))</x:f>
      </x:c>
    </x:row>
    <x:row r="110">
      <x:c r="A110" s="20"/>
      <x:c r="B110" s="20"/>
      <x:c r="C110" s="20"/>
      <x:c r="D110" s="20"/>
      <x:c r="E110" s="20"/>
      <x:c r="F110" s="20"/>
      <x:c r="G110" s="20"/>
      <x:c r="H110" s="20"/>
      <x:c r="I110" s="20"/>
      <x:c r="J110" s="26" t="str">
        <x:f>IF(A110="","",IF(COUNTIF($A$6:$A$205,A110)&gt;1,"INVALID - DUPLICATE ID",IF(AND(OR(AND(LEN(E110)=8,IFERROR(FIND("OBSERVED",E110),0)=1),AND(LEN(E110)=8,IFERROR(FIND("INFERRED",E110),0)=1),AND(LEN(E110)=10,IFERROR(FIND("UNRESOLVED",E110),0)=1)),OR(AND(LEN(F110)=7,IFERROR(FIND("CURRENT",F110),0)=1),AND(LEN(F110)=5,IFERROR(FIND("STALE",F110),0)=1),AND(LEN(F110)=11,IFERROR(FIND("NOT CHECKED",F110),0)=1)),B110&lt;&gt;"",C110&lt;&gt;"",D110&lt;&gt;"",G110&lt;&gt;"",H110&lt;&gt;"",I110&lt;&gt;""),"VALID","INVALID - CONTROL / MISSING")))</x:f>
      </x:c>
    </x:row>
    <x:row r="111">
      <x:c r="A111" s="20"/>
      <x:c r="B111" s="20"/>
      <x:c r="C111" s="20"/>
      <x:c r="D111" s="20"/>
      <x:c r="E111" s="20"/>
      <x:c r="F111" s="20"/>
      <x:c r="G111" s="20"/>
      <x:c r="H111" s="20"/>
      <x:c r="I111" s="20"/>
      <x:c r="J111" s="26" t="str">
        <x:f>IF(A111="","",IF(COUNTIF($A$6:$A$205,A111)&gt;1,"INVALID - DUPLICATE ID",IF(AND(OR(AND(LEN(E111)=8,IFERROR(FIND("OBSERVED",E111),0)=1),AND(LEN(E111)=8,IFERROR(FIND("INFERRED",E111),0)=1),AND(LEN(E111)=10,IFERROR(FIND("UNRESOLVED",E111),0)=1)),OR(AND(LEN(F111)=7,IFERROR(FIND("CURRENT",F111),0)=1),AND(LEN(F111)=5,IFERROR(FIND("STALE",F111),0)=1),AND(LEN(F111)=11,IFERROR(FIND("NOT CHECKED",F111),0)=1)),B111&lt;&gt;"",C111&lt;&gt;"",D111&lt;&gt;"",G111&lt;&gt;"",H111&lt;&gt;"",I111&lt;&gt;""),"VALID","INVALID - CONTROL / MISSING")))</x:f>
      </x:c>
    </x:row>
    <x:row r="112">
      <x:c r="A112" s="20"/>
      <x:c r="B112" s="20"/>
      <x:c r="C112" s="20"/>
      <x:c r="D112" s="20"/>
      <x:c r="E112" s="20"/>
      <x:c r="F112" s="20"/>
      <x:c r="G112" s="20"/>
      <x:c r="H112" s="20"/>
      <x:c r="I112" s="20"/>
      <x:c r="J112" s="26" t="str">
        <x:f>IF(A112="","",IF(COUNTIF($A$6:$A$205,A112)&gt;1,"INVALID - DUPLICATE ID",IF(AND(OR(AND(LEN(E112)=8,IFERROR(FIND("OBSERVED",E112),0)=1),AND(LEN(E112)=8,IFERROR(FIND("INFERRED",E112),0)=1),AND(LEN(E112)=10,IFERROR(FIND("UNRESOLVED",E112),0)=1)),OR(AND(LEN(F112)=7,IFERROR(FIND("CURRENT",F112),0)=1),AND(LEN(F112)=5,IFERROR(FIND("STALE",F112),0)=1),AND(LEN(F112)=11,IFERROR(FIND("NOT CHECKED",F112),0)=1)),B112&lt;&gt;"",C112&lt;&gt;"",D112&lt;&gt;"",G112&lt;&gt;"",H112&lt;&gt;"",I112&lt;&gt;""),"VALID","INVALID - CONTROL / MISSING")))</x:f>
      </x:c>
    </x:row>
    <x:row r="113">
      <x:c r="A113" s="20"/>
      <x:c r="B113" s="20"/>
      <x:c r="C113" s="20"/>
      <x:c r="D113" s="20"/>
      <x:c r="E113" s="20"/>
      <x:c r="F113" s="20"/>
      <x:c r="G113" s="20"/>
      <x:c r="H113" s="20"/>
      <x:c r="I113" s="20"/>
      <x:c r="J113" s="26" t="str">
        <x:f>IF(A113="","",IF(COUNTIF($A$6:$A$205,A113)&gt;1,"INVALID - DUPLICATE ID",IF(AND(OR(AND(LEN(E113)=8,IFERROR(FIND("OBSERVED",E113),0)=1),AND(LEN(E113)=8,IFERROR(FIND("INFERRED",E113),0)=1),AND(LEN(E113)=10,IFERROR(FIND("UNRESOLVED",E113),0)=1)),OR(AND(LEN(F113)=7,IFERROR(FIND("CURRENT",F113),0)=1),AND(LEN(F113)=5,IFERROR(FIND("STALE",F113),0)=1),AND(LEN(F113)=11,IFERROR(FIND("NOT CHECKED",F113),0)=1)),B113&lt;&gt;"",C113&lt;&gt;"",D113&lt;&gt;"",G113&lt;&gt;"",H113&lt;&gt;"",I113&lt;&gt;""),"VALID","INVALID - CONTROL / MISSING")))</x:f>
      </x:c>
    </x:row>
    <x:row r="114">
      <x:c r="A114" s="20"/>
      <x:c r="B114" s="20"/>
      <x:c r="C114" s="20"/>
      <x:c r="D114" s="20"/>
      <x:c r="E114" s="20"/>
      <x:c r="F114" s="20"/>
      <x:c r="G114" s="20"/>
      <x:c r="H114" s="20"/>
      <x:c r="I114" s="20"/>
      <x:c r="J114" s="26" t="str">
        <x:f>IF(A114="","",IF(COUNTIF($A$6:$A$205,A114)&gt;1,"INVALID - DUPLICATE ID",IF(AND(OR(AND(LEN(E114)=8,IFERROR(FIND("OBSERVED",E114),0)=1),AND(LEN(E114)=8,IFERROR(FIND("INFERRED",E114),0)=1),AND(LEN(E114)=10,IFERROR(FIND("UNRESOLVED",E114),0)=1)),OR(AND(LEN(F114)=7,IFERROR(FIND("CURRENT",F114),0)=1),AND(LEN(F114)=5,IFERROR(FIND("STALE",F114),0)=1),AND(LEN(F114)=11,IFERROR(FIND("NOT CHECKED",F114),0)=1)),B114&lt;&gt;"",C114&lt;&gt;"",D114&lt;&gt;"",G114&lt;&gt;"",H114&lt;&gt;"",I114&lt;&gt;""),"VALID","INVALID - CONTROL / MISSING")))</x:f>
      </x:c>
    </x:row>
    <x:row r="115">
      <x:c r="A115" s="20"/>
      <x:c r="B115" s="20"/>
      <x:c r="C115" s="20"/>
      <x:c r="D115" s="20"/>
      <x:c r="E115" s="20"/>
      <x:c r="F115" s="20"/>
      <x:c r="G115" s="20"/>
      <x:c r="H115" s="20"/>
      <x:c r="I115" s="20"/>
      <x:c r="J115" s="26" t="str">
        <x:f>IF(A115="","",IF(COUNTIF($A$6:$A$205,A115)&gt;1,"INVALID - DUPLICATE ID",IF(AND(OR(AND(LEN(E115)=8,IFERROR(FIND("OBSERVED",E115),0)=1),AND(LEN(E115)=8,IFERROR(FIND("INFERRED",E115),0)=1),AND(LEN(E115)=10,IFERROR(FIND("UNRESOLVED",E115),0)=1)),OR(AND(LEN(F115)=7,IFERROR(FIND("CURRENT",F115),0)=1),AND(LEN(F115)=5,IFERROR(FIND("STALE",F115),0)=1),AND(LEN(F115)=11,IFERROR(FIND("NOT CHECKED",F115),0)=1)),B115&lt;&gt;"",C115&lt;&gt;"",D115&lt;&gt;"",G115&lt;&gt;"",H115&lt;&gt;"",I115&lt;&gt;""),"VALID","INVALID - CONTROL / MISSING")))</x:f>
      </x:c>
    </x:row>
    <x:row r="116">
      <x:c r="A116" s="20"/>
      <x:c r="B116" s="20"/>
      <x:c r="C116" s="20"/>
      <x:c r="D116" s="20"/>
      <x:c r="E116" s="20"/>
      <x:c r="F116" s="20"/>
      <x:c r="G116" s="20"/>
      <x:c r="H116" s="20"/>
      <x:c r="I116" s="20"/>
      <x:c r="J116" s="26" t="str">
        <x:f>IF(A116="","",IF(COUNTIF($A$6:$A$205,A116)&gt;1,"INVALID - DUPLICATE ID",IF(AND(OR(AND(LEN(E116)=8,IFERROR(FIND("OBSERVED",E116),0)=1),AND(LEN(E116)=8,IFERROR(FIND("INFERRED",E116),0)=1),AND(LEN(E116)=10,IFERROR(FIND("UNRESOLVED",E116),0)=1)),OR(AND(LEN(F116)=7,IFERROR(FIND("CURRENT",F116),0)=1),AND(LEN(F116)=5,IFERROR(FIND("STALE",F116),0)=1),AND(LEN(F116)=11,IFERROR(FIND("NOT CHECKED",F116),0)=1)),B116&lt;&gt;"",C116&lt;&gt;"",D116&lt;&gt;"",G116&lt;&gt;"",H116&lt;&gt;"",I116&lt;&gt;""),"VALID","INVALID - CONTROL / MISSING")))</x:f>
      </x:c>
    </x:row>
    <x:row r="117">
      <x:c r="A117" s="20"/>
      <x:c r="B117" s="20"/>
      <x:c r="C117" s="20"/>
      <x:c r="D117" s="20"/>
      <x:c r="E117" s="20"/>
      <x:c r="F117" s="20"/>
      <x:c r="G117" s="20"/>
      <x:c r="H117" s="20"/>
      <x:c r="I117" s="20"/>
      <x:c r="J117" s="26" t="str">
        <x:f>IF(A117="","",IF(COUNTIF($A$6:$A$205,A117)&gt;1,"INVALID - DUPLICATE ID",IF(AND(OR(AND(LEN(E117)=8,IFERROR(FIND("OBSERVED",E117),0)=1),AND(LEN(E117)=8,IFERROR(FIND("INFERRED",E117),0)=1),AND(LEN(E117)=10,IFERROR(FIND("UNRESOLVED",E117),0)=1)),OR(AND(LEN(F117)=7,IFERROR(FIND("CURRENT",F117),0)=1),AND(LEN(F117)=5,IFERROR(FIND("STALE",F117),0)=1),AND(LEN(F117)=11,IFERROR(FIND("NOT CHECKED",F117),0)=1)),B117&lt;&gt;"",C117&lt;&gt;"",D117&lt;&gt;"",G117&lt;&gt;"",H117&lt;&gt;"",I117&lt;&gt;""),"VALID","INVALID - CONTROL / MISSING")))</x:f>
      </x:c>
    </x:row>
    <x:row r="118">
      <x:c r="A118" s="20"/>
      <x:c r="B118" s="20"/>
      <x:c r="C118" s="20"/>
      <x:c r="D118" s="20"/>
      <x:c r="E118" s="20"/>
      <x:c r="F118" s="20"/>
      <x:c r="G118" s="20"/>
      <x:c r="H118" s="20"/>
      <x:c r="I118" s="20"/>
      <x:c r="J118" s="26" t="str">
        <x:f>IF(A118="","",IF(COUNTIF($A$6:$A$205,A118)&gt;1,"INVALID - DUPLICATE ID",IF(AND(OR(AND(LEN(E118)=8,IFERROR(FIND("OBSERVED",E118),0)=1),AND(LEN(E118)=8,IFERROR(FIND("INFERRED",E118),0)=1),AND(LEN(E118)=10,IFERROR(FIND("UNRESOLVED",E118),0)=1)),OR(AND(LEN(F118)=7,IFERROR(FIND("CURRENT",F118),0)=1),AND(LEN(F118)=5,IFERROR(FIND("STALE",F118),0)=1),AND(LEN(F118)=11,IFERROR(FIND("NOT CHECKED",F118),0)=1)),B118&lt;&gt;"",C118&lt;&gt;"",D118&lt;&gt;"",G118&lt;&gt;"",H118&lt;&gt;"",I118&lt;&gt;""),"VALID","INVALID - CONTROL / MISSING")))</x:f>
      </x:c>
    </x:row>
    <x:row r="119">
      <x:c r="A119" s="20"/>
      <x:c r="B119" s="20"/>
      <x:c r="C119" s="20"/>
      <x:c r="D119" s="20"/>
      <x:c r="E119" s="20"/>
      <x:c r="F119" s="20"/>
      <x:c r="G119" s="20"/>
      <x:c r="H119" s="20"/>
      <x:c r="I119" s="20"/>
      <x:c r="J119" s="26" t="str">
        <x:f>IF(A119="","",IF(COUNTIF($A$6:$A$205,A119)&gt;1,"INVALID - DUPLICATE ID",IF(AND(OR(AND(LEN(E119)=8,IFERROR(FIND("OBSERVED",E119),0)=1),AND(LEN(E119)=8,IFERROR(FIND("INFERRED",E119),0)=1),AND(LEN(E119)=10,IFERROR(FIND("UNRESOLVED",E119),0)=1)),OR(AND(LEN(F119)=7,IFERROR(FIND("CURRENT",F119),0)=1),AND(LEN(F119)=5,IFERROR(FIND("STALE",F119),0)=1),AND(LEN(F119)=11,IFERROR(FIND("NOT CHECKED",F119),0)=1)),B119&lt;&gt;"",C119&lt;&gt;"",D119&lt;&gt;"",G119&lt;&gt;"",H119&lt;&gt;"",I119&lt;&gt;""),"VALID","INVALID - CONTROL / MISSING")))</x:f>
      </x:c>
    </x:row>
    <x:row r="120">
      <x:c r="A120" s="20"/>
      <x:c r="B120" s="20"/>
      <x:c r="C120" s="20"/>
      <x:c r="D120" s="20"/>
      <x:c r="E120" s="20"/>
      <x:c r="F120" s="20"/>
      <x:c r="G120" s="20"/>
      <x:c r="H120" s="20"/>
      <x:c r="I120" s="20"/>
      <x:c r="J120" s="26" t="str">
        <x:f>IF(A120="","",IF(COUNTIF($A$6:$A$205,A120)&gt;1,"INVALID - DUPLICATE ID",IF(AND(OR(AND(LEN(E120)=8,IFERROR(FIND("OBSERVED",E120),0)=1),AND(LEN(E120)=8,IFERROR(FIND("INFERRED",E120),0)=1),AND(LEN(E120)=10,IFERROR(FIND("UNRESOLVED",E120),0)=1)),OR(AND(LEN(F120)=7,IFERROR(FIND("CURRENT",F120),0)=1),AND(LEN(F120)=5,IFERROR(FIND("STALE",F120),0)=1),AND(LEN(F120)=11,IFERROR(FIND("NOT CHECKED",F120),0)=1)),B120&lt;&gt;"",C120&lt;&gt;"",D120&lt;&gt;"",G120&lt;&gt;"",H120&lt;&gt;"",I120&lt;&gt;""),"VALID","INVALID - CONTROL / MISSING")))</x:f>
      </x:c>
    </x:row>
    <x:row r="121">
      <x:c r="A121" s="20"/>
      <x:c r="B121" s="20"/>
      <x:c r="C121" s="20"/>
      <x:c r="D121" s="20"/>
      <x:c r="E121" s="20"/>
      <x:c r="F121" s="20"/>
      <x:c r="G121" s="20"/>
      <x:c r="H121" s="20"/>
      <x:c r="I121" s="20"/>
      <x:c r="J121" s="26" t="str">
        <x:f>IF(A121="","",IF(COUNTIF($A$6:$A$205,A121)&gt;1,"INVALID - DUPLICATE ID",IF(AND(OR(AND(LEN(E121)=8,IFERROR(FIND("OBSERVED",E121),0)=1),AND(LEN(E121)=8,IFERROR(FIND("INFERRED",E121),0)=1),AND(LEN(E121)=10,IFERROR(FIND("UNRESOLVED",E121),0)=1)),OR(AND(LEN(F121)=7,IFERROR(FIND("CURRENT",F121),0)=1),AND(LEN(F121)=5,IFERROR(FIND("STALE",F121),0)=1),AND(LEN(F121)=11,IFERROR(FIND("NOT CHECKED",F121),0)=1)),B121&lt;&gt;"",C121&lt;&gt;"",D121&lt;&gt;"",G121&lt;&gt;"",H121&lt;&gt;"",I121&lt;&gt;""),"VALID","INVALID - CONTROL / MISSING")))</x:f>
      </x:c>
    </x:row>
    <x:row r="122">
      <x:c r="A122" s="20"/>
      <x:c r="B122" s="20"/>
      <x:c r="C122" s="20"/>
      <x:c r="D122" s="20"/>
      <x:c r="E122" s="20"/>
      <x:c r="F122" s="20"/>
      <x:c r="G122" s="20"/>
      <x:c r="H122" s="20"/>
      <x:c r="I122" s="20"/>
      <x:c r="J122" s="26" t="str">
        <x:f>IF(A122="","",IF(COUNTIF($A$6:$A$205,A122)&gt;1,"INVALID - DUPLICATE ID",IF(AND(OR(AND(LEN(E122)=8,IFERROR(FIND("OBSERVED",E122),0)=1),AND(LEN(E122)=8,IFERROR(FIND("INFERRED",E122),0)=1),AND(LEN(E122)=10,IFERROR(FIND("UNRESOLVED",E122),0)=1)),OR(AND(LEN(F122)=7,IFERROR(FIND("CURRENT",F122),0)=1),AND(LEN(F122)=5,IFERROR(FIND("STALE",F122),0)=1),AND(LEN(F122)=11,IFERROR(FIND("NOT CHECKED",F122),0)=1)),B122&lt;&gt;"",C122&lt;&gt;"",D122&lt;&gt;"",G122&lt;&gt;"",H122&lt;&gt;"",I122&lt;&gt;""),"VALID","INVALID - CONTROL / MISSING")))</x:f>
      </x:c>
    </x:row>
    <x:row r="123">
      <x:c r="A123" s="20"/>
      <x:c r="B123" s="20"/>
      <x:c r="C123" s="20"/>
      <x:c r="D123" s="20"/>
      <x:c r="E123" s="20"/>
      <x:c r="F123" s="20"/>
      <x:c r="G123" s="20"/>
      <x:c r="H123" s="20"/>
      <x:c r="I123" s="20"/>
      <x:c r="J123" s="26" t="str">
        <x:f>IF(A123="","",IF(COUNTIF($A$6:$A$205,A123)&gt;1,"INVALID - DUPLICATE ID",IF(AND(OR(AND(LEN(E123)=8,IFERROR(FIND("OBSERVED",E123),0)=1),AND(LEN(E123)=8,IFERROR(FIND("INFERRED",E123),0)=1),AND(LEN(E123)=10,IFERROR(FIND("UNRESOLVED",E123),0)=1)),OR(AND(LEN(F123)=7,IFERROR(FIND("CURRENT",F123),0)=1),AND(LEN(F123)=5,IFERROR(FIND("STALE",F123),0)=1),AND(LEN(F123)=11,IFERROR(FIND("NOT CHECKED",F123),0)=1)),B123&lt;&gt;"",C123&lt;&gt;"",D123&lt;&gt;"",G123&lt;&gt;"",H123&lt;&gt;"",I123&lt;&gt;""),"VALID","INVALID - CONTROL / MISSING")))</x:f>
      </x:c>
    </x:row>
    <x:row r="124">
      <x:c r="A124" s="20"/>
      <x:c r="B124" s="20"/>
      <x:c r="C124" s="20"/>
      <x:c r="D124" s="20"/>
      <x:c r="E124" s="20"/>
      <x:c r="F124" s="20"/>
      <x:c r="G124" s="20"/>
      <x:c r="H124" s="20"/>
      <x:c r="I124" s="20"/>
      <x:c r="J124" s="26" t="str">
        <x:f>IF(A124="","",IF(COUNTIF($A$6:$A$205,A124)&gt;1,"INVALID - DUPLICATE ID",IF(AND(OR(AND(LEN(E124)=8,IFERROR(FIND("OBSERVED",E124),0)=1),AND(LEN(E124)=8,IFERROR(FIND("INFERRED",E124),0)=1),AND(LEN(E124)=10,IFERROR(FIND("UNRESOLVED",E124),0)=1)),OR(AND(LEN(F124)=7,IFERROR(FIND("CURRENT",F124),0)=1),AND(LEN(F124)=5,IFERROR(FIND("STALE",F124),0)=1),AND(LEN(F124)=11,IFERROR(FIND("NOT CHECKED",F124),0)=1)),B124&lt;&gt;"",C124&lt;&gt;"",D124&lt;&gt;"",G124&lt;&gt;"",H124&lt;&gt;"",I124&lt;&gt;""),"VALID","INVALID - CONTROL / MISSING")))</x:f>
      </x:c>
    </x:row>
    <x:row r="125">
      <x:c r="A125" s="20"/>
      <x:c r="B125" s="20"/>
      <x:c r="C125" s="20"/>
      <x:c r="D125" s="20"/>
      <x:c r="E125" s="20"/>
      <x:c r="F125" s="20"/>
      <x:c r="G125" s="20"/>
      <x:c r="H125" s="20"/>
      <x:c r="I125" s="20"/>
      <x:c r="J125" s="26" t="str">
        <x:f>IF(A125="","",IF(COUNTIF($A$6:$A$205,A125)&gt;1,"INVALID - DUPLICATE ID",IF(AND(OR(AND(LEN(E125)=8,IFERROR(FIND("OBSERVED",E125),0)=1),AND(LEN(E125)=8,IFERROR(FIND("INFERRED",E125),0)=1),AND(LEN(E125)=10,IFERROR(FIND("UNRESOLVED",E125),0)=1)),OR(AND(LEN(F125)=7,IFERROR(FIND("CURRENT",F125),0)=1),AND(LEN(F125)=5,IFERROR(FIND("STALE",F125),0)=1),AND(LEN(F125)=11,IFERROR(FIND("NOT CHECKED",F125),0)=1)),B125&lt;&gt;"",C125&lt;&gt;"",D125&lt;&gt;"",G125&lt;&gt;"",H125&lt;&gt;"",I125&lt;&gt;""),"VALID","INVALID - CONTROL / MISSING")))</x:f>
      </x:c>
    </x:row>
    <x:row r="126">
      <x:c r="A126" s="20"/>
      <x:c r="B126" s="20"/>
      <x:c r="C126" s="20"/>
      <x:c r="D126" s="20"/>
      <x:c r="E126" s="20"/>
      <x:c r="F126" s="20"/>
      <x:c r="G126" s="20"/>
      <x:c r="H126" s="20"/>
      <x:c r="I126" s="20"/>
      <x:c r="J126" s="26" t="str">
        <x:f>IF(A126="","",IF(COUNTIF($A$6:$A$205,A126)&gt;1,"INVALID - DUPLICATE ID",IF(AND(OR(AND(LEN(E126)=8,IFERROR(FIND("OBSERVED",E126),0)=1),AND(LEN(E126)=8,IFERROR(FIND("INFERRED",E126),0)=1),AND(LEN(E126)=10,IFERROR(FIND("UNRESOLVED",E126),0)=1)),OR(AND(LEN(F126)=7,IFERROR(FIND("CURRENT",F126),0)=1),AND(LEN(F126)=5,IFERROR(FIND("STALE",F126),0)=1),AND(LEN(F126)=11,IFERROR(FIND("NOT CHECKED",F126),0)=1)),B126&lt;&gt;"",C126&lt;&gt;"",D126&lt;&gt;"",G126&lt;&gt;"",H126&lt;&gt;"",I126&lt;&gt;""),"VALID","INVALID - CONTROL / MISSING")))</x:f>
      </x:c>
    </x:row>
    <x:row r="127">
      <x:c r="A127" s="20"/>
      <x:c r="B127" s="20"/>
      <x:c r="C127" s="20"/>
      <x:c r="D127" s="20"/>
      <x:c r="E127" s="20"/>
      <x:c r="F127" s="20"/>
      <x:c r="G127" s="20"/>
      <x:c r="H127" s="20"/>
      <x:c r="I127" s="20"/>
      <x:c r="J127" s="26" t="str">
        <x:f>IF(A127="","",IF(COUNTIF($A$6:$A$205,A127)&gt;1,"INVALID - DUPLICATE ID",IF(AND(OR(AND(LEN(E127)=8,IFERROR(FIND("OBSERVED",E127),0)=1),AND(LEN(E127)=8,IFERROR(FIND("INFERRED",E127),0)=1),AND(LEN(E127)=10,IFERROR(FIND("UNRESOLVED",E127),0)=1)),OR(AND(LEN(F127)=7,IFERROR(FIND("CURRENT",F127),0)=1),AND(LEN(F127)=5,IFERROR(FIND("STALE",F127),0)=1),AND(LEN(F127)=11,IFERROR(FIND("NOT CHECKED",F127),0)=1)),B127&lt;&gt;"",C127&lt;&gt;"",D127&lt;&gt;"",G127&lt;&gt;"",H127&lt;&gt;"",I127&lt;&gt;""),"VALID","INVALID - CONTROL / MISSING")))</x:f>
      </x:c>
    </x:row>
    <x:row r="128">
      <x:c r="A128" s="20"/>
      <x:c r="B128" s="20"/>
      <x:c r="C128" s="20"/>
      <x:c r="D128" s="20"/>
      <x:c r="E128" s="20"/>
      <x:c r="F128" s="20"/>
      <x:c r="G128" s="20"/>
      <x:c r="H128" s="20"/>
      <x:c r="I128" s="20"/>
      <x:c r="J128" s="26" t="str">
        <x:f>IF(A128="","",IF(COUNTIF($A$6:$A$205,A128)&gt;1,"INVALID - DUPLICATE ID",IF(AND(OR(AND(LEN(E128)=8,IFERROR(FIND("OBSERVED",E128),0)=1),AND(LEN(E128)=8,IFERROR(FIND("INFERRED",E128),0)=1),AND(LEN(E128)=10,IFERROR(FIND("UNRESOLVED",E128),0)=1)),OR(AND(LEN(F128)=7,IFERROR(FIND("CURRENT",F128),0)=1),AND(LEN(F128)=5,IFERROR(FIND("STALE",F128),0)=1),AND(LEN(F128)=11,IFERROR(FIND("NOT CHECKED",F128),0)=1)),B128&lt;&gt;"",C128&lt;&gt;"",D128&lt;&gt;"",G128&lt;&gt;"",H128&lt;&gt;"",I128&lt;&gt;""),"VALID","INVALID - CONTROL / MISSING")))</x:f>
      </x:c>
    </x:row>
    <x:row r="129">
      <x:c r="A129" s="20"/>
      <x:c r="B129" s="20"/>
      <x:c r="C129" s="20"/>
      <x:c r="D129" s="20"/>
      <x:c r="E129" s="20"/>
      <x:c r="F129" s="20"/>
      <x:c r="G129" s="20"/>
      <x:c r="H129" s="20"/>
      <x:c r="I129" s="20"/>
      <x:c r="J129" s="26" t="str">
        <x:f>IF(A129="","",IF(COUNTIF($A$6:$A$205,A129)&gt;1,"INVALID - DUPLICATE ID",IF(AND(OR(AND(LEN(E129)=8,IFERROR(FIND("OBSERVED",E129),0)=1),AND(LEN(E129)=8,IFERROR(FIND("INFERRED",E129),0)=1),AND(LEN(E129)=10,IFERROR(FIND("UNRESOLVED",E129),0)=1)),OR(AND(LEN(F129)=7,IFERROR(FIND("CURRENT",F129),0)=1),AND(LEN(F129)=5,IFERROR(FIND("STALE",F129),0)=1),AND(LEN(F129)=11,IFERROR(FIND("NOT CHECKED",F129),0)=1)),B129&lt;&gt;"",C129&lt;&gt;"",D129&lt;&gt;"",G129&lt;&gt;"",H129&lt;&gt;"",I129&lt;&gt;""),"VALID","INVALID - CONTROL / MISSING")))</x:f>
      </x:c>
    </x:row>
    <x:row r="130">
      <x:c r="A130" s="20"/>
      <x:c r="B130" s="20"/>
      <x:c r="C130" s="20"/>
      <x:c r="D130" s="20"/>
      <x:c r="E130" s="20"/>
      <x:c r="F130" s="20"/>
      <x:c r="G130" s="20"/>
      <x:c r="H130" s="20"/>
      <x:c r="I130" s="20"/>
      <x:c r="J130" s="26" t="str">
        <x:f>IF(A130="","",IF(COUNTIF($A$6:$A$205,A130)&gt;1,"INVALID - DUPLICATE ID",IF(AND(OR(AND(LEN(E130)=8,IFERROR(FIND("OBSERVED",E130),0)=1),AND(LEN(E130)=8,IFERROR(FIND("INFERRED",E130),0)=1),AND(LEN(E130)=10,IFERROR(FIND("UNRESOLVED",E130),0)=1)),OR(AND(LEN(F130)=7,IFERROR(FIND("CURRENT",F130),0)=1),AND(LEN(F130)=5,IFERROR(FIND("STALE",F130),0)=1),AND(LEN(F130)=11,IFERROR(FIND("NOT CHECKED",F130),0)=1)),B130&lt;&gt;"",C130&lt;&gt;"",D130&lt;&gt;"",G130&lt;&gt;"",H130&lt;&gt;"",I130&lt;&gt;""),"VALID","INVALID - CONTROL / MISSING")))</x:f>
      </x:c>
    </x:row>
    <x:row r="131">
      <x:c r="A131" s="20"/>
      <x:c r="B131" s="20"/>
      <x:c r="C131" s="20"/>
      <x:c r="D131" s="20"/>
      <x:c r="E131" s="20"/>
      <x:c r="F131" s="20"/>
      <x:c r="G131" s="20"/>
      <x:c r="H131" s="20"/>
      <x:c r="I131" s="20"/>
      <x:c r="J131" s="26" t="str">
        <x:f>IF(A131="","",IF(COUNTIF($A$6:$A$205,A131)&gt;1,"INVALID - DUPLICATE ID",IF(AND(OR(AND(LEN(E131)=8,IFERROR(FIND("OBSERVED",E131),0)=1),AND(LEN(E131)=8,IFERROR(FIND("INFERRED",E131),0)=1),AND(LEN(E131)=10,IFERROR(FIND("UNRESOLVED",E131),0)=1)),OR(AND(LEN(F131)=7,IFERROR(FIND("CURRENT",F131),0)=1),AND(LEN(F131)=5,IFERROR(FIND("STALE",F131),0)=1),AND(LEN(F131)=11,IFERROR(FIND("NOT CHECKED",F131),0)=1)),B131&lt;&gt;"",C131&lt;&gt;"",D131&lt;&gt;"",G131&lt;&gt;"",H131&lt;&gt;"",I131&lt;&gt;""),"VALID","INVALID - CONTROL / MISSING")))</x:f>
      </x:c>
    </x:row>
    <x:row r="132">
      <x:c r="A132" s="20"/>
      <x:c r="B132" s="20"/>
      <x:c r="C132" s="20"/>
      <x:c r="D132" s="20"/>
      <x:c r="E132" s="20"/>
      <x:c r="F132" s="20"/>
      <x:c r="G132" s="20"/>
      <x:c r="H132" s="20"/>
      <x:c r="I132" s="20"/>
      <x:c r="J132" s="26" t="str">
        <x:f>IF(A132="","",IF(COUNTIF($A$6:$A$205,A132)&gt;1,"INVALID - DUPLICATE ID",IF(AND(OR(AND(LEN(E132)=8,IFERROR(FIND("OBSERVED",E132),0)=1),AND(LEN(E132)=8,IFERROR(FIND("INFERRED",E132),0)=1),AND(LEN(E132)=10,IFERROR(FIND("UNRESOLVED",E132),0)=1)),OR(AND(LEN(F132)=7,IFERROR(FIND("CURRENT",F132),0)=1),AND(LEN(F132)=5,IFERROR(FIND("STALE",F132),0)=1),AND(LEN(F132)=11,IFERROR(FIND("NOT CHECKED",F132),0)=1)),B132&lt;&gt;"",C132&lt;&gt;"",D132&lt;&gt;"",G132&lt;&gt;"",H132&lt;&gt;"",I132&lt;&gt;""),"VALID","INVALID - CONTROL / MISSING")))</x:f>
      </x:c>
    </x:row>
    <x:row r="133">
      <x:c r="A133" s="20"/>
      <x:c r="B133" s="20"/>
      <x:c r="C133" s="20"/>
      <x:c r="D133" s="20"/>
      <x:c r="E133" s="20"/>
      <x:c r="F133" s="20"/>
      <x:c r="G133" s="20"/>
      <x:c r="H133" s="20"/>
      <x:c r="I133" s="20"/>
      <x:c r="J133" s="26" t="str">
        <x:f>IF(A133="","",IF(COUNTIF($A$6:$A$205,A133)&gt;1,"INVALID - DUPLICATE ID",IF(AND(OR(AND(LEN(E133)=8,IFERROR(FIND("OBSERVED",E133),0)=1),AND(LEN(E133)=8,IFERROR(FIND("INFERRED",E133),0)=1),AND(LEN(E133)=10,IFERROR(FIND("UNRESOLVED",E133),0)=1)),OR(AND(LEN(F133)=7,IFERROR(FIND("CURRENT",F133),0)=1),AND(LEN(F133)=5,IFERROR(FIND("STALE",F133),0)=1),AND(LEN(F133)=11,IFERROR(FIND("NOT CHECKED",F133),0)=1)),B133&lt;&gt;"",C133&lt;&gt;"",D133&lt;&gt;"",G133&lt;&gt;"",H133&lt;&gt;"",I133&lt;&gt;""),"VALID","INVALID - CONTROL / MISSING")))</x:f>
      </x:c>
    </x:row>
    <x:row r="134">
      <x:c r="A134" s="20"/>
      <x:c r="B134" s="20"/>
      <x:c r="C134" s="20"/>
      <x:c r="D134" s="20"/>
      <x:c r="E134" s="20"/>
      <x:c r="F134" s="20"/>
      <x:c r="G134" s="20"/>
      <x:c r="H134" s="20"/>
      <x:c r="I134" s="20"/>
      <x:c r="J134" s="26" t="str">
        <x:f>IF(A134="","",IF(COUNTIF($A$6:$A$205,A134)&gt;1,"INVALID - DUPLICATE ID",IF(AND(OR(AND(LEN(E134)=8,IFERROR(FIND("OBSERVED",E134),0)=1),AND(LEN(E134)=8,IFERROR(FIND("INFERRED",E134),0)=1),AND(LEN(E134)=10,IFERROR(FIND("UNRESOLVED",E134),0)=1)),OR(AND(LEN(F134)=7,IFERROR(FIND("CURRENT",F134),0)=1),AND(LEN(F134)=5,IFERROR(FIND("STALE",F134),0)=1),AND(LEN(F134)=11,IFERROR(FIND("NOT CHECKED",F134),0)=1)),B134&lt;&gt;"",C134&lt;&gt;"",D134&lt;&gt;"",G134&lt;&gt;"",H134&lt;&gt;"",I134&lt;&gt;""),"VALID","INVALID - CONTROL / MISSING")))</x:f>
      </x:c>
    </x:row>
    <x:row r="135">
      <x:c r="A135" s="20"/>
      <x:c r="B135" s="20"/>
      <x:c r="C135" s="20"/>
      <x:c r="D135" s="20"/>
      <x:c r="E135" s="20"/>
      <x:c r="F135" s="20"/>
      <x:c r="G135" s="20"/>
      <x:c r="H135" s="20"/>
      <x:c r="I135" s="20"/>
      <x:c r="J135" s="26" t="str">
        <x:f>IF(A135="","",IF(COUNTIF($A$6:$A$205,A135)&gt;1,"INVALID - DUPLICATE ID",IF(AND(OR(AND(LEN(E135)=8,IFERROR(FIND("OBSERVED",E135),0)=1),AND(LEN(E135)=8,IFERROR(FIND("INFERRED",E135),0)=1),AND(LEN(E135)=10,IFERROR(FIND("UNRESOLVED",E135),0)=1)),OR(AND(LEN(F135)=7,IFERROR(FIND("CURRENT",F135),0)=1),AND(LEN(F135)=5,IFERROR(FIND("STALE",F135),0)=1),AND(LEN(F135)=11,IFERROR(FIND("NOT CHECKED",F135),0)=1)),B135&lt;&gt;"",C135&lt;&gt;"",D135&lt;&gt;"",G135&lt;&gt;"",H135&lt;&gt;"",I135&lt;&gt;""),"VALID","INVALID - CONTROL / MISSING")))</x:f>
      </x:c>
    </x:row>
    <x:row r="136">
      <x:c r="A136" s="20"/>
      <x:c r="B136" s="20"/>
      <x:c r="C136" s="20"/>
      <x:c r="D136" s="20"/>
      <x:c r="E136" s="20"/>
      <x:c r="F136" s="20"/>
      <x:c r="G136" s="20"/>
      <x:c r="H136" s="20"/>
      <x:c r="I136" s="20"/>
      <x:c r="J136" s="26" t="str">
        <x:f>IF(A136="","",IF(COUNTIF($A$6:$A$205,A136)&gt;1,"INVALID - DUPLICATE ID",IF(AND(OR(AND(LEN(E136)=8,IFERROR(FIND("OBSERVED",E136),0)=1),AND(LEN(E136)=8,IFERROR(FIND("INFERRED",E136),0)=1),AND(LEN(E136)=10,IFERROR(FIND("UNRESOLVED",E136),0)=1)),OR(AND(LEN(F136)=7,IFERROR(FIND("CURRENT",F136),0)=1),AND(LEN(F136)=5,IFERROR(FIND("STALE",F136),0)=1),AND(LEN(F136)=11,IFERROR(FIND("NOT CHECKED",F136),0)=1)),B136&lt;&gt;"",C136&lt;&gt;"",D136&lt;&gt;"",G136&lt;&gt;"",H136&lt;&gt;"",I136&lt;&gt;""),"VALID","INVALID - CONTROL / MISSING")))</x:f>
      </x:c>
    </x:row>
    <x:row r="137">
      <x:c r="A137" s="20"/>
      <x:c r="B137" s="20"/>
      <x:c r="C137" s="20"/>
      <x:c r="D137" s="20"/>
      <x:c r="E137" s="20"/>
      <x:c r="F137" s="20"/>
      <x:c r="G137" s="20"/>
      <x:c r="H137" s="20"/>
      <x:c r="I137" s="20"/>
      <x:c r="J137" s="26" t="str">
        <x:f>IF(A137="","",IF(COUNTIF($A$6:$A$205,A137)&gt;1,"INVALID - DUPLICATE ID",IF(AND(OR(AND(LEN(E137)=8,IFERROR(FIND("OBSERVED",E137),0)=1),AND(LEN(E137)=8,IFERROR(FIND("INFERRED",E137),0)=1),AND(LEN(E137)=10,IFERROR(FIND("UNRESOLVED",E137),0)=1)),OR(AND(LEN(F137)=7,IFERROR(FIND("CURRENT",F137),0)=1),AND(LEN(F137)=5,IFERROR(FIND("STALE",F137),0)=1),AND(LEN(F137)=11,IFERROR(FIND("NOT CHECKED",F137),0)=1)),B137&lt;&gt;"",C137&lt;&gt;"",D137&lt;&gt;"",G137&lt;&gt;"",H137&lt;&gt;"",I137&lt;&gt;""),"VALID","INVALID - CONTROL / MISSING")))</x:f>
      </x:c>
    </x:row>
    <x:row r="138">
      <x:c r="A138" s="20"/>
      <x:c r="B138" s="20"/>
      <x:c r="C138" s="20"/>
      <x:c r="D138" s="20"/>
      <x:c r="E138" s="20"/>
      <x:c r="F138" s="20"/>
      <x:c r="G138" s="20"/>
      <x:c r="H138" s="20"/>
      <x:c r="I138" s="20"/>
      <x:c r="J138" s="26" t="str">
        <x:f>IF(A138="","",IF(COUNTIF($A$6:$A$205,A138)&gt;1,"INVALID - DUPLICATE ID",IF(AND(OR(AND(LEN(E138)=8,IFERROR(FIND("OBSERVED",E138),0)=1),AND(LEN(E138)=8,IFERROR(FIND("INFERRED",E138),0)=1),AND(LEN(E138)=10,IFERROR(FIND("UNRESOLVED",E138),0)=1)),OR(AND(LEN(F138)=7,IFERROR(FIND("CURRENT",F138),0)=1),AND(LEN(F138)=5,IFERROR(FIND("STALE",F138),0)=1),AND(LEN(F138)=11,IFERROR(FIND("NOT CHECKED",F138),0)=1)),B138&lt;&gt;"",C138&lt;&gt;"",D138&lt;&gt;"",G138&lt;&gt;"",H138&lt;&gt;"",I138&lt;&gt;""),"VALID","INVALID - CONTROL / MISSING")))</x:f>
      </x:c>
    </x:row>
    <x:row r="139">
      <x:c r="A139" s="20"/>
      <x:c r="B139" s="20"/>
      <x:c r="C139" s="20"/>
      <x:c r="D139" s="20"/>
      <x:c r="E139" s="20"/>
      <x:c r="F139" s="20"/>
      <x:c r="G139" s="20"/>
      <x:c r="H139" s="20"/>
      <x:c r="I139" s="20"/>
      <x:c r="J139" s="26" t="str">
        <x:f>IF(A139="","",IF(COUNTIF($A$6:$A$205,A139)&gt;1,"INVALID - DUPLICATE ID",IF(AND(OR(AND(LEN(E139)=8,IFERROR(FIND("OBSERVED",E139),0)=1),AND(LEN(E139)=8,IFERROR(FIND("INFERRED",E139),0)=1),AND(LEN(E139)=10,IFERROR(FIND("UNRESOLVED",E139),0)=1)),OR(AND(LEN(F139)=7,IFERROR(FIND("CURRENT",F139),0)=1),AND(LEN(F139)=5,IFERROR(FIND("STALE",F139),0)=1),AND(LEN(F139)=11,IFERROR(FIND("NOT CHECKED",F139),0)=1)),B139&lt;&gt;"",C139&lt;&gt;"",D139&lt;&gt;"",G139&lt;&gt;"",H139&lt;&gt;"",I139&lt;&gt;""),"VALID","INVALID - CONTROL / MISSING")))</x:f>
      </x:c>
    </x:row>
    <x:row r="140">
      <x:c r="A140" s="20"/>
      <x:c r="B140" s="20"/>
      <x:c r="C140" s="20"/>
      <x:c r="D140" s="20"/>
      <x:c r="E140" s="20"/>
      <x:c r="F140" s="20"/>
      <x:c r="G140" s="20"/>
      <x:c r="H140" s="20"/>
      <x:c r="I140" s="20"/>
      <x:c r="J140" s="26" t="str">
        <x:f>IF(A140="","",IF(COUNTIF($A$6:$A$205,A140)&gt;1,"INVALID - DUPLICATE ID",IF(AND(OR(AND(LEN(E140)=8,IFERROR(FIND("OBSERVED",E140),0)=1),AND(LEN(E140)=8,IFERROR(FIND("INFERRED",E140),0)=1),AND(LEN(E140)=10,IFERROR(FIND("UNRESOLVED",E140),0)=1)),OR(AND(LEN(F140)=7,IFERROR(FIND("CURRENT",F140),0)=1),AND(LEN(F140)=5,IFERROR(FIND("STALE",F140),0)=1),AND(LEN(F140)=11,IFERROR(FIND("NOT CHECKED",F140),0)=1)),B140&lt;&gt;"",C140&lt;&gt;"",D140&lt;&gt;"",G140&lt;&gt;"",H140&lt;&gt;"",I140&lt;&gt;""),"VALID","INVALID - CONTROL / MISSING")))</x:f>
      </x:c>
    </x:row>
    <x:row r="141">
      <x:c r="A141" s="20"/>
      <x:c r="B141" s="20"/>
      <x:c r="C141" s="20"/>
      <x:c r="D141" s="20"/>
      <x:c r="E141" s="20"/>
      <x:c r="F141" s="20"/>
      <x:c r="G141" s="20"/>
      <x:c r="H141" s="20"/>
      <x:c r="I141" s="20"/>
      <x:c r="J141" s="26" t="str">
        <x:f>IF(A141="","",IF(COUNTIF($A$6:$A$205,A141)&gt;1,"INVALID - DUPLICATE ID",IF(AND(OR(AND(LEN(E141)=8,IFERROR(FIND("OBSERVED",E141),0)=1),AND(LEN(E141)=8,IFERROR(FIND("INFERRED",E141),0)=1),AND(LEN(E141)=10,IFERROR(FIND("UNRESOLVED",E141),0)=1)),OR(AND(LEN(F141)=7,IFERROR(FIND("CURRENT",F141),0)=1),AND(LEN(F141)=5,IFERROR(FIND("STALE",F141),0)=1),AND(LEN(F141)=11,IFERROR(FIND("NOT CHECKED",F141),0)=1)),B141&lt;&gt;"",C141&lt;&gt;"",D141&lt;&gt;"",G141&lt;&gt;"",H141&lt;&gt;"",I141&lt;&gt;""),"VALID","INVALID - CONTROL / MISSING")))</x:f>
      </x:c>
    </x:row>
    <x:row r="142">
      <x:c r="A142" s="20"/>
      <x:c r="B142" s="20"/>
      <x:c r="C142" s="20"/>
      <x:c r="D142" s="20"/>
      <x:c r="E142" s="20"/>
      <x:c r="F142" s="20"/>
      <x:c r="G142" s="20"/>
      <x:c r="H142" s="20"/>
      <x:c r="I142" s="20"/>
      <x:c r="J142" s="26" t="str">
        <x:f>IF(A142="","",IF(COUNTIF($A$6:$A$205,A142)&gt;1,"INVALID - DUPLICATE ID",IF(AND(OR(AND(LEN(E142)=8,IFERROR(FIND("OBSERVED",E142),0)=1),AND(LEN(E142)=8,IFERROR(FIND("INFERRED",E142),0)=1),AND(LEN(E142)=10,IFERROR(FIND("UNRESOLVED",E142),0)=1)),OR(AND(LEN(F142)=7,IFERROR(FIND("CURRENT",F142),0)=1),AND(LEN(F142)=5,IFERROR(FIND("STALE",F142),0)=1),AND(LEN(F142)=11,IFERROR(FIND("NOT CHECKED",F142),0)=1)),B142&lt;&gt;"",C142&lt;&gt;"",D142&lt;&gt;"",G142&lt;&gt;"",H142&lt;&gt;"",I142&lt;&gt;""),"VALID","INVALID - CONTROL / MISSING")))</x:f>
      </x:c>
    </x:row>
    <x:row r="143">
      <x:c r="A143" s="20"/>
      <x:c r="B143" s="20"/>
      <x:c r="C143" s="20"/>
      <x:c r="D143" s="20"/>
      <x:c r="E143" s="20"/>
      <x:c r="F143" s="20"/>
      <x:c r="G143" s="20"/>
      <x:c r="H143" s="20"/>
      <x:c r="I143" s="20"/>
      <x:c r="J143" s="26" t="str">
        <x:f>IF(A143="","",IF(COUNTIF($A$6:$A$205,A143)&gt;1,"INVALID - DUPLICATE ID",IF(AND(OR(AND(LEN(E143)=8,IFERROR(FIND("OBSERVED",E143),0)=1),AND(LEN(E143)=8,IFERROR(FIND("INFERRED",E143),0)=1),AND(LEN(E143)=10,IFERROR(FIND("UNRESOLVED",E143),0)=1)),OR(AND(LEN(F143)=7,IFERROR(FIND("CURRENT",F143),0)=1),AND(LEN(F143)=5,IFERROR(FIND("STALE",F143),0)=1),AND(LEN(F143)=11,IFERROR(FIND("NOT CHECKED",F143),0)=1)),B143&lt;&gt;"",C143&lt;&gt;"",D143&lt;&gt;"",G143&lt;&gt;"",H143&lt;&gt;"",I143&lt;&gt;""),"VALID","INVALID - CONTROL / MISSING")))</x:f>
      </x:c>
    </x:row>
    <x:row r="144">
      <x:c r="A144" s="20"/>
      <x:c r="B144" s="20"/>
      <x:c r="C144" s="20"/>
      <x:c r="D144" s="20"/>
      <x:c r="E144" s="20"/>
      <x:c r="F144" s="20"/>
      <x:c r="G144" s="20"/>
      <x:c r="H144" s="20"/>
      <x:c r="I144" s="20"/>
      <x:c r="J144" s="26" t="str">
        <x:f>IF(A144="","",IF(COUNTIF($A$6:$A$205,A144)&gt;1,"INVALID - DUPLICATE ID",IF(AND(OR(AND(LEN(E144)=8,IFERROR(FIND("OBSERVED",E144),0)=1),AND(LEN(E144)=8,IFERROR(FIND("INFERRED",E144),0)=1),AND(LEN(E144)=10,IFERROR(FIND("UNRESOLVED",E144),0)=1)),OR(AND(LEN(F144)=7,IFERROR(FIND("CURRENT",F144),0)=1),AND(LEN(F144)=5,IFERROR(FIND("STALE",F144),0)=1),AND(LEN(F144)=11,IFERROR(FIND("NOT CHECKED",F144),0)=1)),B144&lt;&gt;"",C144&lt;&gt;"",D144&lt;&gt;"",G144&lt;&gt;"",H144&lt;&gt;"",I144&lt;&gt;""),"VALID","INVALID - CONTROL / MISSING")))</x:f>
      </x:c>
    </x:row>
    <x:row r="145">
      <x:c r="A145" s="20"/>
      <x:c r="B145" s="20"/>
      <x:c r="C145" s="20"/>
      <x:c r="D145" s="20"/>
      <x:c r="E145" s="20"/>
      <x:c r="F145" s="20"/>
      <x:c r="G145" s="20"/>
      <x:c r="H145" s="20"/>
      <x:c r="I145" s="20"/>
      <x:c r="J145" s="26" t="str">
        <x:f>IF(A145="","",IF(COUNTIF($A$6:$A$205,A145)&gt;1,"INVALID - DUPLICATE ID",IF(AND(OR(AND(LEN(E145)=8,IFERROR(FIND("OBSERVED",E145),0)=1),AND(LEN(E145)=8,IFERROR(FIND("INFERRED",E145),0)=1),AND(LEN(E145)=10,IFERROR(FIND("UNRESOLVED",E145),0)=1)),OR(AND(LEN(F145)=7,IFERROR(FIND("CURRENT",F145),0)=1),AND(LEN(F145)=5,IFERROR(FIND("STALE",F145),0)=1),AND(LEN(F145)=11,IFERROR(FIND("NOT CHECKED",F145),0)=1)),B145&lt;&gt;"",C145&lt;&gt;"",D145&lt;&gt;"",G145&lt;&gt;"",H145&lt;&gt;"",I145&lt;&gt;""),"VALID","INVALID - CONTROL / MISSING")))</x:f>
      </x:c>
    </x:row>
    <x:row r="146">
      <x:c r="A146" s="20"/>
      <x:c r="B146" s="20"/>
      <x:c r="C146" s="20"/>
      <x:c r="D146" s="20"/>
      <x:c r="E146" s="20"/>
      <x:c r="F146" s="20"/>
      <x:c r="G146" s="20"/>
      <x:c r="H146" s="20"/>
      <x:c r="I146" s="20"/>
      <x:c r="J146" s="26" t="str">
        <x:f>IF(A146="","",IF(COUNTIF($A$6:$A$205,A146)&gt;1,"INVALID - DUPLICATE ID",IF(AND(OR(AND(LEN(E146)=8,IFERROR(FIND("OBSERVED",E146),0)=1),AND(LEN(E146)=8,IFERROR(FIND("INFERRED",E146),0)=1),AND(LEN(E146)=10,IFERROR(FIND("UNRESOLVED",E146),0)=1)),OR(AND(LEN(F146)=7,IFERROR(FIND("CURRENT",F146),0)=1),AND(LEN(F146)=5,IFERROR(FIND("STALE",F146),0)=1),AND(LEN(F146)=11,IFERROR(FIND("NOT CHECKED",F146),0)=1)),B146&lt;&gt;"",C146&lt;&gt;"",D146&lt;&gt;"",G146&lt;&gt;"",H146&lt;&gt;"",I146&lt;&gt;""),"VALID","INVALID - CONTROL / MISSING")))</x:f>
      </x:c>
    </x:row>
    <x:row r="147">
      <x:c r="A147" s="20"/>
      <x:c r="B147" s="20"/>
      <x:c r="C147" s="20"/>
      <x:c r="D147" s="20"/>
      <x:c r="E147" s="20"/>
      <x:c r="F147" s="20"/>
      <x:c r="G147" s="20"/>
      <x:c r="H147" s="20"/>
      <x:c r="I147" s="20"/>
      <x:c r="J147" s="26" t="str">
        <x:f>IF(A147="","",IF(COUNTIF($A$6:$A$205,A147)&gt;1,"INVALID - DUPLICATE ID",IF(AND(OR(AND(LEN(E147)=8,IFERROR(FIND("OBSERVED",E147),0)=1),AND(LEN(E147)=8,IFERROR(FIND("INFERRED",E147),0)=1),AND(LEN(E147)=10,IFERROR(FIND("UNRESOLVED",E147),0)=1)),OR(AND(LEN(F147)=7,IFERROR(FIND("CURRENT",F147),0)=1),AND(LEN(F147)=5,IFERROR(FIND("STALE",F147),0)=1),AND(LEN(F147)=11,IFERROR(FIND("NOT CHECKED",F147),0)=1)),B147&lt;&gt;"",C147&lt;&gt;"",D147&lt;&gt;"",G147&lt;&gt;"",H147&lt;&gt;"",I147&lt;&gt;""),"VALID","INVALID - CONTROL / MISSING")))</x:f>
      </x:c>
    </x:row>
    <x:row r="148">
      <x:c r="A148" s="20"/>
      <x:c r="B148" s="20"/>
      <x:c r="C148" s="20"/>
      <x:c r="D148" s="20"/>
      <x:c r="E148" s="20"/>
      <x:c r="F148" s="20"/>
      <x:c r="G148" s="20"/>
      <x:c r="H148" s="20"/>
      <x:c r="I148" s="20"/>
      <x:c r="J148" s="26" t="str">
        <x:f>IF(A148="","",IF(COUNTIF($A$6:$A$205,A148)&gt;1,"INVALID - DUPLICATE ID",IF(AND(OR(AND(LEN(E148)=8,IFERROR(FIND("OBSERVED",E148),0)=1),AND(LEN(E148)=8,IFERROR(FIND("INFERRED",E148),0)=1),AND(LEN(E148)=10,IFERROR(FIND("UNRESOLVED",E148),0)=1)),OR(AND(LEN(F148)=7,IFERROR(FIND("CURRENT",F148),0)=1),AND(LEN(F148)=5,IFERROR(FIND("STALE",F148),0)=1),AND(LEN(F148)=11,IFERROR(FIND("NOT CHECKED",F148),0)=1)),B148&lt;&gt;"",C148&lt;&gt;"",D148&lt;&gt;"",G148&lt;&gt;"",H148&lt;&gt;"",I148&lt;&gt;""),"VALID","INVALID - CONTROL / MISSING")))</x:f>
      </x:c>
    </x:row>
    <x:row r="149">
      <x:c r="A149" s="20"/>
      <x:c r="B149" s="20"/>
      <x:c r="C149" s="20"/>
      <x:c r="D149" s="20"/>
      <x:c r="E149" s="20"/>
      <x:c r="F149" s="20"/>
      <x:c r="G149" s="20"/>
      <x:c r="H149" s="20"/>
      <x:c r="I149" s="20"/>
      <x:c r="J149" s="26" t="str">
        <x:f>IF(A149="","",IF(COUNTIF($A$6:$A$205,A149)&gt;1,"INVALID - DUPLICATE ID",IF(AND(OR(AND(LEN(E149)=8,IFERROR(FIND("OBSERVED",E149),0)=1),AND(LEN(E149)=8,IFERROR(FIND("INFERRED",E149),0)=1),AND(LEN(E149)=10,IFERROR(FIND("UNRESOLVED",E149),0)=1)),OR(AND(LEN(F149)=7,IFERROR(FIND("CURRENT",F149),0)=1),AND(LEN(F149)=5,IFERROR(FIND("STALE",F149),0)=1),AND(LEN(F149)=11,IFERROR(FIND("NOT CHECKED",F149),0)=1)),B149&lt;&gt;"",C149&lt;&gt;"",D149&lt;&gt;"",G149&lt;&gt;"",H149&lt;&gt;"",I149&lt;&gt;""),"VALID","INVALID - CONTROL / MISSING")))</x:f>
      </x:c>
    </x:row>
    <x:row r="150">
      <x:c r="A150" s="20"/>
      <x:c r="B150" s="20"/>
      <x:c r="C150" s="20"/>
      <x:c r="D150" s="20"/>
      <x:c r="E150" s="20"/>
      <x:c r="F150" s="20"/>
      <x:c r="G150" s="20"/>
      <x:c r="H150" s="20"/>
      <x:c r="I150" s="20"/>
      <x:c r="J150" s="26" t="str">
        <x:f>IF(A150="","",IF(COUNTIF($A$6:$A$205,A150)&gt;1,"INVALID - DUPLICATE ID",IF(AND(OR(AND(LEN(E150)=8,IFERROR(FIND("OBSERVED",E150),0)=1),AND(LEN(E150)=8,IFERROR(FIND("INFERRED",E150),0)=1),AND(LEN(E150)=10,IFERROR(FIND("UNRESOLVED",E150),0)=1)),OR(AND(LEN(F150)=7,IFERROR(FIND("CURRENT",F150),0)=1),AND(LEN(F150)=5,IFERROR(FIND("STALE",F150),0)=1),AND(LEN(F150)=11,IFERROR(FIND("NOT CHECKED",F150),0)=1)),B150&lt;&gt;"",C150&lt;&gt;"",D150&lt;&gt;"",G150&lt;&gt;"",H150&lt;&gt;"",I150&lt;&gt;""),"VALID","INVALID - CONTROL / MISSING")))</x:f>
      </x:c>
    </x:row>
    <x:row r="151">
      <x:c r="A151" s="20"/>
      <x:c r="B151" s="20"/>
      <x:c r="C151" s="20"/>
      <x:c r="D151" s="20"/>
      <x:c r="E151" s="20"/>
      <x:c r="F151" s="20"/>
      <x:c r="G151" s="20"/>
      <x:c r="H151" s="20"/>
      <x:c r="I151" s="20"/>
      <x:c r="J151" s="26" t="str">
        <x:f>IF(A151="","",IF(COUNTIF($A$6:$A$205,A151)&gt;1,"INVALID - DUPLICATE ID",IF(AND(OR(AND(LEN(E151)=8,IFERROR(FIND("OBSERVED",E151),0)=1),AND(LEN(E151)=8,IFERROR(FIND("INFERRED",E151),0)=1),AND(LEN(E151)=10,IFERROR(FIND("UNRESOLVED",E151),0)=1)),OR(AND(LEN(F151)=7,IFERROR(FIND("CURRENT",F151),0)=1),AND(LEN(F151)=5,IFERROR(FIND("STALE",F151),0)=1),AND(LEN(F151)=11,IFERROR(FIND("NOT CHECKED",F151),0)=1)),B151&lt;&gt;"",C151&lt;&gt;"",D151&lt;&gt;"",G151&lt;&gt;"",H151&lt;&gt;"",I151&lt;&gt;""),"VALID","INVALID - CONTROL / MISSING")))</x:f>
      </x:c>
    </x:row>
    <x:row r="152">
      <x:c r="A152" s="20"/>
      <x:c r="B152" s="20"/>
      <x:c r="C152" s="20"/>
      <x:c r="D152" s="20"/>
      <x:c r="E152" s="20"/>
      <x:c r="F152" s="20"/>
      <x:c r="G152" s="20"/>
      <x:c r="H152" s="20"/>
      <x:c r="I152" s="20"/>
      <x:c r="J152" s="26" t="str">
        <x:f>IF(A152="","",IF(COUNTIF($A$6:$A$205,A152)&gt;1,"INVALID - DUPLICATE ID",IF(AND(OR(AND(LEN(E152)=8,IFERROR(FIND("OBSERVED",E152),0)=1),AND(LEN(E152)=8,IFERROR(FIND("INFERRED",E152),0)=1),AND(LEN(E152)=10,IFERROR(FIND("UNRESOLVED",E152),0)=1)),OR(AND(LEN(F152)=7,IFERROR(FIND("CURRENT",F152),0)=1),AND(LEN(F152)=5,IFERROR(FIND("STALE",F152),0)=1),AND(LEN(F152)=11,IFERROR(FIND("NOT CHECKED",F152),0)=1)),B152&lt;&gt;"",C152&lt;&gt;"",D152&lt;&gt;"",G152&lt;&gt;"",H152&lt;&gt;"",I152&lt;&gt;""),"VALID","INVALID - CONTROL / MISSING")))</x:f>
      </x:c>
    </x:row>
    <x:row r="153">
      <x:c r="A153" s="20"/>
      <x:c r="B153" s="20"/>
      <x:c r="C153" s="20"/>
      <x:c r="D153" s="20"/>
      <x:c r="E153" s="20"/>
      <x:c r="F153" s="20"/>
      <x:c r="G153" s="20"/>
      <x:c r="H153" s="20"/>
      <x:c r="I153" s="20"/>
      <x:c r="J153" s="26" t="str">
        <x:f>IF(A153="","",IF(COUNTIF($A$6:$A$205,A153)&gt;1,"INVALID - DUPLICATE ID",IF(AND(OR(AND(LEN(E153)=8,IFERROR(FIND("OBSERVED",E153),0)=1),AND(LEN(E153)=8,IFERROR(FIND("INFERRED",E153),0)=1),AND(LEN(E153)=10,IFERROR(FIND("UNRESOLVED",E153),0)=1)),OR(AND(LEN(F153)=7,IFERROR(FIND("CURRENT",F153),0)=1),AND(LEN(F153)=5,IFERROR(FIND("STALE",F153),0)=1),AND(LEN(F153)=11,IFERROR(FIND("NOT CHECKED",F153),0)=1)),B153&lt;&gt;"",C153&lt;&gt;"",D153&lt;&gt;"",G153&lt;&gt;"",H153&lt;&gt;"",I153&lt;&gt;""),"VALID","INVALID - CONTROL / MISSING")))</x:f>
      </x:c>
    </x:row>
    <x:row r="154">
      <x:c r="A154" s="20"/>
      <x:c r="B154" s="20"/>
      <x:c r="C154" s="20"/>
      <x:c r="D154" s="20"/>
      <x:c r="E154" s="20"/>
      <x:c r="F154" s="20"/>
      <x:c r="G154" s="20"/>
      <x:c r="H154" s="20"/>
      <x:c r="I154" s="20"/>
      <x:c r="J154" s="26" t="str">
        <x:f>IF(A154="","",IF(COUNTIF($A$6:$A$205,A154)&gt;1,"INVALID - DUPLICATE ID",IF(AND(OR(AND(LEN(E154)=8,IFERROR(FIND("OBSERVED",E154),0)=1),AND(LEN(E154)=8,IFERROR(FIND("INFERRED",E154),0)=1),AND(LEN(E154)=10,IFERROR(FIND("UNRESOLVED",E154),0)=1)),OR(AND(LEN(F154)=7,IFERROR(FIND("CURRENT",F154),0)=1),AND(LEN(F154)=5,IFERROR(FIND("STALE",F154),0)=1),AND(LEN(F154)=11,IFERROR(FIND("NOT CHECKED",F154),0)=1)),B154&lt;&gt;"",C154&lt;&gt;"",D154&lt;&gt;"",G154&lt;&gt;"",H154&lt;&gt;"",I154&lt;&gt;""),"VALID","INVALID - CONTROL / MISSING")))</x:f>
      </x:c>
    </x:row>
    <x:row r="155">
      <x:c r="A155" s="20"/>
      <x:c r="B155" s="20"/>
      <x:c r="C155" s="20"/>
      <x:c r="D155" s="20"/>
      <x:c r="E155" s="20"/>
      <x:c r="F155" s="20"/>
      <x:c r="G155" s="20"/>
      <x:c r="H155" s="20"/>
      <x:c r="I155" s="20"/>
      <x:c r="J155" s="26" t="str">
        <x:f>IF(A155="","",IF(COUNTIF($A$6:$A$205,A155)&gt;1,"INVALID - DUPLICATE ID",IF(AND(OR(AND(LEN(E155)=8,IFERROR(FIND("OBSERVED",E155),0)=1),AND(LEN(E155)=8,IFERROR(FIND("INFERRED",E155),0)=1),AND(LEN(E155)=10,IFERROR(FIND("UNRESOLVED",E155),0)=1)),OR(AND(LEN(F155)=7,IFERROR(FIND("CURRENT",F155),0)=1),AND(LEN(F155)=5,IFERROR(FIND("STALE",F155),0)=1),AND(LEN(F155)=11,IFERROR(FIND("NOT CHECKED",F155),0)=1)),B155&lt;&gt;"",C155&lt;&gt;"",D155&lt;&gt;"",G155&lt;&gt;"",H155&lt;&gt;"",I155&lt;&gt;""),"VALID","INVALID - CONTROL / MISSING")))</x:f>
      </x:c>
    </x:row>
    <x:row r="156">
      <x:c r="A156" s="20"/>
      <x:c r="B156" s="20"/>
      <x:c r="C156" s="20"/>
      <x:c r="D156" s="20"/>
      <x:c r="E156" s="20"/>
      <x:c r="F156" s="20"/>
      <x:c r="G156" s="20"/>
      <x:c r="H156" s="20"/>
      <x:c r="I156" s="20"/>
      <x:c r="J156" s="26" t="str">
        <x:f>IF(A156="","",IF(COUNTIF($A$6:$A$205,A156)&gt;1,"INVALID - DUPLICATE ID",IF(AND(OR(AND(LEN(E156)=8,IFERROR(FIND("OBSERVED",E156),0)=1),AND(LEN(E156)=8,IFERROR(FIND("INFERRED",E156),0)=1),AND(LEN(E156)=10,IFERROR(FIND("UNRESOLVED",E156),0)=1)),OR(AND(LEN(F156)=7,IFERROR(FIND("CURRENT",F156),0)=1),AND(LEN(F156)=5,IFERROR(FIND("STALE",F156),0)=1),AND(LEN(F156)=11,IFERROR(FIND("NOT CHECKED",F156),0)=1)),B156&lt;&gt;"",C156&lt;&gt;"",D156&lt;&gt;"",G156&lt;&gt;"",H156&lt;&gt;"",I156&lt;&gt;""),"VALID","INVALID - CONTROL / MISSING")))</x:f>
      </x:c>
    </x:row>
    <x:row r="157">
      <x:c r="A157" s="20"/>
      <x:c r="B157" s="20"/>
      <x:c r="C157" s="20"/>
      <x:c r="D157" s="20"/>
      <x:c r="E157" s="20"/>
      <x:c r="F157" s="20"/>
      <x:c r="G157" s="20"/>
      <x:c r="H157" s="20"/>
      <x:c r="I157" s="20"/>
      <x:c r="J157" s="26" t="str">
        <x:f>IF(A157="","",IF(COUNTIF($A$6:$A$205,A157)&gt;1,"INVALID - DUPLICATE ID",IF(AND(OR(AND(LEN(E157)=8,IFERROR(FIND("OBSERVED",E157),0)=1),AND(LEN(E157)=8,IFERROR(FIND("INFERRED",E157),0)=1),AND(LEN(E157)=10,IFERROR(FIND("UNRESOLVED",E157),0)=1)),OR(AND(LEN(F157)=7,IFERROR(FIND("CURRENT",F157),0)=1),AND(LEN(F157)=5,IFERROR(FIND("STALE",F157),0)=1),AND(LEN(F157)=11,IFERROR(FIND("NOT CHECKED",F157),0)=1)),B157&lt;&gt;"",C157&lt;&gt;"",D157&lt;&gt;"",G157&lt;&gt;"",H157&lt;&gt;"",I157&lt;&gt;""),"VALID","INVALID - CONTROL / MISSING")))</x:f>
      </x:c>
    </x:row>
    <x:row r="158">
      <x:c r="A158" s="20"/>
      <x:c r="B158" s="20"/>
      <x:c r="C158" s="20"/>
      <x:c r="D158" s="20"/>
      <x:c r="E158" s="20"/>
      <x:c r="F158" s="20"/>
      <x:c r="G158" s="20"/>
      <x:c r="H158" s="20"/>
      <x:c r="I158" s="20"/>
      <x:c r="J158" s="26" t="str">
        <x:f>IF(A158="","",IF(COUNTIF($A$6:$A$205,A158)&gt;1,"INVALID - DUPLICATE ID",IF(AND(OR(AND(LEN(E158)=8,IFERROR(FIND("OBSERVED",E158),0)=1),AND(LEN(E158)=8,IFERROR(FIND("INFERRED",E158),0)=1),AND(LEN(E158)=10,IFERROR(FIND("UNRESOLVED",E158),0)=1)),OR(AND(LEN(F158)=7,IFERROR(FIND("CURRENT",F158),0)=1),AND(LEN(F158)=5,IFERROR(FIND("STALE",F158),0)=1),AND(LEN(F158)=11,IFERROR(FIND("NOT CHECKED",F158),0)=1)),B158&lt;&gt;"",C158&lt;&gt;"",D158&lt;&gt;"",G158&lt;&gt;"",H158&lt;&gt;"",I158&lt;&gt;""),"VALID","INVALID - CONTROL / MISSING")))</x:f>
      </x:c>
    </x:row>
    <x:row r="159">
      <x:c r="A159" s="20"/>
      <x:c r="B159" s="20"/>
      <x:c r="C159" s="20"/>
      <x:c r="D159" s="20"/>
      <x:c r="E159" s="20"/>
      <x:c r="F159" s="20"/>
      <x:c r="G159" s="20"/>
      <x:c r="H159" s="20"/>
      <x:c r="I159" s="20"/>
      <x:c r="J159" s="26" t="str">
        <x:f>IF(A159="","",IF(COUNTIF($A$6:$A$205,A159)&gt;1,"INVALID - DUPLICATE ID",IF(AND(OR(AND(LEN(E159)=8,IFERROR(FIND("OBSERVED",E159),0)=1),AND(LEN(E159)=8,IFERROR(FIND("INFERRED",E159),0)=1),AND(LEN(E159)=10,IFERROR(FIND("UNRESOLVED",E159),0)=1)),OR(AND(LEN(F159)=7,IFERROR(FIND("CURRENT",F159),0)=1),AND(LEN(F159)=5,IFERROR(FIND("STALE",F159),0)=1),AND(LEN(F159)=11,IFERROR(FIND("NOT CHECKED",F159),0)=1)),B159&lt;&gt;"",C159&lt;&gt;"",D159&lt;&gt;"",G159&lt;&gt;"",H159&lt;&gt;"",I159&lt;&gt;""),"VALID","INVALID - CONTROL / MISSING")))</x:f>
      </x:c>
    </x:row>
    <x:row r="160">
      <x:c r="A160" s="20"/>
      <x:c r="B160" s="20"/>
      <x:c r="C160" s="20"/>
      <x:c r="D160" s="20"/>
      <x:c r="E160" s="20"/>
      <x:c r="F160" s="20"/>
      <x:c r="G160" s="20"/>
      <x:c r="H160" s="20"/>
      <x:c r="I160" s="20"/>
      <x:c r="J160" s="26" t="str">
        <x:f>IF(A160="","",IF(COUNTIF($A$6:$A$205,A160)&gt;1,"INVALID - DUPLICATE ID",IF(AND(OR(AND(LEN(E160)=8,IFERROR(FIND("OBSERVED",E160),0)=1),AND(LEN(E160)=8,IFERROR(FIND("INFERRED",E160),0)=1),AND(LEN(E160)=10,IFERROR(FIND("UNRESOLVED",E160),0)=1)),OR(AND(LEN(F160)=7,IFERROR(FIND("CURRENT",F160),0)=1),AND(LEN(F160)=5,IFERROR(FIND("STALE",F160),0)=1),AND(LEN(F160)=11,IFERROR(FIND("NOT CHECKED",F160),0)=1)),B160&lt;&gt;"",C160&lt;&gt;"",D160&lt;&gt;"",G160&lt;&gt;"",H160&lt;&gt;"",I160&lt;&gt;""),"VALID","INVALID - CONTROL / MISSING")))</x:f>
      </x:c>
    </x:row>
    <x:row r="161">
      <x:c r="A161" s="20"/>
      <x:c r="B161" s="20"/>
      <x:c r="C161" s="20"/>
      <x:c r="D161" s="20"/>
      <x:c r="E161" s="20"/>
      <x:c r="F161" s="20"/>
      <x:c r="G161" s="20"/>
      <x:c r="H161" s="20"/>
      <x:c r="I161" s="20"/>
      <x:c r="J161" s="26" t="str">
        <x:f>IF(A161="","",IF(COUNTIF($A$6:$A$205,A161)&gt;1,"INVALID - DUPLICATE ID",IF(AND(OR(AND(LEN(E161)=8,IFERROR(FIND("OBSERVED",E161),0)=1),AND(LEN(E161)=8,IFERROR(FIND("INFERRED",E161),0)=1),AND(LEN(E161)=10,IFERROR(FIND("UNRESOLVED",E161),0)=1)),OR(AND(LEN(F161)=7,IFERROR(FIND("CURRENT",F161),0)=1),AND(LEN(F161)=5,IFERROR(FIND("STALE",F161),0)=1),AND(LEN(F161)=11,IFERROR(FIND("NOT CHECKED",F161),0)=1)),B161&lt;&gt;"",C161&lt;&gt;"",D161&lt;&gt;"",G161&lt;&gt;"",H161&lt;&gt;"",I161&lt;&gt;""),"VALID","INVALID - CONTROL / MISSING")))</x:f>
      </x:c>
    </x:row>
    <x:row r="162">
      <x:c r="A162" s="20"/>
      <x:c r="B162" s="20"/>
      <x:c r="C162" s="20"/>
      <x:c r="D162" s="20"/>
      <x:c r="E162" s="20"/>
      <x:c r="F162" s="20"/>
      <x:c r="G162" s="20"/>
      <x:c r="H162" s="20"/>
      <x:c r="I162" s="20"/>
      <x:c r="J162" s="26" t="str">
        <x:f>IF(A162="","",IF(COUNTIF($A$6:$A$205,A162)&gt;1,"INVALID - DUPLICATE ID",IF(AND(OR(AND(LEN(E162)=8,IFERROR(FIND("OBSERVED",E162),0)=1),AND(LEN(E162)=8,IFERROR(FIND("INFERRED",E162),0)=1),AND(LEN(E162)=10,IFERROR(FIND("UNRESOLVED",E162),0)=1)),OR(AND(LEN(F162)=7,IFERROR(FIND("CURRENT",F162),0)=1),AND(LEN(F162)=5,IFERROR(FIND("STALE",F162),0)=1),AND(LEN(F162)=11,IFERROR(FIND("NOT CHECKED",F162),0)=1)),B162&lt;&gt;"",C162&lt;&gt;"",D162&lt;&gt;"",G162&lt;&gt;"",H162&lt;&gt;"",I162&lt;&gt;""),"VALID","INVALID - CONTROL / MISSING")))</x:f>
      </x:c>
    </x:row>
    <x:row r="163">
      <x:c r="A163" s="20"/>
      <x:c r="B163" s="20"/>
      <x:c r="C163" s="20"/>
      <x:c r="D163" s="20"/>
      <x:c r="E163" s="20"/>
      <x:c r="F163" s="20"/>
      <x:c r="G163" s="20"/>
      <x:c r="H163" s="20"/>
      <x:c r="I163" s="20"/>
      <x:c r="J163" s="26" t="str">
        <x:f>IF(A163="","",IF(COUNTIF($A$6:$A$205,A163)&gt;1,"INVALID - DUPLICATE ID",IF(AND(OR(AND(LEN(E163)=8,IFERROR(FIND("OBSERVED",E163),0)=1),AND(LEN(E163)=8,IFERROR(FIND("INFERRED",E163),0)=1),AND(LEN(E163)=10,IFERROR(FIND("UNRESOLVED",E163),0)=1)),OR(AND(LEN(F163)=7,IFERROR(FIND("CURRENT",F163),0)=1),AND(LEN(F163)=5,IFERROR(FIND("STALE",F163),0)=1),AND(LEN(F163)=11,IFERROR(FIND("NOT CHECKED",F163),0)=1)),B163&lt;&gt;"",C163&lt;&gt;"",D163&lt;&gt;"",G163&lt;&gt;"",H163&lt;&gt;"",I163&lt;&gt;""),"VALID","INVALID - CONTROL / MISSING")))</x:f>
      </x:c>
    </x:row>
    <x:row r="164">
      <x:c r="A164" s="20"/>
      <x:c r="B164" s="20"/>
      <x:c r="C164" s="20"/>
      <x:c r="D164" s="20"/>
      <x:c r="E164" s="20"/>
      <x:c r="F164" s="20"/>
      <x:c r="G164" s="20"/>
      <x:c r="H164" s="20"/>
      <x:c r="I164" s="20"/>
      <x:c r="J164" s="26" t="str">
        <x:f>IF(A164="","",IF(COUNTIF($A$6:$A$205,A164)&gt;1,"INVALID - DUPLICATE ID",IF(AND(OR(AND(LEN(E164)=8,IFERROR(FIND("OBSERVED",E164),0)=1),AND(LEN(E164)=8,IFERROR(FIND("INFERRED",E164),0)=1),AND(LEN(E164)=10,IFERROR(FIND("UNRESOLVED",E164),0)=1)),OR(AND(LEN(F164)=7,IFERROR(FIND("CURRENT",F164),0)=1),AND(LEN(F164)=5,IFERROR(FIND("STALE",F164),0)=1),AND(LEN(F164)=11,IFERROR(FIND("NOT CHECKED",F164),0)=1)),B164&lt;&gt;"",C164&lt;&gt;"",D164&lt;&gt;"",G164&lt;&gt;"",H164&lt;&gt;"",I164&lt;&gt;""),"VALID","INVALID - CONTROL / MISSING")))</x:f>
      </x:c>
    </x:row>
    <x:row r="165">
      <x:c r="A165" s="20"/>
      <x:c r="B165" s="20"/>
      <x:c r="C165" s="20"/>
      <x:c r="D165" s="20"/>
      <x:c r="E165" s="20"/>
      <x:c r="F165" s="20"/>
      <x:c r="G165" s="20"/>
      <x:c r="H165" s="20"/>
      <x:c r="I165" s="20"/>
      <x:c r="J165" s="26" t="str">
        <x:f>IF(A165="","",IF(COUNTIF($A$6:$A$205,A165)&gt;1,"INVALID - DUPLICATE ID",IF(AND(OR(AND(LEN(E165)=8,IFERROR(FIND("OBSERVED",E165),0)=1),AND(LEN(E165)=8,IFERROR(FIND("INFERRED",E165),0)=1),AND(LEN(E165)=10,IFERROR(FIND("UNRESOLVED",E165),0)=1)),OR(AND(LEN(F165)=7,IFERROR(FIND("CURRENT",F165),0)=1),AND(LEN(F165)=5,IFERROR(FIND("STALE",F165),0)=1),AND(LEN(F165)=11,IFERROR(FIND("NOT CHECKED",F165),0)=1)),B165&lt;&gt;"",C165&lt;&gt;"",D165&lt;&gt;"",G165&lt;&gt;"",H165&lt;&gt;"",I165&lt;&gt;""),"VALID","INVALID - CONTROL / MISSING")))</x:f>
      </x:c>
    </x:row>
    <x:row r="166">
      <x:c r="A166" s="20"/>
      <x:c r="B166" s="20"/>
      <x:c r="C166" s="20"/>
      <x:c r="D166" s="20"/>
      <x:c r="E166" s="20"/>
      <x:c r="F166" s="20"/>
      <x:c r="G166" s="20"/>
      <x:c r="H166" s="20"/>
      <x:c r="I166" s="20"/>
      <x:c r="J166" s="26" t="str">
        <x:f>IF(A166="","",IF(COUNTIF($A$6:$A$205,A166)&gt;1,"INVALID - DUPLICATE ID",IF(AND(OR(AND(LEN(E166)=8,IFERROR(FIND("OBSERVED",E166),0)=1),AND(LEN(E166)=8,IFERROR(FIND("INFERRED",E166),0)=1),AND(LEN(E166)=10,IFERROR(FIND("UNRESOLVED",E166),0)=1)),OR(AND(LEN(F166)=7,IFERROR(FIND("CURRENT",F166),0)=1),AND(LEN(F166)=5,IFERROR(FIND("STALE",F166),0)=1),AND(LEN(F166)=11,IFERROR(FIND("NOT CHECKED",F166),0)=1)),B166&lt;&gt;"",C166&lt;&gt;"",D166&lt;&gt;"",G166&lt;&gt;"",H166&lt;&gt;"",I166&lt;&gt;""),"VALID","INVALID - CONTROL / MISSING")))</x:f>
      </x:c>
    </x:row>
    <x:row r="167">
      <x:c r="A167" s="20"/>
      <x:c r="B167" s="20"/>
      <x:c r="C167" s="20"/>
      <x:c r="D167" s="20"/>
      <x:c r="E167" s="20"/>
      <x:c r="F167" s="20"/>
      <x:c r="G167" s="20"/>
      <x:c r="H167" s="20"/>
      <x:c r="I167" s="20"/>
      <x:c r="J167" s="26" t="str">
        <x:f>IF(A167="","",IF(COUNTIF($A$6:$A$205,A167)&gt;1,"INVALID - DUPLICATE ID",IF(AND(OR(AND(LEN(E167)=8,IFERROR(FIND("OBSERVED",E167),0)=1),AND(LEN(E167)=8,IFERROR(FIND("INFERRED",E167),0)=1),AND(LEN(E167)=10,IFERROR(FIND("UNRESOLVED",E167),0)=1)),OR(AND(LEN(F167)=7,IFERROR(FIND("CURRENT",F167),0)=1),AND(LEN(F167)=5,IFERROR(FIND("STALE",F167),0)=1),AND(LEN(F167)=11,IFERROR(FIND("NOT CHECKED",F167),0)=1)),B167&lt;&gt;"",C167&lt;&gt;"",D167&lt;&gt;"",G167&lt;&gt;"",H167&lt;&gt;"",I167&lt;&gt;""),"VALID","INVALID - CONTROL / MISSING")))</x:f>
      </x:c>
    </x:row>
    <x:row r="168">
      <x:c r="A168" s="20"/>
      <x:c r="B168" s="20"/>
      <x:c r="C168" s="20"/>
      <x:c r="D168" s="20"/>
      <x:c r="E168" s="20"/>
      <x:c r="F168" s="20"/>
      <x:c r="G168" s="20"/>
      <x:c r="H168" s="20"/>
      <x:c r="I168" s="20"/>
      <x:c r="J168" s="26" t="str">
        <x:f>IF(A168="","",IF(COUNTIF($A$6:$A$205,A168)&gt;1,"INVALID - DUPLICATE ID",IF(AND(OR(AND(LEN(E168)=8,IFERROR(FIND("OBSERVED",E168),0)=1),AND(LEN(E168)=8,IFERROR(FIND("INFERRED",E168),0)=1),AND(LEN(E168)=10,IFERROR(FIND("UNRESOLVED",E168),0)=1)),OR(AND(LEN(F168)=7,IFERROR(FIND("CURRENT",F168),0)=1),AND(LEN(F168)=5,IFERROR(FIND("STALE",F168),0)=1),AND(LEN(F168)=11,IFERROR(FIND("NOT CHECKED",F168),0)=1)),B168&lt;&gt;"",C168&lt;&gt;"",D168&lt;&gt;"",G168&lt;&gt;"",H168&lt;&gt;"",I168&lt;&gt;""),"VALID","INVALID - CONTROL / MISSING")))</x:f>
      </x:c>
    </x:row>
    <x:row r="169">
      <x:c r="A169" s="20"/>
      <x:c r="B169" s="20"/>
      <x:c r="C169" s="20"/>
      <x:c r="D169" s="20"/>
      <x:c r="E169" s="20"/>
      <x:c r="F169" s="20"/>
      <x:c r="G169" s="20"/>
      <x:c r="H169" s="20"/>
      <x:c r="I169" s="20"/>
      <x:c r="J169" s="26" t="str">
        <x:f>IF(A169="","",IF(COUNTIF($A$6:$A$205,A169)&gt;1,"INVALID - DUPLICATE ID",IF(AND(OR(AND(LEN(E169)=8,IFERROR(FIND("OBSERVED",E169),0)=1),AND(LEN(E169)=8,IFERROR(FIND("INFERRED",E169),0)=1),AND(LEN(E169)=10,IFERROR(FIND("UNRESOLVED",E169),0)=1)),OR(AND(LEN(F169)=7,IFERROR(FIND("CURRENT",F169),0)=1),AND(LEN(F169)=5,IFERROR(FIND("STALE",F169),0)=1),AND(LEN(F169)=11,IFERROR(FIND("NOT CHECKED",F169),0)=1)),B169&lt;&gt;"",C169&lt;&gt;"",D169&lt;&gt;"",G169&lt;&gt;"",H169&lt;&gt;"",I169&lt;&gt;""),"VALID","INVALID - CONTROL / MISSING")))</x:f>
      </x:c>
    </x:row>
    <x:row r="170">
      <x:c r="A170" s="20"/>
      <x:c r="B170" s="20"/>
      <x:c r="C170" s="20"/>
      <x:c r="D170" s="20"/>
      <x:c r="E170" s="20"/>
      <x:c r="F170" s="20"/>
      <x:c r="G170" s="20"/>
      <x:c r="H170" s="20"/>
      <x:c r="I170" s="20"/>
      <x:c r="J170" s="26" t="str">
        <x:f>IF(A170="","",IF(COUNTIF($A$6:$A$205,A170)&gt;1,"INVALID - DUPLICATE ID",IF(AND(OR(AND(LEN(E170)=8,IFERROR(FIND("OBSERVED",E170),0)=1),AND(LEN(E170)=8,IFERROR(FIND("INFERRED",E170),0)=1),AND(LEN(E170)=10,IFERROR(FIND("UNRESOLVED",E170),0)=1)),OR(AND(LEN(F170)=7,IFERROR(FIND("CURRENT",F170),0)=1),AND(LEN(F170)=5,IFERROR(FIND("STALE",F170),0)=1),AND(LEN(F170)=11,IFERROR(FIND("NOT CHECKED",F170),0)=1)),B170&lt;&gt;"",C170&lt;&gt;"",D170&lt;&gt;"",G170&lt;&gt;"",H170&lt;&gt;"",I170&lt;&gt;""),"VALID","INVALID - CONTROL / MISSING")))</x:f>
      </x:c>
    </x:row>
    <x:row r="171">
      <x:c r="A171" s="20"/>
      <x:c r="B171" s="20"/>
      <x:c r="C171" s="20"/>
      <x:c r="D171" s="20"/>
      <x:c r="E171" s="20"/>
      <x:c r="F171" s="20"/>
      <x:c r="G171" s="20"/>
      <x:c r="H171" s="20"/>
      <x:c r="I171" s="20"/>
      <x:c r="J171" s="26" t="str">
        <x:f>IF(A171="","",IF(COUNTIF($A$6:$A$205,A171)&gt;1,"INVALID - DUPLICATE ID",IF(AND(OR(AND(LEN(E171)=8,IFERROR(FIND("OBSERVED",E171),0)=1),AND(LEN(E171)=8,IFERROR(FIND("INFERRED",E171),0)=1),AND(LEN(E171)=10,IFERROR(FIND("UNRESOLVED",E171),0)=1)),OR(AND(LEN(F171)=7,IFERROR(FIND("CURRENT",F171),0)=1),AND(LEN(F171)=5,IFERROR(FIND("STALE",F171),0)=1),AND(LEN(F171)=11,IFERROR(FIND("NOT CHECKED",F171),0)=1)),B171&lt;&gt;"",C171&lt;&gt;"",D171&lt;&gt;"",G171&lt;&gt;"",H171&lt;&gt;"",I171&lt;&gt;""),"VALID","INVALID - CONTROL / MISSING")))</x:f>
      </x:c>
    </x:row>
    <x:row r="172">
      <x:c r="A172" s="20"/>
      <x:c r="B172" s="20"/>
      <x:c r="C172" s="20"/>
      <x:c r="D172" s="20"/>
      <x:c r="E172" s="20"/>
      <x:c r="F172" s="20"/>
      <x:c r="G172" s="20"/>
      <x:c r="H172" s="20"/>
      <x:c r="I172" s="20"/>
      <x:c r="J172" s="26" t="str">
        <x:f>IF(A172="","",IF(COUNTIF($A$6:$A$205,A172)&gt;1,"INVALID - DUPLICATE ID",IF(AND(OR(AND(LEN(E172)=8,IFERROR(FIND("OBSERVED",E172),0)=1),AND(LEN(E172)=8,IFERROR(FIND("INFERRED",E172),0)=1),AND(LEN(E172)=10,IFERROR(FIND("UNRESOLVED",E172),0)=1)),OR(AND(LEN(F172)=7,IFERROR(FIND("CURRENT",F172),0)=1),AND(LEN(F172)=5,IFERROR(FIND("STALE",F172),0)=1),AND(LEN(F172)=11,IFERROR(FIND("NOT CHECKED",F172),0)=1)),B172&lt;&gt;"",C172&lt;&gt;"",D172&lt;&gt;"",G172&lt;&gt;"",H172&lt;&gt;"",I172&lt;&gt;""),"VALID","INVALID - CONTROL / MISSING")))</x:f>
      </x:c>
    </x:row>
    <x:row r="173">
      <x:c r="A173" s="20"/>
      <x:c r="B173" s="20"/>
      <x:c r="C173" s="20"/>
      <x:c r="D173" s="20"/>
      <x:c r="E173" s="20"/>
      <x:c r="F173" s="20"/>
      <x:c r="G173" s="20"/>
      <x:c r="H173" s="20"/>
      <x:c r="I173" s="20"/>
      <x:c r="J173" s="26" t="str">
        <x:f>IF(A173="","",IF(COUNTIF($A$6:$A$205,A173)&gt;1,"INVALID - DUPLICATE ID",IF(AND(OR(AND(LEN(E173)=8,IFERROR(FIND("OBSERVED",E173),0)=1),AND(LEN(E173)=8,IFERROR(FIND("INFERRED",E173),0)=1),AND(LEN(E173)=10,IFERROR(FIND("UNRESOLVED",E173),0)=1)),OR(AND(LEN(F173)=7,IFERROR(FIND("CURRENT",F173),0)=1),AND(LEN(F173)=5,IFERROR(FIND("STALE",F173),0)=1),AND(LEN(F173)=11,IFERROR(FIND("NOT CHECKED",F173),0)=1)),B173&lt;&gt;"",C173&lt;&gt;"",D173&lt;&gt;"",G173&lt;&gt;"",H173&lt;&gt;"",I173&lt;&gt;""),"VALID","INVALID - CONTROL / MISSING")))</x:f>
      </x:c>
    </x:row>
    <x:row r="174">
      <x:c r="A174" s="20"/>
      <x:c r="B174" s="20"/>
      <x:c r="C174" s="20"/>
      <x:c r="D174" s="20"/>
      <x:c r="E174" s="20"/>
      <x:c r="F174" s="20"/>
      <x:c r="G174" s="20"/>
      <x:c r="H174" s="20"/>
      <x:c r="I174" s="20"/>
      <x:c r="J174" s="26" t="str">
        <x:f>IF(A174="","",IF(COUNTIF($A$6:$A$205,A174)&gt;1,"INVALID - DUPLICATE ID",IF(AND(OR(AND(LEN(E174)=8,IFERROR(FIND("OBSERVED",E174),0)=1),AND(LEN(E174)=8,IFERROR(FIND("INFERRED",E174),0)=1),AND(LEN(E174)=10,IFERROR(FIND("UNRESOLVED",E174),0)=1)),OR(AND(LEN(F174)=7,IFERROR(FIND("CURRENT",F174),0)=1),AND(LEN(F174)=5,IFERROR(FIND("STALE",F174),0)=1),AND(LEN(F174)=11,IFERROR(FIND("NOT CHECKED",F174),0)=1)),B174&lt;&gt;"",C174&lt;&gt;"",D174&lt;&gt;"",G174&lt;&gt;"",H174&lt;&gt;"",I174&lt;&gt;""),"VALID","INVALID - CONTROL / MISSING")))</x:f>
      </x:c>
    </x:row>
    <x:row r="175">
      <x:c r="A175" s="20"/>
      <x:c r="B175" s="20"/>
      <x:c r="C175" s="20"/>
      <x:c r="D175" s="20"/>
      <x:c r="E175" s="20"/>
      <x:c r="F175" s="20"/>
      <x:c r="G175" s="20"/>
      <x:c r="H175" s="20"/>
      <x:c r="I175" s="20"/>
      <x:c r="J175" s="26" t="str">
        <x:f>IF(A175="","",IF(COUNTIF($A$6:$A$205,A175)&gt;1,"INVALID - DUPLICATE ID",IF(AND(OR(AND(LEN(E175)=8,IFERROR(FIND("OBSERVED",E175),0)=1),AND(LEN(E175)=8,IFERROR(FIND("INFERRED",E175),0)=1),AND(LEN(E175)=10,IFERROR(FIND("UNRESOLVED",E175),0)=1)),OR(AND(LEN(F175)=7,IFERROR(FIND("CURRENT",F175),0)=1),AND(LEN(F175)=5,IFERROR(FIND("STALE",F175),0)=1),AND(LEN(F175)=11,IFERROR(FIND("NOT CHECKED",F175),0)=1)),B175&lt;&gt;"",C175&lt;&gt;"",D175&lt;&gt;"",G175&lt;&gt;"",H175&lt;&gt;"",I175&lt;&gt;""),"VALID","INVALID - CONTROL / MISSING")))</x:f>
      </x:c>
    </x:row>
    <x:row r="176">
      <x:c r="A176" s="20"/>
      <x:c r="B176" s="20"/>
      <x:c r="C176" s="20"/>
      <x:c r="D176" s="20"/>
      <x:c r="E176" s="20"/>
      <x:c r="F176" s="20"/>
      <x:c r="G176" s="20"/>
      <x:c r="H176" s="20"/>
      <x:c r="I176" s="20"/>
      <x:c r="J176" s="26" t="str">
        <x:f>IF(A176="","",IF(COUNTIF($A$6:$A$205,A176)&gt;1,"INVALID - DUPLICATE ID",IF(AND(OR(AND(LEN(E176)=8,IFERROR(FIND("OBSERVED",E176),0)=1),AND(LEN(E176)=8,IFERROR(FIND("INFERRED",E176),0)=1),AND(LEN(E176)=10,IFERROR(FIND("UNRESOLVED",E176),0)=1)),OR(AND(LEN(F176)=7,IFERROR(FIND("CURRENT",F176),0)=1),AND(LEN(F176)=5,IFERROR(FIND("STALE",F176),0)=1),AND(LEN(F176)=11,IFERROR(FIND("NOT CHECKED",F176),0)=1)),B176&lt;&gt;"",C176&lt;&gt;"",D176&lt;&gt;"",G176&lt;&gt;"",H176&lt;&gt;"",I176&lt;&gt;""),"VALID","INVALID - CONTROL / MISSING")))</x:f>
      </x:c>
    </x:row>
    <x:row r="177">
      <x:c r="A177" s="20"/>
      <x:c r="B177" s="20"/>
      <x:c r="C177" s="20"/>
      <x:c r="D177" s="20"/>
      <x:c r="E177" s="20"/>
      <x:c r="F177" s="20"/>
      <x:c r="G177" s="20"/>
      <x:c r="H177" s="20"/>
      <x:c r="I177" s="20"/>
      <x:c r="J177" s="26" t="str">
        <x:f>IF(A177="","",IF(COUNTIF($A$6:$A$205,A177)&gt;1,"INVALID - DUPLICATE ID",IF(AND(OR(AND(LEN(E177)=8,IFERROR(FIND("OBSERVED",E177),0)=1),AND(LEN(E177)=8,IFERROR(FIND("INFERRED",E177),0)=1),AND(LEN(E177)=10,IFERROR(FIND("UNRESOLVED",E177),0)=1)),OR(AND(LEN(F177)=7,IFERROR(FIND("CURRENT",F177),0)=1),AND(LEN(F177)=5,IFERROR(FIND("STALE",F177),0)=1),AND(LEN(F177)=11,IFERROR(FIND("NOT CHECKED",F177),0)=1)),B177&lt;&gt;"",C177&lt;&gt;"",D177&lt;&gt;"",G177&lt;&gt;"",H177&lt;&gt;"",I177&lt;&gt;""),"VALID","INVALID - CONTROL / MISSING")))</x:f>
      </x:c>
    </x:row>
    <x:row r="178">
      <x:c r="A178" s="20"/>
      <x:c r="B178" s="20"/>
      <x:c r="C178" s="20"/>
      <x:c r="D178" s="20"/>
      <x:c r="E178" s="20"/>
      <x:c r="F178" s="20"/>
      <x:c r="G178" s="20"/>
      <x:c r="H178" s="20"/>
      <x:c r="I178" s="20"/>
      <x:c r="J178" s="26" t="str">
        <x:f>IF(A178="","",IF(COUNTIF($A$6:$A$205,A178)&gt;1,"INVALID - DUPLICATE ID",IF(AND(OR(AND(LEN(E178)=8,IFERROR(FIND("OBSERVED",E178),0)=1),AND(LEN(E178)=8,IFERROR(FIND("INFERRED",E178),0)=1),AND(LEN(E178)=10,IFERROR(FIND("UNRESOLVED",E178),0)=1)),OR(AND(LEN(F178)=7,IFERROR(FIND("CURRENT",F178),0)=1),AND(LEN(F178)=5,IFERROR(FIND("STALE",F178),0)=1),AND(LEN(F178)=11,IFERROR(FIND("NOT CHECKED",F178),0)=1)),B178&lt;&gt;"",C178&lt;&gt;"",D178&lt;&gt;"",G178&lt;&gt;"",H178&lt;&gt;"",I178&lt;&gt;""),"VALID","INVALID - CONTROL / MISSING")))</x:f>
      </x:c>
    </x:row>
    <x:row r="179">
      <x:c r="A179" s="20"/>
      <x:c r="B179" s="20"/>
      <x:c r="C179" s="20"/>
      <x:c r="D179" s="20"/>
      <x:c r="E179" s="20"/>
      <x:c r="F179" s="20"/>
      <x:c r="G179" s="20"/>
      <x:c r="H179" s="20"/>
      <x:c r="I179" s="20"/>
      <x:c r="J179" s="26" t="str">
        <x:f>IF(A179="","",IF(COUNTIF($A$6:$A$205,A179)&gt;1,"INVALID - DUPLICATE ID",IF(AND(OR(AND(LEN(E179)=8,IFERROR(FIND("OBSERVED",E179),0)=1),AND(LEN(E179)=8,IFERROR(FIND("INFERRED",E179),0)=1),AND(LEN(E179)=10,IFERROR(FIND("UNRESOLVED",E179),0)=1)),OR(AND(LEN(F179)=7,IFERROR(FIND("CURRENT",F179),0)=1),AND(LEN(F179)=5,IFERROR(FIND("STALE",F179),0)=1),AND(LEN(F179)=11,IFERROR(FIND("NOT CHECKED",F179),0)=1)),B179&lt;&gt;"",C179&lt;&gt;"",D179&lt;&gt;"",G179&lt;&gt;"",H179&lt;&gt;"",I179&lt;&gt;""),"VALID","INVALID - CONTROL / MISSING")))</x:f>
      </x:c>
    </x:row>
    <x:row r="180">
      <x:c r="A180" s="20"/>
      <x:c r="B180" s="20"/>
      <x:c r="C180" s="20"/>
      <x:c r="D180" s="20"/>
      <x:c r="E180" s="20"/>
      <x:c r="F180" s="20"/>
      <x:c r="G180" s="20"/>
      <x:c r="H180" s="20"/>
      <x:c r="I180" s="20"/>
      <x:c r="J180" s="26" t="str">
        <x:f>IF(A180="","",IF(COUNTIF($A$6:$A$205,A180)&gt;1,"INVALID - DUPLICATE ID",IF(AND(OR(AND(LEN(E180)=8,IFERROR(FIND("OBSERVED",E180),0)=1),AND(LEN(E180)=8,IFERROR(FIND("INFERRED",E180),0)=1),AND(LEN(E180)=10,IFERROR(FIND("UNRESOLVED",E180),0)=1)),OR(AND(LEN(F180)=7,IFERROR(FIND("CURRENT",F180),0)=1),AND(LEN(F180)=5,IFERROR(FIND("STALE",F180),0)=1),AND(LEN(F180)=11,IFERROR(FIND("NOT CHECKED",F180),0)=1)),B180&lt;&gt;"",C180&lt;&gt;"",D180&lt;&gt;"",G180&lt;&gt;"",H180&lt;&gt;"",I180&lt;&gt;""),"VALID","INVALID - CONTROL / MISSING")))</x:f>
      </x:c>
    </x:row>
    <x:row r="181">
      <x:c r="A181" s="20"/>
      <x:c r="B181" s="20"/>
      <x:c r="C181" s="20"/>
      <x:c r="D181" s="20"/>
      <x:c r="E181" s="20"/>
      <x:c r="F181" s="20"/>
      <x:c r="G181" s="20"/>
      <x:c r="H181" s="20"/>
      <x:c r="I181" s="20"/>
      <x:c r="J181" s="26" t="str">
        <x:f>IF(A181="","",IF(COUNTIF($A$6:$A$205,A181)&gt;1,"INVALID - DUPLICATE ID",IF(AND(OR(AND(LEN(E181)=8,IFERROR(FIND("OBSERVED",E181),0)=1),AND(LEN(E181)=8,IFERROR(FIND("INFERRED",E181),0)=1),AND(LEN(E181)=10,IFERROR(FIND("UNRESOLVED",E181),0)=1)),OR(AND(LEN(F181)=7,IFERROR(FIND("CURRENT",F181),0)=1),AND(LEN(F181)=5,IFERROR(FIND("STALE",F181),0)=1),AND(LEN(F181)=11,IFERROR(FIND("NOT CHECKED",F181),0)=1)),B181&lt;&gt;"",C181&lt;&gt;"",D181&lt;&gt;"",G181&lt;&gt;"",H181&lt;&gt;"",I181&lt;&gt;""),"VALID","INVALID - CONTROL / MISSING")))</x:f>
      </x:c>
    </x:row>
    <x:row r="182">
      <x:c r="A182" s="20"/>
      <x:c r="B182" s="20"/>
      <x:c r="C182" s="20"/>
      <x:c r="D182" s="20"/>
      <x:c r="E182" s="20"/>
      <x:c r="F182" s="20"/>
      <x:c r="G182" s="20"/>
      <x:c r="H182" s="20"/>
      <x:c r="I182" s="20"/>
      <x:c r="J182" s="26" t="str">
        <x:f>IF(A182="","",IF(COUNTIF($A$6:$A$205,A182)&gt;1,"INVALID - DUPLICATE ID",IF(AND(OR(AND(LEN(E182)=8,IFERROR(FIND("OBSERVED",E182),0)=1),AND(LEN(E182)=8,IFERROR(FIND("INFERRED",E182),0)=1),AND(LEN(E182)=10,IFERROR(FIND("UNRESOLVED",E182),0)=1)),OR(AND(LEN(F182)=7,IFERROR(FIND("CURRENT",F182),0)=1),AND(LEN(F182)=5,IFERROR(FIND("STALE",F182),0)=1),AND(LEN(F182)=11,IFERROR(FIND("NOT CHECKED",F182),0)=1)),B182&lt;&gt;"",C182&lt;&gt;"",D182&lt;&gt;"",G182&lt;&gt;"",H182&lt;&gt;"",I182&lt;&gt;""),"VALID","INVALID - CONTROL / MISSING")))</x:f>
      </x:c>
    </x:row>
    <x:row r="183">
      <x:c r="A183" s="20"/>
      <x:c r="B183" s="20"/>
      <x:c r="C183" s="20"/>
      <x:c r="D183" s="20"/>
      <x:c r="E183" s="20"/>
      <x:c r="F183" s="20"/>
      <x:c r="G183" s="20"/>
      <x:c r="H183" s="20"/>
      <x:c r="I183" s="20"/>
      <x:c r="J183" s="26" t="str">
        <x:f>IF(A183="","",IF(COUNTIF($A$6:$A$205,A183)&gt;1,"INVALID - DUPLICATE ID",IF(AND(OR(AND(LEN(E183)=8,IFERROR(FIND("OBSERVED",E183),0)=1),AND(LEN(E183)=8,IFERROR(FIND("INFERRED",E183),0)=1),AND(LEN(E183)=10,IFERROR(FIND("UNRESOLVED",E183),0)=1)),OR(AND(LEN(F183)=7,IFERROR(FIND("CURRENT",F183),0)=1),AND(LEN(F183)=5,IFERROR(FIND("STALE",F183),0)=1),AND(LEN(F183)=11,IFERROR(FIND("NOT CHECKED",F183),0)=1)),B183&lt;&gt;"",C183&lt;&gt;"",D183&lt;&gt;"",G183&lt;&gt;"",H183&lt;&gt;"",I183&lt;&gt;""),"VALID","INVALID - CONTROL / MISSING")))</x:f>
      </x:c>
    </x:row>
    <x:row r="184">
      <x:c r="A184" s="20"/>
      <x:c r="B184" s="20"/>
      <x:c r="C184" s="20"/>
      <x:c r="D184" s="20"/>
      <x:c r="E184" s="20"/>
      <x:c r="F184" s="20"/>
      <x:c r="G184" s="20"/>
      <x:c r="H184" s="20"/>
      <x:c r="I184" s="20"/>
      <x:c r="J184" s="26" t="str">
        <x:f>IF(A184="","",IF(COUNTIF($A$6:$A$205,A184)&gt;1,"INVALID - DUPLICATE ID",IF(AND(OR(AND(LEN(E184)=8,IFERROR(FIND("OBSERVED",E184),0)=1),AND(LEN(E184)=8,IFERROR(FIND("INFERRED",E184),0)=1),AND(LEN(E184)=10,IFERROR(FIND("UNRESOLVED",E184),0)=1)),OR(AND(LEN(F184)=7,IFERROR(FIND("CURRENT",F184),0)=1),AND(LEN(F184)=5,IFERROR(FIND("STALE",F184),0)=1),AND(LEN(F184)=11,IFERROR(FIND("NOT CHECKED",F184),0)=1)),B184&lt;&gt;"",C184&lt;&gt;"",D184&lt;&gt;"",G184&lt;&gt;"",H184&lt;&gt;"",I184&lt;&gt;""),"VALID","INVALID - CONTROL / MISSING")))</x:f>
      </x:c>
    </x:row>
    <x:row r="185">
      <x:c r="A185" s="20"/>
      <x:c r="B185" s="20"/>
      <x:c r="C185" s="20"/>
      <x:c r="D185" s="20"/>
      <x:c r="E185" s="20"/>
      <x:c r="F185" s="20"/>
      <x:c r="G185" s="20"/>
      <x:c r="H185" s="20"/>
      <x:c r="I185" s="20"/>
      <x:c r="J185" s="26" t="str">
        <x:f>IF(A185="","",IF(COUNTIF($A$6:$A$205,A185)&gt;1,"INVALID - DUPLICATE ID",IF(AND(OR(AND(LEN(E185)=8,IFERROR(FIND("OBSERVED",E185),0)=1),AND(LEN(E185)=8,IFERROR(FIND("INFERRED",E185),0)=1),AND(LEN(E185)=10,IFERROR(FIND("UNRESOLVED",E185),0)=1)),OR(AND(LEN(F185)=7,IFERROR(FIND("CURRENT",F185),0)=1),AND(LEN(F185)=5,IFERROR(FIND("STALE",F185),0)=1),AND(LEN(F185)=11,IFERROR(FIND("NOT CHECKED",F185),0)=1)),B185&lt;&gt;"",C185&lt;&gt;"",D185&lt;&gt;"",G185&lt;&gt;"",H185&lt;&gt;"",I185&lt;&gt;""),"VALID","INVALID - CONTROL / MISSING")))</x:f>
      </x:c>
    </x:row>
    <x:row r="186">
      <x:c r="A186" s="20"/>
      <x:c r="B186" s="20"/>
      <x:c r="C186" s="20"/>
      <x:c r="D186" s="20"/>
      <x:c r="E186" s="20"/>
      <x:c r="F186" s="20"/>
      <x:c r="G186" s="20"/>
      <x:c r="H186" s="20"/>
      <x:c r="I186" s="20"/>
      <x:c r="J186" s="26" t="str">
        <x:f>IF(A186="","",IF(COUNTIF($A$6:$A$205,A186)&gt;1,"INVALID - DUPLICATE ID",IF(AND(OR(AND(LEN(E186)=8,IFERROR(FIND("OBSERVED",E186),0)=1),AND(LEN(E186)=8,IFERROR(FIND("INFERRED",E186),0)=1),AND(LEN(E186)=10,IFERROR(FIND("UNRESOLVED",E186),0)=1)),OR(AND(LEN(F186)=7,IFERROR(FIND("CURRENT",F186),0)=1),AND(LEN(F186)=5,IFERROR(FIND("STALE",F186),0)=1),AND(LEN(F186)=11,IFERROR(FIND("NOT CHECKED",F186),0)=1)),B186&lt;&gt;"",C186&lt;&gt;"",D186&lt;&gt;"",G186&lt;&gt;"",H186&lt;&gt;"",I186&lt;&gt;""),"VALID","INVALID - CONTROL / MISSING")))</x:f>
      </x:c>
    </x:row>
    <x:row r="187">
      <x:c r="A187" s="20"/>
      <x:c r="B187" s="20"/>
      <x:c r="C187" s="20"/>
      <x:c r="D187" s="20"/>
      <x:c r="E187" s="20"/>
      <x:c r="F187" s="20"/>
      <x:c r="G187" s="20"/>
      <x:c r="H187" s="20"/>
      <x:c r="I187" s="20"/>
      <x:c r="J187" s="26" t="str">
        <x:f>IF(A187="","",IF(COUNTIF($A$6:$A$205,A187)&gt;1,"INVALID - DUPLICATE ID",IF(AND(OR(AND(LEN(E187)=8,IFERROR(FIND("OBSERVED",E187),0)=1),AND(LEN(E187)=8,IFERROR(FIND("INFERRED",E187),0)=1),AND(LEN(E187)=10,IFERROR(FIND("UNRESOLVED",E187),0)=1)),OR(AND(LEN(F187)=7,IFERROR(FIND("CURRENT",F187),0)=1),AND(LEN(F187)=5,IFERROR(FIND("STALE",F187),0)=1),AND(LEN(F187)=11,IFERROR(FIND("NOT CHECKED",F187),0)=1)),B187&lt;&gt;"",C187&lt;&gt;"",D187&lt;&gt;"",G187&lt;&gt;"",H187&lt;&gt;"",I187&lt;&gt;""),"VALID","INVALID - CONTROL / MISSING")))</x:f>
      </x:c>
    </x:row>
    <x:row r="188">
      <x:c r="A188" s="20"/>
      <x:c r="B188" s="20"/>
      <x:c r="C188" s="20"/>
      <x:c r="D188" s="20"/>
      <x:c r="E188" s="20"/>
      <x:c r="F188" s="20"/>
      <x:c r="G188" s="20"/>
      <x:c r="H188" s="20"/>
      <x:c r="I188" s="20"/>
      <x:c r="J188" s="26" t="str">
        <x:f>IF(A188="","",IF(COUNTIF($A$6:$A$205,A188)&gt;1,"INVALID - DUPLICATE ID",IF(AND(OR(AND(LEN(E188)=8,IFERROR(FIND("OBSERVED",E188),0)=1),AND(LEN(E188)=8,IFERROR(FIND("INFERRED",E188),0)=1),AND(LEN(E188)=10,IFERROR(FIND("UNRESOLVED",E188),0)=1)),OR(AND(LEN(F188)=7,IFERROR(FIND("CURRENT",F188),0)=1),AND(LEN(F188)=5,IFERROR(FIND("STALE",F188),0)=1),AND(LEN(F188)=11,IFERROR(FIND("NOT CHECKED",F188),0)=1)),B188&lt;&gt;"",C188&lt;&gt;"",D188&lt;&gt;"",G188&lt;&gt;"",H188&lt;&gt;"",I188&lt;&gt;""),"VALID","INVALID - CONTROL / MISSING")))</x:f>
      </x:c>
    </x:row>
    <x:row r="189">
      <x:c r="A189" s="20"/>
      <x:c r="B189" s="20"/>
      <x:c r="C189" s="20"/>
      <x:c r="D189" s="20"/>
      <x:c r="E189" s="20"/>
      <x:c r="F189" s="20"/>
      <x:c r="G189" s="20"/>
      <x:c r="H189" s="20"/>
      <x:c r="I189" s="20"/>
      <x:c r="J189" s="26" t="str">
        <x:f>IF(A189="","",IF(COUNTIF($A$6:$A$205,A189)&gt;1,"INVALID - DUPLICATE ID",IF(AND(OR(AND(LEN(E189)=8,IFERROR(FIND("OBSERVED",E189),0)=1),AND(LEN(E189)=8,IFERROR(FIND("INFERRED",E189),0)=1),AND(LEN(E189)=10,IFERROR(FIND("UNRESOLVED",E189),0)=1)),OR(AND(LEN(F189)=7,IFERROR(FIND("CURRENT",F189),0)=1),AND(LEN(F189)=5,IFERROR(FIND("STALE",F189),0)=1),AND(LEN(F189)=11,IFERROR(FIND("NOT CHECKED",F189),0)=1)),B189&lt;&gt;"",C189&lt;&gt;"",D189&lt;&gt;"",G189&lt;&gt;"",H189&lt;&gt;"",I189&lt;&gt;""),"VALID","INVALID - CONTROL / MISSING")))</x:f>
      </x:c>
    </x:row>
    <x:row r="190">
      <x:c r="A190" s="20"/>
      <x:c r="B190" s="20"/>
      <x:c r="C190" s="20"/>
      <x:c r="D190" s="20"/>
      <x:c r="E190" s="20"/>
      <x:c r="F190" s="20"/>
      <x:c r="G190" s="20"/>
      <x:c r="H190" s="20"/>
      <x:c r="I190" s="20"/>
      <x:c r="J190" s="26" t="str">
        <x:f>IF(A190="","",IF(COUNTIF($A$6:$A$205,A190)&gt;1,"INVALID - DUPLICATE ID",IF(AND(OR(AND(LEN(E190)=8,IFERROR(FIND("OBSERVED",E190),0)=1),AND(LEN(E190)=8,IFERROR(FIND("INFERRED",E190),0)=1),AND(LEN(E190)=10,IFERROR(FIND("UNRESOLVED",E190),0)=1)),OR(AND(LEN(F190)=7,IFERROR(FIND("CURRENT",F190),0)=1),AND(LEN(F190)=5,IFERROR(FIND("STALE",F190),0)=1),AND(LEN(F190)=11,IFERROR(FIND("NOT CHECKED",F190),0)=1)),B190&lt;&gt;"",C190&lt;&gt;"",D190&lt;&gt;"",G190&lt;&gt;"",H190&lt;&gt;"",I190&lt;&gt;""),"VALID","INVALID - CONTROL / MISSING")))</x:f>
      </x:c>
    </x:row>
    <x:row r="191">
      <x:c r="A191" s="20"/>
      <x:c r="B191" s="20"/>
      <x:c r="C191" s="20"/>
      <x:c r="D191" s="20"/>
      <x:c r="E191" s="20"/>
      <x:c r="F191" s="20"/>
      <x:c r="G191" s="20"/>
      <x:c r="H191" s="20"/>
      <x:c r="I191" s="20"/>
      <x:c r="J191" s="26" t="str">
        <x:f>IF(A191="","",IF(COUNTIF($A$6:$A$205,A191)&gt;1,"INVALID - DUPLICATE ID",IF(AND(OR(AND(LEN(E191)=8,IFERROR(FIND("OBSERVED",E191),0)=1),AND(LEN(E191)=8,IFERROR(FIND("INFERRED",E191),0)=1),AND(LEN(E191)=10,IFERROR(FIND("UNRESOLVED",E191),0)=1)),OR(AND(LEN(F191)=7,IFERROR(FIND("CURRENT",F191),0)=1),AND(LEN(F191)=5,IFERROR(FIND("STALE",F191),0)=1),AND(LEN(F191)=11,IFERROR(FIND("NOT CHECKED",F191),0)=1)),B191&lt;&gt;"",C191&lt;&gt;"",D191&lt;&gt;"",G191&lt;&gt;"",H191&lt;&gt;"",I191&lt;&gt;""),"VALID","INVALID - CONTROL / MISSING")))</x:f>
      </x:c>
    </x:row>
    <x:row r="192">
      <x:c r="A192" s="20"/>
      <x:c r="B192" s="20"/>
      <x:c r="C192" s="20"/>
      <x:c r="D192" s="20"/>
      <x:c r="E192" s="20"/>
      <x:c r="F192" s="20"/>
      <x:c r="G192" s="20"/>
      <x:c r="H192" s="20"/>
      <x:c r="I192" s="20"/>
      <x:c r="J192" s="26" t="str">
        <x:f>IF(A192="","",IF(COUNTIF($A$6:$A$205,A192)&gt;1,"INVALID - DUPLICATE ID",IF(AND(OR(AND(LEN(E192)=8,IFERROR(FIND("OBSERVED",E192),0)=1),AND(LEN(E192)=8,IFERROR(FIND("INFERRED",E192),0)=1),AND(LEN(E192)=10,IFERROR(FIND("UNRESOLVED",E192),0)=1)),OR(AND(LEN(F192)=7,IFERROR(FIND("CURRENT",F192),0)=1),AND(LEN(F192)=5,IFERROR(FIND("STALE",F192),0)=1),AND(LEN(F192)=11,IFERROR(FIND("NOT CHECKED",F192),0)=1)),B192&lt;&gt;"",C192&lt;&gt;"",D192&lt;&gt;"",G192&lt;&gt;"",H192&lt;&gt;"",I192&lt;&gt;""),"VALID","INVALID - CONTROL / MISSING")))</x:f>
      </x:c>
    </x:row>
    <x:row r="193">
      <x:c r="A193" s="20"/>
      <x:c r="B193" s="20"/>
      <x:c r="C193" s="20"/>
      <x:c r="D193" s="20"/>
      <x:c r="E193" s="20"/>
      <x:c r="F193" s="20"/>
      <x:c r="G193" s="20"/>
      <x:c r="H193" s="20"/>
      <x:c r="I193" s="20"/>
      <x:c r="J193" s="26" t="str">
        <x:f>IF(A193="","",IF(COUNTIF($A$6:$A$205,A193)&gt;1,"INVALID - DUPLICATE ID",IF(AND(OR(AND(LEN(E193)=8,IFERROR(FIND("OBSERVED",E193),0)=1),AND(LEN(E193)=8,IFERROR(FIND("INFERRED",E193),0)=1),AND(LEN(E193)=10,IFERROR(FIND("UNRESOLVED",E193),0)=1)),OR(AND(LEN(F193)=7,IFERROR(FIND("CURRENT",F193),0)=1),AND(LEN(F193)=5,IFERROR(FIND("STALE",F193),0)=1),AND(LEN(F193)=11,IFERROR(FIND("NOT CHECKED",F193),0)=1)),B193&lt;&gt;"",C193&lt;&gt;"",D193&lt;&gt;"",G193&lt;&gt;"",H193&lt;&gt;"",I193&lt;&gt;""),"VALID","INVALID - CONTROL / MISSING")))</x:f>
      </x:c>
    </x:row>
    <x:row r="194">
      <x:c r="A194" s="20"/>
      <x:c r="B194" s="20"/>
      <x:c r="C194" s="20"/>
      <x:c r="D194" s="20"/>
      <x:c r="E194" s="20"/>
      <x:c r="F194" s="20"/>
      <x:c r="G194" s="20"/>
      <x:c r="H194" s="20"/>
      <x:c r="I194" s="20"/>
      <x:c r="J194" s="26" t="str">
        <x:f>IF(A194="","",IF(COUNTIF($A$6:$A$205,A194)&gt;1,"INVALID - DUPLICATE ID",IF(AND(OR(AND(LEN(E194)=8,IFERROR(FIND("OBSERVED",E194),0)=1),AND(LEN(E194)=8,IFERROR(FIND("INFERRED",E194),0)=1),AND(LEN(E194)=10,IFERROR(FIND("UNRESOLVED",E194),0)=1)),OR(AND(LEN(F194)=7,IFERROR(FIND("CURRENT",F194),0)=1),AND(LEN(F194)=5,IFERROR(FIND("STALE",F194),0)=1),AND(LEN(F194)=11,IFERROR(FIND("NOT CHECKED",F194),0)=1)),B194&lt;&gt;"",C194&lt;&gt;"",D194&lt;&gt;"",G194&lt;&gt;"",H194&lt;&gt;"",I194&lt;&gt;""),"VALID","INVALID - CONTROL / MISSING")))</x:f>
      </x:c>
    </x:row>
    <x:row r="195">
      <x:c r="A195" s="20"/>
      <x:c r="B195" s="20"/>
      <x:c r="C195" s="20"/>
      <x:c r="D195" s="20"/>
      <x:c r="E195" s="20"/>
      <x:c r="F195" s="20"/>
      <x:c r="G195" s="20"/>
      <x:c r="H195" s="20"/>
      <x:c r="I195" s="20"/>
      <x:c r="J195" s="26" t="str">
        <x:f>IF(A195="","",IF(COUNTIF($A$6:$A$205,A195)&gt;1,"INVALID - DUPLICATE ID",IF(AND(OR(AND(LEN(E195)=8,IFERROR(FIND("OBSERVED",E195),0)=1),AND(LEN(E195)=8,IFERROR(FIND("INFERRED",E195),0)=1),AND(LEN(E195)=10,IFERROR(FIND("UNRESOLVED",E195),0)=1)),OR(AND(LEN(F195)=7,IFERROR(FIND("CURRENT",F195),0)=1),AND(LEN(F195)=5,IFERROR(FIND("STALE",F195),0)=1),AND(LEN(F195)=11,IFERROR(FIND("NOT CHECKED",F195),0)=1)),B195&lt;&gt;"",C195&lt;&gt;"",D195&lt;&gt;"",G195&lt;&gt;"",H195&lt;&gt;"",I195&lt;&gt;""),"VALID","INVALID - CONTROL / MISSING")))</x:f>
      </x:c>
    </x:row>
    <x:row r="196">
      <x:c r="A196" s="20"/>
      <x:c r="B196" s="20"/>
      <x:c r="C196" s="20"/>
      <x:c r="D196" s="20"/>
      <x:c r="E196" s="20"/>
      <x:c r="F196" s="20"/>
      <x:c r="G196" s="20"/>
      <x:c r="H196" s="20"/>
      <x:c r="I196" s="20"/>
      <x:c r="J196" s="26" t="str">
        <x:f>IF(A196="","",IF(COUNTIF($A$6:$A$205,A196)&gt;1,"INVALID - DUPLICATE ID",IF(AND(OR(AND(LEN(E196)=8,IFERROR(FIND("OBSERVED",E196),0)=1),AND(LEN(E196)=8,IFERROR(FIND("INFERRED",E196),0)=1),AND(LEN(E196)=10,IFERROR(FIND("UNRESOLVED",E196),0)=1)),OR(AND(LEN(F196)=7,IFERROR(FIND("CURRENT",F196),0)=1),AND(LEN(F196)=5,IFERROR(FIND("STALE",F196),0)=1),AND(LEN(F196)=11,IFERROR(FIND("NOT CHECKED",F196),0)=1)),B196&lt;&gt;"",C196&lt;&gt;"",D196&lt;&gt;"",G196&lt;&gt;"",H196&lt;&gt;"",I196&lt;&gt;""),"VALID","INVALID - CONTROL / MISSING")))</x:f>
      </x:c>
    </x:row>
    <x:row r="197">
      <x:c r="A197" s="20"/>
      <x:c r="B197" s="20"/>
      <x:c r="C197" s="20"/>
      <x:c r="D197" s="20"/>
      <x:c r="E197" s="20"/>
      <x:c r="F197" s="20"/>
      <x:c r="G197" s="20"/>
      <x:c r="H197" s="20"/>
      <x:c r="I197" s="20"/>
      <x:c r="J197" s="26" t="str">
        <x:f>IF(A197="","",IF(COUNTIF($A$6:$A$205,A197)&gt;1,"INVALID - DUPLICATE ID",IF(AND(OR(AND(LEN(E197)=8,IFERROR(FIND("OBSERVED",E197),0)=1),AND(LEN(E197)=8,IFERROR(FIND("INFERRED",E197),0)=1),AND(LEN(E197)=10,IFERROR(FIND("UNRESOLVED",E197),0)=1)),OR(AND(LEN(F197)=7,IFERROR(FIND("CURRENT",F197),0)=1),AND(LEN(F197)=5,IFERROR(FIND("STALE",F197),0)=1),AND(LEN(F197)=11,IFERROR(FIND("NOT CHECKED",F197),0)=1)),B197&lt;&gt;"",C197&lt;&gt;"",D197&lt;&gt;"",G197&lt;&gt;"",H197&lt;&gt;"",I197&lt;&gt;""),"VALID","INVALID - CONTROL / MISSING")))</x:f>
      </x:c>
    </x:row>
    <x:row r="198">
      <x:c r="A198" s="20"/>
      <x:c r="B198" s="20"/>
      <x:c r="C198" s="20"/>
      <x:c r="D198" s="20"/>
      <x:c r="E198" s="20"/>
      <x:c r="F198" s="20"/>
      <x:c r="G198" s="20"/>
      <x:c r="H198" s="20"/>
      <x:c r="I198" s="20"/>
      <x:c r="J198" s="26" t="str">
        <x:f>IF(A198="","",IF(COUNTIF($A$6:$A$205,A198)&gt;1,"INVALID - DUPLICATE ID",IF(AND(OR(AND(LEN(E198)=8,IFERROR(FIND("OBSERVED",E198),0)=1),AND(LEN(E198)=8,IFERROR(FIND("INFERRED",E198),0)=1),AND(LEN(E198)=10,IFERROR(FIND("UNRESOLVED",E198),0)=1)),OR(AND(LEN(F198)=7,IFERROR(FIND("CURRENT",F198),0)=1),AND(LEN(F198)=5,IFERROR(FIND("STALE",F198),0)=1),AND(LEN(F198)=11,IFERROR(FIND("NOT CHECKED",F198),0)=1)),B198&lt;&gt;"",C198&lt;&gt;"",D198&lt;&gt;"",G198&lt;&gt;"",H198&lt;&gt;"",I198&lt;&gt;""),"VALID","INVALID - CONTROL / MISSING")))</x:f>
      </x:c>
    </x:row>
    <x:row r="199">
      <x:c r="A199" s="20"/>
      <x:c r="B199" s="20"/>
      <x:c r="C199" s="20"/>
      <x:c r="D199" s="20"/>
      <x:c r="E199" s="20"/>
      <x:c r="F199" s="20"/>
      <x:c r="G199" s="20"/>
      <x:c r="H199" s="20"/>
      <x:c r="I199" s="20"/>
      <x:c r="J199" s="26" t="str">
        <x:f>IF(A199="","",IF(COUNTIF($A$6:$A$205,A199)&gt;1,"INVALID - DUPLICATE ID",IF(AND(OR(AND(LEN(E199)=8,IFERROR(FIND("OBSERVED",E199),0)=1),AND(LEN(E199)=8,IFERROR(FIND("INFERRED",E199),0)=1),AND(LEN(E199)=10,IFERROR(FIND("UNRESOLVED",E199),0)=1)),OR(AND(LEN(F199)=7,IFERROR(FIND("CURRENT",F199),0)=1),AND(LEN(F199)=5,IFERROR(FIND("STALE",F199),0)=1),AND(LEN(F199)=11,IFERROR(FIND("NOT CHECKED",F199),0)=1)),B199&lt;&gt;"",C199&lt;&gt;"",D199&lt;&gt;"",G199&lt;&gt;"",H199&lt;&gt;"",I199&lt;&gt;""),"VALID","INVALID - CONTROL / MISSING")))</x:f>
      </x:c>
    </x:row>
    <x:row r="200">
      <x:c r="A200" s="20"/>
      <x:c r="B200" s="20"/>
      <x:c r="C200" s="20"/>
      <x:c r="D200" s="20"/>
      <x:c r="E200" s="20"/>
      <x:c r="F200" s="20"/>
      <x:c r="G200" s="20"/>
      <x:c r="H200" s="20"/>
      <x:c r="I200" s="20"/>
      <x:c r="J200" s="26" t="str">
        <x:f>IF(A200="","",IF(COUNTIF($A$6:$A$205,A200)&gt;1,"INVALID - DUPLICATE ID",IF(AND(OR(AND(LEN(E200)=8,IFERROR(FIND("OBSERVED",E200),0)=1),AND(LEN(E200)=8,IFERROR(FIND("INFERRED",E200),0)=1),AND(LEN(E200)=10,IFERROR(FIND("UNRESOLVED",E200),0)=1)),OR(AND(LEN(F200)=7,IFERROR(FIND("CURRENT",F200),0)=1),AND(LEN(F200)=5,IFERROR(FIND("STALE",F200),0)=1),AND(LEN(F200)=11,IFERROR(FIND("NOT CHECKED",F200),0)=1)),B200&lt;&gt;"",C200&lt;&gt;"",D200&lt;&gt;"",G200&lt;&gt;"",H200&lt;&gt;"",I200&lt;&gt;""),"VALID","INVALID - CONTROL / MISSING")))</x:f>
      </x:c>
    </x:row>
    <x:row r="201">
      <x:c r="A201" s="20"/>
      <x:c r="B201" s="20"/>
      <x:c r="C201" s="20"/>
      <x:c r="D201" s="20"/>
      <x:c r="E201" s="20"/>
      <x:c r="F201" s="20"/>
      <x:c r="G201" s="20"/>
      <x:c r="H201" s="20"/>
      <x:c r="I201" s="20"/>
      <x:c r="J201" s="26" t="str">
        <x:f>IF(A201="","",IF(COUNTIF($A$6:$A$205,A201)&gt;1,"INVALID - DUPLICATE ID",IF(AND(OR(AND(LEN(E201)=8,IFERROR(FIND("OBSERVED",E201),0)=1),AND(LEN(E201)=8,IFERROR(FIND("INFERRED",E201),0)=1),AND(LEN(E201)=10,IFERROR(FIND("UNRESOLVED",E201),0)=1)),OR(AND(LEN(F201)=7,IFERROR(FIND("CURRENT",F201),0)=1),AND(LEN(F201)=5,IFERROR(FIND("STALE",F201),0)=1),AND(LEN(F201)=11,IFERROR(FIND("NOT CHECKED",F201),0)=1)),B201&lt;&gt;"",C201&lt;&gt;"",D201&lt;&gt;"",G201&lt;&gt;"",H201&lt;&gt;"",I201&lt;&gt;""),"VALID","INVALID - CONTROL / MISSING")))</x:f>
      </x:c>
    </x:row>
    <x:row r="202">
      <x:c r="A202" s="20"/>
      <x:c r="B202" s="20"/>
      <x:c r="C202" s="20"/>
      <x:c r="D202" s="20"/>
      <x:c r="E202" s="20"/>
      <x:c r="F202" s="20"/>
      <x:c r="G202" s="20"/>
      <x:c r="H202" s="20"/>
      <x:c r="I202" s="20"/>
      <x:c r="J202" s="26" t="str">
        <x:f>IF(A202="","",IF(COUNTIF($A$6:$A$205,A202)&gt;1,"INVALID - DUPLICATE ID",IF(AND(OR(AND(LEN(E202)=8,IFERROR(FIND("OBSERVED",E202),0)=1),AND(LEN(E202)=8,IFERROR(FIND("INFERRED",E202),0)=1),AND(LEN(E202)=10,IFERROR(FIND("UNRESOLVED",E202),0)=1)),OR(AND(LEN(F202)=7,IFERROR(FIND("CURRENT",F202),0)=1),AND(LEN(F202)=5,IFERROR(FIND("STALE",F202),0)=1),AND(LEN(F202)=11,IFERROR(FIND("NOT CHECKED",F202),0)=1)),B202&lt;&gt;"",C202&lt;&gt;"",D202&lt;&gt;"",G202&lt;&gt;"",H202&lt;&gt;"",I202&lt;&gt;""),"VALID","INVALID - CONTROL / MISSING")))</x:f>
      </x:c>
    </x:row>
    <x:row r="203">
      <x:c r="A203" s="20"/>
      <x:c r="B203" s="20"/>
      <x:c r="C203" s="20"/>
      <x:c r="D203" s="20"/>
      <x:c r="E203" s="20"/>
      <x:c r="F203" s="20"/>
      <x:c r="G203" s="20"/>
      <x:c r="H203" s="20"/>
      <x:c r="I203" s="20"/>
      <x:c r="J203" s="26" t="str">
        <x:f>IF(A203="","",IF(COUNTIF($A$6:$A$205,A203)&gt;1,"INVALID - DUPLICATE ID",IF(AND(OR(AND(LEN(E203)=8,IFERROR(FIND("OBSERVED",E203),0)=1),AND(LEN(E203)=8,IFERROR(FIND("INFERRED",E203),0)=1),AND(LEN(E203)=10,IFERROR(FIND("UNRESOLVED",E203),0)=1)),OR(AND(LEN(F203)=7,IFERROR(FIND("CURRENT",F203),0)=1),AND(LEN(F203)=5,IFERROR(FIND("STALE",F203),0)=1),AND(LEN(F203)=11,IFERROR(FIND("NOT CHECKED",F203),0)=1)),B203&lt;&gt;"",C203&lt;&gt;"",D203&lt;&gt;"",G203&lt;&gt;"",H203&lt;&gt;"",I203&lt;&gt;""),"VALID","INVALID - CONTROL / MISSING")))</x:f>
      </x:c>
    </x:row>
    <x:row r="204">
      <x:c r="A204" s="20"/>
      <x:c r="B204" s="20"/>
      <x:c r="C204" s="20"/>
      <x:c r="D204" s="20"/>
      <x:c r="E204" s="20"/>
      <x:c r="F204" s="20"/>
      <x:c r="G204" s="20"/>
      <x:c r="H204" s="20"/>
      <x:c r="I204" s="20"/>
      <x:c r="J204" s="26" t="str">
        <x:f>IF(A204="","",IF(COUNTIF($A$6:$A$205,A204)&gt;1,"INVALID - DUPLICATE ID",IF(AND(OR(AND(LEN(E204)=8,IFERROR(FIND("OBSERVED",E204),0)=1),AND(LEN(E204)=8,IFERROR(FIND("INFERRED",E204),0)=1),AND(LEN(E204)=10,IFERROR(FIND("UNRESOLVED",E204),0)=1)),OR(AND(LEN(F204)=7,IFERROR(FIND("CURRENT",F204),0)=1),AND(LEN(F204)=5,IFERROR(FIND("STALE",F204),0)=1),AND(LEN(F204)=11,IFERROR(FIND("NOT CHECKED",F204),0)=1)),B204&lt;&gt;"",C204&lt;&gt;"",D204&lt;&gt;"",G204&lt;&gt;"",H204&lt;&gt;"",I204&lt;&gt;""),"VALID","INVALID - CONTROL / MISSING")))</x:f>
      </x:c>
    </x:row>
    <x:row r="205">
      <x:c r="A205" s="20"/>
      <x:c r="B205" s="20"/>
      <x:c r="C205" s="20"/>
      <x:c r="D205" s="20"/>
      <x:c r="E205" s="20"/>
      <x:c r="F205" s="20"/>
      <x:c r="G205" s="20"/>
      <x:c r="H205" s="20"/>
      <x:c r="I205" s="20"/>
      <x:c r="J205" s="26" t="str">
        <x:f>IF(A205="","",IF(COUNTIF($A$6:$A$205,A205)&gt;1,"INVALID - DUPLICATE ID",IF(AND(OR(AND(LEN(E205)=8,IFERROR(FIND("OBSERVED",E205),0)=1),AND(LEN(E205)=8,IFERROR(FIND("INFERRED",E205),0)=1),AND(LEN(E205)=10,IFERROR(FIND("UNRESOLVED",E205),0)=1)),OR(AND(LEN(F205)=7,IFERROR(FIND("CURRENT",F205),0)=1),AND(LEN(F205)=5,IFERROR(FIND("STALE",F205),0)=1),AND(LEN(F205)=11,IFERROR(FIND("NOT CHECKED",F205),0)=1)),B205&lt;&gt;"",C205&lt;&gt;"",D205&lt;&gt;"",G205&lt;&gt;"",H205&lt;&gt;"",I205&lt;&gt;""),"VALID","INVALID - CONTROL / MISSING")))</x:f>
      </x:c>
    </x:row>
  </x:sheetData>
  <x:dataValidations count="2">
    <x:dataValidation type="list" sqref="E6:E205">
      <x:formula1>"OBSERVED,INFERRED,UNRESOLVED"</x:formula1>
    </x:dataValidation>
    <x:dataValidation type="list" sqref="F6:F205">
      <x:formula1>"CURRENT,STALE,NOT CHECKED"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28" hidden="0" customWidth="1"/>
    <x:col min="4" max="4" width="15" hidden="0" customWidth="1"/>
    <x:col min="5" max="5" width="16" hidden="0" customWidth="1"/>
    <x:col min="6" max="6" width="18" hidden="0" customWidth="1"/>
    <x:col min="7" max="7" width="14" hidden="0" customWidth="1"/>
    <x:col min="8" max="8" width="24" hidden="0" customWidth="1"/>
    <x:col min="9" max="9" width="18" hidden="0" customWidth="1"/>
    <x:col min="10" max="10" width="18" hidden="0" customWidth="1"/>
    <x:col min="11" max="11" width="18" hidden="0" customWidth="1"/>
    <x:col min="12" max="12" width="22" hidden="0" customWidth="1"/>
    <x:col min="13" max="13" width="24" hidden="0" customWidth="1"/>
    <x:col min="14" max="14" width="24" hidden="0" customWidth="1"/>
    <x:col min="15" max="15" width="24" hidden="0" customWidth="1"/>
    <x:col min="16" max="16" width="20" hidden="0" customWidth="1"/>
    <x:col min="17" max="17" width="30" hidden="0" customWidth="1"/>
    <x:col min="18" max="18" width="14" hidden="0" customWidth="1"/>
    <x:col min="19" max="19" width="22" hidden="0" customWidth="1"/>
    <x:col min="20" max="20" width="42" hidden="0" customWidth="1"/>
    <x:col min="21" max="21" width="42" hidden="0" customWidth="1"/>
    <x:col min="22" max="22" width="38" hidden="0" customWidth="1"/>
  </x:cols>
  <x:sheetData>
    <x:row r="1">
      <x:c r="A1" s="5" t="str">
        <x:v>Candidate ID</x:v>
      </x:c>
      <x:c r="B1" s="5" t="str">
        <x:v>Candidate name</x:v>
      </x:c>
      <x:c r="C1" s="5" t="str">
        <x:v>Type</x:v>
      </x:c>
      <x:c r="D1" s="5" t="str">
        <x:v>Same mandate</x:v>
      </x:c>
      <x:c r="E1" s="5" t="str">
        <x:v>Jurisdiction fit</x:v>
      </x:c>
      <x:c r="F1" s="5" t="str">
        <x:v>Same buyer/risk</x:v>
      </x:c>
      <x:c r="G1" s="5" t="str">
        <x:v>Timing fit</x:v>
      </x:c>
      <x:c r="H1" s="5" t="str">
        <x:v>Delivery ownership</x:v>
      </x:c>
      <x:c r="I1" s="5" t="str">
        <x:v>Engagement model fit</x:v>
      </x:c>
      <x:c r="J1" s="5" t="str">
        <x:v>First-party evidence</x:v>
      </x:c>
      <x:c r="K1" s="5" t="str">
        <x:v>Primary evidence ID</x:v>
      </x:c>
      <x:c r="L1" s="5" t="str">
        <x:v>Owner</x:v>
      </x:c>
      <x:c r="M1" s="5" t="str">
        <x:v>Control status</x:v>
      </x:c>
      <x:c r="N1" s="5" t="str">
        <x:v>Evidence link</x:v>
      </x:c>
      <x:c r="O1" s="5" t="str">
        <x:v>Type / delivery check</x:v>
      </x:c>
      <x:c r="P1" s="5" t="str">
        <x:v>Boundary gate</x:v>
      </x:c>
      <x:c r="Q1" s="5" t="str">
        <x:v>Role state</x:v>
      </x:c>
      <x:c r="R1" s="5" t="str">
        <x:v>Readiness</x:v>
      </x:c>
      <x:c r="S1" s="5" t="str">
        <x:v>Suggested disposition</x:v>
      </x:c>
      <x:c r="T1" s="5" t="str">
        <x:v>Permitted benchmark</x:v>
      </x:c>
      <x:c r="U1" s="5" t="str">
        <x:v>Do not infer</x:v>
      </x:c>
      <x:c r="V1" s="5" t="str">
        <x:v>Reopen trigger</x:v>
      </x:c>
    </x:row>
    <x:row r="2">
      <x:c r="A2" s="12" t="str">
        <x:v>Inputs A:L. Derived governance M:V. Direct status requires a real evidence record for the same candidate plus mandate, jurisdiction, buyer/risk, timing and delivery compatibility.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</x:row>
    <x:row r="6">
      <x:c r="A6" s="20" t="str">
        <x:v>A01</x:v>
      </x:c>
      <x:c r="B6" s="20" t="str">
        <x:v>Candidate A - specialist cross-border tax boutique</x:v>
      </x:c>
      <x:c r="C6" s="20" t="str">
        <x:v>SPECIALIST ADVISORY FIRM</x:v>
      </x:c>
      <x:c r="D6" s="20" t="str">
        <x:v>YES</x:v>
      </x:c>
      <x:c r="E6" s="20" t="str">
        <x:v>YES</x:v>
      </x:c>
      <x:c r="F6" s="20" t="str">
        <x:v>YES</x:v>
      </x:c>
      <x:c r="G6" s="20" t="str">
        <x:v>YES</x:v>
      </x:c>
      <x:c r="H6" s="20" t="str">
        <x:v>OWN TEAM</x:v>
      </x:c>
      <x:c r="I6" s="20" t="str">
        <x:v>YES</x:v>
      </x:c>
      <x:c r="J6" s="20" t="str">
        <x:v>NOT AVAILABLE</x:v>
      </x:c>
      <x:c r="K6" s="20" t="str">
        <x:v>E001</x:v>
      </x:c>
      <x:c r="L6" s="20" t="str">
        <x:v>Founder / reviewer</x:v>
      </x:c>
      <x:c r="M6" s="26" t="str">
        <x:f>IF(A6="","",IF(COUNTIF($A$6:$A$205,A6)&gt;1,"INVALID - DUPLICATE ID",IF(AND(OR(AND(LEN(C6)=24,IFERROR(FIND("SPECIALIST ADVISORY FIRM",C6),0)=1),AND(LEN(C6)=29,IFERROR(FIND("GLOBAL MULTIDISCIPLINARY FIRM",C6),0)=1),AND(LEN(C6)=27,IFERROR(FIND("LAW FIRM / ADJACENT ADVISER",C6),0)=1),AND(LEN(C6)=18,IFERROR(FIND("INDEPENDENT EXPERT",C6),0)=1),AND(LEN(C6)=23,IFERROR(FIND("DIRECTORY / MARKETPLACE",C6),0)=1),AND(LEN(C6)=23,IFERROR(FIND("ASSOCIATION / AUTHORITY",C6),0)=1),AND(LEN(C6)=23,IFERROR(FIND("SOFTWARE / SELF-SERVICE",C6),0)=1),AND(LEN(C6)=19,IFERROR(FIND("IN-HOUSE SUBSTITUTE",C6),0)=1),AND(LEN(C6)=5,IFERROR(FIND("OTHER",C6),0)=1)),OR(AND(LEN(D6)=3,IFERROR(FIND("YES",D6),0)=1),AND(LEN(D6)=2,IFERROR(FIND("NO",D6),0)=1),AND(LEN(D6)=7,IFERROR(FIND("UNCLEAR",D6),0)=1)),OR(AND(LEN(E6)=3,IFERROR(FIND("YES",E6),0)=1),AND(LEN(E6)=2,IFERROR(FIND("NO",E6),0)=1),AND(LEN(E6)=7,IFERROR(FIND("UNCLEAR",E6),0)=1)),OR(AND(LEN(F6)=3,IFERROR(FIND("YES",F6),0)=1),AND(LEN(F6)=2,IFERROR(FIND("NO",F6),0)=1),AND(LEN(F6)=7,IFERROR(FIND("UNCLEAR",F6),0)=1)),OR(AND(LEN(G6)=3,IFERROR(FIND("YES",G6),0)=1),AND(LEN(G6)=2,IFERROR(FIND("NO",G6),0)=1),AND(LEN(G6)=7,IFERROR(FIND("UNCLEAR",G6),0)=1)),OR(AND(LEN(H6)=8,IFERROR(FIND("OWN TEAM",H6),0)=1),AND(LEN(H6)=19,IFERROR(FIND("NETWORK / AFFILIATE",H6),0)=1),AND(LEN(H6)=25,IFERROR(FIND("THIRD PARTY / ROUTED LEAD",H6),0)=1),AND(LEN(H6)=16,IFERROR(FIND("INFORMATION ONLY",H6),0)=1),AND(LEN(H6)=23,IFERROR(FIND("SOFTWARE / SELF-SERVICE",H6),0)=1),AND(LEN(H6)=15,IFERROR(FIND("CLIENT IN-HOUSE",H6),0)=1),AND(LEN(H6)=7,IFERROR(FIND("UNCLEAR",H6),0)=1)),OR(AND(LEN(I6)=3,IFERROR(FIND("YES",I6),0)=1),AND(LEN(I6)=2,IFERROR(FIND("NO",I6),0)=1),AND(LEN(I6)=7,IFERROR(FIND("UNCLEAR",I6),0)=1)),OR(AND(LEN(J6)=9,IFERROR(FIND("AVAILABLE",J6),0)=1),AND(LEN(J6)=13,IFERROR(FIND("NOT AVAILABLE",J6),0)=1),AND(LEN(J6)=11,IFERROR(FIND("CONTRADICTS",J6),0)=1))),"VALID","INVALID - CONTROL TOKEN")))</x:f>
        <x:v>VALID</x:v>
      </x:c>
      <x:c r="N6" s="26" t="str">
        <x:f>IF(A6="","",IF(COUNTIFS(EVIDENCE_PACKET!$A$6:$A$205,K6,EVIDENCE_PACKET!$B$6:$B$205,A6,EVIDENCE_PACKET!$J$6:$J$205,"VALID")=1,IF(COUNTIFS(EVIDENCE_PACKET!$A$6:$A$205,K6,EVIDENCE_PACKET!$F$6:$F$205,"CURRENT")=1,"READY","UNRESOLVED"),"INVALID - EVIDENCE LINK"))</x:f>
        <x:v>READY</x:v>
      </x:c>
      <x:c r="O6" s="26" t="str">
        <x:f>IF(A6="","",IF(OR(AND(OR(EXACT(C6,"DIRECTORY / MARKETPLACE"),EXACT(C6,"ASSOCIATION / AUTHORITY"),EXACT(C6,"SOFTWARE / SELF-SERVICE")),EXACT(H6,"OWN TEAM")),AND(EXACT(C6,"SPECIALIST ADVISORY FIRM"),OR(EXACT(H6,"INFORMATION ONLY"),EXACT(H6,"SOFTWARE / SELF-SERVICE")))),"CONTRADICTION","OK"))</x:f>
        <x:v>OK</x:v>
      </x:c>
      <x:c r="P6" s="26" t="str">
        <x:f>IF(A6="","",IF(OR(M6&lt;&gt;"VALID",N6&lt;&gt;"READY",O6&lt;&gt;"OK"),"BLOCKED",IF(OR(D6="UNCLEAR",E6="UNCLEAR",F6="UNCLEAR",G6="UNCLEAR",H6="UNCLEAR",I6="UNCLEAR"),"UNRESOLVED","CLEAR")))</x:f>
        <x:v>CLEAR</x:v>
      </x:c>
      <x:c r="Q6" s="26" t="str">
        <x:f>IF(A6="","",IF(P6="BLOCKED","EVIDENCE / CONTROL BLOCK",IF(P6="UNRESOLVED","CONDITIONAL / REVIEW REQUIRED",VLOOKUP(C6,LISTS!$L$2:$M$10,2,FALSE))))</x:f>
        <x:v>DIRECT PROFESSIONAL-SERVICES COMPETITOR</x:v>
      </x:c>
      <x:c r="R6" s="26" t="str">
        <x:f>IF(A6="","",IF(Q6="EVIDENCE / CONTROL BLOCK","BLOCKED",IF(Q6="CONDITIONAL / REVIEW REQUIRED","UNRESOLVED","READY")))</x:f>
        <x:v>READY</x:v>
      </x:c>
      <x:c r="S6" s="26" t="str">
        <x:f>IF(A6="","",VLOOKUP(Q6,LISTS!$Q$2:$T$9,2,FALSE))</x:f>
        <x:v>INCLUDE DIRECT</x:v>
      </x:c>
      <x:c r="T6" s="26" t="str">
        <x:f>IF(A6="","",VLOOKUP(Q6,LISTS!$Q$2:$T$9,3,FALSE))</x:f>
        <x:v>Scoped service offer; expert proof; intake; procurement; trust path</x:v>
      </x:c>
      <x:c r="U6" s="26" t="str">
        <x:f>IF(A6="","",VLOOKUP(Q6,LISTS!$Q$2:$T$9,4,FALSE))</x:f>
        <x:v>Do not infer revenue, capacity, market share or outcomes from visibility</x:v>
      </x:c>
      <x:c r="V6" s="26" t="str">
        <x:f>IF(A6="","","Reopen when mandate, jurisdiction, buyer/risk, timing, delivery ownership, engagement model or evidence freshness changes materially.")</x:f>
        <x:v>Reopen when mandate, jurisdiction, buyer/risk, timing, delivery ownership, engagement model or evidence freshness changes materially.</x:v>
      </x:c>
    </x:row>
    <x:row r="7">
      <x:c r="A7" s="20" t="str">
        <x:v>B02</x:v>
      </x:c>
      <x:c r="B7" s="20" t="str">
        <x:v>Candidate B - global multidisciplinary firm</x:v>
      </x:c>
      <x:c r="C7" s="20" t="str">
        <x:v>GLOBAL MULTIDISCIPLINARY FIRM</x:v>
      </x:c>
      <x:c r="D7" s="20" t="str">
        <x:v>YES</x:v>
      </x:c>
      <x:c r="E7" s="20" t="str">
        <x:v>YES</x:v>
      </x:c>
      <x:c r="F7" s="20" t="str">
        <x:v>YES</x:v>
      </x:c>
      <x:c r="G7" s="20" t="str">
        <x:v>UNCLEAR</x:v>
      </x:c>
      <x:c r="H7" s="20" t="str">
        <x:v>OWN TEAM</x:v>
      </x:c>
      <x:c r="I7" s="20" t="str">
        <x:v>UNCLEAR</x:v>
      </x:c>
      <x:c r="J7" s="20" t="str">
        <x:v>NOT AVAILABLE</x:v>
      </x:c>
      <x:c r="K7" s="20" t="str">
        <x:v>E002</x:v>
      </x:c>
      <x:c r="L7" s="20" t="str">
        <x:v>Founder / reviewer</x:v>
      </x:c>
      <x:c r="M7" s="26" t="str">
        <x:f>IF(A7="","",IF(COUNTIF($A$6:$A$205,A7)&gt;1,"INVALID - DUPLICATE ID",IF(AND(OR(AND(LEN(C7)=24,IFERROR(FIND("SPECIALIST ADVISORY FIRM",C7),0)=1),AND(LEN(C7)=29,IFERROR(FIND("GLOBAL MULTIDISCIPLINARY FIRM",C7),0)=1),AND(LEN(C7)=27,IFERROR(FIND("LAW FIRM / ADJACENT ADVISER",C7),0)=1),AND(LEN(C7)=18,IFERROR(FIND("INDEPENDENT EXPERT",C7),0)=1),AND(LEN(C7)=23,IFERROR(FIND("DIRECTORY / MARKETPLACE",C7),0)=1),AND(LEN(C7)=23,IFERROR(FIND("ASSOCIATION / AUTHORITY",C7),0)=1),AND(LEN(C7)=23,IFERROR(FIND("SOFTWARE / SELF-SERVICE",C7),0)=1),AND(LEN(C7)=19,IFERROR(FIND("IN-HOUSE SUBSTITUTE",C7),0)=1),AND(LEN(C7)=5,IFERROR(FIND("OTHER",C7),0)=1)),OR(AND(LEN(D7)=3,IFERROR(FIND("YES",D7),0)=1),AND(LEN(D7)=2,IFERROR(FIND("NO",D7),0)=1),AND(LEN(D7)=7,IFERROR(FIND("UNCLEAR",D7),0)=1)),OR(AND(LEN(E7)=3,IFERROR(FIND("YES",E7),0)=1),AND(LEN(E7)=2,IFERROR(FIND("NO",E7),0)=1),AND(LEN(E7)=7,IFERROR(FIND("UNCLEAR",E7),0)=1)),OR(AND(LEN(F7)=3,IFERROR(FIND("YES",F7),0)=1),AND(LEN(F7)=2,IFERROR(FIND("NO",F7),0)=1),AND(LEN(F7)=7,IFERROR(FIND("UNCLEAR",F7),0)=1)),OR(AND(LEN(G7)=3,IFERROR(FIND("YES",G7),0)=1),AND(LEN(G7)=2,IFERROR(FIND("NO",G7),0)=1),AND(LEN(G7)=7,IFERROR(FIND("UNCLEAR",G7),0)=1)),OR(AND(LEN(H7)=8,IFERROR(FIND("OWN TEAM",H7),0)=1),AND(LEN(H7)=19,IFERROR(FIND("NETWORK / AFFILIATE",H7),0)=1),AND(LEN(H7)=25,IFERROR(FIND("THIRD PARTY / ROUTED LEAD",H7),0)=1),AND(LEN(H7)=16,IFERROR(FIND("INFORMATION ONLY",H7),0)=1),AND(LEN(H7)=23,IFERROR(FIND("SOFTWARE / SELF-SERVICE",H7),0)=1),AND(LEN(H7)=15,IFERROR(FIND("CLIENT IN-HOUSE",H7),0)=1),AND(LEN(H7)=7,IFERROR(FIND("UNCLEAR",H7),0)=1)),OR(AND(LEN(I7)=3,IFERROR(FIND("YES",I7),0)=1),AND(LEN(I7)=2,IFERROR(FIND("NO",I7),0)=1),AND(LEN(I7)=7,IFERROR(FIND("UNCLEAR",I7),0)=1)),OR(AND(LEN(J7)=9,IFERROR(FIND("AVAILABLE",J7),0)=1),AND(LEN(J7)=13,IFERROR(FIND("NOT AVAILABLE",J7),0)=1),AND(LEN(J7)=11,IFERROR(FIND("CONTRADICTS",J7),0)=1))),"VALID","INVALID - CONTROL TOKEN")))</x:f>
        <x:v>VALID</x:v>
      </x:c>
      <x:c r="N7" s="26" t="str">
        <x:f>IF(A7="","",IF(COUNTIFS(EVIDENCE_PACKET!$A$6:$A$205,K7,EVIDENCE_PACKET!$B$6:$B$205,A7,EVIDENCE_PACKET!$J$6:$J$205,"VALID")=1,IF(COUNTIFS(EVIDENCE_PACKET!$A$6:$A$205,K7,EVIDENCE_PACKET!$F$6:$F$205,"CURRENT")=1,"READY","UNRESOLVED"),"INVALID - EVIDENCE LINK"))</x:f>
        <x:v>READY</x:v>
      </x:c>
      <x:c r="O7" s="26" t="str">
        <x:f>IF(A7="","",IF(OR(AND(OR(EXACT(C7,"DIRECTORY / MARKETPLACE"),EXACT(C7,"ASSOCIATION / AUTHORITY"),EXACT(C7,"SOFTWARE / SELF-SERVICE")),EXACT(H7,"OWN TEAM")),AND(EXACT(C7,"SPECIALIST ADVISORY FIRM"),OR(EXACT(H7,"INFORMATION ONLY"),EXACT(H7,"SOFTWARE / SELF-SERVICE")))),"CONTRADICTION","OK"))</x:f>
        <x:v>OK</x:v>
      </x:c>
      <x:c r="P7" s="26" t="str">
        <x:f>IF(A7="","",IF(OR(M7&lt;&gt;"VALID",N7&lt;&gt;"READY",O7&lt;&gt;"OK"),"BLOCKED",IF(OR(D7="UNCLEAR",E7="UNCLEAR",F7="UNCLEAR",G7="UNCLEAR",H7="UNCLEAR",I7="UNCLEAR"),"UNRESOLVED","CLEAR")))</x:f>
        <x:v>UNRESOLVED</x:v>
      </x:c>
      <x:c r="Q7" s="26" t="str">
        <x:f>IF(A7="","",IF(P7="BLOCKED","EVIDENCE / CONTROL BLOCK",IF(P7="UNRESOLVED","CONDITIONAL / REVIEW REQUIRED",VLOOKUP(C7,LISTS!$L$2:$M$10,2,FALSE))))</x:f>
        <x:v>CONDITIONAL / REVIEW REQUIRED</x:v>
      </x:c>
      <x:c r="R7" s="26" t="str">
        <x:f>IF(A7="","",IF(Q7="EVIDENCE / CONTROL BLOCK","BLOCKED",IF(Q7="CONDITIONAL / REVIEW REQUIRED","UNRESOLVED","READY")))</x:f>
        <x:v>UNRESOLVED</x:v>
      </x:c>
      <x:c r="S7" s="26" t="str">
        <x:f>IF(A7="","",VLOOKUP(Q7,LISTS!$Q$2:$T$9,2,FALSE))</x:f>
        <x:v>MONITOR / CONDITIONAL</x:v>
      </x:c>
      <x:c r="T7" s="26" t="str">
        <x:f>IF(A7="","",VLOOKUP(Q7,LISTS!$Q$2:$T$9,3,FALSE))</x:f>
        <x:v>Do not benchmark until resolved</x:v>
      </x:c>
      <x:c r="U7" s="26" t="str">
        <x:f>IF(A7="","",VLOOKUP(Q7,LISTS!$Q$2:$T$9,4,FALSE))</x:f>
        <x:v>Do not infer a direct role from incomplete evidence</x:v>
      </x:c>
      <x:c r="V7" s="26" t="str">
        <x:f>IF(A7="","","Reopen when mandate, jurisdiction, buyer/risk, timing, delivery ownership, engagement model or evidence freshness changes materially.")</x:f>
        <x:v>Reopen when mandate, jurisdiction, buyer/risk, timing, delivery ownership, engagement model or evidence freshness changes materially.</x:v>
      </x:c>
    </x:row>
    <x:row r="8">
      <x:c r="A8" s="20" t="str">
        <x:v>C03</x:v>
      </x:c>
      <x:c r="B8" s="20" t="str">
        <x:v>Candidate C - international law-firm tax team</x:v>
      </x:c>
      <x:c r="C8" s="20" t="str">
        <x:v>LAW FIRM / ADJACENT ADVISER</x:v>
      </x:c>
      <x:c r="D8" s="20" t="str">
        <x:v>YES</x:v>
      </x:c>
      <x:c r="E8" s="20" t="str">
        <x:v>YES</x:v>
      </x:c>
      <x:c r="F8" s="20" t="str">
        <x:v>YES</x:v>
      </x:c>
      <x:c r="G8" s="20" t="str">
        <x:v>YES</x:v>
      </x:c>
      <x:c r="H8" s="20" t="str">
        <x:v>OWN TEAM</x:v>
      </x:c>
      <x:c r="I8" s="20" t="str">
        <x:v>NO</x:v>
      </x:c>
      <x:c r="J8" s="20" t="str">
        <x:v>NOT AVAILABLE</x:v>
      </x:c>
      <x:c r="K8" s="20" t="str">
        <x:v>E003</x:v>
      </x:c>
      <x:c r="L8" s="20" t="str">
        <x:v>Founder / reviewer</x:v>
      </x:c>
      <x:c r="M8" s="26" t="str">
        <x:f>IF(A8="","",IF(COUNTIF($A$6:$A$205,A8)&gt;1,"INVALID - DUPLICATE ID",IF(AND(OR(AND(LEN(C8)=24,IFERROR(FIND("SPECIALIST ADVISORY FIRM",C8),0)=1),AND(LEN(C8)=29,IFERROR(FIND("GLOBAL MULTIDISCIPLINARY FIRM",C8),0)=1),AND(LEN(C8)=27,IFERROR(FIND("LAW FIRM / ADJACENT ADVISER",C8),0)=1),AND(LEN(C8)=18,IFERROR(FIND("INDEPENDENT EXPERT",C8),0)=1),AND(LEN(C8)=23,IFERROR(FIND("DIRECTORY / MARKETPLACE",C8),0)=1),AND(LEN(C8)=23,IFERROR(FIND("ASSOCIATION / AUTHORITY",C8),0)=1),AND(LEN(C8)=23,IFERROR(FIND("SOFTWARE / SELF-SERVICE",C8),0)=1),AND(LEN(C8)=19,IFERROR(FIND("IN-HOUSE SUBSTITUTE",C8),0)=1),AND(LEN(C8)=5,IFERROR(FIND("OTHER",C8),0)=1)),OR(AND(LEN(D8)=3,IFERROR(FIND("YES",D8),0)=1),AND(LEN(D8)=2,IFERROR(FIND("NO",D8),0)=1),AND(LEN(D8)=7,IFERROR(FIND("UNCLEAR",D8),0)=1)),OR(AND(LEN(E8)=3,IFERROR(FIND("YES",E8),0)=1),AND(LEN(E8)=2,IFERROR(FIND("NO",E8),0)=1),AND(LEN(E8)=7,IFERROR(FIND("UNCLEAR",E8),0)=1)),OR(AND(LEN(F8)=3,IFERROR(FIND("YES",F8),0)=1),AND(LEN(F8)=2,IFERROR(FIND("NO",F8),0)=1),AND(LEN(F8)=7,IFERROR(FIND("UNCLEAR",F8),0)=1)),OR(AND(LEN(G8)=3,IFERROR(FIND("YES",G8),0)=1),AND(LEN(G8)=2,IFERROR(FIND("NO",G8),0)=1),AND(LEN(G8)=7,IFERROR(FIND("UNCLEAR",G8),0)=1)),OR(AND(LEN(H8)=8,IFERROR(FIND("OWN TEAM",H8),0)=1),AND(LEN(H8)=19,IFERROR(FIND("NETWORK / AFFILIATE",H8),0)=1),AND(LEN(H8)=25,IFERROR(FIND("THIRD PARTY / ROUTED LEAD",H8),0)=1),AND(LEN(H8)=16,IFERROR(FIND("INFORMATION ONLY",H8),0)=1),AND(LEN(H8)=23,IFERROR(FIND("SOFTWARE / SELF-SERVICE",H8),0)=1),AND(LEN(H8)=15,IFERROR(FIND("CLIENT IN-HOUSE",H8),0)=1),AND(LEN(H8)=7,IFERROR(FIND("UNCLEAR",H8),0)=1)),OR(AND(LEN(I8)=3,IFERROR(FIND("YES",I8),0)=1),AND(LEN(I8)=2,IFERROR(FIND("NO",I8),0)=1),AND(LEN(I8)=7,IFERROR(FIND("UNCLEAR",I8),0)=1)),OR(AND(LEN(J8)=9,IFERROR(FIND("AVAILABLE",J8),0)=1),AND(LEN(J8)=13,IFERROR(FIND("NOT AVAILABLE",J8),0)=1),AND(LEN(J8)=11,IFERROR(FIND("CONTRADICTS",J8),0)=1))),"VALID","INVALID - CONTROL TOKEN")))</x:f>
        <x:v>VALID</x:v>
      </x:c>
      <x:c r="N8" s="26" t="str">
        <x:f>IF(A8="","",IF(COUNTIFS(EVIDENCE_PACKET!$A$6:$A$205,K8,EVIDENCE_PACKET!$B$6:$B$205,A8,EVIDENCE_PACKET!$J$6:$J$205,"VALID")=1,IF(COUNTIFS(EVIDENCE_PACKET!$A$6:$A$205,K8,EVIDENCE_PACKET!$F$6:$F$205,"CURRENT")=1,"READY","UNRESOLVED"),"INVALID - EVIDENCE LINK"))</x:f>
        <x:v>READY</x:v>
      </x:c>
      <x:c r="O8" s="26" t="str">
        <x:f>IF(A8="","",IF(OR(AND(OR(EXACT(C8,"DIRECTORY / MARKETPLACE"),EXACT(C8,"ASSOCIATION / AUTHORITY"),EXACT(C8,"SOFTWARE / SELF-SERVICE")),EXACT(H8,"OWN TEAM")),AND(EXACT(C8,"SPECIALIST ADVISORY FIRM"),OR(EXACT(H8,"INFORMATION ONLY"),EXACT(H8,"SOFTWARE / SELF-SERVICE")))),"CONTRADICTION","OK"))</x:f>
        <x:v>OK</x:v>
      </x:c>
      <x:c r="P8" s="26" t="str">
        <x:f>IF(A8="","",IF(OR(M8&lt;&gt;"VALID",N8&lt;&gt;"READY",O8&lt;&gt;"OK"),"BLOCKED",IF(OR(D8="UNCLEAR",E8="UNCLEAR",F8="UNCLEAR",G8="UNCLEAR",H8="UNCLEAR",I8="UNCLEAR"),"UNRESOLVED","CLEAR")))</x:f>
        <x:v>CLEAR</x:v>
      </x:c>
      <x:c r="Q8" s="26" t="str">
        <x:f>IF(A8="","",IF(P8="BLOCKED","EVIDENCE / CONTROL BLOCK",IF(P8="UNRESOLVED","CONDITIONAL / REVIEW REQUIRED",VLOOKUP(C8,LISTS!$L$2:$M$10,2,FALSE))))</x:f>
        <x:v>ADJACENT / REFERENCE</x:v>
      </x:c>
      <x:c r="R8" s="26" t="str">
        <x:f>IF(A8="","",IF(Q8="EVIDENCE / CONTROL BLOCK","BLOCKED",IF(Q8="CONDITIONAL / REVIEW REQUIRED","UNRESOLVED","READY")))</x:f>
        <x:v>READY</x:v>
      </x:c>
      <x:c r="S8" s="26" t="str">
        <x:f>IF(A8="","",VLOOKUP(Q8,LISTS!$Q$2:$T$9,2,FALSE))</x:f>
        <x:v>INCLUDE REFERENCE</x:v>
      </x:c>
      <x:c r="T8" s="26" t="str">
        <x:f>IF(A8="","",VLOOKUP(Q8,LISTS!$Q$2:$T$9,3,FALSE))</x:f>
        <x:v>Overlapping expertise/authority only</x:v>
      </x:c>
      <x:c r="U8" s="26" t="str">
        <x:f>IF(A8="","",VLOOKUP(Q8,LISTS!$Q$2:$T$9,4,FALSE))</x:f>
        <x:v>Do not infer like-for-like commercial substitution</x:v>
      </x:c>
      <x:c r="V8" s="26" t="str">
        <x:f>IF(A8="","","Reopen when mandate, jurisdiction, buyer/risk, timing, delivery ownership, engagement model or evidence freshness changes materially.")</x:f>
        <x:v>Reopen when mandate, jurisdiction, buyer/risk, timing, delivery ownership, engagement model or evidence freshness changes materially.</x:v>
      </x:c>
    </x:row>
    <x:row r="9">
      <x:c r="A9" s="20" t="str">
        <x:v>D04</x:v>
      </x:c>
      <x:c r="B9" s="20" t="str">
        <x:v>Candidate D - tax software platform</x:v>
      </x:c>
      <x:c r="C9" s="20" t="str">
        <x:v>SOFTWARE / SELF-SERVICE</x:v>
      </x:c>
      <x:c r="D9" s="20" t="str">
        <x:v>YES</x:v>
      </x:c>
      <x:c r="E9" s="20" t="str">
        <x:v>YES</x:v>
      </x:c>
      <x:c r="F9" s="20" t="str">
        <x:v>YES</x:v>
      </x:c>
      <x:c r="G9" s="20" t="str">
        <x:v>YES</x:v>
      </x:c>
      <x:c r="H9" s="20" t="str">
        <x:v>SOFTWARE / SELF-SERVICE</x:v>
      </x:c>
      <x:c r="I9" s="20" t="str">
        <x:v>NO</x:v>
      </x:c>
      <x:c r="J9" s="20" t="str">
        <x:v>NOT AVAILABLE</x:v>
      </x:c>
      <x:c r="K9" s="20" t="str">
        <x:v>E004</x:v>
      </x:c>
      <x:c r="L9" s="20" t="str">
        <x:v>Founder / reviewer</x:v>
      </x:c>
      <x:c r="M9" s="26" t="str">
        <x:f>IF(A9="","",IF(COUNTIF($A$6:$A$205,A9)&gt;1,"INVALID - DUPLICATE ID",IF(AND(OR(AND(LEN(C9)=24,IFERROR(FIND("SPECIALIST ADVISORY FIRM",C9),0)=1),AND(LEN(C9)=29,IFERROR(FIND("GLOBAL MULTIDISCIPLINARY FIRM",C9),0)=1),AND(LEN(C9)=27,IFERROR(FIND("LAW FIRM / ADJACENT ADVISER",C9),0)=1),AND(LEN(C9)=18,IFERROR(FIND("INDEPENDENT EXPERT",C9),0)=1),AND(LEN(C9)=23,IFERROR(FIND("DIRECTORY / MARKETPLACE",C9),0)=1),AND(LEN(C9)=23,IFERROR(FIND("ASSOCIATION / AUTHORITY",C9),0)=1),AND(LEN(C9)=23,IFERROR(FIND("SOFTWARE / SELF-SERVICE",C9),0)=1),AND(LEN(C9)=19,IFERROR(FIND("IN-HOUSE SUBSTITUTE",C9),0)=1),AND(LEN(C9)=5,IFERROR(FIND("OTHER",C9),0)=1)),OR(AND(LEN(D9)=3,IFERROR(FIND("YES",D9),0)=1),AND(LEN(D9)=2,IFERROR(FIND("NO",D9),0)=1),AND(LEN(D9)=7,IFERROR(FIND("UNCLEAR",D9),0)=1)),OR(AND(LEN(E9)=3,IFERROR(FIND("YES",E9),0)=1),AND(LEN(E9)=2,IFERROR(FIND("NO",E9),0)=1),AND(LEN(E9)=7,IFERROR(FIND("UNCLEAR",E9),0)=1)),OR(AND(LEN(F9)=3,IFERROR(FIND("YES",F9),0)=1),AND(LEN(F9)=2,IFERROR(FIND("NO",F9),0)=1),AND(LEN(F9)=7,IFERROR(FIND("UNCLEAR",F9),0)=1)),OR(AND(LEN(G9)=3,IFERROR(FIND("YES",G9),0)=1),AND(LEN(G9)=2,IFERROR(FIND("NO",G9),0)=1),AND(LEN(G9)=7,IFERROR(FIND("UNCLEAR",G9),0)=1)),OR(AND(LEN(H9)=8,IFERROR(FIND("OWN TEAM",H9),0)=1),AND(LEN(H9)=19,IFERROR(FIND("NETWORK / AFFILIATE",H9),0)=1),AND(LEN(H9)=25,IFERROR(FIND("THIRD PARTY / ROUTED LEAD",H9),0)=1),AND(LEN(H9)=16,IFERROR(FIND("INFORMATION ONLY",H9),0)=1),AND(LEN(H9)=23,IFERROR(FIND("SOFTWARE / SELF-SERVICE",H9),0)=1),AND(LEN(H9)=15,IFERROR(FIND("CLIENT IN-HOUSE",H9),0)=1),AND(LEN(H9)=7,IFERROR(FIND("UNCLEAR",H9),0)=1)),OR(AND(LEN(I9)=3,IFERROR(FIND("YES",I9),0)=1),AND(LEN(I9)=2,IFERROR(FIND("NO",I9),0)=1),AND(LEN(I9)=7,IFERROR(FIND("UNCLEAR",I9),0)=1)),OR(AND(LEN(J9)=9,IFERROR(FIND("AVAILABLE",J9),0)=1),AND(LEN(J9)=13,IFERROR(FIND("NOT AVAILABLE",J9),0)=1),AND(LEN(J9)=11,IFERROR(FIND("CONTRADICTS",J9),0)=1))),"VALID","INVALID - CONTROL TOKEN")))</x:f>
        <x:v>VALID</x:v>
      </x:c>
      <x:c r="N9" s="26" t="str">
        <x:f>IF(A9="","",IF(COUNTIFS(EVIDENCE_PACKET!$A$6:$A$205,K9,EVIDENCE_PACKET!$B$6:$B$205,A9,EVIDENCE_PACKET!$J$6:$J$205,"VALID")=1,IF(COUNTIFS(EVIDENCE_PACKET!$A$6:$A$205,K9,EVIDENCE_PACKET!$F$6:$F$205,"CURRENT")=1,"READY","UNRESOLVED"),"INVALID - EVIDENCE LINK"))</x:f>
        <x:v>READY</x:v>
      </x:c>
      <x:c r="O9" s="26" t="str">
        <x:f>IF(A9="","",IF(OR(AND(OR(EXACT(C9,"DIRECTORY / MARKETPLACE"),EXACT(C9,"ASSOCIATION / AUTHORITY"),EXACT(C9,"SOFTWARE / SELF-SERVICE")),EXACT(H9,"OWN TEAM")),AND(EXACT(C9,"SPECIALIST ADVISORY FIRM"),OR(EXACT(H9,"INFORMATION ONLY"),EXACT(H9,"SOFTWARE / SELF-SERVICE")))),"CONTRADICTION","OK"))</x:f>
        <x:v>OK</x:v>
      </x:c>
      <x:c r="P9" s="26" t="str">
        <x:f>IF(A9="","",IF(OR(M9&lt;&gt;"VALID",N9&lt;&gt;"READY",O9&lt;&gt;"OK"),"BLOCKED",IF(OR(D9="UNCLEAR",E9="UNCLEAR",F9="UNCLEAR",G9="UNCLEAR",H9="UNCLEAR",I9="UNCLEAR"),"UNRESOLVED","CLEAR")))</x:f>
        <x:v>CLEAR</x:v>
      </x:c>
      <x:c r="Q9" s="26" t="str">
        <x:f>IF(A9="","",IF(P9="BLOCKED","EVIDENCE / CONTROL BLOCK",IF(P9="UNRESOLVED","CONDITIONAL / REVIEW REQUIRED",VLOOKUP(C9,LISTS!$L$2:$M$10,2,FALSE))))</x:f>
        <x:v>SUBSTITUTE</x:v>
      </x:c>
      <x:c r="R9" s="26" t="str">
        <x:f>IF(A9="","",IF(Q9="EVIDENCE / CONTROL BLOCK","BLOCKED",IF(Q9="CONDITIONAL / REVIEW REQUIRED","UNRESOLVED","READY")))</x:f>
        <x:v>READY</x:v>
      </x:c>
      <x:c r="S9" s="26" t="str">
        <x:f>IF(A9="","",VLOOKUP(Q9,LISTS!$Q$2:$T$9,2,FALSE))</x:f>
        <x:v>INCLUDE SUBSTITUTE</x:v>
      </x:c>
      <x:c r="T9" s="26" t="str">
        <x:f>IF(A9="","",VLOOKUP(Q9,LISTS!$Q$2:$T$9,3,FALSE))</x:f>
        <x:v>Workflow, self-service promise and task substitution</x:v>
      </x:c>
      <x:c r="U9" s="26" t="str">
        <x:f>IF(A9="","",VLOOKUP(Q9,LISTS!$Q$2:$T$9,4,FALSE))</x:f>
        <x:v>Do not infer adviser equivalence, professional responsibility or full-matter capability</x:v>
      </x:c>
      <x:c r="V9" s="26" t="str">
        <x:f>IF(A9="","","Reopen when mandate, jurisdiction, buyer/risk, timing, delivery ownership, engagement model or evidence freshness changes materially.")</x:f>
        <x:v>Reopen when mandate, jurisdiction, buyer/risk, timing, delivery ownership, engagement model or evidence freshness changes materially.</x:v>
      </x:c>
    </x:row>
    <x:row r="10">
      <x:c r="A10" s="20" t="str">
        <x:v>E05</x:v>
      </x:c>
      <x:c r="B10" s="20" t="str">
        <x:v>Candidate E - professional association / authority</x:v>
      </x:c>
      <x:c r="C10" s="20" t="str">
        <x:v>ASSOCIATION / AUTHORITY</x:v>
      </x:c>
      <x:c r="D10" s="20" t="str">
        <x:v>NO</x:v>
      </x:c>
      <x:c r="E10" s="20" t="str">
        <x:v>YES</x:v>
      </x:c>
      <x:c r="F10" s="20" t="str">
        <x:v>YES</x:v>
      </x:c>
      <x:c r="G10" s="20" t="str">
        <x:v>YES</x:v>
      </x:c>
      <x:c r="H10" s="20" t="str">
        <x:v>INFORMATION ONLY</x:v>
      </x:c>
      <x:c r="I10" s="20" t="str">
        <x:v>NO</x:v>
      </x:c>
      <x:c r="J10" s="20" t="str">
        <x:v>NOT AVAILABLE</x:v>
      </x:c>
      <x:c r="K10" s="20" t="str">
        <x:v>E005</x:v>
      </x:c>
      <x:c r="L10" s="20" t="str">
        <x:v>Founder / reviewer</x:v>
      </x:c>
      <x:c r="M10" s="26" t="str">
        <x:f>IF(A10="","",IF(COUNTIF($A$6:$A$205,A10)&gt;1,"INVALID - DUPLICATE ID",IF(AND(OR(AND(LEN(C10)=24,IFERROR(FIND("SPECIALIST ADVISORY FIRM",C10),0)=1),AND(LEN(C10)=29,IFERROR(FIND("GLOBAL MULTIDISCIPLINARY FIRM",C10),0)=1),AND(LEN(C10)=27,IFERROR(FIND("LAW FIRM / ADJACENT ADVISER",C10),0)=1),AND(LEN(C10)=18,IFERROR(FIND("INDEPENDENT EXPERT",C10),0)=1),AND(LEN(C10)=23,IFERROR(FIND("DIRECTORY / MARKETPLACE",C10),0)=1),AND(LEN(C10)=23,IFERROR(FIND("ASSOCIATION / AUTHORITY",C10),0)=1),AND(LEN(C10)=23,IFERROR(FIND("SOFTWARE / SELF-SERVICE",C10),0)=1),AND(LEN(C10)=19,IFERROR(FIND("IN-HOUSE SUBSTITUTE",C10),0)=1),AND(LEN(C10)=5,IFERROR(FIND("OTHER",C10),0)=1)),OR(AND(LEN(D10)=3,IFERROR(FIND("YES",D10),0)=1),AND(LEN(D10)=2,IFERROR(FIND("NO",D10),0)=1),AND(LEN(D10)=7,IFERROR(FIND("UNCLEAR",D10),0)=1)),OR(AND(LEN(E10)=3,IFERROR(FIND("YES",E10),0)=1),AND(LEN(E10)=2,IFERROR(FIND("NO",E10),0)=1),AND(LEN(E10)=7,IFERROR(FIND("UNCLEAR",E10),0)=1)),OR(AND(LEN(F10)=3,IFERROR(FIND("YES",F10),0)=1),AND(LEN(F10)=2,IFERROR(FIND("NO",F10),0)=1),AND(LEN(F10)=7,IFERROR(FIND("UNCLEAR",F10),0)=1)),OR(AND(LEN(G10)=3,IFERROR(FIND("YES",G10),0)=1),AND(LEN(G10)=2,IFERROR(FIND("NO",G10),0)=1),AND(LEN(G10)=7,IFERROR(FIND("UNCLEAR",G10),0)=1)),OR(AND(LEN(H10)=8,IFERROR(FIND("OWN TEAM",H10),0)=1),AND(LEN(H10)=19,IFERROR(FIND("NETWORK / AFFILIATE",H10),0)=1),AND(LEN(H10)=25,IFERROR(FIND("THIRD PARTY / ROUTED LEAD",H10),0)=1),AND(LEN(H10)=16,IFERROR(FIND("INFORMATION ONLY",H10),0)=1),AND(LEN(H10)=23,IFERROR(FIND("SOFTWARE / SELF-SERVICE",H10),0)=1),AND(LEN(H10)=15,IFERROR(FIND("CLIENT IN-HOUSE",H10),0)=1),AND(LEN(H10)=7,IFERROR(FIND("UNCLEAR",H10),0)=1)),OR(AND(LEN(I10)=3,IFERROR(FIND("YES",I10),0)=1),AND(LEN(I10)=2,IFERROR(FIND("NO",I10),0)=1),AND(LEN(I10)=7,IFERROR(FIND("UNCLEAR",I10),0)=1)),OR(AND(LEN(J10)=9,IFERROR(FIND("AVAILABLE",J10),0)=1),AND(LEN(J10)=13,IFERROR(FIND("NOT AVAILABLE",J10),0)=1),AND(LEN(J10)=11,IFERROR(FIND("CONTRADICTS",J10),0)=1))),"VALID","INVALID - CONTROL TOKEN")))</x:f>
        <x:v>VALID</x:v>
      </x:c>
      <x:c r="N10" s="26" t="str">
        <x:f>IF(A10="","",IF(COUNTIFS(EVIDENCE_PACKET!$A$6:$A$205,K10,EVIDENCE_PACKET!$B$6:$B$205,A10,EVIDENCE_PACKET!$J$6:$J$205,"VALID")=1,IF(COUNTIFS(EVIDENCE_PACKET!$A$6:$A$205,K10,EVIDENCE_PACKET!$F$6:$F$205,"CURRENT")=1,"READY","UNRESOLVED"),"INVALID - EVIDENCE LINK"))</x:f>
        <x:v>READY</x:v>
      </x:c>
      <x:c r="O10" s="26" t="str">
        <x:f>IF(A10="","",IF(OR(AND(OR(EXACT(C10,"DIRECTORY / MARKETPLACE"),EXACT(C10,"ASSOCIATION / AUTHORITY"),EXACT(C10,"SOFTWARE / SELF-SERVICE")),EXACT(H10,"OWN TEAM")),AND(EXACT(C10,"SPECIALIST ADVISORY FIRM"),OR(EXACT(H10,"INFORMATION ONLY"),EXACT(H10,"SOFTWARE / SELF-SERVICE")))),"CONTRADICTION","OK"))</x:f>
        <x:v>OK</x:v>
      </x:c>
      <x:c r="P10" s="26" t="str">
        <x:f>IF(A10="","",IF(OR(M10&lt;&gt;"VALID",N10&lt;&gt;"READY",O10&lt;&gt;"OK"),"BLOCKED",IF(OR(D10="UNCLEAR",E10="UNCLEAR",F10="UNCLEAR",G10="UNCLEAR",H10="UNCLEAR",I10="UNCLEAR"),"UNRESOLVED","CLEAR")))</x:f>
        <x:v>CLEAR</x:v>
      </x:c>
      <x:c r="Q10" s="26" t="str">
        <x:f>IF(A10="","",IF(P10="BLOCKED","EVIDENCE / CONTROL BLOCK",IF(P10="UNRESOLVED","CONDITIONAL / REVIEW REQUIRED",VLOOKUP(C10,LISTS!$L$2:$M$10,2,FALSE))))</x:f>
        <x:v>AUTHORITY / REFERENCE</x:v>
      </x:c>
      <x:c r="R10" s="26" t="str">
        <x:f>IF(A10="","",IF(Q10="EVIDENCE / CONTROL BLOCK","BLOCKED",IF(Q10="CONDITIONAL / REVIEW REQUIRED","UNRESOLVED","READY")))</x:f>
        <x:v>READY</x:v>
      </x:c>
      <x:c r="S10" s="26" t="str">
        <x:f>IF(A10="","",VLOOKUP(Q10,LISTS!$Q$2:$T$9,2,FALSE))</x:f>
        <x:v>INCLUDE REFERENCE</x:v>
      </x:c>
      <x:c r="T10" s="26" t="str">
        <x:f>IF(A10="","",VLOOKUP(Q10,LISTS!$Q$2:$T$9,3,FALSE))</x:f>
        <x:v>Authority, standards and educational coverage only</x:v>
      </x:c>
      <x:c r="U10" s="26" t="str">
        <x:f>IF(A10="","",VLOOKUP(Q10,LISTS!$Q$2:$T$9,4,FALSE))</x:f>
        <x:v>Do not infer commercial substitution, delivery capacity or win rate</x:v>
      </x:c>
      <x:c r="V10" s="26" t="str">
        <x:f>IF(A10="","","Reopen when mandate, jurisdiction, buyer/risk, timing, delivery ownership, engagement model or evidence freshness changes materially.")</x:f>
        <x:v>Reopen when mandate, jurisdiction, buyer/risk, timing, delivery ownership, engagement model or evidence freshness changes materially.</x:v>
      </x:c>
    </x:row>
    <x:row r="11">
      <x:c r="A11" s="20" t="str">
        <x:v>F06</x:v>
      </x:c>
      <x:c r="B11" s="20" t="str">
        <x:v>Candidate F - adviser directory / marketplace</x:v>
      </x:c>
      <x:c r="C11" s="20" t="str">
        <x:v>DIRECTORY / MARKETPLACE</x:v>
      </x:c>
      <x:c r="D11" s="20" t="str">
        <x:v>NO</x:v>
      </x:c>
      <x:c r="E11" s="20" t="str">
        <x:v>YES</x:v>
      </x:c>
      <x:c r="F11" s="20" t="str">
        <x:v>YES</x:v>
      </x:c>
      <x:c r="G11" s="20" t="str">
        <x:v>YES</x:v>
      </x:c>
      <x:c r="H11" s="20" t="str">
        <x:v>THIRD PARTY / ROUTED LEAD</x:v>
      </x:c>
      <x:c r="I11" s="20" t="str">
        <x:v>NO</x:v>
      </x:c>
      <x:c r="J11" s="20" t="str">
        <x:v>NOT AVAILABLE</x:v>
      </x:c>
      <x:c r="K11" s="20" t="str">
        <x:v>E006</x:v>
      </x:c>
      <x:c r="L11" s="20" t="str">
        <x:v>Founder / reviewer</x:v>
      </x:c>
      <x:c r="M11" s="26" t="str">
        <x:f>IF(A11="","",IF(COUNTIF($A$6:$A$205,A11)&gt;1,"INVALID - DUPLICATE ID",IF(AND(OR(AND(LEN(C11)=24,IFERROR(FIND("SPECIALIST ADVISORY FIRM",C11),0)=1),AND(LEN(C11)=29,IFERROR(FIND("GLOBAL MULTIDISCIPLINARY FIRM",C11),0)=1),AND(LEN(C11)=27,IFERROR(FIND("LAW FIRM / ADJACENT ADVISER",C11),0)=1),AND(LEN(C11)=18,IFERROR(FIND("INDEPENDENT EXPERT",C11),0)=1),AND(LEN(C11)=23,IFERROR(FIND("DIRECTORY / MARKETPLACE",C11),0)=1),AND(LEN(C11)=23,IFERROR(FIND("ASSOCIATION / AUTHORITY",C11),0)=1),AND(LEN(C11)=23,IFERROR(FIND("SOFTWARE / SELF-SERVICE",C11),0)=1),AND(LEN(C11)=19,IFERROR(FIND("IN-HOUSE SUBSTITUTE",C11),0)=1),AND(LEN(C11)=5,IFERROR(FIND("OTHER",C11),0)=1)),OR(AND(LEN(D11)=3,IFERROR(FIND("YES",D11),0)=1),AND(LEN(D11)=2,IFERROR(FIND("NO",D11),0)=1),AND(LEN(D11)=7,IFERROR(FIND("UNCLEAR",D11),0)=1)),OR(AND(LEN(E11)=3,IFERROR(FIND("YES",E11),0)=1),AND(LEN(E11)=2,IFERROR(FIND("NO",E11),0)=1),AND(LEN(E11)=7,IFERROR(FIND("UNCLEAR",E11),0)=1)),OR(AND(LEN(F11)=3,IFERROR(FIND("YES",F11),0)=1),AND(LEN(F11)=2,IFERROR(FIND("NO",F11),0)=1),AND(LEN(F11)=7,IFERROR(FIND("UNCLEAR",F11),0)=1)),OR(AND(LEN(G11)=3,IFERROR(FIND("YES",G11),0)=1),AND(LEN(G11)=2,IFERROR(FIND("NO",G11),0)=1),AND(LEN(G11)=7,IFERROR(FIND("UNCLEAR",G11),0)=1)),OR(AND(LEN(H11)=8,IFERROR(FIND("OWN TEAM",H11),0)=1),AND(LEN(H11)=19,IFERROR(FIND("NETWORK / AFFILIATE",H11),0)=1),AND(LEN(H11)=25,IFERROR(FIND("THIRD PARTY / ROUTED LEAD",H11),0)=1),AND(LEN(H11)=16,IFERROR(FIND("INFORMATION ONLY",H11),0)=1),AND(LEN(H11)=23,IFERROR(FIND("SOFTWARE / SELF-SERVICE",H11),0)=1),AND(LEN(H11)=15,IFERROR(FIND("CLIENT IN-HOUSE",H11),0)=1),AND(LEN(H11)=7,IFERROR(FIND("UNCLEAR",H11),0)=1)),OR(AND(LEN(I11)=3,IFERROR(FIND("YES",I11),0)=1),AND(LEN(I11)=2,IFERROR(FIND("NO",I11),0)=1),AND(LEN(I11)=7,IFERROR(FIND("UNCLEAR",I11),0)=1)),OR(AND(LEN(J11)=9,IFERROR(FIND("AVAILABLE",J11),0)=1),AND(LEN(J11)=13,IFERROR(FIND("NOT AVAILABLE",J11),0)=1),AND(LEN(J11)=11,IFERROR(FIND("CONTRADICTS",J11),0)=1))),"VALID","INVALID - CONTROL TOKEN")))</x:f>
        <x:v>VALID</x:v>
      </x:c>
      <x:c r="N11" s="26" t="str">
        <x:f>IF(A11="","",IF(COUNTIFS(EVIDENCE_PACKET!$A$6:$A$205,K11,EVIDENCE_PACKET!$B$6:$B$205,A11,EVIDENCE_PACKET!$J$6:$J$205,"VALID")=1,IF(COUNTIFS(EVIDENCE_PACKET!$A$6:$A$205,K11,EVIDENCE_PACKET!$F$6:$F$205,"CURRENT")=1,"READY","UNRESOLVED"),"INVALID - EVIDENCE LINK"))</x:f>
        <x:v>READY</x:v>
      </x:c>
      <x:c r="O11" s="26" t="str">
        <x:f>IF(A11="","",IF(OR(AND(OR(EXACT(C11,"DIRECTORY / MARKETPLACE"),EXACT(C11,"ASSOCIATION / AUTHORITY"),EXACT(C11,"SOFTWARE / SELF-SERVICE")),EXACT(H11,"OWN TEAM")),AND(EXACT(C11,"SPECIALIST ADVISORY FIRM"),OR(EXACT(H11,"INFORMATION ONLY"),EXACT(H11,"SOFTWARE / SELF-SERVICE")))),"CONTRADICTION","OK"))</x:f>
        <x:v>OK</x:v>
      </x:c>
      <x:c r="P11" s="26" t="str">
        <x:f>IF(A11="","",IF(OR(M11&lt;&gt;"VALID",N11&lt;&gt;"READY",O11&lt;&gt;"OK"),"BLOCKED",IF(OR(D11="UNCLEAR",E11="UNCLEAR",F11="UNCLEAR",G11="UNCLEAR",H11="UNCLEAR",I11="UNCLEAR"),"UNRESOLVED","CLEAR")))</x:f>
        <x:v>CLEAR</x:v>
      </x:c>
      <x:c r="Q11" s="26" t="str">
        <x:f>IF(A11="","",IF(P11="BLOCKED","EVIDENCE / CONTROL BLOCK",IF(P11="UNRESOLVED","CONDITIONAL / REVIEW REQUIRED",VLOOKUP(C11,LISTS!$L$2:$M$10,2,FALSE))))</x:f>
        <x:v>DISCOVERY / INTERMEDIARY</x:v>
      </x:c>
      <x:c r="R11" s="26" t="str">
        <x:f>IF(A11="","",IF(Q11="EVIDENCE / CONTROL BLOCK","BLOCKED",IF(Q11="CONDITIONAL / REVIEW REQUIRED","UNRESOLVED","READY")))</x:f>
        <x:v>READY</x:v>
      </x:c>
      <x:c r="S11" s="26" t="str">
        <x:f>IF(A11="","",VLOOKUP(Q11,LISTS!$Q$2:$T$9,2,FALSE))</x:f>
        <x:v>INCLUDE REFERENCE</x:v>
      </x:c>
      <x:c r="T11" s="26" t="str">
        <x:f>IF(A11="","",VLOOKUP(Q11,LISTS!$Q$2:$T$9,3,FALSE))</x:f>
        <x:v>Discovery and shortlist mechanics only</x:v>
      </x:c>
      <x:c r="U11" s="26" t="str">
        <x:f>IF(A11="","",VLOOKUP(Q11,LISTS!$Q$2:$T$9,4,FALSE))</x:f>
        <x:v>Do not infer commercial substitution, delivery capacity or win rate</x:v>
      </x:c>
      <x:c r="V11" s="26" t="str">
        <x:f>IF(A11="","","Reopen when mandate, jurisdiction, buyer/risk, timing, delivery ownership, engagement model or evidence freshness changes materially.")</x:f>
        <x:v>Reopen when mandate, jurisdiction, buyer/risk, timing, delivery ownership, engagement model or evidence freshness changes materially.</x:v>
      </x:c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6" t="str">
        <x:f>IF(A12="","",IF(COUNTIF($A$6:$A$205,A12)&gt;1,"INVALID - DUPLICATE ID",IF(AND(OR(AND(LEN(C12)=24,IFERROR(FIND("SPECIALIST ADVISORY FIRM",C12),0)=1),AND(LEN(C12)=29,IFERROR(FIND("GLOBAL MULTIDISCIPLINARY FIRM",C12),0)=1),AND(LEN(C12)=27,IFERROR(FIND("LAW FIRM / ADJACENT ADVISER",C12),0)=1),AND(LEN(C12)=18,IFERROR(FIND("INDEPENDENT EXPERT",C12),0)=1),AND(LEN(C12)=23,IFERROR(FIND("DIRECTORY / MARKETPLACE",C12),0)=1),AND(LEN(C12)=23,IFERROR(FIND("ASSOCIATION / AUTHORITY",C12),0)=1),AND(LEN(C12)=23,IFERROR(FIND("SOFTWARE / SELF-SERVICE",C12),0)=1),AND(LEN(C12)=19,IFERROR(FIND("IN-HOUSE SUBSTITUTE",C12),0)=1),AND(LEN(C12)=5,IFERROR(FIND("OTHER",C12),0)=1)),OR(AND(LEN(D12)=3,IFERROR(FIND("YES",D12),0)=1),AND(LEN(D12)=2,IFERROR(FIND("NO",D12),0)=1),AND(LEN(D12)=7,IFERROR(FIND("UNCLEAR",D12),0)=1)),OR(AND(LEN(E12)=3,IFERROR(FIND("YES",E12),0)=1),AND(LEN(E12)=2,IFERROR(FIND("NO",E12),0)=1),AND(LEN(E12)=7,IFERROR(FIND("UNCLEAR",E12),0)=1)),OR(AND(LEN(F12)=3,IFERROR(FIND("YES",F12),0)=1),AND(LEN(F12)=2,IFERROR(FIND("NO",F12),0)=1),AND(LEN(F12)=7,IFERROR(FIND("UNCLEAR",F12),0)=1)),OR(AND(LEN(G12)=3,IFERROR(FIND("YES",G12),0)=1),AND(LEN(G12)=2,IFERROR(FIND("NO",G12),0)=1),AND(LEN(G12)=7,IFERROR(FIND("UNCLEAR",G12),0)=1)),OR(AND(LEN(H12)=8,IFERROR(FIND("OWN TEAM",H12),0)=1),AND(LEN(H12)=19,IFERROR(FIND("NETWORK / AFFILIATE",H12),0)=1),AND(LEN(H12)=25,IFERROR(FIND("THIRD PARTY / ROUTED LEAD",H12),0)=1),AND(LEN(H12)=16,IFERROR(FIND("INFORMATION ONLY",H12),0)=1),AND(LEN(H12)=23,IFERROR(FIND("SOFTWARE / SELF-SERVICE",H12),0)=1),AND(LEN(H12)=15,IFERROR(FIND("CLIENT IN-HOUSE",H12),0)=1),AND(LEN(H12)=7,IFERROR(FIND("UNCLEAR",H12),0)=1)),OR(AND(LEN(I12)=3,IFERROR(FIND("YES",I12),0)=1),AND(LEN(I12)=2,IFERROR(FIND("NO",I12),0)=1),AND(LEN(I12)=7,IFERROR(FIND("UNCLEAR",I12),0)=1)),OR(AND(LEN(J12)=9,IFERROR(FIND("AVAILABLE",J12),0)=1),AND(LEN(J12)=13,IFERROR(FIND("NOT AVAILABLE",J12),0)=1),AND(LEN(J12)=11,IFERROR(FIND("CONTRADICTS",J12),0)=1))),"VALID","INVALID - CONTROL TOKEN")))</x:f>
      </x:c>
      <x:c r="N12" s="26" t="str">
        <x:f>IF(A12="","",IF(COUNTIFS(EVIDENCE_PACKET!$A$6:$A$205,K12,EVIDENCE_PACKET!$B$6:$B$205,A12,EVIDENCE_PACKET!$J$6:$J$205,"VALID")=1,IF(COUNTIFS(EVIDENCE_PACKET!$A$6:$A$205,K12,EVIDENCE_PACKET!$F$6:$F$205,"CURRENT")=1,"READY","UNRESOLVED"),"INVALID - EVIDENCE LINK"))</x:f>
      </x:c>
      <x:c r="O12" s="26" t="str">
        <x:f>IF(A12="","",IF(OR(AND(OR(EXACT(C12,"DIRECTORY / MARKETPLACE"),EXACT(C12,"ASSOCIATION / AUTHORITY"),EXACT(C12,"SOFTWARE / SELF-SERVICE")),EXACT(H12,"OWN TEAM")),AND(EXACT(C12,"SPECIALIST ADVISORY FIRM"),OR(EXACT(H12,"INFORMATION ONLY"),EXACT(H12,"SOFTWARE / SELF-SERVICE")))),"CONTRADICTION","OK"))</x:f>
      </x:c>
      <x:c r="P12" s="26" t="str">
        <x:f>IF(A12="","",IF(OR(M12&lt;&gt;"VALID",N12&lt;&gt;"READY",O12&lt;&gt;"OK"),"BLOCKED",IF(OR(D12="UNCLEAR",E12="UNCLEAR",F12="UNCLEAR",G12="UNCLEAR",H12="UNCLEAR",I12="UNCLEAR"),"UNRESOLVED","CLEAR")))</x:f>
      </x:c>
      <x:c r="Q12" s="26" t="str">
        <x:f>IF(A12="","",IF(P12="BLOCKED","EVIDENCE / CONTROL BLOCK",IF(P12="UNRESOLVED","CONDITIONAL / REVIEW REQUIRED",VLOOKUP(C12,LISTS!$L$2:$M$10,2,FALSE))))</x:f>
      </x:c>
      <x:c r="R12" s="26" t="str">
        <x:f>IF(A12="","",IF(Q12="EVIDENCE / CONTROL BLOCK","BLOCKED",IF(Q12="CONDITIONAL / REVIEW REQUIRED","UNRESOLVED","READY")))</x:f>
      </x:c>
      <x:c r="S12" s="26" t="str">
        <x:f>IF(A12="","",VLOOKUP(Q12,LISTS!$Q$2:$T$9,2,FALSE))</x:f>
      </x:c>
      <x:c r="T12" s="26" t="str">
        <x:f>IF(A12="","",VLOOKUP(Q12,LISTS!$Q$2:$T$9,3,FALSE))</x:f>
      </x:c>
      <x:c r="U12" s="26" t="str">
        <x:f>IF(A12="","",VLOOKUP(Q12,LISTS!$Q$2:$T$9,4,FALSE))</x:f>
      </x:c>
      <x:c r="V12" s="26" t="str">
        <x:f>IF(A12="","","Reopen when mandate, jurisdiction, buyer/risk, timing, delivery ownership, engagement model or evidence freshness changes materially.")</x:f>
      </x:c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6" t="str">
        <x:f>IF(A13="","",IF(COUNTIF($A$6:$A$205,A13)&gt;1,"INVALID - DUPLICATE ID",IF(AND(OR(AND(LEN(C13)=24,IFERROR(FIND("SPECIALIST ADVISORY FIRM",C13),0)=1),AND(LEN(C13)=29,IFERROR(FIND("GLOBAL MULTIDISCIPLINARY FIRM",C13),0)=1),AND(LEN(C13)=27,IFERROR(FIND("LAW FIRM / ADJACENT ADVISER",C13),0)=1),AND(LEN(C13)=18,IFERROR(FIND("INDEPENDENT EXPERT",C13),0)=1),AND(LEN(C13)=23,IFERROR(FIND("DIRECTORY / MARKETPLACE",C13),0)=1),AND(LEN(C13)=23,IFERROR(FIND("ASSOCIATION / AUTHORITY",C13),0)=1),AND(LEN(C13)=23,IFERROR(FIND("SOFTWARE / SELF-SERVICE",C13),0)=1),AND(LEN(C13)=19,IFERROR(FIND("IN-HOUSE SUBSTITUTE",C13),0)=1),AND(LEN(C13)=5,IFERROR(FIND("OTHER",C13),0)=1)),OR(AND(LEN(D13)=3,IFERROR(FIND("YES",D13),0)=1),AND(LEN(D13)=2,IFERROR(FIND("NO",D13),0)=1),AND(LEN(D13)=7,IFERROR(FIND("UNCLEAR",D13),0)=1)),OR(AND(LEN(E13)=3,IFERROR(FIND("YES",E13),0)=1),AND(LEN(E13)=2,IFERROR(FIND("NO",E13),0)=1),AND(LEN(E13)=7,IFERROR(FIND("UNCLEAR",E13),0)=1)),OR(AND(LEN(F13)=3,IFERROR(FIND("YES",F13),0)=1),AND(LEN(F13)=2,IFERROR(FIND("NO",F13),0)=1),AND(LEN(F13)=7,IFERROR(FIND("UNCLEAR",F13),0)=1)),OR(AND(LEN(G13)=3,IFERROR(FIND("YES",G13),0)=1),AND(LEN(G13)=2,IFERROR(FIND("NO",G13),0)=1),AND(LEN(G13)=7,IFERROR(FIND("UNCLEAR",G13),0)=1)),OR(AND(LEN(H13)=8,IFERROR(FIND("OWN TEAM",H13),0)=1),AND(LEN(H13)=19,IFERROR(FIND("NETWORK / AFFILIATE",H13),0)=1),AND(LEN(H13)=25,IFERROR(FIND("THIRD PARTY / ROUTED LEAD",H13),0)=1),AND(LEN(H13)=16,IFERROR(FIND("INFORMATION ONLY",H13),0)=1),AND(LEN(H13)=23,IFERROR(FIND("SOFTWARE / SELF-SERVICE",H13),0)=1),AND(LEN(H13)=15,IFERROR(FIND("CLIENT IN-HOUSE",H13),0)=1),AND(LEN(H13)=7,IFERROR(FIND("UNCLEAR",H13),0)=1)),OR(AND(LEN(I13)=3,IFERROR(FIND("YES",I13),0)=1),AND(LEN(I13)=2,IFERROR(FIND("NO",I13),0)=1),AND(LEN(I13)=7,IFERROR(FIND("UNCLEAR",I13),0)=1)),OR(AND(LEN(J13)=9,IFERROR(FIND("AVAILABLE",J13),0)=1),AND(LEN(J13)=13,IFERROR(FIND("NOT AVAILABLE",J13),0)=1),AND(LEN(J13)=11,IFERROR(FIND("CONTRADICTS",J13),0)=1))),"VALID","INVALID - CONTROL TOKEN")))</x:f>
      </x:c>
      <x:c r="N13" s="26" t="str">
        <x:f>IF(A13="","",IF(COUNTIFS(EVIDENCE_PACKET!$A$6:$A$205,K13,EVIDENCE_PACKET!$B$6:$B$205,A13,EVIDENCE_PACKET!$J$6:$J$205,"VALID")=1,IF(COUNTIFS(EVIDENCE_PACKET!$A$6:$A$205,K13,EVIDENCE_PACKET!$F$6:$F$205,"CURRENT")=1,"READY","UNRESOLVED"),"INVALID - EVIDENCE LINK"))</x:f>
      </x:c>
      <x:c r="O13" s="26" t="str">
        <x:f>IF(A13="","",IF(OR(AND(OR(EXACT(C13,"DIRECTORY / MARKETPLACE"),EXACT(C13,"ASSOCIATION / AUTHORITY"),EXACT(C13,"SOFTWARE / SELF-SERVICE")),EXACT(H13,"OWN TEAM")),AND(EXACT(C13,"SPECIALIST ADVISORY FIRM"),OR(EXACT(H13,"INFORMATION ONLY"),EXACT(H13,"SOFTWARE / SELF-SERVICE")))),"CONTRADICTION","OK"))</x:f>
      </x:c>
      <x:c r="P13" s="26" t="str">
        <x:f>IF(A13="","",IF(OR(M13&lt;&gt;"VALID",N13&lt;&gt;"READY",O13&lt;&gt;"OK"),"BLOCKED",IF(OR(D13="UNCLEAR",E13="UNCLEAR",F13="UNCLEAR",G13="UNCLEAR",H13="UNCLEAR",I13="UNCLEAR"),"UNRESOLVED","CLEAR")))</x:f>
      </x:c>
      <x:c r="Q13" s="26" t="str">
        <x:f>IF(A13="","",IF(P13="BLOCKED","EVIDENCE / CONTROL BLOCK",IF(P13="UNRESOLVED","CONDITIONAL / REVIEW REQUIRED",VLOOKUP(C13,LISTS!$L$2:$M$10,2,FALSE))))</x:f>
      </x:c>
      <x:c r="R13" s="26" t="str">
        <x:f>IF(A13="","",IF(Q13="EVIDENCE / CONTROL BLOCK","BLOCKED",IF(Q13="CONDITIONAL / REVIEW REQUIRED","UNRESOLVED","READY")))</x:f>
      </x:c>
      <x:c r="S13" s="26" t="str">
        <x:f>IF(A13="","",VLOOKUP(Q13,LISTS!$Q$2:$T$9,2,FALSE))</x:f>
      </x:c>
      <x:c r="T13" s="26" t="str">
        <x:f>IF(A13="","",VLOOKUP(Q13,LISTS!$Q$2:$T$9,3,FALSE))</x:f>
      </x:c>
      <x:c r="U13" s="26" t="str">
        <x:f>IF(A13="","",VLOOKUP(Q13,LISTS!$Q$2:$T$9,4,FALSE))</x:f>
      </x:c>
      <x:c r="V13" s="26" t="str">
        <x:f>IF(A13="","","Reopen when mandate, jurisdiction, buyer/risk, timing, delivery ownership, engagement model or evidence freshness changes materially.")</x:f>
      </x:c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6" t="str">
        <x:f>IF(A14="","",IF(COUNTIF($A$6:$A$205,A14)&gt;1,"INVALID - DUPLICATE ID",IF(AND(OR(AND(LEN(C14)=24,IFERROR(FIND("SPECIALIST ADVISORY FIRM",C14),0)=1),AND(LEN(C14)=29,IFERROR(FIND("GLOBAL MULTIDISCIPLINARY FIRM",C14),0)=1),AND(LEN(C14)=27,IFERROR(FIND("LAW FIRM / ADJACENT ADVISER",C14),0)=1),AND(LEN(C14)=18,IFERROR(FIND("INDEPENDENT EXPERT",C14),0)=1),AND(LEN(C14)=23,IFERROR(FIND("DIRECTORY / MARKETPLACE",C14),0)=1),AND(LEN(C14)=23,IFERROR(FIND("ASSOCIATION / AUTHORITY",C14),0)=1),AND(LEN(C14)=23,IFERROR(FIND("SOFTWARE / SELF-SERVICE",C14),0)=1),AND(LEN(C14)=19,IFERROR(FIND("IN-HOUSE SUBSTITUTE",C14),0)=1),AND(LEN(C14)=5,IFERROR(FIND("OTHER",C14),0)=1)),OR(AND(LEN(D14)=3,IFERROR(FIND("YES",D14),0)=1),AND(LEN(D14)=2,IFERROR(FIND("NO",D14),0)=1),AND(LEN(D14)=7,IFERROR(FIND("UNCLEAR",D14),0)=1)),OR(AND(LEN(E14)=3,IFERROR(FIND("YES",E14),0)=1),AND(LEN(E14)=2,IFERROR(FIND("NO",E14),0)=1),AND(LEN(E14)=7,IFERROR(FIND("UNCLEAR",E14),0)=1)),OR(AND(LEN(F14)=3,IFERROR(FIND("YES",F14),0)=1),AND(LEN(F14)=2,IFERROR(FIND("NO",F14),0)=1),AND(LEN(F14)=7,IFERROR(FIND("UNCLEAR",F14),0)=1)),OR(AND(LEN(G14)=3,IFERROR(FIND("YES",G14),0)=1),AND(LEN(G14)=2,IFERROR(FIND("NO",G14),0)=1),AND(LEN(G14)=7,IFERROR(FIND("UNCLEAR",G14),0)=1)),OR(AND(LEN(H14)=8,IFERROR(FIND("OWN TEAM",H14),0)=1),AND(LEN(H14)=19,IFERROR(FIND("NETWORK / AFFILIATE",H14),0)=1),AND(LEN(H14)=25,IFERROR(FIND("THIRD PARTY / ROUTED LEAD",H14),0)=1),AND(LEN(H14)=16,IFERROR(FIND("INFORMATION ONLY",H14),0)=1),AND(LEN(H14)=23,IFERROR(FIND("SOFTWARE / SELF-SERVICE",H14),0)=1),AND(LEN(H14)=15,IFERROR(FIND("CLIENT IN-HOUSE",H14),0)=1),AND(LEN(H14)=7,IFERROR(FIND("UNCLEAR",H14),0)=1)),OR(AND(LEN(I14)=3,IFERROR(FIND("YES",I14),0)=1),AND(LEN(I14)=2,IFERROR(FIND("NO",I14),0)=1),AND(LEN(I14)=7,IFERROR(FIND("UNCLEAR",I14),0)=1)),OR(AND(LEN(J14)=9,IFERROR(FIND("AVAILABLE",J14),0)=1),AND(LEN(J14)=13,IFERROR(FIND("NOT AVAILABLE",J14),0)=1),AND(LEN(J14)=11,IFERROR(FIND("CONTRADICTS",J14),0)=1))),"VALID","INVALID - CONTROL TOKEN")))</x:f>
      </x:c>
      <x:c r="N14" s="26" t="str">
        <x:f>IF(A14="","",IF(COUNTIFS(EVIDENCE_PACKET!$A$6:$A$205,K14,EVIDENCE_PACKET!$B$6:$B$205,A14,EVIDENCE_PACKET!$J$6:$J$205,"VALID")=1,IF(COUNTIFS(EVIDENCE_PACKET!$A$6:$A$205,K14,EVIDENCE_PACKET!$F$6:$F$205,"CURRENT")=1,"READY","UNRESOLVED"),"INVALID - EVIDENCE LINK"))</x:f>
      </x:c>
      <x:c r="O14" s="26" t="str">
        <x:f>IF(A14="","",IF(OR(AND(OR(EXACT(C14,"DIRECTORY / MARKETPLACE"),EXACT(C14,"ASSOCIATION / AUTHORITY"),EXACT(C14,"SOFTWARE / SELF-SERVICE")),EXACT(H14,"OWN TEAM")),AND(EXACT(C14,"SPECIALIST ADVISORY FIRM"),OR(EXACT(H14,"INFORMATION ONLY"),EXACT(H14,"SOFTWARE / SELF-SERVICE")))),"CONTRADICTION","OK"))</x:f>
      </x:c>
      <x:c r="P14" s="26" t="str">
        <x:f>IF(A14="","",IF(OR(M14&lt;&gt;"VALID",N14&lt;&gt;"READY",O14&lt;&gt;"OK"),"BLOCKED",IF(OR(D14="UNCLEAR",E14="UNCLEAR",F14="UNCLEAR",G14="UNCLEAR",H14="UNCLEAR",I14="UNCLEAR"),"UNRESOLVED","CLEAR")))</x:f>
      </x:c>
      <x:c r="Q14" s="26" t="str">
        <x:f>IF(A14="","",IF(P14="BLOCKED","EVIDENCE / CONTROL BLOCK",IF(P14="UNRESOLVED","CONDITIONAL / REVIEW REQUIRED",VLOOKUP(C14,LISTS!$L$2:$M$10,2,FALSE))))</x:f>
      </x:c>
      <x:c r="R14" s="26" t="str">
        <x:f>IF(A14="","",IF(Q14="EVIDENCE / CONTROL BLOCK","BLOCKED",IF(Q14="CONDITIONAL / REVIEW REQUIRED","UNRESOLVED","READY")))</x:f>
      </x:c>
      <x:c r="S14" s="26" t="str">
        <x:f>IF(A14="","",VLOOKUP(Q14,LISTS!$Q$2:$T$9,2,FALSE))</x:f>
      </x:c>
      <x:c r="T14" s="26" t="str">
        <x:f>IF(A14="","",VLOOKUP(Q14,LISTS!$Q$2:$T$9,3,FALSE))</x:f>
      </x:c>
      <x:c r="U14" s="26" t="str">
        <x:f>IF(A14="","",VLOOKUP(Q14,LISTS!$Q$2:$T$9,4,FALSE))</x:f>
      </x:c>
      <x:c r="V14" s="26" t="str">
        <x:f>IF(A14="","","Reopen when mandate, jurisdiction, buyer/risk, timing, delivery ownership, engagement model or evidence freshness changes materially.")</x:f>
      </x:c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  <x:c r="L15" s="20"/>
      <x:c r="M15" s="26" t="str">
        <x:f>IF(A15="","",IF(COUNTIF($A$6:$A$205,A15)&gt;1,"INVALID - DUPLICATE ID",IF(AND(OR(AND(LEN(C15)=24,IFERROR(FIND("SPECIALIST ADVISORY FIRM",C15),0)=1),AND(LEN(C15)=29,IFERROR(FIND("GLOBAL MULTIDISCIPLINARY FIRM",C15),0)=1),AND(LEN(C15)=27,IFERROR(FIND("LAW FIRM / ADJACENT ADVISER",C15),0)=1),AND(LEN(C15)=18,IFERROR(FIND("INDEPENDENT EXPERT",C15),0)=1),AND(LEN(C15)=23,IFERROR(FIND("DIRECTORY / MARKETPLACE",C15),0)=1),AND(LEN(C15)=23,IFERROR(FIND("ASSOCIATION / AUTHORITY",C15),0)=1),AND(LEN(C15)=23,IFERROR(FIND("SOFTWARE / SELF-SERVICE",C15),0)=1),AND(LEN(C15)=19,IFERROR(FIND("IN-HOUSE SUBSTITUTE",C15),0)=1),AND(LEN(C15)=5,IFERROR(FIND("OTHER",C15),0)=1)),OR(AND(LEN(D15)=3,IFERROR(FIND("YES",D15),0)=1),AND(LEN(D15)=2,IFERROR(FIND("NO",D15),0)=1),AND(LEN(D15)=7,IFERROR(FIND("UNCLEAR",D15),0)=1)),OR(AND(LEN(E15)=3,IFERROR(FIND("YES",E15),0)=1),AND(LEN(E15)=2,IFERROR(FIND("NO",E15),0)=1),AND(LEN(E15)=7,IFERROR(FIND("UNCLEAR",E15),0)=1)),OR(AND(LEN(F15)=3,IFERROR(FIND("YES",F15),0)=1),AND(LEN(F15)=2,IFERROR(FIND("NO",F15),0)=1),AND(LEN(F15)=7,IFERROR(FIND("UNCLEAR",F15),0)=1)),OR(AND(LEN(G15)=3,IFERROR(FIND("YES",G15),0)=1),AND(LEN(G15)=2,IFERROR(FIND("NO",G15),0)=1),AND(LEN(G15)=7,IFERROR(FIND("UNCLEAR",G15),0)=1)),OR(AND(LEN(H15)=8,IFERROR(FIND("OWN TEAM",H15),0)=1),AND(LEN(H15)=19,IFERROR(FIND("NETWORK / AFFILIATE",H15),0)=1),AND(LEN(H15)=25,IFERROR(FIND("THIRD PARTY / ROUTED LEAD",H15),0)=1),AND(LEN(H15)=16,IFERROR(FIND("INFORMATION ONLY",H15),0)=1),AND(LEN(H15)=23,IFERROR(FIND("SOFTWARE / SELF-SERVICE",H15),0)=1),AND(LEN(H15)=15,IFERROR(FIND("CLIENT IN-HOUSE",H15),0)=1),AND(LEN(H15)=7,IFERROR(FIND("UNCLEAR",H15),0)=1)),OR(AND(LEN(I15)=3,IFERROR(FIND("YES",I15),0)=1),AND(LEN(I15)=2,IFERROR(FIND("NO",I15),0)=1),AND(LEN(I15)=7,IFERROR(FIND("UNCLEAR",I15),0)=1)),OR(AND(LEN(J15)=9,IFERROR(FIND("AVAILABLE",J15),0)=1),AND(LEN(J15)=13,IFERROR(FIND("NOT AVAILABLE",J15),0)=1),AND(LEN(J15)=11,IFERROR(FIND("CONTRADICTS",J15),0)=1))),"VALID","INVALID - CONTROL TOKEN")))</x:f>
      </x:c>
      <x:c r="N15" s="26" t="str">
        <x:f>IF(A15="","",IF(COUNTIFS(EVIDENCE_PACKET!$A$6:$A$205,K15,EVIDENCE_PACKET!$B$6:$B$205,A15,EVIDENCE_PACKET!$J$6:$J$205,"VALID")=1,IF(COUNTIFS(EVIDENCE_PACKET!$A$6:$A$205,K15,EVIDENCE_PACKET!$F$6:$F$205,"CURRENT")=1,"READY","UNRESOLVED"),"INVALID - EVIDENCE LINK"))</x:f>
      </x:c>
      <x:c r="O15" s="26" t="str">
        <x:f>IF(A15="","",IF(OR(AND(OR(EXACT(C15,"DIRECTORY / MARKETPLACE"),EXACT(C15,"ASSOCIATION / AUTHORITY"),EXACT(C15,"SOFTWARE / SELF-SERVICE")),EXACT(H15,"OWN TEAM")),AND(EXACT(C15,"SPECIALIST ADVISORY FIRM"),OR(EXACT(H15,"INFORMATION ONLY"),EXACT(H15,"SOFTWARE / SELF-SERVICE")))),"CONTRADICTION","OK"))</x:f>
      </x:c>
      <x:c r="P15" s="26" t="str">
        <x:f>IF(A15="","",IF(OR(M15&lt;&gt;"VALID",N15&lt;&gt;"READY",O15&lt;&gt;"OK"),"BLOCKED",IF(OR(D15="UNCLEAR",E15="UNCLEAR",F15="UNCLEAR",G15="UNCLEAR",H15="UNCLEAR",I15="UNCLEAR"),"UNRESOLVED","CLEAR")))</x:f>
      </x:c>
      <x:c r="Q15" s="26" t="str">
        <x:f>IF(A15="","",IF(P15="BLOCKED","EVIDENCE / CONTROL BLOCK",IF(P15="UNRESOLVED","CONDITIONAL / REVIEW REQUIRED",VLOOKUP(C15,LISTS!$L$2:$M$10,2,FALSE))))</x:f>
      </x:c>
      <x:c r="R15" s="26" t="str">
        <x:f>IF(A15="","",IF(Q15="EVIDENCE / CONTROL BLOCK","BLOCKED",IF(Q15="CONDITIONAL / REVIEW REQUIRED","UNRESOLVED","READY")))</x:f>
      </x:c>
      <x:c r="S15" s="26" t="str">
        <x:f>IF(A15="","",VLOOKUP(Q15,LISTS!$Q$2:$T$9,2,FALSE))</x:f>
      </x:c>
      <x:c r="T15" s="26" t="str">
        <x:f>IF(A15="","",VLOOKUP(Q15,LISTS!$Q$2:$T$9,3,FALSE))</x:f>
      </x:c>
      <x:c r="U15" s="26" t="str">
        <x:f>IF(A15="","",VLOOKUP(Q15,LISTS!$Q$2:$T$9,4,FALSE))</x:f>
      </x:c>
      <x:c r="V15" s="26" t="str">
        <x:f>IF(A15="","","Reopen when mandate, jurisdiction, buyer/risk, timing, delivery ownership, engagement model or evidence freshness changes materially.")</x:f>
      </x:c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6" t="str">
        <x:f>IF(A16="","",IF(COUNTIF($A$6:$A$205,A16)&gt;1,"INVALID - DUPLICATE ID",IF(AND(OR(AND(LEN(C16)=24,IFERROR(FIND("SPECIALIST ADVISORY FIRM",C16),0)=1),AND(LEN(C16)=29,IFERROR(FIND("GLOBAL MULTIDISCIPLINARY FIRM",C16),0)=1),AND(LEN(C16)=27,IFERROR(FIND("LAW FIRM / ADJACENT ADVISER",C16),0)=1),AND(LEN(C16)=18,IFERROR(FIND("INDEPENDENT EXPERT",C16),0)=1),AND(LEN(C16)=23,IFERROR(FIND("DIRECTORY / MARKETPLACE",C16),0)=1),AND(LEN(C16)=23,IFERROR(FIND("ASSOCIATION / AUTHORITY",C16),0)=1),AND(LEN(C16)=23,IFERROR(FIND("SOFTWARE / SELF-SERVICE",C16),0)=1),AND(LEN(C16)=19,IFERROR(FIND("IN-HOUSE SUBSTITUTE",C16),0)=1),AND(LEN(C16)=5,IFERROR(FIND("OTHER",C16),0)=1)),OR(AND(LEN(D16)=3,IFERROR(FIND("YES",D16),0)=1),AND(LEN(D16)=2,IFERROR(FIND("NO",D16),0)=1),AND(LEN(D16)=7,IFERROR(FIND("UNCLEAR",D16),0)=1)),OR(AND(LEN(E16)=3,IFERROR(FIND("YES",E16),0)=1),AND(LEN(E16)=2,IFERROR(FIND("NO",E16),0)=1),AND(LEN(E16)=7,IFERROR(FIND("UNCLEAR",E16),0)=1)),OR(AND(LEN(F16)=3,IFERROR(FIND("YES",F16),0)=1),AND(LEN(F16)=2,IFERROR(FIND("NO",F16),0)=1),AND(LEN(F16)=7,IFERROR(FIND("UNCLEAR",F16),0)=1)),OR(AND(LEN(G16)=3,IFERROR(FIND("YES",G16),0)=1),AND(LEN(G16)=2,IFERROR(FIND("NO",G16),0)=1),AND(LEN(G16)=7,IFERROR(FIND("UNCLEAR",G16),0)=1)),OR(AND(LEN(H16)=8,IFERROR(FIND("OWN TEAM",H16),0)=1),AND(LEN(H16)=19,IFERROR(FIND("NETWORK / AFFILIATE",H16),0)=1),AND(LEN(H16)=25,IFERROR(FIND("THIRD PARTY / ROUTED LEAD",H16),0)=1),AND(LEN(H16)=16,IFERROR(FIND("INFORMATION ONLY",H16),0)=1),AND(LEN(H16)=23,IFERROR(FIND("SOFTWARE / SELF-SERVICE",H16),0)=1),AND(LEN(H16)=15,IFERROR(FIND("CLIENT IN-HOUSE",H16),0)=1),AND(LEN(H16)=7,IFERROR(FIND("UNCLEAR",H16),0)=1)),OR(AND(LEN(I16)=3,IFERROR(FIND("YES",I16),0)=1),AND(LEN(I16)=2,IFERROR(FIND("NO",I16),0)=1),AND(LEN(I16)=7,IFERROR(FIND("UNCLEAR",I16),0)=1)),OR(AND(LEN(J16)=9,IFERROR(FIND("AVAILABLE",J16),0)=1),AND(LEN(J16)=13,IFERROR(FIND("NOT AVAILABLE",J16),0)=1),AND(LEN(J16)=11,IFERROR(FIND("CONTRADICTS",J16),0)=1))),"VALID","INVALID - CONTROL TOKEN")))</x:f>
      </x:c>
      <x:c r="N16" s="26" t="str">
        <x:f>IF(A16="","",IF(COUNTIFS(EVIDENCE_PACKET!$A$6:$A$205,K16,EVIDENCE_PACKET!$B$6:$B$205,A16,EVIDENCE_PACKET!$J$6:$J$205,"VALID")=1,IF(COUNTIFS(EVIDENCE_PACKET!$A$6:$A$205,K16,EVIDENCE_PACKET!$F$6:$F$205,"CURRENT")=1,"READY","UNRESOLVED"),"INVALID - EVIDENCE LINK"))</x:f>
      </x:c>
      <x:c r="O16" s="26" t="str">
        <x:f>IF(A16="","",IF(OR(AND(OR(EXACT(C16,"DIRECTORY / MARKETPLACE"),EXACT(C16,"ASSOCIATION / AUTHORITY"),EXACT(C16,"SOFTWARE / SELF-SERVICE")),EXACT(H16,"OWN TEAM")),AND(EXACT(C16,"SPECIALIST ADVISORY FIRM"),OR(EXACT(H16,"INFORMATION ONLY"),EXACT(H16,"SOFTWARE / SELF-SERVICE")))),"CONTRADICTION","OK"))</x:f>
      </x:c>
      <x:c r="P16" s="26" t="str">
        <x:f>IF(A16="","",IF(OR(M16&lt;&gt;"VALID",N16&lt;&gt;"READY",O16&lt;&gt;"OK"),"BLOCKED",IF(OR(D16="UNCLEAR",E16="UNCLEAR",F16="UNCLEAR",G16="UNCLEAR",H16="UNCLEAR",I16="UNCLEAR"),"UNRESOLVED","CLEAR")))</x:f>
      </x:c>
      <x:c r="Q16" s="26" t="str">
        <x:f>IF(A16="","",IF(P16="BLOCKED","EVIDENCE / CONTROL BLOCK",IF(P16="UNRESOLVED","CONDITIONAL / REVIEW REQUIRED",VLOOKUP(C16,LISTS!$L$2:$M$10,2,FALSE))))</x:f>
      </x:c>
      <x:c r="R16" s="26" t="str">
        <x:f>IF(A16="","",IF(Q16="EVIDENCE / CONTROL BLOCK","BLOCKED",IF(Q16="CONDITIONAL / REVIEW REQUIRED","UNRESOLVED","READY")))</x:f>
      </x:c>
      <x:c r="S16" s="26" t="str">
        <x:f>IF(A16="","",VLOOKUP(Q16,LISTS!$Q$2:$T$9,2,FALSE))</x:f>
      </x:c>
      <x:c r="T16" s="26" t="str">
        <x:f>IF(A16="","",VLOOKUP(Q16,LISTS!$Q$2:$T$9,3,FALSE))</x:f>
      </x:c>
      <x:c r="U16" s="26" t="str">
        <x:f>IF(A16="","",VLOOKUP(Q16,LISTS!$Q$2:$T$9,4,FALSE))</x:f>
      </x:c>
      <x:c r="V16" s="26" t="str">
        <x:f>IF(A16="","","Reopen when mandate, jurisdiction, buyer/risk, timing, delivery ownership, engagement model or evidence freshness changes materially.")</x:f>
      </x:c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  <x:c r="L17" s="20"/>
      <x:c r="M17" s="26" t="str">
        <x:f>IF(A17="","",IF(COUNTIF($A$6:$A$205,A17)&gt;1,"INVALID - DUPLICATE ID",IF(AND(OR(AND(LEN(C17)=24,IFERROR(FIND("SPECIALIST ADVISORY FIRM",C17),0)=1),AND(LEN(C17)=29,IFERROR(FIND("GLOBAL MULTIDISCIPLINARY FIRM",C17),0)=1),AND(LEN(C17)=27,IFERROR(FIND("LAW FIRM / ADJACENT ADVISER",C17),0)=1),AND(LEN(C17)=18,IFERROR(FIND("INDEPENDENT EXPERT",C17),0)=1),AND(LEN(C17)=23,IFERROR(FIND("DIRECTORY / MARKETPLACE",C17),0)=1),AND(LEN(C17)=23,IFERROR(FIND("ASSOCIATION / AUTHORITY",C17),0)=1),AND(LEN(C17)=23,IFERROR(FIND("SOFTWARE / SELF-SERVICE",C17),0)=1),AND(LEN(C17)=19,IFERROR(FIND("IN-HOUSE SUBSTITUTE",C17),0)=1),AND(LEN(C17)=5,IFERROR(FIND("OTHER",C17),0)=1)),OR(AND(LEN(D17)=3,IFERROR(FIND("YES",D17),0)=1),AND(LEN(D17)=2,IFERROR(FIND("NO",D17),0)=1),AND(LEN(D17)=7,IFERROR(FIND("UNCLEAR",D17),0)=1)),OR(AND(LEN(E17)=3,IFERROR(FIND("YES",E17),0)=1),AND(LEN(E17)=2,IFERROR(FIND("NO",E17),0)=1),AND(LEN(E17)=7,IFERROR(FIND("UNCLEAR",E17),0)=1)),OR(AND(LEN(F17)=3,IFERROR(FIND("YES",F17),0)=1),AND(LEN(F17)=2,IFERROR(FIND("NO",F17),0)=1),AND(LEN(F17)=7,IFERROR(FIND("UNCLEAR",F17),0)=1)),OR(AND(LEN(G17)=3,IFERROR(FIND("YES",G17),0)=1),AND(LEN(G17)=2,IFERROR(FIND("NO",G17),0)=1),AND(LEN(G17)=7,IFERROR(FIND("UNCLEAR",G17),0)=1)),OR(AND(LEN(H17)=8,IFERROR(FIND("OWN TEAM",H17),0)=1),AND(LEN(H17)=19,IFERROR(FIND("NETWORK / AFFILIATE",H17),0)=1),AND(LEN(H17)=25,IFERROR(FIND("THIRD PARTY / ROUTED LEAD",H17),0)=1),AND(LEN(H17)=16,IFERROR(FIND("INFORMATION ONLY",H17),0)=1),AND(LEN(H17)=23,IFERROR(FIND("SOFTWARE / SELF-SERVICE",H17),0)=1),AND(LEN(H17)=15,IFERROR(FIND("CLIENT IN-HOUSE",H17),0)=1),AND(LEN(H17)=7,IFERROR(FIND("UNCLEAR",H17),0)=1)),OR(AND(LEN(I17)=3,IFERROR(FIND("YES",I17),0)=1),AND(LEN(I17)=2,IFERROR(FIND("NO",I17),0)=1),AND(LEN(I17)=7,IFERROR(FIND("UNCLEAR",I17),0)=1)),OR(AND(LEN(J17)=9,IFERROR(FIND("AVAILABLE",J17),0)=1),AND(LEN(J17)=13,IFERROR(FIND("NOT AVAILABLE",J17),0)=1),AND(LEN(J17)=11,IFERROR(FIND("CONTRADICTS",J17),0)=1))),"VALID","INVALID - CONTROL TOKEN")))</x:f>
      </x:c>
      <x:c r="N17" s="26" t="str">
        <x:f>IF(A17="","",IF(COUNTIFS(EVIDENCE_PACKET!$A$6:$A$205,K17,EVIDENCE_PACKET!$B$6:$B$205,A17,EVIDENCE_PACKET!$J$6:$J$205,"VALID")=1,IF(COUNTIFS(EVIDENCE_PACKET!$A$6:$A$205,K17,EVIDENCE_PACKET!$F$6:$F$205,"CURRENT")=1,"READY","UNRESOLVED"),"INVALID - EVIDENCE LINK"))</x:f>
      </x:c>
      <x:c r="O17" s="26" t="str">
        <x:f>IF(A17="","",IF(OR(AND(OR(EXACT(C17,"DIRECTORY / MARKETPLACE"),EXACT(C17,"ASSOCIATION / AUTHORITY"),EXACT(C17,"SOFTWARE / SELF-SERVICE")),EXACT(H17,"OWN TEAM")),AND(EXACT(C17,"SPECIALIST ADVISORY FIRM"),OR(EXACT(H17,"INFORMATION ONLY"),EXACT(H17,"SOFTWARE / SELF-SERVICE")))),"CONTRADICTION","OK"))</x:f>
      </x:c>
      <x:c r="P17" s="26" t="str">
        <x:f>IF(A17="","",IF(OR(M17&lt;&gt;"VALID",N17&lt;&gt;"READY",O17&lt;&gt;"OK"),"BLOCKED",IF(OR(D17="UNCLEAR",E17="UNCLEAR",F17="UNCLEAR",G17="UNCLEAR",H17="UNCLEAR",I17="UNCLEAR"),"UNRESOLVED","CLEAR")))</x:f>
      </x:c>
      <x:c r="Q17" s="26" t="str">
        <x:f>IF(A17="","",IF(P17="BLOCKED","EVIDENCE / CONTROL BLOCK",IF(P17="UNRESOLVED","CONDITIONAL / REVIEW REQUIRED",VLOOKUP(C17,LISTS!$L$2:$M$10,2,FALSE))))</x:f>
      </x:c>
      <x:c r="R17" s="26" t="str">
        <x:f>IF(A17="","",IF(Q17="EVIDENCE / CONTROL BLOCK","BLOCKED",IF(Q17="CONDITIONAL / REVIEW REQUIRED","UNRESOLVED","READY")))</x:f>
      </x:c>
      <x:c r="S17" s="26" t="str">
        <x:f>IF(A17="","",VLOOKUP(Q17,LISTS!$Q$2:$T$9,2,FALSE))</x:f>
      </x:c>
      <x:c r="T17" s="26" t="str">
        <x:f>IF(A17="","",VLOOKUP(Q17,LISTS!$Q$2:$T$9,3,FALSE))</x:f>
      </x:c>
      <x:c r="U17" s="26" t="str">
        <x:f>IF(A17="","",VLOOKUP(Q17,LISTS!$Q$2:$T$9,4,FALSE))</x:f>
      </x:c>
      <x:c r="V17" s="26" t="str">
        <x:f>IF(A17="","","Reopen when mandate, jurisdiction, buyer/risk, timing, delivery ownership, engagement model or evidence freshness changes materially.")</x:f>
      </x:c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6" t="str">
        <x:f>IF(A18="","",IF(COUNTIF($A$6:$A$205,A18)&gt;1,"INVALID - DUPLICATE ID",IF(AND(OR(AND(LEN(C18)=24,IFERROR(FIND("SPECIALIST ADVISORY FIRM",C18),0)=1),AND(LEN(C18)=29,IFERROR(FIND("GLOBAL MULTIDISCIPLINARY FIRM",C18),0)=1),AND(LEN(C18)=27,IFERROR(FIND("LAW FIRM / ADJACENT ADVISER",C18),0)=1),AND(LEN(C18)=18,IFERROR(FIND("INDEPENDENT EXPERT",C18),0)=1),AND(LEN(C18)=23,IFERROR(FIND("DIRECTORY / MARKETPLACE",C18),0)=1),AND(LEN(C18)=23,IFERROR(FIND("ASSOCIATION / AUTHORITY",C18),0)=1),AND(LEN(C18)=23,IFERROR(FIND("SOFTWARE / SELF-SERVICE",C18),0)=1),AND(LEN(C18)=19,IFERROR(FIND("IN-HOUSE SUBSTITUTE",C18),0)=1),AND(LEN(C18)=5,IFERROR(FIND("OTHER",C18),0)=1)),OR(AND(LEN(D18)=3,IFERROR(FIND("YES",D18),0)=1),AND(LEN(D18)=2,IFERROR(FIND("NO",D18),0)=1),AND(LEN(D18)=7,IFERROR(FIND("UNCLEAR",D18),0)=1)),OR(AND(LEN(E18)=3,IFERROR(FIND("YES",E18),0)=1),AND(LEN(E18)=2,IFERROR(FIND("NO",E18),0)=1),AND(LEN(E18)=7,IFERROR(FIND("UNCLEAR",E18),0)=1)),OR(AND(LEN(F18)=3,IFERROR(FIND("YES",F18),0)=1),AND(LEN(F18)=2,IFERROR(FIND("NO",F18),0)=1),AND(LEN(F18)=7,IFERROR(FIND("UNCLEAR",F18),0)=1)),OR(AND(LEN(G18)=3,IFERROR(FIND("YES",G18),0)=1),AND(LEN(G18)=2,IFERROR(FIND("NO",G18),0)=1),AND(LEN(G18)=7,IFERROR(FIND("UNCLEAR",G18),0)=1)),OR(AND(LEN(H18)=8,IFERROR(FIND("OWN TEAM",H18),0)=1),AND(LEN(H18)=19,IFERROR(FIND("NETWORK / AFFILIATE",H18),0)=1),AND(LEN(H18)=25,IFERROR(FIND("THIRD PARTY / ROUTED LEAD",H18),0)=1),AND(LEN(H18)=16,IFERROR(FIND("INFORMATION ONLY",H18),0)=1),AND(LEN(H18)=23,IFERROR(FIND("SOFTWARE / SELF-SERVICE",H18),0)=1),AND(LEN(H18)=15,IFERROR(FIND("CLIENT IN-HOUSE",H18),0)=1),AND(LEN(H18)=7,IFERROR(FIND("UNCLEAR",H18),0)=1)),OR(AND(LEN(I18)=3,IFERROR(FIND("YES",I18),0)=1),AND(LEN(I18)=2,IFERROR(FIND("NO",I18),0)=1),AND(LEN(I18)=7,IFERROR(FIND("UNCLEAR",I18),0)=1)),OR(AND(LEN(J18)=9,IFERROR(FIND("AVAILABLE",J18),0)=1),AND(LEN(J18)=13,IFERROR(FIND("NOT AVAILABLE",J18),0)=1),AND(LEN(J18)=11,IFERROR(FIND("CONTRADICTS",J18),0)=1))),"VALID","INVALID - CONTROL TOKEN")))</x:f>
      </x:c>
      <x:c r="N18" s="26" t="str">
        <x:f>IF(A18="","",IF(COUNTIFS(EVIDENCE_PACKET!$A$6:$A$205,K18,EVIDENCE_PACKET!$B$6:$B$205,A18,EVIDENCE_PACKET!$J$6:$J$205,"VALID")=1,IF(COUNTIFS(EVIDENCE_PACKET!$A$6:$A$205,K18,EVIDENCE_PACKET!$F$6:$F$205,"CURRENT")=1,"READY","UNRESOLVED"),"INVALID - EVIDENCE LINK"))</x:f>
      </x:c>
      <x:c r="O18" s="26" t="str">
        <x:f>IF(A18="","",IF(OR(AND(OR(EXACT(C18,"DIRECTORY / MARKETPLACE"),EXACT(C18,"ASSOCIATION / AUTHORITY"),EXACT(C18,"SOFTWARE / SELF-SERVICE")),EXACT(H18,"OWN TEAM")),AND(EXACT(C18,"SPECIALIST ADVISORY FIRM"),OR(EXACT(H18,"INFORMATION ONLY"),EXACT(H18,"SOFTWARE / SELF-SERVICE")))),"CONTRADICTION","OK"))</x:f>
      </x:c>
      <x:c r="P18" s="26" t="str">
        <x:f>IF(A18="","",IF(OR(M18&lt;&gt;"VALID",N18&lt;&gt;"READY",O18&lt;&gt;"OK"),"BLOCKED",IF(OR(D18="UNCLEAR",E18="UNCLEAR",F18="UNCLEAR",G18="UNCLEAR",H18="UNCLEAR",I18="UNCLEAR"),"UNRESOLVED","CLEAR")))</x:f>
      </x:c>
      <x:c r="Q18" s="26" t="str">
        <x:f>IF(A18="","",IF(P18="BLOCKED","EVIDENCE / CONTROL BLOCK",IF(P18="UNRESOLVED","CONDITIONAL / REVIEW REQUIRED",VLOOKUP(C18,LISTS!$L$2:$M$10,2,FALSE))))</x:f>
      </x:c>
      <x:c r="R18" s="26" t="str">
        <x:f>IF(A18="","",IF(Q18="EVIDENCE / CONTROL BLOCK","BLOCKED",IF(Q18="CONDITIONAL / REVIEW REQUIRED","UNRESOLVED","READY")))</x:f>
      </x:c>
      <x:c r="S18" s="26" t="str">
        <x:f>IF(A18="","",VLOOKUP(Q18,LISTS!$Q$2:$T$9,2,FALSE))</x:f>
      </x:c>
      <x:c r="T18" s="26" t="str">
        <x:f>IF(A18="","",VLOOKUP(Q18,LISTS!$Q$2:$T$9,3,FALSE))</x:f>
      </x:c>
      <x:c r="U18" s="26" t="str">
        <x:f>IF(A18="","",VLOOKUP(Q18,LISTS!$Q$2:$T$9,4,FALSE))</x:f>
      </x:c>
      <x:c r="V18" s="26" t="str">
        <x:f>IF(A18="","","Reopen when mandate, jurisdiction, buyer/risk, timing, delivery ownership, engagement model or evidence freshness changes materially.")</x:f>
      </x:c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6" t="str">
        <x:f>IF(A19="","",IF(COUNTIF($A$6:$A$205,A19)&gt;1,"INVALID - DUPLICATE ID",IF(AND(OR(AND(LEN(C19)=24,IFERROR(FIND("SPECIALIST ADVISORY FIRM",C19),0)=1),AND(LEN(C19)=29,IFERROR(FIND("GLOBAL MULTIDISCIPLINARY FIRM",C19),0)=1),AND(LEN(C19)=27,IFERROR(FIND("LAW FIRM / ADJACENT ADVISER",C19),0)=1),AND(LEN(C19)=18,IFERROR(FIND("INDEPENDENT EXPERT",C19),0)=1),AND(LEN(C19)=23,IFERROR(FIND("DIRECTORY / MARKETPLACE",C19),0)=1),AND(LEN(C19)=23,IFERROR(FIND("ASSOCIATION / AUTHORITY",C19),0)=1),AND(LEN(C19)=23,IFERROR(FIND("SOFTWARE / SELF-SERVICE",C19),0)=1),AND(LEN(C19)=19,IFERROR(FIND("IN-HOUSE SUBSTITUTE",C19),0)=1),AND(LEN(C19)=5,IFERROR(FIND("OTHER",C19),0)=1)),OR(AND(LEN(D19)=3,IFERROR(FIND("YES",D19),0)=1),AND(LEN(D19)=2,IFERROR(FIND("NO",D19),0)=1),AND(LEN(D19)=7,IFERROR(FIND("UNCLEAR",D19),0)=1)),OR(AND(LEN(E19)=3,IFERROR(FIND("YES",E19),0)=1),AND(LEN(E19)=2,IFERROR(FIND("NO",E19),0)=1),AND(LEN(E19)=7,IFERROR(FIND("UNCLEAR",E19),0)=1)),OR(AND(LEN(F19)=3,IFERROR(FIND("YES",F19),0)=1),AND(LEN(F19)=2,IFERROR(FIND("NO",F19),0)=1),AND(LEN(F19)=7,IFERROR(FIND("UNCLEAR",F19),0)=1)),OR(AND(LEN(G19)=3,IFERROR(FIND("YES",G19),0)=1),AND(LEN(G19)=2,IFERROR(FIND("NO",G19),0)=1),AND(LEN(G19)=7,IFERROR(FIND("UNCLEAR",G19),0)=1)),OR(AND(LEN(H19)=8,IFERROR(FIND("OWN TEAM",H19),0)=1),AND(LEN(H19)=19,IFERROR(FIND("NETWORK / AFFILIATE",H19),0)=1),AND(LEN(H19)=25,IFERROR(FIND("THIRD PARTY / ROUTED LEAD",H19),0)=1),AND(LEN(H19)=16,IFERROR(FIND("INFORMATION ONLY",H19),0)=1),AND(LEN(H19)=23,IFERROR(FIND("SOFTWARE / SELF-SERVICE",H19),0)=1),AND(LEN(H19)=15,IFERROR(FIND("CLIENT IN-HOUSE",H19),0)=1),AND(LEN(H19)=7,IFERROR(FIND("UNCLEAR",H19),0)=1)),OR(AND(LEN(I19)=3,IFERROR(FIND("YES",I19),0)=1),AND(LEN(I19)=2,IFERROR(FIND("NO",I19),0)=1),AND(LEN(I19)=7,IFERROR(FIND("UNCLEAR",I19),0)=1)),OR(AND(LEN(J19)=9,IFERROR(FIND("AVAILABLE",J19),0)=1),AND(LEN(J19)=13,IFERROR(FIND("NOT AVAILABLE",J19),0)=1),AND(LEN(J19)=11,IFERROR(FIND("CONTRADICTS",J19),0)=1))),"VALID","INVALID - CONTROL TOKEN")))</x:f>
      </x:c>
      <x:c r="N19" s="26" t="str">
        <x:f>IF(A19="","",IF(COUNTIFS(EVIDENCE_PACKET!$A$6:$A$205,K19,EVIDENCE_PACKET!$B$6:$B$205,A19,EVIDENCE_PACKET!$J$6:$J$205,"VALID")=1,IF(COUNTIFS(EVIDENCE_PACKET!$A$6:$A$205,K19,EVIDENCE_PACKET!$F$6:$F$205,"CURRENT")=1,"READY","UNRESOLVED"),"INVALID - EVIDENCE LINK"))</x:f>
      </x:c>
      <x:c r="O19" s="26" t="str">
        <x:f>IF(A19="","",IF(OR(AND(OR(EXACT(C19,"DIRECTORY / MARKETPLACE"),EXACT(C19,"ASSOCIATION / AUTHORITY"),EXACT(C19,"SOFTWARE / SELF-SERVICE")),EXACT(H19,"OWN TEAM")),AND(EXACT(C19,"SPECIALIST ADVISORY FIRM"),OR(EXACT(H19,"INFORMATION ONLY"),EXACT(H19,"SOFTWARE / SELF-SERVICE")))),"CONTRADICTION","OK"))</x:f>
      </x:c>
      <x:c r="P19" s="26" t="str">
        <x:f>IF(A19="","",IF(OR(M19&lt;&gt;"VALID",N19&lt;&gt;"READY",O19&lt;&gt;"OK"),"BLOCKED",IF(OR(D19="UNCLEAR",E19="UNCLEAR",F19="UNCLEAR",G19="UNCLEAR",H19="UNCLEAR",I19="UNCLEAR"),"UNRESOLVED","CLEAR")))</x:f>
      </x:c>
      <x:c r="Q19" s="26" t="str">
        <x:f>IF(A19="","",IF(P19="BLOCKED","EVIDENCE / CONTROL BLOCK",IF(P19="UNRESOLVED","CONDITIONAL / REVIEW REQUIRED",VLOOKUP(C19,LISTS!$L$2:$M$10,2,FALSE))))</x:f>
      </x:c>
      <x:c r="R19" s="26" t="str">
        <x:f>IF(A19="","",IF(Q19="EVIDENCE / CONTROL BLOCK","BLOCKED",IF(Q19="CONDITIONAL / REVIEW REQUIRED","UNRESOLVED","READY")))</x:f>
      </x:c>
      <x:c r="S19" s="26" t="str">
        <x:f>IF(A19="","",VLOOKUP(Q19,LISTS!$Q$2:$T$9,2,FALSE))</x:f>
      </x:c>
      <x:c r="T19" s="26" t="str">
        <x:f>IF(A19="","",VLOOKUP(Q19,LISTS!$Q$2:$T$9,3,FALSE))</x:f>
      </x:c>
      <x:c r="U19" s="26" t="str">
        <x:f>IF(A19="","",VLOOKUP(Q19,LISTS!$Q$2:$T$9,4,FALSE))</x:f>
      </x:c>
      <x:c r="V19" s="26" t="str">
        <x:f>IF(A19="","","Reopen when mandate, jurisdiction, buyer/risk, timing, delivery ownership, engagement model or evidence freshness changes materially.")</x:f>
      </x:c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6" t="str">
        <x:f>IF(A20="","",IF(COUNTIF($A$6:$A$205,A20)&gt;1,"INVALID - DUPLICATE ID",IF(AND(OR(AND(LEN(C20)=24,IFERROR(FIND("SPECIALIST ADVISORY FIRM",C20),0)=1),AND(LEN(C20)=29,IFERROR(FIND("GLOBAL MULTIDISCIPLINARY FIRM",C20),0)=1),AND(LEN(C20)=27,IFERROR(FIND("LAW FIRM / ADJACENT ADVISER",C20),0)=1),AND(LEN(C20)=18,IFERROR(FIND("INDEPENDENT EXPERT",C20),0)=1),AND(LEN(C20)=23,IFERROR(FIND("DIRECTORY / MARKETPLACE",C20),0)=1),AND(LEN(C20)=23,IFERROR(FIND("ASSOCIATION / AUTHORITY",C20),0)=1),AND(LEN(C20)=23,IFERROR(FIND("SOFTWARE / SELF-SERVICE",C20),0)=1),AND(LEN(C20)=19,IFERROR(FIND("IN-HOUSE SUBSTITUTE",C20),0)=1),AND(LEN(C20)=5,IFERROR(FIND("OTHER",C20),0)=1)),OR(AND(LEN(D20)=3,IFERROR(FIND("YES",D20),0)=1),AND(LEN(D20)=2,IFERROR(FIND("NO",D20),0)=1),AND(LEN(D20)=7,IFERROR(FIND("UNCLEAR",D20),0)=1)),OR(AND(LEN(E20)=3,IFERROR(FIND("YES",E20),0)=1),AND(LEN(E20)=2,IFERROR(FIND("NO",E20),0)=1),AND(LEN(E20)=7,IFERROR(FIND("UNCLEAR",E20),0)=1)),OR(AND(LEN(F20)=3,IFERROR(FIND("YES",F20),0)=1),AND(LEN(F20)=2,IFERROR(FIND("NO",F20),0)=1),AND(LEN(F20)=7,IFERROR(FIND("UNCLEAR",F20),0)=1)),OR(AND(LEN(G20)=3,IFERROR(FIND("YES",G20),0)=1),AND(LEN(G20)=2,IFERROR(FIND("NO",G20),0)=1),AND(LEN(G20)=7,IFERROR(FIND("UNCLEAR",G20),0)=1)),OR(AND(LEN(H20)=8,IFERROR(FIND("OWN TEAM",H20),0)=1),AND(LEN(H20)=19,IFERROR(FIND("NETWORK / AFFILIATE",H20),0)=1),AND(LEN(H20)=25,IFERROR(FIND("THIRD PARTY / ROUTED LEAD",H20),0)=1),AND(LEN(H20)=16,IFERROR(FIND("INFORMATION ONLY",H20),0)=1),AND(LEN(H20)=23,IFERROR(FIND("SOFTWARE / SELF-SERVICE",H20),0)=1),AND(LEN(H20)=15,IFERROR(FIND("CLIENT IN-HOUSE",H20),0)=1),AND(LEN(H20)=7,IFERROR(FIND("UNCLEAR",H20),0)=1)),OR(AND(LEN(I20)=3,IFERROR(FIND("YES",I20),0)=1),AND(LEN(I20)=2,IFERROR(FIND("NO",I20),0)=1),AND(LEN(I20)=7,IFERROR(FIND("UNCLEAR",I20),0)=1)),OR(AND(LEN(J20)=9,IFERROR(FIND("AVAILABLE",J20),0)=1),AND(LEN(J20)=13,IFERROR(FIND("NOT AVAILABLE",J20),0)=1),AND(LEN(J20)=11,IFERROR(FIND("CONTRADICTS",J20),0)=1))),"VALID","INVALID - CONTROL TOKEN")))</x:f>
      </x:c>
      <x:c r="N20" s="26" t="str">
        <x:f>IF(A20="","",IF(COUNTIFS(EVIDENCE_PACKET!$A$6:$A$205,K20,EVIDENCE_PACKET!$B$6:$B$205,A20,EVIDENCE_PACKET!$J$6:$J$205,"VALID")=1,IF(COUNTIFS(EVIDENCE_PACKET!$A$6:$A$205,K20,EVIDENCE_PACKET!$F$6:$F$205,"CURRENT")=1,"READY","UNRESOLVED"),"INVALID - EVIDENCE LINK"))</x:f>
      </x:c>
      <x:c r="O20" s="26" t="str">
        <x:f>IF(A20="","",IF(OR(AND(OR(EXACT(C20,"DIRECTORY / MARKETPLACE"),EXACT(C20,"ASSOCIATION / AUTHORITY"),EXACT(C20,"SOFTWARE / SELF-SERVICE")),EXACT(H20,"OWN TEAM")),AND(EXACT(C20,"SPECIALIST ADVISORY FIRM"),OR(EXACT(H20,"INFORMATION ONLY"),EXACT(H20,"SOFTWARE / SELF-SERVICE")))),"CONTRADICTION","OK"))</x:f>
      </x:c>
      <x:c r="P20" s="26" t="str">
        <x:f>IF(A20="","",IF(OR(M20&lt;&gt;"VALID",N20&lt;&gt;"READY",O20&lt;&gt;"OK"),"BLOCKED",IF(OR(D20="UNCLEAR",E20="UNCLEAR",F20="UNCLEAR",G20="UNCLEAR",H20="UNCLEAR",I20="UNCLEAR"),"UNRESOLVED","CLEAR")))</x:f>
      </x:c>
      <x:c r="Q20" s="26" t="str">
        <x:f>IF(A20="","",IF(P20="BLOCKED","EVIDENCE / CONTROL BLOCK",IF(P20="UNRESOLVED","CONDITIONAL / REVIEW REQUIRED",VLOOKUP(C20,LISTS!$L$2:$M$10,2,FALSE))))</x:f>
      </x:c>
      <x:c r="R20" s="26" t="str">
        <x:f>IF(A20="","",IF(Q20="EVIDENCE / CONTROL BLOCK","BLOCKED",IF(Q20="CONDITIONAL / REVIEW REQUIRED","UNRESOLVED","READY")))</x:f>
      </x:c>
      <x:c r="S20" s="26" t="str">
        <x:f>IF(A20="","",VLOOKUP(Q20,LISTS!$Q$2:$T$9,2,FALSE))</x:f>
      </x:c>
      <x:c r="T20" s="26" t="str">
        <x:f>IF(A20="","",VLOOKUP(Q20,LISTS!$Q$2:$T$9,3,FALSE))</x:f>
      </x:c>
      <x:c r="U20" s="26" t="str">
        <x:f>IF(A20="","",VLOOKUP(Q20,LISTS!$Q$2:$T$9,4,FALSE))</x:f>
      </x:c>
      <x:c r="V20" s="26" t="str">
        <x:f>IF(A20="","","Reopen when mandate, jurisdiction, buyer/risk, timing, delivery ownership, engagement model or evidence freshness changes materially.")</x:f>
      </x:c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6" t="str">
        <x:f>IF(A21="","",IF(COUNTIF($A$6:$A$205,A21)&gt;1,"INVALID - DUPLICATE ID",IF(AND(OR(AND(LEN(C21)=24,IFERROR(FIND("SPECIALIST ADVISORY FIRM",C21),0)=1),AND(LEN(C21)=29,IFERROR(FIND("GLOBAL MULTIDISCIPLINARY FIRM",C21),0)=1),AND(LEN(C21)=27,IFERROR(FIND("LAW FIRM / ADJACENT ADVISER",C21),0)=1),AND(LEN(C21)=18,IFERROR(FIND("INDEPENDENT EXPERT",C21),0)=1),AND(LEN(C21)=23,IFERROR(FIND("DIRECTORY / MARKETPLACE",C21),0)=1),AND(LEN(C21)=23,IFERROR(FIND("ASSOCIATION / AUTHORITY",C21),0)=1),AND(LEN(C21)=23,IFERROR(FIND("SOFTWARE / SELF-SERVICE",C21),0)=1),AND(LEN(C21)=19,IFERROR(FIND("IN-HOUSE SUBSTITUTE",C21),0)=1),AND(LEN(C21)=5,IFERROR(FIND("OTHER",C21),0)=1)),OR(AND(LEN(D21)=3,IFERROR(FIND("YES",D21),0)=1),AND(LEN(D21)=2,IFERROR(FIND("NO",D21),0)=1),AND(LEN(D21)=7,IFERROR(FIND("UNCLEAR",D21),0)=1)),OR(AND(LEN(E21)=3,IFERROR(FIND("YES",E21),0)=1),AND(LEN(E21)=2,IFERROR(FIND("NO",E21),0)=1),AND(LEN(E21)=7,IFERROR(FIND("UNCLEAR",E21),0)=1)),OR(AND(LEN(F21)=3,IFERROR(FIND("YES",F21),0)=1),AND(LEN(F21)=2,IFERROR(FIND("NO",F21),0)=1),AND(LEN(F21)=7,IFERROR(FIND("UNCLEAR",F21),0)=1)),OR(AND(LEN(G21)=3,IFERROR(FIND("YES",G21),0)=1),AND(LEN(G21)=2,IFERROR(FIND("NO",G21),0)=1),AND(LEN(G21)=7,IFERROR(FIND("UNCLEAR",G21),0)=1)),OR(AND(LEN(H21)=8,IFERROR(FIND("OWN TEAM",H21),0)=1),AND(LEN(H21)=19,IFERROR(FIND("NETWORK / AFFILIATE",H21),0)=1),AND(LEN(H21)=25,IFERROR(FIND("THIRD PARTY / ROUTED LEAD",H21),0)=1),AND(LEN(H21)=16,IFERROR(FIND("INFORMATION ONLY",H21),0)=1),AND(LEN(H21)=23,IFERROR(FIND("SOFTWARE / SELF-SERVICE",H21),0)=1),AND(LEN(H21)=15,IFERROR(FIND("CLIENT IN-HOUSE",H21),0)=1),AND(LEN(H21)=7,IFERROR(FIND("UNCLEAR",H21),0)=1)),OR(AND(LEN(I21)=3,IFERROR(FIND("YES",I21),0)=1),AND(LEN(I21)=2,IFERROR(FIND("NO",I21),0)=1),AND(LEN(I21)=7,IFERROR(FIND("UNCLEAR",I21),0)=1)),OR(AND(LEN(J21)=9,IFERROR(FIND("AVAILABLE",J21),0)=1),AND(LEN(J21)=13,IFERROR(FIND("NOT AVAILABLE",J21),0)=1),AND(LEN(J21)=11,IFERROR(FIND("CONTRADICTS",J21),0)=1))),"VALID","INVALID - CONTROL TOKEN")))</x:f>
      </x:c>
      <x:c r="N21" s="26" t="str">
        <x:f>IF(A21="","",IF(COUNTIFS(EVIDENCE_PACKET!$A$6:$A$205,K21,EVIDENCE_PACKET!$B$6:$B$205,A21,EVIDENCE_PACKET!$J$6:$J$205,"VALID")=1,IF(COUNTIFS(EVIDENCE_PACKET!$A$6:$A$205,K21,EVIDENCE_PACKET!$F$6:$F$205,"CURRENT")=1,"READY","UNRESOLVED"),"INVALID - EVIDENCE LINK"))</x:f>
      </x:c>
      <x:c r="O21" s="26" t="str">
        <x:f>IF(A21="","",IF(OR(AND(OR(EXACT(C21,"DIRECTORY / MARKETPLACE"),EXACT(C21,"ASSOCIATION / AUTHORITY"),EXACT(C21,"SOFTWARE / SELF-SERVICE")),EXACT(H21,"OWN TEAM")),AND(EXACT(C21,"SPECIALIST ADVISORY FIRM"),OR(EXACT(H21,"INFORMATION ONLY"),EXACT(H21,"SOFTWARE / SELF-SERVICE")))),"CONTRADICTION","OK"))</x:f>
      </x:c>
      <x:c r="P21" s="26" t="str">
        <x:f>IF(A21="","",IF(OR(M21&lt;&gt;"VALID",N21&lt;&gt;"READY",O21&lt;&gt;"OK"),"BLOCKED",IF(OR(D21="UNCLEAR",E21="UNCLEAR",F21="UNCLEAR",G21="UNCLEAR",H21="UNCLEAR",I21="UNCLEAR"),"UNRESOLVED","CLEAR")))</x:f>
      </x:c>
      <x:c r="Q21" s="26" t="str">
        <x:f>IF(A21="","",IF(P21="BLOCKED","EVIDENCE / CONTROL BLOCK",IF(P21="UNRESOLVED","CONDITIONAL / REVIEW REQUIRED",VLOOKUP(C21,LISTS!$L$2:$M$10,2,FALSE))))</x:f>
      </x:c>
      <x:c r="R21" s="26" t="str">
        <x:f>IF(A21="","",IF(Q21="EVIDENCE / CONTROL BLOCK","BLOCKED",IF(Q21="CONDITIONAL / REVIEW REQUIRED","UNRESOLVED","READY")))</x:f>
      </x:c>
      <x:c r="S21" s="26" t="str">
        <x:f>IF(A21="","",VLOOKUP(Q21,LISTS!$Q$2:$T$9,2,FALSE))</x:f>
      </x:c>
      <x:c r="T21" s="26" t="str">
        <x:f>IF(A21="","",VLOOKUP(Q21,LISTS!$Q$2:$T$9,3,FALSE))</x:f>
      </x:c>
      <x:c r="U21" s="26" t="str">
        <x:f>IF(A21="","",VLOOKUP(Q21,LISTS!$Q$2:$T$9,4,FALSE))</x:f>
      </x:c>
      <x:c r="V21" s="26" t="str">
        <x:f>IF(A21="","","Reopen when mandate, jurisdiction, buyer/risk, timing, delivery ownership, engagement model or evidence freshness changes materially.")</x:f>
      </x:c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6" t="str">
        <x:f>IF(A22="","",IF(COUNTIF($A$6:$A$205,A22)&gt;1,"INVALID - DUPLICATE ID",IF(AND(OR(AND(LEN(C22)=24,IFERROR(FIND("SPECIALIST ADVISORY FIRM",C22),0)=1),AND(LEN(C22)=29,IFERROR(FIND("GLOBAL MULTIDISCIPLINARY FIRM",C22),0)=1),AND(LEN(C22)=27,IFERROR(FIND("LAW FIRM / ADJACENT ADVISER",C22),0)=1),AND(LEN(C22)=18,IFERROR(FIND("INDEPENDENT EXPERT",C22),0)=1),AND(LEN(C22)=23,IFERROR(FIND("DIRECTORY / MARKETPLACE",C22),0)=1),AND(LEN(C22)=23,IFERROR(FIND("ASSOCIATION / AUTHORITY",C22),0)=1),AND(LEN(C22)=23,IFERROR(FIND("SOFTWARE / SELF-SERVICE",C22),0)=1),AND(LEN(C22)=19,IFERROR(FIND("IN-HOUSE SUBSTITUTE",C22),0)=1),AND(LEN(C22)=5,IFERROR(FIND("OTHER",C22),0)=1)),OR(AND(LEN(D22)=3,IFERROR(FIND("YES",D22),0)=1),AND(LEN(D22)=2,IFERROR(FIND("NO",D22),0)=1),AND(LEN(D22)=7,IFERROR(FIND("UNCLEAR",D22),0)=1)),OR(AND(LEN(E22)=3,IFERROR(FIND("YES",E22),0)=1),AND(LEN(E22)=2,IFERROR(FIND("NO",E22),0)=1),AND(LEN(E22)=7,IFERROR(FIND("UNCLEAR",E22),0)=1)),OR(AND(LEN(F22)=3,IFERROR(FIND("YES",F22),0)=1),AND(LEN(F22)=2,IFERROR(FIND("NO",F22),0)=1),AND(LEN(F22)=7,IFERROR(FIND("UNCLEAR",F22),0)=1)),OR(AND(LEN(G22)=3,IFERROR(FIND("YES",G22),0)=1),AND(LEN(G22)=2,IFERROR(FIND("NO",G22),0)=1),AND(LEN(G22)=7,IFERROR(FIND("UNCLEAR",G22),0)=1)),OR(AND(LEN(H22)=8,IFERROR(FIND("OWN TEAM",H22),0)=1),AND(LEN(H22)=19,IFERROR(FIND("NETWORK / AFFILIATE",H22),0)=1),AND(LEN(H22)=25,IFERROR(FIND("THIRD PARTY / ROUTED LEAD",H22),0)=1),AND(LEN(H22)=16,IFERROR(FIND("INFORMATION ONLY",H22),0)=1),AND(LEN(H22)=23,IFERROR(FIND("SOFTWARE / SELF-SERVICE",H22),0)=1),AND(LEN(H22)=15,IFERROR(FIND("CLIENT IN-HOUSE",H22),0)=1),AND(LEN(H22)=7,IFERROR(FIND("UNCLEAR",H22),0)=1)),OR(AND(LEN(I22)=3,IFERROR(FIND("YES",I22),0)=1),AND(LEN(I22)=2,IFERROR(FIND("NO",I22),0)=1),AND(LEN(I22)=7,IFERROR(FIND("UNCLEAR",I22),0)=1)),OR(AND(LEN(J22)=9,IFERROR(FIND("AVAILABLE",J22),0)=1),AND(LEN(J22)=13,IFERROR(FIND("NOT AVAILABLE",J22),0)=1),AND(LEN(J22)=11,IFERROR(FIND("CONTRADICTS",J22),0)=1))),"VALID","INVALID - CONTROL TOKEN")))</x:f>
      </x:c>
      <x:c r="N22" s="26" t="str">
        <x:f>IF(A22="","",IF(COUNTIFS(EVIDENCE_PACKET!$A$6:$A$205,K22,EVIDENCE_PACKET!$B$6:$B$205,A22,EVIDENCE_PACKET!$J$6:$J$205,"VALID")=1,IF(COUNTIFS(EVIDENCE_PACKET!$A$6:$A$205,K22,EVIDENCE_PACKET!$F$6:$F$205,"CURRENT")=1,"READY","UNRESOLVED"),"INVALID - EVIDENCE LINK"))</x:f>
      </x:c>
      <x:c r="O22" s="26" t="str">
        <x:f>IF(A22="","",IF(OR(AND(OR(EXACT(C22,"DIRECTORY / MARKETPLACE"),EXACT(C22,"ASSOCIATION / AUTHORITY"),EXACT(C22,"SOFTWARE / SELF-SERVICE")),EXACT(H22,"OWN TEAM")),AND(EXACT(C22,"SPECIALIST ADVISORY FIRM"),OR(EXACT(H22,"INFORMATION ONLY"),EXACT(H22,"SOFTWARE / SELF-SERVICE")))),"CONTRADICTION","OK"))</x:f>
      </x:c>
      <x:c r="P22" s="26" t="str">
        <x:f>IF(A22="","",IF(OR(M22&lt;&gt;"VALID",N22&lt;&gt;"READY",O22&lt;&gt;"OK"),"BLOCKED",IF(OR(D22="UNCLEAR",E22="UNCLEAR",F22="UNCLEAR",G22="UNCLEAR",H22="UNCLEAR",I22="UNCLEAR"),"UNRESOLVED","CLEAR")))</x:f>
      </x:c>
      <x:c r="Q22" s="26" t="str">
        <x:f>IF(A22="","",IF(P22="BLOCKED","EVIDENCE / CONTROL BLOCK",IF(P22="UNRESOLVED","CONDITIONAL / REVIEW REQUIRED",VLOOKUP(C22,LISTS!$L$2:$M$10,2,FALSE))))</x:f>
      </x:c>
      <x:c r="R22" s="26" t="str">
        <x:f>IF(A22="","",IF(Q22="EVIDENCE / CONTROL BLOCK","BLOCKED",IF(Q22="CONDITIONAL / REVIEW REQUIRED","UNRESOLVED","READY")))</x:f>
      </x:c>
      <x:c r="S22" s="26" t="str">
        <x:f>IF(A22="","",VLOOKUP(Q22,LISTS!$Q$2:$T$9,2,FALSE))</x:f>
      </x:c>
      <x:c r="T22" s="26" t="str">
        <x:f>IF(A22="","",VLOOKUP(Q22,LISTS!$Q$2:$T$9,3,FALSE))</x:f>
      </x:c>
      <x:c r="U22" s="26" t="str">
        <x:f>IF(A22="","",VLOOKUP(Q22,LISTS!$Q$2:$T$9,4,FALSE))</x:f>
      </x:c>
      <x:c r="V22" s="26" t="str">
        <x:f>IF(A22="","","Reopen when mandate, jurisdiction, buyer/risk, timing, delivery ownership, engagement model or evidence freshness changes materially.")</x:f>
      </x:c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6" t="str">
        <x:f>IF(A23="","",IF(COUNTIF($A$6:$A$205,A23)&gt;1,"INVALID - DUPLICATE ID",IF(AND(OR(AND(LEN(C23)=24,IFERROR(FIND("SPECIALIST ADVISORY FIRM",C23),0)=1),AND(LEN(C23)=29,IFERROR(FIND("GLOBAL MULTIDISCIPLINARY FIRM",C23),0)=1),AND(LEN(C23)=27,IFERROR(FIND("LAW FIRM / ADJACENT ADVISER",C23),0)=1),AND(LEN(C23)=18,IFERROR(FIND("INDEPENDENT EXPERT",C23),0)=1),AND(LEN(C23)=23,IFERROR(FIND("DIRECTORY / MARKETPLACE",C23),0)=1),AND(LEN(C23)=23,IFERROR(FIND("ASSOCIATION / AUTHORITY",C23),0)=1),AND(LEN(C23)=23,IFERROR(FIND("SOFTWARE / SELF-SERVICE",C23),0)=1),AND(LEN(C23)=19,IFERROR(FIND("IN-HOUSE SUBSTITUTE",C23),0)=1),AND(LEN(C23)=5,IFERROR(FIND("OTHER",C23),0)=1)),OR(AND(LEN(D23)=3,IFERROR(FIND("YES",D23),0)=1),AND(LEN(D23)=2,IFERROR(FIND("NO",D23),0)=1),AND(LEN(D23)=7,IFERROR(FIND("UNCLEAR",D23),0)=1)),OR(AND(LEN(E23)=3,IFERROR(FIND("YES",E23),0)=1),AND(LEN(E23)=2,IFERROR(FIND("NO",E23),0)=1),AND(LEN(E23)=7,IFERROR(FIND("UNCLEAR",E23),0)=1)),OR(AND(LEN(F23)=3,IFERROR(FIND("YES",F23),0)=1),AND(LEN(F23)=2,IFERROR(FIND("NO",F23),0)=1),AND(LEN(F23)=7,IFERROR(FIND("UNCLEAR",F23),0)=1)),OR(AND(LEN(G23)=3,IFERROR(FIND("YES",G23),0)=1),AND(LEN(G23)=2,IFERROR(FIND("NO",G23),0)=1),AND(LEN(G23)=7,IFERROR(FIND("UNCLEAR",G23),0)=1)),OR(AND(LEN(H23)=8,IFERROR(FIND("OWN TEAM",H23),0)=1),AND(LEN(H23)=19,IFERROR(FIND("NETWORK / AFFILIATE",H23),0)=1),AND(LEN(H23)=25,IFERROR(FIND("THIRD PARTY / ROUTED LEAD",H23),0)=1),AND(LEN(H23)=16,IFERROR(FIND("INFORMATION ONLY",H23),0)=1),AND(LEN(H23)=23,IFERROR(FIND("SOFTWARE / SELF-SERVICE",H23),0)=1),AND(LEN(H23)=15,IFERROR(FIND("CLIENT IN-HOUSE",H23),0)=1),AND(LEN(H23)=7,IFERROR(FIND("UNCLEAR",H23),0)=1)),OR(AND(LEN(I23)=3,IFERROR(FIND("YES",I23),0)=1),AND(LEN(I23)=2,IFERROR(FIND("NO",I23),0)=1),AND(LEN(I23)=7,IFERROR(FIND("UNCLEAR",I23),0)=1)),OR(AND(LEN(J23)=9,IFERROR(FIND("AVAILABLE",J23),0)=1),AND(LEN(J23)=13,IFERROR(FIND("NOT AVAILABLE",J23),0)=1),AND(LEN(J23)=11,IFERROR(FIND("CONTRADICTS",J23),0)=1))),"VALID","INVALID - CONTROL TOKEN")))</x:f>
      </x:c>
      <x:c r="N23" s="26" t="str">
        <x:f>IF(A23="","",IF(COUNTIFS(EVIDENCE_PACKET!$A$6:$A$205,K23,EVIDENCE_PACKET!$B$6:$B$205,A23,EVIDENCE_PACKET!$J$6:$J$205,"VALID")=1,IF(COUNTIFS(EVIDENCE_PACKET!$A$6:$A$205,K23,EVIDENCE_PACKET!$F$6:$F$205,"CURRENT")=1,"READY","UNRESOLVED"),"INVALID - EVIDENCE LINK"))</x:f>
      </x:c>
      <x:c r="O23" s="26" t="str">
        <x:f>IF(A23="","",IF(OR(AND(OR(EXACT(C23,"DIRECTORY / MARKETPLACE"),EXACT(C23,"ASSOCIATION / AUTHORITY"),EXACT(C23,"SOFTWARE / SELF-SERVICE")),EXACT(H23,"OWN TEAM")),AND(EXACT(C23,"SPECIALIST ADVISORY FIRM"),OR(EXACT(H23,"INFORMATION ONLY"),EXACT(H23,"SOFTWARE / SELF-SERVICE")))),"CONTRADICTION","OK"))</x:f>
      </x:c>
      <x:c r="P23" s="26" t="str">
        <x:f>IF(A23="","",IF(OR(M23&lt;&gt;"VALID",N23&lt;&gt;"READY",O23&lt;&gt;"OK"),"BLOCKED",IF(OR(D23="UNCLEAR",E23="UNCLEAR",F23="UNCLEAR",G23="UNCLEAR",H23="UNCLEAR",I23="UNCLEAR"),"UNRESOLVED","CLEAR")))</x:f>
      </x:c>
      <x:c r="Q23" s="26" t="str">
        <x:f>IF(A23="","",IF(P23="BLOCKED","EVIDENCE / CONTROL BLOCK",IF(P23="UNRESOLVED","CONDITIONAL / REVIEW REQUIRED",VLOOKUP(C23,LISTS!$L$2:$M$10,2,FALSE))))</x:f>
      </x:c>
      <x:c r="R23" s="26" t="str">
        <x:f>IF(A23="","",IF(Q23="EVIDENCE / CONTROL BLOCK","BLOCKED",IF(Q23="CONDITIONAL / REVIEW REQUIRED","UNRESOLVED","READY")))</x:f>
      </x:c>
      <x:c r="S23" s="26" t="str">
        <x:f>IF(A23="","",VLOOKUP(Q23,LISTS!$Q$2:$T$9,2,FALSE))</x:f>
      </x:c>
      <x:c r="T23" s="26" t="str">
        <x:f>IF(A23="","",VLOOKUP(Q23,LISTS!$Q$2:$T$9,3,FALSE))</x:f>
      </x:c>
      <x:c r="U23" s="26" t="str">
        <x:f>IF(A23="","",VLOOKUP(Q23,LISTS!$Q$2:$T$9,4,FALSE))</x:f>
      </x:c>
      <x:c r="V23" s="26" t="str">
        <x:f>IF(A23="","","Reopen when mandate, jurisdiction, buyer/risk, timing, delivery ownership, engagement model or evidence freshness changes materially.")</x:f>
      </x:c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6" t="str">
        <x:f>IF(A24="","",IF(COUNTIF($A$6:$A$205,A24)&gt;1,"INVALID - DUPLICATE ID",IF(AND(OR(AND(LEN(C24)=24,IFERROR(FIND("SPECIALIST ADVISORY FIRM",C24),0)=1),AND(LEN(C24)=29,IFERROR(FIND("GLOBAL MULTIDISCIPLINARY FIRM",C24),0)=1),AND(LEN(C24)=27,IFERROR(FIND("LAW FIRM / ADJACENT ADVISER",C24),0)=1),AND(LEN(C24)=18,IFERROR(FIND("INDEPENDENT EXPERT",C24),0)=1),AND(LEN(C24)=23,IFERROR(FIND("DIRECTORY / MARKETPLACE",C24),0)=1),AND(LEN(C24)=23,IFERROR(FIND("ASSOCIATION / AUTHORITY",C24),0)=1),AND(LEN(C24)=23,IFERROR(FIND("SOFTWARE / SELF-SERVICE",C24),0)=1),AND(LEN(C24)=19,IFERROR(FIND("IN-HOUSE SUBSTITUTE",C24),0)=1),AND(LEN(C24)=5,IFERROR(FIND("OTHER",C24),0)=1)),OR(AND(LEN(D24)=3,IFERROR(FIND("YES",D24),0)=1),AND(LEN(D24)=2,IFERROR(FIND("NO",D24),0)=1),AND(LEN(D24)=7,IFERROR(FIND("UNCLEAR",D24),0)=1)),OR(AND(LEN(E24)=3,IFERROR(FIND("YES",E24),0)=1),AND(LEN(E24)=2,IFERROR(FIND("NO",E24),0)=1),AND(LEN(E24)=7,IFERROR(FIND("UNCLEAR",E24),0)=1)),OR(AND(LEN(F24)=3,IFERROR(FIND("YES",F24),0)=1),AND(LEN(F24)=2,IFERROR(FIND("NO",F24),0)=1),AND(LEN(F24)=7,IFERROR(FIND("UNCLEAR",F24),0)=1)),OR(AND(LEN(G24)=3,IFERROR(FIND("YES",G24),0)=1),AND(LEN(G24)=2,IFERROR(FIND("NO",G24),0)=1),AND(LEN(G24)=7,IFERROR(FIND("UNCLEAR",G24),0)=1)),OR(AND(LEN(H24)=8,IFERROR(FIND("OWN TEAM",H24),0)=1),AND(LEN(H24)=19,IFERROR(FIND("NETWORK / AFFILIATE",H24),0)=1),AND(LEN(H24)=25,IFERROR(FIND("THIRD PARTY / ROUTED LEAD",H24),0)=1),AND(LEN(H24)=16,IFERROR(FIND("INFORMATION ONLY",H24),0)=1),AND(LEN(H24)=23,IFERROR(FIND("SOFTWARE / SELF-SERVICE",H24),0)=1),AND(LEN(H24)=15,IFERROR(FIND("CLIENT IN-HOUSE",H24),0)=1),AND(LEN(H24)=7,IFERROR(FIND("UNCLEAR",H24),0)=1)),OR(AND(LEN(I24)=3,IFERROR(FIND("YES",I24),0)=1),AND(LEN(I24)=2,IFERROR(FIND("NO",I24),0)=1),AND(LEN(I24)=7,IFERROR(FIND("UNCLEAR",I24),0)=1)),OR(AND(LEN(J24)=9,IFERROR(FIND("AVAILABLE",J24),0)=1),AND(LEN(J24)=13,IFERROR(FIND("NOT AVAILABLE",J24),0)=1),AND(LEN(J24)=11,IFERROR(FIND("CONTRADICTS",J24),0)=1))),"VALID","INVALID - CONTROL TOKEN")))</x:f>
      </x:c>
      <x:c r="N24" s="26" t="str">
        <x:f>IF(A24="","",IF(COUNTIFS(EVIDENCE_PACKET!$A$6:$A$205,K24,EVIDENCE_PACKET!$B$6:$B$205,A24,EVIDENCE_PACKET!$J$6:$J$205,"VALID")=1,IF(COUNTIFS(EVIDENCE_PACKET!$A$6:$A$205,K24,EVIDENCE_PACKET!$F$6:$F$205,"CURRENT")=1,"READY","UNRESOLVED"),"INVALID - EVIDENCE LINK"))</x:f>
      </x:c>
      <x:c r="O24" s="26" t="str">
        <x:f>IF(A24="","",IF(OR(AND(OR(EXACT(C24,"DIRECTORY / MARKETPLACE"),EXACT(C24,"ASSOCIATION / AUTHORITY"),EXACT(C24,"SOFTWARE / SELF-SERVICE")),EXACT(H24,"OWN TEAM")),AND(EXACT(C24,"SPECIALIST ADVISORY FIRM"),OR(EXACT(H24,"INFORMATION ONLY"),EXACT(H24,"SOFTWARE / SELF-SERVICE")))),"CONTRADICTION","OK"))</x:f>
      </x:c>
      <x:c r="P24" s="26" t="str">
        <x:f>IF(A24="","",IF(OR(M24&lt;&gt;"VALID",N24&lt;&gt;"READY",O24&lt;&gt;"OK"),"BLOCKED",IF(OR(D24="UNCLEAR",E24="UNCLEAR",F24="UNCLEAR",G24="UNCLEAR",H24="UNCLEAR",I24="UNCLEAR"),"UNRESOLVED","CLEAR")))</x:f>
      </x:c>
      <x:c r="Q24" s="26" t="str">
        <x:f>IF(A24="","",IF(P24="BLOCKED","EVIDENCE / CONTROL BLOCK",IF(P24="UNRESOLVED","CONDITIONAL / REVIEW REQUIRED",VLOOKUP(C24,LISTS!$L$2:$M$10,2,FALSE))))</x:f>
      </x:c>
      <x:c r="R24" s="26" t="str">
        <x:f>IF(A24="","",IF(Q24="EVIDENCE / CONTROL BLOCK","BLOCKED",IF(Q24="CONDITIONAL / REVIEW REQUIRED","UNRESOLVED","READY")))</x:f>
      </x:c>
      <x:c r="S24" s="26" t="str">
        <x:f>IF(A24="","",VLOOKUP(Q24,LISTS!$Q$2:$T$9,2,FALSE))</x:f>
      </x:c>
      <x:c r="T24" s="26" t="str">
        <x:f>IF(A24="","",VLOOKUP(Q24,LISTS!$Q$2:$T$9,3,FALSE))</x:f>
      </x:c>
      <x:c r="U24" s="26" t="str">
        <x:f>IF(A24="","",VLOOKUP(Q24,LISTS!$Q$2:$T$9,4,FALSE))</x:f>
      </x:c>
      <x:c r="V24" s="26" t="str">
        <x:f>IF(A24="","","Reopen when mandate, jurisdiction, buyer/risk, timing, delivery ownership, engagement model or evidence freshness changes materially.")</x:f>
      </x:c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6" t="str">
        <x:f>IF(A25="","",IF(COUNTIF($A$6:$A$205,A25)&gt;1,"INVALID - DUPLICATE ID",IF(AND(OR(AND(LEN(C25)=24,IFERROR(FIND("SPECIALIST ADVISORY FIRM",C25),0)=1),AND(LEN(C25)=29,IFERROR(FIND("GLOBAL MULTIDISCIPLINARY FIRM",C25),0)=1),AND(LEN(C25)=27,IFERROR(FIND("LAW FIRM / ADJACENT ADVISER",C25),0)=1),AND(LEN(C25)=18,IFERROR(FIND("INDEPENDENT EXPERT",C25),0)=1),AND(LEN(C25)=23,IFERROR(FIND("DIRECTORY / MARKETPLACE",C25),0)=1),AND(LEN(C25)=23,IFERROR(FIND("ASSOCIATION / AUTHORITY",C25),0)=1),AND(LEN(C25)=23,IFERROR(FIND("SOFTWARE / SELF-SERVICE",C25),0)=1),AND(LEN(C25)=19,IFERROR(FIND("IN-HOUSE SUBSTITUTE",C25),0)=1),AND(LEN(C25)=5,IFERROR(FIND("OTHER",C25),0)=1)),OR(AND(LEN(D25)=3,IFERROR(FIND("YES",D25),0)=1),AND(LEN(D25)=2,IFERROR(FIND("NO",D25),0)=1),AND(LEN(D25)=7,IFERROR(FIND("UNCLEAR",D25),0)=1)),OR(AND(LEN(E25)=3,IFERROR(FIND("YES",E25),0)=1),AND(LEN(E25)=2,IFERROR(FIND("NO",E25),0)=1),AND(LEN(E25)=7,IFERROR(FIND("UNCLEAR",E25),0)=1)),OR(AND(LEN(F25)=3,IFERROR(FIND("YES",F25),0)=1),AND(LEN(F25)=2,IFERROR(FIND("NO",F25),0)=1),AND(LEN(F25)=7,IFERROR(FIND("UNCLEAR",F25),0)=1)),OR(AND(LEN(G25)=3,IFERROR(FIND("YES",G25),0)=1),AND(LEN(G25)=2,IFERROR(FIND("NO",G25),0)=1),AND(LEN(G25)=7,IFERROR(FIND("UNCLEAR",G25),0)=1)),OR(AND(LEN(H25)=8,IFERROR(FIND("OWN TEAM",H25),0)=1),AND(LEN(H25)=19,IFERROR(FIND("NETWORK / AFFILIATE",H25),0)=1),AND(LEN(H25)=25,IFERROR(FIND("THIRD PARTY / ROUTED LEAD",H25),0)=1),AND(LEN(H25)=16,IFERROR(FIND("INFORMATION ONLY",H25),0)=1),AND(LEN(H25)=23,IFERROR(FIND("SOFTWARE / SELF-SERVICE",H25),0)=1),AND(LEN(H25)=15,IFERROR(FIND("CLIENT IN-HOUSE",H25),0)=1),AND(LEN(H25)=7,IFERROR(FIND("UNCLEAR",H25),0)=1)),OR(AND(LEN(I25)=3,IFERROR(FIND("YES",I25),0)=1),AND(LEN(I25)=2,IFERROR(FIND("NO",I25),0)=1),AND(LEN(I25)=7,IFERROR(FIND("UNCLEAR",I25),0)=1)),OR(AND(LEN(J25)=9,IFERROR(FIND("AVAILABLE",J25),0)=1),AND(LEN(J25)=13,IFERROR(FIND("NOT AVAILABLE",J25),0)=1),AND(LEN(J25)=11,IFERROR(FIND("CONTRADICTS",J25),0)=1))),"VALID","INVALID - CONTROL TOKEN")))</x:f>
      </x:c>
      <x:c r="N25" s="26" t="str">
        <x:f>IF(A25="","",IF(COUNTIFS(EVIDENCE_PACKET!$A$6:$A$205,K25,EVIDENCE_PACKET!$B$6:$B$205,A25,EVIDENCE_PACKET!$J$6:$J$205,"VALID")=1,IF(COUNTIFS(EVIDENCE_PACKET!$A$6:$A$205,K25,EVIDENCE_PACKET!$F$6:$F$205,"CURRENT")=1,"READY","UNRESOLVED"),"INVALID - EVIDENCE LINK"))</x:f>
      </x:c>
      <x:c r="O25" s="26" t="str">
        <x:f>IF(A25="","",IF(OR(AND(OR(EXACT(C25,"DIRECTORY / MARKETPLACE"),EXACT(C25,"ASSOCIATION / AUTHORITY"),EXACT(C25,"SOFTWARE / SELF-SERVICE")),EXACT(H25,"OWN TEAM")),AND(EXACT(C25,"SPECIALIST ADVISORY FIRM"),OR(EXACT(H25,"INFORMATION ONLY"),EXACT(H25,"SOFTWARE / SELF-SERVICE")))),"CONTRADICTION","OK"))</x:f>
      </x:c>
      <x:c r="P25" s="26" t="str">
        <x:f>IF(A25="","",IF(OR(M25&lt;&gt;"VALID",N25&lt;&gt;"READY",O25&lt;&gt;"OK"),"BLOCKED",IF(OR(D25="UNCLEAR",E25="UNCLEAR",F25="UNCLEAR",G25="UNCLEAR",H25="UNCLEAR",I25="UNCLEAR"),"UNRESOLVED","CLEAR")))</x:f>
      </x:c>
      <x:c r="Q25" s="26" t="str">
        <x:f>IF(A25="","",IF(P25="BLOCKED","EVIDENCE / CONTROL BLOCK",IF(P25="UNRESOLVED","CONDITIONAL / REVIEW REQUIRED",VLOOKUP(C25,LISTS!$L$2:$M$10,2,FALSE))))</x:f>
      </x:c>
      <x:c r="R25" s="26" t="str">
        <x:f>IF(A25="","",IF(Q25="EVIDENCE / CONTROL BLOCK","BLOCKED",IF(Q25="CONDITIONAL / REVIEW REQUIRED","UNRESOLVED","READY")))</x:f>
      </x:c>
      <x:c r="S25" s="26" t="str">
        <x:f>IF(A25="","",VLOOKUP(Q25,LISTS!$Q$2:$T$9,2,FALSE))</x:f>
      </x:c>
      <x:c r="T25" s="26" t="str">
        <x:f>IF(A25="","",VLOOKUP(Q25,LISTS!$Q$2:$T$9,3,FALSE))</x:f>
      </x:c>
      <x:c r="U25" s="26" t="str">
        <x:f>IF(A25="","",VLOOKUP(Q25,LISTS!$Q$2:$T$9,4,FALSE))</x:f>
      </x:c>
      <x:c r="V25" s="26" t="str">
        <x:f>IF(A25="","","Reopen when mandate, jurisdiction, buyer/risk, timing, delivery ownership, engagement model or evidence freshness changes materially.")</x:f>
      </x:c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  <x:c r="J26" s="20"/>
      <x:c r="K26" s="20"/>
      <x:c r="L26" s="20"/>
      <x:c r="M26" s="26" t="str">
        <x:f>IF(A26="","",IF(COUNTIF($A$6:$A$205,A26)&gt;1,"INVALID - DUPLICATE ID",IF(AND(OR(AND(LEN(C26)=24,IFERROR(FIND("SPECIALIST ADVISORY FIRM",C26),0)=1),AND(LEN(C26)=29,IFERROR(FIND("GLOBAL MULTIDISCIPLINARY FIRM",C26),0)=1),AND(LEN(C26)=27,IFERROR(FIND("LAW FIRM / ADJACENT ADVISER",C26),0)=1),AND(LEN(C26)=18,IFERROR(FIND("INDEPENDENT EXPERT",C26),0)=1),AND(LEN(C26)=23,IFERROR(FIND("DIRECTORY / MARKETPLACE",C26),0)=1),AND(LEN(C26)=23,IFERROR(FIND("ASSOCIATION / AUTHORITY",C26),0)=1),AND(LEN(C26)=23,IFERROR(FIND("SOFTWARE / SELF-SERVICE",C26),0)=1),AND(LEN(C26)=19,IFERROR(FIND("IN-HOUSE SUBSTITUTE",C26),0)=1),AND(LEN(C26)=5,IFERROR(FIND("OTHER",C26),0)=1)),OR(AND(LEN(D26)=3,IFERROR(FIND("YES",D26),0)=1),AND(LEN(D26)=2,IFERROR(FIND("NO",D26),0)=1),AND(LEN(D26)=7,IFERROR(FIND("UNCLEAR",D26),0)=1)),OR(AND(LEN(E26)=3,IFERROR(FIND("YES",E26),0)=1),AND(LEN(E26)=2,IFERROR(FIND("NO",E26),0)=1),AND(LEN(E26)=7,IFERROR(FIND("UNCLEAR",E26),0)=1)),OR(AND(LEN(F26)=3,IFERROR(FIND("YES",F26),0)=1),AND(LEN(F26)=2,IFERROR(FIND("NO",F26),0)=1),AND(LEN(F26)=7,IFERROR(FIND("UNCLEAR",F26),0)=1)),OR(AND(LEN(G26)=3,IFERROR(FIND("YES",G26),0)=1),AND(LEN(G26)=2,IFERROR(FIND("NO",G26),0)=1),AND(LEN(G26)=7,IFERROR(FIND("UNCLEAR",G26),0)=1)),OR(AND(LEN(H26)=8,IFERROR(FIND("OWN TEAM",H26),0)=1),AND(LEN(H26)=19,IFERROR(FIND("NETWORK / AFFILIATE",H26),0)=1),AND(LEN(H26)=25,IFERROR(FIND("THIRD PARTY / ROUTED LEAD",H26),0)=1),AND(LEN(H26)=16,IFERROR(FIND("INFORMATION ONLY",H26),0)=1),AND(LEN(H26)=23,IFERROR(FIND("SOFTWARE / SELF-SERVICE",H26),0)=1),AND(LEN(H26)=15,IFERROR(FIND("CLIENT IN-HOUSE",H26),0)=1),AND(LEN(H26)=7,IFERROR(FIND("UNCLEAR",H26),0)=1)),OR(AND(LEN(I26)=3,IFERROR(FIND("YES",I26),0)=1),AND(LEN(I26)=2,IFERROR(FIND("NO",I26),0)=1),AND(LEN(I26)=7,IFERROR(FIND("UNCLEAR",I26),0)=1)),OR(AND(LEN(J26)=9,IFERROR(FIND("AVAILABLE",J26),0)=1),AND(LEN(J26)=13,IFERROR(FIND("NOT AVAILABLE",J26),0)=1),AND(LEN(J26)=11,IFERROR(FIND("CONTRADICTS",J26),0)=1))),"VALID","INVALID - CONTROL TOKEN")))</x:f>
      </x:c>
      <x:c r="N26" s="26" t="str">
        <x:f>IF(A26="","",IF(COUNTIFS(EVIDENCE_PACKET!$A$6:$A$205,K26,EVIDENCE_PACKET!$B$6:$B$205,A26,EVIDENCE_PACKET!$J$6:$J$205,"VALID")=1,IF(COUNTIFS(EVIDENCE_PACKET!$A$6:$A$205,K26,EVIDENCE_PACKET!$F$6:$F$205,"CURRENT")=1,"READY","UNRESOLVED"),"INVALID - EVIDENCE LINK"))</x:f>
      </x:c>
      <x:c r="O26" s="26" t="str">
        <x:f>IF(A26="","",IF(OR(AND(OR(EXACT(C26,"DIRECTORY / MARKETPLACE"),EXACT(C26,"ASSOCIATION / AUTHORITY"),EXACT(C26,"SOFTWARE / SELF-SERVICE")),EXACT(H26,"OWN TEAM")),AND(EXACT(C26,"SPECIALIST ADVISORY FIRM"),OR(EXACT(H26,"INFORMATION ONLY"),EXACT(H26,"SOFTWARE / SELF-SERVICE")))),"CONTRADICTION","OK"))</x:f>
      </x:c>
      <x:c r="P26" s="26" t="str">
        <x:f>IF(A26="","",IF(OR(M26&lt;&gt;"VALID",N26&lt;&gt;"READY",O26&lt;&gt;"OK"),"BLOCKED",IF(OR(D26="UNCLEAR",E26="UNCLEAR",F26="UNCLEAR",G26="UNCLEAR",H26="UNCLEAR",I26="UNCLEAR"),"UNRESOLVED","CLEAR")))</x:f>
      </x:c>
      <x:c r="Q26" s="26" t="str">
        <x:f>IF(A26="","",IF(P26="BLOCKED","EVIDENCE / CONTROL BLOCK",IF(P26="UNRESOLVED","CONDITIONAL / REVIEW REQUIRED",VLOOKUP(C26,LISTS!$L$2:$M$10,2,FALSE))))</x:f>
      </x:c>
      <x:c r="R26" s="26" t="str">
        <x:f>IF(A26="","",IF(Q26="EVIDENCE / CONTROL BLOCK","BLOCKED",IF(Q26="CONDITIONAL / REVIEW REQUIRED","UNRESOLVED","READY")))</x:f>
      </x:c>
      <x:c r="S26" s="26" t="str">
        <x:f>IF(A26="","",VLOOKUP(Q26,LISTS!$Q$2:$T$9,2,FALSE))</x:f>
      </x:c>
      <x:c r="T26" s="26" t="str">
        <x:f>IF(A26="","",VLOOKUP(Q26,LISTS!$Q$2:$T$9,3,FALSE))</x:f>
      </x:c>
      <x:c r="U26" s="26" t="str">
        <x:f>IF(A26="","",VLOOKUP(Q26,LISTS!$Q$2:$T$9,4,FALSE))</x:f>
      </x:c>
      <x:c r="V26" s="26" t="str">
        <x:f>IF(A26="","","Reopen when mandate, jurisdiction, buyer/risk, timing, delivery ownership, engagement model or evidence freshness changes materially.")</x:f>
      </x:c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  <x:c r="J27" s="20"/>
      <x:c r="K27" s="20"/>
      <x:c r="L27" s="20"/>
      <x:c r="M27" s="26" t="str">
        <x:f>IF(A27="","",IF(COUNTIF($A$6:$A$205,A27)&gt;1,"INVALID - DUPLICATE ID",IF(AND(OR(AND(LEN(C27)=24,IFERROR(FIND("SPECIALIST ADVISORY FIRM",C27),0)=1),AND(LEN(C27)=29,IFERROR(FIND("GLOBAL MULTIDISCIPLINARY FIRM",C27),0)=1),AND(LEN(C27)=27,IFERROR(FIND("LAW FIRM / ADJACENT ADVISER",C27),0)=1),AND(LEN(C27)=18,IFERROR(FIND("INDEPENDENT EXPERT",C27),0)=1),AND(LEN(C27)=23,IFERROR(FIND("DIRECTORY / MARKETPLACE",C27),0)=1),AND(LEN(C27)=23,IFERROR(FIND("ASSOCIATION / AUTHORITY",C27),0)=1),AND(LEN(C27)=23,IFERROR(FIND("SOFTWARE / SELF-SERVICE",C27),0)=1),AND(LEN(C27)=19,IFERROR(FIND("IN-HOUSE SUBSTITUTE",C27),0)=1),AND(LEN(C27)=5,IFERROR(FIND("OTHER",C27),0)=1)),OR(AND(LEN(D27)=3,IFERROR(FIND("YES",D27),0)=1),AND(LEN(D27)=2,IFERROR(FIND("NO",D27),0)=1),AND(LEN(D27)=7,IFERROR(FIND("UNCLEAR",D27),0)=1)),OR(AND(LEN(E27)=3,IFERROR(FIND("YES",E27),0)=1),AND(LEN(E27)=2,IFERROR(FIND("NO",E27),0)=1),AND(LEN(E27)=7,IFERROR(FIND("UNCLEAR",E27),0)=1)),OR(AND(LEN(F27)=3,IFERROR(FIND("YES",F27),0)=1),AND(LEN(F27)=2,IFERROR(FIND("NO",F27),0)=1),AND(LEN(F27)=7,IFERROR(FIND("UNCLEAR",F27),0)=1)),OR(AND(LEN(G27)=3,IFERROR(FIND("YES",G27),0)=1),AND(LEN(G27)=2,IFERROR(FIND("NO",G27),0)=1),AND(LEN(G27)=7,IFERROR(FIND("UNCLEAR",G27),0)=1)),OR(AND(LEN(H27)=8,IFERROR(FIND("OWN TEAM",H27),0)=1),AND(LEN(H27)=19,IFERROR(FIND("NETWORK / AFFILIATE",H27),0)=1),AND(LEN(H27)=25,IFERROR(FIND("THIRD PARTY / ROUTED LEAD",H27),0)=1),AND(LEN(H27)=16,IFERROR(FIND("INFORMATION ONLY",H27),0)=1),AND(LEN(H27)=23,IFERROR(FIND("SOFTWARE / SELF-SERVICE",H27),0)=1),AND(LEN(H27)=15,IFERROR(FIND("CLIENT IN-HOUSE",H27),0)=1),AND(LEN(H27)=7,IFERROR(FIND("UNCLEAR",H27),0)=1)),OR(AND(LEN(I27)=3,IFERROR(FIND("YES",I27),0)=1),AND(LEN(I27)=2,IFERROR(FIND("NO",I27),0)=1),AND(LEN(I27)=7,IFERROR(FIND("UNCLEAR",I27),0)=1)),OR(AND(LEN(J27)=9,IFERROR(FIND("AVAILABLE",J27),0)=1),AND(LEN(J27)=13,IFERROR(FIND("NOT AVAILABLE",J27),0)=1),AND(LEN(J27)=11,IFERROR(FIND("CONTRADICTS",J27),0)=1))),"VALID","INVALID - CONTROL TOKEN")))</x:f>
      </x:c>
      <x:c r="N27" s="26" t="str">
        <x:f>IF(A27="","",IF(COUNTIFS(EVIDENCE_PACKET!$A$6:$A$205,K27,EVIDENCE_PACKET!$B$6:$B$205,A27,EVIDENCE_PACKET!$J$6:$J$205,"VALID")=1,IF(COUNTIFS(EVIDENCE_PACKET!$A$6:$A$205,K27,EVIDENCE_PACKET!$F$6:$F$205,"CURRENT")=1,"READY","UNRESOLVED"),"INVALID - EVIDENCE LINK"))</x:f>
      </x:c>
      <x:c r="O27" s="26" t="str">
        <x:f>IF(A27="","",IF(OR(AND(OR(EXACT(C27,"DIRECTORY / MARKETPLACE"),EXACT(C27,"ASSOCIATION / AUTHORITY"),EXACT(C27,"SOFTWARE / SELF-SERVICE")),EXACT(H27,"OWN TEAM")),AND(EXACT(C27,"SPECIALIST ADVISORY FIRM"),OR(EXACT(H27,"INFORMATION ONLY"),EXACT(H27,"SOFTWARE / SELF-SERVICE")))),"CONTRADICTION","OK"))</x:f>
      </x:c>
      <x:c r="P27" s="26" t="str">
        <x:f>IF(A27="","",IF(OR(M27&lt;&gt;"VALID",N27&lt;&gt;"READY",O27&lt;&gt;"OK"),"BLOCKED",IF(OR(D27="UNCLEAR",E27="UNCLEAR",F27="UNCLEAR",G27="UNCLEAR",H27="UNCLEAR",I27="UNCLEAR"),"UNRESOLVED","CLEAR")))</x:f>
      </x:c>
      <x:c r="Q27" s="26" t="str">
        <x:f>IF(A27="","",IF(P27="BLOCKED","EVIDENCE / CONTROL BLOCK",IF(P27="UNRESOLVED","CONDITIONAL / REVIEW REQUIRED",VLOOKUP(C27,LISTS!$L$2:$M$10,2,FALSE))))</x:f>
      </x:c>
      <x:c r="R27" s="26" t="str">
        <x:f>IF(A27="","",IF(Q27="EVIDENCE / CONTROL BLOCK","BLOCKED",IF(Q27="CONDITIONAL / REVIEW REQUIRED","UNRESOLVED","READY")))</x:f>
      </x:c>
      <x:c r="S27" s="26" t="str">
        <x:f>IF(A27="","",VLOOKUP(Q27,LISTS!$Q$2:$T$9,2,FALSE))</x:f>
      </x:c>
      <x:c r="T27" s="26" t="str">
        <x:f>IF(A27="","",VLOOKUP(Q27,LISTS!$Q$2:$T$9,3,FALSE))</x:f>
      </x:c>
      <x:c r="U27" s="26" t="str">
        <x:f>IF(A27="","",VLOOKUP(Q27,LISTS!$Q$2:$T$9,4,FALSE))</x:f>
      </x:c>
      <x:c r="V27" s="26" t="str">
        <x:f>IF(A27="","","Reopen when mandate, jurisdiction, buyer/risk, timing, delivery ownership, engagement model or evidence freshness changes materially.")</x:f>
      </x:c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  <x:c r="J28" s="20"/>
      <x:c r="K28" s="20"/>
      <x:c r="L28" s="20"/>
      <x:c r="M28" s="26" t="str">
        <x:f>IF(A28="","",IF(COUNTIF($A$6:$A$205,A28)&gt;1,"INVALID - DUPLICATE ID",IF(AND(OR(AND(LEN(C28)=24,IFERROR(FIND("SPECIALIST ADVISORY FIRM",C28),0)=1),AND(LEN(C28)=29,IFERROR(FIND("GLOBAL MULTIDISCIPLINARY FIRM",C28),0)=1),AND(LEN(C28)=27,IFERROR(FIND("LAW FIRM / ADJACENT ADVISER",C28),0)=1),AND(LEN(C28)=18,IFERROR(FIND("INDEPENDENT EXPERT",C28),0)=1),AND(LEN(C28)=23,IFERROR(FIND("DIRECTORY / MARKETPLACE",C28),0)=1),AND(LEN(C28)=23,IFERROR(FIND("ASSOCIATION / AUTHORITY",C28),0)=1),AND(LEN(C28)=23,IFERROR(FIND("SOFTWARE / SELF-SERVICE",C28),0)=1),AND(LEN(C28)=19,IFERROR(FIND("IN-HOUSE SUBSTITUTE",C28),0)=1),AND(LEN(C28)=5,IFERROR(FIND("OTHER",C28),0)=1)),OR(AND(LEN(D28)=3,IFERROR(FIND("YES",D28),0)=1),AND(LEN(D28)=2,IFERROR(FIND("NO",D28),0)=1),AND(LEN(D28)=7,IFERROR(FIND("UNCLEAR",D28),0)=1)),OR(AND(LEN(E28)=3,IFERROR(FIND("YES",E28),0)=1),AND(LEN(E28)=2,IFERROR(FIND("NO",E28),0)=1),AND(LEN(E28)=7,IFERROR(FIND("UNCLEAR",E28),0)=1)),OR(AND(LEN(F28)=3,IFERROR(FIND("YES",F28),0)=1),AND(LEN(F28)=2,IFERROR(FIND("NO",F28),0)=1),AND(LEN(F28)=7,IFERROR(FIND("UNCLEAR",F28),0)=1)),OR(AND(LEN(G28)=3,IFERROR(FIND("YES",G28),0)=1),AND(LEN(G28)=2,IFERROR(FIND("NO",G28),0)=1),AND(LEN(G28)=7,IFERROR(FIND("UNCLEAR",G28),0)=1)),OR(AND(LEN(H28)=8,IFERROR(FIND("OWN TEAM",H28),0)=1),AND(LEN(H28)=19,IFERROR(FIND("NETWORK / AFFILIATE",H28),0)=1),AND(LEN(H28)=25,IFERROR(FIND("THIRD PARTY / ROUTED LEAD",H28),0)=1),AND(LEN(H28)=16,IFERROR(FIND("INFORMATION ONLY",H28),0)=1),AND(LEN(H28)=23,IFERROR(FIND("SOFTWARE / SELF-SERVICE",H28),0)=1),AND(LEN(H28)=15,IFERROR(FIND("CLIENT IN-HOUSE",H28),0)=1),AND(LEN(H28)=7,IFERROR(FIND("UNCLEAR",H28),0)=1)),OR(AND(LEN(I28)=3,IFERROR(FIND("YES",I28),0)=1),AND(LEN(I28)=2,IFERROR(FIND("NO",I28),0)=1),AND(LEN(I28)=7,IFERROR(FIND("UNCLEAR",I28),0)=1)),OR(AND(LEN(J28)=9,IFERROR(FIND("AVAILABLE",J28),0)=1),AND(LEN(J28)=13,IFERROR(FIND("NOT AVAILABLE",J28),0)=1),AND(LEN(J28)=11,IFERROR(FIND("CONTRADICTS",J28),0)=1))),"VALID","INVALID - CONTROL TOKEN")))</x:f>
      </x:c>
      <x:c r="N28" s="26" t="str">
        <x:f>IF(A28="","",IF(COUNTIFS(EVIDENCE_PACKET!$A$6:$A$205,K28,EVIDENCE_PACKET!$B$6:$B$205,A28,EVIDENCE_PACKET!$J$6:$J$205,"VALID")=1,IF(COUNTIFS(EVIDENCE_PACKET!$A$6:$A$205,K28,EVIDENCE_PACKET!$F$6:$F$205,"CURRENT")=1,"READY","UNRESOLVED"),"INVALID - EVIDENCE LINK"))</x:f>
      </x:c>
      <x:c r="O28" s="26" t="str">
        <x:f>IF(A28="","",IF(OR(AND(OR(EXACT(C28,"DIRECTORY / MARKETPLACE"),EXACT(C28,"ASSOCIATION / AUTHORITY"),EXACT(C28,"SOFTWARE / SELF-SERVICE")),EXACT(H28,"OWN TEAM")),AND(EXACT(C28,"SPECIALIST ADVISORY FIRM"),OR(EXACT(H28,"INFORMATION ONLY"),EXACT(H28,"SOFTWARE / SELF-SERVICE")))),"CONTRADICTION","OK"))</x:f>
      </x:c>
      <x:c r="P28" s="26" t="str">
        <x:f>IF(A28="","",IF(OR(M28&lt;&gt;"VALID",N28&lt;&gt;"READY",O28&lt;&gt;"OK"),"BLOCKED",IF(OR(D28="UNCLEAR",E28="UNCLEAR",F28="UNCLEAR",G28="UNCLEAR",H28="UNCLEAR",I28="UNCLEAR"),"UNRESOLVED","CLEAR")))</x:f>
      </x:c>
      <x:c r="Q28" s="26" t="str">
        <x:f>IF(A28="","",IF(P28="BLOCKED","EVIDENCE / CONTROL BLOCK",IF(P28="UNRESOLVED","CONDITIONAL / REVIEW REQUIRED",VLOOKUP(C28,LISTS!$L$2:$M$10,2,FALSE))))</x:f>
      </x:c>
      <x:c r="R28" s="26" t="str">
        <x:f>IF(A28="","",IF(Q28="EVIDENCE / CONTROL BLOCK","BLOCKED",IF(Q28="CONDITIONAL / REVIEW REQUIRED","UNRESOLVED","READY")))</x:f>
      </x:c>
      <x:c r="S28" s="26" t="str">
        <x:f>IF(A28="","",VLOOKUP(Q28,LISTS!$Q$2:$T$9,2,FALSE))</x:f>
      </x:c>
      <x:c r="T28" s="26" t="str">
        <x:f>IF(A28="","",VLOOKUP(Q28,LISTS!$Q$2:$T$9,3,FALSE))</x:f>
      </x:c>
      <x:c r="U28" s="26" t="str">
        <x:f>IF(A28="","",VLOOKUP(Q28,LISTS!$Q$2:$T$9,4,FALSE))</x:f>
      </x:c>
      <x:c r="V28" s="26" t="str">
        <x:f>IF(A28="","","Reopen when mandate, jurisdiction, buyer/risk, timing, delivery ownership, engagement model or evidence freshness changes materially.")</x:f>
      </x:c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  <x:c r="J29" s="20"/>
      <x:c r="K29" s="20"/>
      <x:c r="L29" s="20"/>
      <x:c r="M29" s="26" t="str">
        <x:f>IF(A29="","",IF(COUNTIF($A$6:$A$205,A29)&gt;1,"INVALID - DUPLICATE ID",IF(AND(OR(AND(LEN(C29)=24,IFERROR(FIND("SPECIALIST ADVISORY FIRM",C29),0)=1),AND(LEN(C29)=29,IFERROR(FIND("GLOBAL MULTIDISCIPLINARY FIRM",C29),0)=1),AND(LEN(C29)=27,IFERROR(FIND("LAW FIRM / ADJACENT ADVISER",C29),0)=1),AND(LEN(C29)=18,IFERROR(FIND("INDEPENDENT EXPERT",C29),0)=1),AND(LEN(C29)=23,IFERROR(FIND("DIRECTORY / MARKETPLACE",C29),0)=1),AND(LEN(C29)=23,IFERROR(FIND("ASSOCIATION / AUTHORITY",C29),0)=1),AND(LEN(C29)=23,IFERROR(FIND("SOFTWARE / SELF-SERVICE",C29),0)=1),AND(LEN(C29)=19,IFERROR(FIND("IN-HOUSE SUBSTITUTE",C29),0)=1),AND(LEN(C29)=5,IFERROR(FIND("OTHER",C29),0)=1)),OR(AND(LEN(D29)=3,IFERROR(FIND("YES",D29),0)=1),AND(LEN(D29)=2,IFERROR(FIND("NO",D29),0)=1),AND(LEN(D29)=7,IFERROR(FIND("UNCLEAR",D29),0)=1)),OR(AND(LEN(E29)=3,IFERROR(FIND("YES",E29),0)=1),AND(LEN(E29)=2,IFERROR(FIND("NO",E29),0)=1),AND(LEN(E29)=7,IFERROR(FIND("UNCLEAR",E29),0)=1)),OR(AND(LEN(F29)=3,IFERROR(FIND("YES",F29),0)=1),AND(LEN(F29)=2,IFERROR(FIND("NO",F29),0)=1),AND(LEN(F29)=7,IFERROR(FIND("UNCLEAR",F29),0)=1)),OR(AND(LEN(G29)=3,IFERROR(FIND("YES",G29),0)=1),AND(LEN(G29)=2,IFERROR(FIND("NO",G29),0)=1),AND(LEN(G29)=7,IFERROR(FIND("UNCLEAR",G29),0)=1)),OR(AND(LEN(H29)=8,IFERROR(FIND("OWN TEAM",H29),0)=1),AND(LEN(H29)=19,IFERROR(FIND("NETWORK / AFFILIATE",H29),0)=1),AND(LEN(H29)=25,IFERROR(FIND("THIRD PARTY / ROUTED LEAD",H29),0)=1),AND(LEN(H29)=16,IFERROR(FIND("INFORMATION ONLY",H29),0)=1),AND(LEN(H29)=23,IFERROR(FIND("SOFTWARE / SELF-SERVICE",H29),0)=1),AND(LEN(H29)=15,IFERROR(FIND("CLIENT IN-HOUSE",H29),0)=1),AND(LEN(H29)=7,IFERROR(FIND("UNCLEAR",H29),0)=1)),OR(AND(LEN(I29)=3,IFERROR(FIND("YES",I29),0)=1),AND(LEN(I29)=2,IFERROR(FIND("NO",I29),0)=1),AND(LEN(I29)=7,IFERROR(FIND("UNCLEAR",I29),0)=1)),OR(AND(LEN(J29)=9,IFERROR(FIND("AVAILABLE",J29),0)=1),AND(LEN(J29)=13,IFERROR(FIND("NOT AVAILABLE",J29),0)=1),AND(LEN(J29)=11,IFERROR(FIND("CONTRADICTS",J29),0)=1))),"VALID","INVALID - CONTROL TOKEN")))</x:f>
      </x:c>
      <x:c r="N29" s="26" t="str">
        <x:f>IF(A29="","",IF(COUNTIFS(EVIDENCE_PACKET!$A$6:$A$205,K29,EVIDENCE_PACKET!$B$6:$B$205,A29,EVIDENCE_PACKET!$J$6:$J$205,"VALID")=1,IF(COUNTIFS(EVIDENCE_PACKET!$A$6:$A$205,K29,EVIDENCE_PACKET!$F$6:$F$205,"CURRENT")=1,"READY","UNRESOLVED"),"INVALID - EVIDENCE LINK"))</x:f>
      </x:c>
      <x:c r="O29" s="26" t="str">
        <x:f>IF(A29="","",IF(OR(AND(OR(EXACT(C29,"DIRECTORY / MARKETPLACE"),EXACT(C29,"ASSOCIATION / AUTHORITY"),EXACT(C29,"SOFTWARE / SELF-SERVICE")),EXACT(H29,"OWN TEAM")),AND(EXACT(C29,"SPECIALIST ADVISORY FIRM"),OR(EXACT(H29,"INFORMATION ONLY"),EXACT(H29,"SOFTWARE / SELF-SERVICE")))),"CONTRADICTION","OK"))</x:f>
      </x:c>
      <x:c r="P29" s="26" t="str">
        <x:f>IF(A29="","",IF(OR(M29&lt;&gt;"VALID",N29&lt;&gt;"READY",O29&lt;&gt;"OK"),"BLOCKED",IF(OR(D29="UNCLEAR",E29="UNCLEAR",F29="UNCLEAR",G29="UNCLEAR",H29="UNCLEAR",I29="UNCLEAR"),"UNRESOLVED","CLEAR")))</x:f>
      </x:c>
      <x:c r="Q29" s="26" t="str">
        <x:f>IF(A29="","",IF(P29="BLOCKED","EVIDENCE / CONTROL BLOCK",IF(P29="UNRESOLVED","CONDITIONAL / REVIEW REQUIRED",VLOOKUP(C29,LISTS!$L$2:$M$10,2,FALSE))))</x:f>
      </x:c>
      <x:c r="R29" s="26" t="str">
        <x:f>IF(A29="","",IF(Q29="EVIDENCE / CONTROL BLOCK","BLOCKED",IF(Q29="CONDITIONAL / REVIEW REQUIRED","UNRESOLVED","READY")))</x:f>
      </x:c>
      <x:c r="S29" s="26" t="str">
        <x:f>IF(A29="","",VLOOKUP(Q29,LISTS!$Q$2:$T$9,2,FALSE))</x:f>
      </x:c>
      <x:c r="T29" s="26" t="str">
        <x:f>IF(A29="","",VLOOKUP(Q29,LISTS!$Q$2:$T$9,3,FALSE))</x:f>
      </x:c>
      <x:c r="U29" s="26" t="str">
        <x:f>IF(A29="","",VLOOKUP(Q29,LISTS!$Q$2:$T$9,4,FALSE))</x:f>
      </x:c>
      <x:c r="V29" s="26" t="str">
        <x:f>IF(A29="","","Reopen when mandate, jurisdiction, buyer/risk, timing, delivery ownership, engagement model or evidence freshness changes materially.")</x:f>
      </x:c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  <x:c r="J30" s="20"/>
      <x:c r="K30" s="20"/>
      <x:c r="L30" s="20"/>
      <x:c r="M30" s="26" t="str">
        <x:f>IF(A30="","",IF(COUNTIF($A$6:$A$205,A30)&gt;1,"INVALID - DUPLICATE ID",IF(AND(OR(AND(LEN(C30)=24,IFERROR(FIND("SPECIALIST ADVISORY FIRM",C30),0)=1),AND(LEN(C30)=29,IFERROR(FIND("GLOBAL MULTIDISCIPLINARY FIRM",C30),0)=1),AND(LEN(C30)=27,IFERROR(FIND("LAW FIRM / ADJACENT ADVISER",C30),0)=1),AND(LEN(C30)=18,IFERROR(FIND("INDEPENDENT EXPERT",C30),0)=1),AND(LEN(C30)=23,IFERROR(FIND("DIRECTORY / MARKETPLACE",C30),0)=1),AND(LEN(C30)=23,IFERROR(FIND("ASSOCIATION / AUTHORITY",C30),0)=1),AND(LEN(C30)=23,IFERROR(FIND("SOFTWARE / SELF-SERVICE",C30),0)=1),AND(LEN(C30)=19,IFERROR(FIND("IN-HOUSE SUBSTITUTE",C30),0)=1),AND(LEN(C30)=5,IFERROR(FIND("OTHER",C30),0)=1)),OR(AND(LEN(D30)=3,IFERROR(FIND("YES",D30),0)=1),AND(LEN(D30)=2,IFERROR(FIND("NO",D30),0)=1),AND(LEN(D30)=7,IFERROR(FIND("UNCLEAR",D30),0)=1)),OR(AND(LEN(E30)=3,IFERROR(FIND("YES",E30),0)=1),AND(LEN(E30)=2,IFERROR(FIND("NO",E30),0)=1),AND(LEN(E30)=7,IFERROR(FIND("UNCLEAR",E30),0)=1)),OR(AND(LEN(F30)=3,IFERROR(FIND("YES",F30),0)=1),AND(LEN(F30)=2,IFERROR(FIND("NO",F30),0)=1),AND(LEN(F30)=7,IFERROR(FIND("UNCLEAR",F30),0)=1)),OR(AND(LEN(G30)=3,IFERROR(FIND("YES",G30),0)=1),AND(LEN(G30)=2,IFERROR(FIND("NO",G30),0)=1),AND(LEN(G30)=7,IFERROR(FIND("UNCLEAR",G30),0)=1)),OR(AND(LEN(H30)=8,IFERROR(FIND("OWN TEAM",H30),0)=1),AND(LEN(H30)=19,IFERROR(FIND("NETWORK / AFFILIATE",H30),0)=1),AND(LEN(H30)=25,IFERROR(FIND("THIRD PARTY / ROUTED LEAD",H30),0)=1),AND(LEN(H30)=16,IFERROR(FIND("INFORMATION ONLY",H30),0)=1),AND(LEN(H30)=23,IFERROR(FIND("SOFTWARE / SELF-SERVICE",H30),0)=1),AND(LEN(H30)=15,IFERROR(FIND("CLIENT IN-HOUSE",H30),0)=1),AND(LEN(H30)=7,IFERROR(FIND("UNCLEAR",H30),0)=1)),OR(AND(LEN(I30)=3,IFERROR(FIND("YES",I30),0)=1),AND(LEN(I30)=2,IFERROR(FIND("NO",I30),0)=1),AND(LEN(I30)=7,IFERROR(FIND("UNCLEAR",I30),0)=1)),OR(AND(LEN(J30)=9,IFERROR(FIND("AVAILABLE",J30),0)=1),AND(LEN(J30)=13,IFERROR(FIND("NOT AVAILABLE",J30),0)=1),AND(LEN(J30)=11,IFERROR(FIND("CONTRADICTS",J30),0)=1))),"VALID","INVALID - CONTROL TOKEN")))</x:f>
      </x:c>
      <x:c r="N30" s="26" t="str">
        <x:f>IF(A30="","",IF(COUNTIFS(EVIDENCE_PACKET!$A$6:$A$205,K30,EVIDENCE_PACKET!$B$6:$B$205,A30,EVIDENCE_PACKET!$J$6:$J$205,"VALID")=1,IF(COUNTIFS(EVIDENCE_PACKET!$A$6:$A$205,K30,EVIDENCE_PACKET!$F$6:$F$205,"CURRENT")=1,"READY","UNRESOLVED"),"INVALID - EVIDENCE LINK"))</x:f>
      </x:c>
      <x:c r="O30" s="26" t="str">
        <x:f>IF(A30="","",IF(OR(AND(OR(EXACT(C30,"DIRECTORY / MARKETPLACE"),EXACT(C30,"ASSOCIATION / AUTHORITY"),EXACT(C30,"SOFTWARE / SELF-SERVICE")),EXACT(H30,"OWN TEAM")),AND(EXACT(C30,"SPECIALIST ADVISORY FIRM"),OR(EXACT(H30,"INFORMATION ONLY"),EXACT(H30,"SOFTWARE / SELF-SERVICE")))),"CONTRADICTION","OK"))</x:f>
      </x:c>
      <x:c r="P30" s="26" t="str">
        <x:f>IF(A30="","",IF(OR(M30&lt;&gt;"VALID",N30&lt;&gt;"READY",O30&lt;&gt;"OK"),"BLOCKED",IF(OR(D30="UNCLEAR",E30="UNCLEAR",F30="UNCLEAR",G30="UNCLEAR",H30="UNCLEAR",I30="UNCLEAR"),"UNRESOLVED","CLEAR")))</x:f>
      </x:c>
      <x:c r="Q30" s="26" t="str">
        <x:f>IF(A30="","",IF(P30="BLOCKED","EVIDENCE / CONTROL BLOCK",IF(P30="UNRESOLVED","CONDITIONAL / REVIEW REQUIRED",VLOOKUP(C30,LISTS!$L$2:$M$10,2,FALSE))))</x:f>
      </x:c>
      <x:c r="R30" s="26" t="str">
        <x:f>IF(A30="","",IF(Q30="EVIDENCE / CONTROL BLOCK","BLOCKED",IF(Q30="CONDITIONAL / REVIEW REQUIRED","UNRESOLVED","READY")))</x:f>
      </x:c>
      <x:c r="S30" s="26" t="str">
        <x:f>IF(A30="","",VLOOKUP(Q30,LISTS!$Q$2:$T$9,2,FALSE))</x:f>
      </x:c>
      <x:c r="T30" s="26" t="str">
        <x:f>IF(A30="","",VLOOKUP(Q30,LISTS!$Q$2:$T$9,3,FALSE))</x:f>
      </x:c>
      <x:c r="U30" s="26" t="str">
        <x:f>IF(A30="","",VLOOKUP(Q30,LISTS!$Q$2:$T$9,4,FALSE))</x:f>
      </x:c>
      <x:c r="V30" s="26" t="str">
        <x:f>IF(A30="","","Reopen when mandate, jurisdiction, buyer/risk, timing, delivery ownership, engagement model or evidence freshness changes materially.")</x:f>
      </x:c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  <x:c r="J31" s="20"/>
      <x:c r="K31" s="20"/>
      <x:c r="L31" s="20"/>
      <x:c r="M31" s="26" t="str">
        <x:f>IF(A31="","",IF(COUNTIF($A$6:$A$205,A31)&gt;1,"INVALID - DUPLICATE ID",IF(AND(OR(AND(LEN(C31)=24,IFERROR(FIND("SPECIALIST ADVISORY FIRM",C31),0)=1),AND(LEN(C31)=29,IFERROR(FIND("GLOBAL MULTIDISCIPLINARY FIRM",C31),0)=1),AND(LEN(C31)=27,IFERROR(FIND("LAW FIRM / ADJACENT ADVISER",C31),0)=1),AND(LEN(C31)=18,IFERROR(FIND("INDEPENDENT EXPERT",C31),0)=1),AND(LEN(C31)=23,IFERROR(FIND("DIRECTORY / MARKETPLACE",C31),0)=1),AND(LEN(C31)=23,IFERROR(FIND("ASSOCIATION / AUTHORITY",C31),0)=1),AND(LEN(C31)=23,IFERROR(FIND("SOFTWARE / SELF-SERVICE",C31),0)=1),AND(LEN(C31)=19,IFERROR(FIND("IN-HOUSE SUBSTITUTE",C31),0)=1),AND(LEN(C31)=5,IFERROR(FIND("OTHER",C31),0)=1)),OR(AND(LEN(D31)=3,IFERROR(FIND("YES",D31),0)=1),AND(LEN(D31)=2,IFERROR(FIND("NO",D31),0)=1),AND(LEN(D31)=7,IFERROR(FIND("UNCLEAR",D31),0)=1)),OR(AND(LEN(E31)=3,IFERROR(FIND("YES",E31),0)=1),AND(LEN(E31)=2,IFERROR(FIND("NO",E31),0)=1),AND(LEN(E31)=7,IFERROR(FIND("UNCLEAR",E31),0)=1)),OR(AND(LEN(F31)=3,IFERROR(FIND("YES",F31),0)=1),AND(LEN(F31)=2,IFERROR(FIND("NO",F31),0)=1),AND(LEN(F31)=7,IFERROR(FIND("UNCLEAR",F31),0)=1)),OR(AND(LEN(G31)=3,IFERROR(FIND("YES",G31),0)=1),AND(LEN(G31)=2,IFERROR(FIND("NO",G31),0)=1),AND(LEN(G31)=7,IFERROR(FIND("UNCLEAR",G31),0)=1)),OR(AND(LEN(H31)=8,IFERROR(FIND("OWN TEAM",H31),0)=1),AND(LEN(H31)=19,IFERROR(FIND("NETWORK / AFFILIATE",H31),0)=1),AND(LEN(H31)=25,IFERROR(FIND("THIRD PARTY / ROUTED LEAD",H31),0)=1),AND(LEN(H31)=16,IFERROR(FIND("INFORMATION ONLY",H31),0)=1),AND(LEN(H31)=23,IFERROR(FIND("SOFTWARE / SELF-SERVICE",H31),0)=1),AND(LEN(H31)=15,IFERROR(FIND("CLIENT IN-HOUSE",H31),0)=1),AND(LEN(H31)=7,IFERROR(FIND("UNCLEAR",H31),0)=1)),OR(AND(LEN(I31)=3,IFERROR(FIND("YES",I31),0)=1),AND(LEN(I31)=2,IFERROR(FIND("NO",I31),0)=1),AND(LEN(I31)=7,IFERROR(FIND("UNCLEAR",I31),0)=1)),OR(AND(LEN(J31)=9,IFERROR(FIND("AVAILABLE",J31),0)=1),AND(LEN(J31)=13,IFERROR(FIND("NOT AVAILABLE",J31),0)=1),AND(LEN(J31)=11,IFERROR(FIND("CONTRADICTS",J31),0)=1))),"VALID","INVALID - CONTROL TOKEN")))</x:f>
      </x:c>
      <x:c r="N31" s="26" t="str">
        <x:f>IF(A31="","",IF(COUNTIFS(EVIDENCE_PACKET!$A$6:$A$205,K31,EVIDENCE_PACKET!$B$6:$B$205,A31,EVIDENCE_PACKET!$J$6:$J$205,"VALID")=1,IF(COUNTIFS(EVIDENCE_PACKET!$A$6:$A$205,K31,EVIDENCE_PACKET!$F$6:$F$205,"CURRENT")=1,"READY","UNRESOLVED"),"INVALID - EVIDENCE LINK"))</x:f>
      </x:c>
      <x:c r="O31" s="26" t="str">
        <x:f>IF(A31="","",IF(OR(AND(OR(EXACT(C31,"DIRECTORY / MARKETPLACE"),EXACT(C31,"ASSOCIATION / AUTHORITY"),EXACT(C31,"SOFTWARE / SELF-SERVICE")),EXACT(H31,"OWN TEAM")),AND(EXACT(C31,"SPECIALIST ADVISORY FIRM"),OR(EXACT(H31,"INFORMATION ONLY"),EXACT(H31,"SOFTWARE / SELF-SERVICE")))),"CONTRADICTION","OK"))</x:f>
      </x:c>
      <x:c r="P31" s="26" t="str">
        <x:f>IF(A31="","",IF(OR(M31&lt;&gt;"VALID",N31&lt;&gt;"READY",O31&lt;&gt;"OK"),"BLOCKED",IF(OR(D31="UNCLEAR",E31="UNCLEAR",F31="UNCLEAR",G31="UNCLEAR",H31="UNCLEAR",I31="UNCLEAR"),"UNRESOLVED","CLEAR")))</x:f>
      </x:c>
      <x:c r="Q31" s="26" t="str">
        <x:f>IF(A31="","",IF(P31="BLOCKED","EVIDENCE / CONTROL BLOCK",IF(P31="UNRESOLVED","CONDITIONAL / REVIEW REQUIRED",VLOOKUP(C31,LISTS!$L$2:$M$10,2,FALSE))))</x:f>
      </x:c>
      <x:c r="R31" s="26" t="str">
        <x:f>IF(A31="","",IF(Q31="EVIDENCE / CONTROL BLOCK","BLOCKED",IF(Q31="CONDITIONAL / REVIEW REQUIRED","UNRESOLVED","READY")))</x:f>
      </x:c>
      <x:c r="S31" s="26" t="str">
        <x:f>IF(A31="","",VLOOKUP(Q31,LISTS!$Q$2:$T$9,2,FALSE))</x:f>
      </x:c>
      <x:c r="T31" s="26" t="str">
        <x:f>IF(A31="","",VLOOKUP(Q31,LISTS!$Q$2:$T$9,3,FALSE))</x:f>
      </x:c>
      <x:c r="U31" s="26" t="str">
        <x:f>IF(A31="","",VLOOKUP(Q31,LISTS!$Q$2:$T$9,4,FALSE))</x:f>
      </x:c>
      <x:c r="V31" s="26" t="str">
        <x:f>IF(A31="","","Reopen when mandate, jurisdiction, buyer/risk, timing, delivery ownership, engagement model or evidence freshness changes materially.")</x:f>
      </x:c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  <x:c r="J32" s="20"/>
      <x:c r="K32" s="20"/>
      <x:c r="L32" s="20"/>
      <x:c r="M32" s="26" t="str">
        <x:f>IF(A32="","",IF(COUNTIF($A$6:$A$205,A32)&gt;1,"INVALID - DUPLICATE ID",IF(AND(OR(AND(LEN(C32)=24,IFERROR(FIND("SPECIALIST ADVISORY FIRM",C32),0)=1),AND(LEN(C32)=29,IFERROR(FIND("GLOBAL MULTIDISCIPLINARY FIRM",C32),0)=1),AND(LEN(C32)=27,IFERROR(FIND("LAW FIRM / ADJACENT ADVISER",C32),0)=1),AND(LEN(C32)=18,IFERROR(FIND("INDEPENDENT EXPERT",C32),0)=1),AND(LEN(C32)=23,IFERROR(FIND("DIRECTORY / MARKETPLACE",C32),0)=1),AND(LEN(C32)=23,IFERROR(FIND("ASSOCIATION / AUTHORITY",C32),0)=1),AND(LEN(C32)=23,IFERROR(FIND("SOFTWARE / SELF-SERVICE",C32),0)=1),AND(LEN(C32)=19,IFERROR(FIND("IN-HOUSE SUBSTITUTE",C32),0)=1),AND(LEN(C32)=5,IFERROR(FIND("OTHER",C32),0)=1)),OR(AND(LEN(D32)=3,IFERROR(FIND("YES",D32),0)=1),AND(LEN(D32)=2,IFERROR(FIND("NO",D32),0)=1),AND(LEN(D32)=7,IFERROR(FIND("UNCLEAR",D32),0)=1)),OR(AND(LEN(E32)=3,IFERROR(FIND("YES",E32),0)=1),AND(LEN(E32)=2,IFERROR(FIND("NO",E32),0)=1),AND(LEN(E32)=7,IFERROR(FIND("UNCLEAR",E32),0)=1)),OR(AND(LEN(F32)=3,IFERROR(FIND("YES",F32),0)=1),AND(LEN(F32)=2,IFERROR(FIND("NO",F32),0)=1),AND(LEN(F32)=7,IFERROR(FIND("UNCLEAR",F32),0)=1)),OR(AND(LEN(G32)=3,IFERROR(FIND("YES",G32),0)=1),AND(LEN(G32)=2,IFERROR(FIND("NO",G32),0)=1),AND(LEN(G32)=7,IFERROR(FIND("UNCLEAR",G32),0)=1)),OR(AND(LEN(H32)=8,IFERROR(FIND("OWN TEAM",H32),0)=1),AND(LEN(H32)=19,IFERROR(FIND("NETWORK / AFFILIATE",H32),0)=1),AND(LEN(H32)=25,IFERROR(FIND("THIRD PARTY / ROUTED LEAD",H32),0)=1),AND(LEN(H32)=16,IFERROR(FIND("INFORMATION ONLY",H32),0)=1),AND(LEN(H32)=23,IFERROR(FIND("SOFTWARE / SELF-SERVICE",H32),0)=1),AND(LEN(H32)=15,IFERROR(FIND("CLIENT IN-HOUSE",H32),0)=1),AND(LEN(H32)=7,IFERROR(FIND("UNCLEAR",H32),0)=1)),OR(AND(LEN(I32)=3,IFERROR(FIND("YES",I32),0)=1),AND(LEN(I32)=2,IFERROR(FIND("NO",I32),0)=1),AND(LEN(I32)=7,IFERROR(FIND("UNCLEAR",I32),0)=1)),OR(AND(LEN(J32)=9,IFERROR(FIND("AVAILABLE",J32),0)=1),AND(LEN(J32)=13,IFERROR(FIND("NOT AVAILABLE",J32),0)=1),AND(LEN(J32)=11,IFERROR(FIND("CONTRADICTS",J32),0)=1))),"VALID","INVALID - CONTROL TOKEN")))</x:f>
      </x:c>
      <x:c r="N32" s="26" t="str">
        <x:f>IF(A32="","",IF(COUNTIFS(EVIDENCE_PACKET!$A$6:$A$205,K32,EVIDENCE_PACKET!$B$6:$B$205,A32,EVIDENCE_PACKET!$J$6:$J$205,"VALID")=1,IF(COUNTIFS(EVIDENCE_PACKET!$A$6:$A$205,K32,EVIDENCE_PACKET!$F$6:$F$205,"CURRENT")=1,"READY","UNRESOLVED"),"INVALID - EVIDENCE LINK"))</x:f>
      </x:c>
      <x:c r="O32" s="26" t="str">
        <x:f>IF(A32="","",IF(OR(AND(OR(EXACT(C32,"DIRECTORY / MARKETPLACE"),EXACT(C32,"ASSOCIATION / AUTHORITY"),EXACT(C32,"SOFTWARE / SELF-SERVICE")),EXACT(H32,"OWN TEAM")),AND(EXACT(C32,"SPECIALIST ADVISORY FIRM"),OR(EXACT(H32,"INFORMATION ONLY"),EXACT(H32,"SOFTWARE / SELF-SERVICE")))),"CONTRADICTION","OK"))</x:f>
      </x:c>
      <x:c r="P32" s="26" t="str">
        <x:f>IF(A32="","",IF(OR(M32&lt;&gt;"VALID",N32&lt;&gt;"READY",O32&lt;&gt;"OK"),"BLOCKED",IF(OR(D32="UNCLEAR",E32="UNCLEAR",F32="UNCLEAR",G32="UNCLEAR",H32="UNCLEAR",I32="UNCLEAR"),"UNRESOLVED","CLEAR")))</x:f>
      </x:c>
      <x:c r="Q32" s="26" t="str">
        <x:f>IF(A32="","",IF(P32="BLOCKED","EVIDENCE / CONTROL BLOCK",IF(P32="UNRESOLVED","CONDITIONAL / REVIEW REQUIRED",VLOOKUP(C32,LISTS!$L$2:$M$10,2,FALSE))))</x:f>
      </x:c>
      <x:c r="R32" s="26" t="str">
        <x:f>IF(A32="","",IF(Q32="EVIDENCE / CONTROL BLOCK","BLOCKED",IF(Q32="CONDITIONAL / REVIEW REQUIRED","UNRESOLVED","READY")))</x:f>
      </x:c>
      <x:c r="S32" s="26" t="str">
        <x:f>IF(A32="","",VLOOKUP(Q32,LISTS!$Q$2:$T$9,2,FALSE))</x:f>
      </x:c>
      <x:c r="T32" s="26" t="str">
        <x:f>IF(A32="","",VLOOKUP(Q32,LISTS!$Q$2:$T$9,3,FALSE))</x:f>
      </x:c>
      <x:c r="U32" s="26" t="str">
        <x:f>IF(A32="","",VLOOKUP(Q32,LISTS!$Q$2:$T$9,4,FALSE))</x:f>
      </x:c>
      <x:c r="V32" s="26" t="str">
        <x:f>IF(A32="","","Reopen when mandate, jurisdiction, buyer/risk, timing, delivery ownership, engagement model or evidence freshness changes materially.")</x:f>
      </x:c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  <x:c r="J33" s="20"/>
      <x:c r="K33" s="20"/>
      <x:c r="L33" s="20"/>
      <x:c r="M33" s="26" t="str">
        <x:f>IF(A33="","",IF(COUNTIF($A$6:$A$205,A33)&gt;1,"INVALID - DUPLICATE ID",IF(AND(OR(AND(LEN(C33)=24,IFERROR(FIND("SPECIALIST ADVISORY FIRM",C33),0)=1),AND(LEN(C33)=29,IFERROR(FIND("GLOBAL MULTIDISCIPLINARY FIRM",C33),0)=1),AND(LEN(C33)=27,IFERROR(FIND("LAW FIRM / ADJACENT ADVISER",C33),0)=1),AND(LEN(C33)=18,IFERROR(FIND("INDEPENDENT EXPERT",C33),0)=1),AND(LEN(C33)=23,IFERROR(FIND("DIRECTORY / MARKETPLACE",C33),0)=1),AND(LEN(C33)=23,IFERROR(FIND("ASSOCIATION / AUTHORITY",C33),0)=1),AND(LEN(C33)=23,IFERROR(FIND("SOFTWARE / SELF-SERVICE",C33),0)=1),AND(LEN(C33)=19,IFERROR(FIND("IN-HOUSE SUBSTITUTE",C33),0)=1),AND(LEN(C33)=5,IFERROR(FIND("OTHER",C33),0)=1)),OR(AND(LEN(D33)=3,IFERROR(FIND("YES",D33),0)=1),AND(LEN(D33)=2,IFERROR(FIND("NO",D33),0)=1),AND(LEN(D33)=7,IFERROR(FIND("UNCLEAR",D33),0)=1)),OR(AND(LEN(E33)=3,IFERROR(FIND("YES",E33),0)=1),AND(LEN(E33)=2,IFERROR(FIND("NO",E33),0)=1),AND(LEN(E33)=7,IFERROR(FIND("UNCLEAR",E33),0)=1)),OR(AND(LEN(F33)=3,IFERROR(FIND("YES",F33),0)=1),AND(LEN(F33)=2,IFERROR(FIND("NO",F33),0)=1),AND(LEN(F33)=7,IFERROR(FIND("UNCLEAR",F33),0)=1)),OR(AND(LEN(G33)=3,IFERROR(FIND("YES",G33),0)=1),AND(LEN(G33)=2,IFERROR(FIND("NO",G33),0)=1),AND(LEN(G33)=7,IFERROR(FIND("UNCLEAR",G33),0)=1)),OR(AND(LEN(H33)=8,IFERROR(FIND("OWN TEAM",H33),0)=1),AND(LEN(H33)=19,IFERROR(FIND("NETWORK / AFFILIATE",H33),0)=1),AND(LEN(H33)=25,IFERROR(FIND("THIRD PARTY / ROUTED LEAD",H33),0)=1),AND(LEN(H33)=16,IFERROR(FIND("INFORMATION ONLY",H33),0)=1),AND(LEN(H33)=23,IFERROR(FIND("SOFTWARE / SELF-SERVICE",H33),0)=1),AND(LEN(H33)=15,IFERROR(FIND("CLIENT IN-HOUSE",H33),0)=1),AND(LEN(H33)=7,IFERROR(FIND("UNCLEAR",H33),0)=1)),OR(AND(LEN(I33)=3,IFERROR(FIND("YES",I33),0)=1),AND(LEN(I33)=2,IFERROR(FIND("NO",I33),0)=1),AND(LEN(I33)=7,IFERROR(FIND("UNCLEAR",I33),0)=1)),OR(AND(LEN(J33)=9,IFERROR(FIND("AVAILABLE",J33),0)=1),AND(LEN(J33)=13,IFERROR(FIND("NOT AVAILABLE",J33),0)=1),AND(LEN(J33)=11,IFERROR(FIND("CONTRADICTS",J33),0)=1))),"VALID","INVALID - CONTROL TOKEN")))</x:f>
      </x:c>
      <x:c r="N33" s="26" t="str">
        <x:f>IF(A33="","",IF(COUNTIFS(EVIDENCE_PACKET!$A$6:$A$205,K33,EVIDENCE_PACKET!$B$6:$B$205,A33,EVIDENCE_PACKET!$J$6:$J$205,"VALID")=1,IF(COUNTIFS(EVIDENCE_PACKET!$A$6:$A$205,K33,EVIDENCE_PACKET!$F$6:$F$205,"CURRENT")=1,"READY","UNRESOLVED"),"INVALID - EVIDENCE LINK"))</x:f>
      </x:c>
      <x:c r="O33" s="26" t="str">
        <x:f>IF(A33="","",IF(OR(AND(OR(EXACT(C33,"DIRECTORY / MARKETPLACE"),EXACT(C33,"ASSOCIATION / AUTHORITY"),EXACT(C33,"SOFTWARE / SELF-SERVICE")),EXACT(H33,"OWN TEAM")),AND(EXACT(C33,"SPECIALIST ADVISORY FIRM"),OR(EXACT(H33,"INFORMATION ONLY"),EXACT(H33,"SOFTWARE / SELF-SERVICE")))),"CONTRADICTION","OK"))</x:f>
      </x:c>
      <x:c r="P33" s="26" t="str">
        <x:f>IF(A33="","",IF(OR(M33&lt;&gt;"VALID",N33&lt;&gt;"READY",O33&lt;&gt;"OK"),"BLOCKED",IF(OR(D33="UNCLEAR",E33="UNCLEAR",F33="UNCLEAR",G33="UNCLEAR",H33="UNCLEAR",I33="UNCLEAR"),"UNRESOLVED","CLEAR")))</x:f>
      </x:c>
      <x:c r="Q33" s="26" t="str">
        <x:f>IF(A33="","",IF(P33="BLOCKED","EVIDENCE / CONTROL BLOCK",IF(P33="UNRESOLVED","CONDITIONAL / REVIEW REQUIRED",VLOOKUP(C33,LISTS!$L$2:$M$10,2,FALSE))))</x:f>
      </x:c>
      <x:c r="R33" s="26" t="str">
        <x:f>IF(A33="","",IF(Q33="EVIDENCE / CONTROL BLOCK","BLOCKED",IF(Q33="CONDITIONAL / REVIEW REQUIRED","UNRESOLVED","READY")))</x:f>
      </x:c>
      <x:c r="S33" s="26" t="str">
        <x:f>IF(A33="","",VLOOKUP(Q33,LISTS!$Q$2:$T$9,2,FALSE))</x:f>
      </x:c>
      <x:c r="T33" s="26" t="str">
        <x:f>IF(A33="","",VLOOKUP(Q33,LISTS!$Q$2:$T$9,3,FALSE))</x:f>
      </x:c>
      <x:c r="U33" s="26" t="str">
        <x:f>IF(A33="","",VLOOKUP(Q33,LISTS!$Q$2:$T$9,4,FALSE))</x:f>
      </x:c>
      <x:c r="V33" s="26" t="str">
        <x:f>IF(A33="","","Reopen when mandate, jurisdiction, buyer/risk, timing, delivery ownership, engagement model or evidence freshness changes materially.")</x:f>
      </x:c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  <x:c r="K34" s="20"/>
      <x:c r="L34" s="20"/>
      <x:c r="M34" s="26" t="str">
        <x:f>IF(A34="","",IF(COUNTIF($A$6:$A$205,A34)&gt;1,"INVALID - DUPLICATE ID",IF(AND(OR(AND(LEN(C34)=24,IFERROR(FIND("SPECIALIST ADVISORY FIRM",C34),0)=1),AND(LEN(C34)=29,IFERROR(FIND("GLOBAL MULTIDISCIPLINARY FIRM",C34),0)=1),AND(LEN(C34)=27,IFERROR(FIND("LAW FIRM / ADJACENT ADVISER",C34),0)=1),AND(LEN(C34)=18,IFERROR(FIND("INDEPENDENT EXPERT",C34),0)=1),AND(LEN(C34)=23,IFERROR(FIND("DIRECTORY / MARKETPLACE",C34),0)=1),AND(LEN(C34)=23,IFERROR(FIND("ASSOCIATION / AUTHORITY",C34),0)=1),AND(LEN(C34)=23,IFERROR(FIND("SOFTWARE / SELF-SERVICE",C34),0)=1),AND(LEN(C34)=19,IFERROR(FIND("IN-HOUSE SUBSTITUTE",C34),0)=1),AND(LEN(C34)=5,IFERROR(FIND("OTHER",C34),0)=1)),OR(AND(LEN(D34)=3,IFERROR(FIND("YES",D34),0)=1),AND(LEN(D34)=2,IFERROR(FIND("NO",D34),0)=1),AND(LEN(D34)=7,IFERROR(FIND("UNCLEAR",D34),0)=1)),OR(AND(LEN(E34)=3,IFERROR(FIND("YES",E34),0)=1),AND(LEN(E34)=2,IFERROR(FIND("NO",E34),0)=1),AND(LEN(E34)=7,IFERROR(FIND("UNCLEAR",E34),0)=1)),OR(AND(LEN(F34)=3,IFERROR(FIND("YES",F34),0)=1),AND(LEN(F34)=2,IFERROR(FIND("NO",F34),0)=1),AND(LEN(F34)=7,IFERROR(FIND("UNCLEAR",F34),0)=1)),OR(AND(LEN(G34)=3,IFERROR(FIND("YES",G34),0)=1),AND(LEN(G34)=2,IFERROR(FIND("NO",G34),0)=1),AND(LEN(G34)=7,IFERROR(FIND("UNCLEAR",G34),0)=1)),OR(AND(LEN(H34)=8,IFERROR(FIND("OWN TEAM",H34),0)=1),AND(LEN(H34)=19,IFERROR(FIND("NETWORK / AFFILIATE",H34),0)=1),AND(LEN(H34)=25,IFERROR(FIND("THIRD PARTY / ROUTED LEAD",H34),0)=1),AND(LEN(H34)=16,IFERROR(FIND("INFORMATION ONLY",H34),0)=1),AND(LEN(H34)=23,IFERROR(FIND("SOFTWARE / SELF-SERVICE",H34),0)=1),AND(LEN(H34)=15,IFERROR(FIND("CLIENT IN-HOUSE",H34),0)=1),AND(LEN(H34)=7,IFERROR(FIND("UNCLEAR",H34),0)=1)),OR(AND(LEN(I34)=3,IFERROR(FIND("YES",I34),0)=1),AND(LEN(I34)=2,IFERROR(FIND("NO",I34),0)=1),AND(LEN(I34)=7,IFERROR(FIND("UNCLEAR",I34),0)=1)),OR(AND(LEN(J34)=9,IFERROR(FIND("AVAILABLE",J34),0)=1),AND(LEN(J34)=13,IFERROR(FIND("NOT AVAILABLE",J34),0)=1),AND(LEN(J34)=11,IFERROR(FIND("CONTRADICTS",J34),0)=1))),"VALID","INVALID - CONTROL TOKEN")))</x:f>
      </x:c>
      <x:c r="N34" s="26" t="str">
        <x:f>IF(A34="","",IF(COUNTIFS(EVIDENCE_PACKET!$A$6:$A$205,K34,EVIDENCE_PACKET!$B$6:$B$205,A34,EVIDENCE_PACKET!$J$6:$J$205,"VALID")=1,IF(COUNTIFS(EVIDENCE_PACKET!$A$6:$A$205,K34,EVIDENCE_PACKET!$F$6:$F$205,"CURRENT")=1,"READY","UNRESOLVED"),"INVALID - EVIDENCE LINK"))</x:f>
      </x:c>
      <x:c r="O34" s="26" t="str">
        <x:f>IF(A34="","",IF(OR(AND(OR(EXACT(C34,"DIRECTORY / MARKETPLACE"),EXACT(C34,"ASSOCIATION / AUTHORITY"),EXACT(C34,"SOFTWARE / SELF-SERVICE")),EXACT(H34,"OWN TEAM")),AND(EXACT(C34,"SPECIALIST ADVISORY FIRM"),OR(EXACT(H34,"INFORMATION ONLY"),EXACT(H34,"SOFTWARE / SELF-SERVICE")))),"CONTRADICTION","OK"))</x:f>
      </x:c>
      <x:c r="P34" s="26" t="str">
        <x:f>IF(A34="","",IF(OR(M34&lt;&gt;"VALID",N34&lt;&gt;"READY",O34&lt;&gt;"OK"),"BLOCKED",IF(OR(D34="UNCLEAR",E34="UNCLEAR",F34="UNCLEAR",G34="UNCLEAR",H34="UNCLEAR",I34="UNCLEAR"),"UNRESOLVED","CLEAR")))</x:f>
      </x:c>
      <x:c r="Q34" s="26" t="str">
        <x:f>IF(A34="","",IF(P34="BLOCKED","EVIDENCE / CONTROL BLOCK",IF(P34="UNRESOLVED","CONDITIONAL / REVIEW REQUIRED",VLOOKUP(C34,LISTS!$L$2:$M$10,2,FALSE))))</x:f>
      </x:c>
      <x:c r="R34" s="26" t="str">
        <x:f>IF(A34="","",IF(Q34="EVIDENCE / CONTROL BLOCK","BLOCKED",IF(Q34="CONDITIONAL / REVIEW REQUIRED","UNRESOLVED","READY")))</x:f>
      </x:c>
      <x:c r="S34" s="26" t="str">
        <x:f>IF(A34="","",VLOOKUP(Q34,LISTS!$Q$2:$T$9,2,FALSE))</x:f>
      </x:c>
      <x:c r="T34" s="26" t="str">
        <x:f>IF(A34="","",VLOOKUP(Q34,LISTS!$Q$2:$T$9,3,FALSE))</x:f>
      </x:c>
      <x:c r="U34" s="26" t="str">
        <x:f>IF(A34="","",VLOOKUP(Q34,LISTS!$Q$2:$T$9,4,FALSE))</x:f>
      </x:c>
      <x:c r="V34" s="26" t="str">
        <x:f>IF(A34="","","Reopen when mandate, jurisdiction, buyer/risk, timing, delivery ownership, engagement model or evidence freshness changes materially.")</x:f>
      </x:c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  <x:c r="J35" s="20"/>
      <x:c r="K35" s="20"/>
      <x:c r="L35" s="20"/>
      <x:c r="M35" s="26" t="str">
        <x:f>IF(A35="","",IF(COUNTIF($A$6:$A$205,A35)&gt;1,"INVALID - DUPLICATE ID",IF(AND(OR(AND(LEN(C35)=24,IFERROR(FIND("SPECIALIST ADVISORY FIRM",C35),0)=1),AND(LEN(C35)=29,IFERROR(FIND("GLOBAL MULTIDISCIPLINARY FIRM",C35),0)=1),AND(LEN(C35)=27,IFERROR(FIND("LAW FIRM / ADJACENT ADVISER",C35),0)=1),AND(LEN(C35)=18,IFERROR(FIND("INDEPENDENT EXPERT",C35),0)=1),AND(LEN(C35)=23,IFERROR(FIND("DIRECTORY / MARKETPLACE",C35),0)=1),AND(LEN(C35)=23,IFERROR(FIND("ASSOCIATION / AUTHORITY",C35),0)=1),AND(LEN(C35)=23,IFERROR(FIND("SOFTWARE / SELF-SERVICE",C35),0)=1),AND(LEN(C35)=19,IFERROR(FIND("IN-HOUSE SUBSTITUTE",C35),0)=1),AND(LEN(C35)=5,IFERROR(FIND("OTHER",C35),0)=1)),OR(AND(LEN(D35)=3,IFERROR(FIND("YES",D35),0)=1),AND(LEN(D35)=2,IFERROR(FIND("NO",D35),0)=1),AND(LEN(D35)=7,IFERROR(FIND("UNCLEAR",D35),0)=1)),OR(AND(LEN(E35)=3,IFERROR(FIND("YES",E35),0)=1),AND(LEN(E35)=2,IFERROR(FIND("NO",E35),0)=1),AND(LEN(E35)=7,IFERROR(FIND("UNCLEAR",E35),0)=1)),OR(AND(LEN(F35)=3,IFERROR(FIND("YES",F35),0)=1),AND(LEN(F35)=2,IFERROR(FIND("NO",F35),0)=1),AND(LEN(F35)=7,IFERROR(FIND("UNCLEAR",F35),0)=1)),OR(AND(LEN(G35)=3,IFERROR(FIND("YES",G35),0)=1),AND(LEN(G35)=2,IFERROR(FIND("NO",G35),0)=1),AND(LEN(G35)=7,IFERROR(FIND("UNCLEAR",G35),0)=1)),OR(AND(LEN(H35)=8,IFERROR(FIND("OWN TEAM",H35),0)=1),AND(LEN(H35)=19,IFERROR(FIND("NETWORK / AFFILIATE",H35),0)=1),AND(LEN(H35)=25,IFERROR(FIND("THIRD PARTY / ROUTED LEAD",H35),0)=1),AND(LEN(H35)=16,IFERROR(FIND("INFORMATION ONLY",H35),0)=1),AND(LEN(H35)=23,IFERROR(FIND("SOFTWARE / SELF-SERVICE",H35),0)=1),AND(LEN(H35)=15,IFERROR(FIND("CLIENT IN-HOUSE",H35),0)=1),AND(LEN(H35)=7,IFERROR(FIND("UNCLEAR",H35),0)=1)),OR(AND(LEN(I35)=3,IFERROR(FIND("YES",I35),0)=1),AND(LEN(I35)=2,IFERROR(FIND("NO",I35),0)=1),AND(LEN(I35)=7,IFERROR(FIND("UNCLEAR",I35),0)=1)),OR(AND(LEN(J35)=9,IFERROR(FIND("AVAILABLE",J35),0)=1),AND(LEN(J35)=13,IFERROR(FIND("NOT AVAILABLE",J35),0)=1),AND(LEN(J35)=11,IFERROR(FIND("CONTRADICTS",J35),0)=1))),"VALID","INVALID - CONTROL TOKEN")))</x:f>
      </x:c>
      <x:c r="N35" s="26" t="str">
        <x:f>IF(A35="","",IF(COUNTIFS(EVIDENCE_PACKET!$A$6:$A$205,K35,EVIDENCE_PACKET!$B$6:$B$205,A35,EVIDENCE_PACKET!$J$6:$J$205,"VALID")=1,IF(COUNTIFS(EVIDENCE_PACKET!$A$6:$A$205,K35,EVIDENCE_PACKET!$F$6:$F$205,"CURRENT")=1,"READY","UNRESOLVED"),"INVALID - EVIDENCE LINK"))</x:f>
      </x:c>
      <x:c r="O35" s="26" t="str">
        <x:f>IF(A35="","",IF(OR(AND(OR(EXACT(C35,"DIRECTORY / MARKETPLACE"),EXACT(C35,"ASSOCIATION / AUTHORITY"),EXACT(C35,"SOFTWARE / SELF-SERVICE")),EXACT(H35,"OWN TEAM")),AND(EXACT(C35,"SPECIALIST ADVISORY FIRM"),OR(EXACT(H35,"INFORMATION ONLY"),EXACT(H35,"SOFTWARE / SELF-SERVICE")))),"CONTRADICTION","OK"))</x:f>
      </x:c>
      <x:c r="P35" s="26" t="str">
        <x:f>IF(A35="","",IF(OR(M35&lt;&gt;"VALID",N35&lt;&gt;"READY",O35&lt;&gt;"OK"),"BLOCKED",IF(OR(D35="UNCLEAR",E35="UNCLEAR",F35="UNCLEAR",G35="UNCLEAR",H35="UNCLEAR",I35="UNCLEAR"),"UNRESOLVED","CLEAR")))</x:f>
      </x:c>
      <x:c r="Q35" s="26" t="str">
        <x:f>IF(A35="","",IF(P35="BLOCKED","EVIDENCE / CONTROL BLOCK",IF(P35="UNRESOLVED","CONDITIONAL / REVIEW REQUIRED",VLOOKUP(C35,LISTS!$L$2:$M$10,2,FALSE))))</x:f>
      </x:c>
      <x:c r="R35" s="26" t="str">
        <x:f>IF(A35="","",IF(Q35="EVIDENCE / CONTROL BLOCK","BLOCKED",IF(Q35="CONDITIONAL / REVIEW REQUIRED","UNRESOLVED","READY")))</x:f>
      </x:c>
      <x:c r="S35" s="26" t="str">
        <x:f>IF(A35="","",VLOOKUP(Q35,LISTS!$Q$2:$T$9,2,FALSE))</x:f>
      </x:c>
      <x:c r="T35" s="26" t="str">
        <x:f>IF(A35="","",VLOOKUP(Q35,LISTS!$Q$2:$T$9,3,FALSE))</x:f>
      </x:c>
      <x:c r="U35" s="26" t="str">
        <x:f>IF(A35="","",VLOOKUP(Q35,LISTS!$Q$2:$T$9,4,FALSE))</x:f>
      </x:c>
      <x:c r="V35" s="26" t="str">
        <x:f>IF(A35="","","Reopen when mandate, jurisdiction, buyer/risk, timing, delivery ownership, engagement model or evidence freshness changes materially.")</x:f>
      </x:c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  <x:c r="J36" s="20"/>
      <x:c r="K36" s="20"/>
      <x:c r="L36" s="20"/>
      <x:c r="M36" s="26" t="str">
        <x:f>IF(A36="","",IF(COUNTIF($A$6:$A$205,A36)&gt;1,"INVALID - DUPLICATE ID",IF(AND(OR(AND(LEN(C36)=24,IFERROR(FIND("SPECIALIST ADVISORY FIRM",C36),0)=1),AND(LEN(C36)=29,IFERROR(FIND("GLOBAL MULTIDISCIPLINARY FIRM",C36),0)=1),AND(LEN(C36)=27,IFERROR(FIND("LAW FIRM / ADJACENT ADVISER",C36),0)=1),AND(LEN(C36)=18,IFERROR(FIND("INDEPENDENT EXPERT",C36),0)=1),AND(LEN(C36)=23,IFERROR(FIND("DIRECTORY / MARKETPLACE",C36),0)=1),AND(LEN(C36)=23,IFERROR(FIND("ASSOCIATION / AUTHORITY",C36),0)=1),AND(LEN(C36)=23,IFERROR(FIND("SOFTWARE / SELF-SERVICE",C36),0)=1),AND(LEN(C36)=19,IFERROR(FIND("IN-HOUSE SUBSTITUTE",C36),0)=1),AND(LEN(C36)=5,IFERROR(FIND("OTHER",C36),0)=1)),OR(AND(LEN(D36)=3,IFERROR(FIND("YES",D36),0)=1),AND(LEN(D36)=2,IFERROR(FIND("NO",D36),0)=1),AND(LEN(D36)=7,IFERROR(FIND("UNCLEAR",D36),0)=1)),OR(AND(LEN(E36)=3,IFERROR(FIND("YES",E36),0)=1),AND(LEN(E36)=2,IFERROR(FIND("NO",E36),0)=1),AND(LEN(E36)=7,IFERROR(FIND("UNCLEAR",E36),0)=1)),OR(AND(LEN(F36)=3,IFERROR(FIND("YES",F36),0)=1),AND(LEN(F36)=2,IFERROR(FIND("NO",F36),0)=1),AND(LEN(F36)=7,IFERROR(FIND("UNCLEAR",F36),0)=1)),OR(AND(LEN(G36)=3,IFERROR(FIND("YES",G36),0)=1),AND(LEN(G36)=2,IFERROR(FIND("NO",G36),0)=1),AND(LEN(G36)=7,IFERROR(FIND("UNCLEAR",G36),0)=1)),OR(AND(LEN(H36)=8,IFERROR(FIND("OWN TEAM",H36),0)=1),AND(LEN(H36)=19,IFERROR(FIND("NETWORK / AFFILIATE",H36),0)=1),AND(LEN(H36)=25,IFERROR(FIND("THIRD PARTY / ROUTED LEAD",H36),0)=1),AND(LEN(H36)=16,IFERROR(FIND("INFORMATION ONLY",H36),0)=1),AND(LEN(H36)=23,IFERROR(FIND("SOFTWARE / SELF-SERVICE",H36),0)=1),AND(LEN(H36)=15,IFERROR(FIND("CLIENT IN-HOUSE",H36),0)=1),AND(LEN(H36)=7,IFERROR(FIND("UNCLEAR",H36),0)=1)),OR(AND(LEN(I36)=3,IFERROR(FIND("YES",I36),0)=1),AND(LEN(I36)=2,IFERROR(FIND("NO",I36),0)=1),AND(LEN(I36)=7,IFERROR(FIND("UNCLEAR",I36),0)=1)),OR(AND(LEN(J36)=9,IFERROR(FIND("AVAILABLE",J36),0)=1),AND(LEN(J36)=13,IFERROR(FIND("NOT AVAILABLE",J36),0)=1),AND(LEN(J36)=11,IFERROR(FIND("CONTRADICTS",J36),0)=1))),"VALID","INVALID - CONTROL TOKEN")))</x:f>
      </x:c>
      <x:c r="N36" s="26" t="str">
        <x:f>IF(A36="","",IF(COUNTIFS(EVIDENCE_PACKET!$A$6:$A$205,K36,EVIDENCE_PACKET!$B$6:$B$205,A36,EVIDENCE_PACKET!$J$6:$J$205,"VALID")=1,IF(COUNTIFS(EVIDENCE_PACKET!$A$6:$A$205,K36,EVIDENCE_PACKET!$F$6:$F$205,"CURRENT")=1,"READY","UNRESOLVED"),"INVALID - EVIDENCE LINK"))</x:f>
      </x:c>
      <x:c r="O36" s="26" t="str">
        <x:f>IF(A36="","",IF(OR(AND(OR(EXACT(C36,"DIRECTORY / MARKETPLACE"),EXACT(C36,"ASSOCIATION / AUTHORITY"),EXACT(C36,"SOFTWARE / SELF-SERVICE")),EXACT(H36,"OWN TEAM")),AND(EXACT(C36,"SPECIALIST ADVISORY FIRM"),OR(EXACT(H36,"INFORMATION ONLY"),EXACT(H36,"SOFTWARE / SELF-SERVICE")))),"CONTRADICTION","OK"))</x:f>
      </x:c>
      <x:c r="P36" s="26" t="str">
        <x:f>IF(A36="","",IF(OR(M36&lt;&gt;"VALID",N36&lt;&gt;"READY",O36&lt;&gt;"OK"),"BLOCKED",IF(OR(D36="UNCLEAR",E36="UNCLEAR",F36="UNCLEAR",G36="UNCLEAR",H36="UNCLEAR",I36="UNCLEAR"),"UNRESOLVED","CLEAR")))</x:f>
      </x:c>
      <x:c r="Q36" s="26" t="str">
        <x:f>IF(A36="","",IF(P36="BLOCKED","EVIDENCE / CONTROL BLOCK",IF(P36="UNRESOLVED","CONDITIONAL / REVIEW REQUIRED",VLOOKUP(C36,LISTS!$L$2:$M$10,2,FALSE))))</x:f>
      </x:c>
      <x:c r="R36" s="26" t="str">
        <x:f>IF(A36="","",IF(Q36="EVIDENCE / CONTROL BLOCK","BLOCKED",IF(Q36="CONDITIONAL / REVIEW REQUIRED","UNRESOLVED","READY")))</x:f>
      </x:c>
      <x:c r="S36" s="26" t="str">
        <x:f>IF(A36="","",VLOOKUP(Q36,LISTS!$Q$2:$T$9,2,FALSE))</x:f>
      </x:c>
      <x:c r="T36" s="26" t="str">
        <x:f>IF(A36="","",VLOOKUP(Q36,LISTS!$Q$2:$T$9,3,FALSE))</x:f>
      </x:c>
      <x:c r="U36" s="26" t="str">
        <x:f>IF(A36="","",VLOOKUP(Q36,LISTS!$Q$2:$T$9,4,FALSE))</x:f>
      </x:c>
      <x:c r="V36" s="26" t="str">
        <x:f>IF(A36="","","Reopen when mandate, jurisdiction, buyer/risk, timing, delivery ownership, engagement model or evidence freshness changes materially.")</x:f>
      </x:c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  <x:c r="J37" s="20"/>
      <x:c r="K37" s="20"/>
      <x:c r="L37" s="20"/>
      <x:c r="M37" s="26" t="str">
        <x:f>IF(A37="","",IF(COUNTIF($A$6:$A$205,A37)&gt;1,"INVALID - DUPLICATE ID",IF(AND(OR(AND(LEN(C37)=24,IFERROR(FIND("SPECIALIST ADVISORY FIRM",C37),0)=1),AND(LEN(C37)=29,IFERROR(FIND("GLOBAL MULTIDISCIPLINARY FIRM",C37),0)=1),AND(LEN(C37)=27,IFERROR(FIND("LAW FIRM / ADJACENT ADVISER",C37),0)=1),AND(LEN(C37)=18,IFERROR(FIND("INDEPENDENT EXPERT",C37),0)=1),AND(LEN(C37)=23,IFERROR(FIND("DIRECTORY / MARKETPLACE",C37),0)=1),AND(LEN(C37)=23,IFERROR(FIND("ASSOCIATION / AUTHORITY",C37),0)=1),AND(LEN(C37)=23,IFERROR(FIND("SOFTWARE / SELF-SERVICE",C37),0)=1),AND(LEN(C37)=19,IFERROR(FIND("IN-HOUSE SUBSTITUTE",C37),0)=1),AND(LEN(C37)=5,IFERROR(FIND("OTHER",C37),0)=1)),OR(AND(LEN(D37)=3,IFERROR(FIND("YES",D37),0)=1),AND(LEN(D37)=2,IFERROR(FIND("NO",D37),0)=1),AND(LEN(D37)=7,IFERROR(FIND("UNCLEAR",D37),0)=1)),OR(AND(LEN(E37)=3,IFERROR(FIND("YES",E37),0)=1),AND(LEN(E37)=2,IFERROR(FIND("NO",E37),0)=1),AND(LEN(E37)=7,IFERROR(FIND("UNCLEAR",E37),0)=1)),OR(AND(LEN(F37)=3,IFERROR(FIND("YES",F37),0)=1),AND(LEN(F37)=2,IFERROR(FIND("NO",F37),0)=1),AND(LEN(F37)=7,IFERROR(FIND("UNCLEAR",F37),0)=1)),OR(AND(LEN(G37)=3,IFERROR(FIND("YES",G37),0)=1),AND(LEN(G37)=2,IFERROR(FIND("NO",G37),0)=1),AND(LEN(G37)=7,IFERROR(FIND("UNCLEAR",G37),0)=1)),OR(AND(LEN(H37)=8,IFERROR(FIND("OWN TEAM",H37),0)=1),AND(LEN(H37)=19,IFERROR(FIND("NETWORK / AFFILIATE",H37),0)=1),AND(LEN(H37)=25,IFERROR(FIND("THIRD PARTY / ROUTED LEAD",H37),0)=1),AND(LEN(H37)=16,IFERROR(FIND("INFORMATION ONLY",H37),0)=1),AND(LEN(H37)=23,IFERROR(FIND("SOFTWARE / SELF-SERVICE",H37),0)=1),AND(LEN(H37)=15,IFERROR(FIND("CLIENT IN-HOUSE",H37),0)=1),AND(LEN(H37)=7,IFERROR(FIND("UNCLEAR",H37),0)=1)),OR(AND(LEN(I37)=3,IFERROR(FIND("YES",I37),0)=1),AND(LEN(I37)=2,IFERROR(FIND("NO",I37),0)=1),AND(LEN(I37)=7,IFERROR(FIND("UNCLEAR",I37),0)=1)),OR(AND(LEN(J37)=9,IFERROR(FIND("AVAILABLE",J37),0)=1),AND(LEN(J37)=13,IFERROR(FIND("NOT AVAILABLE",J37),0)=1),AND(LEN(J37)=11,IFERROR(FIND("CONTRADICTS",J37),0)=1))),"VALID","INVALID - CONTROL TOKEN")))</x:f>
      </x:c>
      <x:c r="N37" s="26" t="str">
        <x:f>IF(A37="","",IF(COUNTIFS(EVIDENCE_PACKET!$A$6:$A$205,K37,EVIDENCE_PACKET!$B$6:$B$205,A37,EVIDENCE_PACKET!$J$6:$J$205,"VALID")=1,IF(COUNTIFS(EVIDENCE_PACKET!$A$6:$A$205,K37,EVIDENCE_PACKET!$F$6:$F$205,"CURRENT")=1,"READY","UNRESOLVED"),"INVALID - EVIDENCE LINK"))</x:f>
      </x:c>
      <x:c r="O37" s="26" t="str">
        <x:f>IF(A37="","",IF(OR(AND(OR(EXACT(C37,"DIRECTORY / MARKETPLACE"),EXACT(C37,"ASSOCIATION / AUTHORITY"),EXACT(C37,"SOFTWARE / SELF-SERVICE")),EXACT(H37,"OWN TEAM")),AND(EXACT(C37,"SPECIALIST ADVISORY FIRM"),OR(EXACT(H37,"INFORMATION ONLY"),EXACT(H37,"SOFTWARE / SELF-SERVICE")))),"CONTRADICTION","OK"))</x:f>
      </x:c>
      <x:c r="P37" s="26" t="str">
        <x:f>IF(A37="","",IF(OR(M37&lt;&gt;"VALID",N37&lt;&gt;"READY",O37&lt;&gt;"OK"),"BLOCKED",IF(OR(D37="UNCLEAR",E37="UNCLEAR",F37="UNCLEAR",G37="UNCLEAR",H37="UNCLEAR",I37="UNCLEAR"),"UNRESOLVED","CLEAR")))</x:f>
      </x:c>
      <x:c r="Q37" s="26" t="str">
        <x:f>IF(A37="","",IF(P37="BLOCKED","EVIDENCE / CONTROL BLOCK",IF(P37="UNRESOLVED","CONDITIONAL / REVIEW REQUIRED",VLOOKUP(C37,LISTS!$L$2:$M$10,2,FALSE))))</x:f>
      </x:c>
      <x:c r="R37" s="26" t="str">
        <x:f>IF(A37="","",IF(Q37="EVIDENCE / CONTROL BLOCK","BLOCKED",IF(Q37="CONDITIONAL / REVIEW REQUIRED","UNRESOLVED","READY")))</x:f>
      </x:c>
      <x:c r="S37" s="26" t="str">
        <x:f>IF(A37="","",VLOOKUP(Q37,LISTS!$Q$2:$T$9,2,FALSE))</x:f>
      </x:c>
      <x:c r="T37" s="26" t="str">
        <x:f>IF(A37="","",VLOOKUP(Q37,LISTS!$Q$2:$T$9,3,FALSE))</x:f>
      </x:c>
      <x:c r="U37" s="26" t="str">
        <x:f>IF(A37="","",VLOOKUP(Q37,LISTS!$Q$2:$T$9,4,FALSE))</x:f>
      </x:c>
      <x:c r="V37" s="26" t="str">
        <x:f>IF(A37="","","Reopen when mandate, jurisdiction, buyer/risk, timing, delivery ownership, engagement model or evidence freshness changes materially.")</x:f>
      </x:c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  <x:c r="J38" s="20"/>
      <x:c r="K38" s="20"/>
      <x:c r="L38" s="20"/>
      <x:c r="M38" s="26" t="str">
        <x:f>IF(A38="","",IF(COUNTIF($A$6:$A$205,A38)&gt;1,"INVALID - DUPLICATE ID",IF(AND(OR(AND(LEN(C38)=24,IFERROR(FIND("SPECIALIST ADVISORY FIRM",C38),0)=1),AND(LEN(C38)=29,IFERROR(FIND("GLOBAL MULTIDISCIPLINARY FIRM",C38),0)=1),AND(LEN(C38)=27,IFERROR(FIND("LAW FIRM / ADJACENT ADVISER",C38),0)=1),AND(LEN(C38)=18,IFERROR(FIND("INDEPENDENT EXPERT",C38),0)=1),AND(LEN(C38)=23,IFERROR(FIND("DIRECTORY / MARKETPLACE",C38),0)=1),AND(LEN(C38)=23,IFERROR(FIND("ASSOCIATION / AUTHORITY",C38),0)=1),AND(LEN(C38)=23,IFERROR(FIND("SOFTWARE / SELF-SERVICE",C38),0)=1),AND(LEN(C38)=19,IFERROR(FIND("IN-HOUSE SUBSTITUTE",C38),0)=1),AND(LEN(C38)=5,IFERROR(FIND("OTHER",C38),0)=1)),OR(AND(LEN(D38)=3,IFERROR(FIND("YES",D38),0)=1),AND(LEN(D38)=2,IFERROR(FIND("NO",D38),0)=1),AND(LEN(D38)=7,IFERROR(FIND("UNCLEAR",D38),0)=1)),OR(AND(LEN(E38)=3,IFERROR(FIND("YES",E38),0)=1),AND(LEN(E38)=2,IFERROR(FIND("NO",E38),0)=1),AND(LEN(E38)=7,IFERROR(FIND("UNCLEAR",E38),0)=1)),OR(AND(LEN(F38)=3,IFERROR(FIND("YES",F38),0)=1),AND(LEN(F38)=2,IFERROR(FIND("NO",F38),0)=1),AND(LEN(F38)=7,IFERROR(FIND("UNCLEAR",F38),0)=1)),OR(AND(LEN(G38)=3,IFERROR(FIND("YES",G38),0)=1),AND(LEN(G38)=2,IFERROR(FIND("NO",G38),0)=1),AND(LEN(G38)=7,IFERROR(FIND("UNCLEAR",G38),0)=1)),OR(AND(LEN(H38)=8,IFERROR(FIND("OWN TEAM",H38),0)=1),AND(LEN(H38)=19,IFERROR(FIND("NETWORK / AFFILIATE",H38),0)=1),AND(LEN(H38)=25,IFERROR(FIND("THIRD PARTY / ROUTED LEAD",H38),0)=1),AND(LEN(H38)=16,IFERROR(FIND("INFORMATION ONLY",H38),0)=1),AND(LEN(H38)=23,IFERROR(FIND("SOFTWARE / SELF-SERVICE",H38),0)=1),AND(LEN(H38)=15,IFERROR(FIND("CLIENT IN-HOUSE",H38),0)=1),AND(LEN(H38)=7,IFERROR(FIND("UNCLEAR",H38),0)=1)),OR(AND(LEN(I38)=3,IFERROR(FIND("YES",I38),0)=1),AND(LEN(I38)=2,IFERROR(FIND("NO",I38),0)=1),AND(LEN(I38)=7,IFERROR(FIND("UNCLEAR",I38),0)=1)),OR(AND(LEN(J38)=9,IFERROR(FIND("AVAILABLE",J38),0)=1),AND(LEN(J38)=13,IFERROR(FIND("NOT AVAILABLE",J38),0)=1),AND(LEN(J38)=11,IFERROR(FIND("CONTRADICTS",J38),0)=1))),"VALID","INVALID - CONTROL TOKEN")))</x:f>
      </x:c>
      <x:c r="N38" s="26" t="str">
        <x:f>IF(A38="","",IF(COUNTIFS(EVIDENCE_PACKET!$A$6:$A$205,K38,EVIDENCE_PACKET!$B$6:$B$205,A38,EVIDENCE_PACKET!$J$6:$J$205,"VALID")=1,IF(COUNTIFS(EVIDENCE_PACKET!$A$6:$A$205,K38,EVIDENCE_PACKET!$F$6:$F$205,"CURRENT")=1,"READY","UNRESOLVED"),"INVALID - EVIDENCE LINK"))</x:f>
      </x:c>
      <x:c r="O38" s="26" t="str">
        <x:f>IF(A38="","",IF(OR(AND(OR(EXACT(C38,"DIRECTORY / MARKETPLACE"),EXACT(C38,"ASSOCIATION / AUTHORITY"),EXACT(C38,"SOFTWARE / SELF-SERVICE")),EXACT(H38,"OWN TEAM")),AND(EXACT(C38,"SPECIALIST ADVISORY FIRM"),OR(EXACT(H38,"INFORMATION ONLY"),EXACT(H38,"SOFTWARE / SELF-SERVICE")))),"CONTRADICTION","OK"))</x:f>
      </x:c>
      <x:c r="P38" s="26" t="str">
        <x:f>IF(A38="","",IF(OR(M38&lt;&gt;"VALID",N38&lt;&gt;"READY",O38&lt;&gt;"OK"),"BLOCKED",IF(OR(D38="UNCLEAR",E38="UNCLEAR",F38="UNCLEAR",G38="UNCLEAR",H38="UNCLEAR",I38="UNCLEAR"),"UNRESOLVED","CLEAR")))</x:f>
      </x:c>
      <x:c r="Q38" s="26" t="str">
        <x:f>IF(A38="","",IF(P38="BLOCKED","EVIDENCE / CONTROL BLOCK",IF(P38="UNRESOLVED","CONDITIONAL / REVIEW REQUIRED",VLOOKUP(C38,LISTS!$L$2:$M$10,2,FALSE))))</x:f>
      </x:c>
      <x:c r="R38" s="26" t="str">
        <x:f>IF(A38="","",IF(Q38="EVIDENCE / CONTROL BLOCK","BLOCKED",IF(Q38="CONDITIONAL / REVIEW REQUIRED","UNRESOLVED","READY")))</x:f>
      </x:c>
      <x:c r="S38" s="26" t="str">
        <x:f>IF(A38="","",VLOOKUP(Q38,LISTS!$Q$2:$T$9,2,FALSE))</x:f>
      </x:c>
      <x:c r="T38" s="26" t="str">
        <x:f>IF(A38="","",VLOOKUP(Q38,LISTS!$Q$2:$T$9,3,FALSE))</x:f>
      </x:c>
      <x:c r="U38" s="26" t="str">
        <x:f>IF(A38="","",VLOOKUP(Q38,LISTS!$Q$2:$T$9,4,FALSE))</x:f>
      </x:c>
      <x:c r="V38" s="26" t="str">
        <x:f>IF(A38="","","Reopen when mandate, jurisdiction, buyer/risk, timing, delivery ownership, engagement model or evidence freshness changes materially.")</x:f>
      </x:c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  <x:c r="J39" s="20"/>
      <x:c r="K39" s="20"/>
      <x:c r="L39" s="20"/>
      <x:c r="M39" s="26" t="str">
        <x:f>IF(A39="","",IF(COUNTIF($A$6:$A$205,A39)&gt;1,"INVALID - DUPLICATE ID",IF(AND(OR(AND(LEN(C39)=24,IFERROR(FIND("SPECIALIST ADVISORY FIRM",C39),0)=1),AND(LEN(C39)=29,IFERROR(FIND("GLOBAL MULTIDISCIPLINARY FIRM",C39),0)=1),AND(LEN(C39)=27,IFERROR(FIND("LAW FIRM / ADJACENT ADVISER",C39),0)=1),AND(LEN(C39)=18,IFERROR(FIND("INDEPENDENT EXPERT",C39),0)=1),AND(LEN(C39)=23,IFERROR(FIND("DIRECTORY / MARKETPLACE",C39),0)=1),AND(LEN(C39)=23,IFERROR(FIND("ASSOCIATION / AUTHORITY",C39),0)=1),AND(LEN(C39)=23,IFERROR(FIND("SOFTWARE / SELF-SERVICE",C39),0)=1),AND(LEN(C39)=19,IFERROR(FIND("IN-HOUSE SUBSTITUTE",C39),0)=1),AND(LEN(C39)=5,IFERROR(FIND("OTHER",C39),0)=1)),OR(AND(LEN(D39)=3,IFERROR(FIND("YES",D39),0)=1),AND(LEN(D39)=2,IFERROR(FIND("NO",D39),0)=1),AND(LEN(D39)=7,IFERROR(FIND("UNCLEAR",D39),0)=1)),OR(AND(LEN(E39)=3,IFERROR(FIND("YES",E39),0)=1),AND(LEN(E39)=2,IFERROR(FIND("NO",E39),0)=1),AND(LEN(E39)=7,IFERROR(FIND("UNCLEAR",E39),0)=1)),OR(AND(LEN(F39)=3,IFERROR(FIND("YES",F39),0)=1),AND(LEN(F39)=2,IFERROR(FIND("NO",F39),0)=1),AND(LEN(F39)=7,IFERROR(FIND("UNCLEAR",F39),0)=1)),OR(AND(LEN(G39)=3,IFERROR(FIND("YES",G39),0)=1),AND(LEN(G39)=2,IFERROR(FIND("NO",G39),0)=1),AND(LEN(G39)=7,IFERROR(FIND("UNCLEAR",G39),0)=1)),OR(AND(LEN(H39)=8,IFERROR(FIND("OWN TEAM",H39),0)=1),AND(LEN(H39)=19,IFERROR(FIND("NETWORK / AFFILIATE",H39),0)=1),AND(LEN(H39)=25,IFERROR(FIND("THIRD PARTY / ROUTED LEAD",H39),0)=1),AND(LEN(H39)=16,IFERROR(FIND("INFORMATION ONLY",H39),0)=1),AND(LEN(H39)=23,IFERROR(FIND("SOFTWARE / SELF-SERVICE",H39),0)=1),AND(LEN(H39)=15,IFERROR(FIND("CLIENT IN-HOUSE",H39),0)=1),AND(LEN(H39)=7,IFERROR(FIND("UNCLEAR",H39),0)=1)),OR(AND(LEN(I39)=3,IFERROR(FIND("YES",I39),0)=1),AND(LEN(I39)=2,IFERROR(FIND("NO",I39),0)=1),AND(LEN(I39)=7,IFERROR(FIND("UNCLEAR",I39),0)=1)),OR(AND(LEN(J39)=9,IFERROR(FIND("AVAILABLE",J39),0)=1),AND(LEN(J39)=13,IFERROR(FIND("NOT AVAILABLE",J39),0)=1),AND(LEN(J39)=11,IFERROR(FIND("CONTRADICTS",J39),0)=1))),"VALID","INVALID - CONTROL TOKEN")))</x:f>
      </x:c>
      <x:c r="N39" s="26" t="str">
        <x:f>IF(A39="","",IF(COUNTIFS(EVIDENCE_PACKET!$A$6:$A$205,K39,EVIDENCE_PACKET!$B$6:$B$205,A39,EVIDENCE_PACKET!$J$6:$J$205,"VALID")=1,IF(COUNTIFS(EVIDENCE_PACKET!$A$6:$A$205,K39,EVIDENCE_PACKET!$F$6:$F$205,"CURRENT")=1,"READY","UNRESOLVED"),"INVALID - EVIDENCE LINK"))</x:f>
      </x:c>
      <x:c r="O39" s="26" t="str">
        <x:f>IF(A39="","",IF(OR(AND(OR(EXACT(C39,"DIRECTORY / MARKETPLACE"),EXACT(C39,"ASSOCIATION / AUTHORITY"),EXACT(C39,"SOFTWARE / SELF-SERVICE")),EXACT(H39,"OWN TEAM")),AND(EXACT(C39,"SPECIALIST ADVISORY FIRM"),OR(EXACT(H39,"INFORMATION ONLY"),EXACT(H39,"SOFTWARE / SELF-SERVICE")))),"CONTRADICTION","OK"))</x:f>
      </x:c>
      <x:c r="P39" s="26" t="str">
        <x:f>IF(A39="","",IF(OR(M39&lt;&gt;"VALID",N39&lt;&gt;"READY",O39&lt;&gt;"OK"),"BLOCKED",IF(OR(D39="UNCLEAR",E39="UNCLEAR",F39="UNCLEAR",G39="UNCLEAR",H39="UNCLEAR",I39="UNCLEAR"),"UNRESOLVED","CLEAR")))</x:f>
      </x:c>
      <x:c r="Q39" s="26" t="str">
        <x:f>IF(A39="","",IF(P39="BLOCKED","EVIDENCE / CONTROL BLOCK",IF(P39="UNRESOLVED","CONDITIONAL / REVIEW REQUIRED",VLOOKUP(C39,LISTS!$L$2:$M$10,2,FALSE))))</x:f>
      </x:c>
      <x:c r="R39" s="26" t="str">
        <x:f>IF(A39="","",IF(Q39="EVIDENCE / CONTROL BLOCK","BLOCKED",IF(Q39="CONDITIONAL / REVIEW REQUIRED","UNRESOLVED","READY")))</x:f>
      </x:c>
      <x:c r="S39" s="26" t="str">
        <x:f>IF(A39="","",VLOOKUP(Q39,LISTS!$Q$2:$T$9,2,FALSE))</x:f>
      </x:c>
      <x:c r="T39" s="26" t="str">
        <x:f>IF(A39="","",VLOOKUP(Q39,LISTS!$Q$2:$T$9,3,FALSE))</x:f>
      </x:c>
      <x:c r="U39" s="26" t="str">
        <x:f>IF(A39="","",VLOOKUP(Q39,LISTS!$Q$2:$T$9,4,FALSE))</x:f>
      </x:c>
      <x:c r="V39" s="26" t="str">
        <x:f>IF(A39="","","Reopen when mandate, jurisdiction, buyer/risk, timing, delivery ownership, engagement model or evidence freshness changes materially.")</x:f>
      </x:c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  <x:c r="J40" s="20"/>
      <x:c r="K40" s="20"/>
      <x:c r="L40" s="20"/>
      <x:c r="M40" s="26" t="str">
        <x:f>IF(A40="","",IF(COUNTIF($A$6:$A$205,A40)&gt;1,"INVALID - DUPLICATE ID",IF(AND(OR(AND(LEN(C40)=24,IFERROR(FIND("SPECIALIST ADVISORY FIRM",C40),0)=1),AND(LEN(C40)=29,IFERROR(FIND("GLOBAL MULTIDISCIPLINARY FIRM",C40),0)=1),AND(LEN(C40)=27,IFERROR(FIND("LAW FIRM / ADJACENT ADVISER",C40),0)=1),AND(LEN(C40)=18,IFERROR(FIND("INDEPENDENT EXPERT",C40),0)=1),AND(LEN(C40)=23,IFERROR(FIND("DIRECTORY / MARKETPLACE",C40),0)=1),AND(LEN(C40)=23,IFERROR(FIND("ASSOCIATION / AUTHORITY",C40),0)=1),AND(LEN(C40)=23,IFERROR(FIND("SOFTWARE / SELF-SERVICE",C40),0)=1),AND(LEN(C40)=19,IFERROR(FIND("IN-HOUSE SUBSTITUTE",C40),0)=1),AND(LEN(C40)=5,IFERROR(FIND("OTHER",C40),0)=1)),OR(AND(LEN(D40)=3,IFERROR(FIND("YES",D40),0)=1),AND(LEN(D40)=2,IFERROR(FIND("NO",D40),0)=1),AND(LEN(D40)=7,IFERROR(FIND("UNCLEAR",D40),0)=1)),OR(AND(LEN(E40)=3,IFERROR(FIND("YES",E40),0)=1),AND(LEN(E40)=2,IFERROR(FIND("NO",E40),0)=1),AND(LEN(E40)=7,IFERROR(FIND("UNCLEAR",E40),0)=1)),OR(AND(LEN(F40)=3,IFERROR(FIND("YES",F40),0)=1),AND(LEN(F40)=2,IFERROR(FIND("NO",F40),0)=1),AND(LEN(F40)=7,IFERROR(FIND("UNCLEAR",F40),0)=1)),OR(AND(LEN(G40)=3,IFERROR(FIND("YES",G40),0)=1),AND(LEN(G40)=2,IFERROR(FIND("NO",G40),0)=1),AND(LEN(G40)=7,IFERROR(FIND("UNCLEAR",G40),0)=1)),OR(AND(LEN(H40)=8,IFERROR(FIND("OWN TEAM",H40),0)=1),AND(LEN(H40)=19,IFERROR(FIND("NETWORK / AFFILIATE",H40),0)=1),AND(LEN(H40)=25,IFERROR(FIND("THIRD PARTY / ROUTED LEAD",H40),0)=1),AND(LEN(H40)=16,IFERROR(FIND("INFORMATION ONLY",H40),0)=1),AND(LEN(H40)=23,IFERROR(FIND("SOFTWARE / SELF-SERVICE",H40),0)=1),AND(LEN(H40)=15,IFERROR(FIND("CLIENT IN-HOUSE",H40),0)=1),AND(LEN(H40)=7,IFERROR(FIND("UNCLEAR",H40),0)=1)),OR(AND(LEN(I40)=3,IFERROR(FIND("YES",I40),0)=1),AND(LEN(I40)=2,IFERROR(FIND("NO",I40),0)=1),AND(LEN(I40)=7,IFERROR(FIND("UNCLEAR",I40),0)=1)),OR(AND(LEN(J40)=9,IFERROR(FIND("AVAILABLE",J40),0)=1),AND(LEN(J40)=13,IFERROR(FIND("NOT AVAILABLE",J40),0)=1),AND(LEN(J40)=11,IFERROR(FIND("CONTRADICTS",J40),0)=1))),"VALID","INVALID - CONTROL TOKEN")))</x:f>
      </x:c>
      <x:c r="N40" s="26" t="str">
        <x:f>IF(A40="","",IF(COUNTIFS(EVIDENCE_PACKET!$A$6:$A$205,K40,EVIDENCE_PACKET!$B$6:$B$205,A40,EVIDENCE_PACKET!$J$6:$J$205,"VALID")=1,IF(COUNTIFS(EVIDENCE_PACKET!$A$6:$A$205,K40,EVIDENCE_PACKET!$F$6:$F$205,"CURRENT")=1,"READY","UNRESOLVED"),"INVALID - EVIDENCE LINK"))</x:f>
      </x:c>
      <x:c r="O40" s="26" t="str">
        <x:f>IF(A40="","",IF(OR(AND(OR(EXACT(C40,"DIRECTORY / MARKETPLACE"),EXACT(C40,"ASSOCIATION / AUTHORITY"),EXACT(C40,"SOFTWARE / SELF-SERVICE")),EXACT(H40,"OWN TEAM")),AND(EXACT(C40,"SPECIALIST ADVISORY FIRM"),OR(EXACT(H40,"INFORMATION ONLY"),EXACT(H40,"SOFTWARE / SELF-SERVICE")))),"CONTRADICTION","OK"))</x:f>
      </x:c>
      <x:c r="P40" s="26" t="str">
        <x:f>IF(A40="","",IF(OR(M40&lt;&gt;"VALID",N40&lt;&gt;"READY",O40&lt;&gt;"OK"),"BLOCKED",IF(OR(D40="UNCLEAR",E40="UNCLEAR",F40="UNCLEAR",G40="UNCLEAR",H40="UNCLEAR",I40="UNCLEAR"),"UNRESOLVED","CLEAR")))</x:f>
      </x:c>
      <x:c r="Q40" s="26" t="str">
        <x:f>IF(A40="","",IF(P40="BLOCKED","EVIDENCE / CONTROL BLOCK",IF(P40="UNRESOLVED","CONDITIONAL / REVIEW REQUIRED",VLOOKUP(C40,LISTS!$L$2:$M$10,2,FALSE))))</x:f>
      </x:c>
      <x:c r="R40" s="26" t="str">
        <x:f>IF(A40="","",IF(Q40="EVIDENCE / CONTROL BLOCK","BLOCKED",IF(Q40="CONDITIONAL / REVIEW REQUIRED","UNRESOLVED","READY")))</x:f>
      </x:c>
      <x:c r="S40" s="26" t="str">
        <x:f>IF(A40="","",VLOOKUP(Q40,LISTS!$Q$2:$T$9,2,FALSE))</x:f>
      </x:c>
      <x:c r="T40" s="26" t="str">
        <x:f>IF(A40="","",VLOOKUP(Q40,LISTS!$Q$2:$T$9,3,FALSE))</x:f>
      </x:c>
      <x:c r="U40" s="26" t="str">
        <x:f>IF(A40="","",VLOOKUP(Q40,LISTS!$Q$2:$T$9,4,FALSE))</x:f>
      </x:c>
      <x:c r="V40" s="26" t="str">
        <x:f>IF(A40="","","Reopen when mandate, jurisdiction, buyer/risk, timing, delivery ownership, engagement model or evidence freshness changes materially.")</x:f>
      </x:c>
    </x:row>
    <x:row r="41">
      <x:c r="A41" s="20"/>
      <x:c r="B41" s="20"/>
      <x:c r="C41" s="20"/>
      <x:c r="D41" s="20"/>
      <x:c r="E41" s="20"/>
      <x:c r="F41" s="20"/>
      <x:c r="G41" s="20"/>
      <x:c r="H41" s="20"/>
      <x:c r="I41" s="20"/>
      <x:c r="J41" s="20"/>
      <x:c r="K41" s="20"/>
      <x:c r="L41" s="20"/>
      <x:c r="M41" s="26" t="str">
        <x:f>IF(A41="","",IF(COUNTIF($A$6:$A$205,A41)&gt;1,"INVALID - DUPLICATE ID",IF(AND(OR(AND(LEN(C41)=24,IFERROR(FIND("SPECIALIST ADVISORY FIRM",C41),0)=1),AND(LEN(C41)=29,IFERROR(FIND("GLOBAL MULTIDISCIPLINARY FIRM",C41),0)=1),AND(LEN(C41)=27,IFERROR(FIND("LAW FIRM / ADJACENT ADVISER",C41),0)=1),AND(LEN(C41)=18,IFERROR(FIND("INDEPENDENT EXPERT",C41),0)=1),AND(LEN(C41)=23,IFERROR(FIND("DIRECTORY / MARKETPLACE",C41),0)=1),AND(LEN(C41)=23,IFERROR(FIND("ASSOCIATION / AUTHORITY",C41),0)=1),AND(LEN(C41)=23,IFERROR(FIND("SOFTWARE / SELF-SERVICE",C41),0)=1),AND(LEN(C41)=19,IFERROR(FIND("IN-HOUSE SUBSTITUTE",C41),0)=1),AND(LEN(C41)=5,IFERROR(FIND("OTHER",C41),0)=1)),OR(AND(LEN(D41)=3,IFERROR(FIND("YES",D41),0)=1),AND(LEN(D41)=2,IFERROR(FIND("NO",D41),0)=1),AND(LEN(D41)=7,IFERROR(FIND("UNCLEAR",D41),0)=1)),OR(AND(LEN(E41)=3,IFERROR(FIND("YES",E41),0)=1),AND(LEN(E41)=2,IFERROR(FIND("NO",E41),0)=1),AND(LEN(E41)=7,IFERROR(FIND("UNCLEAR",E41),0)=1)),OR(AND(LEN(F41)=3,IFERROR(FIND("YES",F41),0)=1),AND(LEN(F41)=2,IFERROR(FIND("NO",F41),0)=1),AND(LEN(F41)=7,IFERROR(FIND("UNCLEAR",F41),0)=1)),OR(AND(LEN(G41)=3,IFERROR(FIND("YES",G41),0)=1),AND(LEN(G41)=2,IFERROR(FIND("NO",G41),0)=1),AND(LEN(G41)=7,IFERROR(FIND("UNCLEAR",G41),0)=1)),OR(AND(LEN(H41)=8,IFERROR(FIND("OWN TEAM",H41),0)=1),AND(LEN(H41)=19,IFERROR(FIND("NETWORK / AFFILIATE",H41),0)=1),AND(LEN(H41)=25,IFERROR(FIND("THIRD PARTY / ROUTED LEAD",H41),0)=1),AND(LEN(H41)=16,IFERROR(FIND("INFORMATION ONLY",H41),0)=1),AND(LEN(H41)=23,IFERROR(FIND("SOFTWARE / SELF-SERVICE",H41),0)=1),AND(LEN(H41)=15,IFERROR(FIND("CLIENT IN-HOUSE",H41),0)=1),AND(LEN(H41)=7,IFERROR(FIND("UNCLEAR",H41),0)=1)),OR(AND(LEN(I41)=3,IFERROR(FIND("YES",I41),0)=1),AND(LEN(I41)=2,IFERROR(FIND("NO",I41),0)=1),AND(LEN(I41)=7,IFERROR(FIND("UNCLEAR",I41),0)=1)),OR(AND(LEN(J41)=9,IFERROR(FIND("AVAILABLE",J41),0)=1),AND(LEN(J41)=13,IFERROR(FIND("NOT AVAILABLE",J41),0)=1),AND(LEN(J41)=11,IFERROR(FIND("CONTRADICTS",J41),0)=1))),"VALID","INVALID - CONTROL TOKEN")))</x:f>
      </x:c>
      <x:c r="N41" s="26" t="str">
        <x:f>IF(A41="","",IF(COUNTIFS(EVIDENCE_PACKET!$A$6:$A$205,K41,EVIDENCE_PACKET!$B$6:$B$205,A41,EVIDENCE_PACKET!$J$6:$J$205,"VALID")=1,IF(COUNTIFS(EVIDENCE_PACKET!$A$6:$A$205,K41,EVIDENCE_PACKET!$F$6:$F$205,"CURRENT")=1,"READY","UNRESOLVED"),"INVALID - EVIDENCE LINK"))</x:f>
      </x:c>
      <x:c r="O41" s="26" t="str">
        <x:f>IF(A41="","",IF(OR(AND(OR(EXACT(C41,"DIRECTORY / MARKETPLACE"),EXACT(C41,"ASSOCIATION / AUTHORITY"),EXACT(C41,"SOFTWARE / SELF-SERVICE")),EXACT(H41,"OWN TEAM")),AND(EXACT(C41,"SPECIALIST ADVISORY FIRM"),OR(EXACT(H41,"INFORMATION ONLY"),EXACT(H41,"SOFTWARE / SELF-SERVICE")))),"CONTRADICTION","OK"))</x:f>
      </x:c>
      <x:c r="P41" s="26" t="str">
        <x:f>IF(A41="","",IF(OR(M41&lt;&gt;"VALID",N41&lt;&gt;"READY",O41&lt;&gt;"OK"),"BLOCKED",IF(OR(D41="UNCLEAR",E41="UNCLEAR",F41="UNCLEAR",G41="UNCLEAR",H41="UNCLEAR",I41="UNCLEAR"),"UNRESOLVED","CLEAR")))</x:f>
      </x:c>
      <x:c r="Q41" s="26" t="str">
        <x:f>IF(A41="","",IF(P41="BLOCKED","EVIDENCE / CONTROL BLOCK",IF(P41="UNRESOLVED","CONDITIONAL / REVIEW REQUIRED",VLOOKUP(C41,LISTS!$L$2:$M$10,2,FALSE))))</x:f>
      </x:c>
      <x:c r="R41" s="26" t="str">
        <x:f>IF(A41="","",IF(Q41="EVIDENCE / CONTROL BLOCK","BLOCKED",IF(Q41="CONDITIONAL / REVIEW REQUIRED","UNRESOLVED","READY")))</x:f>
      </x:c>
      <x:c r="S41" s="26" t="str">
        <x:f>IF(A41="","",VLOOKUP(Q41,LISTS!$Q$2:$T$9,2,FALSE))</x:f>
      </x:c>
      <x:c r="T41" s="26" t="str">
        <x:f>IF(A41="","",VLOOKUP(Q41,LISTS!$Q$2:$T$9,3,FALSE))</x:f>
      </x:c>
      <x:c r="U41" s="26" t="str">
        <x:f>IF(A41="","",VLOOKUP(Q41,LISTS!$Q$2:$T$9,4,FALSE))</x:f>
      </x:c>
      <x:c r="V41" s="26" t="str">
        <x:f>IF(A41="","","Reopen when mandate, jurisdiction, buyer/risk, timing, delivery ownership, engagement model or evidence freshness changes materially.")</x:f>
      </x:c>
    </x:row>
    <x:row r="42">
      <x:c r="A42" s="20"/>
      <x:c r="B42" s="20"/>
      <x:c r="C42" s="20"/>
      <x:c r="D42" s="20"/>
      <x:c r="E42" s="20"/>
      <x:c r="F42" s="20"/>
      <x:c r="G42" s="20"/>
      <x:c r="H42" s="20"/>
      <x:c r="I42" s="20"/>
      <x:c r="J42" s="20"/>
      <x:c r="K42" s="20"/>
      <x:c r="L42" s="20"/>
      <x:c r="M42" s="26" t="str">
        <x:f>IF(A42="","",IF(COUNTIF($A$6:$A$205,A42)&gt;1,"INVALID - DUPLICATE ID",IF(AND(OR(AND(LEN(C42)=24,IFERROR(FIND("SPECIALIST ADVISORY FIRM",C42),0)=1),AND(LEN(C42)=29,IFERROR(FIND("GLOBAL MULTIDISCIPLINARY FIRM",C42),0)=1),AND(LEN(C42)=27,IFERROR(FIND("LAW FIRM / ADJACENT ADVISER",C42),0)=1),AND(LEN(C42)=18,IFERROR(FIND("INDEPENDENT EXPERT",C42),0)=1),AND(LEN(C42)=23,IFERROR(FIND("DIRECTORY / MARKETPLACE",C42),0)=1),AND(LEN(C42)=23,IFERROR(FIND("ASSOCIATION / AUTHORITY",C42),0)=1),AND(LEN(C42)=23,IFERROR(FIND("SOFTWARE / SELF-SERVICE",C42),0)=1),AND(LEN(C42)=19,IFERROR(FIND("IN-HOUSE SUBSTITUTE",C42),0)=1),AND(LEN(C42)=5,IFERROR(FIND("OTHER",C42),0)=1)),OR(AND(LEN(D42)=3,IFERROR(FIND("YES",D42),0)=1),AND(LEN(D42)=2,IFERROR(FIND("NO",D42),0)=1),AND(LEN(D42)=7,IFERROR(FIND("UNCLEAR",D42),0)=1)),OR(AND(LEN(E42)=3,IFERROR(FIND("YES",E42),0)=1),AND(LEN(E42)=2,IFERROR(FIND("NO",E42),0)=1),AND(LEN(E42)=7,IFERROR(FIND("UNCLEAR",E42),0)=1)),OR(AND(LEN(F42)=3,IFERROR(FIND("YES",F42),0)=1),AND(LEN(F42)=2,IFERROR(FIND("NO",F42),0)=1),AND(LEN(F42)=7,IFERROR(FIND("UNCLEAR",F42),0)=1)),OR(AND(LEN(G42)=3,IFERROR(FIND("YES",G42),0)=1),AND(LEN(G42)=2,IFERROR(FIND("NO",G42),0)=1),AND(LEN(G42)=7,IFERROR(FIND("UNCLEAR",G42),0)=1)),OR(AND(LEN(H42)=8,IFERROR(FIND("OWN TEAM",H42),0)=1),AND(LEN(H42)=19,IFERROR(FIND("NETWORK / AFFILIATE",H42),0)=1),AND(LEN(H42)=25,IFERROR(FIND("THIRD PARTY / ROUTED LEAD",H42),0)=1),AND(LEN(H42)=16,IFERROR(FIND("INFORMATION ONLY",H42),0)=1),AND(LEN(H42)=23,IFERROR(FIND("SOFTWARE / SELF-SERVICE",H42),0)=1),AND(LEN(H42)=15,IFERROR(FIND("CLIENT IN-HOUSE",H42),0)=1),AND(LEN(H42)=7,IFERROR(FIND("UNCLEAR",H42),0)=1)),OR(AND(LEN(I42)=3,IFERROR(FIND("YES",I42),0)=1),AND(LEN(I42)=2,IFERROR(FIND("NO",I42),0)=1),AND(LEN(I42)=7,IFERROR(FIND("UNCLEAR",I42),0)=1)),OR(AND(LEN(J42)=9,IFERROR(FIND("AVAILABLE",J42),0)=1),AND(LEN(J42)=13,IFERROR(FIND("NOT AVAILABLE",J42),0)=1),AND(LEN(J42)=11,IFERROR(FIND("CONTRADICTS",J42),0)=1))),"VALID","INVALID - CONTROL TOKEN")))</x:f>
      </x:c>
      <x:c r="N42" s="26" t="str">
        <x:f>IF(A42="","",IF(COUNTIFS(EVIDENCE_PACKET!$A$6:$A$205,K42,EVIDENCE_PACKET!$B$6:$B$205,A42,EVIDENCE_PACKET!$J$6:$J$205,"VALID")=1,IF(COUNTIFS(EVIDENCE_PACKET!$A$6:$A$205,K42,EVIDENCE_PACKET!$F$6:$F$205,"CURRENT")=1,"READY","UNRESOLVED"),"INVALID - EVIDENCE LINK"))</x:f>
      </x:c>
      <x:c r="O42" s="26" t="str">
        <x:f>IF(A42="","",IF(OR(AND(OR(EXACT(C42,"DIRECTORY / MARKETPLACE"),EXACT(C42,"ASSOCIATION / AUTHORITY"),EXACT(C42,"SOFTWARE / SELF-SERVICE")),EXACT(H42,"OWN TEAM")),AND(EXACT(C42,"SPECIALIST ADVISORY FIRM"),OR(EXACT(H42,"INFORMATION ONLY"),EXACT(H42,"SOFTWARE / SELF-SERVICE")))),"CONTRADICTION","OK"))</x:f>
      </x:c>
      <x:c r="P42" s="26" t="str">
        <x:f>IF(A42="","",IF(OR(M42&lt;&gt;"VALID",N42&lt;&gt;"READY",O42&lt;&gt;"OK"),"BLOCKED",IF(OR(D42="UNCLEAR",E42="UNCLEAR",F42="UNCLEAR",G42="UNCLEAR",H42="UNCLEAR",I42="UNCLEAR"),"UNRESOLVED","CLEAR")))</x:f>
      </x:c>
      <x:c r="Q42" s="26" t="str">
        <x:f>IF(A42="","",IF(P42="BLOCKED","EVIDENCE / CONTROL BLOCK",IF(P42="UNRESOLVED","CONDITIONAL / REVIEW REQUIRED",VLOOKUP(C42,LISTS!$L$2:$M$10,2,FALSE))))</x:f>
      </x:c>
      <x:c r="R42" s="26" t="str">
        <x:f>IF(A42="","",IF(Q42="EVIDENCE / CONTROL BLOCK","BLOCKED",IF(Q42="CONDITIONAL / REVIEW REQUIRED","UNRESOLVED","READY")))</x:f>
      </x:c>
      <x:c r="S42" s="26" t="str">
        <x:f>IF(A42="","",VLOOKUP(Q42,LISTS!$Q$2:$T$9,2,FALSE))</x:f>
      </x:c>
      <x:c r="T42" s="26" t="str">
        <x:f>IF(A42="","",VLOOKUP(Q42,LISTS!$Q$2:$T$9,3,FALSE))</x:f>
      </x:c>
      <x:c r="U42" s="26" t="str">
        <x:f>IF(A42="","",VLOOKUP(Q42,LISTS!$Q$2:$T$9,4,FALSE))</x:f>
      </x:c>
      <x:c r="V42" s="26" t="str">
        <x:f>IF(A42="","","Reopen when mandate, jurisdiction, buyer/risk, timing, delivery ownership, engagement model or evidence freshness changes materially.")</x:f>
      </x:c>
    </x:row>
    <x:row r="43">
      <x:c r="A43" s="20"/>
      <x:c r="B43" s="20"/>
      <x:c r="C43" s="20"/>
      <x:c r="D43" s="20"/>
      <x:c r="E43" s="20"/>
      <x:c r="F43" s="20"/>
      <x:c r="G43" s="20"/>
      <x:c r="H43" s="20"/>
      <x:c r="I43" s="20"/>
      <x:c r="J43" s="20"/>
      <x:c r="K43" s="20"/>
      <x:c r="L43" s="20"/>
      <x:c r="M43" s="26" t="str">
        <x:f>IF(A43="","",IF(COUNTIF($A$6:$A$205,A43)&gt;1,"INVALID - DUPLICATE ID",IF(AND(OR(AND(LEN(C43)=24,IFERROR(FIND("SPECIALIST ADVISORY FIRM",C43),0)=1),AND(LEN(C43)=29,IFERROR(FIND("GLOBAL MULTIDISCIPLINARY FIRM",C43),0)=1),AND(LEN(C43)=27,IFERROR(FIND("LAW FIRM / ADJACENT ADVISER",C43),0)=1),AND(LEN(C43)=18,IFERROR(FIND("INDEPENDENT EXPERT",C43),0)=1),AND(LEN(C43)=23,IFERROR(FIND("DIRECTORY / MARKETPLACE",C43),0)=1),AND(LEN(C43)=23,IFERROR(FIND("ASSOCIATION / AUTHORITY",C43),0)=1),AND(LEN(C43)=23,IFERROR(FIND("SOFTWARE / SELF-SERVICE",C43),0)=1),AND(LEN(C43)=19,IFERROR(FIND("IN-HOUSE SUBSTITUTE",C43),0)=1),AND(LEN(C43)=5,IFERROR(FIND("OTHER",C43),0)=1)),OR(AND(LEN(D43)=3,IFERROR(FIND("YES",D43),0)=1),AND(LEN(D43)=2,IFERROR(FIND("NO",D43),0)=1),AND(LEN(D43)=7,IFERROR(FIND("UNCLEAR",D43),0)=1)),OR(AND(LEN(E43)=3,IFERROR(FIND("YES",E43),0)=1),AND(LEN(E43)=2,IFERROR(FIND("NO",E43),0)=1),AND(LEN(E43)=7,IFERROR(FIND("UNCLEAR",E43),0)=1)),OR(AND(LEN(F43)=3,IFERROR(FIND("YES",F43),0)=1),AND(LEN(F43)=2,IFERROR(FIND("NO",F43),0)=1),AND(LEN(F43)=7,IFERROR(FIND("UNCLEAR",F43),0)=1)),OR(AND(LEN(G43)=3,IFERROR(FIND("YES",G43),0)=1),AND(LEN(G43)=2,IFERROR(FIND("NO",G43),0)=1),AND(LEN(G43)=7,IFERROR(FIND("UNCLEAR",G43),0)=1)),OR(AND(LEN(H43)=8,IFERROR(FIND("OWN TEAM",H43),0)=1),AND(LEN(H43)=19,IFERROR(FIND("NETWORK / AFFILIATE",H43),0)=1),AND(LEN(H43)=25,IFERROR(FIND("THIRD PARTY / ROUTED LEAD",H43),0)=1),AND(LEN(H43)=16,IFERROR(FIND("INFORMATION ONLY",H43),0)=1),AND(LEN(H43)=23,IFERROR(FIND("SOFTWARE / SELF-SERVICE",H43),0)=1),AND(LEN(H43)=15,IFERROR(FIND("CLIENT IN-HOUSE",H43),0)=1),AND(LEN(H43)=7,IFERROR(FIND("UNCLEAR",H43),0)=1)),OR(AND(LEN(I43)=3,IFERROR(FIND("YES",I43),0)=1),AND(LEN(I43)=2,IFERROR(FIND("NO",I43),0)=1),AND(LEN(I43)=7,IFERROR(FIND("UNCLEAR",I43),0)=1)),OR(AND(LEN(J43)=9,IFERROR(FIND("AVAILABLE",J43),0)=1),AND(LEN(J43)=13,IFERROR(FIND("NOT AVAILABLE",J43),0)=1),AND(LEN(J43)=11,IFERROR(FIND("CONTRADICTS",J43),0)=1))),"VALID","INVALID - CONTROL TOKEN")))</x:f>
      </x:c>
      <x:c r="N43" s="26" t="str">
        <x:f>IF(A43="","",IF(COUNTIFS(EVIDENCE_PACKET!$A$6:$A$205,K43,EVIDENCE_PACKET!$B$6:$B$205,A43,EVIDENCE_PACKET!$J$6:$J$205,"VALID")=1,IF(COUNTIFS(EVIDENCE_PACKET!$A$6:$A$205,K43,EVIDENCE_PACKET!$F$6:$F$205,"CURRENT")=1,"READY","UNRESOLVED"),"INVALID - EVIDENCE LINK"))</x:f>
      </x:c>
      <x:c r="O43" s="26" t="str">
        <x:f>IF(A43="","",IF(OR(AND(OR(EXACT(C43,"DIRECTORY / MARKETPLACE"),EXACT(C43,"ASSOCIATION / AUTHORITY"),EXACT(C43,"SOFTWARE / SELF-SERVICE")),EXACT(H43,"OWN TEAM")),AND(EXACT(C43,"SPECIALIST ADVISORY FIRM"),OR(EXACT(H43,"INFORMATION ONLY"),EXACT(H43,"SOFTWARE / SELF-SERVICE")))),"CONTRADICTION","OK"))</x:f>
      </x:c>
      <x:c r="P43" s="26" t="str">
        <x:f>IF(A43="","",IF(OR(M43&lt;&gt;"VALID",N43&lt;&gt;"READY",O43&lt;&gt;"OK"),"BLOCKED",IF(OR(D43="UNCLEAR",E43="UNCLEAR",F43="UNCLEAR",G43="UNCLEAR",H43="UNCLEAR",I43="UNCLEAR"),"UNRESOLVED","CLEAR")))</x:f>
      </x:c>
      <x:c r="Q43" s="26" t="str">
        <x:f>IF(A43="","",IF(P43="BLOCKED","EVIDENCE / CONTROL BLOCK",IF(P43="UNRESOLVED","CONDITIONAL / REVIEW REQUIRED",VLOOKUP(C43,LISTS!$L$2:$M$10,2,FALSE))))</x:f>
      </x:c>
      <x:c r="R43" s="26" t="str">
        <x:f>IF(A43="","",IF(Q43="EVIDENCE / CONTROL BLOCK","BLOCKED",IF(Q43="CONDITIONAL / REVIEW REQUIRED","UNRESOLVED","READY")))</x:f>
      </x:c>
      <x:c r="S43" s="26" t="str">
        <x:f>IF(A43="","",VLOOKUP(Q43,LISTS!$Q$2:$T$9,2,FALSE))</x:f>
      </x:c>
      <x:c r="T43" s="26" t="str">
        <x:f>IF(A43="","",VLOOKUP(Q43,LISTS!$Q$2:$T$9,3,FALSE))</x:f>
      </x:c>
      <x:c r="U43" s="26" t="str">
        <x:f>IF(A43="","",VLOOKUP(Q43,LISTS!$Q$2:$T$9,4,FALSE))</x:f>
      </x:c>
      <x:c r="V43" s="26" t="str">
        <x:f>IF(A43="","","Reopen when mandate, jurisdiction, buyer/risk, timing, delivery ownership, engagement model or evidence freshness changes materially.")</x:f>
      </x:c>
    </x:row>
    <x:row r="44">
      <x:c r="A44" s="20"/>
      <x:c r="B44" s="20"/>
      <x:c r="C44" s="20"/>
      <x:c r="D44" s="20"/>
      <x:c r="E44" s="20"/>
      <x:c r="F44" s="20"/>
      <x:c r="G44" s="20"/>
      <x:c r="H44" s="20"/>
      <x:c r="I44" s="20"/>
      <x:c r="J44" s="20"/>
      <x:c r="K44" s="20"/>
      <x:c r="L44" s="20"/>
      <x:c r="M44" s="26" t="str">
        <x:f>IF(A44="","",IF(COUNTIF($A$6:$A$205,A44)&gt;1,"INVALID - DUPLICATE ID",IF(AND(OR(AND(LEN(C44)=24,IFERROR(FIND("SPECIALIST ADVISORY FIRM",C44),0)=1),AND(LEN(C44)=29,IFERROR(FIND("GLOBAL MULTIDISCIPLINARY FIRM",C44),0)=1),AND(LEN(C44)=27,IFERROR(FIND("LAW FIRM / ADJACENT ADVISER",C44),0)=1),AND(LEN(C44)=18,IFERROR(FIND("INDEPENDENT EXPERT",C44),0)=1),AND(LEN(C44)=23,IFERROR(FIND("DIRECTORY / MARKETPLACE",C44),0)=1),AND(LEN(C44)=23,IFERROR(FIND("ASSOCIATION / AUTHORITY",C44),0)=1),AND(LEN(C44)=23,IFERROR(FIND("SOFTWARE / SELF-SERVICE",C44),0)=1),AND(LEN(C44)=19,IFERROR(FIND("IN-HOUSE SUBSTITUTE",C44),0)=1),AND(LEN(C44)=5,IFERROR(FIND("OTHER",C44),0)=1)),OR(AND(LEN(D44)=3,IFERROR(FIND("YES",D44),0)=1),AND(LEN(D44)=2,IFERROR(FIND("NO",D44),0)=1),AND(LEN(D44)=7,IFERROR(FIND("UNCLEAR",D44),0)=1)),OR(AND(LEN(E44)=3,IFERROR(FIND("YES",E44),0)=1),AND(LEN(E44)=2,IFERROR(FIND("NO",E44),0)=1),AND(LEN(E44)=7,IFERROR(FIND("UNCLEAR",E44),0)=1)),OR(AND(LEN(F44)=3,IFERROR(FIND("YES",F44),0)=1),AND(LEN(F44)=2,IFERROR(FIND("NO",F44),0)=1),AND(LEN(F44)=7,IFERROR(FIND("UNCLEAR",F44),0)=1)),OR(AND(LEN(G44)=3,IFERROR(FIND("YES",G44),0)=1),AND(LEN(G44)=2,IFERROR(FIND("NO",G44),0)=1),AND(LEN(G44)=7,IFERROR(FIND("UNCLEAR",G44),0)=1)),OR(AND(LEN(H44)=8,IFERROR(FIND("OWN TEAM",H44),0)=1),AND(LEN(H44)=19,IFERROR(FIND("NETWORK / AFFILIATE",H44),0)=1),AND(LEN(H44)=25,IFERROR(FIND("THIRD PARTY / ROUTED LEAD",H44),0)=1),AND(LEN(H44)=16,IFERROR(FIND("INFORMATION ONLY",H44),0)=1),AND(LEN(H44)=23,IFERROR(FIND("SOFTWARE / SELF-SERVICE",H44),0)=1),AND(LEN(H44)=15,IFERROR(FIND("CLIENT IN-HOUSE",H44),0)=1),AND(LEN(H44)=7,IFERROR(FIND("UNCLEAR",H44),0)=1)),OR(AND(LEN(I44)=3,IFERROR(FIND("YES",I44),0)=1),AND(LEN(I44)=2,IFERROR(FIND("NO",I44),0)=1),AND(LEN(I44)=7,IFERROR(FIND("UNCLEAR",I44),0)=1)),OR(AND(LEN(J44)=9,IFERROR(FIND("AVAILABLE",J44),0)=1),AND(LEN(J44)=13,IFERROR(FIND("NOT AVAILABLE",J44),0)=1),AND(LEN(J44)=11,IFERROR(FIND("CONTRADICTS",J44),0)=1))),"VALID","INVALID - CONTROL TOKEN")))</x:f>
      </x:c>
      <x:c r="N44" s="26" t="str">
        <x:f>IF(A44="","",IF(COUNTIFS(EVIDENCE_PACKET!$A$6:$A$205,K44,EVIDENCE_PACKET!$B$6:$B$205,A44,EVIDENCE_PACKET!$J$6:$J$205,"VALID")=1,IF(COUNTIFS(EVIDENCE_PACKET!$A$6:$A$205,K44,EVIDENCE_PACKET!$F$6:$F$205,"CURRENT")=1,"READY","UNRESOLVED"),"INVALID - EVIDENCE LINK"))</x:f>
      </x:c>
      <x:c r="O44" s="26" t="str">
        <x:f>IF(A44="","",IF(OR(AND(OR(EXACT(C44,"DIRECTORY / MARKETPLACE"),EXACT(C44,"ASSOCIATION / AUTHORITY"),EXACT(C44,"SOFTWARE / SELF-SERVICE")),EXACT(H44,"OWN TEAM")),AND(EXACT(C44,"SPECIALIST ADVISORY FIRM"),OR(EXACT(H44,"INFORMATION ONLY"),EXACT(H44,"SOFTWARE / SELF-SERVICE")))),"CONTRADICTION","OK"))</x:f>
      </x:c>
      <x:c r="P44" s="26" t="str">
        <x:f>IF(A44="","",IF(OR(M44&lt;&gt;"VALID",N44&lt;&gt;"READY",O44&lt;&gt;"OK"),"BLOCKED",IF(OR(D44="UNCLEAR",E44="UNCLEAR",F44="UNCLEAR",G44="UNCLEAR",H44="UNCLEAR",I44="UNCLEAR"),"UNRESOLVED","CLEAR")))</x:f>
      </x:c>
      <x:c r="Q44" s="26" t="str">
        <x:f>IF(A44="","",IF(P44="BLOCKED","EVIDENCE / CONTROL BLOCK",IF(P44="UNRESOLVED","CONDITIONAL / REVIEW REQUIRED",VLOOKUP(C44,LISTS!$L$2:$M$10,2,FALSE))))</x:f>
      </x:c>
      <x:c r="R44" s="26" t="str">
        <x:f>IF(A44="","",IF(Q44="EVIDENCE / CONTROL BLOCK","BLOCKED",IF(Q44="CONDITIONAL / REVIEW REQUIRED","UNRESOLVED","READY")))</x:f>
      </x:c>
      <x:c r="S44" s="26" t="str">
        <x:f>IF(A44="","",VLOOKUP(Q44,LISTS!$Q$2:$T$9,2,FALSE))</x:f>
      </x:c>
      <x:c r="T44" s="26" t="str">
        <x:f>IF(A44="","",VLOOKUP(Q44,LISTS!$Q$2:$T$9,3,FALSE))</x:f>
      </x:c>
      <x:c r="U44" s="26" t="str">
        <x:f>IF(A44="","",VLOOKUP(Q44,LISTS!$Q$2:$T$9,4,FALSE))</x:f>
      </x:c>
      <x:c r="V44" s="26" t="str">
        <x:f>IF(A44="","","Reopen when mandate, jurisdiction, buyer/risk, timing, delivery ownership, engagement model or evidence freshness changes materially.")</x:f>
      </x:c>
    </x:row>
    <x:row r="45">
      <x:c r="A45" s="20"/>
      <x:c r="B45" s="20"/>
      <x:c r="C45" s="20"/>
      <x:c r="D45" s="20"/>
      <x:c r="E45" s="20"/>
      <x:c r="F45" s="20"/>
      <x:c r="G45" s="20"/>
      <x:c r="H45" s="20"/>
      <x:c r="I45" s="20"/>
      <x:c r="J45" s="20"/>
      <x:c r="K45" s="20"/>
      <x:c r="L45" s="20"/>
      <x:c r="M45" s="26" t="str">
        <x:f>IF(A45="","",IF(COUNTIF($A$6:$A$205,A45)&gt;1,"INVALID - DUPLICATE ID",IF(AND(OR(AND(LEN(C45)=24,IFERROR(FIND("SPECIALIST ADVISORY FIRM",C45),0)=1),AND(LEN(C45)=29,IFERROR(FIND("GLOBAL MULTIDISCIPLINARY FIRM",C45),0)=1),AND(LEN(C45)=27,IFERROR(FIND("LAW FIRM / ADJACENT ADVISER",C45),0)=1),AND(LEN(C45)=18,IFERROR(FIND("INDEPENDENT EXPERT",C45),0)=1),AND(LEN(C45)=23,IFERROR(FIND("DIRECTORY / MARKETPLACE",C45),0)=1),AND(LEN(C45)=23,IFERROR(FIND("ASSOCIATION / AUTHORITY",C45),0)=1),AND(LEN(C45)=23,IFERROR(FIND("SOFTWARE / SELF-SERVICE",C45),0)=1),AND(LEN(C45)=19,IFERROR(FIND("IN-HOUSE SUBSTITUTE",C45),0)=1),AND(LEN(C45)=5,IFERROR(FIND("OTHER",C45),0)=1)),OR(AND(LEN(D45)=3,IFERROR(FIND("YES",D45),0)=1),AND(LEN(D45)=2,IFERROR(FIND("NO",D45),0)=1),AND(LEN(D45)=7,IFERROR(FIND("UNCLEAR",D45),0)=1)),OR(AND(LEN(E45)=3,IFERROR(FIND("YES",E45),0)=1),AND(LEN(E45)=2,IFERROR(FIND("NO",E45),0)=1),AND(LEN(E45)=7,IFERROR(FIND("UNCLEAR",E45),0)=1)),OR(AND(LEN(F45)=3,IFERROR(FIND("YES",F45),0)=1),AND(LEN(F45)=2,IFERROR(FIND("NO",F45),0)=1),AND(LEN(F45)=7,IFERROR(FIND("UNCLEAR",F45),0)=1)),OR(AND(LEN(G45)=3,IFERROR(FIND("YES",G45),0)=1),AND(LEN(G45)=2,IFERROR(FIND("NO",G45),0)=1),AND(LEN(G45)=7,IFERROR(FIND("UNCLEAR",G45),0)=1)),OR(AND(LEN(H45)=8,IFERROR(FIND("OWN TEAM",H45),0)=1),AND(LEN(H45)=19,IFERROR(FIND("NETWORK / AFFILIATE",H45),0)=1),AND(LEN(H45)=25,IFERROR(FIND("THIRD PARTY / ROUTED LEAD",H45),0)=1),AND(LEN(H45)=16,IFERROR(FIND("INFORMATION ONLY",H45),0)=1),AND(LEN(H45)=23,IFERROR(FIND("SOFTWARE / SELF-SERVICE",H45),0)=1),AND(LEN(H45)=15,IFERROR(FIND("CLIENT IN-HOUSE",H45),0)=1),AND(LEN(H45)=7,IFERROR(FIND("UNCLEAR",H45),0)=1)),OR(AND(LEN(I45)=3,IFERROR(FIND("YES",I45),0)=1),AND(LEN(I45)=2,IFERROR(FIND("NO",I45),0)=1),AND(LEN(I45)=7,IFERROR(FIND("UNCLEAR",I45),0)=1)),OR(AND(LEN(J45)=9,IFERROR(FIND("AVAILABLE",J45),0)=1),AND(LEN(J45)=13,IFERROR(FIND("NOT AVAILABLE",J45),0)=1),AND(LEN(J45)=11,IFERROR(FIND("CONTRADICTS",J45),0)=1))),"VALID","INVALID - CONTROL TOKEN")))</x:f>
      </x:c>
      <x:c r="N45" s="26" t="str">
        <x:f>IF(A45="","",IF(COUNTIFS(EVIDENCE_PACKET!$A$6:$A$205,K45,EVIDENCE_PACKET!$B$6:$B$205,A45,EVIDENCE_PACKET!$J$6:$J$205,"VALID")=1,IF(COUNTIFS(EVIDENCE_PACKET!$A$6:$A$205,K45,EVIDENCE_PACKET!$F$6:$F$205,"CURRENT")=1,"READY","UNRESOLVED"),"INVALID - EVIDENCE LINK"))</x:f>
      </x:c>
      <x:c r="O45" s="26" t="str">
        <x:f>IF(A45="","",IF(OR(AND(OR(EXACT(C45,"DIRECTORY / MARKETPLACE"),EXACT(C45,"ASSOCIATION / AUTHORITY"),EXACT(C45,"SOFTWARE / SELF-SERVICE")),EXACT(H45,"OWN TEAM")),AND(EXACT(C45,"SPECIALIST ADVISORY FIRM"),OR(EXACT(H45,"INFORMATION ONLY"),EXACT(H45,"SOFTWARE / SELF-SERVICE")))),"CONTRADICTION","OK"))</x:f>
      </x:c>
      <x:c r="P45" s="26" t="str">
        <x:f>IF(A45="","",IF(OR(M45&lt;&gt;"VALID",N45&lt;&gt;"READY",O45&lt;&gt;"OK"),"BLOCKED",IF(OR(D45="UNCLEAR",E45="UNCLEAR",F45="UNCLEAR",G45="UNCLEAR",H45="UNCLEAR",I45="UNCLEAR"),"UNRESOLVED","CLEAR")))</x:f>
      </x:c>
      <x:c r="Q45" s="26" t="str">
        <x:f>IF(A45="","",IF(P45="BLOCKED","EVIDENCE / CONTROL BLOCK",IF(P45="UNRESOLVED","CONDITIONAL / REVIEW REQUIRED",VLOOKUP(C45,LISTS!$L$2:$M$10,2,FALSE))))</x:f>
      </x:c>
      <x:c r="R45" s="26" t="str">
        <x:f>IF(A45="","",IF(Q45="EVIDENCE / CONTROL BLOCK","BLOCKED",IF(Q45="CONDITIONAL / REVIEW REQUIRED","UNRESOLVED","READY")))</x:f>
      </x:c>
      <x:c r="S45" s="26" t="str">
        <x:f>IF(A45="","",VLOOKUP(Q45,LISTS!$Q$2:$T$9,2,FALSE))</x:f>
      </x:c>
      <x:c r="T45" s="26" t="str">
        <x:f>IF(A45="","",VLOOKUP(Q45,LISTS!$Q$2:$T$9,3,FALSE))</x:f>
      </x:c>
      <x:c r="U45" s="26" t="str">
        <x:f>IF(A45="","",VLOOKUP(Q45,LISTS!$Q$2:$T$9,4,FALSE))</x:f>
      </x:c>
      <x:c r="V45" s="26" t="str">
        <x:f>IF(A45="","","Reopen when mandate, jurisdiction, buyer/risk, timing, delivery ownership, engagement model or evidence freshness changes materially.")</x:f>
      </x:c>
    </x:row>
    <x:row r="46">
      <x:c r="A46" s="20"/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6" t="str">
        <x:f>IF(A46="","",IF(COUNTIF($A$6:$A$205,A46)&gt;1,"INVALID - DUPLICATE ID",IF(AND(OR(AND(LEN(C46)=24,IFERROR(FIND("SPECIALIST ADVISORY FIRM",C46),0)=1),AND(LEN(C46)=29,IFERROR(FIND("GLOBAL MULTIDISCIPLINARY FIRM",C46),0)=1),AND(LEN(C46)=27,IFERROR(FIND("LAW FIRM / ADJACENT ADVISER",C46),0)=1),AND(LEN(C46)=18,IFERROR(FIND("INDEPENDENT EXPERT",C46),0)=1),AND(LEN(C46)=23,IFERROR(FIND("DIRECTORY / MARKETPLACE",C46),0)=1),AND(LEN(C46)=23,IFERROR(FIND("ASSOCIATION / AUTHORITY",C46),0)=1),AND(LEN(C46)=23,IFERROR(FIND("SOFTWARE / SELF-SERVICE",C46),0)=1),AND(LEN(C46)=19,IFERROR(FIND("IN-HOUSE SUBSTITUTE",C46),0)=1),AND(LEN(C46)=5,IFERROR(FIND("OTHER",C46),0)=1)),OR(AND(LEN(D46)=3,IFERROR(FIND("YES",D46),0)=1),AND(LEN(D46)=2,IFERROR(FIND("NO",D46),0)=1),AND(LEN(D46)=7,IFERROR(FIND("UNCLEAR",D46),0)=1)),OR(AND(LEN(E46)=3,IFERROR(FIND("YES",E46),0)=1),AND(LEN(E46)=2,IFERROR(FIND("NO",E46),0)=1),AND(LEN(E46)=7,IFERROR(FIND("UNCLEAR",E46),0)=1)),OR(AND(LEN(F46)=3,IFERROR(FIND("YES",F46),0)=1),AND(LEN(F46)=2,IFERROR(FIND("NO",F46),0)=1),AND(LEN(F46)=7,IFERROR(FIND("UNCLEAR",F46),0)=1)),OR(AND(LEN(G46)=3,IFERROR(FIND("YES",G46),0)=1),AND(LEN(G46)=2,IFERROR(FIND("NO",G46),0)=1),AND(LEN(G46)=7,IFERROR(FIND("UNCLEAR",G46),0)=1)),OR(AND(LEN(H46)=8,IFERROR(FIND("OWN TEAM",H46),0)=1),AND(LEN(H46)=19,IFERROR(FIND("NETWORK / AFFILIATE",H46),0)=1),AND(LEN(H46)=25,IFERROR(FIND("THIRD PARTY / ROUTED LEAD",H46),0)=1),AND(LEN(H46)=16,IFERROR(FIND("INFORMATION ONLY",H46),0)=1),AND(LEN(H46)=23,IFERROR(FIND("SOFTWARE / SELF-SERVICE",H46),0)=1),AND(LEN(H46)=15,IFERROR(FIND("CLIENT IN-HOUSE",H46),0)=1),AND(LEN(H46)=7,IFERROR(FIND("UNCLEAR",H46),0)=1)),OR(AND(LEN(I46)=3,IFERROR(FIND("YES",I46),0)=1),AND(LEN(I46)=2,IFERROR(FIND("NO",I46),0)=1),AND(LEN(I46)=7,IFERROR(FIND("UNCLEAR",I46),0)=1)),OR(AND(LEN(J46)=9,IFERROR(FIND("AVAILABLE",J46),0)=1),AND(LEN(J46)=13,IFERROR(FIND("NOT AVAILABLE",J46),0)=1),AND(LEN(J46)=11,IFERROR(FIND("CONTRADICTS",J46),0)=1))),"VALID","INVALID - CONTROL TOKEN")))</x:f>
      </x:c>
      <x:c r="N46" s="26" t="str">
        <x:f>IF(A46="","",IF(COUNTIFS(EVIDENCE_PACKET!$A$6:$A$205,K46,EVIDENCE_PACKET!$B$6:$B$205,A46,EVIDENCE_PACKET!$J$6:$J$205,"VALID")=1,IF(COUNTIFS(EVIDENCE_PACKET!$A$6:$A$205,K46,EVIDENCE_PACKET!$F$6:$F$205,"CURRENT")=1,"READY","UNRESOLVED"),"INVALID - EVIDENCE LINK"))</x:f>
      </x:c>
      <x:c r="O46" s="26" t="str">
        <x:f>IF(A46="","",IF(OR(AND(OR(EXACT(C46,"DIRECTORY / MARKETPLACE"),EXACT(C46,"ASSOCIATION / AUTHORITY"),EXACT(C46,"SOFTWARE / SELF-SERVICE")),EXACT(H46,"OWN TEAM")),AND(EXACT(C46,"SPECIALIST ADVISORY FIRM"),OR(EXACT(H46,"INFORMATION ONLY"),EXACT(H46,"SOFTWARE / SELF-SERVICE")))),"CONTRADICTION","OK"))</x:f>
      </x:c>
      <x:c r="P46" s="26" t="str">
        <x:f>IF(A46="","",IF(OR(M46&lt;&gt;"VALID",N46&lt;&gt;"READY",O46&lt;&gt;"OK"),"BLOCKED",IF(OR(D46="UNCLEAR",E46="UNCLEAR",F46="UNCLEAR",G46="UNCLEAR",H46="UNCLEAR",I46="UNCLEAR"),"UNRESOLVED","CLEAR")))</x:f>
      </x:c>
      <x:c r="Q46" s="26" t="str">
        <x:f>IF(A46="","",IF(P46="BLOCKED","EVIDENCE / CONTROL BLOCK",IF(P46="UNRESOLVED","CONDITIONAL / REVIEW REQUIRED",VLOOKUP(C46,LISTS!$L$2:$M$10,2,FALSE))))</x:f>
      </x:c>
      <x:c r="R46" s="26" t="str">
        <x:f>IF(A46="","",IF(Q46="EVIDENCE / CONTROL BLOCK","BLOCKED",IF(Q46="CONDITIONAL / REVIEW REQUIRED","UNRESOLVED","READY")))</x:f>
      </x:c>
      <x:c r="S46" s="26" t="str">
        <x:f>IF(A46="","",VLOOKUP(Q46,LISTS!$Q$2:$T$9,2,FALSE))</x:f>
      </x:c>
      <x:c r="T46" s="26" t="str">
        <x:f>IF(A46="","",VLOOKUP(Q46,LISTS!$Q$2:$T$9,3,FALSE))</x:f>
      </x:c>
      <x:c r="U46" s="26" t="str">
        <x:f>IF(A46="","",VLOOKUP(Q46,LISTS!$Q$2:$T$9,4,FALSE))</x:f>
      </x:c>
      <x:c r="V46" s="26" t="str">
        <x:f>IF(A46="","","Reopen when mandate, jurisdiction, buyer/risk, timing, delivery ownership, engagement model or evidence freshness changes materially.")</x:f>
      </x:c>
    </x:row>
    <x:row r="47">
      <x:c r="A47" s="20"/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6" t="str">
        <x:f>IF(A47="","",IF(COUNTIF($A$6:$A$205,A47)&gt;1,"INVALID - DUPLICATE ID",IF(AND(OR(AND(LEN(C47)=24,IFERROR(FIND("SPECIALIST ADVISORY FIRM",C47),0)=1),AND(LEN(C47)=29,IFERROR(FIND("GLOBAL MULTIDISCIPLINARY FIRM",C47),0)=1),AND(LEN(C47)=27,IFERROR(FIND("LAW FIRM / ADJACENT ADVISER",C47),0)=1),AND(LEN(C47)=18,IFERROR(FIND("INDEPENDENT EXPERT",C47),0)=1),AND(LEN(C47)=23,IFERROR(FIND("DIRECTORY / MARKETPLACE",C47),0)=1),AND(LEN(C47)=23,IFERROR(FIND("ASSOCIATION / AUTHORITY",C47),0)=1),AND(LEN(C47)=23,IFERROR(FIND("SOFTWARE / SELF-SERVICE",C47),0)=1),AND(LEN(C47)=19,IFERROR(FIND("IN-HOUSE SUBSTITUTE",C47),0)=1),AND(LEN(C47)=5,IFERROR(FIND("OTHER",C47),0)=1)),OR(AND(LEN(D47)=3,IFERROR(FIND("YES",D47),0)=1),AND(LEN(D47)=2,IFERROR(FIND("NO",D47),0)=1),AND(LEN(D47)=7,IFERROR(FIND("UNCLEAR",D47),0)=1)),OR(AND(LEN(E47)=3,IFERROR(FIND("YES",E47),0)=1),AND(LEN(E47)=2,IFERROR(FIND("NO",E47),0)=1),AND(LEN(E47)=7,IFERROR(FIND("UNCLEAR",E47),0)=1)),OR(AND(LEN(F47)=3,IFERROR(FIND("YES",F47),0)=1),AND(LEN(F47)=2,IFERROR(FIND("NO",F47),0)=1),AND(LEN(F47)=7,IFERROR(FIND("UNCLEAR",F47),0)=1)),OR(AND(LEN(G47)=3,IFERROR(FIND("YES",G47),0)=1),AND(LEN(G47)=2,IFERROR(FIND("NO",G47),0)=1),AND(LEN(G47)=7,IFERROR(FIND("UNCLEAR",G47),0)=1)),OR(AND(LEN(H47)=8,IFERROR(FIND("OWN TEAM",H47),0)=1),AND(LEN(H47)=19,IFERROR(FIND("NETWORK / AFFILIATE",H47),0)=1),AND(LEN(H47)=25,IFERROR(FIND("THIRD PARTY / ROUTED LEAD",H47),0)=1),AND(LEN(H47)=16,IFERROR(FIND("INFORMATION ONLY",H47),0)=1),AND(LEN(H47)=23,IFERROR(FIND("SOFTWARE / SELF-SERVICE",H47),0)=1),AND(LEN(H47)=15,IFERROR(FIND("CLIENT IN-HOUSE",H47),0)=1),AND(LEN(H47)=7,IFERROR(FIND("UNCLEAR",H47),0)=1)),OR(AND(LEN(I47)=3,IFERROR(FIND("YES",I47),0)=1),AND(LEN(I47)=2,IFERROR(FIND("NO",I47),0)=1),AND(LEN(I47)=7,IFERROR(FIND("UNCLEAR",I47),0)=1)),OR(AND(LEN(J47)=9,IFERROR(FIND("AVAILABLE",J47),0)=1),AND(LEN(J47)=13,IFERROR(FIND("NOT AVAILABLE",J47),0)=1),AND(LEN(J47)=11,IFERROR(FIND("CONTRADICTS",J47),0)=1))),"VALID","INVALID - CONTROL TOKEN")))</x:f>
      </x:c>
      <x:c r="N47" s="26" t="str">
        <x:f>IF(A47="","",IF(COUNTIFS(EVIDENCE_PACKET!$A$6:$A$205,K47,EVIDENCE_PACKET!$B$6:$B$205,A47,EVIDENCE_PACKET!$J$6:$J$205,"VALID")=1,IF(COUNTIFS(EVIDENCE_PACKET!$A$6:$A$205,K47,EVIDENCE_PACKET!$F$6:$F$205,"CURRENT")=1,"READY","UNRESOLVED"),"INVALID - EVIDENCE LINK"))</x:f>
      </x:c>
      <x:c r="O47" s="26" t="str">
        <x:f>IF(A47="","",IF(OR(AND(OR(EXACT(C47,"DIRECTORY / MARKETPLACE"),EXACT(C47,"ASSOCIATION / AUTHORITY"),EXACT(C47,"SOFTWARE / SELF-SERVICE")),EXACT(H47,"OWN TEAM")),AND(EXACT(C47,"SPECIALIST ADVISORY FIRM"),OR(EXACT(H47,"INFORMATION ONLY"),EXACT(H47,"SOFTWARE / SELF-SERVICE")))),"CONTRADICTION","OK"))</x:f>
      </x:c>
      <x:c r="P47" s="26" t="str">
        <x:f>IF(A47="","",IF(OR(M47&lt;&gt;"VALID",N47&lt;&gt;"READY",O47&lt;&gt;"OK"),"BLOCKED",IF(OR(D47="UNCLEAR",E47="UNCLEAR",F47="UNCLEAR",G47="UNCLEAR",H47="UNCLEAR",I47="UNCLEAR"),"UNRESOLVED","CLEAR")))</x:f>
      </x:c>
      <x:c r="Q47" s="26" t="str">
        <x:f>IF(A47="","",IF(P47="BLOCKED","EVIDENCE / CONTROL BLOCK",IF(P47="UNRESOLVED","CONDITIONAL / REVIEW REQUIRED",VLOOKUP(C47,LISTS!$L$2:$M$10,2,FALSE))))</x:f>
      </x:c>
      <x:c r="R47" s="26" t="str">
        <x:f>IF(A47="","",IF(Q47="EVIDENCE / CONTROL BLOCK","BLOCKED",IF(Q47="CONDITIONAL / REVIEW REQUIRED","UNRESOLVED","READY")))</x:f>
      </x:c>
      <x:c r="S47" s="26" t="str">
        <x:f>IF(A47="","",VLOOKUP(Q47,LISTS!$Q$2:$T$9,2,FALSE))</x:f>
      </x:c>
      <x:c r="T47" s="26" t="str">
        <x:f>IF(A47="","",VLOOKUP(Q47,LISTS!$Q$2:$T$9,3,FALSE))</x:f>
      </x:c>
      <x:c r="U47" s="26" t="str">
        <x:f>IF(A47="","",VLOOKUP(Q47,LISTS!$Q$2:$T$9,4,FALSE))</x:f>
      </x:c>
      <x:c r="V47" s="26" t="str">
        <x:f>IF(A47="","","Reopen when mandate, jurisdiction, buyer/risk, timing, delivery ownership, engagement model or evidence freshness changes materially.")</x:f>
      </x:c>
    </x:row>
    <x:row r="48">
      <x:c r="A48" s="20"/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6" t="str">
        <x:f>IF(A48="","",IF(COUNTIF($A$6:$A$205,A48)&gt;1,"INVALID - DUPLICATE ID",IF(AND(OR(AND(LEN(C48)=24,IFERROR(FIND("SPECIALIST ADVISORY FIRM",C48),0)=1),AND(LEN(C48)=29,IFERROR(FIND("GLOBAL MULTIDISCIPLINARY FIRM",C48),0)=1),AND(LEN(C48)=27,IFERROR(FIND("LAW FIRM / ADJACENT ADVISER",C48),0)=1),AND(LEN(C48)=18,IFERROR(FIND("INDEPENDENT EXPERT",C48),0)=1),AND(LEN(C48)=23,IFERROR(FIND("DIRECTORY / MARKETPLACE",C48),0)=1),AND(LEN(C48)=23,IFERROR(FIND("ASSOCIATION / AUTHORITY",C48),0)=1),AND(LEN(C48)=23,IFERROR(FIND("SOFTWARE / SELF-SERVICE",C48),0)=1),AND(LEN(C48)=19,IFERROR(FIND("IN-HOUSE SUBSTITUTE",C48),0)=1),AND(LEN(C48)=5,IFERROR(FIND("OTHER",C48),0)=1)),OR(AND(LEN(D48)=3,IFERROR(FIND("YES",D48),0)=1),AND(LEN(D48)=2,IFERROR(FIND("NO",D48),0)=1),AND(LEN(D48)=7,IFERROR(FIND("UNCLEAR",D48),0)=1)),OR(AND(LEN(E48)=3,IFERROR(FIND("YES",E48),0)=1),AND(LEN(E48)=2,IFERROR(FIND("NO",E48),0)=1),AND(LEN(E48)=7,IFERROR(FIND("UNCLEAR",E48),0)=1)),OR(AND(LEN(F48)=3,IFERROR(FIND("YES",F48),0)=1),AND(LEN(F48)=2,IFERROR(FIND("NO",F48),0)=1),AND(LEN(F48)=7,IFERROR(FIND("UNCLEAR",F48),0)=1)),OR(AND(LEN(G48)=3,IFERROR(FIND("YES",G48),0)=1),AND(LEN(G48)=2,IFERROR(FIND("NO",G48),0)=1),AND(LEN(G48)=7,IFERROR(FIND("UNCLEAR",G48),0)=1)),OR(AND(LEN(H48)=8,IFERROR(FIND("OWN TEAM",H48),0)=1),AND(LEN(H48)=19,IFERROR(FIND("NETWORK / AFFILIATE",H48),0)=1),AND(LEN(H48)=25,IFERROR(FIND("THIRD PARTY / ROUTED LEAD",H48),0)=1),AND(LEN(H48)=16,IFERROR(FIND("INFORMATION ONLY",H48),0)=1),AND(LEN(H48)=23,IFERROR(FIND("SOFTWARE / SELF-SERVICE",H48),0)=1),AND(LEN(H48)=15,IFERROR(FIND("CLIENT IN-HOUSE",H48),0)=1),AND(LEN(H48)=7,IFERROR(FIND("UNCLEAR",H48),0)=1)),OR(AND(LEN(I48)=3,IFERROR(FIND("YES",I48),0)=1),AND(LEN(I48)=2,IFERROR(FIND("NO",I48),0)=1),AND(LEN(I48)=7,IFERROR(FIND("UNCLEAR",I48),0)=1)),OR(AND(LEN(J48)=9,IFERROR(FIND("AVAILABLE",J48),0)=1),AND(LEN(J48)=13,IFERROR(FIND("NOT AVAILABLE",J48),0)=1),AND(LEN(J48)=11,IFERROR(FIND("CONTRADICTS",J48),0)=1))),"VALID","INVALID - CONTROL TOKEN")))</x:f>
      </x:c>
      <x:c r="N48" s="26" t="str">
        <x:f>IF(A48="","",IF(COUNTIFS(EVIDENCE_PACKET!$A$6:$A$205,K48,EVIDENCE_PACKET!$B$6:$B$205,A48,EVIDENCE_PACKET!$J$6:$J$205,"VALID")=1,IF(COUNTIFS(EVIDENCE_PACKET!$A$6:$A$205,K48,EVIDENCE_PACKET!$F$6:$F$205,"CURRENT")=1,"READY","UNRESOLVED"),"INVALID - EVIDENCE LINK"))</x:f>
      </x:c>
      <x:c r="O48" s="26" t="str">
        <x:f>IF(A48="","",IF(OR(AND(OR(EXACT(C48,"DIRECTORY / MARKETPLACE"),EXACT(C48,"ASSOCIATION / AUTHORITY"),EXACT(C48,"SOFTWARE / SELF-SERVICE")),EXACT(H48,"OWN TEAM")),AND(EXACT(C48,"SPECIALIST ADVISORY FIRM"),OR(EXACT(H48,"INFORMATION ONLY"),EXACT(H48,"SOFTWARE / SELF-SERVICE")))),"CONTRADICTION","OK"))</x:f>
      </x:c>
      <x:c r="P48" s="26" t="str">
        <x:f>IF(A48="","",IF(OR(M48&lt;&gt;"VALID",N48&lt;&gt;"READY",O48&lt;&gt;"OK"),"BLOCKED",IF(OR(D48="UNCLEAR",E48="UNCLEAR",F48="UNCLEAR",G48="UNCLEAR",H48="UNCLEAR",I48="UNCLEAR"),"UNRESOLVED","CLEAR")))</x:f>
      </x:c>
      <x:c r="Q48" s="26" t="str">
        <x:f>IF(A48="","",IF(P48="BLOCKED","EVIDENCE / CONTROL BLOCK",IF(P48="UNRESOLVED","CONDITIONAL / REVIEW REQUIRED",VLOOKUP(C48,LISTS!$L$2:$M$10,2,FALSE))))</x:f>
      </x:c>
      <x:c r="R48" s="26" t="str">
        <x:f>IF(A48="","",IF(Q48="EVIDENCE / CONTROL BLOCK","BLOCKED",IF(Q48="CONDITIONAL / REVIEW REQUIRED","UNRESOLVED","READY")))</x:f>
      </x:c>
      <x:c r="S48" s="26" t="str">
        <x:f>IF(A48="","",VLOOKUP(Q48,LISTS!$Q$2:$T$9,2,FALSE))</x:f>
      </x:c>
      <x:c r="T48" s="26" t="str">
        <x:f>IF(A48="","",VLOOKUP(Q48,LISTS!$Q$2:$T$9,3,FALSE))</x:f>
      </x:c>
      <x:c r="U48" s="26" t="str">
        <x:f>IF(A48="","",VLOOKUP(Q48,LISTS!$Q$2:$T$9,4,FALSE))</x:f>
      </x:c>
      <x:c r="V48" s="26" t="str">
        <x:f>IF(A48="","","Reopen when mandate, jurisdiction, buyer/risk, timing, delivery ownership, engagement model or evidence freshness changes materially.")</x:f>
      </x:c>
    </x:row>
    <x:row r="49">
      <x:c r="A49" s="20"/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6" t="str">
        <x:f>IF(A49="","",IF(COUNTIF($A$6:$A$205,A49)&gt;1,"INVALID - DUPLICATE ID",IF(AND(OR(AND(LEN(C49)=24,IFERROR(FIND("SPECIALIST ADVISORY FIRM",C49),0)=1),AND(LEN(C49)=29,IFERROR(FIND("GLOBAL MULTIDISCIPLINARY FIRM",C49),0)=1),AND(LEN(C49)=27,IFERROR(FIND("LAW FIRM / ADJACENT ADVISER",C49),0)=1),AND(LEN(C49)=18,IFERROR(FIND("INDEPENDENT EXPERT",C49),0)=1),AND(LEN(C49)=23,IFERROR(FIND("DIRECTORY / MARKETPLACE",C49),0)=1),AND(LEN(C49)=23,IFERROR(FIND("ASSOCIATION / AUTHORITY",C49),0)=1),AND(LEN(C49)=23,IFERROR(FIND("SOFTWARE / SELF-SERVICE",C49),0)=1),AND(LEN(C49)=19,IFERROR(FIND("IN-HOUSE SUBSTITUTE",C49),0)=1),AND(LEN(C49)=5,IFERROR(FIND("OTHER",C49),0)=1)),OR(AND(LEN(D49)=3,IFERROR(FIND("YES",D49),0)=1),AND(LEN(D49)=2,IFERROR(FIND("NO",D49),0)=1),AND(LEN(D49)=7,IFERROR(FIND("UNCLEAR",D49),0)=1)),OR(AND(LEN(E49)=3,IFERROR(FIND("YES",E49),0)=1),AND(LEN(E49)=2,IFERROR(FIND("NO",E49),0)=1),AND(LEN(E49)=7,IFERROR(FIND("UNCLEAR",E49),0)=1)),OR(AND(LEN(F49)=3,IFERROR(FIND("YES",F49),0)=1),AND(LEN(F49)=2,IFERROR(FIND("NO",F49),0)=1),AND(LEN(F49)=7,IFERROR(FIND("UNCLEAR",F49),0)=1)),OR(AND(LEN(G49)=3,IFERROR(FIND("YES",G49),0)=1),AND(LEN(G49)=2,IFERROR(FIND("NO",G49),0)=1),AND(LEN(G49)=7,IFERROR(FIND("UNCLEAR",G49),0)=1)),OR(AND(LEN(H49)=8,IFERROR(FIND("OWN TEAM",H49),0)=1),AND(LEN(H49)=19,IFERROR(FIND("NETWORK / AFFILIATE",H49),0)=1),AND(LEN(H49)=25,IFERROR(FIND("THIRD PARTY / ROUTED LEAD",H49),0)=1),AND(LEN(H49)=16,IFERROR(FIND("INFORMATION ONLY",H49),0)=1),AND(LEN(H49)=23,IFERROR(FIND("SOFTWARE / SELF-SERVICE",H49),0)=1),AND(LEN(H49)=15,IFERROR(FIND("CLIENT IN-HOUSE",H49),0)=1),AND(LEN(H49)=7,IFERROR(FIND("UNCLEAR",H49),0)=1)),OR(AND(LEN(I49)=3,IFERROR(FIND("YES",I49),0)=1),AND(LEN(I49)=2,IFERROR(FIND("NO",I49),0)=1),AND(LEN(I49)=7,IFERROR(FIND("UNCLEAR",I49),0)=1)),OR(AND(LEN(J49)=9,IFERROR(FIND("AVAILABLE",J49),0)=1),AND(LEN(J49)=13,IFERROR(FIND("NOT AVAILABLE",J49),0)=1),AND(LEN(J49)=11,IFERROR(FIND("CONTRADICTS",J49),0)=1))),"VALID","INVALID - CONTROL TOKEN")))</x:f>
      </x:c>
      <x:c r="N49" s="26" t="str">
        <x:f>IF(A49="","",IF(COUNTIFS(EVIDENCE_PACKET!$A$6:$A$205,K49,EVIDENCE_PACKET!$B$6:$B$205,A49,EVIDENCE_PACKET!$J$6:$J$205,"VALID")=1,IF(COUNTIFS(EVIDENCE_PACKET!$A$6:$A$205,K49,EVIDENCE_PACKET!$F$6:$F$205,"CURRENT")=1,"READY","UNRESOLVED"),"INVALID - EVIDENCE LINK"))</x:f>
      </x:c>
      <x:c r="O49" s="26" t="str">
        <x:f>IF(A49="","",IF(OR(AND(OR(EXACT(C49,"DIRECTORY / MARKETPLACE"),EXACT(C49,"ASSOCIATION / AUTHORITY"),EXACT(C49,"SOFTWARE / SELF-SERVICE")),EXACT(H49,"OWN TEAM")),AND(EXACT(C49,"SPECIALIST ADVISORY FIRM"),OR(EXACT(H49,"INFORMATION ONLY"),EXACT(H49,"SOFTWARE / SELF-SERVICE")))),"CONTRADICTION","OK"))</x:f>
      </x:c>
      <x:c r="P49" s="26" t="str">
        <x:f>IF(A49="","",IF(OR(M49&lt;&gt;"VALID",N49&lt;&gt;"READY",O49&lt;&gt;"OK"),"BLOCKED",IF(OR(D49="UNCLEAR",E49="UNCLEAR",F49="UNCLEAR",G49="UNCLEAR",H49="UNCLEAR",I49="UNCLEAR"),"UNRESOLVED","CLEAR")))</x:f>
      </x:c>
      <x:c r="Q49" s="26" t="str">
        <x:f>IF(A49="","",IF(P49="BLOCKED","EVIDENCE / CONTROL BLOCK",IF(P49="UNRESOLVED","CONDITIONAL / REVIEW REQUIRED",VLOOKUP(C49,LISTS!$L$2:$M$10,2,FALSE))))</x:f>
      </x:c>
      <x:c r="R49" s="26" t="str">
        <x:f>IF(A49="","",IF(Q49="EVIDENCE / CONTROL BLOCK","BLOCKED",IF(Q49="CONDITIONAL / REVIEW REQUIRED","UNRESOLVED","READY")))</x:f>
      </x:c>
      <x:c r="S49" s="26" t="str">
        <x:f>IF(A49="","",VLOOKUP(Q49,LISTS!$Q$2:$T$9,2,FALSE))</x:f>
      </x:c>
      <x:c r="T49" s="26" t="str">
        <x:f>IF(A49="","",VLOOKUP(Q49,LISTS!$Q$2:$T$9,3,FALSE))</x:f>
      </x:c>
      <x:c r="U49" s="26" t="str">
        <x:f>IF(A49="","",VLOOKUP(Q49,LISTS!$Q$2:$T$9,4,FALSE))</x:f>
      </x:c>
      <x:c r="V49" s="26" t="str">
        <x:f>IF(A49="","","Reopen when mandate, jurisdiction, buyer/risk, timing, delivery ownership, engagement model or evidence freshness changes materially.")</x:f>
      </x:c>
    </x:row>
    <x:row r="50">
      <x:c r="A50" s="20"/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6" t="str">
        <x:f>IF(A50="","",IF(COUNTIF($A$6:$A$205,A50)&gt;1,"INVALID - DUPLICATE ID",IF(AND(OR(AND(LEN(C50)=24,IFERROR(FIND("SPECIALIST ADVISORY FIRM",C50),0)=1),AND(LEN(C50)=29,IFERROR(FIND("GLOBAL MULTIDISCIPLINARY FIRM",C50),0)=1),AND(LEN(C50)=27,IFERROR(FIND("LAW FIRM / ADJACENT ADVISER",C50),0)=1),AND(LEN(C50)=18,IFERROR(FIND("INDEPENDENT EXPERT",C50),0)=1),AND(LEN(C50)=23,IFERROR(FIND("DIRECTORY / MARKETPLACE",C50),0)=1),AND(LEN(C50)=23,IFERROR(FIND("ASSOCIATION / AUTHORITY",C50),0)=1),AND(LEN(C50)=23,IFERROR(FIND("SOFTWARE / SELF-SERVICE",C50),0)=1),AND(LEN(C50)=19,IFERROR(FIND("IN-HOUSE SUBSTITUTE",C50),0)=1),AND(LEN(C50)=5,IFERROR(FIND("OTHER",C50),0)=1)),OR(AND(LEN(D50)=3,IFERROR(FIND("YES",D50),0)=1),AND(LEN(D50)=2,IFERROR(FIND("NO",D50),0)=1),AND(LEN(D50)=7,IFERROR(FIND("UNCLEAR",D50),0)=1)),OR(AND(LEN(E50)=3,IFERROR(FIND("YES",E50),0)=1),AND(LEN(E50)=2,IFERROR(FIND("NO",E50),0)=1),AND(LEN(E50)=7,IFERROR(FIND("UNCLEAR",E50),0)=1)),OR(AND(LEN(F50)=3,IFERROR(FIND("YES",F50),0)=1),AND(LEN(F50)=2,IFERROR(FIND("NO",F50),0)=1),AND(LEN(F50)=7,IFERROR(FIND("UNCLEAR",F50),0)=1)),OR(AND(LEN(G50)=3,IFERROR(FIND("YES",G50),0)=1),AND(LEN(G50)=2,IFERROR(FIND("NO",G50),0)=1),AND(LEN(G50)=7,IFERROR(FIND("UNCLEAR",G50),0)=1)),OR(AND(LEN(H50)=8,IFERROR(FIND("OWN TEAM",H50),0)=1),AND(LEN(H50)=19,IFERROR(FIND("NETWORK / AFFILIATE",H50),0)=1),AND(LEN(H50)=25,IFERROR(FIND("THIRD PARTY / ROUTED LEAD",H50),0)=1),AND(LEN(H50)=16,IFERROR(FIND("INFORMATION ONLY",H50),0)=1),AND(LEN(H50)=23,IFERROR(FIND("SOFTWARE / SELF-SERVICE",H50),0)=1),AND(LEN(H50)=15,IFERROR(FIND("CLIENT IN-HOUSE",H50),0)=1),AND(LEN(H50)=7,IFERROR(FIND("UNCLEAR",H50),0)=1)),OR(AND(LEN(I50)=3,IFERROR(FIND("YES",I50),0)=1),AND(LEN(I50)=2,IFERROR(FIND("NO",I50),0)=1),AND(LEN(I50)=7,IFERROR(FIND("UNCLEAR",I50),0)=1)),OR(AND(LEN(J50)=9,IFERROR(FIND("AVAILABLE",J50),0)=1),AND(LEN(J50)=13,IFERROR(FIND("NOT AVAILABLE",J50),0)=1),AND(LEN(J50)=11,IFERROR(FIND("CONTRADICTS",J50),0)=1))),"VALID","INVALID - CONTROL TOKEN")))</x:f>
      </x:c>
      <x:c r="N50" s="26" t="str">
        <x:f>IF(A50="","",IF(COUNTIFS(EVIDENCE_PACKET!$A$6:$A$205,K50,EVIDENCE_PACKET!$B$6:$B$205,A50,EVIDENCE_PACKET!$J$6:$J$205,"VALID")=1,IF(COUNTIFS(EVIDENCE_PACKET!$A$6:$A$205,K50,EVIDENCE_PACKET!$F$6:$F$205,"CURRENT")=1,"READY","UNRESOLVED"),"INVALID - EVIDENCE LINK"))</x:f>
      </x:c>
      <x:c r="O50" s="26" t="str">
        <x:f>IF(A50="","",IF(OR(AND(OR(EXACT(C50,"DIRECTORY / MARKETPLACE"),EXACT(C50,"ASSOCIATION / AUTHORITY"),EXACT(C50,"SOFTWARE / SELF-SERVICE")),EXACT(H50,"OWN TEAM")),AND(EXACT(C50,"SPECIALIST ADVISORY FIRM"),OR(EXACT(H50,"INFORMATION ONLY"),EXACT(H50,"SOFTWARE / SELF-SERVICE")))),"CONTRADICTION","OK"))</x:f>
      </x:c>
      <x:c r="P50" s="26" t="str">
        <x:f>IF(A50="","",IF(OR(M50&lt;&gt;"VALID",N50&lt;&gt;"READY",O50&lt;&gt;"OK"),"BLOCKED",IF(OR(D50="UNCLEAR",E50="UNCLEAR",F50="UNCLEAR",G50="UNCLEAR",H50="UNCLEAR",I50="UNCLEAR"),"UNRESOLVED","CLEAR")))</x:f>
      </x:c>
      <x:c r="Q50" s="26" t="str">
        <x:f>IF(A50="","",IF(P50="BLOCKED","EVIDENCE / CONTROL BLOCK",IF(P50="UNRESOLVED","CONDITIONAL / REVIEW REQUIRED",VLOOKUP(C50,LISTS!$L$2:$M$10,2,FALSE))))</x:f>
      </x:c>
      <x:c r="R50" s="26" t="str">
        <x:f>IF(A50="","",IF(Q50="EVIDENCE / CONTROL BLOCK","BLOCKED",IF(Q50="CONDITIONAL / REVIEW REQUIRED","UNRESOLVED","READY")))</x:f>
      </x:c>
      <x:c r="S50" s="26" t="str">
        <x:f>IF(A50="","",VLOOKUP(Q50,LISTS!$Q$2:$T$9,2,FALSE))</x:f>
      </x:c>
      <x:c r="T50" s="26" t="str">
        <x:f>IF(A50="","",VLOOKUP(Q50,LISTS!$Q$2:$T$9,3,FALSE))</x:f>
      </x:c>
      <x:c r="U50" s="26" t="str">
        <x:f>IF(A50="","",VLOOKUP(Q50,LISTS!$Q$2:$T$9,4,FALSE))</x:f>
      </x:c>
      <x:c r="V50" s="26" t="str">
        <x:f>IF(A50="","","Reopen when mandate, jurisdiction, buyer/risk, timing, delivery ownership, engagement model or evidence freshness changes materially.")</x:f>
      </x:c>
    </x:row>
    <x:row r="51">
      <x:c r="A51" s="20"/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6" t="str">
        <x:f>IF(A51="","",IF(COUNTIF($A$6:$A$205,A51)&gt;1,"INVALID - DUPLICATE ID",IF(AND(OR(AND(LEN(C51)=24,IFERROR(FIND("SPECIALIST ADVISORY FIRM",C51),0)=1),AND(LEN(C51)=29,IFERROR(FIND("GLOBAL MULTIDISCIPLINARY FIRM",C51),0)=1),AND(LEN(C51)=27,IFERROR(FIND("LAW FIRM / ADJACENT ADVISER",C51),0)=1),AND(LEN(C51)=18,IFERROR(FIND("INDEPENDENT EXPERT",C51),0)=1),AND(LEN(C51)=23,IFERROR(FIND("DIRECTORY / MARKETPLACE",C51),0)=1),AND(LEN(C51)=23,IFERROR(FIND("ASSOCIATION / AUTHORITY",C51),0)=1),AND(LEN(C51)=23,IFERROR(FIND("SOFTWARE / SELF-SERVICE",C51),0)=1),AND(LEN(C51)=19,IFERROR(FIND("IN-HOUSE SUBSTITUTE",C51),0)=1),AND(LEN(C51)=5,IFERROR(FIND("OTHER",C51),0)=1)),OR(AND(LEN(D51)=3,IFERROR(FIND("YES",D51),0)=1),AND(LEN(D51)=2,IFERROR(FIND("NO",D51),0)=1),AND(LEN(D51)=7,IFERROR(FIND("UNCLEAR",D51),0)=1)),OR(AND(LEN(E51)=3,IFERROR(FIND("YES",E51),0)=1),AND(LEN(E51)=2,IFERROR(FIND("NO",E51),0)=1),AND(LEN(E51)=7,IFERROR(FIND("UNCLEAR",E51),0)=1)),OR(AND(LEN(F51)=3,IFERROR(FIND("YES",F51),0)=1),AND(LEN(F51)=2,IFERROR(FIND("NO",F51),0)=1),AND(LEN(F51)=7,IFERROR(FIND("UNCLEAR",F51),0)=1)),OR(AND(LEN(G51)=3,IFERROR(FIND("YES",G51),0)=1),AND(LEN(G51)=2,IFERROR(FIND("NO",G51),0)=1),AND(LEN(G51)=7,IFERROR(FIND("UNCLEAR",G51),0)=1)),OR(AND(LEN(H51)=8,IFERROR(FIND("OWN TEAM",H51),0)=1),AND(LEN(H51)=19,IFERROR(FIND("NETWORK / AFFILIATE",H51),0)=1),AND(LEN(H51)=25,IFERROR(FIND("THIRD PARTY / ROUTED LEAD",H51),0)=1),AND(LEN(H51)=16,IFERROR(FIND("INFORMATION ONLY",H51),0)=1),AND(LEN(H51)=23,IFERROR(FIND("SOFTWARE / SELF-SERVICE",H51),0)=1),AND(LEN(H51)=15,IFERROR(FIND("CLIENT IN-HOUSE",H51),0)=1),AND(LEN(H51)=7,IFERROR(FIND("UNCLEAR",H51),0)=1)),OR(AND(LEN(I51)=3,IFERROR(FIND("YES",I51),0)=1),AND(LEN(I51)=2,IFERROR(FIND("NO",I51),0)=1),AND(LEN(I51)=7,IFERROR(FIND("UNCLEAR",I51),0)=1)),OR(AND(LEN(J51)=9,IFERROR(FIND("AVAILABLE",J51),0)=1),AND(LEN(J51)=13,IFERROR(FIND("NOT AVAILABLE",J51),0)=1),AND(LEN(J51)=11,IFERROR(FIND("CONTRADICTS",J51),0)=1))),"VALID","INVALID - CONTROL TOKEN")))</x:f>
      </x:c>
      <x:c r="N51" s="26" t="str">
        <x:f>IF(A51="","",IF(COUNTIFS(EVIDENCE_PACKET!$A$6:$A$205,K51,EVIDENCE_PACKET!$B$6:$B$205,A51,EVIDENCE_PACKET!$J$6:$J$205,"VALID")=1,IF(COUNTIFS(EVIDENCE_PACKET!$A$6:$A$205,K51,EVIDENCE_PACKET!$F$6:$F$205,"CURRENT")=1,"READY","UNRESOLVED"),"INVALID - EVIDENCE LINK"))</x:f>
      </x:c>
      <x:c r="O51" s="26" t="str">
        <x:f>IF(A51="","",IF(OR(AND(OR(EXACT(C51,"DIRECTORY / MARKETPLACE"),EXACT(C51,"ASSOCIATION / AUTHORITY"),EXACT(C51,"SOFTWARE / SELF-SERVICE")),EXACT(H51,"OWN TEAM")),AND(EXACT(C51,"SPECIALIST ADVISORY FIRM"),OR(EXACT(H51,"INFORMATION ONLY"),EXACT(H51,"SOFTWARE / SELF-SERVICE")))),"CONTRADICTION","OK"))</x:f>
      </x:c>
      <x:c r="P51" s="26" t="str">
        <x:f>IF(A51="","",IF(OR(M51&lt;&gt;"VALID",N51&lt;&gt;"READY",O51&lt;&gt;"OK"),"BLOCKED",IF(OR(D51="UNCLEAR",E51="UNCLEAR",F51="UNCLEAR",G51="UNCLEAR",H51="UNCLEAR",I51="UNCLEAR"),"UNRESOLVED","CLEAR")))</x:f>
      </x:c>
      <x:c r="Q51" s="26" t="str">
        <x:f>IF(A51="","",IF(P51="BLOCKED","EVIDENCE / CONTROL BLOCK",IF(P51="UNRESOLVED","CONDITIONAL / REVIEW REQUIRED",VLOOKUP(C51,LISTS!$L$2:$M$10,2,FALSE))))</x:f>
      </x:c>
      <x:c r="R51" s="26" t="str">
        <x:f>IF(A51="","",IF(Q51="EVIDENCE / CONTROL BLOCK","BLOCKED",IF(Q51="CONDITIONAL / REVIEW REQUIRED","UNRESOLVED","READY")))</x:f>
      </x:c>
      <x:c r="S51" s="26" t="str">
        <x:f>IF(A51="","",VLOOKUP(Q51,LISTS!$Q$2:$T$9,2,FALSE))</x:f>
      </x:c>
      <x:c r="T51" s="26" t="str">
        <x:f>IF(A51="","",VLOOKUP(Q51,LISTS!$Q$2:$T$9,3,FALSE))</x:f>
      </x:c>
      <x:c r="U51" s="26" t="str">
        <x:f>IF(A51="","",VLOOKUP(Q51,LISTS!$Q$2:$T$9,4,FALSE))</x:f>
      </x:c>
      <x:c r="V51" s="26" t="str">
        <x:f>IF(A51="","","Reopen when mandate, jurisdiction, buyer/risk, timing, delivery ownership, engagement model or evidence freshness changes materially.")</x:f>
      </x:c>
    </x:row>
    <x:row r="52">
      <x:c r="A52" s="20"/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6" t="str">
        <x:f>IF(A52="","",IF(COUNTIF($A$6:$A$205,A52)&gt;1,"INVALID - DUPLICATE ID",IF(AND(OR(AND(LEN(C52)=24,IFERROR(FIND("SPECIALIST ADVISORY FIRM",C52),0)=1),AND(LEN(C52)=29,IFERROR(FIND("GLOBAL MULTIDISCIPLINARY FIRM",C52),0)=1),AND(LEN(C52)=27,IFERROR(FIND("LAW FIRM / ADJACENT ADVISER",C52),0)=1),AND(LEN(C52)=18,IFERROR(FIND("INDEPENDENT EXPERT",C52),0)=1),AND(LEN(C52)=23,IFERROR(FIND("DIRECTORY / MARKETPLACE",C52),0)=1),AND(LEN(C52)=23,IFERROR(FIND("ASSOCIATION / AUTHORITY",C52),0)=1),AND(LEN(C52)=23,IFERROR(FIND("SOFTWARE / SELF-SERVICE",C52),0)=1),AND(LEN(C52)=19,IFERROR(FIND("IN-HOUSE SUBSTITUTE",C52),0)=1),AND(LEN(C52)=5,IFERROR(FIND("OTHER",C52),0)=1)),OR(AND(LEN(D52)=3,IFERROR(FIND("YES",D52),0)=1),AND(LEN(D52)=2,IFERROR(FIND("NO",D52),0)=1),AND(LEN(D52)=7,IFERROR(FIND("UNCLEAR",D52),0)=1)),OR(AND(LEN(E52)=3,IFERROR(FIND("YES",E52),0)=1),AND(LEN(E52)=2,IFERROR(FIND("NO",E52),0)=1),AND(LEN(E52)=7,IFERROR(FIND("UNCLEAR",E52),0)=1)),OR(AND(LEN(F52)=3,IFERROR(FIND("YES",F52),0)=1),AND(LEN(F52)=2,IFERROR(FIND("NO",F52),0)=1),AND(LEN(F52)=7,IFERROR(FIND("UNCLEAR",F52),0)=1)),OR(AND(LEN(G52)=3,IFERROR(FIND("YES",G52),0)=1),AND(LEN(G52)=2,IFERROR(FIND("NO",G52),0)=1),AND(LEN(G52)=7,IFERROR(FIND("UNCLEAR",G52),0)=1)),OR(AND(LEN(H52)=8,IFERROR(FIND("OWN TEAM",H52),0)=1),AND(LEN(H52)=19,IFERROR(FIND("NETWORK / AFFILIATE",H52),0)=1),AND(LEN(H52)=25,IFERROR(FIND("THIRD PARTY / ROUTED LEAD",H52),0)=1),AND(LEN(H52)=16,IFERROR(FIND("INFORMATION ONLY",H52),0)=1),AND(LEN(H52)=23,IFERROR(FIND("SOFTWARE / SELF-SERVICE",H52),0)=1),AND(LEN(H52)=15,IFERROR(FIND("CLIENT IN-HOUSE",H52),0)=1),AND(LEN(H52)=7,IFERROR(FIND("UNCLEAR",H52),0)=1)),OR(AND(LEN(I52)=3,IFERROR(FIND("YES",I52),0)=1),AND(LEN(I52)=2,IFERROR(FIND("NO",I52),0)=1),AND(LEN(I52)=7,IFERROR(FIND("UNCLEAR",I52),0)=1)),OR(AND(LEN(J52)=9,IFERROR(FIND("AVAILABLE",J52),0)=1),AND(LEN(J52)=13,IFERROR(FIND("NOT AVAILABLE",J52),0)=1),AND(LEN(J52)=11,IFERROR(FIND("CONTRADICTS",J52),0)=1))),"VALID","INVALID - CONTROL TOKEN")))</x:f>
      </x:c>
      <x:c r="N52" s="26" t="str">
        <x:f>IF(A52="","",IF(COUNTIFS(EVIDENCE_PACKET!$A$6:$A$205,K52,EVIDENCE_PACKET!$B$6:$B$205,A52,EVIDENCE_PACKET!$J$6:$J$205,"VALID")=1,IF(COUNTIFS(EVIDENCE_PACKET!$A$6:$A$205,K52,EVIDENCE_PACKET!$F$6:$F$205,"CURRENT")=1,"READY","UNRESOLVED"),"INVALID - EVIDENCE LINK"))</x:f>
      </x:c>
      <x:c r="O52" s="26" t="str">
        <x:f>IF(A52="","",IF(OR(AND(OR(EXACT(C52,"DIRECTORY / MARKETPLACE"),EXACT(C52,"ASSOCIATION / AUTHORITY"),EXACT(C52,"SOFTWARE / SELF-SERVICE")),EXACT(H52,"OWN TEAM")),AND(EXACT(C52,"SPECIALIST ADVISORY FIRM"),OR(EXACT(H52,"INFORMATION ONLY"),EXACT(H52,"SOFTWARE / SELF-SERVICE")))),"CONTRADICTION","OK"))</x:f>
      </x:c>
      <x:c r="P52" s="26" t="str">
        <x:f>IF(A52="","",IF(OR(M52&lt;&gt;"VALID",N52&lt;&gt;"READY",O52&lt;&gt;"OK"),"BLOCKED",IF(OR(D52="UNCLEAR",E52="UNCLEAR",F52="UNCLEAR",G52="UNCLEAR",H52="UNCLEAR",I52="UNCLEAR"),"UNRESOLVED","CLEAR")))</x:f>
      </x:c>
      <x:c r="Q52" s="26" t="str">
        <x:f>IF(A52="","",IF(P52="BLOCKED","EVIDENCE / CONTROL BLOCK",IF(P52="UNRESOLVED","CONDITIONAL / REVIEW REQUIRED",VLOOKUP(C52,LISTS!$L$2:$M$10,2,FALSE))))</x:f>
      </x:c>
      <x:c r="R52" s="26" t="str">
        <x:f>IF(A52="","",IF(Q52="EVIDENCE / CONTROL BLOCK","BLOCKED",IF(Q52="CONDITIONAL / REVIEW REQUIRED","UNRESOLVED","READY")))</x:f>
      </x:c>
      <x:c r="S52" s="26" t="str">
        <x:f>IF(A52="","",VLOOKUP(Q52,LISTS!$Q$2:$T$9,2,FALSE))</x:f>
      </x:c>
      <x:c r="T52" s="26" t="str">
        <x:f>IF(A52="","",VLOOKUP(Q52,LISTS!$Q$2:$T$9,3,FALSE))</x:f>
      </x:c>
      <x:c r="U52" s="26" t="str">
        <x:f>IF(A52="","",VLOOKUP(Q52,LISTS!$Q$2:$T$9,4,FALSE))</x:f>
      </x:c>
      <x:c r="V52" s="26" t="str">
        <x:f>IF(A52="","","Reopen when mandate, jurisdiction, buyer/risk, timing, delivery ownership, engagement model or evidence freshness changes materially.")</x:f>
      </x:c>
    </x:row>
    <x:row r="53">
      <x:c r="A53" s="20"/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6" t="str">
        <x:f>IF(A53="","",IF(COUNTIF($A$6:$A$205,A53)&gt;1,"INVALID - DUPLICATE ID",IF(AND(OR(AND(LEN(C53)=24,IFERROR(FIND("SPECIALIST ADVISORY FIRM",C53),0)=1),AND(LEN(C53)=29,IFERROR(FIND("GLOBAL MULTIDISCIPLINARY FIRM",C53),0)=1),AND(LEN(C53)=27,IFERROR(FIND("LAW FIRM / ADJACENT ADVISER",C53),0)=1),AND(LEN(C53)=18,IFERROR(FIND("INDEPENDENT EXPERT",C53),0)=1),AND(LEN(C53)=23,IFERROR(FIND("DIRECTORY / MARKETPLACE",C53),0)=1),AND(LEN(C53)=23,IFERROR(FIND("ASSOCIATION / AUTHORITY",C53),0)=1),AND(LEN(C53)=23,IFERROR(FIND("SOFTWARE / SELF-SERVICE",C53),0)=1),AND(LEN(C53)=19,IFERROR(FIND("IN-HOUSE SUBSTITUTE",C53),0)=1),AND(LEN(C53)=5,IFERROR(FIND("OTHER",C53),0)=1)),OR(AND(LEN(D53)=3,IFERROR(FIND("YES",D53),0)=1),AND(LEN(D53)=2,IFERROR(FIND("NO",D53),0)=1),AND(LEN(D53)=7,IFERROR(FIND("UNCLEAR",D53),0)=1)),OR(AND(LEN(E53)=3,IFERROR(FIND("YES",E53),0)=1),AND(LEN(E53)=2,IFERROR(FIND("NO",E53),0)=1),AND(LEN(E53)=7,IFERROR(FIND("UNCLEAR",E53),0)=1)),OR(AND(LEN(F53)=3,IFERROR(FIND("YES",F53),0)=1),AND(LEN(F53)=2,IFERROR(FIND("NO",F53),0)=1),AND(LEN(F53)=7,IFERROR(FIND("UNCLEAR",F53),0)=1)),OR(AND(LEN(G53)=3,IFERROR(FIND("YES",G53),0)=1),AND(LEN(G53)=2,IFERROR(FIND("NO",G53),0)=1),AND(LEN(G53)=7,IFERROR(FIND("UNCLEAR",G53),0)=1)),OR(AND(LEN(H53)=8,IFERROR(FIND("OWN TEAM",H53),0)=1),AND(LEN(H53)=19,IFERROR(FIND("NETWORK / AFFILIATE",H53),0)=1),AND(LEN(H53)=25,IFERROR(FIND("THIRD PARTY / ROUTED LEAD",H53),0)=1),AND(LEN(H53)=16,IFERROR(FIND("INFORMATION ONLY",H53),0)=1),AND(LEN(H53)=23,IFERROR(FIND("SOFTWARE / SELF-SERVICE",H53),0)=1),AND(LEN(H53)=15,IFERROR(FIND("CLIENT IN-HOUSE",H53),0)=1),AND(LEN(H53)=7,IFERROR(FIND("UNCLEAR",H53),0)=1)),OR(AND(LEN(I53)=3,IFERROR(FIND("YES",I53),0)=1),AND(LEN(I53)=2,IFERROR(FIND("NO",I53),0)=1),AND(LEN(I53)=7,IFERROR(FIND("UNCLEAR",I53),0)=1)),OR(AND(LEN(J53)=9,IFERROR(FIND("AVAILABLE",J53),0)=1),AND(LEN(J53)=13,IFERROR(FIND("NOT AVAILABLE",J53),0)=1),AND(LEN(J53)=11,IFERROR(FIND("CONTRADICTS",J53),0)=1))),"VALID","INVALID - CONTROL TOKEN")))</x:f>
      </x:c>
      <x:c r="N53" s="26" t="str">
        <x:f>IF(A53="","",IF(COUNTIFS(EVIDENCE_PACKET!$A$6:$A$205,K53,EVIDENCE_PACKET!$B$6:$B$205,A53,EVIDENCE_PACKET!$J$6:$J$205,"VALID")=1,IF(COUNTIFS(EVIDENCE_PACKET!$A$6:$A$205,K53,EVIDENCE_PACKET!$F$6:$F$205,"CURRENT")=1,"READY","UNRESOLVED"),"INVALID - EVIDENCE LINK"))</x:f>
      </x:c>
      <x:c r="O53" s="26" t="str">
        <x:f>IF(A53="","",IF(OR(AND(OR(EXACT(C53,"DIRECTORY / MARKETPLACE"),EXACT(C53,"ASSOCIATION / AUTHORITY"),EXACT(C53,"SOFTWARE / SELF-SERVICE")),EXACT(H53,"OWN TEAM")),AND(EXACT(C53,"SPECIALIST ADVISORY FIRM"),OR(EXACT(H53,"INFORMATION ONLY"),EXACT(H53,"SOFTWARE / SELF-SERVICE")))),"CONTRADICTION","OK"))</x:f>
      </x:c>
      <x:c r="P53" s="26" t="str">
        <x:f>IF(A53="","",IF(OR(M53&lt;&gt;"VALID",N53&lt;&gt;"READY",O53&lt;&gt;"OK"),"BLOCKED",IF(OR(D53="UNCLEAR",E53="UNCLEAR",F53="UNCLEAR",G53="UNCLEAR",H53="UNCLEAR",I53="UNCLEAR"),"UNRESOLVED","CLEAR")))</x:f>
      </x:c>
      <x:c r="Q53" s="26" t="str">
        <x:f>IF(A53="","",IF(P53="BLOCKED","EVIDENCE / CONTROL BLOCK",IF(P53="UNRESOLVED","CONDITIONAL / REVIEW REQUIRED",VLOOKUP(C53,LISTS!$L$2:$M$10,2,FALSE))))</x:f>
      </x:c>
      <x:c r="R53" s="26" t="str">
        <x:f>IF(A53="","",IF(Q53="EVIDENCE / CONTROL BLOCK","BLOCKED",IF(Q53="CONDITIONAL / REVIEW REQUIRED","UNRESOLVED","READY")))</x:f>
      </x:c>
      <x:c r="S53" s="26" t="str">
        <x:f>IF(A53="","",VLOOKUP(Q53,LISTS!$Q$2:$T$9,2,FALSE))</x:f>
      </x:c>
      <x:c r="T53" s="26" t="str">
        <x:f>IF(A53="","",VLOOKUP(Q53,LISTS!$Q$2:$T$9,3,FALSE))</x:f>
      </x:c>
      <x:c r="U53" s="26" t="str">
        <x:f>IF(A53="","",VLOOKUP(Q53,LISTS!$Q$2:$T$9,4,FALSE))</x:f>
      </x:c>
      <x:c r="V53" s="26" t="str">
        <x:f>IF(A53="","","Reopen when mandate, jurisdiction, buyer/risk, timing, delivery ownership, engagement model or evidence freshness changes materially.")</x:f>
      </x:c>
    </x:row>
    <x:row r="54">
      <x:c r="A54" s="20"/>
      <x:c r="B54" s="20"/>
      <x:c r="C54" s="20"/>
      <x:c r="D54" s="20"/>
      <x:c r="E54" s="20"/>
      <x:c r="F54" s="20"/>
      <x:c r="G54" s="20"/>
      <x:c r="H54" s="20"/>
      <x:c r="I54" s="20"/>
      <x:c r="J54" s="20"/>
      <x:c r="K54" s="20"/>
      <x:c r="L54" s="20"/>
      <x:c r="M54" s="26" t="str">
        <x:f>IF(A54="","",IF(COUNTIF($A$6:$A$205,A54)&gt;1,"INVALID - DUPLICATE ID",IF(AND(OR(AND(LEN(C54)=24,IFERROR(FIND("SPECIALIST ADVISORY FIRM",C54),0)=1),AND(LEN(C54)=29,IFERROR(FIND("GLOBAL MULTIDISCIPLINARY FIRM",C54),0)=1),AND(LEN(C54)=27,IFERROR(FIND("LAW FIRM / ADJACENT ADVISER",C54),0)=1),AND(LEN(C54)=18,IFERROR(FIND("INDEPENDENT EXPERT",C54),0)=1),AND(LEN(C54)=23,IFERROR(FIND("DIRECTORY / MARKETPLACE",C54),0)=1),AND(LEN(C54)=23,IFERROR(FIND("ASSOCIATION / AUTHORITY",C54),0)=1),AND(LEN(C54)=23,IFERROR(FIND("SOFTWARE / SELF-SERVICE",C54),0)=1),AND(LEN(C54)=19,IFERROR(FIND("IN-HOUSE SUBSTITUTE",C54),0)=1),AND(LEN(C54)=5,IFERROR(FIND("OTHER",C54),0)=1)),OR(AND(LEN(D54)=3,IFERROR(FIND("YES",D54),0)=1),AND(LEN(D54)=2,IFERROR(FIND("NO",D54),0)=1),AND(LEN(D54)=7,IFERROR(FIND("UNCLEAR",D54),0)=1)),OR(AND(LEN(E54)=3,IFERROR(FIND("YES",E54),0)=1),AND(LEN(E54)=2,IFERROR(FIND("NO",E54),0)=1),AND(LEN(E54)=7,IFERROR(FIND("UNCLEAR",E54),0)=1)),OR(AND(LEN(F54)=3,IFERROR(FIND("YES",F54),0)=1),AND(LEN(F54)=2,IFERROR(FIND("NO",F54),0)=1),AND(LEN(F54)=7,IFERROR(FIND("UNCLEAR",F54),0)=1)),OR(AND(LEN(G54)=3,IFERROR(FIND("YES",G54),0)=1),AND(LEN(G54)=2,IFERROR(FIND("NO",G54),0)=1),AND(LEN(G54)=7,IFERROR(FIND("UNCLEAR",G54),0)=1)),OR(AND(LEN(H54)=8,IFERROR(FIND("OWN TEAM",H54),0)=1),AND(LEN(H54)=19,IFERROR(FIND("NETWORK / AFFILIATE",H54),0)=1),AND(LEN(H54)=25,IFERROR(FIND("THIRD PARTY / ROUTED LEAD",H54),0)=1),AND(LEN(H54)=16,IFERROR(FIND("INFORMATION ONLY",H54),0)=1),AND(LEN(H54)=23,IFERROR(FIND("SOFTWARE / SELF-SERVICE",H54),0)=1),AND(LEN(H54)=15,IFERROR(FIND("CLIENT IN-HOUSE",H54),0)=1),AND(LEN(H54)=7,IFERROR(FIND("UNCLEAR",H54),0)=1)),OR(AND(LEN(I54)=3,IFERROR(FIND("YES",I54),0)=1),AND(LEN(I54)=2,IFERROR(FIND("NO",I54),0)=1),AND(LEN(I54)=7,IFERROR(FIND("UNCLEAR",I54),0)=1)),OR(AND(LEN(J54)=9,IFERROR(FIND("AVAILABLE",J54),0)=1),AND(LEN(J54)=13,IFERROR(FIND("NOT AVAILABLE",J54),0)=1),AND(LEN(J54)=11,IFERROR(FIND("CONTRADICTS",J54),0)=1))),"VALID","INVALID - CONTROL TOKEN")))</x:f>
      </x:c>
      <x:c r="N54" s="26" t="str">
        <x:f>IF(A54="","",IF(COUNTIFS(EVIDENCE_PACKET!$A$6:$A$205,K54,EVIDENCE_PACKET!$B$6:$B$205,A54,EVIDENCE_PACKET!$J$6:$J$205,"VALID")=1,IF(COUNTIFS(EVIDENCE_PACKET!$A$6:$A$205,K54,EVIDENCE_PACKET!$F$6:$F$205,"CURRENT")=1,"READY","UNRESOLVED"),"INVALID - EVIDENCE LINK"))</x:f>
      </x:c>
      <x:c r="O54" s="26" t="str">
        <x:f>IF(A54="","",IF(OR(AND(OR(EXACT(C54,"DIRECTORY / MARKETPLACE"),EXACT(C54,"ASSOCIATION / AUTHORITY"),EXACT(C54,"SOFTWARE / SELF-SERVICE")),EXACT(H54,"OWN TEAM")),AND(EXACT(C54,"SPECIALIST ADVISORY FIRM"),OR(EXACT(H54,"INFORMATION ONLY"),EXACT(H54,"SOFTWARE / SELF-SERVICE")))),"CONTRADICTION","OK"))</x:f>
      </x:c>
      <x:c r="P54" s="26" t="str">
        <x:f>IF(A54="","",IF(OR(M54&lt;&gt;"VALID",N54&lt;&gt;"READY",O54&lt;&gt;"OK"),"BLOCKED",IF(OR(D54="UNCLEAR",E54="UNCLEAR",F54="UNCLEAR",G54="UNCLEAR",H54="UNCLEAR",I54="UNCLEAR"),"UNRESOLVED","CLEAR")))</x:f>
      </x:c>
      <x:c r="Q54" s="26" t="str">
        <x:f>IF(A54="","",IF(P54="BLOCKED","EVIDENCE / CONTROL BLOCK",IF(P54="UNRESOLVED","CONDITIONAL / REVIEW REQUIRED",VLOOKUP(C54,LISTS!$L$2:$M$10,2,FALSE))))</x:f>
      </x:c>
      <x:c r="R54" s="26" t="str">
        <x:f>IF(A54="","",IF(Q54="EVIDENCE / CONTROL BLOCK","BLOCKED",IF(Q54="CONDITIONAL / REVIEW REQUIRED","UNRESOLVED","READY")))</x:f>
      </x:c>
      <x:c r="S54" s="26" t="str">
        <x:f>IF(A54="","",VLOOKUP(Q54,LISTS!$Q$2:$T$9,2,FALSE))</x:f>
      </x:c>
      <x:c r="T54" s="26" t="str">
        <x:f>IF(A54="","",VLOOKUP(Q54,LISTS!$Q$2:$T$9,3,FALSE))</x:f>
      </x:c>
      <x:c r="U54" s="26" t="str">
        <x:f>IF(A54="","",VLOOKUP(Q54,LISTS!$Q$2:$T$9,4,FALSE))</x:f>
      </x:c>
      <x:c r="V54" s="26" t="str">
        <x:f>IF(A54="","","Reopen when mandate, jurisdiction, buyer/risk, timing, delivery ownership, engagement model or evidence freshness changes materially.")</x:f>
      </x:c>
    </x:row>
    <x:row r="55">
      <x:c r="A55" s="20"/>
      <x:c r="B55" s="20"/>
      <x:c r="C55" s="20"/>
      <x:c r="D55" s="20"/>
      <x:c r="E55" s="20"/>
      <x:c r="F55" s="20"/>
      <x:c r="G55" s="20"/>
      <x:c r="H55" s="20"/>
      <x:c r="I55" s="20"/>
      <x:c r="J55" s="20"/>
      <x:c r="K55" s="20"/>
      <x:c r="L55" s="20"/>
      <x:c r="M55" s="26" t="str">
        <x:f>IF(A55="","",IF(COUNTIF($A$6:$A$205,A55)&gt;1,"INVALID - DUPLICATE ID",IF(AND(OR(AND(LEN(C55)=24,IFERROR(FIND("SPECIALIST ADVISORY FIRM",C55),0)=1),AND(LEN(C55)=29,IFERROR(FIND("GLOBAL MULTIDISCIPLINARY FIRM",C55),0)=1),AND(LEN(C55)=27,IFERROR(FIND("LAW FIRM / ADJACENT ADVISER",C55),0)=1),AND(LEN(C55)=18,IFERROR(FIND("INDEPENDENT EXPERT",C55),0)=1),AND(LEN(C55)=23,IFERROR(FIND("DIRECTORY / MARKETPLACE",C55),0)=1),AND(LEN(C55)=23,IFERROR(FIND("ASSOCIATION / AUTHORITY",C55),0)=1),AND(LEN(C55)=23,IFERROR(FIND("SOFTWARE / SELF-SERVICE",C55),0)=1),AND(LEN(C55)=19,IFERROR(FIND("IN-HOUSE SUBSTITUTE",C55),0)=1),AND(LEN(C55)=5,IFERROR(FIND("OTHER",C55),0)=1)),OR(AND(LEN(D55)=3,IFERROR(FIND("YES",D55),0)=1),AND(LEN(D55)=2,IFERROR(FIND("NO",D55),0)=1),AND(LEN(D55)=7,IFERROR(FIND("UNCLEAR",D55),0)=1)),OR(AND(LEN(E55)=3,IFERROR(FIND("YES",E55),0)=1),AND(LEN(E55)=2,IFERROR(FIND("NO",E55),0)=1),AND(LEN(E55)=7,IFERROR(FIND("UNCLEAR",E55),0)=1)),OR(AND(LEN(F55)=3,IFERROR(FIND("YES",F55),0)=1),AND(LEN(F55)=2,IFERROR(FIND("NO",F55),0)=1),AND(LEN(F55)=7,IFERROR(FIND("UNCLEAR",F55),0)=1)),OR(AND(LEN(G55)=3,IFERROR(FIND("YES",G55),0)=1),AND(LEN(G55)=2,IFERROR(FIND("NO",G55),0)=1),AND(LEN(G55)=7,IFERROR(FIND("UNCLEAR",G55),0)=1)),OR(AND(LEN(H55)=8,IFERROR(FIND("OWN TEAM",H55),0)=1),AND(LEN(H55)=19,IFERROR(FIND("NETWORK / AFFILIATE",H55),0)=1),AND(LEN(H55)=25,IFERROR(FIND("THIRD PARTY / ROUTED LEAD",H55),0)=1),AND(LEN(H55)=16,IFERROR(FIND("INFORMATION ONLY",H55),0)=1),AND(LEN(H55)=23,IFERROR(FIND("SOFTWARE / SELF-SERVICE",H55),0)=1),AND(LEN(H55)=15,IFERROR(FIND("CLIENT IN-HOUSE",H55),0)=1),AND(LEN(H55)=7,IFERROR(FIND("UNCLEAR",H55),0)=1)),OR(AND(LEN(I55)=3,IFERROR(FIND("YES",I55),0)=1),AND(LEN(I55)=2,IFERROR(FIND("NO",I55),0)=1),AND(LEN(I55)=7,IFERROR(FIND("UNCLEAR",I55),0)=1)),OR(AND(LEN(J55)=9,IFERROR(FIND("AVAILABLE",J55),0)=1),AND(LEN(J55)=13,IFERROR(FIND("NOT AVAILABLE",J55),0)=1),AND(LEN(J55)=11,IFERROR(FIND("CONTRADICTS",J55),0)=1))),"VALID","INVALID - CONTROL TOKEN")))</x:f>
      </x:c>
      <x:c r="N55" s="26" t="str">
        <x:f>IF(A55="","",IF(COUNTIFS(EVIDENCE_PACKET!$A$6:$A$205,K55,EVIDENCE_PACKET!$B$6:$B$205,A55,EVIDENCE_PACKET!$J$6:$J$205,"VALID")=1,IF(COUNTIFS(EVIDENCE_PACKET!$A$6:$A$205,K55,EVIDENCE_PACKET!$F$6:$F$205,"CURRENT")=1,"READY","UNRESOLVED"),"INVALID - EVIDENCE LINK"))</x:f>
      </x:c>
      <x:c r="O55" s="26" t="str">
        <x:f>IF(A55="","",IF(OR(AND(OR(EXACT(C55,"DIRECTORY / MARKETPLACE"),EXACT(C55,"ASSOCIATION / AUTHORITY"),EXACT(C55,"SOFTWARE / SELF-SERVICE")),EXACT(H55,"OWN TEAM")),AND(EXACT(C55,"SPECIALIST ADVISORY FIRM"),OR(EXACT(H55,"INFORMATION ONLY"),EXACT(H55,"SOFTWARE / SELF-SERVICE")))),"CONTRADICTION","OK"))</x:f>
      </x:c>
      <x:c r="P55" s="26" t="str">
        <x:f>IF(A55="","",IF(OR(M55&lt;&gt;"VALID",N55&lt;&gt;"READY",O55&lt;&gt;"OK"),"BLOCKED",IF(OR(D55="UNCLEAR",E55="UNCLEAR",F55="UNCLEAR",G55="UNCLEAR",H55="UNCLEAR",I55="UNCLEAR"),"UNRESOLVED","CLEAR")))</x:f>
      </x:c>
      <x:c r="Q55" s="26" t="str">
        <x:f>IF(A55="","",IF(P55="BLOCKED","EVIDENCE / CONTROL BLOCK",IF(P55="UNRESOLVED","CONDITIONAL / REVIEW REQUIRED",VLOOKUP(C55,LISTS!$L$2:$M$10,2,FALSE))))</x:f>
      </x:c>
      <x:c r="R55" s="26" t="str">
        <x:f>IF(A55="","",IF(Q55="EVIDENCE / CONTROL BLOCK","BLOCKED",IF(Q55="CONDITIONAL / REVIEW REQUIRED","UNRESOLVED","READY")))</x:f>
      </x:c>
      <x:c r="S55" s="26" t="str">
        <x:f>IF(A55="","",VLOOKUP(Q55,LISTS!$Q$2:$T$9,2,FALSE))</x:f>
      </x:c>
      <x:c r="T55" s="26" t="str">
        <x:f>IF(A55="","",VLOOKUP(Q55,LISTS!$Q$2:$T$9,3,FALSE))</x:f>
      </x:c>
      <x:c r="U55" s="26" t="str">
        <x:f>IF(A55="","",VLOOKUP(Q55,LISTS!$Q$2:$T$9,4,FALSE))</x:f>
      </x:c>
      <x:c r="V55" s="26" t="str">
        <x:f>IF(A55="","","Reopen when mandate, jurisdiction, buyer/risk, timing, delivery ownership, engagement model or evidence freshness changes materially.")</x:f>
      </x:c>
    </x:row>
    <x:row r="56">
      <x:c r="A56" s="20"/>
      <x:c r="B56" s="20"/>
      <x:c r="C56" s="20"/>
      <x:c r="D56" s="20"/>
      <x:c r="E56" s="20"/>
      <x:c r="F56" s="20"/>
      <x:c r="G56" s="20"/>
      <x:c r="H56" s="20"/>
      <x:c r="I56" s="20"/>
      <x:c r="J56" s="20"/>
      <x:c r="K56" s="20"/>
      <x:c r="L56" s="20"/>
      <x:c r="M56" s="26" t="str">
        <x:f>IF(A56="","",IF(COUNTIF($A$6:$A$205,A56)&gt;1,"INVALID - DUPLICATE ID",IF(AND(OR(AND(LEN(C56)=24,IFERROR(FIND("SPECIALIST ADVISORY FIRM",C56),0)=1),AND(LEN(C56)=29,IFERROR(FIND("GLOBAL MULTIDISCIPLINARY FIRM",C56),0)=1),AND(LEN(C56)=27,IFERROR(FIND("LAW FIRM / ADJACENT ADVISER",C56),0)=1),AND(LEN(C56)=18,IFERROR(FIND("INDEPENDENT EXPERT",C56),0)=1),AND(LEN(C56)=23,IFERROR(FIND("DIRECTORY / MARKETPLACE",C56),0)=1),AND(LEN(C56)=23,IFERROR(FIND("ASSOCIATION / AUTHORITY",C56),0)=1),AND(LEN(C56)=23,IFERROR(FIND("SOFTWARE / SELF-SERVICE",C56),0)=1),AND(LEN(C56)=19,IFERROR(FIND("IN-HOUSE SUBSTITUTE",C56),0)=1),AND(LEN(C56)=5,IFERROR(FIND("OTHER",C56),0)=1)),OR(AND(LEN(D56)=3,IFERROR(FIND("YES",D56),0)=1),AND(LEN(D56)=2,IFERROR(FIND("NO",D56),0)=1),AND(LEN(D56)=7,IFERROR(FIND("UNCLEAR",D56),0)=1)),OR(AND(LEN(E56)=3,IFERROR(FIND("YES",E56),0)=1),AND(LEN(E56)=2,IFERROR(FIND("NO",E56),0)=1),AND(LEN(E56)=7,IFERROR(FIND("UNCLEAR",E56),0)=1)),OR(AND(LEN(F56)=3,IFERROR(FIND("YES",F56),0)=1),AND(LEN(F56)=2,IFERROR(FIND("NO",F56),0)=1),AND(LEN(F56)=7,IFERROR(FIND("UNCLEAR",F56),0)=1)),OR(AND(LEN(G56)=3,IFERROR(FIND("YES",G56),0)=1),AND(LEN(G56)=2,IFERROR(FIND("NO",G56),0)=1),AND(LEN(G56)=7,IFERROR(FIND("UNCLEAR",G56),0)=1)),OR(AND(LEN(H56)=8,IFERROR(FIND("OWN TEAM",H56),0)=1),AND(LEN(H56)=19,IFERROR(FIND("NETWORK / AFFILIATE",H56),0)=1),AND(LEN(H56)=25,IFERROR(FIND("THIRD PARTY / ROUTED LEAD",H56),0)=1),AND(LEN(H56)=16,IFERROR(FIND("INFORMATION ONLY",H56),0)=1),AND(LEN(H56)=23,IFERROR(FIND("SOFTWARE / SELF-SERVICE",H56),0)=1),AND(LEN(H56)=15,IFERROR(FIND("CLIENT IN-HOUSE",H56),0)=1),AND(LEN(H56)=7,IFERROR(FIND("UNCLEAR",H56),0)=1)),OR(AND(LEN(I56)=3,IFERROR(FIND("YES",I56),0)=1),AND(LEN(I56)=2,IFERROR(FIND("NO",I56),0)=1),AND(LEN(I56)=7,IFERROR(FIND("UNCLEAR",I56),0)=1)),OR(AND(LEN(J56)=9,IFERROR(FIND("AVAILABLE",J56),0)=1),AND(LEN(J56)=13,IFERROR(FIND("NOT AVAILABLE",J56),0)=1),AND(LEN(J56)=11,IFERROR(FIND("CONTRADICTS",J56),0)=1))),"VALID","INVALID - CONTROL TOKEN")))</x:f>
      </x:c>
      <x:c r="N56" s="26" t="str">
        <x:f>IF(A56="","",IF(COUNTIFS(EVIDENCE_PACKET!$A$6:$A$205,K56,EVIDENCE_PACKET!$B$6:$B$205,A56,EVIDENCE_PACKET!$J$6:$J$205,"VALID")=1,IF(COUNTIFS(EVIDENCE_PACKET!$A$6:$A$205,K56,EVIDENCE_PACKET!$F$6:$F$205,"CURRENT")=1,"READY","UNRESOLVED"),"INVALID - EVIDENCE LINK"))</x:f>
      </x:c>
      <x:c r="O56" s="26" t="str">
        <x:f>IF(A56="","",IF(OR(AND(OR(EXACT(C56,"DIRECTORY / MARKETPLACE"),EXACT(C56,"ASSOCIATION / AUTHORITY"),EXACT(C56,"SOFTWARE / SELF-SERVICE")),EXACT(H56,"OWN TEAM")),AND(EXACT(C56,"SPECIALIST ADVISORY FIRM"),OR(EXACT(H56,"INFORMATION ONLY"),EXACT(H56,"SOFTWARE / SELF-SERVICE")))),"CONTRADICTION","OK"))</x:f>
      </x:c>
      <x:c r="P56" s="26" t="str">
        <x:f>IF(A56="","",IF(OR(M56&lt;&gt;"VALID",N56&lt;&gt;"READY",O56&lt;&gt;"OK"),"BLOCKED",IF(OR(D56="UNCLEAR",E56="UNCLEAR",F56="UNCLEAR",G56="UNCLEAR",H56="UNCLEAR",I56="UNCLEAR"),"UNRESOLVED","CLEAR")))</x:f>
      </x:c>
      <x:c r="Q56" s="26" t="str">
        <x:f>IF(A56="","",IF(P56="BLOCKED","EVIDENCE / CONTROL BLOCK",IF(P56="UNRESOLVED","CONDITIONAL / REVIEW REQUIRED",VLOOKUP(C56,LISTS!$L$2:$M$10,2,FALSE))))</x:f>
      </x:c>
      <x:c r="R56" s="26" t="str">
        <x:f>IF(A56="","",IF(Q56="EVIDENCE / CONTROL BLOCK","BLOCKED",IF(Q56="CONDITIONAL / REVIEW REQUIRED","UNRESOLVED","READY")))</x:f>
      </x:c>
      <x:c r="S56" s="26" t="str">
        <x:f>IF(A56="","",VLOOKUP(Q56,LISTS!$Q$2:$T$9,2,FALSE))</x:f>
      </x:c>
      <x:c r="T56" s="26" t="str">
        <x:f>IF(A56="","",VLOOKUP(Q56,LISTS!$Q$2:$T$9,3,FALSE))</x:f>
      </x:c>
      <x:c r="U56" s="26" t="str">
        <x:f>IF(A56="","",VLOOKUP(Q56,LISTS!$Q$2:$T$9,4,FALSE))</x:f>
      </x:c>
      <x:c r="V56" s="26" t="str">
        <x:f>IF(A56="","","Reopen when mandate, jurisdiction, buyer/risk, timing, delivery ownership, engagement model or evidence freshness changes materially.")</x:f>
      </x:c>
    </x:row>
    <x:row r="57">
      <x:c r="A57" s="20"/>
      <x:c r="B57" s="20"/>
      <x:c r="C57" s="20"/>
      <x:c r="D57" s="20"/>
      <x:c r="E57" s="20"/>
      <x:c r="F57" s="20"/>
      <x:c r="G57" s="20"/>
      <x:c r="H57" s="20"/>
      <x:c r="I57" s="20"/>
      <x:c r="J57" s="20"/>
      <x:c r="K57" s="20"/>
      <x:c r="L57" s="20"/>
      <x:c r="M57" s="26" t="str">
        <x:f>IF(A57="","",IF(COUNTIF($A$6:$A$205,A57)&gt;1,"INVALID - DUPLICATE ID",IF(AND(OR(AND(LEN(C57)=24,IFERROR(FIND("SPECIALIST ADVISORY FIRM",C57),0)=1),AND(LEN(C57)=29,IFERROR(FIND("GLOBAL MULTIDISCIPLINARY FIRM",C57),0)=1),AND(LEN(C57)=27,IFERROR(FIND("LAW FIRM / ADJACENT ADVISER",C57),0)=1),AND(LEN(C57)=18,IFERROR(FIND("INDEPENDENT EXPERT",C57),0)=1),AND(LEN(C57)=23,IFERROR(FIND("DIRECTORY / MARKETPLACE",C57),0)=1),AND(LEN(C57)=23,IFERROR(FIND("ASSOCIATION / AUTHORITY",C57),0)=1),AND(LEN(C57)=23,IFERROR(FIND("SOFTWARE / SELF-SERVICE",C57),0)=1),AND(LEN(C57)=19,IFERROR(FIND("IN-HOUSE SUBSTITUTE",C57),0)=1),AND(LEN(C57)=5,IFERROR(FIND("OTHER",C57),0)=1)),OR(AND(LEN(D57)=3,IFERROR(FIND("YES",D57),0)=1),AND(LEN(D57)=2,IFERROR(FIND("NO",D57),0)=1),AND(LEN(D57)=7,IFERROR(FIND("UNCLEAR",D57),0)=1)),OR(AND(LEN(E57)=3,IFERROR(FIND("YES",E57),0)=1),AND(LEN(E57)=2,IFERROR(FIND("NO",E57),0)=1),AND(LEN(E57)=7,IFERROR(FIND("UNCLEAR",E57),0)=1)),OR(AND(LEN(F57)=3,IFERROR(FIND("YES",F57),0)=1),AND(LEN(F57)=2,IFERROR(FIND("NO",F57),0)=1),AND(LEN(F57)=7,IFERROR(FIND("UNCLEAR",F57),0)=1)),OR(AND(LEN(G57)=3,IFERROR(FIND("YES",G57),0)=1),AND(LEN(G57)=2,IFERROR(FIND("NO",G57),0)=1),AND(LEN(G57)=7,IFERROR(FIND("UNCLEAR",G57),0)=1)),OR(AND(LEN(H57)=8,IFERROR(FIND("OWN TEAM",H57),0)=1),AND(LEN(H57)=19,IFERROR(FIND("NETWORK / AFFILIATE",H57),0)=1),AND(LEN(H57)=25,IFERROR(FIND("THIRD PARTY / ROUTED LEAD",H57),0)=1),AND(LEN(H57)=16,IFERROR(FIND("INFORMATION ONLY",H57),0)=1),AND(LEN(H57)=23,IFERROR(FIND("SOFTWARE / SELF-SERVICE",H57),0)=1),AND(LEN(H57)=15,IFERROR(FIND("CLIENT IN-HOUSE",H57),0)=1),AND(LEN(H57)=7,IFERROR(FIND("UNCLEAR",H57),0)=1)),OR(AND(LEN(I57)=3,IFERROR(FIND("YES",I57),0)=1),AND(LEN(I57)=2,IFERROR(FIND("NO",I57),0)=1),AND(LEN(I57)=7,IFERROR(FIND("UNCLEAR",I57),0)=1)),OR(AND(LEN(J57)=9,IFERROR(FIND("AVAILABLE",J57),0)=1),AND(LEN(J57)=13,IFERROR(FIND("NOT AVAILABLE",J57),0)=1),AND(LEN(J57)=11,IFERROR(FIND("CONTRADICTS",J57),0)=1))),"VALID","INVALID - CONTROL TOKEN")))</x:f>
      </x:c>
      <x:c r="N57" s="26" t="str">
        <x:f>IF(A57="","",IF(COUNTIFS(EVIDENCE_PACKET!$A$6:$A$205,K57,EVIDENCE_PACKET!$B$6:$B$205,A57,EVIDENCE_PACKET!$J$6:$J$205,"VALID")=1,IF(COUNTIFS(EVIDENCE_PACKET!$A$6:$A$205,K57,EVIDENCE_PACKET!$F$6:$F$205,"CURRENT")=1,"READY","UNRESOLVED"),"INVALID - EVIDENCE LINK"))</x:f>
      </x:c>
      <x:c r="O57" s="26" t="str">
        <x:f>IF(A57="","",IF(OR(AND(OR(EXACT(C57,"DIRECTORY / MARKETPLACE"),EXACT(C57,"ASSOCIATION / AUTHORITY"),EXACT(C57,"SOFTWARE / SELF-SERVICE")),EXACT(H57,"OWN TEAM")),AND(EXACT(C57,"SPECIALIST ADVISORY FIRM"),OR(EXACT(H57,"INFORMATION ONLY"),EXACT(H57,"SOFTWARE / SELF-SERVICE")))),"CONTRADICTION","OK"))</x:f>
      </x:c>
      <x:c r="P57" s="26" t="str">
        <x:f>IF(A57="","",IF(OR(M57&lt;&gt;"VALID",N57&lt;&gt;"READY",O57&lt;&gt;"OK"),"BLOCKED",IF(OR(D57="UNCLEAR",E57="UNCLEAR",F57="UNCLEAR",G57="UNCLEAR",H57="UNCLEAR",I57="UNCLEAR"),"UNRESOLVED","CLEAR")))</x:f>
      </x:c>
      <x:c r="Q57" s="26" t="str">
        <x:f>IF(A57="","",IF(P57="BLOCKED","EVIDENCE / CONTROL BLOCK",IF(P57="UNRESOLVED","CONDITIONAL / REVIEW REQUIRED",VLOOKUP(C57,LISTS!$L$2:$M$10,2,FALSE))))</x:f>
      </x:c>
      <x:c r="R57" s="26" t="str">
        <x:f>IF(A57="","",IF(Q57="EVIDENCE / CONTROL BLOCK","BLOCKED",IF(Q57="CONDITIONAL / REVIEW REQUIRED","UNRESOLVED","READY")))</x:f>
      </x:c>
      <x:c r="S57" s="26" t="str">
        <x:f>IF(A57="","",VLOOKUP(Q57,LISTS!$Q$2:$T$9,2,FALSE))</x:f>
      </x:c>
      <x:c r="T57" s="26" t="str">
        <x:f>IF(A57="","",VLOOKUP(Q57,LISTS!$Q$2:$T$9,3,FALSE))</x:f>
      </x:c>
      <x:c r="U57" s="26" t="str">
        <x:f>IF(A57="","",VLOOKUP(Q57,LISTS!$Q$2:$T$9,4,FALSE))</x:f>
      </x:c>
      <x:c r="V57" s="26" t="str">
        <x:f>IF(A57="","","Reopen when mandate, jurisdiction, buyer/risk, timing, delivery ownership, engagement model or evidence freshness changes materially.")</x:f>
      </x:c>
    </x:row>
    <x:row r="58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  <x:c r="K58" s="20"/>
      <x:c r="L58" s="20"/>
      <x:c r="M58" s="26" t="str">
        <x:f>IF(A58="","",IF(COUNTIF($A$6:$A$205,A58)&gt;1,"INVALID - DUPLICATE ID",IF(AND(OR(AND(LEN(C58)=24,IFERROR(FIND("SPECIALIST ADVISORY FIRM",C58),0)=1),AND(LEN(C58)=29,IFERROR(FIND("GLOBAL MULTIDISCIPLINARY FIRM",C58),0)=1),AND(LEN(C58)=27,IFERROR(FIND("LAW FIRM / ADJACENT ADVISER",C58),0)=1),AND(LEN(C58)=18,IFERROR(FIND("INDEPENDENT EXPERT",C58),0)=1),AND(LEN(C58)=23,IFERROR(FIND("DIRECTORY / MARKETPLACE",C58),0)=1),AND(LEN(C58)=23,IFERROR(FIND("ASSOCIATION / AUTHORITY",C58),0)=1),AND(LEN(C58)=23,IFERROR(FIND("SOFTWARE / SELF-SERVICE",C58),0)=1),AND(LEN(C58)=19,IFERROR(FIND("IN-HOUSE SUBSTITUTE",C58),0)=1),AND(LEN(C58)=5,IFERROR(FIND("OTHER",C58),0)=1)),OR(AND(LEN(D58)=3,IFERROR(FIND("YES",D58),0)=1),AND(LEN(D58)=2,IFERROR(FIND("NO",D58),0)=1),AND(LEN(D58)=7,IFERROR(FIND("UNCLEAR",D58),0)=1)),OR(AND(LEN(E58)=3,IFERROR(FIND("YES",E58),0)=1),AND(LEN(E58)=2,IFERROR(FIND("NO",E58),0)=1),AND(LEN(E58)=7,IFERROR(FIND("UNCLEAR",E58),0)=1)),OR(AND(LEN(F58)=3,IFERROR(FIND("YES",F58),0)=1),AND(LEN(F58)=2,IFERROR(FIND("NO",F58),0)=1),AND(LEN(F58)=7,IFERROR(FIND("UNCLEAR",F58),0)=1)),OR(AND(LEN(G58)=3,IFERROR(FIND("YES",G58),0)=1),AND(LEN(G58)=2,IFERROR(FIND("NO",G58),0)=1),AND(LEN(G58)=7,IFERROR(FIND("UNCLEAR",G58),0)=1)),OR(AND(LEN(H58)=8,IFERROR(FIND("OWN TEAM",H58),0)=1),AND(LEN(H58)=19,IFERROR(FIND("NETWORK / AFFILIATE",H58),0)=1),AND(LEN(H58)=25,IFERROR(FIND("THIRD PARTY / ROUTED LEAD",H58),0)=1),AND(LEN(H58)=16,IFERROR(FIND("INFORMATION ONLY",H58),0)=1),AND(LEN(H58)=23,IFERROR(FIND("SOFTWARE / SELF-SERVICE",H58),0)=1),AND(LEN(H58)=15,IFERROR(FIND("CLIENT IN-HOUSE",H58),0)=1),AND(LEN(H58)=7,IFERROR(FIND("UNCLEAR",H58),0)=1)),OR(AND(LEN(I58)=3,IFERROR(FIND("YES",I58),0)=1),AND(LEN(I58)=2,IFERROR(FIND("NO",I58),0)=1),AND(LEN(I58)=7,IFERROR(FIND("UNCLEAR",I58),0)=1)),OR(AND(LEN(J58)=9,IFERROR(FIND("AVAILABLE",J58),0)=1),AND(LEN(J58)=13,IFERROR(FIND("NOT AVAILABLE",J58),0)=1),AND(LEN(J58)=11,IFERROR(FIND("CONTRADICTS",J58),0)=1))),"VALID","INVALID - CONTROL TOKEN")))</x:f>
      </x:c>
      <x:c r="N58" s="26" t="str">
        <x:f>IF(A58="","",IF(COUNTIFS(EVIDENCE_PACKET!$A$6:$A$205,K58,EVIDENCE_PACKET!$B$6:$B$205,A58,EVIDENCE_PACKET!$J$6:$J$205,"VALID")=1,IF(COUNTIFS(EVIDENCE_PACKET!$A$6:$A$205,K58,EVIDENCE_PACKET!$F$6:$F$205,"CURRENT")=1,"READY","UNRESOLVED"),"INVALID - EVIDENCE LINK"))</x:f>
      </x:c>
      <x:c r="O58" s="26" t="str">
        <x:f>IF(A58="","",IF(OR(AND(OR(EXACT(C58,"DIRECTORY / MARKETPLACE"),EXACT(C58,"ASSOCIATION / AUTHORITY"),EXACT(C58,"SOFTWARE / SELF-SERVICE")),EXACT(H58,"OWN TEAM")),AND(EXACT(C58,"SPECIALIST ADVISORY FIRM"),OR(EXACT(H58,"INFORMATION ONLY"),EXACT(H58,"SOFTWARE / SELF-SERVICE")))),"CONTRADICTION","OK"))</x:f>
      </x:c>
      <x:c r="P58" s="26" t="str">
        <x:f>IF(A58="","",IF(OR(M58&lt;&gt;"VALID",N58&lt;&gt;"READY",O58&lt;&gt;"OK"),"BLOCKED",IF(OR(D58="UNCLEAR",E58="UNCLEAR",F58="UNCLEAR",G58="UNCLEAR",H58="UNCLEAR",I58="UNCLEAR"),"UNRESOLVED","CLEAR")))</x:f>
      </x:c>
      <x:c r="Q58" s="26" t="str">
        <x:f>IF(A58="","",IF(P58="BLOCKED","EVIDENCE / CONTROL BLOCK",IF(P58="UNRESOLVED","CONDITIONAL / REVIEW REQUIRED",VLOOKUP(C58,LISTS!$L$2:$M$10,2,FALSE))))</x:f>
      </x:c>
      <x:c r="R58" s="26" t="str">
        <x:f>IF(A58="","",IF(Q58="EVIDENCE / CONTROL BLOCK","BLOCKED",IF(Q58="CONDITIONAL / REVIEW REQUIRED","UNRESOLVED","READY")))</x:f>
      </x:c>
      <x:c r="S58" s="26" t="str">
        <x:f>IF(A58="","",VLOOKUP(Q58,LISTS!$Q$2:$T$9,2,FALSE))</x:f>
      </x:c>
      <x:c r="T58" s="26" t="str">
        <x:f>IF(A58="","",VLOOKUP(Q58,LISTS!$Q$2:$T$9,3,FALSE))</x:f>
      </x:c>
      <x:c r="U58" s="26" t="str">
        <x:f>IF(A58="","",VLOOKUP(Q58,LISTS!$Q$2:$T$9,4,FALSE))</x:f>
      </x:c>
      <x:c r="V58" s="26" t="str">
        <x:f>IF(A58="","","Reopen when mandate, jurisdiction, buyer/risk, timing, delivery ownership, engagement model or evidence freshness changes materially.")</x:f>
      </x:c>
    </x:row>
    <x:row r="59">
      <x:c r="A59" s="20"/>
      <x:c r="B59" s="20"/>
      <x:c r="C59" s="20"/>
      <x:c r="D59" s="20"/>
      <x:c r="E59" s="20"/>
      <x:c r="F59" s="20"/>
      <x:c r="G59" s="20"/>
      <x:c r="H59" s="20"/>
      <x:c r="I59" s="20"/>
      <x:c r="J59" s="20"/>
      <x:c r="K59" s="20"/>
      <x:c r="L59" s="20"/>
      <x:c r="M59" s="26" t="str">
        <x:f>IF(A59="","",IF(COUNTIF($A$6:$A$205,A59)&gt;1,"INVALID - DUPLICATE ID",IF(AND(OR(AND(LEN(C59)=24,IFERROR(FIND("SPECIALIST ADVISORY FIRM",C59),0)=1),AND(LEN(C59)=29,IFERROR(FIND("GLOBAL MULTIDISCIPLINARY FIRM",C59),0)=1),AND(LEN(C59)=27,IFERROR(FIND("LAW FIRM / ADJACENT ADVISER",C59),0)=1),AND(LEN(C59)=18,IFERROR(FIND("INDEPENDENT EXPERT",C59),0)=1),AND(LEN(C59)=23,IFERROR(FIND("DIRECTORY / MARKETPLACE",C59),0)=1),AND(LEN(C59)=23,IFERROR(FIND("ASSOCIATION / AUTHORITY",C59),0)=1),AND(LEN(C59)=23,IFERROR(FIND("SOFTWARE / SELF-SERVICE",C59),0)=1),AND(LEN(C59)=19,IFERROR(FIND("IN-HOUSE SUBSTITUTE",C59),0)=1),AND(LEN(C59)=5,IFERROR(FIND("OTHER",C59),0)=1)),OR(AND(LEN(D59)=3,IFERROR(FIND("YES",D59),0)=1),AND(LEN(D59)=2,IFERROR(FIND("NO",D59),0)=1),AND(LEN(D59)=7,IFERROR(FIND("UNCLEAR",D59),0)=1)),OR(AND(LEN(E59)=3,IFERROR(FIND("YES",E59),0)=1),AND(LEN(E59)=2,IFERROR(FIND("NO",E59),0)=1),AND(LEN(E59)=7,IFERROR(FIND("UNCLEAR",E59),0)=1)),OR(AND(LEN(F59)=3,IFERROR(FIND("YES",F59),0)=1),AND(LEN(F59)=2,IFERROR(FIND("NO",F59),0)=1),AND(LEN(F59)=7,IFERROR(FIND("UNCLEAR",F59),0)=1)),OR(AND(LEN(G59)=3,IFERROR(FIND("YES",G59),0)=1),AND(LEN(G59)=2,IFERROR(FIND("NO",G59),0)=1),AND(LEN(G59)=7,IFERROR(FIND("UNCLEAR",G59),0)=1)),OR(AND(LEN(H59)=8,IFERROR(FIND("OWN TEAM",H59),0)=1),AND(LEN(H59)=19,IFERROR(FIND("NETWORK / AFFILIATE",H59),0)=1),AND(LEN(H59)=25,IFERROR(FIND("THIRD PARTY / ROUTED LEAD",H59),0)=1),AND(LEN(H59)=16,IFERROR(FIND("INFORMATION ONLY",H59),0)=1),AND(LEN(H59)=23,IFERROR(FIND("SOFTWARE / SELF-SERVICE",H59),0)=1),AND(LEN(H59)=15,IFERROR(FIND("CLIENT IN-HOUSE",H59),0)=1),AND(LEN(H59)=7,IFERROR(FIND("UNCLEAR",H59),0)=1)),OR(AND(LEN(I59)=3,IFERROR(FIND("YES",I59),0)=1),AND(LEN(I59)=2,IFERROR(FIND("NO",I59),0)=1),AND(LEN(I59)=7,IFERROR(FIND("UNCLEAR",I59),0)=1)),OR(AND(LEN(J59)=9,IFERROR(FIND("AVAILABLE",J59),0)=1),AND(LEN(J59)=13,IFERROR(FIND("NOT AVAILABLE",J59),0)=1),AND(LEN(J59)=11,IFERROR(FIND("CONTRADICTS",J59),0)=1))),"VALID","INVALID - CONTROL TOKEN")))</x:f>
      </x:c>
      <x:c r="N59" s="26" t="str">
        <x:f>IF(A59="","",IF(COUNTIFS(EVIDENCE_PACKET!$A$6:$A$205,K59,EVIDENCE_PACKET!$B$6:$B$205,A59,EVIDENCE_PACKET!$J$6:$J$205,"VALID")=1,IF(COUNTIFS(EVIDENCE_PACKET!$A$6:$A$205,K59,EVIDENCE_PACKET!$F$6:$F$205,"CURRENT")=1,"READY","UNRESOLVED"),"INVALID - EVIDENCE LINK"))</x:f>
      </x:c>
      <x:c r="O59" s="26" t="str">
        <x:f>IF(A59="","",IF(OR(AND(OR(EXACT(C59,"DIRECTORY / MARKETPLACE"),EXACT(C59,"ASSOCIATION / AUTHORITY"),EXACT(C59,"SOFTWARE / SELF-SERVICE")),EXACT(H59,"OWN TEAM")),AND(EXACT(C59,"SPECIALIST ADVISORY FIRM"),OR(EXACT(H59,"INFORMATION ONLY"),EXACT(H59,"SOFTWARE / SELF-SERVICE")))),"CONTRADICTION","OK"))</x:f>
      </x:c>
      <x:c r="P59" s="26" t="str">
        <x:f>IF(A59="","",IF(OR(M59&lt;&gt;"VALID",N59&lt;&gt;"READY",O59&lt;&gt;"OK"),"BLOCKED",IF(OR(D59="UNCLEAR",E59="UNCLEAR",F59="UNCLEAR",G59="UNCLEAR",H59="UNCLEAR",I59="UNCLEAR"),"UNRESOLVED","CLEAR")))</x:f>
      </x:c>
      <x:c r="Q59" s="26" t="str">
        <x:f>IF(A59="","",IF(P59="BLOCKED","EVIDENCE / CONTROL BLOCK",IF(P59="UNRESOLVED","CONDITIONAL / REVIEW REQUIRED",VLOOKUP(C59,LISTS!$L$2:$M$10,2,FALSE))))</x:f>
      </x:c>
      <x:c r="R59" s="26" t="str">
        <x:f>IF(A59="","",IF(Q59="EVIDENCE / CONTROL BLOCK","BLOCKED",IF(Q59="CONDITIONAL / REVIEW REQUIRED","UNRESOLVED","READY")))</x:f>
      </x:c>
      <x:c r="S59" s="26" t="str">
        <x:f>IF(A59="","",VLOOKUP(Q59,LISTS!$Q$2:$T$9,2,FALSE))</x:f>
      </x:c>
      <x:c r="T59" s="26" t="str">
        <x:f>IF(A59="","",VLOOKUP(Q59,LISTS!$Q$2:$T$9,3,FALSE))</x:f>
      </x:c>
      <x:c r="U59" s="26" t="str">
        <x:f>IF(A59="","",VLOOKUP(Q59,LISTS!$Q$2:$T$9,4,FALSE))</x:f>
      </x:c>
      <x:c r="V59" s="26" t="str">
        <x:f>IF(A59="","","Reopen when mandate, jurisdiction, buyer/risk, timing, delivery ownership, engagement model or evidence freshness changes materially.")</x:f>
      </x:c>
    </x:row>
    <x:row r="60">
      <x:c r="A60" s="20"/>
      <x:c r="B60" s="20"/>
      <x:c r="C60" s="20"/>
      <x:c r="D60" s="20"/>
      <x:c r="E60" s="20"/>
      <x:c r="F60" s="20"/>
      <x:c r="G60" s="20"/>
      <x:c r="H60" s="20"/>
      <x:c r="I60" s="20"/>
      <x:c r="J60" s="20"/>
      <x:c r="K60" s="20"/>
      <x:c r="L60" s="20"/>
      <x:c r="M60" s="26" t="str">
        <x:f>IF(A60="","",IF(COUNTIF($A$6:$A$205,A60)&gt;1,"INVALID - DUPLICATE ID",IF(AND(OR(AND(LEN(C60)=24,IFERROR(FIND("SPECIALIST ADVISORY FIRM",C60),0)=1),AND(LEN(C60)=29,IFERROR(FIND("GLOBAL MULTIDISCIPLINARY FIRM",C60),0)=1),AND(LEN(C60)=27,IFERROR(FIND("LAW FIRM / ADJACENT ADVISER",C60),0)=1),AND(LEN(C60)=18,IFERROR(FIND("INDEPENDENT EXPERT",C60),0)=1),AND(LEN(C60)=23,IFERROR(FIND("DIRECTORY / MARKETPLACE",C60),0)=1),AND(LEN(C60)=23,IFERROR(FIND("ASSOCIATION / AUTHORITY",C60),0)=1),AND(LEN(C60)=23,IFERROR(FIND("SOFTWARE / SELF-SERVICE",C60),0)=1),AND(LEN(C60)=19,IFERROR(FIND("IN-HOUSE SUBSTITUTE",C60),0)=1),AND(LEN(C60)=5,IFERROR(FIND("OTHER",C60),0)=1)),OR(AND(LEN(D60)=3,IFERROR(FIND("YES",D60),0)=1),AND(LEN(D60)=2,IFERROR(FIND("NO",D60),0)=1),AND(LEN(D60)=7,IFERROR(FIND("UNCLEAR",D60),0)=1)),OR(AND(LEN(E60)=3,IFERROR(FIND("YES",E60),0)=1),AND(LEN(E60)=2,IFERROR(FIND("NO",E60),0)=1),AND(LEN(E60)=7,IFERROR(FIND("UNCLEAR",E60),0)=1)),OR(AND(LEN(F60)=3,IFERROR(FIND("YES",F60),0)=1),AND(LEN(F60)=2,IFERROR(FIND("NO",F60),0)=1),AND(LEN(F60)=7,IFERROR(FIND("UNCLEAR",F60),0)=1)),OR(AND(LEN(G60)=3,IFERROR(FIND("YES",G60),0)=1),AND(LEN(G60)=2,IFERROR(FIND("NO",G60),0)=1),AND(LEN(G60)=7,IFERROR(FIND("UNCLEAR",G60),0)=1)),OR(AND(LEN(H60)=8,IFERROR(FIND("OWN TEAM",H60),0)=1),AND(LEN(H60)=19,IFERROR(FIND("NETWORK / AFFILIATE",H60),0)=1),AND(LEN(H60)=25,IFERROR(FIND("THIRD PARTY / ROUTED LEAD",H60),0)=1),AND(LEN(H60)=16,IFERROR(FIND("INFORMATION ONLY",H60),0)=1),AND(LEN(H60)=23,IFERROR(FIND("SOFTWARE / SELF-SERVICE",H60),0)=1),AND(LEN(H60)=15,IFERROR(FIND("CLIENT IN-HOUSE",H60),0)=1),AND(LEN(H60)=7,IFERROR(FIND("UNCLEAR",H60),0)=1)),OR(AND(LEN(I60)=3,IFERROR(FIND("YES",I60),0)=1),AND(LEN(I60)=2,IFERROR(FIND("NO",I60),0)=1),AND(LEN(I60)=7,IFERROR(FIND("UNCLEAR",I60),0)=1)),OR(AND(LEN(J60)=9,IFERROR(FIND("AVAILABLE",J60),0)=1),AND(LEN(J60)=13,IFERROR(FIND("NOT AVAILABLE",J60),0)=1),AND(LEN(J60)=11,IFERROR(FIND("CONTRADICTS",J60),0)=1))),"VALID","INVALID - CONTROL TOKEN")))</x:f>
      </x:c>
      <x:c r="N60" s="26" t="str">
        <x:f>IF(A60="","",IF(COUNTIFS(EVIDENCE_PACKET!$A$6:$A$205,K60,EVIDENCE_PACKET!$B$6:$B$205,A60,EVIDENCE_PACKET!$J$6:$J$205,"VALID")=1,IF(COUNTIFS(EVIDENCE_PACKET!$A$6:$A$205,K60,EVIDENCE_PACKET!$F$6:$F$205,"CURRENT")=1,"READY","UNRESOLVED"),"INVALID - EVIDENCE LINK"))</x:f>
      </x:c>
      <x:c r="O60" s="26" t="str">
        <x:f>IF(A60="","",IF(OR(AND(OR(EXACT(C60,"DIRECTORY / MARKETPLACE"),EXACT(C60,"ASSOCIATION / AUTHORITY"),EXACT(C60,"SOFTWARE / SELF-SERVICE")),EXACT(H60,"OWN TEAM")),AND(EXACT(C60,"SPECIALIST ADVISORY FIRM"),OR(EXACT(H60,"INFORMATION ONLY"),EXACT(H60,"SOFTWARE / SELF-SERVICE")))),"CONTRADICTION","OK"))</x:f>
      </x:c>
      <x:c r="P60" s="26" t="str">
        <x:f>IF(A60="","",IF(OR(M60&lt;&gt;"VALID",N60&lt;&gt;"READY",O60&lt;&gt;"OK"),"BLOCKED",IF(OR(D60="UNCLEAR",E60="UNCLEAR",F60="UNCLEAR",G60="UNCLEAR",H60="UNCLEAR",I60="UNCLEAR"),"UNRESOLVED","CLEAR")))</x:f>
      </x:c>
      <x:c r="Q60" s="26" t="str">
        <x:f>IF(A60="","",IF(P60="BLOCKED","EVIDENCE / CONTROL BLOCK",IF(P60="UNRESOLVED","CONDITIONAL / REVIEW REQUIRED",VLOOKUP(C60,LISTS!$L$2:$M$10,2,FALSE))))</x:f>
      </x:c>
      <x:c r="R60" s="26" t="str">
        <x:f>IF(A60="","",IF(Q60="EVIDENCE / CONTROL BLOCK","BLOCKED",IF(Q60="CONDITIONAL / REVIEW REQUIRED","UNRESOLVED","READY")))</x:f>
      </x:c>
      <x:c r="S60" s="26" t="str">
        <x:f>IF(A60="","",VLOOKUP(Q60,LISTS!$Q$2:$T$9,2,FALSE))</x:f>
      </x:c>
      <x:c r="T60" s="26" t="str">
        <x:f>IF(A60="","",VLOOKUP(Q60,LISTS!$Q$2:$T$9,3,FALSE))</x:f>
      </x:c>
      <x:c r="U60" s="26" t="str">
        <x:f>IF(A60="","",VLOOKUP(Q60,LISTS!$Q$2:$T$9,4,FALSE))</x:f>
      </x:c>
      <x:c r="V60" s="26" t="str">
        <x:f>IF(A60="","","Reopen when mandate, jurisdiction, buyer/risk, timing, delivery ownership, engagement model or evidence freshness changes materially.")</x:f>
      </x:c>
    </x:row>
    <x:row r="61">
      <x:c r="A61" s="20"/>
      <x:c r="B61" s="20"/>
      <x:c r="C61" s="20"/>
      <x:c r="D61" s="20"/>
      <x:c r="E61" s="20"/>
      <x:c r="F61" s="20"/>
      <x:c r="G61" s="20"/>
      <x:c r="H61" s="20"/>
      <x:c r="I61" s="20"/>
      <x:c r="J61" s="20"/>
      <x:c r="K61" s="20"/>
      <x:c r="L61" s="20"/>
      <x:c r="M61" s="26" t="str">
        <x:f>IF(A61="","",IF(COUNTIF($A$6:$A$205,A61)&gt;1,"INVALID - DUPLICATE ID",IF(AND(OR(AND(LEN(C61)=24,IFERROR(FIND("SPECIALIST ADVISORY FIRM",C61),0)=1),AND(LEN(C61)=29,IFERROR(FIND("GLOBAL MULTIDISCIPLINARY FIRM",C61),0)=1),AND(LEN(C61)=27,IFERROR(FIND("LAW FIRM / ADJACENT ADVISER",C61),0)=1),AND(LEN(C61)=18,IFERROR(FIND("INDEPENDENT EXPERT",C61),0)=1),AND(LEN(C61)=23,IFERROR(FIND("DIRECTORY / MARKETPLACE",C61),0)=1),AND(LEN(C61)=23,IFERROR(FIND("ASSOCIATION / AUTHORITY",C61),0)=1),AND(LEN(C61)=23,IFERROR(FIND("SOFTWARE / SELF-SERVICE",C61),0)=1),AND(LEN(C61)=19,IFERROR(FIND("IN-HOUSE SUBSTITUTE",C61),0)=1),AND(LEN(C61)=5,IFERROR(FIND("OTHER",C61),0)=1)),OR(AND(LEN(D61)=3,IFERROR(FIND("YES",D61),0)=1),AND(LEN(D61)=2,IFERROR(FIND("NO",D61),0)=1),AND(LEN(D61)=7,IFERROR(FIND("UNCLEAR",D61),0)=1)),OR(AND(LEN(E61)=3,IFERROR(FIND("YES",E61),0)=1),AND(LEN(E61)=2,IFERROR(FIND("NO",E61),0)=1),AND(LEN(E61)=7,IFERROR(FIND("UNCLEAR",E61),0)=1)),OR(AND(LEN(F61)=3,IFERROR(FIND("YES",F61),0)=1),AND(LEN(F61)=2,IFERROR(FIND("NO",F61),0)=1),AND(LEN(F61)=7,IFERROR(FIND("UNCLEAR",F61),0)=1)),OR(AND(LEN(G61)=3,IFERROR(FIND("YES",G61),0)=1),AND(LEN(G61)=2,IFERROR(FIND("NO",G61),0)=1),AND(LEN(G61)=7,IFERROR(FIND("UNCLEAR",G61),0)=1)),OR(AND(LEN(H61)=8,IFERROR(FIND("OWN TEAM",H61),0)=1),AND(LEN(H61)=19,IFERROR(FIND("NETWORK / AFFILIATE",H61),0)=1),AND(LEN(H61)=25,IFERROR(FIND("THIRD PARTY / ROUTED LEAD",H61),0)=1),AND(LEN(H61)=16,IFERROR(FIND("INFORMATION ONLY",H61),0)=1),AND(LEN(H61)=23,IFERROR(FIND("SOFTWARE / SELF-SERVICE",H61),0)=1),AND(LEN(H61)=15,IFERROR(FIND("CLIENT IN-HOUSE",H61),0)=1),AND(LEN(H61)=7,IFERROR(FIND("UNCLEAR",H61),0)=1)),OR(AND(LEN(I61)=3,IFERROR(FIND("YES",I61),0)=1),AND(LEN(I61)=2,IFERROR(FIND("NO",I61),0)=1),AND(LEN(I61)=7,IFERROR(FIND("UNCLEAR",I61),0)=1)),OR(AND(LEN(J61)=9,IFERROR(FIND("AVAILABLE",J61),0)=1),AND(LEN(J61)=13,IFERROR(FIND("NOT AVAILABLE",J61),0)=1),AND(LEN(J61)=11,IFERROR(FIND("CONTRADICTS",J61),0)=1))),"VALID","INVALID - CONTROL TOKEN")))</x:f>
      </x:c>
      <x:c r="N61" s="26" t="str">
        <x:f>IF(A61="","",IF(COUNTIFS(EVIDENCE_PACKET!$A$6:$A$205,K61,EVIDENCE_PACKET!$B$6:$B$205,A61,EVIDENCE_PACKET!$J$6:$J$205,"VALID")=1,IF(COUNTIFS(EVIDENCE_PACKET!$A$6:$A$205,K61,EVIDENCE_PACKET!$F$6:$F$205,"CURRENT")=1,"READY","UNRESOLVED"),"INVALID - EVIDENCE LINK"))</x:f>
      </x:c>
      <x:c r="O61" s="26" t="str">
        <x:f>IF(A61="","",IF(OR(AND(OR(EXACT(C61,"DIRECTORY / MARKETPLACE"),EXACT(C61,"ASSOCIATION / AUTHORITY"),EXACT(C61,"SOFTWARE / SELF-SERVICE")),EXACT(H61,"OWN TEAM")),AND(EXACT(C61,"SPECIALIST ADVISORY FIRM"),OR(EXACT(H61,"INFORMATION ONLY"),EXACT(H61,"SOFTWARE / SELF-SERVICE")))),"CONTRADICTION","OK"))</x:f>
      </x:c>
      <x:c r="P61" s="26" t="str">
        <x:f>IF(A61="","",IF(OR(M61&lt;&gt;"VALID",N61&lt;&gt;"READY",O61&lt;&gt;"OK"),"BLOCKED",IF(OR(D61="UNCLEAR",E61="UNCLEAR",F61="UNCLEAR",G61="UNCLEAR",H61="UNCLEAR",I61="UNCLEAR"),"UNRESOLVED","CLEAR")))</x:f>
      </x:c>
      <x:c r="Q61" s="26" t="str">
        <x:f>IF(A61="","",IF(P61="BLOCKED","EVIDENCE / CONTROL BLOCK",IF(P61="UNRESOLVED","CONDITIONAL / REVIEW REQUIRED",VLOOKUP(C61,LISTS!$L$2:$M$10,2,FALSE))))</x:f>
      </x:c>
      <x:c r="R61" s="26" t="str">
        <x:f>IF(A61="","",IF(Q61="EVIDENCE / CONTROL BLOCK","BLOCKED",IF(Q61="CONDITIONAL / REVIEW REQUIRED","UNRESOLVED","READY")))</x:f>
      </x:c>
      <x:c r="S61" s="26" t="str">
        <x:f>IF(A61="","",VLOOKUP(Q61,LISTS!$Q$2:$T$9,2,FALSE))</x:f>
      </x:c>
      <x:c r="T61" s="26" t="str">
        <x:f>IF(A61="","",VLOOKUP(Q61,LISTS!$Q$2:$T$9,3,FALSE))</x:f>
      </x:c>
      <x:c r="U61" s="26" t="str">
        <x:f>IF(A61="","",VLOOKUP(Q61,LISTS!$Q$2:$T$9,4,FALSE))</x:f>
      </x:c>
      <x:c r="V61" s="26" t="str">
        <x:f>IF(A61="","","Reopen when mandate, jurisdiction, buyer/risk, timing, delivery ownership, engagement model or evidence freshness changes materially.")</x:f>
      </x:c>
    </x:row>
    <x:row r="62">
      <x:c r="A62" s="20"/>
      <x:c r="B62" s="20"/>
      <x:c r="C62" s="20"/>
      <x:c r="D62" s="20"/>
      <x:c r="E62" s="20"/>
      <x:c r="F62" s="20"/>
      <x:c r="G62" s="20"/>
      <x:c r="H62" s="20"/>
      <x:c r="I62" s="20"/>
      <x:c r="J62" s="20"/>
      <x:c r="K62" s="20"/>
      <x:c r="L62" s="20"/>
      <x:c r="M62" s="26" t="str">
        <x:f>IF(A62="","",IF(COUNTIF($A$6:$A$205,A62)&gt;1,"INVALID - DUPLICATE ID",IF(AND(OR(AND(LEN(C62)=24,IFERROR(FIND("SPECIALIST ADVISORY FIRM",C62),0)=1),AND(LEN(C62)=29,IFERROR(FIND("GLOBAL MULTIDISCIPLINARY FIRM",C62),0)=1),AND(LEN(C62)=27,IFERROR(FIND("LAW FIRM / ADJACENT ADVISER",C62),0)=1),AND(LEN(C62)=18,IFERROR(FIND("INDEPENDENT EXPERT",C62),0)=1),AND(LEN(C62)=23,IFERROR(FIND("DIRECTORY / MARKETPLACE",C62),0)=1),AND(LEN(C62)=23,IFERROR(FIND("ASSOCIATION / AUTHORITY",C62),0)=1),AND(LEN(C62)=23,IFERROR(FIND("SOFTWARE / SELF-SERVICE",C62),0)=1),AND(LEN(C62)=19,IFERROR(FIND("IN-HOUSE SUBSTITUTE",C62),0)=1),AND(LEN(C62)=5,IFERROR(FIND("OTHER",C62),0)=1)),OR(AND(LEN(D62)=3,IFERROR(FIND("YES",D62),0)=1),AND(LEN(D62)=2,IFERROR(FIND("NO",D62),0)=1),AND(LEN(D62)=7,IFERROR(FIND("UNCLEAR",D62),0)=1)),OR(AND(LEN(E62)=3,IFERROR(FIND("YES",E62),0)=1),AND(LEN(E62)=2,IFERROR(FIND("NO",E62),0)=1),AND(LEN(E62)=7,IFERROR(FIND("UNCLEAR",E62),0)=1)),OR(AND(LEN(F62)=3,IFERROR(FIND("YES",F62),0)=1),AND(LEN(F62)=2,IFERROR(FIND("NO",F62),0)=1),AND(LEN(F62)=7,IFERROR(FIND("UNCLEAR",F62),0)=1)),OR(AND(LEN(G62)=3,IFERROR(FIND("YES",G62),0)=1),AND(LEN(G62)=2,IFERROR(FIND("NO",G62),0)=1),AND(LEN(G62)=7,IFERROR(FIND("UNCLEAR",G62),0)=1)),OR(AND(LEN(H62)=8,IFERROR(FIND("OWN TEAM",H62),0)=1),AND(LEN(H62)=19,IFERROR(FIND("NETWORK / AFFILIATE",H62),0)=1),AND(LEN(H62)=25,IFERROR(FIND("THIRD PARTY / ROUTED LEAD",H62),0)=1),AND(LEN(H62)=16,IFERROR(FIND("INFORMATION ONLY",H62),0)=1),AND(LEN(H62)=23,IFERROR(FIND("SOFTWARE / SELF-SERVICE",H62),0)=1),AND(LEN(H62)=15,IFERROR(FIND("CLIENT IN-HOUSE",H62),0)=1),AND(LEN(H62)=7,IFERROR(FIND("UNCLEAR",H62),0)=1)),OR(AND(LEN(I62)=3,IFERROR(FIND("YES",I62),0)=1),AND(LEN(I62)=2,IFERROR(FIND("NO",I62),0)=1),AND(LEN(I62)=7,IFERROR(FIND("UNCLEAR",I62),0)=1)),OR(AND(LEN(J62)=9,IFERROR(FIND("AVAILABLE",J62),0)=1),AND(LEN(J62)=13,IFERROR(FIND("NOT AVAILABLE",J62),0)=1),AND(LEN(J62)=11,IFERROR(FIND("CONTRADICTS",J62),0)=1))),"VALID","INVALID - CONTROL TOKEN")))</x:f>
      </x:c>
      <x:c r="N62" s="26" t="str">
        <x:f>IF(A62="","",IF(COUNTIFS(EVIDENCE_PACKET!$A$6:$A$205,K62,EVIDENCE_PACKET!$B$6:$B$205,A62,EVIDENCE_PACKET!$J$6:$J$205,"VALID")=1,IF(COUNTIFS(EVIDENCE_PACKET!$A$6:$A$205,K62,EVIDENCE_PACKET!$F$6:$F$205,"CURRENT")=1,"READY","UNRESOLVED"),"INVALID - EVIDENCE LINK"))</x:f>
      </x:c>
      <x:c r="O62" s="26" t="str">
        <x:f>IF(A62="","",IF(OR(AND(OR(EXACT(C62,"DIRECTORY / MARKETPLACE"),EXACT(C62,"ASSOCIATION / AUTHORITY"),EXACT(C62,"SOFTWARE / SELF-SERVICE")),EXACT(H62,"OWN TEAM")),AND(EXACT(C62,"SPECIALIST ADVISORY FIRM"),OR(EXACT(H62,"INFORMATION ONLY"),EXACT(H62,"SOFTWARE / SELF-SERVICE")))),"CONTRADICTION","OK"))</x:f>
      </x:c>
      <x:c r="P62" s="26" t="str">
        <x:f>IF(A62="","",IF(OR(M62&lt;&gt;"VALID",N62&lt;&gt;"READY",O62&lt;&gt;"OK"),"BLOCKED",IF(OR(D62="UNCLEAR",E62="UNCLEAR",F62="UNCLEAR",G62="UNCLEAR",H62="UNCLEAR",I62="UNCLEAR"),"UNRESOLVED","CLEAR")))</x:f>
      </x:c>
      <x:c r="Q62" s="26" t="str">
        <x:f>IF(A62="","",IF(P62="BLOCKED","EVIDENCE / CONTROL BLOCK",IF(P62="UNRESOLVED","CONDITIONAL / REVIEW REQUIRED",VLOOKUP(C62,LISTS!$L$2:$M$10,2,FALSE))))</x:f>
      </x:c>
      <x:c r="R62" s="26" t="str">
        <x:f>IF(A62="","",IF(Q62="EVIDENCE / CONTROL BLOCK","BLOCKED",IF(Q62="CONDITIONAL / REVIEW REQUIRED","UNRESOLVED","READY")))</x:f>
      </x:c>
      <x:c r="S62" s="26" t="str">
        <x:f>IF(A62="","",VLOOKUP(Q62,LISTS!$Q$2:$T$9,2,FALSE))</x:f>
      </x:c>
      <x:c r="T62" s="26" t="str">
        <x:f>IF(A62="","",VLOOKUP(Q62,LISTS!$Q$2:$T$9,3,FALSE))</x:f>
      </x:c>
      <x:c r="U62" s="26" t="str">
        <x:f>IF(A62="","",VLOOKUP(Q62,LISTS!$Q$2:$T$9,4,FALSE))</x:f>
      </x:c>
      <x:c r="V62" s="26" t="str">
        <x:f>IF(A62="","","Reopen when mandate, jurisdiction, buyer/risk, timing, delivery ownership, engagement model or evidence freshness changes materially.")</x:f>
      </x:c>
    </x:row>
    <x:row r="63">
      <x:c r="A63" s="20"/>
      <x:c r="B63" s="20"/>
      <x:c r="C63" s="20"/>
      <x:c r="D63" s="20"/>
      <x:c r="E63" s="20"/>
      <x:c r="F63" s="20"/>
      <x:c r="G63" s="20"/>
      <x:c r="H63" s="20"/>
      <x:c r="I63" s="20"/>
      <x:c r="J63" s="20"/>
      <x:c r="K63" s="20"/>
      <x:c r="L63" s="20"/>
      <x:c r="M63" s="26" t="str">
        <x:f>IF(A63="","",IF(COUNTIF($A$6:$A$205,A63)&gt;1,"INVALID - DUPLICATE ID",IF(AND(OR(AND(LEN(C63)=24,IFERROR(FIND("SPECIALIST ADVISORY FIRM",C63),0)=1),AND(LEN(C63)=29,IFERROR(FIND("GLOBAL MULTIDISCIPLINARY FIRM",C63),0)=1),AND(LEN(C63)=27,IFERROR(FIND("LAW FIRM / ADJACENT ADVISER",C63),0)=1),AND(LEN(C63)=18,IFERROR(FIND("INDEPENDENT EXPERT",C63),0)=1),AND(LEN(C63)=23,IFERROR(FIND("DIRECTORY / MARKETPLACE",C63),0)=1),AND(LEN(C63)=23,IFERROR(FIND("ASSOCIATION / AUTHORITY",C63),0)=1),AND(LEN(C63)=23,IFERROR(FIND("SOFTWARE / SELF-SERVICE",C63),0)=1),AND(LEN(C63)=19,IFERROR(FIND("IN-HOUSE SUBSTITUTE",C63),0)=1),AND(LEN(C63)=5,IFERROR(FIND("OTHER",C63),0)=1)),OR(AND(LEN(D63)=3,IFERROR(FIND("YES",D63),0)=1),AND(LEN(D63)=2,IFERROR(FIND("NO",D63),0)=1),AND(LEN(D63)=7,IFERROR(FIND("UNCLEAR",D63),0)=1)),OR(AND(LEN(E63)=3,IFERROR(FIND("YES",E63),0)=1),AND(LEN(E63)=2,IFERROR(FIND("NO",E63),0)=1),AND(LEN(E63)=7,IFERROR(FIND("UNCLEAR",E63),0)=1)),OR(AND(LEN(F63)=3,IFERROR(FIND("YES",F63),0)=1),AND(LEN(F63)=2,IFERROR(FIND("NO",F63),0)=1),AND(LEN(F63)=7,IFERROR(FIND("UNCLEAR",F63),0)=1)),OR(AND(LEN(G63)=3,IFERROR(FIND("YES",G63),0)=1),AND(LEN(G63)=2,IFERROR(FIND("NO",G63),0)=1),AND(LEN(G63)=7,IFERROR(FIND("UNCLEAR",G63),0)=1)),OR(AND(LEN(H63)=8,IFERROR(FIND("OWN TEAM",H63),0)=1),AND(LEN(H63)=19,IFERROR(FIND("NETWORK / AFFILIATE",H63),0)=1),AND(LEN(H63)=25,IFERROR(FIND("THIRD PARTY / ROUTED LEAD",H63),0)=1),AND(LEN(H63)=16,IFERROR(FIND("INFORMATION ONLY",H63),0)=1),AND(LEN(H63)=23,IFERROR(FIND("SOFTWARE / SELF-SERVICE",H63),0)=1),AND(LEN(H63)=15,IFERROR(FIND("CLIENT IN-HOUSE",H63),0)=1),AND(LEN(H63)=7,IFERROR(FIND("UNCLEAR",H63),0)=1)),OR(AND(LEN(I63)=3,IFERROR(FIND("YES",I63),0)=1),AND(LEN(I63)=2,IFERROR(FIND("NO",I63),0)=1),AND(LEN(I63)=7,IFERROR(FIND("UNCLEAR",I63),0)=1)),OR(AND(LEN(J63)=9,IFERROR(FIND("AVAILABLE",J63),0)=1),AND(LEN(J63)=13,IFERROR(FIND("NOT AVAILABLE",J63),0)=1),AND(LEN(J63)=11,IFERROR(FIND("CONTRADICTS",J63),0)=1))),"VALID","INVALID - CONTROL TOKEN")))</x:f>
      </x:c>
      <x:c r="N63" s="26" t="str">
        <x:f>IF(A63="","",IF(COUNTIFS(EVIDENCE_PACKET!$A$6:$A$205,K63,EVIDENCE_PACKET!$B$6:$B$205,A63,EVIDENCE_PACKET!$J$6:$J$205,"VALID")=1,IF(COUNTIFS(EVIDENCE_PACKET!$A$6:$A$205,K63,EVIDENCE_PACKET!$F$6:$F$205,"CURRENT")=1,"READY","UNRESOLVED"),"INVALID - EVIDENCE LINK"))</x:f>
      </x:c>
      <x:c r="O63" s="26" t="str">
        <x:f>IF(A63="","",IF(OR(AND(OR(EXACT(C63,"DIRECTORY / MARKETPLACE"),EXACT(C63,"ASSOCIATION / AUTHORITY"),EXACT(C63,"SOFTWARE / SELF-SERVICE")),EXACT(H63,"OWN TEAM")),AND(EXACT(C63,"SPECIALIST ADVISORY FIRM"),OR(EXACT(H63,"INFORMATION ONLY"),EXACT(H63,"SOFTWARE / SELF-SERVICE")))),"CONTRADICTION","OK"))</x:f>
      </x:c>
      <x:c r="P63" s="26" t="str">
        <x:f>IF(A63="","",IF(OR(M63&lt;&gt;"VALID",N63&lt;&gt;"READY",O63&lt;&gt;"OK"),"BLOCKED",IF(OR(D63="UNCLEAR",E63="UNCLEAR",F63="UNCLEAR",G63="UNCLEAR",H63="UNCLEAR",I63="UNCLEAR"),"UNRESOLVED","CLEAR")))</x:f>
      </x:c>
      <x:c r="Q63" s="26" t="str">
        <x:f>IF(A63="","",IF(P63="BLOCKED","EVIDENCE / CONTROL BLOCK",IF(P63="UNRESOLVED","CONDITIONAL / REVIEW REQUIRED",VLOOKUP(C63,LISTS!$L$2:$M$10,2,FALSE))))</x:f>
      </x:c>
      <x:c r="R63" s="26" t="str">
        <x:f>IF(A63="","",IF(Q63="EVIDENCE / CONTROL BLOCK","BLOCKED",IF(Q63="CONDITIONAL / REVIEW REQUIRED","UNRESOLVED","READY")))</x:f>
      </x:c>
      <x:c r="S63" s="26" t="str">
        <x:f>IF(A63="","",VLOOKUP(Q63,LISTS!$Q$2:$T$9,2,FALSE))</x:f>
      </x:c>
      <x:c r="T63" s="26" t="str">
        <x:f>IF(A63="","",VLOOKUP(Q63,LISTS!$Q$2:$T$9,3,FALSE))</x:f>
      </x:c>
      <x:c r="U63" s="26" t="str">
        <x:f>IF(A63="","",VLOOKUP(Q63,LISTS!$Q$2:$T$9,4,FALSE))</x:f>
      </x:c>
      <x:c r="V63" s="26" t="str">
        <x:f>IF(A63="","","Reopen when mandate, jurisdiction, buyer/risk, timing, delivery ownership, engagement model or evidence freshness changes materially.")</x:f>
      </x:c>
    </x:row>
    <x:row r="64">
      <x:c r="A64" s="20"/>
      <x:c r="B64" s="20"/>
      <x:c r="C64" s="20"/>
      <x:c r="D64" s="20"/>
      <x:c r="E64" s="20"/>
      <x:c r="F64" s="20"/>
      <x:c r="G64" s="20"/>
      <x:c r="H64" s="20"/>
      <x:c r="I64" s="20"/>
      <x:c r="J64" s="20"/>
      <x:c r="K64" s="20"/>
      <x:c r="L64" s="20"/>
      <x:c r="M64" s="26" t="str">
        <x:f>IF(A64="","",IF(COUNTIF($A$6:$A$205,A64)&gt;1,"INVALID - DUPLICATE ID",IF(AND(OR(AND(LEN(C64)=24,IFERROR(FIND("SPECIALIST ADVISORY FIRM",C64),0)=1),AND(LEN(C64)=29,IFERROR(FIND("GLOBAL MULTIDISCIPLINARY FIRM",C64),0)=1),AND(LEN(C64)=27,IFERROR(FIND("LAW FIRM / ADJACENT ADVISER",C64),0)=1),AND(LEN(C64)=18,IFERROR(FIND("INDEPENDENT EXPERT",C64),0)=1),AND(LEN(C64)=23,IFERROR(FIND("DIRECTORY / MARKETPLACE",C64),0)=1),AND(LEN(C64)=23,IFERROR(FIND("ASSOCIATION / AUTHORITY",C64),0)=1),AND(LEN(C64)=23,IFERROR(FIND("SOFTWARE / SELF-SERVICE",C64),0)=1),AND(LEN(C64)=19,IFERROR(FIND("IN-HOUSE SUBSTITUTE",C64),0)=1),AND(LEN(C64)=5,IFERROR(FIND("OTHER",C64),0)=1)),OR(AND(LEN(D64)=3,IFERROR(FIND("YES",D64),0)=1),AND(LEN(D64)=2,IFERROR(FIND("NO",D64),0)=1),AND(LEN(D64)=7,IFERROR(FIND("UNCLEAR",D64),0)=1)),OR(AND(LEN(E64)=3,IFERROR(FIND("YES",E64),0)=1),AND(LEN(E64)=2,IFERROR(FIND("NO",E64),0)=1),AND(LEN(E64)=7,IFERROR(FIND("UNCLEAR",E64),0)=1)),OR(AND(LEN(F64)=3,IFERROR(FIND("YES",F64),0)=1),AND(LEN(F64)=2,IFERROR(FIND("NO",F64),0)=1),AND(LEN(F64)=7,IFERROR(FIND("UNCLEAR",F64),0)=1)),OR(AND(LEN(G64)=3,IFERROR(FIND("YES",G64),0)=1),AND(LEN(G64)=2,IFERROR(FIND("NO",G64),0)=1),AND(LEN(G64)=7,IFERROR(FIND("UNCLEAR",G64),0)=1)),OR(AND(LEN(H64)=8,IFERROR(FIND("OWN TEAM",H64),0)=1),AND(LEN(H64)=19,IFERROR(FIND("NETWORK / AFFILIATE",H64),0)=1),AND(LEN(H64)=25,IFERROR(FIND("THIRD PARTY / ROUTED LEAD",H64),0)=1),AND(LEN(H64)=16,IFERROR(FIND("INFORMATION ONLY",H64),0)=1),AND(LEN(H64)=23,IFERROR(FIND("SOFTWARE / SELF-SERVICE",H64),0)=1),AND(LEN(H64)=15,IFERROR(FIND("CLIENT IN-HOUSE",H64),0)=1),AND(LEN(H64)=7,IFERROR(FIND("UNCLEAR",H64),0)=1)),OR(AND(LEN(I64)=3,IFERROR(FIND("YES",I64),0)=1),AND(LEN(I64)=2,IFERROR(FIND("NO",I64),0)=1),AND(LEN(I64)=7,IFERROR(FIND("UNCLEAR",I64),0)=1)),OR(AND(LEN(J64)=9,IFERROR(FIND("AVAILABLE",J64),0)=1),AND(LEN(J64)=13,IFERROR(FIND("NOT AVAILABLE",J64),0)=1),AND(LEN(J64)=11,IFERROR(FIND("CONTRADICTS",J64),0)=1))),"VALID","INVALID - CONTROL TOKEN")))</x:f>
      </x:c>
      <x:c r="N64" s="26" t="str">
        <x:f>IF(A64="","",IF(COUNTIFS(EVIDENCE_PACKET!$A$6:$A$205,K64,EVIDENCE_PACKET!$B$6:$B$205,A64,EVIDENCE_PACKET!$J$6:$J$205,"VALID")=1,IF(COUNTIFS(EVIDENCE_PACKET!$A$6:$A$205,K64,EVIDENCE_PACKET!$F$6:$F$205,"CURRENT")=1,"READY","UNRESOLVED"),"INVALID - EVIDENCE LINK"))</x:f>
      </x:c>
      <x:c r="O64" s="26" t="str">
        <x:f>IF(A64="","",IF(OR(AND(OR(EXACT(C64,"DIRECTORY / MARKETPLACE"),EXACT(C64,"ASSOCIATION / AUTHORITY"),EXACT(C64,"SOFTWARE / SELF-SERVICE")),EXACT(H64,"OWN TEAM")),AND(EXACT(C64,"SPECIALIST ADVISORY FIRM"),OR(EXACT(H64,"INFORMATION ONLY"),EXACT(H64,"SOFTWARE / SELF-SERVICE")))),"CONTRADICTION","OK"))</x:f>
      </x:c>
      <x:c r="P64" s="26" t="str">
        <x:f>IF(A64="","",IF(OR(M64&lt;&gt;"VALID",N64&lt;&gt;"READY",O64&lt;&gt;"OK"),"BLOCKED",IF(OR(D64="UNCLEAR",E64="UNCLEAR",F64="UNCLEAR",G64="UNCLEAR",H64="UNCLEAR",I64="UNCLEAR"),"UNRESOLVED","CLEAR")))</x:f>
      </x:c>
      <x:c r="Q64" s="26" t="str">
        <x:f>IF(A64="","",IF(P64="BLOCKED","EVIDENCE / CONTROL BLOCK",IF(P64="UNRESOLVED","CONDITIONAL / REVIEW REQUIRED",VLOOKUP(C64,LISTS!$L$2:$M$10,2,FALSE))))</x:f>
      </x:c>
      <x:c r="R64" s="26" t="str">
        <x:f>IF(A64="","",IF(Q64="EVIDENCE / CONTROL BLOCK","BLOCKED",IF(Q64="CONDITIONAL / REVIEW REQUIRED","UNRESOLVED","READY")))</x:f>
      </x:c>
      <x:c r="S64" s="26" t="str">
        <x:f>IF(A64="","",VLOOKUP(Q64,LISTS!$Q$2:$T$9,2,FALSE))</x:f>
      </x:c>
      <x:c r="T64" s="26" t="str">
        <x:f>IF(A64="","",VLOOKUP(Q64,LISTS!$Q$2:$T$9,3,FALSE))</x:f>
      </x:c>
      <x:c r="U64" s="26" t="str">
        <x:f>IF(A64="","",VLOOKUP(Q64,LISTS!$Q$2:$T$9,4,FALSE))</x:f>
      </x:c>
      <x:c r="V64" s="26" t="str">
        <x:f>IF(A64="","","Reopen when mandate, jurisdiction, buyer/risk, timing, delivery ownership, engagement model or evidence freshness changes materially.")</x:f>
      </x:c>
    </x:row>
    <x:row r="65">
      <x:c r="A65" s="20"/>
      <x:c r="B65" s="20"/>
      <x:c r="C65" s="20"/>
      <x:c r="D65" s="20"/>
      <x:c r="E65" s="20"/>
      <x:c r="F65" s="20"/>
      <x:c r="G65" s="20"/>
      <x:c r="H65" s="20"/>
      <x:c r="I65" s="20"/>
      <x:c r="J65" s="20"/>
      <x:c r="K65" s="20"/>
      <x:c r="L65" s="20"/>
      <x:c r="M65" s="26" t="str">
        <x:f>IF(A65="","",IF(COUNTIF($A$6:$A$205,A65)&gt;1,"INVALID - DUPLICATE ID",IF(AND(OR(AND(LEN(C65)=24,IFERROR(FIND("SPECIALIST ADVISORY FIRM",C65),0)=1),AND(LEN(C65)=29,IFERROR(FIND("GLOBAL MULTIDISCIPLINARY FIRM",C65),0)=1),AND(LEN(C65)=27,IFERROR(FIND("LAW FIRM / ADJACENT ADVISER",C65),0)=1),AND(LEN(C65)=18,IFERROR(FIND("INDEPENDENT EXPERT",C65),0)=1),AND(LEN(C65)=23,IFERROR(FIND("DIRECTORY / MARKETPLACE",C65),0)=1),AND(LEN(C65)=23,IFERROR(FIND("ASSOCIATION / AUTHORITY",C65),0)=1),AND(LEN(C65)=23,IFERROR(FIND("SOFTWARE / SELF-SERVICE",C65),0)=1),AND(LEN(C65)=19,IFERROR(FIND("IN-HOUSE SUBSTITUTE",C65),0)=1),AND(LEN(C65)=5,IFERROR(FIND("OTHER",C65),0)=1)),OR(AND(LEN(D65)=3,IFERROR(FIND("YES",D65),0)=1),AND(LEN(D65)=2,IFERROR(FIND("NO",D65),0)=1),AND(LEN(D65)=7,IFERROR(FIND("UNCLEAR",D65),0)=1)),OR(AND(LEN(E65)=3,IFERROR(FIND("YES",E65),0)=1),AND(LEN(E65)=2,IFERROR(FIND("NO",E65),0)=1),AND(LEN(E65)=7,IFERROR(FIND("UNCLEAR",E65),0)=1)),OR(AND(LEN(F65)=3,IFERROR(FIND("YES",F65),0)=1),AND(LEN(F65)=2,IFERROR(FIND("NO",F65),0)=1),AND(LEN(F65)=7,IFERROR(FIND("UNCLEAR",F65),0)=1)),OR(AND(LEN(G65)=3,IFERROR(FIND("YES",G65),0)=1),AND(LEN(G65)=2,IFERROR(FIND("NO",G65),0)=1),AND(LEN(G65)=7,IFERROR(FIND("UNCLEAR",G65),0)=1)),OR(AND(LEN(H65)=8,IFERROR(FIND("OWN TEAM",H65),0)=1),AND(LEN(H65)=19,IFERROR(FIND("NETWORK / AFFILIATE",H65),0)=1),AND(LEN(H65)=25,IFERROR(FIND("THIRD PARTY / ROUTED LEAD",H65),0)=1),AND(LEN(H65)=16,IFERROR(FIND("INFORMATION ONLY",H65),0)=1),AND(LEN(H65)=23,IFERROR(FIND("SOFTWARE / SELF-SERVICE",H65),0)=1),AND(LEN(H65)=15,IFERROR(FIND("CLIENT IN-HOUSE",H65),0)=1),AND(LEN(H65)=7,IFERROR(FIND("UNCLEAR",H65),0)=1)),OR(AND(LEN(I65)=3,IFERROR(FIND("YES",I65),0)=1),AND(LEN(I65)=2,IFERROR(FIND("NO",I65),0)=1),AND(LEN(I65)=7,IFERROR(FIND("UNCLEAR",I65),0)=1)),OR(AND(LEN(J65)=9,IFERROR(FIND("AVAILABLE",J65),0)=1),AND(LEN(J65)=13,IFERROR(FIND("NOT AVAILABLE",J65),0)=1),AND(LEN(J65)=11,IFERROR(FIND("CONTRADICTS",J65),0)=1))),"VALID","INVALID - CONTROL TOKEN")))</x:f>
      </x:c>
      <x:c r="N65" s="26" t="str">
        <x:f>IF(A65="","",IF(COUNTIFS(EVIDENCE_PACKET!$A$6:$A$205,K65,EVIDENCE_PACKET!$B$6:$B$205,A65,EVIDENCE_PACKET!$J$6:$J$205,"VALID")=1,IF(COUNTIFS(EVIDENCE_PACKET!$A$6:$A$205,K65,EVIDENCE_PACKET!$F$6:$F$205,"CURRENT")=1,"READY","UNRESOLVED"),"INVALID - EVIDENCE LINK"))</x:f>
      </x:c>
      <x:c r="O65" s="26" t="str">
        <x:f>IF(A65="","",IF(OR(AND(OR(EXACT(C65,"DIRECTORY / MARKETPLACE"),EXACT(C65,"ASSOCIATION / AUTHORITY"),EXACT(C65,"SOFTWARE / SELF-SERVICE")),EXACT(H65,"OWN TEAM")),AND(EXACT(C65,"SPECIALIST ADVISORY FIRM"),OR(EXACT(H65,"INFORMATION ONLY"),EXACT(H65,"SOFTWARE / SELF-SERVICE")))),"CONTRADICTION","OK"))</x:f>
      </x:c>
      <x:c r="P65" s="26" t="str">
        <x:f>IF(A65="","",IF(OR(M65&lt;&gt;"VALID",N65&lt;&gt;"READY",O65&lt;&gt;"OK"),"BLOCKED",IF(OR(D65="UNCLEAR",E65="UNCLEAR",F65="UNCLEAR",G65="UNCLEAR",H65="UNCLEAR",I65="UNCLEAR"),"UNRESOLVED","CLEAR")))</x:f>
      </x:c>
      <x:c r="Q65" s="26" t="str">
        <x:f>IF(A65="","",IF(P65="BLOCKED","EVIDENCE / CONTROL BLOCK",IF(P65="UNRESOLVED","CONDITIONAL / REVIEW REQUIRED",VLOOKUP(C65,LISTS!$L$2:$M$10,2,FALSE))))</x:f>
      </x:c>
      <x:c r="R65" s="26" t="str">
        <x:f>IF(A65="","",IF(Q65="EVIDENCE / CONTROL BLOCK","BLOCKED",IF(Q65="CONDITIONAL / REVIEW REQUIRED","UNRESOLVED","READY")))</x:f>
      </x:c>
      <x:c r="S65" s="26" t="str">
        <x:f>IF(A65="","",VLOOKUP(Q65,LISTS!$Q$2:$T$9,2,FALSE))</x:f>
      </x:c>
      <x:c r="T65" s="26" t="str">
        <x:f>IF(A65="","",VLOOKUP(Q65,LISTS!$Q$2:$T$9,3,FALSE))</x:f>
      </x:c>
      <x:c r="U65" s="26" t="str">
        <x:f>IF(A65="","",VLOOKUP(Q65,LISTS!$Q$2:$T$9,4,FALSE))</x:f>
      </x:c>
      <x:c r="V65" s="26" t="str">
        <x:f>IF(A65="","","Reopen when mandate, jurisdiction, buyer/risk, timing, delivery ownership, engagement model or evidence freshness changes materially.")</x:f>
      </x:c>
    </x:row>
    <x:row r="66">
      <x:c r="A66" s="20"/>
      <x:c r="B66" s="20"/>
      <x:c r="C66" s="20"/>
      <x:c r="D66" s="20"/>
      <x:c r="E66" s="20"/>
      <x:c r="F66" s="20"/>
      <x:c r="G66" s="20"/>
      <x:c r="H66" s="20"/>
      <x:c r="I66" s="20"/>
      <x:c r="J66" s="20"/>
      <x:c r="K66" s="20"/>
      <x:c r="L66" s="20"/>
      <x:c r="M66" s="26" t="str">
        <x:f>IF(A66="","",IF(COUNTIF($A$6:$A$205,A66)&gt;1,"INVALID - DUPLICATE ID",IF(AND(OR(AND(LEN(C66)=24,IFERROR(FIND("SPECIALIST ADVISORY FIRM",C66),0)=1),AND(LEN(C66)=29,IFERROR(FIND("GLOBAL MULTIDISCIPLINARY FIRM",C66),0)=1),AND(LEN(C66)=27,IFERROR(FIND("LAW FIRM / ADJACENT ADVISER",C66),0)=1),AND(LEN(C66)=18,IFERROR(FIND("INDEPENDENT EXPERT",C66),0)=1),AND(LEN(C66)=23,IFERROR(FIND("DIRECTORY / MARKETPLACE",C66),0)=1),AND(LEN(C66)=23,IFERROR(FIND("ASSOCIATION / AUTHORITY",C66),0)=1),AND(LEN(C66)=23,IFERROR(FIND("SOFTWARE / SELF-SERVICE",C66),0)=1),AND(LEN(C66)=19,IFERROR(FIND("IN-HOUSE SUBSTITUTE",C66),0)=1),AND(LEN(C66)=5,IFERROR(FIND("OTHER",C66),0)=1)),OR(AND(LEN(D66)=3,IFERROR(FIND("YES",D66),0)=1),AND(LEN(D66)=2,IFERROR(FIND("NO",D66),0)=1),AND(LEN(D66)=7,IFERROR(FIND("UNCLEAR",D66),0)=1)),OR(AND(LEN(E66)=3,IFERROR(FIND("YES",E66),0)=1),AND(LEN(E66)=2,IFERROR(FIND("NO",E66),0)=1),AND(LEN(E66)=7,IFERROR(FIND("UNCLEAR",E66),0)=1)),OR(AND(LEN(F66)=3,IFERROR(FIND("YES",F66),0)=1),AND(LEN(F66)=2,IFERROR(FIND("NO",F66),0)=1),AND(LEN(F66)=7,IFERROR(FIND("UNCLEAR",F66),0)=1)),OR(AND(LEN(G66)=3,IFERROR(FIND("YES",G66),0)=1),AND(LEN(G66)=2,IFERROR(FIND("NO",G66),0)=1),AND(LEN(G66)=7,IFERROR(FIND("UNCLEAR",G66),0)=1)),OR(AND(LEN(H66)=8,IFERROR(FIND("OWN TEAM",H66),0)=1),AND(LEN(H66)=19,IFERROR(FIND("NETWORK / AFFILIATE",H66),0)=1),AND(LEN(H66)=25,IFERROR(FIND("THIRD PARTY / ROUTED LEAD",H66),0)=1),AND(LEN(H66)=16,IFERROR(FIND("INFORMATION ONLY",H66),0)=1),AND(LEN(H66)=23,IFERROR(FIND("SOFTWARE / SELF-SERVICE",H66),0)=1),AND(LEN(H66)=15,IFERROR(FIND("CLIENT IN-HOUSE",H66),0)=1),AND(LEN(H66)=7,IFERROR(FIND("UNCLEAR",H66),0)=1)),OR(AND(LEN(I66)=3,IFERROR(FIND("YES",I66),0)=1),AND(LEN(I66)=2,IFERROR(FIND("NO",I66),0)=1),AND(LEN(I66)=7,IFERROR(FIND("UNCLEAR",I66),0)=1)),OR(AND(LEN(J66)=9,IFERROR(FIND("AVAILABLE",J66),0)=1),AND(LEN(J66)=13,IFERROR(FIND("NOT AVAILABLE",J66),0)=1),AND(LEN(J66)=11,IFERROR(FIND("CONTRADICTS",J66),0)=1))),"VALID","INVALID - CONTROL TOKEN")))</x:f>
      </x:c>
      <x:c r="N66" s="26" t="str">
        <x:f>IF(A66="","",IF(COUNTIFS(EVIDENCE_PACKET!$A$6:$A$205,K66,EVIDENCE_PACKET!$B$6:$B$205,A66,EVIDENCE_PACKET!$J$6:$J$205,"VALID")=1,IF(COUNTIFS(EVIDENCE_PACKET!$A$6:$A$205,K66,EVIDENCE_PACKET!$F$6:$F$205,"CURRENT")=1,"READY","UNRESOLVED"),"INVALID - EVIDENCE LINK"))</x:f>
      </x:c>
      <x:c r="O66" s="26" t="str">
        <x:f>IF(A66="","",IF(OR(AND(OR(EXACT(C66,"DIRECTORY / MARKETPLACE"),EXACT(C66,"ASSOCIATION / AUTHORITY"),EXACT(C66,"SOFTWARE / SELF-SERVICE")),EXACT(H66,"OWN TEAM")),AND(EXACT(C66,"SPECIALIST ADVISORY FIRM"),OR(EXACT(H66,"INFORMATION ONLY"),EXACT(H66,"SOFTWARE / SELF-SERVICE")))),"CONTRADICTION","OK"))</x:f>
      </x:c>
      <x:c r="P66" s="26" t="str">
        <x:f>IF(A66="","",IF(OR(M66&lt;&gt;"VALID",N66&lt;&gt;"READY",O66&lt;&gt;"OK"),"BLOCKED",IF(OR(D66="UNCLEAR",E66="UNCLEAR",F66="UNCLEAR",G66="UNCLEAR",H66="UNCLEAR",I66="UNCLEAR"),"UNRESOLVED","CLEAR")))</x:f>
      </x:c>
      <x:c r="Q66" s="26" t="str">
        <x:f>IF(A66="","",IF(P66="BLOCKED","EVIDENCE / CONTROL BLOCK",IF(P66="UNRESOLVED","CONDITIONAL / REVIEW REQUIRED",VLOOKUP(C66,LISTS!$L$2:$M$10,2,FALSE))))</x:f>
      </x:c>
      <x:c r="R66" s="26" t="str">
        <x:f>IF(A66="","",IF(Q66="EVIDENCE / CONTROL BLOCK","BLOCKED",IF(Q66="CONDITIONAL / REVIEW REQUIRED","UNRESOLVED","READY")))</x:f>
      </x:c>
      <x:c r="S66" s="26" t="str">
        <x:f>IF(A66="","",VLOOKUP(Q66,LISTS!$Q$2:$T$9,2,FALSE))</x:f>
      </x:c>
      <x:c r="T66" s="26" t="str">
        <x:f>IF(A66="","",VLOOKUP(Q66,LISTS!$Q$2:$T$9,3,FALSE))</x:f>
      </x:c>
      <x:c r="U66" s="26" t="str">
        <x:f>IF(A66="","",VLOOKUP(Q66,LISTS!$Q$2:$T$9,4,FALSE))</x:f>
      </x:c>
      <x:c r="V66" s="26" t="str">
        <x:f>IF(A66="","","Reopen when mandate, jurisdiction, buyer/risk, timing, delivery ownership, engagement model or evidence freshness changes materially.")</x:f>
      </x:c>
    </x:row>
    <x:row r="67">
      <x:c r="A67" s="20"/>
      <x:c r="B67" s="20"/>
      <x:c r="C67" s="20"/>
      <x:c r="D67" s="20"/>
      <x:c r="E67" s="20"/>
      <x:c r="F67" s="20"/>
      <x:c r="G67" s="20"/>
      <x:c r="H67" s="20"/>
      <x:c r="I67" s="20"/>
      <x:c r="J67" s="20"/>
      <x:c r="K67" s="20"/>
      <x:c r="L67" s="20"/>
      <x:c r="M67" s="26" t="str">
        <x:f>IF(A67="","",IF(COUNTIF($A$6:$A$205,A67)&gt;1,"INVALID - DUPLICATE ID",IF(AND(OR(AND(LEN(C67)=24,IFERROR(FIND("SPECIALIST ADVISORY FIRM",C67),0)=1),AND(LEN(C67)=29,IFERROR(FIND("GLOBAL MULTIDISCIPLINARY FIRM",C67),0)=1),AND(LEN(C67)=27,IFERROR(FIND("LAW FIRM / ADJACENT ADVISER",C67),0)=1),AND(LEN(C67)=18,IFERROR(FIND("INDEPENDENT EXPERT",C67),0)=1),AND(LEN(C67)=23,IFERROR(FIND("DIRECTORY / MARKETPLACE",C67),0)=1),AND(LEN(C67)=23,IFERROR(FIND("ASSOCIATION / AUTHORITY",C67),0)=1),AND(LEN(C67)=23,IFERROR(FIND("SOFTWARE / SELF-SERVICE",C67),0)=1),AND(LEN(C67)=19,IFERROR(FIND("IN-HOUSE SUBSTITUTE",C67),0)=1),AND(LEN(C67)=5,IFERROR(FIND("OTHER",C67),0)=1)),OR(AND(LEN(D67)=3,IFERROR(FIND("YES",D67),0)=1),AND(LEN(D67)=2,IFERROR(FIND("NO",D67),0)=1),AND(LEN(D67)=7,IFERROR(FIND("UNCLEAR",D67),0)=1)),OR(AND(LEN(E67)=3,IFERROR(FIND("YES",E67),0)=1),AND(LEN(E67)=2,IFERROR(FIND("NO",E67),0)=1),AND(LEN(E67)=7,IFERROR(FIND("UNCLEAR",E67),0)=1)),OR(AND(LEN(F67)=3,IFERROR(FIND("YES",F67),0)=1),AND(LEN(F67)=2,IFERROR(FIND("NO",F67),0)=1),AND(LEN(F67)=7,IFERROR(FIND("UNCLEAR",F67),0)=1)),OR(AND(LEN(G67)=3,IFERROR(FIND("YES",G67),0)=1),AND(LEN(G67)=2,IFERROR(FIND("NO",G67),0)=1),AND(LEN(G67)=7,IFERROR(FIND("UNCLEAR",G67),0)=1)),OR(AND(LEN(H67)=8,IFERROR(FIND("OWN TEAM",H67),0)=1),AND(LEN(H67)=19,IFERROR(FIND("NETWORK / AFFILIATE",H67),0)=1),AND(LEN(H67)=25,IFERROR(FIND("THIRD PARTY / ROUTED LEAD",H67),0)=1),AND(LEN(H67)=16,IFERROR(FIND("INFORMATION ONLY",H67),0)=1),AND(LEN(H67)=23,IFERROR(FIND("SOFTWARE / SELF-SERVICE",H67),0)=1),AND(LEN(H67)=15,IFERROR(FIND("CLIENT IN-HOUSE",H67),0)=1),AND(LEN(H67)=7,IFERROR(FIND("UNCLEAR",H67),0)=1)),OR(AND(LEN(I67)=3,IFERROR(FIND("YES",I67),0)=1),AND(LEN(I67)=2,IFERROR(FIND("NO",I67),0)=1),AND(LEN(I67)=7,IFERROR(FIND("UNCLEAR",I67),0)=1)),OR(AND(LEN(J67)=9,IFERROR(FIND("AVAILABLE",J67),0)=1),AND(LEN(J67)=13,IFERROR(FIND("NOT AVAILABLE",J67),0)=1),AND(LEN(J67)=11,IFERROR(FIND("CONTRADICTS",J67),0)=1))),"VALID","INVALID - CONTROL TOKEN")))</x:f>
      </x:c>
      <x:c r="N67" s="26" t="str">
        <x:f>IF(A67="","",IF(COUNTIFS(EVIDENCE_PACKET!$A$6:$A$205,K67,EVIDENCE_PACKET!$B$6:$B$205,A67,EVIDENCE_PACKET!$J$6:$J$205,"VALID")=1,IF(COUNTIFS(EVIDENCE_PACKET!$A$6:$A$205,K67,EVIDENCE_PACKET!$F$6:$F$205,"CURRENT")=1,"READY","UNRESOLVED"),"INVALID - EVIDENCE LINK"))</x:f>
      </x:c>
      <x:c r="O67" s="26" t="str">
        <x:f>IF(A67="","",IF(OR(AND(OR(EXACT(C67,"DIRECTORY / MARKETPLACE"),EXACT(C67,"ASSOCIATION / AUTHORITY"),EXACT(C67,"SOFTWARE / SELF-SERVICE")),EXACT(H67,"OWN TEAM")),AND(EXACT(C67,"SPECIALIST ADVISORY FIRM"),OR(EXACT(H67,"INFORMATION ONLY"),EXACT(H67,"SOFTWARE / SELF-SERVICE")))),"CONTRADICTION","OK"))</x:f>
      </x:c>
      <x:c r="P67" s="26" t="str">
        <x:f>IF(A67="","",IF(OR(M67&lt;&gt;"VALID",N67&lt;&gt;"READY",O67&lt;&gt;"OK"),"BLOCKED",IF(OR(D67="UNCLEAR",E67="UNCLEAR",F67="UNCLEAR",G67="UNCLEAR",H67="UNCLEAR",I67="UNCLEAR"),"UNRESOLVED","CLEAR")))</x:f>
      </x:c>
      <x:c r="Q67" s="26" t="str">
        <x:f>IF(A67="","",IF(P67="BLOCKED","EVIDENCE / CONTROL BLOCK",IF(P67="UNRESOLVED","CONDITIONAL / REVIEW REQUIRED",VLOOKUP(C67,LISTS!$L$2:$M$10,2,FALSE))))</x:f>
      </x:c>
      <x:c r="R67" s="26" t="str">
        <x:f>IF(A67="","",IF(Q67="EVIDENCE / CONTROL BLOCK","BLOCKED",IF(Q67="CONDITIONAL / REVIEW REQUIRED","UNRESOLVED","READY")))</x:f>
      </x:c>
      <x:c r="S67" s="26" t="str">
        <x:f>IF(A67="","",VLOOKUP(Q67,LISTS!$Q$2:$T$9,2,FALSE))</x:f>
      </x:c>
      <x:c r="T67" s="26" t="str">
        <x:f>IF(A67="","",VLOOKUP(Q67,LISTS!$Q$2:$T$9,3,FALSE))</x:f>
      </x:c>
      <x:c r="U67" s="26" t="str">
        <x:f>IF(A67="","",VLOOKUP(Q67,LISTS!$Q$2:$T$9,4,FALSE))</x:f>
      </x:c>
      <x:c r="V67" s="26" t="str">
        <x:f>IF(A67="","","Reopen when mandate, jurisdiction, buyer/risk, timing, delivery ownership, engagement model or evidence freshness changes materially.")</x:f>
      </x:c>
    </x:row>
    <x:row r="68">
      <x:c r="A68" s="20"/>
      <x:c r="B68" s="20"/>
      <x:c r="C68" s="20"/>
      <x:c r="D68" s="20"/>
      <x:c r="E68" s="20"/>
      <x:c r="F68" s="20"/>
      <x:c r="G68" s="20"/>
      <x:c r="H68" s="20"/>
      <x:c r="I68" s="20"/>
      <x:c r="J68" s="20"/>
      <x:c r="K68" s="20"/>
      <x:c r="L68" s="20"/>
      <x:c r="M68" s="26" t="str">
        <x:f>IF(A68="","",IF(COUNTIF($A$6:$A$205,A68)&gt;1,"INVALID - DUPLICATE ID",IF(AND(OR(AND(LEN(C68)=24,IFERROR(FIND("SPECIALIST ADVISORY FIRM",C68),0)=1),AND(LEN(C68)=29,IFERROR(FIND("GLOBAL MULTIDISCIPLINARY FIRM",C68),0)=1),AND(LEN(C68)=27,IFERROR(FIND("LAW FIRM / ADJACENT ADVISER",C68),0)=1),AND(LEN(C68)=18,IFERROR(FIND("INDEPENDENT EXPERT",C68),0)=1),AND(LEN(C68)=23,IFERROR(FIND("DIRECTORY / MARKETPLACE",C68),0)=1),AND(LEN(C68)=23,IFERROR(FIND("ASSOCIATION / AUTHORITY",C68),0)=1),AND(LEN(C68)=23,IFERROR(FIND("SOFTWARE / SELF-SERVICE",C68),0)=1),AND(LEN(C68)=19,IFERROR(FIND("IN-HOUSE SUBSTITUTE",C68),0)=1),AND(LEN(C68)=5,IFERROR(FIND("OTHER",C68),0)=1)),OR(AND(LEN(D68)=3,IFERROR(FIND("YES",D68),0)=1),AND(LEN(D68)=2,IFERROR(FIND("NO",D68),0)=1),AND(LEN(D68)=7,IFERROR(FIND("UNCLEAR",D68),0)=1)),OR(AND(LEN(E68)=3,IFERROR(FIND("YES",E68),0)=1),AND(LEN(E68)=2,IFERROR(FIND("NO",E68),0)=1),AND(LEN(E68)=7,IFERROR(FIND("UNCLEAR",E68),0)=1)),OR(AND(LEN(F68)=3,IFERROR(FIND("YES",F68),0)=1),AND(LEN(F68)=2,IFERROR(FIND("NO",F68),0)=1),AND(LEN(F68)=7,IFERROR(FIND("UNCLEAR",F68),0)=1)),OR(AND(LEN(G68)=3,IFERROR(FIND("YES",G68),0)=1),AND(LEN(G68)=2,IFERROR(FIND("NO",G68),0)=1),AND(LEN(G68)=7,IFERROR(FIND("UNCLEAR",G68),0)=1)),OR(AND(LEN(H68)=8,IFERROR(FIND("OWN TEAM",H68),0)=1),AND(LEN(H68)=19,IFERROR(FIND("NETWORK / AFFILIATE",H68),0)=1),AND(LEN(H68)=25,IFERROR(FIND("THIRD PARTY / ROUTED LEAD",H68),0)=1),AND(LEN(H68)=16,IFERROR(FIND("INFORMATION ONLY",H68),0)=1),AND(LEN(H68)=23,IFERROR(FIND("SOFTWARE / SELF-SERVICE",H68),0)=1),AND(LEN(H68)=15,IFERROR(FIND("CLIENT IN-HOUSE",H68),0)=1),AND(LEN(H68)=7,IFERROR(FIND("UNCLEAR",H68),0)=1)),OR(AND(LEN(I68)=3,IFERROR(FIND("YES",I68),0)=1),AND(LEN(I68)=2,IFERROR(FIND("NO",I68),0)=1),AND(LEN(I68)=7,IFERROR(FIND("UNCLEAR",I68),0)=1)),OR(AND(LEN(J68)=9,IFERROR(FIND("AVAILABLE",J68),0)=1),AND(LEN(J68)=13,IFERROR(FIND("NOT AVAILABLE",J68),0)=1),AND(LEN(J68)=11,IFERROR(FIND("CONTRADICTS",J68),0)=1))),"VALID","INVALID - CONTROL TOKEN")))</x:f>
      </x:c>
      <x:c r="N68" s="26" t="str">
        <x:f>IF(A68="","",IF(COUNTIFS(EVIDENCE_PACKET!$A$6:$A$205,K68,EVIDENCE_PACKET!$B$6:$B$205,A68,EVIDENCE_PACKET!$J$6:$J$205,"VALID")=1,IF(COUNTIFS(EVIDENCE_PACKET!$A$6:$A$205,K68,EVIDENCE_PACKET!$F$6:$F$205,"CURRENT")=1,"READY","UNRESOLVED"),"INVALID - EVIDENCE LINK"))</x:f>
      </x:c>
      <x:c r="O68" s="26" t="str">
        <x:f>IF(A68="","",IF(OR(AND(OR(EXACT(C68,"DIRECTORY / MARKETPLACE"),EXACT(C68,"ASSOCIATION / AUTHORITY"),EXACT(C68,"SOFTWARE / SELF-SERVICE")),EXACT(H68,"OWN TEAM")),AND(EXACT(C68,"SPECIALIST ADVISORY FIRM"),OR(EXACT(H68,"INFORMATION ONLY"),EXACT(H68,"SOFTWARE / SELF-SERVICE")))),"CONTRADICTION","OK"))</x:f>
      </x:c>
      <x:c r="P68" s="26" t="str">
        <x:f>IF(A68="","",IF(OR(M68&lt;&gt;"VALID",N68&lt;&gt;"READY",O68&lt;&gt;"OK"),"BLOCKED",IF(OR(D68="UNCLEAR",E68="UNCLEAR",F68="UNCLEAR",G68="UNCLEAR",H68="UNCLEAR",I68="UNCLEAR"),"UNRESOLVED","CLEAR")))</x:f>
      </x:c>
      <x:c r="Q68" s="26" t="str">
        <x:f>IF(A68="","",IF(P68="BLOCKED","EVIDENCE / CONTROL BLOCK",IF(P68="UNRESOLVED","CONDITIONAL / REVIEW REQUIRED",VLOOKUP(C68,LISTS!$L$2:$M$10,2,FALSE))))</x:f>
      </x:c>
      <x:c r="R68" s="26" t="str">
        <x:f>IF(A68="","",IF(Q68="EVIDENCE / CONTROL BLOCK","BLOCKED",IF(Q68="CONDITIONAL / REVIEW REQUIRED","UNRESOLVED","READY")))</x:f>
      </x:c>
      <x:c r="S68" s="26" t="str">
        <x:f>IF(A68="","",VLOOKUP(Q68,LISTS!$Q$2:$T$9,2,FALSE))</x:f>
      </x:c>
      <x:c r="T68" s="26" t="str">
        <x:f>IF(A68="","",VLOOKUP(Q68,LISTS!$Q$2:$T$9,3,FALSE))</x:f>
      </x:c>
      <x:c r="U68" s="26" t="str">
        <x:f>IF(A68="","",VLOOKUP(Q68,LISTS!$Q$2:$T$9,4,FALSE))</x:f>
      </x:c>
      <x:c r="V68" s="26" t="str">
        <x:f>IF(A68="","","Reopen when mandate, jurisdiction, buyer/risk, timing, delivery ownership, engagement model or evidence freshness changes materially.")</x:f>
      </x:c>
    </x:row>
    <x:row r="69">
      <x:c r="A69" s="20"/>
      <x:c r="B69" s="20"/>
      <x:c r="C69" s="20"/>
      <x:c r="D69" s="20"/>
      <x:c r="E69" s="20"/>
      <x:c r="F69" s="20"/>
      <x:c r="G69" s="20"/>
      <x:c r="H69" s="20"/>
      <x:c r="I69" s="20"/>
      <x:c r="J69" s="20"/>
      <x:c r="K69" s="20"/>
      <x:c r="L69" s="20"/>
      <x:c r="M69" s="26" t="str">
        <x:f>IF(A69="","",IF(COUNTIF($A$6:$A$205,A69)&gt;1,"INVALID - DUPLICATE ID",IF(AND(OR(AND(LEN(C69)=24,IFERROR(FIND("SPECIALIST ADVISORY FIRM",C69),0)=1),AND(LEN(C69)=29,IFERROR(FIND("GLOBAL MULTIDISCIPLINARY FIRM",C69),0)=1),AND(LEN(C69)=27,IFERROR(FIND("LAW FIRM / ADJACENT ADVISER",C69),0)=1),AND(LEN(C69)=18,IFERROR(FIND("INDEPENDENT EXPERT",C69),0)=1),AND(LEN(C69)=23,IFERROR(FIND("DIRECTORY / MARKETPLACE",C69),0)=1),AND(LEN(C69)=23,IFERROR(FIND("ASSOCIATION / AUTHORITY",C69),0)=1),AND(LEN(C69)=23,IFERROR(FIND("SOFTWARE / SELF-SERVICE",C69),0)=1),AND(LEN(C69)=19,IFERROR(FIND("IN-HOUSE SUBSTITUTE",C69),0)=1),AND(LEN(C69)=5,IFERROR(FIND("OTHER",C69),0)=1)),OR(AND(LEN(D69)=3,IFERROR(FIND("YES",D69),0)=1),AND(LEN(D69)=2,IFERROR(FIND("NO",D69),0)=1),AND(LEN(D69)=7,IFERROR(FIND("UNCLEAR",D69),0)=1)),OR(AND(LEN(E69)=3,IFERROR(FIND("YES",E69),0)=1),AND(LEN(E69)=2,IFERROR(FIND("NO",E69),0)=1),AND(LEN(E69)=7,IFERROR(FIND("UNCLEAR",E69),0)=1)),OR(AND(LEN(F69)=3,IFERROR(FIND("YES",F69),0)=1),AND(LEN(F69)=2,IFERROR(FIND("NO",F69),0)=1),AND(LEN(F69)=7,IFERROR(FIND("UNCLEAR",F69),0)=1)),OR(AND(LEN(G69)=3,IFERROR(FIND("YES",G69),0)=1),AND(LEN(G69)=2,IFERROR(FIND("NO",G69),0)=1),AND(LEN(G69)=7,IFERROR(FIND("UNCLEAR",G69),0)=1)),OR(AND(LEN(H69)=8,IFERROR(FIND("OWN TEAM",H69),0)=1),AND(LEN(H69)=19,IFERROR(FIND("NETWORK / AFFILIATE",H69),0)=1),AND(LEN(H69)=25,IFERROR(FIND("THIRD PARTY / ROUTED LEAD",H69),0)=1),AND(LEN(H69)=16,IFERROR(FIND("INFORMATION ONLY",H69),0)=1),AND(LEN(H69)=23,IFERROR(FIND("SOFTWARE / SELF-SERVICE",H69),0)=1),AND(LEN(H69)=15,IFERROR(FIND("CLIENT IN-HOUSE",H69),0)=1),AND(LEN(H69)=7,IFERROR(FIND("UNCLEAR",H69),0)=1)),OR(AND(LEN(I69)=3,IFERROR(FIND("YES",I69),0)=1),AND(LEN(I69)=2,IFERROR(FIND("NO",I69),0)=1),AND(LEN(I69)=7,IFERROR(FIND("UNCLEAR",I69),0)=1)),OR(AND(LEN(J69)=9,IFERROR(FIND("AVAILABLE",J69),0)=1),AND(LEN(J69)=13,IFERROR(FIND("NOT AVAILABLE",J69),0)=1),AND(LEN(J69)=11,IFERROR(FIND("CONTRADICTS",J69),0)=1))),"VALID","INVALID - CONTROL TOKEN")))</x:f>
      </x:c>
      <x:c r="N69" s="26" t="str">
        <x:f>IF(A69="","",IF(COUNTIFS(EVIDENCE_PACKET!$A$6:$A$205,K69,EVIDENCE_PACKET!$B$6:$B$205,A69,EVIDENCE_PACKET!$J$6:$J$205,"VALID")=1,IF(COUNTIFS(EVIDENCE_PACKET!$A$6:$A$205,K69,EVIDENCE_PACKET!$F$6:$F$205,"CURRENT")=1,"READY","UNRESOLVED"),"INVALID - EVIDENCE LINK"))</x:f>
      </x:c>
      <x:c r="O69" s="26" t="str">
        <x:f>IF(A69="","",IF(OR(AND(OR(EXACT(C69,"DIRECTORY / MARKETPLACE"),EXACT(C69,"ASSOCIATION / AUTHORITY"),EXACT(C69,"SOFTWARE / SELF-SERVICE")),EXACT(H69,"OWN TEAM")),AND(EXACT(C69,"SPECIALIST ADVISORY FIRM"),OR(EXACT(H69,"INFORMATION ONLY"),EXACT(H69,"SOFTWARE / SELF-SERVICE")))),"CONTRADICTION","OK"))</x:f>
      </x:c>
      <x:c r="P69" s="26" t="str">
        <x:f>IF(A69="","",IF(OR(M69&lt;&gt;"VALID",N69&lt;&gt;"READY",O69&lt;&gt;"OK"),"BLOCKED",IF(OR(D69="UNCLEAR",E69="UNCLEAR",F69="UNCLEAR",G69="UNCLEAR",H69="UNCLEAR",I69="UNCLEAR"),"UNRESOLVED","CLEAR")))</x:f>
      </x:c>
      <x:c r="Q69" s="26" t="str">
        <x:f>IF(A69="","",IF(P69="BLOCKED","EVIDENCE / CONTROL BLOCK",IF(P69="UNRESOLVED","CONDITIONAL / REVIEW REQUIRED",VLOOKUP(C69,LISTS!$L$2:$M$10,2,FALSE))))</x:f>
      </x:c>
      <x:c r="R69" s="26" t="str">
        <x:f>IF(A69="","",IF(Q69="EVIDENCE / CONTROL BLOCK","BLOCKED",IF(Q69="CONDITIONAL / REVIEW REQUIRED","UNRESOLVED","READY")))</x:f>
      </x:c>
      <x:c r="S69" s="26" t="str">
        <x:f>IF(A69="","",VLOOKUP(Q69,LISTS!$Q$2:$T$9,2,FALSE))</x:f>
      </x:c>
      <x:c r="T69" s="26" t="str">
        <x:f>IF(A69="","",VLOOKUP(Q69,LISTS!$Q$2:$T$9,3,FALSE))</x:f>
      </x:c>
      <x:c r="U69" s="26" t="str">
        <x:f>IF(A69="","",VLOOKUP(Q69,LISTS!$Q$2:$T$9,4,FALSE))</x:f>
      </x:c>
      <x:c r="V69" s="26" t="str">
        <x:f>IF(A69="","","Reopen when mandate, jurisdiction, buyer/risk, timing, delivery ownership, engagement model or evidence freshness changes materially.")</x:f>
      </x:c>
    </x:row>
    <x:row r="70">
      <x:c r="A70" s="20"/>
      <x:c r="B70" s="20"/>
      <x:c r="C70" s="20"/>
      <x:c r="D70" s="20"/>
      <x:c r="E70" s="20"/>
      <x:c r="F70" s="20"/>
      <x:c r="G70" s="20"/>
      <x:c r="H70" s="20"/>
      <x:c r="I70" s="20"/>
      <x:c r="J70" s="20"/>
      <x:c r="K70" s="20"/>
      <x:c r="L70" s="20"/>
      <x:c r="M70" s="26" t="str">
        <x:f>IF(A70="","",IF(COUNTIF($A$6:$A$205,A70)&gt;1,"INVALID - DUPLICATE ID",IF(AND(OR(AND(LEN(C70)=24,IFERROR(FIND("SPECIALIST ADVISORY FIRM",C70),0)=1),AND(LEN(C70)=29,IFERROR(FIND("GLOBAL MULTIDISCIPLINARY FIRM",C70),0)=1),AND(LEN(C70)=27,IFERROR(FIND("LAW FIRM / ADJACENT ADVISER",C70),0)=1),AND(LEN(C70)=18,IFERROR(FIND("INDEPENDENT EXPERT",C70),0)=1),AND(LEN(C70)=23,IFERROR(FIND("DIRECTORY / MARKETPLACE",C70),0)=1),AND(LEN(C70)=23,IFERROR(FIND("ASSOCIATION / AUTHORITY",C70),0)=1),AND(LEN(C70)=23,IFERROR(FIND("SOFTWARE / SELF-SERVICE",C70),0)=1),AND(LEN(C70)=19,IFERROR(FIND("IN-HOUSE SUBSTITUTE",C70),0)=1),AND(LEN(C70)=5,IFERROR(FIND("OTHER",C70),0)=1)),OR(AND(LEN(D70)=3,IFERROR(FIND("YES",D70),0)=1),AND(LEN(D70)=2,IFERROR(FIND("NO",D70),0)=1),AND(LEN(D70)=7,IFERROR(FIND("UNCLEAR",D70),0)=1)),OR(AND(LEN(E70)=3,IFERROR(FIND("YES",E70),0)=1),AND(LEN(E70)=2,IFERROR(FIND("NO",E70),0)=1),AND(LEN(E70)=7,IFERROR(FIND("UNCLEAR",E70),0)=1)),OR(AND(LEN(F70)=3,IFERROR(FIND("YES",F70),0)=1),AND(LEN(F70)=2,IFERROR(FIND("NO",F70),0)=1),AND(LEN(F70)=7,IFERROR(FIND("UNCLEAR",F70),0)=1)),OR(AND(LEN(G70)=3,IFERROR(FIND("YES",G70),0)=1),AND(LEN(G70)=2,IFERROR(FIND("NO",G70),0)=1),AND(LEN(G70)=7,IFERROR(FIND("UNCLEAR",G70),0)=1)),OR(AND(LEN(H70)=8,IFERROR(FIND("OWN TEAM",H70),0)=1),AND(LEN(H70)=19,IFERROR(FIND("NETWORK / AFFILIATE",H70),0)=1),AND(LEN(H70)=25,IFERROR(FIND("THIRD PARTY / ROUTED LEAD",H70),0)=1),AND(LEN(H70)=16,IFERROR(FIND("INFORMATION ONLY",H70),0)=1),AND(LEN(H70)=23,IFERROR(FIND("SOFTWARE / SELF-SERVICE",H70),0)=1),AND(LEN(H70)=15,IFERROR(FIND("CLIENT IN-HOUSE",H70),0)=1),AND(LEN(H70)=7,IFERROR(FIND("UNCLEAR",H70),0)=1)),OR(AND(LEN(I70)=3,IFERROR(FIND("YES",I70),0)=1),AND(LEN(I70)=2,IFERROR(FIND("NO",I70),0)=1),AND(LEN(I70)=7,IFERROR(FIND("UNCLEAR",I70),0)=1)),OR(AND(LEN(J70)=9,IFERROR(FIND("AVAILABLE",J70),0)=1),AND(LEN(J70)=13,IFERROR(FIND("NOT AVAILABLE",J70),0)=1),AND(LEN(J70)=11,IFERROR(FIND("CONTRADICTS",J70),0)=1))),"VALID","INVALID - CONTROL TOKEN")))</x:f>
      </x:c>
      <x:c r="N70" s="26" t="str">
        <x:f>IF(A70="","",IF(COUNTIFS(EVIDENCE_PACKET!$A$6:$A$205,K70,EVIDENCE_PACKET!$B$6:$B$205,A70,EVIDENCE_PACKET!$J$6:$J$205,"VALID")=1,IF(COUNTIFS(EVIDENCE_PACKET!$A$6:$A$205,K70,EVIDENCE_PACKET!$F$6:$F$205,"CURRENT")=1,"READY","UNRESOLVED"),"INVALID - EVIDENCE LINK"))</x:f>
      </x:c>
      <x:c r="O70" s="26" t="str">
        <x:f>IF(A70="","",IF(OR(AND(OR(EXACT(C70,"DIRECTORY / MARKETPLACE"),EXACT(C70,"ASSOCIATION / AUTHORITY"),EXACT(C70,"SOFTWARE / SELF-SERVICE")),EXACT(H70,"OWN TEAM")),AND(EXACT(C70,"SPECIALIST ADVISORY FIRM"),OR(EXACT(H70,"INFORMATION ONLY"),EXACT(H70,"SOFTWARE / SELF-SERVICE")))),"CONTRADICTION","OK"))</x:f>
      </x:c>
      <x:c r="P70" s="26" t="str">
        <x:f>IF(A70="","",IF(OR(M70&lt;&gt;"VALID",N70&lt;&gt;"READY",O70&lt;&gt;"OK"),"BLOCKED",IF(OR(D70="UNCLEAR",E70="UNCLEAR",F70="UNCLEAR",G70="UNCLEAR",H70="UNCLEAR",I70="UNCLEAR"),"UNRESOLVED","CLEAR")))</x:f>
      </x:c>
      <x:c r="Q70" s="26" t="str">
        <x:f>IF(A70="","",IF(P70="BLOCKED","EVIDENCE / CONTROL BLOCK",IF(P70="UNRESOLVED","CONDITIONAL / REVIEW REQUIRED",VLOOKUP(C70,LISTS!$L$2:$M$10,2,FALSE))))</x:f>
      </x:c>
      <x:c r="R70" s="26" t="str">
        <x:f>IF(A70="","",IF(Q70="EVIDENCE / CONTROL BLOCK","BLOCKED",IF(Q70="CONDITIONAL / REVIEW REQUIRED","UNRESOLVED","READY")))</x:f>
      </x:c>
      <x:c r="S70" s="26" t="str">
        <x:f>IF(A70="","",VLOOKUP(Q70,LISTS!$Q$2:$T$9,2,FALSE))</x:f>
      </x:c>
      <x:c r="T70" s="26" t="str">
        <x:f>IF(A70="","",VLOOKUP(Q70,LISTS!$Q$2:$T$9,3,FALSE))</x:f>
      </x:c>
      <x:c r="U70" s="26" t="str">
        <x:f>IF(A70="","",VLOOKUP(Q70,LISTS!$Q$2:$T$9,4,FALSE))</x:f>
      </x:c>
      <x:c r="V70" s="26" t="str">
        <x:f>IF(A70="","","Reopen when mandate, jurisdiction, buyer/risk, timing, delivery ownership, engagement model or evidence freshness changes materially.")</x:f>
      </x:c>
    </x:row>
    <x:row r="71">
      <x:c r="A71" s="20"/>
      <x:c r="B71" s="20"/>
      <x:c r="C71" s="20"/>
      <x:c r="D71" s="20"/>
      <x:c r="E71" s="20"/>
      <x:c r="F71" s="20"/>
      <x:c r="G71" s="20"/>
      <x:c r="H71" s="20"/>
      <x:c r="I71" s="20"/>
      <x:c r="J71" s="20"/>
      <x:c r="K71" s="20"/>
      <x:c r="L71" s="20"/>
      <x:c r="M71" s="26" t="str">
        <x:f>IF(A71="","",IF(COUNTIF($A$6:$A$205,A71)&gt;1,"INVALID - DUPLICATE ID",IF(AND(OR(AND(LEN(C71)=24,IFERROR(FIND("SPECIALIST ADVISORY FIRM",C71),0)=1),AND(LEN(C71)=29,IFERROR(FIND("GLOBAL MULTIDISCIPLINARY FIRM",C71),0)=1),AND(LEN(C71)=27,IFERROR(FIND("LAW FIRM / ADJACENT ADVISER",C71),0)=1),AND(LEN(C71)=18,IFERROR(FIND("INDEPENDENT EXPERT",C71),0)=1),AND(LEN(C71)=23,IFERROR(FIND("DIRECTORY / MARKETPLACE",C71),0)=1),AND(LEN(C71)=23,IFERROR(FIND("ASSOCIATION / AUTHORITY",C71),0)=1),AND(LEN(C71)=23,IFERROR(FIND("SOFTWARE / SELF-SERVICE",C71),0)=1),AND(LEN(C71)=19,IFERROR(FIND("IN-HOUSE SUBSTITUTE",C71),0)=1),AND(LEN(C71)=5,IFERROR(FIND("OTHER",C71),0)=1)),OR(AND(LEN(D71)=3,IFERROR(FIND("YES",D71),0)=1),AND(LEN(D71)=2,IFERROR(FIND("NO",D71),0)=1),AND(LEN(D71)=7,IFERROR(FIND("UNCLEAR",D71),0)=1)),OR(AND(LEN(E71)=3,IFERROR(FIND("YES",E71),0)=1),AND(LEN(E71)=2,IFERROR(FIND("NO",E71),0)=1),AND(LEN(E71)=7,IFERROR(FIND("UNCLEAR",E71),0)=1)),OR(AND(LEN(F71)=3,IFERROR(FIND("YES",F71),0)=1),AND(LEN(F71)=2,IFERROR(FIND("NO",F71),0)=1),AND(LEN(F71)=7,IFERROR(FIND("UNCLEAR",F71),0)=1)),OR(AND(LEN(G71)=3,IFERROR(FIND("YES",G71),0)=1),AND(LEN(G71)=2,IFERROR(FIND("NO",G71),0)=1),AND(LEN(G71)=7,IFERROR(FIND("UNCLEAR",G71),0)=1)),OR(AND(LEN(H71)=8,IFERROR(FIND("OWN TEAM",H71),0)=1),AND(LEN(H71)=19,IFERROR(FIND("NETWORK / AFFILIATE",H71),0)=1),AND(LEN(H71)=25,IFERROR(FIND("THIRD PARTY / ROUTED LEAD",H71),0)=1),AND(LEN(H71)=16,IFERROR(FIND("INFORMATION ONLY",H71),0)=1),AND(LEN(H71)=23,IFERROR(FIND("SOFTWARE / SELF-SERVICE",H71),0)=1),AND(LEN(H71)=15,IFERROR(FIND("CLIENT IN-HOUSE",H71),0)=1),AND(LEN(H71)=7,IFERROR(FIND("UNCLEAR",H71),0)=1)),OR(AND(LEN(I71)=3,IFERROR(FIND("YES",I71),0)=1),AND(LEN(I71)=2,IFERROR(FIND("NO",I71),0)=1),AND(LEN(I71)=7,IFERROR(FIND("UNCLEAR",I71),0)=1)),OR(AND(LEN(J71)=9,IFERROR(FIND("AVAILABLE",J71),0)=1),AND(LEN(J71)=13,IFERROR(FIND("NOT AVAILABLE",J71),0)=1),AND(LEN(J71)=11,IFERROR(FIND("CONTRADICTS",J71),0)=1))),"VALID","INVALID - CONTROL TOKEN")))</x:f>
      </x:c>
      <x:c r="N71" s="26" t="str">
        <x:f>IF(A71="","",IF(COUNTIFS(EVIDENCE_PACKET!$A$6:$A$205,K71,EVIDENCE_PACKET!$B$6:$B$205,A71,EVIDENCE_PACKET!$J$6:$J$205,"VALID")=1,IF(COUNTIFS(EVIDENCE_PACKET!$A$6:$A$205,K71,EVIDENCE_PACKET!$F$6:$F$205,"CURRENT")=1,"READY","UNRESOLVED"),"INVALID - EVIDENCE LINK"))</x:f>
      </x:c>
      <x:c r="O71" s="26" t="str">
        <x:f>IF(A71="","",IF(OR(AND(OR(EXACT(C71,"DIRECTORY / MARKETPLACE"),EXACT(C71,"ASSOCIATION / AUTHORITY"),EXACT(C71,"SOFTWARE / SELF-SERVICE")),EXACT(H71,"OWN TEAM")),AND(EXACT(C71,"SPECIALIST ADVISORY FIRM"),OR(EXACT(H71,"INFORMATION ONLY"),EXACT(H71,"SOFTWARE / SELF-SERVICE")))),"CONTRADICTION","OK"))</x:f>
      </x:c>
      <x:c r="P71" s="26" t="str">
        <x:f>IF(A71="","",IF(OR(M71&lt;&gt;"VALID",N71&lt;&gt;"READY",O71&lt;&gt;"OK"),"BLOCKED",IF(OR(D71="UNCLEAR",E71="UNCLEAR",F71="UNCLEAR",G71="UNCLEAR",H71="UNCLEAR",I71="UNCLEAR"),"UNRESOLVED","CLEAR")))</x:f>
      </x:c>
      <x:c r="Q71" s="26" t="str">
        <x:f>IF(A71="","",IF(P71="BLOCKED","EVIDENCE / CONTROL BLOCK",IF(P71="UNRESOLVED","CONDITIONAL / REVIEW REQUIRED",VLOOKUP(C71,LISTS!$L$2:$M$10,2,FALSE))))</x:f>
      </x:c>
      <x:c r="R71" s="26" t="str">
        <x:f>IF(A71="","",IF(Q71="EVIDENCE / CONTROL BLOCK","BLOCKED",IF(Q71="CONDITIONAL / REVIEW REQUIRED","UNRESOLVED","READY")))</x:f>
      </x:c>
      <x:c r="S71" s="26" t="str">
        <x:f>IF(A71="","",VLOOKUP(Q71,LISTS!$Q$2:$T$9,2,FALSE))</x:f>
      </x:c>
      <x:c r="T71" s="26" t="str">
        <x:f>IF(A71="","",VLOOKUP(Q71,LISTS!$Q$2:$T$9,3,FALSE))</x:f>
      </x:c>
      <x:c r="U71" s="26" t="str">
        <x:f>IF(A71="","",VLOOKUP(Q71,LISTS!$Q$2:$T$9,4,FALSE))</x:f>
      </x:c>
      <x:c r="V71" s="26" t="str">
        <x:f>IF(A71="","","Reopen when mandate, jurisdiction, buyer/risk, timing, delivery ownership, engagement model or evidence freshness changes materially.")</x:f>
      </x:c>
    </x:row>
    <x:row r="72">
      <x:c r="A72" s="20"/>
      <x:c r="B72" s="20"/>
      <x:c r="C72" s="20"/>
      <x:c r="D72" s="20"/>
      <x:c r="E72" s="20"/>
      <x:c r="F72" s="20"/>
      <x:c r="G72" s="20"/>
      <x:c r="H72" s="20"/>
      <x:c r="I72" s="20"/>
      <x:c r="J72" s="20"/>
      <x:c r="K72" s="20"/>
      <x:c r="L72" s="20"/>
      <x:c r="M72" s="26" t="str">
        <x:f>IF(A72="","",IF(COUNTIF($A$6:$A$205,A72)&gt;1,"INVALID - DUPLICATE ID",IF(AND(OR(AND(LEN(C72)=24,IFERROR(FIND("SPECIALIST ADVISORY FIRM",C72),0)=1),AND(LEN(C72)=29,IFERROR(FIND("GLOBAL MULTIDISCIPLINARY FIRM",C72),0)=1),AND(LEN(C72)=27,IFERROR(FIND("LAW FIRM / ADJACENT ADVISER",C72),0)=1),AND(LEN(C72)=18,IFERROR(FIND("INDEPENDENT EXPERT",C72),0)=1),AND(LEN(C72)=23,IFERROR(FIND("DIRECTORY / MARKETPLACE",C72),0)=1),AND(LEN(C72)=23,IFERROR(FIND("ASSOCIATION / AUTHORITY",C72),0)=1),AND(LEN(C72)=23,IFERROR(FIND("SOFTWARE / SELF-SERVICE",C72),0)=1),AND(LEN(C72)=19,IFERROR(FIND("IN-HOUSE SUBSTITUTE",C72),0)=1),AND(LEN(C72)=5,IFERROR(FIND("OTHER",C72),0)=1)),OR(AND(LEN(D72)=3,IFERROR(FIND("YES",D72),0)=1),AND(LEN(D72)=2,IFERROR(FIND("NO",D72),0)=1),AND(LEN(D72)=7,IFERROR(FIND("UNCLEAR",D72),0)=1)),OR(AND(LEN(E72)=3,IFERROR(FIND("YES",E72),0)=1),AND(LEN(E72)=2,IFERROR(FIND("NO",E72),0)=1),AND(LEN(E72)=7,IFERROR(FIND("UNCLEAR",E72),0)=1)),OR(AND(LEN(F72)=3,IFERROR(FIND("YES",F72),0)=1),AND(LEN(F72)=2,IFERROR(FIND("NO",F72),0)=1),AND(LEN(F72)=7,IFERROR(FIND("UNCLEAR",F72),0)=1)),OR(AND(LEN(G72)=3,IFERROR(FIND("YES",G72),0)=1),AND(LEN(G72)=2,IFERROR(FIND("NO",G72),0)=1),AND(LEN(G72)=7,IFERROR(FIND("UNCLEAR",G72),0)=1)),OR(AND(LEN(H72)=8,IFERROR(FIND("OWN TEAM",H72),0)=1),AND(LEN(H72)=19,IFERROR(FIND("NETWORK / AFFILIATE",H72),0)=1),AND(LEN(H72)=25,IFERROR(FIND("THIRD PARTY / ROUTED LEAD",H72),0)=1),AND(LEN(H72)=16,IFERROR(FIND("INFORMATION ONLY",H72),0)=1),AND(LEN(H72)=23,IFERROR(FIND("SOFTWARE / SELF-SERVICE",H72),0)=1),AND(LEN(H72)=15,IFERROR(FIND("CLIENT IN-HOUSE",H72),0)=1),AND(LEN(H72)=7,IFERROR(FIND("UNCLEAR",H72),0)=1)),OR(AND(LEN(I72)=3,IFERROR(FIND("YES",I72),0)=1),AND(LEN(I72)=2,IFERROR(FIND("NO",I72),0)=1),AND(LEN(I72)=7,IFERROR(FIND("UNCLEAR",I72),0)=1)),OR(AND(LEN(J72)=9,IFERROR(FIND("AVAILABLE",J72),0)=1),AND(LEN(J72)=13,IFERROR(FIND("NOT AVAILABLE",J72),0)=1),AND(LEN(J72)=11,IFERROR(FIND("CONTRADICTS",J72),0)=1))),"VALID","INVALID - CONTROL TOKEN")))</x:f>
      </x:c>
      <x:c r="N72" s="26" t="str">
        <x:f>IF(A72="","",IF(COUNTIFS(EVIDENCE_PACKET!$A$6:$A$205,K72,EVIDENCE_PACKET!$B$6:$B$205,A72,EVIDENCE_PACKET!$J$6:$J$205,"VALID")=1,IF(COUNTIFS(EVIDENCE_PACKET!$A$6:$A$205,K72,EVIDENCE_PACKET!$F$6:$F$205,"CURRENT")=1,"READY","UNRESOLVED"),"INVALID - EVIDENCE LINK"))</x:f>
      </x:c>
      <x:c r="O72" s="26" t="str">
        <x:f>IF(A72="","",IF(OR(AND(OR(EXACT(C72,"DIRECTORY / MARKETPLACE"),EXACT(C72,"ASSOCIATION / AUTHORITY"),EXACT(C72,"SOFTWARE / SELF-SERVICE")),EXACT(H72,"OWN TEAM")),AND(EXACT(C72,"SPECIALIST ADVISORY FIRM"),OR(EXACT(H72,"INFORMATION ONLY"),EXACT(H72,"SOFTWARE / SELF-SERVICE")))),"CONTRADICTION","OK"))</x:f>
      </x:c>
      <x:c r="P72" s="26" t="str">
        <x:f>IF(A72="","",IF(OR(M72&lt;&gt;"VALID",N72&lt;&gt;"READY",O72&lt;&gt;"OK"),"BLOCKED",IF(OR(D72="UNCLEAR",E72="UNCLEAR",F72="UNCLEAR",G72="UNCLEAR",H72="UNCLEAR",I72="UNCLEAR"),"UNRESOLVED","CLEAR")))</x:f>
      </x:c>
      <x:c r="Q72" s="26" t="str">
        <x:f>IF(A72="","",IF(P72="BLOCKED","EVIDENCE / CONTROL BLOCK",IF(P72="UNRESOLVED","CONDITIONAL / REVIEW REQUIRED",VLOOKUP(C72,LISTS!$L$2:$M$10,2,FALSE))))</x:f>
      </x:c>
      <x:c r="R72" s="26" t="str">
        <x:f>IF(A72="","",IF(Q72="EVIDENCE / CONTROL BLOCK","BLOCKED",IF(Q72="CONDITIONAL / REVIEW REQUIRED","UNRESOLVED","READY")))</x:f>
      </x:c>
      <x:c r="S72" s="26" t="str">
        <x:f>IF(A72="","",VLOOKUP(Q72,LISTS!$Q$2:$T$9,2,FALSE))</x:f>
      </x:c>
      <x:c r="T72" s="26" t="str">
        <x:f>IF(A72="","",VLOOKUP(Q72,LISTS!$Q$2:$T$9,3,FALSE))</x:f>
      </x:c>
      <x:c r="U72" s="26" t="str">
        <x:f>IF(A72="","",VLOOKUP(Q72,LISTS!$Q$2:$T$9,4,FALSE))</x:f>
      </x:c>
      <x:c r="V72" s="26" t="str">
        <x:f>IF(A72="","","Reopen when mandate, jurisdiction, buyer/risk, timing, delivery ownership, engagement model or evidence freshness changes materially.")</x:f>
      </x:c>
    </x:row>
    <x:row r="73">
      <x:c r="A73" s="20"/>
      <x:c r="B73" s="20"/>
      <x:c r="C73" s="20"/>
      <x:c r="D73" s="20"/>
      <x:c r="E73" s="20"/>
      <x:c r="F73" s="20"/>
      <x:c r="G73" s="20"/>
      <x:c r="H73" s="20"/>
      <x:c r="I73" s="20"/>
      <x:c r="J73" s="20"/>
      <x:c r="K73" s="20"/>
      <x:c r="L73" s="20"/>
      <x:c r="M73" s="26" t="str">
        <x:f>IF(A73="","",IF(COUNTIF($A$6:$A$205,A73)&gt;1,"INVALID - DUPLICATE ID",IF(AND(OR(AND(LEN(C73)=24,IFERROR(FIND("SPECIALIST ADVISORY FIRM",C73),0)=1),AND(LEN(C73)=29,IFERROR(FIND("GLOBAL MULTIDISCIPLINARY FIRM",C73),0)=1),AND(LEN(C73)=27,IFERROR(FIND("LAW FIRM / ADJACENT ADVISER",C73),0)=1),AND(LEN(C73)=18,IFERROR(FIND("INDEPENDENT EXPERT",C73),0)=1),AND(LEN(C73)=23,IFERROR(FIND("DIRECTORY / MARKETPLACE",C73),0)=1),AND(LEN(C73)=23,IFERROR(FIND("ASSOCIATION / AUTHORITY",C73),0)=1),AND(LEN(C73)=23,IFERROR(FIND("SOFTWARE / SELF-SERVICE",C73),0)=1),AND(LEN(C73)=19,IFERROR(FIND("IN-HOUSE SUBSTITUTE",C73),0)=1),AND(LEN(C73)=5,IFERROR(FIND("OTHER",C73),0)=1)),OR(AND(LEN(D73)=3,IFERROR(FIND("YES",D73),0)=1),AND(LEN(D73)=2,IFERROR(FIND("NO",D73),0)=1),AND(LEN(D73)=7,IFERROR(FIND("UNCLEAR",D73),0)=1)),OR(AND(LEN(E73)=3,IFERROR(FIND("YES",E73),0)=1),AND(LEN(E73)=2,IFERROR(FIND("NO",E73),0)=1),AND(LEN(E73)=7,IFERROR(FIND("UNCLEAR",E73),0)=1)),OR(AND(LEN(F73)=3,IFERROR(FIND("YES",F73),0)=1),AND(LEN(F73)=2,IFERROR(FIND("NO",F73),0)=1),AND(LEN(F73)=7,IFERROR(FIND("UNCLEAR",F73),0)=1)),OR(AND(LEN(G73)=3,IFERROR(FIND("YES",G73),0)=1),AND(LEN(G73)=2,IFERROR(FIND("NO",G73),0)=1),AND(LEN(G73)=7,IFERROR(FIND("UNCLEAR",G73),0)=1)),OR(AND(LEN(H73)=8,IFERROR(FIND("OWN TEAM",H73),0)=1),AND(LEN(H73)=19,IFERROR(FIND("NETWORK / AFFILIATE",H73),0)=1),AND(LEN(H73)=25,IFERROR(FIND("THIRD PARTY / ROUTED LEAD",H73),0)=1),AND(LEN(H73)=16,IFERROR(FIND("INFORMATION ONLY",H73),0)=1),AND(LEN(H73)=23,IFERROR(FIND("SOFTWARE / SELF-SERVICE",H73),0)=1),AND(LEN(H73)=15,IFERROR(FIND("CLIENT IN-HOUSE",H73),0)=1),AND(LEN(H73)=7,IFERROR(FIND("UNCLEAR",H73),0)=1)),OR(AND(LEN(I73)=3,IFERROR(FIND("YES",I73),0)=1),AND(LEN(I73)=2,IFERROR(FIND("NO",I73),0)=1),AND(LEN(I73)=7,IFERROR(FIND("UNCLEAR",I73),0)=1)),OR(AND(LEN(J73)=9,IFERROR(FIND("AVAILABLE",J73),0)=1),AND(LEN(J73)=13,IFERROR(FIND("NOT AVAILABLE",J73),0)=1),AND(LEN(J73)=11,IFERROR(FIND("CONTRADICTS",J73),0)=1))),"VALID","INVALID - CONTROL TOKEN")))</x:f>
      </x:c>
      <x:c r="N73" s="26" t="str">
        <x:f>IF(A73="","",IF(COUNTIFS(EVIDENCE_PACKET!$A$6:$A$205,K73,EVIDENCE_PACKET!$B$6:$B$205,A73,EVIDENCE_PACKET!$J$6:$J$205,"VALID")=1,IF(COUNTIFS(EVIDENCE_PACKET!$A$6:$A$205,K73,EVIDENCE_PACKET!$F$6:$F$205,"CURRENT")=1,"READY","UNRESOLVED"),"INVALID - EVIDENCE LINK"))</x:f>
      </x:c>
      <x:c r="O73" s="26" t="str">
        <x:f>IF(A73="","",IF(OR(AND(OR(EXACT(C73,"DIRECTORY / MARKETPLACE"),EXACT(C73,"ASSOCIATION / AUTHORITY"),EXACT(C73,"SOFTWARE / SELF-SERVICE")),EXACT(H73,"OWN TEAM")),AND(EXACT(C73,"SPECIALIST ADVISORY FIRM"),OR(EXACT(H73,"INFORMATION ONLY"),EXACT(H73,"SOFTWARE / SELF-SERVICE")))),"CONTRADICTION","OK"))</x:f>
      </x:c>
      <x:c r="P73" s="26" t="str">
        <x:f>IF(A73="","",IF(OR(M73&lt;&gt;"VALID",N73&lt;&gt;"READY",O73&lt;&gt;"OK"),"BLOCKED",IF(OR(D73="UNCLEAR",E73="UNCLEAR",F73="UNCLEAR",G73="UNCLEAR",H73="UNCLEAR",I73="UNCLEAR"),"UNRESOLVED","CLEAR")))</x:f>
      </x:c>
      <x:c r="Q73" s="26" t="str">
        <x:f>IF(A73="","",IF(P73="BLOCKED","EVIDENCE / CONTROL BLOCK",IF(P73="UNRESOLVED","CONDITIONAL / REVIEW REQUIRED",VLOOKUP(C73,LISTS!$L$2:$M$10,2,FALSE))))</x:f>
      </x:c>
      <x:c r="R73" s="26" t="str">
        <x:f>IF(A73="","",IF(Q73="EVIDENCE / CONTROL BLOCK","BLOCKED",IF(Q73="CONDITIONAL / REVIEW REQUIRED","UNRESOLVED","READY")))</x:f>
      </x:c>
      <x:c r="S73" s="26" t="str">
        <x:f>IF(A73="","",VLOOKUP(Q73,LISTS!$Q$2:$T$9,2,FALSE))</x:f>
      </x:c>
      <x:c r="T73" s="26" t="str">
        <x:f>IF(A73="","",VLOOKUP(Q73,LISTS!$Q$2:$T$9,3,FALSE))</x:f>
      </x:c>
      <x:c r="U73" s="26" t="str">
        <x:f>IF(A73="","",VLOOKUP(Q73,LISTS!$Q$2:$T$9,4,FALSE))</x:f>
      </x:c>
      <x:c r="V73" s="26" t="str">
        <x:f>IF(A73="","","Reopen when mandate, jurisdiction, buyer/risk, timing, delivery ownership, engagement model or evidence freshness changes materially.")</x:f>
      </x:c>
    </x:row>
    <x:row r="74">
      <x:c r="A74" s="20"/>
      <x:c r="B74" s="20"/>
      <x:c r="C74" s="20"/>
      <x:c r="D74" s="20"/>
      <x:c r="E74" s="20"/>
      <x:c r="F74" s="20"/>
      <x:c r="G74" s="20"/>
      <x:c r="H74" s="20"/>
      <x:c r="I74" s="20"/>
      <x:c r="J74" s="20"/>
      <x:c r="K74" s="20"/>
      <x:c r="L74" s="20"/>
      <x:c r="M74" s="26" t="str">
        <x:f>IF(A74="","",IF(COUNTIF($A$6:$A$205,A74)&gt;1,"INVALID - DUPLICATE ID",IF(AND(OR(AND(LEN(C74)=24,IFERROR(FIND("SPECIALIST ADVISORY FIRM",C74),0)=1),AND(LEN(C74)=29,IFERROR(FIND("GLOBAL MULTIDISCIPLINARY FIRM",C74),0)=1),AND(LEN(C74)=27,IFERROR(FIND("LAW FIRM / ADJACENT ADVISER",C74),0)=1),AND(LEN(C74)=18,IFERROR(FIND("INDEPENDENT EXPERT",C74),0)=1),AND(LEN(C74)=23,IFERROR(FIND("DIRECTORY / MARKETPLACE",C74),0)=1),AND(LEN(C74)=23,IFERROR(FIND("ASSOCIATION / AUTHORITY",C74),0)=1),AND(LEN(C74)=23,IFERROR(FIND("SOFTWARE / SELF-SERVICE",C74),0)=1),AND(LEN(C74)=19,IFERROR(FIND("IN-HOUSE SUBSTITUTE",C74),0)=1),AND(LEN(C74)=5,IFERROR(FIND("OTHER",C74),0)=1)),OR(AND(LEN(D74)=3,IFERROR(FIND("YES",D74),0)=1),AND(LEN(D74)=2,IFERROR(FIND("NO",D74),0)=1),AND(LEN(D74)=7,IFERROR(FIND("UNCLEAR",D74),0)=1)),OR(AND(LEN(E74)=3,IFERROR(FIND("YES",E74),0)=1),AND(LEN(E74)=2,IFERROR(FIND("NO",E74),0)=1),AND(LEN(E74)=7,IFERROR(FIND("UNCLEAR",E74),0)=1)),OR(AND(LEN(F74)=3,IFERROR(FIND("YES",F74),0)=1),AND(LEN(F74)=2,IFERROR(FIND("NO",F74),0)=1),AND(LEN(F74)=7,IFERROR(FIND("UNCLEAR",F74),0)=1)),OR(AND(LEN(G74)=3,IFERROR(FIND("YES",G74),0)=1),AND(LEN(G74)=2,IFERROR(FIND("NO",G74),0)=1),AND(LEN(G74)=7,IFERROR(FIND("UNCLEAR",G74),0)=1)),OR(AND(LEN(H74)=8,IFERROR(FIND("OWN TEAM",H74),0)=1),AND(LEN(H74)=19,IFERROR(FIND("NETWORK / AFFILIATE",H74),0)=1),AND(LEN(H74)=25,IFERROR(FIND("THIRD PARTY / ROUTED LEAD",H74),0)=1),AND(LEN(H74)=16,IFERROR(FIND("INFORMATION ONLY",H74),0)=1),AND(LEN(H74)=23,IFERROR(FIND("SOFTWARE / SELF-SERVICE",H74),0)=1),AND(LEN(H74)=15,IFERROR(FIND("CLIENT IN-HOUSE",H74),0)=1),AND(LEN(H74)=7,IFERROR(FIND("UNCLEAR",H74),0)=1)),OR(AND(LEN(I74)=3,IFERROR(FIND("YES",I74),0)=1),AND(LEN(I74)=2,IFERROR(FIND("NO",I74),0)=1),AND(LEN(I74)=7,IFERROR(FIND("UNCLEAR",I74),0)=1)),OR(AND(LEN(J74)=9,IFERROR(FIND("AVAILABLE",J74),0)=1),AND(LEN(J74)=13,IFERROR(FIND("NOT AVAILABLE",J74),0)=1),AND(LEN(J74)=11,IFERROR(FIND("CONTRADICTS",J74),0)=1))),"VALID","INVALID - CONTROL TOKEN")))</x:f>
      </x:c>
      <x:c r="N74" s="26" t="str">
        <x:f>IF(A74="","",IF(COUNTIFS(EVIDENCE_PACKET!$A$6:$A$205,K74,EVIDENCE_PACKET!$B$6:$B$205,A74,EVIDENCE_PACKET!$J$6:$J$205,"VALID")=1,IF(COUNTIFS(EVIDENCE_PACKET!$A$6:$A$205,K74,EVIDENCE_PACKET!$F$6:$F$205,"CURRENT")=1,"READY","UNRESOLVED"),"INVALID - EVIDENCE LINK"))</x:f>
      </x:c>
      <x:c r="O74" s="26" t="str">
        <x:f>IF(A74="","",IF(OR(AND(OR(EXACT(C74,"DIRECTORY / MARKETPLACE"),EXACT(C74,"ASSOCIATION / AUTHORITY"),EXACT(C74,"SOFTWARE / SELF-SERVICE")),EXACT(H74,"OWN TEAM")),AND(EXACT(C74,"SPECIALIST ADVISORY FIRM"),OR(EXACT(H74,"INFORMATION ONLY"),EXACT(H74,"SOFTWARE / SELF-SERVICE")))),"CONTRADICTION","OK"))</x:f>
      </x:c>
      <x:c r="P74" s="26" t="str">
        <x:f>IF(A74="","",IF(OR(M74&lt;&gt;"VALID",N74&lt;&gt;"READY",O74&lt;&gt;"OK"),"BLOCKED",IF(OR(D74="UNCLEAR",E74="UNCLEAR",F74="UNCLEAR",G74="UNCLEAR",H74="UNCLEAR",I74="UNCLEAR"),"UNRESOLVED","CLEAR")))</x:f>
      </x:c>
      <x:c r="Q74" s="26" t="str">
        <x:f>IF(A74="","",IF(P74="BLOCKED","EVIDENCE / CONTROL BLOCK",IF(P74="UNRESOLVED","CONDITIONAL / REVIEW REQUIRED",VLOOKUP(C74,LISTS!$L$2:$M$10,2,FALSE))))</x:f>
      </x:c>
      <x:c r="R74" s="26" t="str">
        <x:f>IF(A74="","",IF(Q74="EVIDENCE / CONTROL BLOCK","BLOCKED",IF(Q74="CONDITIONAL / REVIEW REQUIRED","UNRESOLVED","READY")))</x:f>
      </x:c>
      <x:c r="S74" s="26" t="str">
        <x:f>IF(A74="","",VLOOKUP(Q74,LISTS!$Q$2:$T$9,2,FALSE))</x:f>
      </x:c>
      <x:c r="T74" s="26" t="str">
        <x:f>IF(A74="","",VLOOKUP(Q74,LISTS!$Q$2:$T$9,3,FALSE))</x:f>
      </x:c>
      <x:c r="U74" s="26" t="str">
        <x:f>IF(A74="","",VLOOKUP(Q74,LISTS!$Q$2:$T$9,4,FALSE))</x:f>
      </x:c>
      <x:c r="V74" s="26" t="str">
        <x:f>IF(A74="","","Reopen when mandate, jurisdiction, buyer/risk, timing, delivery ownership, engagement model or evidence freshness changes materially.")</x:f>
      </x:c>
    </x:row>
    <x:row r="75">
      <x:c r="A75" s="20"/>
      <x:c r="B75" s="20"/>
      <x:c r="C75" s="20"/>
      <x:c r="D75" s="20"/>
      <x:c r="E75" s="20"/>
      <x:c r="F75" s="20"/>
      <x:c r="G75" s="20"/>
      <x:c r="H75" s="20"/>
      <x:c r="I75" s="20"/>
      <x:c r="J75" s="20"/>
      <x:c r="K75" s="20"/>
      <x:c r="L75" s="20"/>
      <x:c r="M75" s="26" t="str">
        <x:f>IF(A75="","",IF(COUNTIF($A$6:$A$205,A75)&gt;1,"INVALID - DUPLICATE ID",IF(AND(OR(AND(LEN(C75)=24,IFERROR(FIND("SPECIALIST ADVISORY FIRM",C75),0)=1),AND(LEN(C75)=29,IFERROR(FIND("GLOBAL MULTIDISCIPLINARY FIRM",C75),0)=1),AND(LEN(C75)=27,IFERROR(FIND("LAW FIRM / ADJACENT ADVISER",C75),0)=1),AND(LEN(C75)=18,IFERROR(FIND("INDEPENDENT EXPERT",C75),0)=1),AND(LEN(C75)=23,IFERROR(FIND("DIRECTORY / MARKETPLACE",C75),0)=1),AND(LEN(C75)=23,IFERROR(FIND("ASSOCIATION / AUTHORITY",C75),0)=1),AND(LEN(C75)=23,IFERROR(FIND("SOFTWARE / SELF-SERVICE",C75),0)=1),AND(LEN(C75)=19,IFERROR(FIND("IN-HOUSE SUBSTITUTE",C75),0)=1),AND(LEN(C75)=5,IFERROR(FIND("OTHER",C75),0)=1)),OR(AND(LEN(D75)=3,IFERROR(FIND("YES",D75),0)=1),AND(LEN(D75)=2,IFERROR(FIND("NO",D75),0)=1),AND(LEN(D75)=7,IFERROR(FIND("UNCLEAR",D75),0)=1)),OR(AND(LEN(E75)=3,IFERROR(FIND("YES",E75),0)=1),AND(LEN(E75)=2,IFERROR(FIND("NO",E75),0)=1),AND(LEN(E75)=7,IFERROR(FIND("UNCLEAR",E75),0)=1)),OR(AND(LEN(F75)=3,IFERROR(FIND("YES",F75),0)=1),AND(LEN(F75)=2,IFERROR(FIND("NO",F75),0)=1),AND(LEN(F75)=7,IFERROR(FIND("UNCLEAR",F75),0)=1)),OR(AND(LEN(G75)=3,IFERROR(FIND("YES",G75),0)=1),AND(LEN(G75)=2,IFERROR(FIND("NO",G75),0)=1),AND(LEN(G75)=7,IFERROR(FIND("UNCLEAR",G75),0)=1)),OR(AND(LEN(H75)=8,IFERROR(FIND("OWN TEAM",H75),0)=1),AND(LEN(H75)=19,IFERROR(FIND("NETWORK / AFFILIATE",H75),0)=1),AND(LEN(H75)=25,IFERROR(FIND("THIRD PARTY / ROUTED LEAD",H75),0)=1),AND(LEN(H75)=16,IFERROR(FIND("INFORMATION ONLY",H75),0)=1),AND(LEN(H75)=23,IFERROR(FIND("SOFTWARE / SELF-SERVICE",H75),0)=1),AND(LEN(H75)=15,IFERROR(FIND("CLIENT IN-HOUSE",H75),0)=1),AND(LEN(H75)=7,IFERROR(FIND("UNCLEAR",H75),0)=1)),OR(AND(LEN(I75)=3,IFERROR(FIND("YES",I75),0)=1),AND(LEN(I75)=2,IFERROR(FIND("NO",I75),0)=1),AND(LEN(I75)=7,IFERROR(FIND("UNCLEAR",I75),0)=1)),OR(AND(LEN(J75)=9,IFERROR(FIND("AVAILABLE",J75),0)=1),AND(LEN(J75)=13,IFERROR(FIND("NOT AVAILABLE",J75),0)=1),AND(LEN(J75)=11,IFERROR(FIND("CONTRADICTS",J75),0)=1))),"VALID","INVALID - CONTROL TOKEN")))</x:f>
      </x:c>
      <x:c r="N75" s="26" t="str">
        <x:f>IF(A75="","",IF(COUNTIFS(EVIDENCE_PACKET!$A$6:$A$205,K75,EVIDENCE_PACKET!$B$6:$B$205,A75,EVIDENCE_PACKET!$J$6:$J$205,"VALID")=1,IF(COUNTIFS(EVIDENCE_PACKET!$A$6:$A$205,K75,EVIDENCE_PACKET!$F$6:$F$205,"CURRENT")=1,"READY","UNRESOLVED"),"INVALID - EVIDENCE LINK"))</x:f>
      </x:c>
      <x:c r="O75" s="26" t="str">
        <x:f>IF(A75="","",IF(OR(AND(OR(EXACT(C75,"DIRECTORY / MARKETPLACE"),EXACT(C75,"ASSOCIATION / AUTHORITY"),EXACT(C75,"SOFTWARE / SELF-SERVICE")),EXACT(H75,"OWN TEAM")),AND(EXACT(C75,"SPECIALIST ADVISORY FIRM"),OR(EXACT(H75,"INFORMATION ONLY"),EXACT(H75,"SOFTWARE / SELF-SERVICE")))),"CONTRADICTION","OK"))</x:f>
      </x:c>
      <x:c r="P75" s="26" t="str">
        <x:f>IF(A75="","",IF(OR(M75&lt;&gt;"VALID",N75&lt;&gt;"READY",O75&lt;&gt;"OK"),"BLOCKED",IF(OR(D75="UNCLEAR",E75="UNCLEAR",F75="UNCLEAR",G75="UNCLEAR",H75="UNCLEAR",I75="UNCLEAR"),"UNRESOLVED","CLEAR")))</x:f>
      </x:c>
      <x:c r="Q75" s="26" t="str">
        <x:f>IF(A75="","",IF(P75="BLOCKED","EVIDENCE / CONTROL BLOCK",IF(P75="UNRESOLVED","CONDITIONAL / REVIEW REQUIRED",VLOOKUP(C75,LISTS!$L$2:$M$10,2,FALSE))))</x:f>
      </x:c>
      <x:c r="R75" s="26" t="str">
        <x:f>IF(A75="","",IF(Q75="EVIDENCE / CONTROL BLOCK","BLOCKED",IF(Q75="CONDITIONAL / REVIEW REQUIRED","UNRESOLVED","READY")))</x:f>
      </x:c>
      <x:c r="S75" s="26" t="str">
        <x:f>IF(A75="","",VLOOKUP(Q75,LISTS!$Q$2:$T$9,2,FALSE))</x:f>
      </x:c>
      <x:c r="T75" s="26" t="str">
        <x:f>IF(A75="","",VLOOKUP(Q75,LISTS!$Q$2:$T$9,3,FALSE))</x:f>
      </x:c>
      <x:c r="U75" s="26" t="str">
        <x:f>IF(A75="","",VLOOKUP(Q75,LISTS!$Q$2:$T$9,4,FALSE))</x:f>
      </x:c>
      <x:c r="V75" s="26" t="str">
        <x:f>IF(A75="","","Reopen when mandate, jurisdiction, buyer/risk, timing, delivery ownership, engagement model or evidence freshness changes materially.")</x:f>
      </x:c>
    </x:row>
    <x:row r="76">
      <x:c r="A76" s="20"/>
      <x:c r="B76" s="20"/>
      <x:c r="C76" s="20"/>
      <x:c r="D76" s="20"/>
      <x:c r="E76" s="20"/>
      <x:c r="F76" s="20"/>
      <x:c r="G76" s="20"/>
      <x:c r="H76" s="20"/>
      <x:c r="I76" s="20"/>
      <x:c r="J76" s="20"/>
      <x:c r="K76" s="20"/>
      <x:c r="L76" s="20"/>
      <x:c r="M76" s="26" t="str">
        <x:f>IF(A76="","",IF(COUNTIF($A$6:$A$205,A76)&gt;1,"INVALID - DUPLICATE ID",IF(AND(OR(AND(LEN(C76)=24,IFERROR(FIND("SPECIALIST ADVISORY FIRM",C76),0)=1),AND(LEN(C76)=29,IFERROR(FIND("GLOBAL MULTIDISCIPLINARY FIRM",C76),0)=1),AND(LEN(C76)=27,IFERROR(FIND("LAW FIRM / ADJACENT ADVISER",C76),0)=1),AND(LEN(C76)=18,IFERROR(FIND("INDEPENDENT EXPERT",C76),0)=1),AND(LEN(C76)=23,IFERROR(FIND("DIRECTORY / MARKETPLACE",C76),0)=1),AND(LEN(C76)=23,IFERROR(FIND("ASSOCIATION / AUTHORITY",C76),0)=1),AND(LEN(C76)=23,IFERROR(FIND("SOFTWARE / SELF-SERVICE",C76),0)=1),AND(LEN(C76)=19,IFERROR(FIND("IN-HOUSE SUBSTITUTE",C76),0)=1),AND(LEN(C76)=5,IFERROR(FIND("OTHER",C76),0)=1)),OR(AND(LEN(D76)=3,IFERROR(FIND("YES",D76),0)=1),AND(LEN(D76)=2,IFERROR(FIND("NO",D76),0)=1),AND(LEN(D76)=7,IFERROR(FIND("UNCLEAR",D76),0)=1)),OR(AND(LEN(E76)=3,IFERROR(FIND("YES",E76),0)=1),AND(LEN(E76)=2,IFERROR(FIND("NO",E76),0)=1),AND(LEN(E76)=7,IFERROR(FIND("UNCLEAR",E76),0)=1)),OR(AND(LEN(F76)=3,IFERROR(FIND("YES",F76),0)=1),AND(LEN(F76)=2,IFERROR(FIND("NO",F76),0)=1),AND(LEN(F76)=7,IFERROR(FIND("UNCLEAR",F76),0)=1)),OR(AND(LEN(G76)=3,IFERROR(FIND("YES",G76),0)=1),AND(LEN(G76)=2,IFERROR(FIND("NO",G76),0)=1),AND(LEN(G76)=7,IFERROR(FIND("UNCLEAR",G76),0)=1)),OR(AND(LEN(H76)=8,IFERROR(FIND("OWN TEAM",H76),0)=1),AND(LEN(H76)=19,IFERROR(FIND("NETWORK / AFFILIATE",H76),0)=1),AND(LEN(H76)=25,IFERROR(FIND("THIRD PARTY / ROUTED LEAD",H76),0)=1),AND(LEN(H76)=16,IFERROR(FIND("INFORMATION ONLY",H76),0)=1),AND(LEN(H76)=23,IFERROR(FIND("SOFTWARE / SELF-SERVICE",H76),0)=1),AND(LEN(H76)=15,IFERROR(FIND("CLIENT IN-HOUSE",H76),0)=1),AND(LEN(H76)=7,IFERROR(FIND("UNCLEAR",H76),0)=1)),OR(AND(LEN(I76)=3,IFERROR(FIND("YES",I76),0)=1),AND(LEN(I76)=2,IFERROR(FIND("NO",I76),0)=1),AND(LEN(I76)=7,IFERROR(FIND("UNCLEAR",I76),0)=1)),OR(AND(LEN(J76)=9,IFERROR(FIND("AVAILABLE",J76),0)=1),AND(LEN(J76)=13,IFERROR(FIND("NOT AVAILABLE",J76),0)=1),AND(LEN(J76)=11,IFERROR(FIND("CONTRADICTS",J76),0)=1))),"VALID","INVALID - CONTROL TOKEN")))</x:f>
      </x:c>
      <x:c r="N76" s="26" t="str">
        <x:f>IF(A76="","",IF(COUNTIFS(EVIDENCE_PACKET!$A$6:$A$205,K76,EVIDENCE_PACKET!$B$6:$B$205,A76,EVIDENCE_PACKET!$J$6:$J$205,"VALID")=1,IF(COUNTIFS(EVIDENCE_PACKET!$A$6:$A$205,K76,EVIDENCE_PACKET!$F$6:$F$205,"CURRENT")=1,"READY","UNRESOLVED"),"INVALID - EVIDENCE LINK"))</x:f>
      </x:c>
      <x:c r="O76" s="26" t="str">
        <x:f>IF(A76="","",IF(OR(AND(OR(EXACT(C76,"DIRECTORY / MARKETPLACE"),EXACT(C76,"ASSOCIATION / AUTHORITY"),EXACT(C76,"SOFTWARE / SELF-SERVICE")),EXACT(H76,"OWN TEAM")),AND(EXACT(C76,"SPECIALIST ADVISORY FIRM"),OR(EXACT(H76,"INFORMATION ONLY"),EXACT(H76,"SOFTWARE / SELF-SERVICE")))),"CONTRADICTION","OK"))</x:f>
      </x:c>
      <x:c r="P76" s="26" t="str">
        <x:f>IF(A76="","",IF(OR(M76&lt;&gt;"VALID",N76&lt;&gt;"READY",O76&lt;&gt;"OK"),"BLOCKED",IF(OR(D76="UNCLEAR",E76="UNCLEAR",F76="UNCLEAR",G76="UNCLEAR",H76="UNCLEAR",I76="UNCLEAR"),"UNRESOLVED","CLEAR")))</x:f>
      </x:c>
      <x:c r="Q76" s="26" t="str">
        <x:f>IF(A76="","",IF(P76="BLOCKED","EVIDENCE / CONTROL BLOCK",IF(P76="UNRESOLVED","CONDITIONAL / REVIEW REQUIRED",VLOOKUP(C76,LISTS!$L$2:$M$10,2,FALSE))))</x:f>
      </x:c>
      <x:c r="R76" s="26" t="str">
        <x:f>IF(A76="","",IF(Q76="EVIDENCE / CONTROL BLOCK","BLOCKED",IF(Q76="CONDITIONAL / REVIEW REQUIRED","UNRESOLVED","READY")))</x:f>
      </x:c>
      <x:c r="S76" s="26" t="str">
        <x:f>IF(A76="","",VLOOKUP(Q76,LISTS!$Q$2:$T$9,2,FALSE))</x:f>
      </x:c>
      <x:c r="T76" s="26" t="str">
        <x:f>IF(A76="","",VLOOKUP(Q76,LISTS!$Q$2:$T$9,3,FALSE))</x:f>
      </x:c>
      <x:c r="U76" s="26" t="str">
        <x:f>IF(A76="","",VLOOKUP(Q76,LISTS!$Q$2:$T$9,4,FALSE))</x:f>
      </x:c>
      <x:c r="V76" s="26" t="str">
        <x:f>IF(A76="","","Reopen when mandate, jurisdiction, buyer/risk, timing, delivery ownership, engagement model or evidence freshness changes materially.")</x:f>
      </x:c>
    </x:row>
    <x:row r="77">
      <x:c r="A77" s="20"/>
      <x:c r="B77" s="20"/>
      <x:c r="C77" s="20"/>
      <x:c r="D77" s="20"/>
      <x:c r="E77" s="20"/>
      <x:c r="F77" s="20"/>
      <x:c r="G77" s="20"/>
      <x:c r="H77" s="20"/>
      <x:c r="I77" s="20"/>
      <x:c r="J77" s="20"/>
      <x:c r="K77" s="20"/>
      <x:c r="L77" s="20"/>
      <x:c r="M77" s="26" t="str">
        <x:f>IF(A77="","",IF(COUNTIF($A$6:$A$205,A77)&gt;1,"INVALID - DUPLICATE ID",IF(AND(OR(AND(LEN(C77)=24,IFERROR(FIND("SPECIALIST ADVISORY FIRM",C77),0)=1),AND(LEN(C77)=29,IFERROR(FIND("GLOBAL MULTIDISCIPLINARY FIRM",C77),0)=1),AND(LEN(C77)=27,IFERROR(FIND("LAW FIRM / ADJACENT ADVISER",C77),0)=1),AND(LEN(C77)=18,IFERROR(FIND("INDEPENDENT EXPERT",C77),0)=1),AND(LEN(C77)=23,IFERROR(FIND("DIRECTORY / MARKETPLACE",C77),0)=1),AND(LEN(C77)=23,IFERROR(FIND("ASSOCIATION / AUTHORITY",C77),0)=1),AND(LEN(C77)=23,IFERROR(FIND("SOFTWARE / SELF-SERVICE",C77),0)=1),AND(LEN(C77)=19,IFERROR(FIND("IN-HOUSE SUBSTITUTE",C77),0)=1),AND(LEN(C77)=5,IFERROR(FIND("OTHER",C77),0)=1)),OR(AND(LEN(D77)=3,IFERROR(FIND("YES",D77),0)=1),AND(LEN(D77)=2,IFERROR(FIND("NO",D77),0)=1),AND(LEN(D77)=7,IFERROR(FIND("UNCLEAR",D77),0)=1)),OR(AND(LEN(E77)=3,IFERROR(FIND("YES",E77),0)=1),AND(LEN(E77)=2,IFERROR(FIND("NO",E77),0)=1),AND(LEN(E77)=7,IFERROR(FIND("UNCLEAR",E77),0)=1)),OR(AND(LEN(F77)=3,IFERROR(FIND("YES",F77),0)=1),AND(LEN(F77)=2,IFERROR(FIND("NO",F77),0)=1),AND(LEN(F77)=7,IFERROR(FIND("UNCLEAR",F77),0)=1)),OR(AND(LEN(G77)=3,IFERROR(FIND("YES",G77),0)=1),AND(LEN(G77)=2,IFERROR(FIND("NO",G77),0)=1),AND(LEN(G77)=7,IFERROR(FIND("UNCLEAR",G77),0)=1)),OR(AND(LEN(H77)=8,IFERROR(FIND("OWN TEAM",H77),0)=1),AND(LEN(H77)=19,IFERROR(FIND("NETWORK / AFFILIATE",H77),0)=1),AND(LEN(H77)=25,IFERROR(FIND("THIRD PARTY / ROUTED LEAD",H77),0)=1),AND(LEN(H77)=16,IFERROR(FIND("INFORMATION ONLY",H77),0)=1),AND(LEN(H77)=23,IFERROR(FIND("SOFTWARE / SELF-SERVICE",H77),0)=1),AND(LEN(H77)=15,IFERROR(FIND("CLIENT IN-HOUSE",H77),0)=1),AND(LEN(H77)=7,IFERROR(FIND("UNCLEAR",H77),0)=1)),OR(AND(LEN(I77)=3,IFERROR(FIND("YES",I77),0)=1),AND(LEN(I77)=2,IFERROR(FIND("NO",I77),0)=1),AND(LEN(I77)=7,IFERROR(FIND("UNCLEAR",I77),0)=1)),OR(AND(LEN(J77)=9,IFERROR(FIND("AVAILABLE",J77),0)=1),AND(LEN(J77)=13,IFERROR(FIND("NOT AVAILABLE",J77),0)=1),AND(LEN(J77)=11,IFERROR(FIND("CONTRADICTS",J77),0)=1))),"VALID","INVALID - CONTROL TOKEN")))</x:f>
      </x:c>
      <x:c r="N77" s="26" t="str">
        <x:f>IF(A77="","",IF(COUNTIFS(EVIDENCE_PACKET!$A$6:$A$205,K77,EVIDENCE_PACKET!$B$6:$B$205,A77,EVIDENCE_PACKET!$J$6:$J$205,"VALID")=1,IF(COUNTIFS(EVIDENCE_PACKET!$A$6:$A$205,K77,EVIDENCE_PACKET!$F$6:$F$205,"CURRENT")=1,"READY","UNRESOLVED"),"INVALID - EVIDENCE LINK"))</x:f>
      </x:c>
      <x:c r="O77" s="26" t="str">
        <x:f>IF(A77="","",IF(OR(AND(OR(EXACT(C77,"DIRECTORY / MARKETPLACE"),EXACT(C77,"ASSOCIATION / AUTHORITY"),EXACT(C77,"SOFTWARE / SELF-SERVICE")),EXACT(H77,"OWN TEAM")),AND(EXACT(C77,"SPECIALIST ADVISORY FIRM"),OR(EXACT(H77,"INFORMATION ONLY"),EXACT(H77,"SOFTWARE / SELF-SERVICE")))),"CONTRADICTION","OK"))</x:f>
      </x:c>
      <x:c r="P77" s="26" t="str">
        <x:f>IF(A77="","",IF(OR(M77&lt;&gt;"VALID",N77&lt;&gt;"READY",O77&lt;&gt;"OK"),"BLOCKED",IF(OR(D77="UNCLEAR",E77="UNCLEAR",F77="UNCLEAR",G77="UNCLEAR",H77="UNCLEAR",I77="UNCLEAR"),"UNRESOLVED","CLEAR")))</x:f>
      </x:c>
      <x:c r="Q77" s="26" t="str">
        <x:f>IF(A77="","",IF(P77="BLOCKED","EVIDENCE / CONTROL BLOCK",IF(P77="UNRESOLVED","CONDITIONAL / REVIEW REQUIRED",VLOOKUP(C77,LISTS!$L$2:$M$10,2,FALSE))))</x:f>
      </x:c>
      <x:c r="R77" s="26" t="str">
        <x:f>IF(A77="","",IF(Q77="EVIDENCE / CONTROL BLOCK","BLOCKED",IF(Q77="CONDITIONAL / REVIEW REQUIRED","UNRESOLVED","READY")))</x:f>
      </x:c>
      <x:c r="S77" s="26" t="str">
        <x:f>IF(A77="","",VLOOKUP(Q77,LISTS!$Q$2:$T$9,2,FALSE))</x:f>
      </x:c>
      <x:c r="T77" s="26" t="str">
        <x:f>IF(A77="","",VLOOKUP(Q77,LISTS!$Q$2:$T$9,3,FALSE))</x:f>
      </x:c>
      <x:c r="U77" s="26" t="str">
        <x:f>IF(A77="","",VLOOKUP(Q77,LISTS!$Q$2:$T$9,4,FALSE))</x:f>
      </x:c>
      <x:c r="V77" s="26" t="str">
        <x:f>IF(A77="","","Reopen when mandate, jurisdiction, buyer/risk, timing, delivery ownership, engagement model or evidence freshness changes materially.")</x:f>
      </x:c>
    </x:row>
    <x:row r="78">
      <x:c r="A78" s="20"/>
      <x:c r="B78" s="20"/>
      <x:c r="C78" s="20"/>
      <x:c r="D78" s="20"/>
      <x:c r="E78" s="20"/>
      <x:c r="F78" s="20"/>
      <x:c r="G78" s="20"/>
      <x:c r="H78" s="20"/>
      <x:c r="I78" s="20"/>
      <x:c r="J78" s="20"/>
      <x:c r="K78" s="20"/>
      <x:c r="L78" s="20"/>
      <x:c r="M78" s="26" t="str">
        <x:f>IF(A78="","",IF(COUNTIF($A$6:$A$205,A78)&gt;1,"INVALID - DUPLICATE ID",IF(AND(OR(AND(LEN(C78)=24,IFERROR(FIND("SPECIALIST ADVISORY FIRM",C78),0)=1),AND(LEN(C78)=29,IFERROR(FIND("GLOBAL MULTIDISCIPLINARY FIRM",C78),0)=1),AND(LEN(C78)=27,IFERROR(FIND("LAW FIRM / ADJACENT ADVISER",C78),0)=1),AND(LEN(C78)=18,IFERROR(FIND("INDEPENDENT EXPERT",C78),0)=1),AND(LEN(C78)=23,IFERROR(FIND("DIRECTORY / MARKETPLACE",C78),0)=1),AND(LEN(C78)=23,IFERROR(FIND("ASSOCIATION / AUTHORITY",C78),0)=1),AND(LEN(C78)=23,IFERROR(FIND("SOFTWARE / SELF-SERVICE",C78),0)=1),AND(LEN(C78)=19,IFERROR(FIND("IN-HOUSE SUBSTITUTE",C78),0)=1),AND(LEN(C78)=5,IFERROR(FIND("OTHER",C78),0)=1)),OR(AND(LEN(D78)=3,IFERROR(FIND("YES",D78),0)=1),AND(LEN(D78)=2,IFERROR(FIND("NO",D78),0)=1),AND(LEN(D78)=7,IFERROR(FIND("UNCLEAR",D78),0)=1)),OR(AND(LEN(E78)=3,IFERROR(FIND("YES",E78),0)=1),AND(LEN(E78)=2,IFERROR(FIND("NO",E78),0)=1),AND(LEN(E78)=7,IFERROR(FIND("UNCLEAR",E78),0)=1)),OR(AND(LEN(F78)=3,IFERROR(FIND("YES",F78),0)=1),AND(LEN(F78)=2,IFERROR(FIND("NO",F78),0)=1),AND(LEN(F78)=7,IFERROR(FIND("UNCLEAR",F78),0)=1)),OR(AND(LEN(G78)=3,IFERROR(FIND("YES",G78),0)=1),AND(LEN(G78)=2,IFERROR(FIND("NO",G78),0)=1),AND(LEN(G78)=7,IFERROR(FIND("UNCLEAR",G78),0)=1)),OR(AND(LEN(H78)=8,IFERROR(FIND("OWN TEAM",H78),0)=1),AND(LEN(H78)=19,IFERROR(FIND("NETWORK / AFFILIATE",H78),0)=1),AND(LEN(H78)=25,IFERROR(FIND("THIRD PARTY / ROUTED LEAD",H78),0)=1),AND(LEN(H78)=16,IFERROR(FIND("INFORMATION ONLY",H78),0)=1),AND(LEN(H78)=23,IFERROR(FIND("SOFTWARE / SELF-SERVICE",H78),0)=1),AND(LEN(H78)=15,IFERROR(FIND("CLIENT IN-HOUSE",H78),0)=1),AND(LEN(H78)=7,IFERROR(FIND("UNCLEAR",H78),0)=1)),OR(AND(LEN(I78)=3,IFERROR(FIND("YES",I78),0)=1),AND(LEN(I78)=2,IFERROR(FIND("NO",I78),0)=1),AND(LEN(I78)=7,IFERROR(FIND("UNCLEAR",I78),0)=1)),OR(AND(LEN(J78)=9,IFERROR(FIND("AVAILABLE",J78),0)=1),AND(LEN(J78)=13,IFERROR(FIND("NOT AVAILABLE",J78),0)=1),AND(LEN(J78)=11,IFERROR(FIND("CONTRADICTS",J78),0)=1))),"VALID","INVALID - CONTROL TOKEN")))</x:f>
      </x:c>
      <x:c r="N78" s="26" t="str">
        <x:f>IF(A78="","",IF(COUNTIFS(EVIDENCE_PACKET!$A$6:$A$205,K78,EVIDENCE_PACKET!$B$6:$B$205,A78,EVIDENCE_PACKET!$J$6:$J$205,"VALID")=1,IF(COUNTIFS(EVIDENCE_PACKET!$A$6:$A$205,K78,EVIDENCE_PACKET!$F$6:$F$205,"CURRENT")=1,"READY","UNRESOLVED"),"INVALID - EVIDENCE LINK"))</x:f>
      </x:c>
      <x:c r="O78" s="26" t="str">
        <x:f>IF(A78="","",IF(OR(AND(OR(EXACT(C78,"DIRECTORY / MARKETPLACE"),EXACT(C78,"ASSOCIATION / AUTHORITY"),EXACT(C78,"SOFTWARE / SELF-SERVICE")),EXACT(H78,"OWN TEAM")),AND(EXACT(C78,"SPECIALIST ADVISORY FIRM"),OR(EXACT(H78,"INFORMATION ONLY"),EXACT(H78,"SOFTWARE / SELF-SERVICE")))),"CONTRADICTION","OK"))</x:f>
      </x:c>
      <x:c r="P78" s="26" t="str">
        <x:f>IF(A78="","",IF(OR(M78&lt;&gt;"VALID",N78&lt;&gt;"READY",O78&lt;&gt;"OK"),"BLOCKED",IF(OR(D78="UNCLEAR",E78="UNCLEAR",F78="UNCLEAR",G78="UNCLEAR",H78="UNCLEAR",I78="UNCLEAR"),"UNRESOLVED","CLEAR")))</x:f>
      </x:c>
      <x:c r="Q78" s="26" t="str">
        <x:f>IF(A78="","",IF(P78="BLOCKED","EVIDENCE / CONTROL BLOCK",IF(P78="UNRESOLVED","CONDITIONAL / REVIEW REQUIRED",VLOOKUP(C78,LISTS!$L$2:$M$10,2,FALSE))))</x:f>
      </x:c>
      <x:c r="R78" s="26" t="str">
        <x:f>IF(A78="","",IF(Q78="EVIDENCE / CONTROL BLOCK","BLOCKED",IF(Q78="CONDITIONAL / REVIEW REQUIRED","UNRESOLVED","READY")))</x:f>
      </x:c>
      <x:c r="S78" s="26" t="str">
        <x:f>IF(A78="","",VLOOKUP(Q78,LISTS!$Q$2:$T$9,2,FALSE))</x:f>
      </x:c>
      <x:c r="T78" s="26" t="str">
        <x:f>IF(A78="","",VLOOKUP(Q78,LISTS!$Q$2:$T$9,3,FALSE))</x:f>
      </x:c>
      <x:c r="U78" s="26" t="str">
        <x:f>IF(A78="","",VLOOKUP(Q78,LISTS!$Q$2:$T$9,4,FALSE))</x:f>
      </x:c>
      <x:c r="V78" s="26" t="str">
        <x:f>IF(A78="","","Reopen when mandate, jurisdiction, buyer/risk, timing, delivery ownership, engagement model or evidence freshness changes materially.")</x:f>
      </x:c>
    </x:row>
    <x:row r="79">
      <x:c r="A79" s="20"/>
      <x:c r="B79" s="20"/>
      <x:c r="C79" s="20"/>
      <x:c r="D79" s="20"/>
      <x:c r="E79" s="20"/>
      <x:c r="F79" s="20"/>
      <x:c r="G79" s="20"/>
      <x:c r="H79" s="20"/>
      <x:c r="I79" s="20"/>
      <x:c r="J79" s="20"/>
      <x:c r="K79" s="20"/>
      <x:c r="L79" s="20"/>
      <x:c r="M79" s="26" t="str">
        <x:f>IF(A79="","",IF(COUNTIF($A$6:$A$205,A79)&gt;1,"INVALID - DUPLICATE ID",IF(AND(OR(AND(LEN(C79)=24,IFERROR(FIND("SPECIALIST ADVISORY FIRM",C79),0)=1),AND(LEN(C79)=29,IFERROR(FIND("GLOBAL MULTIDISCIPLINARY FIRM",C79),0)=1),AND(LEN(C79)=27,IFERROR(FIND("LAW FIRM / ADJACENT ADVISER",C79),0)=1),AND(LEN(C79)=18,IFERROR(FIND("INDEPENDENT EXPERT",C79),0)=1),AND(LEN(C79)=23,IFERROR(FIND("DIRECTORY / MARKETPLACE",C79),0)=1),AND(LEN(C79)=23,IFERROR(FIND("ASSOCIATION / AUTHORITY",C79),0)=1),AND(LEN(C79)=23,IFERROR(FIND("SOFTWARE / SELF-SERVICE",C79),0)=1),AND(LEN(C79)=19,IFERROR(FIND("IN-HOUSE SUBSTITUTE",C79),0)=1),AND(LEN(C79)=5,IFERROR(FIND("OTHER",C79),0)=1)),OR(AND(LEN(D79)=3,IFERROR(FIND("YES",D79),0)=1),AND(LEN(D79)=2,IFERROR(FIND("NO",D79),0)=1),AND(LEN(D79)=7,IFERROR(FIND("UNCLEAR",D79),0)=1)),OR(AND(LEN(E79)=3,IFERROR(FIND("YES",E79),0)=1),AND(LEN(E79)=2,IFERROR(FIND("NO",E79),0)=1),AND(LEN(E79)=7,IFERROR(FIND("UNCLEAR",E79),0)=1)),OR(AND(LEN(F79)=3,IFERROR(FIND("YES",F79),0)=1),AND(LEN(F79)=2,IFERROR(FIND("NO",F79),0)=1),AND(LEN(F79)=7,IFERROR(FIND("UNCLEAR",F79),0)=1)),OR(AND(LEN(G79)=3,IFERROR(FIND("YES",G79),0)=1),AND(LEN(G79)=2,IFERROR(FIND("NO",G79),0)=1),AND(LEN(G79)=7,IFERROR(FIND("UNCLEAR",G79),0)=1)),OR(AND(LEN(H79)=8,IFERROR(FIND("OWN TEAM",H79),0)=1),AND(LEN(H79)=19,IFERROR(FIND("NETWORK / AFFILIATE",H79),0)=1),AND(LEN(H79)=25,IFERROR(FIND("THIRD PARTY / ROUTED LEAD",H79),0)=1),AND(LEN(H79)=16,IFERROR(FIND("INFORMATION ONLY",H79),0)=1),AND(LEN(H79)=23,IFERROR(FIND("SOFTWARE / SELF-SERVICE",H79),0)=1),AND(LEN(H79)=15,IFERROR(FIND("CLIENT IN-HOUSE",H79),0)=1),AND(LEN(H79)=7,IFERROR(FIND("UNCLEAR",H79),0)=1)),OR(AND(LEN(I79)=3,IFERROR(FIND("YES",I79),0)=1),AND(LEN(I79)=2,IFERROR(FIND("NO",I79),0)=1),AND(LEN(I79)=7,IFERROR(FIND("UNCLEAR",I79),0)=1)),OR(AND(LEN(J79)=9,IFERROR(FIND("AVAILABLE",J79),0)=1),AND(LEN(J79)=13,IFERROR(FIND("NOT AVAILABLE",J79),0)=1),AND(LEN(J79)=11,IFERROR(FIND("CONTRADICTS",J79),0)=1))),"VALID","INVALID - CONTROL TOKEN")))</x:f>
      </x:c>
      <x:c r="N79" s="26" t="str">
        <x:f>IF(A79="","",IF(COUNTIFS(EVIDENCE_PACKET!$A$6:$A$205,K79,EVIDENCE_PACKET!$B$6:$B$205,A79,EVIDENCE_PACKET!$J$6:$J$205,"VALID")=1,IF(COUNTIFS(EVIDENCE_PACKET!$A$6:$A$205,K79,EVIDENCE_PACKET!$F$6:$F$205,"CURRENT")=1,"READY","UNRESOLVED"),"INVALID - EVIDENCE LINK"))</x:f>
      </x:c>
      <x:c r="O79" s="26" t="str">
        <x:f>IF(A79="","",IF(OR(AND(OR(EXACT(C79,"DIRECTORY / MARKETPLACE"),EXACT(C79,"ASSOCIATION / AUTHORITY"),EXACT(C79,"SOFTWARE / SELF-SERVICE")),EXACT(H79,"OWN TEAM")),AND(EXACT(C79,"SPECIALIST ADVISORY FIRM"),OR(EXACT(H79,"INFORMATION ONLY"),EXACT(H79,"SOFTWARE / SELF-SERVICE")))),"CONTRADICTION","OK"))</x:f>
      </x:c>
      <x:c r="P79" s="26" t="str">
        <x:f>IF(A79="","",IF(OR(M79&lt;&gt;"VALID",N79&lt;&gt;"READY",O79&lt;&gt;"OK"),"BLOCKED",IF(OR(D79="UNCLEAR",E79="UNCLEAR",F79="UNCLEAR",G79="UNCLEAR",H79="UNCLEAR",I79="UNCLEAR"),"UNRESOLVED","CLEAR")))</x:f>
      </x:c>
      <x:c r="Q79" s="26" t="str">
        <x:f>IF(A79="","",IF(P79="BLOCKED","EVIDENCE / CONTROL BLOCK",IF(P79="UNRESOLVED","CONDITIONAL / REVIEW REQUIRED",VLOOKUP(C79,LISTS!$L$2:$M$10,2,FALSE))))</x:f>
      </x:c>
      <x:c r="R79" s="26" t="str">
        <x:f>IF(A79="","",IF(Q79="EVIDENCE / CONTROL BLOCK","BLOCKED",IF(Q79="CONDITIONAL / REVIEW REQUIRED","UNRESOLVED","READY")))</x:f>
      </x:c>
      <x:c r="S79" s="26" t="str">
        <x:f>IF(A79="","",VLOOKUP(Q79,LISTS!$Q$2:$T$9,2,FALSE))</x:f>
      </x:c>
      <x:c r="T79" s="26" t="str">
        <x:f>IF(A79="","",VLOOKUP(Q79,LISTS!$Q$2:$T$9,3,FALSE))</x:f>
      </x:c>
      <x:c r="U79" s="26" t="str">
        <x:f>IF(A79="","",VLOOKUP(Q79,LISTS!$Q$2:$T$9,4,FALSE))</x:f>
      </x:c>
      <x:c r="V79" s="26" t="str">
        <x:f>IF(A79="","","Reopen when mandate, jurisdiction, buyer/risk, timing, delivery ownership, engagement model or evidence freshness changes materially.")</x:f>
      </x:c>
    </x:row>
    <x:row r="80">
      <x:c r="A80" s="20"/>
      <x:c r="B80" s="20"/>
      <x:c r="C80" s="20"/>
      <x:c r="D80" s="20"/>
      <x:c r="E80" s="20"/>
      <x:c r="F80" s="20"/>
      <x:c r="G80" s="20"/>
      <x:c r="H80" s="20"/>
      <x:c r="I80" s="20"/>
      <x:c r="J80" s="20"/>
      <x:c r="K80" s="20"/>
      <x:c r="L80" s="20"/>
      <x:c r="M80" s="26" t="str">
        <x:f>IF(A80="","",IF(COUNTIF($A$6:$A$205,A80)&gt;1,"INVALID - DUPLICATE ID",IF(AND(OR(AND(LEN(C80)=24,IFERROR(FIND("SPECIALIST ADVISORY FIRM",C80),0)=1),AND(LEN(C80)=29,IFERROR(FIND("GLOBAL MULTIDISCIPLINARY FIRM",C80),0)=1),AND(LEN(C80)=27,IFERROR(FIND("LAW FIRM / ADJACENT ADVISER",C80),0)=1),AND(LEN(C80)=18,IFERROR(FIND("INDEPENDENT EXPERT",C80),0)=1),AND(LEN(C80)=23,IFERROR(FIND("DIRECTORY / MARKETPLACE",C80),0)=1),AND(LEN(C80)=23,IFERROR(FIND("ASSOCIATION / AUTHORITY",C80),0)=1),AND(LEN(C80)=23,IFERROR(FIND("SOFTWARE / SELF-SERVICE",C80),0)=1),AND(LEN(C80)=19,IFERROR(FIND("IN-HOUSE SUBSTITUTE",C80),0)=1),AND(LEN(C80)=5,IFERROR(FIND("OTHER",C80),0)=1)),OR(AND(LEN(D80)=3,IFERROR(FIND("YES",D80),0)=1),AND(LEN(D80)=2,IFERROR(FIND("NO",D80),0)=1),AND(LEN(D80)=7,IFERROR(FIND("UNCLEAR",D80),0)=1)),OR(AND(LEN(E80)=3,IFERROR(FIND("YES",E80),0)=1),AND(LEN(E80)=2,IFERROR(FIND("NO",E80),0)=1),AND(LEN(E80)=7,IFERROR(FIND("UNCLEAR",E80),0)=1)),OR(AND(LEN(F80)=3,IFERROR(FIND("YES",F80),0)=1),AND(LEN(F80)=2,IFERROR(FIND("NO",F80),0)=1),AND(LEN(F80)=7,IFERROR(FIND("UNCLEAR",F80),0)=1)),OR(AND(LEN(G80)=3,IFERROR(FIND("YES",G80),0)=1),AND(LEN(G80)=2,IFERROR(FIND("NO",G80),0)=1),AND(LEN(G80)=7,IFERROR(FIND("UNCLEAR",G80),0)=1)),OR(AND(LEN(H80)=8,IFERROR(FIND("OWN TEAM",H80),0)=1),AND(LEN(H80)=19,IFERROR(FIND("NETWORK / AFFILIATE",H80),0)=1),AND(LEN(H80)=25,IFERROR(FIND("THIRD PARTY / ROUTED LEAD",H80),0)=1),AND(LEN(H80)=16,IFERROR(FIND("INFORMATION ONLY",H80),0)=1),AND(LEN(H80)=23,IFERROR(FIND("SOFTWARE / SELF-SERVICE",H80),0)=1),AND(LEN(H80)=15,IFERROR(FIND("CLIENT IN-HOUSE",H80),0)=1),AND(LEN(H80)=7,IFERROR(FIND("UNCLEAR",H80),0)=1)),OR(AND(LEN(I80)=3,IFERROR(FIND("YES",I80),0)=1),AND(LEN(I80)=2,IFERROR(FIND("NO",I80),0)=1),AND(LEN(I80)=7,IFERROR(FIND("UNCLEAR",I80),0)=1)),OR(AND(LEN(J80)=9,IFERROR(FIND("AVAILABLE",J80),0)=1),AND(LEN(J80)=13,IFERROR(FIND("NOT AVAILABLE",J80),0)=1),AND(LEN(J80)=11,IFERROR(FIND("CONTRADICTS",J80),0)=1))),"VALID","INVALID - CONTROL TOKEN")))</x:f>
      </x:c>
      <x:c r="N80" s="26" t="str">
        <x:f>IF(A80="","",IF(COUNTIFS(EVIDENCE_PACKET!$A$6:$A$205,K80,EVIDENCE_PACKET!$B$6:$B$205,A80,EVIDENCE_PACKET!$J$6:$J$205,"VALID")=1,IF(COUNTIFS(EVIDENCE_PACKET!$A$6:$A$205,K80,EVIDENCE_PACKET!$F$6:$F$205,"CURRENT")=1,"READY","UNRESOLVED"),"INVALID - EVIDENCE LINK"))</x:f>
      </x:c>
      <x:c r="O80" s="26" t="str">
        <x:f>IF(A80="","",IF(OR(AND(OR(EXACT(C80,"DIRECTORY / MARKETPLACE"),EXACT(C80,"ASSOCIATION / AUTHORITY"),EXACT(C80,"SOFTWARE / SELF-SERVICE")),EXACT(H80,"OWN TEAM")),AND(EXACT(C80,"SPECIALIST ADVISORY FIRM"),OR(EXACT(H80,"INFORMATION ONLY"),EXACT(H80,"SOFTWARE / SELF-SERVICE")))),"CONTRADICTION","OK"))</x:f>
      </x:c>
      <x:c r="P80" s="26" t="str">
        <x:f>IF(A80="","",IF(OR(M80&lt;&gt;"VALID",N80&lt;&gt;"READY",O80&lt;&gt;"OK"),"BLOCKED",IF(OR(D80="UNCLEAR",E80="UNCLEAR",F80="UNCLEAR",G80="UNCLEAR",H80="UNCLEAR",I80="UNCLEAR"),"UNRESOLVED","CLEAR")))</x:f>
      </x:c>
      <x:c r="Q80" s="26" t="str">
        <x:f>IF(A80="","",IF(P80="BLOCKED","EVIDENCE / CONTROL BLOCK",IF(P80="UNRESOLVED","CONDITIONAL / REVIEW REQUIRED",VLOOKUP(C80,LISTS!$L$2:$M$10,2,FALSE))))</x:f>
      </x:c>
      <x:c r="R80" s="26" t="str">
        <x:f>IF(A80="","",IF(Q80="EVIDENCE / CONTROL BLOCK","BLOCKED",IF(Q80="CONDITIONAL / REVIEW REQUIRED","UNRESOLVED","READY")))</x:f>
      </x:c>
      <x:c r="S80" s="26" t="str">
        <x:f>IF(A80="","",VLOOKUP(Q80,LISTS!$Q$2:$T$9,2,FALSE))</x:f>
      </x:c>
      <x:c r="T80" s="26" t="str">
        <x:f>IF(A80="","",VLOOKUP(Q80,LISTS!$Q$2:$T$9,3,FALSE))</x:f>
      </x:c>
      <x:c r="U80" s="26" t="str">
        <x:f>IF(A80="","",VLOOKUP(Q80,LISTS!$Q$2:$T$9,4,FALSE))</x:f>
      </x:c>
      <x:c r="V80" s="26" t="str">
        <x:f>IF(A80="","","Reopen when mandate, jurisdiction, buyer/risk, timing, delivery ownership, engagement model or evidence freshness changes materially.")</x:f>
      </x:c>
    </x:row>
    <x:row r="81">
      <x:c r="A81" s="20"/>
      <x:c r="B81" s="20"/>
      <x:c r="C81" s="20"/>
      <x:c r="D81" s="20"/>
      <x:c r="E81" s="20"/>
      <x:c r="F81" s="20"/>
      <x:c r="G81" s="20"/>
      <x:c r="H81" s="20"/>
      <x:c r="I81" s="20"/>
      <x:c r="J81" s="20"/>
      <x:c r="K81" s="20"/>
      <x:c r="L81" s="20"/>
      <x:c r="M81" s="26" t="str">
        <x:f>IF(A81="","",IF(COUNTIF($A$6:$A$205,A81)&gt;1,"INVALID - DUPLICATE ID",IF(AND(OR(AND(LEN(C81)=24,IFERROR(FIND("SPECIALIST ADVISORY FIRM",C81),0)=1),AND(LEN(C81)=29,IFERROR(FIND("GLOBAL MULTIDISCIPLINARY FIRM",C81),0)=1),AND(LEN(C81)=27,IFERROR(FIND("LAW FIRM / ADJACENT ADVISER",C81),0)=1),AND(LEN(C81)=18,IFERROR(FIND("INDEPENDENT EXPERT",C81),0)=1),AND(LEN(C81)=23,IFERROR(FIND("DIRECTORY / MARKETPLACE",C81),0)=1),AND(LEN(C81)=23,IFERROR(FIND("ASSOCIATION / AUTHORITY",C81),0)=1),AND(LEN(C81)=23,IFERROR(FIND("SOFTWARE / SELF-SERVICE",C81),0)=1),AND(LEN(C81)=19,IFERROR(FIND("IN-HOUSE SUBSTITUTE",C81),0)=1),AND(LEN(C81)=5,IFERROR(FIND("OTHER",C81),0)=1)),OR(AND(LEN(D81)=3,IFERROR(FIND("YES",D81),0)=1),AND(LEN(D81)=2,IFERROR(FIND("NO",D81),0)=1),AND(LEN(D81)=7,IFERROR(FIND("UNCLEAR",D81),0)=1)),OR(AND(LEN(E81)=3,IFERROR(FIND("YES",E81),0)=1),AND(LEN(E81)=2,IFERROR(FIND("NO",E81),0)=1),AND(LEN(E81)=7,IFERROR(FIND("UNCLEAR",E81),0)=1)),OR(AND(LEN(F81)=3,IFERROR(FIND("YES",F81),0)=1),AND(LEN(F81)=2,IFERROR(FIND("NO",F81),0)=1),AND(LEN(F81)=7,IFERROR(FIND("UNCLEAR",F81),0)=1)),OR(AND(LEN(G81)=3,IFERROR(FIND("YES",G81),0)=1),AND(LEN(G81)=2,IFERROR(FIND("NO",G81),0)=1),AND(LEN(G81)=7,IFERROR(FIND("UNCLEAR",G81),0)=1)),OR(AND(LEN(H81)=8,IFERROR(FIND("OWN TEAM",H81),0)=1),AND(LEN(H81)=19,IFERROR(FIND("NETWORK / AFFILIATE",H81),0)=1),AND(LEN(H81)=25,IFERROR(FIND("THIRD PARTY / ROUTED LEAD",H81),0)=1),AND(LEN(H81)=16,IFERROR(FIND("INFORMATION ONLY",H81),0)=1),AND(LEN(H81)=23,IFERROR(FIND("SOFTWARE / SELF-SERVICE",H81),0)=1),AND(LEN(H81)=15,IFERROR(FIND("CLIENT IN-HOUSE",H81),0)=1),AND(LEN(H81)=7,IFERROR(FIND("UNCLEAR",H81),0)=1)),OR(AND(LEN(I81)=3,IFERROR(FIND("YES",I81),0)=1),AND(LEN(I81)=2,IFERROR(FIND("NO",I81),0)=1),AND(LEN(I81)=7,IFERROR(FIND("UNCLEAR",I81),0)=1)),OR(AND(LEN(J81)=9,IFERROR(FIND("AVAILABLE",J81),0)=1),AND(LEN(J81)=13,IFERROR(FIND("NOT AVAILABLE",J81),0)=1),AND(LEN(J81)=11,IFERROR(FIND("CONTRADICTS",J81),0)=1))),"VALID","INVALID - CONTROL TOKEN")))</x:f>
      </x:c>
      <x:c r="N81" s="26" t="str">
        <x:f>IF(A81="","",IF(COUNTIFS(EVIDENCE_PACKET!$A$6:$A$205,K81,EVIDENCE_PACKET!$B$6:$B$205,A81,EVIDENCE_PACKET!$J$6:$J$205,"VALID")=1,IF(COUNTIFS(EVIDENCE_PACKET!$A$6:$A$205,K81,EVIDENCE_PACKET!$F$6:$F$205,"CURRENT")=1,"READY","UNRESOLVED"),"INVALID - EVIDENCE LINK"))</x:f>
      </x:c>
      <x:c r="O81" s="26" t="str">
        <x:f>IF(A81="","",IF(OR(AND(OR(EXACT(C81,"DIRECTORY / MARKETPLACE"),EXACT(C81,"ASSOCIATION / AUTHORITY"),EXACT(C81,"SOFTWARE / SELF-SERVICE")),EXACT(H81,"OWN TEAM")),AND(EXACT(C81,"SPECIALIST ADVISORY FIRM"),OR(EXACT(H81,"INFORMATION ONLY"),EXACT(H81,"SOFTWARE / SELF-SERVICE")))),"CONTRADICTION","OK"))</x:f>
      </x:c>
      <x:c r="P81" s="26" t="str">
        <x:f>IF(A81="","",IF(OR(M81&lt;&gt;"VALID",N81&lt;&gt;"READY",O81&lt;&gt;"OK"),"BLOCKED",IF(OR(D81="UNCLEAR",E81="UNCLEAR",F81="UNCLEAR",G81="UNCLEAR",H81="UNCLEAR",I81="UNCLEAR"),"UNRESOLVED","CLEAR")))</x:f>
      </x:c>
      <x:c r="Q81" s="26" t="str">
        <x:f>IF(A81="","",IF(P81="BLOCKED","EVIDENCE / CONTROL BLOCK",IF(P81="UNRESOLVED","CONDITIONAL / REVIEW REQUIRED",VLOOKUP(C81,LISTS!$L$2:$M$10,2,FALSE))))</x:f>
      </x:c>
      <x:c r="R81" s="26" t="str">
        <x:f>IF(A81="","",IF(Q81="EVIDENCE / CONTROL BLOCK","BLOCKED",IF(Q81="CONDITIONAL / REVIEW REQUIRED","UNRESOLVED","READY")))</x:f>
      </x:c>
      <x:c r="S81" s="26" t="str">
        <x:f>IF(A81="","",VLOOKUP(Q81,LISTS!$Q$2:$T$9,2,FALSE))</x:f>
      </x:c>
      <x:c r="T81" s="26" t="str">
        <x:f>IF(A81="","",VLOOKUP(Q81,LISTS!$Q$2:$T$9,3,FALSE))</x:f>
      </x:c>
      <x:c r="U81" s="26" t="str">
        <x:f>IF(A81="","",VLOOKUP(Q81,LISTS!$Q$2:$T$9,4,FALSE))</x:f>
      </x:c>
      <x:c r="V81" s="26" t="str">
        <x:f>IF(A81="","","Reopen when mandate, jurisdiction, buyer/risk, timing, delivery ownership, engagement model or evidence freshness changes materially.")</x:f>
      </x:c>
    </x:row>
    <x:row r="82">
      <x:c r="A82" s="20"/>
      <x:c r="B82" s="20"/>
      <x:c r="C82" s="20"/>
      <x:c r="D82" s="20"/>
      <x:c r="E82" s="20"/>
      <x:c r="F82" s="20"/>
      <x:c r="G82" s="20"/>
      <x:c r="H82" s="20"/>
      <x:c r="I82" s="20"/>
      <x:c r="J82" s="20"/>
      <x:c r="K82" s="20"/>
      <x:c r="L82" s="20"/>
      <x:c r="M82" s="26" t="str">
        <x:f>IF(A82="","",IF(COUNTIF($A$6:$A$205,A82)&gt;1,"INVALID - DUPLICATE ID",IF(AND(OR(AND(LEN(C82)=24,IFERROR(FIND("SPECIALIST ADVISORY FIRM",C82),0)=1),AND(LEN(C82)=29,IFERROR(FIND("GLOBAL MULTIDISCIPLINARY FIRM",C82),0)=1),AND(LEN(C82)=27,IFERROR(FIND("LAW FIRM / ADJACENT ADVISER",C82),0)=1),AND(LEN(C82)=18,IFERROR(FIND("INDEPENDENT EXPERT",C82),0)=1),AND(LEN(C82)=23,IFERROR(FIND("DIRECTORY / MARKETPLACE",C82),0)=1),AND(LEN(C82)=23,IFERROR(FIND("ASSOCIATION / AUTHORITY",C82),0)=1),AND(LEN(C82)=23,IFERROR(FIND("SOFTWARE / SELF-SERVICE",C82),0)=1),AND(LEN(C82)=19,IFERROR(FIND("IN-HOUSE SUBSTITUTE",C82),0)=1),AND(LEN(C82)=5,IFERROR(FIND("OTHER",C82),0)=1)),OR(AND(LEN(D82)=3,IFERROR(FIND("YES",D82),0)=1),AND(LEN(D82)=2,IFERROR(FIND("NO",D82),0)=1),AND(LEN(D82)=7,IFERROR(FIND("UNCLEAR",D82),0)=1)),OR(AND(LEN(E82)=3,IFERROR(FIND("YES",E82),0)=1),AND(LEN(E82)=2,IFERROR(FIND("NO",E82),0)=1),AND(LEN(E82)=7,IFERROR(FIND("UNCLEAR",E82),0)=1)),OR(AND(LEN(F82)=3,IFERROR(FIND("YES",F82),0)=1),AND(LEN(F82)=2,IFERROR(FIND("NO",F82),0)=1),AND(LEN(F82)=7,IFERROR(FIND("UNCLEAR",F82),0)=1)),OR(AND(LEN(G82)=3,IFERROR(FIND("YES",G82),0)=1),AND(LEN(G82)=2,IFERROR(FIND("NO",G82),0)=1),AND(LEN(G82)=7,IFERROR(FIND("UNCLEAR",G82),0)=1)),OR(AND(LEN(H82)=8,IFERROR(FIND("OWN TEAM",H82),0)=1),AND(LEN(H82)=19,IFERROR(FIND("NETWORK / AFFILIATE",H82),0)=1),AND(LEN(H82)=25,IFERROR(FIND("THIRD PARTY / ROUTED LEAD",H82),0)=1),AND(LEN(H82)=16,IFERROR(FIND("INFORMATION ONLY",H82),0)=1),AND(LEN(H82)=23,IFERROR(FIND("SOFTWARE / SELF-SERVICE",H82),0)=1),AND(LEN(H82)=15,IFERROR(FIND("CLIENT IN-HOUSE",H82),0)=1),AND(LEN(H82)=7,IFERROR(FIND("UNCLEAR",H82),0)=1)),OR(AND(LEN(I82)=3,IFERROR(FIND("YES",I82),0)=1),AND(LEN(I82)=2,IFERROR(FIND("NO",I82),0)=1),AND(LEN(I82)=7,IFERROR(FIND("UNCLEAR",I82),0)=1)),OR(AND(LEN(J82)=9,IFERROR(FIND("AVAILABLE",J82),0)=1),AND(LEN(J82)=13,IFERROR(FIND("NOT AVAILABLE",J82),0)=1),AND(LEN(J82)=11,IFERROR(FIND("CONTRADICTS",J82),0)=1))),"VALID","INVALID - CONTROL TOKEN")))</x:f>
      </x:c>
      <x:c r="N82" s="26" t="str">
        <x:f>IF(A82="","",IF(COUNTIFS(EVIDENCE_PACKET!$A$6:$A$205,K82,EVIDENCE_PACKET!$B$6:$B$205,A82,EVIDENCE_PACKET!$J$6:$J$205,"VALID")=1,IF(COUNTIFS(EVIDENCE_PACKET!$A$6:$A$205,K82,EVIDENCE_PACKET!$F$6:$F$205,"CURRENT")=1,"READY","UNRESOLVED"),"INVALID - EVIDENCE LINK"))</x:f>
      </x:c>
      <x:c r="O82" s="26" t="str">
        <x:f>IF(A82="","",IF(OR(AND(OR(EXACT(C82,"DIRECTORY / MARKETPLACE"),EXACT(C82,"ASSOCIATION / AUTHORITY"),EXACT(C82,"SOFTWARE / SELF-SERVICE")),EXACT(H82,"OWN TEAM")),AND(EXACT(C82,"SPECIALIST ADVISORY FIRM"),OR(EXACT(H82,"INFORMATION ONLY"),EXACT(H82,"SOFTWARE / SELF-SERVICE")))),"CONTRADICTION","OK"))</x:f>
      </x:c>
      <x:c r="P82" s="26" t="str">
        <x:f>IF(A82="","",IF(OR(M82&lt;&gt;"VALID",N82&lt;&gt;"READY",O82&lt;&gt;"OK"),"BLOCKED",IF(OR(D82="UNCLEAR",E82="UNCLEAR",F82="UNCLEAR",G82="UNCLEAR",H82="UNCLEAR",I82="UNCLEAR"),"UNRESOLVED","CLEAR")))</x:f>
      </x:c>
      <x:c r="Q82" s="26" t="str">
        <x:f>IF(A82="","",IF(P82="BLOCKED","EVIDENCE / CONTROL BLOCK",IF(P82="UNRESOLVED","CONDITIONAL / REVIEW REQUIRED",VLOOKUP(C82,LISTS!$L$2:$M$10,2,FALSE))))</x:f>
      </x:c>
      <x:c r="R82" s="26" t="str">
        <x:f>IF(A82="","",IF(Q82="EVIDENCE / CONTROL BLOCK","BLOCKED",IF(Q82="CONDITIONAL / REVIEW REQUIRED","UNRESOLVED","READY")))</x:f>
      </x:c>
      <x:c r="S82" s="26" t="str">
        <x:f>IF(A82="","",VLOOKUP(Q82,LISTS!$Q$2:$T$9,2,FALSE))</x:f>
      </x:c>
      <x:c r="T82" s="26" t="str">
        <x:f>IF(A82="","",VLOOKUP(Q82,LISTS!$Q$2:$T$9,3,FALSE))</x:f>
      </x:c>
      <x:c r="U82" s="26" t="str">
        <x:f>IF(A82="","",VLOOKUP(Q82,LISTS!$Q$2:$T$9,4,FALSE))</x:f>
      </x:c>
      <x:c r="V82" s="26" t="str">
        <x:f>IF(A82="","","Reopen when mandate, jurisdiction, buyer/risk, timing, delivery ownership, engagement model or evidence freshness changes materially.")</x:f>
      </x:c>
    </x:row>
    <x:row r="83">
      <x:c r="A83" s="20"/>
      <x:c r="B83" s="20"/>
      <x:c r="C83" s="20"/>
      <x:c r="D83" s="20"/>
      <x:c r="E83" s="20"/>
      <x:c r="F83" s="20"/>
      <x:c r="G83" s="20"/>
      <x:c r="H83" s="20"/>
      <x:c r="I83" s="20"/>
      <x:c r="J83" s="20"/>
      <x:c r="K83" s="20"/>
      <x:c r="L83" s="20"/>
      <x:c r="M83" s="26" t="str">
        <x:f>IF(A83="","",IF(COUNTIF($A$6:$A$205,A83)&gt;1,"INVALID - DUPLICATE ID",IF(AND(OR(AND(LEN(C83)=24,IFERROR(FIND("SPECIALIST ADVISORY FIRM",C83),0)=1),AND(LEN(C83)=29,IFERROR(FIND("GLOBAL MULTIDISCIPLINARY FIRM",C83),0)=1),AND(LEN(C83)=27,IFERROR(FIND("LAW FIRM / ADJACENT ADVISER",C83),0)=1),AND(LEN(C83)=18,IFERROR(FIND("INDEPENDENT EXPERT",C83),0)=1),AND(LEN(C83)=23,IFERROR(FIND("DIRECTORY / MARKETPLACE",C83),0)=1),AND(LEN(C83)=23,IFERROR(FIND("ASSOCIATION / AUTHORITY",C83),0)=1),AND(LEN(C83)=23,IFERROR(FIND("SOFTWARE / SELF-SERVICE",C83),0)=1),AND(LEN(C83)=19,IFERROR(FIND("IN-HOUSE SUBSTITUTE",C83),0)=1),AND(LEN(C83)=5,IFERROR(FIND("OTHER",C83),0)=1)),OR(AND(LEN(D83)=3,IFERROR(FIND("YES",D83),0)=1),AND(LEN(D83)=2,IFERROR(FIND("NO",D83),0)=1),AND(LEN(D83)=7,IFERROR(FIND("UNCLEAR",D83),0)=1)),OR(AND(LEN(E83)=3,IFERROR(FIND("YES",E83),0)=1),AND(LEN(E83)=2,IFERROR(FIND("NO",E83),0)=1),AND(LEN(E83)=7,IFERROR(FIND("UNCLEAR",E83),0)=1)),OR(AND(LEN(F83)=3,IFERROR(FIND("YES",F83),0)=1),AND(LEN(F83)=2,IFERROR(FIND("NO",F83),0)=1),AND(LEN(F83)=7,IFERROR(FIND("UNCLEAR",F83),0)=1)),OR(AND(LEN(G83)=3,IFERROR(FIND("YES",G83),0)=1),AND(LEN(G83)=2,IFERROR(FIND("NO",G83),0)=1),AND(LEN(G83)=7,IFERROR(FIND("UNCLEAR",G83),0)=1)),OR(AND(LEN(H83)=8,IFERROR(FIND("OWN TEAM",H83),0)=1),AND(LEN(H83)=19,IFERROR(FIND("NETWORK / AFFILIATE",H83),0)=1),AND(LEN(H83)=25,IFERROR(FIND("THIRD PARTY / ROUTED LEAD",H83),0)=1),AND(LEN(H83)=16,IFERROR(FIND("INFORMATION ONLY",H83),0)=1),AND(LEN(H83)=23,IFERROR(FIND("SOFTWARE / SELF-SERVICE",H83),0)=1),AND(LEN(H83)=15,IFERROR(FIND("CLIENT IN-HOUSE",H83),0)=1),AND(LEN(H83)=7,IFERROR(FIND("UNCLEAR",H83),0)=1)),OR(AND(LEN(I83)=3,IFERROR(FIND("YES",I83),0)=1),AND(LEN(I83)=2,IFERROR(FIND("NO",I83),0)=1),AND(LEN(I83)=7,IFERROR(FIND("UNCLEAR",I83),0)=1)),OR(AND(LEN(J83)=9,IFERROR(FIND("AVAILABLE",J83),0)=1),AND(LEN(J83)=13,IFERROR(FIND("NOT AVAILABLE",J83),0)=1),AND(LEN(J83)=11,IFERROR(FIND("CONTRADICTS",J83),0)=1))),"VALID","INVALID - CONTROL TOKEN")))</x:f>
      </x:c>
      <x:c r="N83" s="26" t="str">
        <x:f>IF(A83="","",IF(COUNTIFS(EVIDENCE_PACKET!$A$6:$A$205,K83,EVIDENCE_PACKET!$B$6:$B$205,A83,EVIDENCE_PACKET!$J$6:$J$205,"VALID")=1,IF(COUNTIFS(EVIDENCE_PACKET!$A$6:$A$205,K83,EVIDENCE_PACKET!$F$6:$F$205,"CURRENT")=1,"READY","UNRESOLVED"),"INVALID - EVIDENCE LINK"))</x:f>
      </x:c>
      <x:c r="O83" s="26" t="str">
        <x:f>IF(A83="","",IF(OR(AND(OR(EXACT(C83,"DIRECTORY / MARKETPLACE"),EXACT(C83,"ASSOCIATION / AUTHORITY"),EXACT(C83,"SOFTWARE / SELF-SERVICE")),EXACT(H83,"OWN TEAM")),AND(EXACT(C83,"SPECIALIST ADVISORY FIRM"),OR(EXACT(H83,"INFORMATION ONLY"),EXACT(H83,"SOFTWARE / SELF-SERVICE")))),"CONTRADICTION","OK"))</x:f>
      </x:c>
      <x:c r="P83" s="26" t="str">
        <x:f>IF(A83="","",IF(OR(M83&lt;&gt;"VALID",N83&lt;&gt;"READY",O83&lt;&gt;"OK"),"BLOCKED",IF(OR(D83="UNCLEAR",E83="UNCLEAR",F83="UNCLEAR",G83="UNCLEAR",H83="UNCLEAR",I83="UNCLEAR"),"UNRESOLVED","CLEAR")))</x:f>
      </x:c>
      <x:c r="Q83" s="26" t="str">
        <x:f>IF(A83="","",IF(P83="BLOCKED","EVIDENCE / CONTROL BLOCK",IF(P83="UNRESOLVED","CONDITIONAL / REVIEW REQUIRED",VLOOKUP(C83,LISTS!$L$2:$M$10,2,FALSE))))</x:f>
      </x:c>
      <x:c r="R83" s="26" t="str">
        <x:f>IF(A83="","",IF(Q83="EVIDENCE / CONTROL BLOCK","BLOCKED",IF(Q83="CONDITIONAL / REVIEW REQUIRED","UNRESOLVED","READY")))</x:f>
      </x:c>
      <x:c r="S83" s="26" t="str">
        <x:f>IF(A83="","",VLOOKUP(Q83,LISTS!$Q$2:$T$9,2,FALSE))</x:f>
      </x:c>
      <x:c r="T83" s="26" t="str">
        <x:f>IF(A83="","",VLOOKUP(Q83,LISTS!$Q$2:$T$9,3,FALSE))</x:f>
      </x:c>
      <x:c r="U83" s="26" t="str">
        <x:f>IF(A83="","",VLOOKUP(Q83,LISTS!$Q$2:$T$9,4,FALSE))</x:f>
      </x:c>
      <x:c r="V83" s="26" t="str">
        <x:f>IF(A83="","","Reopen when mandate, jurisdiction, buyer/risk, timing, delivery ownership, engagement model or evidence freshness changes materially.")</x:f>
      </x:c>
    </x:row>
    <x:row r="84">
      <x:c r="A84" s="20"/>
      <x:c r="B84" s="20"/>
      <x:c r="C84" s="20"/>
      <x:c r="D84" s="20"/>
      <x:c r="E84" s="20"/>
      <x:c r="F84" s="20"/>
      <x:c r="G84" s="20"/>
      <x:c r="H84" s="20"/>
      <x:c r="I84" s="20"/>
      <x:c r="J84" s="20"/>
      <x:c r="K84" s="20"/>
      <x:c r="L84" s="20"/>
      <x:c r="M84" s="26" t="str">
        <x:f>IF(A84="","",IF(COUNTIF($A$6:$A$205,A84)&gt;1,"INVALID - DUPLICATE ID",IF(AND(OR(AND(LEN(C84)=24,IFERROR(FIND("SPECIALIST ADVISORY FIRM",C84),0)=1),AND(LEN(C84)=29,IFERROR(FIND("GLOBAL MULTIDISCIPLINARY FIRM",C84),0)=1),AND(LEN(C84)=27,IFERROR(FIND("LAW FIRM / ADJACENT ADVISER",C84),0)=1),AND(LEN(C84)=18,IFERROR(FIND("INDEPENDENT EXPERT",C84),0)=1),AND(LEN(C84)=23,IFERROR(FIND("DIRECTORY / MARKETPLACE",C84),0)=1),AND(LEN(C84)=23,IFERROR(FIND("ASSOCIATION / AUTHORITY",C84),0)=1),AND(LEN(C84)=23,IFERROR(FIND("SOFTWARE / SELF-SERVICE",C84),0)=1),AND(LEN(C84)=19,IFERROR(FIND("IN-HOUSE SUBSTITUTE",C84),0)=1),AND(LEN(C84)=5,IFERROR(FIND("OTHER",C84),0)=1)),OR(AND(LEN(D84)=3,IFERROR(FIND("YES",D84),0)=1),AND(LEN(D84)=2,IFERROR(FIND("NO",D84),0)=1),AND(LEN(D84)=7,IFERROR(FIND("UNCLEAR",D84),0)=1)),OR(AND(LEN(E84)=3,IFERROR(FIND("YES",E84),0)=1),AND(LEN(E84)=2,IFERROR(FIND("NO",E84),0)=1),AND(LEN(E84)=7,IFERROR(FIND("UNCLEAR",E84),0)=1)),OR(AND(LEN(F84)=3,IFERROR(FIND("YES",F84),0)=1),AND(LEN(F84)=2,IFERROR(FIND("NO",F84),0)=1),AND(LEN(F84)=7,IFERROR(FIND("UNCLEAR",F84),0)=1)),OR(AND(LEN(G84)=3,IFERROR(FIND("YES",G84),0)=1),AND(LEN(G84)=2,IFERROR(FIND("NO",G84),0)=1),AND(LEN(G84)=7,IFERROR(FIND("UNCLEAR",G84),0)=1)),OR(AND(LEN(H84)=8,IFERROR(FIND("OWN TEAM",H84),0)=1),AND(LEN(H84)=19,IFERROR(FIND("NETWORK / AFFILIATE",H84),0)=1),AND(LEN(H84)=25,IFERROR(FIND("THIRD PARTY / ROUTED LEAD",H84),0)=1),AND(LEN(H84)=16,IFERROR(FIND("INFORMATION ONLY",H84),0)=1),AND(LEN(H84)=23,IFERROR(FIND("SOFTWARE / SELF-SERVICE",H84),0)=1),AND(LEN(H84)=15,IFERROR(FIND("CLIENT IN-HOUSE",H84),0)=1),AND(LEN(H84)=7,IFERROR(FIND("UNCLEAR",H84),0)=1)),OR(AND(LEN(I84)=3,IFERROR(FIND("YES",I84),0)=1),AND(LEN(I84)=2,IFERROR(FIND("NO",I84),0)=1),AND(LEN(I84)=7,IFERROR(FIND("UNCLEAR",I84),0)=1)),OR(AND(LEN(J84)=9,IFERROR(FIND("AVAILABLE",J84),0)=1),AND(LEN(J84)=13,IFERROR(FIND("NOT AVAILABLE",J84),0)=1),AND(LEN(J84)=11,IFERROR(FIND("CONTRADICTS",J84),0)=1))),"VALID","INVALID - CONTROL TOKEN")))</x:f>
      </x:c>
      <x:c r="N84" s="26" t="str">
        <x:f>IF(A84="","",IF(COUNTIFS(EVIDENCE_PACKET!$A$6:$A$205,K84,EVIDENCE_PACKET!$B$6:$B$205,A84,EVIDENCE_PACKET!$J$6:$J$205,"VALID")=1,IF(COUNTIFS(EVIDENCE_PACKET!$A$6:$A$205,K84,EVIDENCE_PACKET!$F$6:$F$205,"CURRENT")=1,"READY","UNRESOLVED"),"INVALID - EVIDENCE LINK"))</x:f>
      </x:c>
      <x:c r="O84" s="26" t="str">
        <x:f>IF(A84="","",IF(OR(AND(OR(EXACT(C84,"DIRECTORY / MARKETPLACE"),EXACT(C84,"ASSOCIATION / AUTHORITY"),EXACT(C84,"SOFTWARE / SELF-SERVICE")),EXACT(H84,"OWN TEAM")),AND(EXACT(C84,"SPECIALIST ADVISORY FIRM"),OR(EXACT(H84,"INFORMATION ONLY"),EXACT(H84,"SOFTWARE / SELF-SERVICE")))),"CONTRADICTION","OK"))</x:f>
      </x:c>
      <x:c r="P84" s="26" t="str">
        <x:f>IF(A84="","",IF(OR(M84&lt;&gt;"VALID",N84&lt;&gt;"READY",O84&lt;&gt;"OK"),"BLOCKED",IF(OR(D84="UNCLEAR",E84="UNCLEAR",F84="UNCLEAR",G84="UNCLEAR",H84="UNCLEAR",I84="UNCLEAR"),"UNRESOLVED","CLEAR")))</x:f>
      </x:c>
      <x:c r="Q84" s="26" t="str">
        <x:f>IF(A84="","",IF(P84="BLOCKED","EVIDENCE / CONTROL BLOCK",IF(P84="UNRESOLVED","CONDITIONAL / REVIEW REQUIRED",VLOOKUP(C84,LISTS!$L$2:$M$10,2,FALSE))))</x:f>
      </x:c>
      <x:c r="R84" s="26" t="str">
        <x:f>IF(A84="","",IF(Q84="EVIDENCE / CONTROL BLOCK","BLOCKED",IF(Q84="CONDITIONAL / REVIEW REQUIRED","UNRESOLVED","READY")))</x:f>
      </x:c>
      <x:c r="S84" s="26" t="str">
        <x:f>IF(A84="","",VLOOKUP(Q84,LISTS!$Q$2:$T$9,2,FALSE))</x:f>
      </x:c>
      <x:c r="T84" s="26" t="str">
        <x:f>IF(A84="","",VLOOKUP(Q84,LISTS!$Q$2:$T$9,3,FALSE))</x:f>
      </x:c>
      <x:c r="U84" s="26" t="str">
        <x:f>IF(A84="","",VLOOKUP(Q84,LISTS!$Q$2:$T$9,4,FALSE))</x:f>
      </x:c>
      <x:c r="V84" s="26" t="str">
        <x:f>IF(A84="","","Reopen when mandate, jurisdiction, buyer/risk, timing, delivery ownership, engagement model or evidence freshness changes materially.")</x:f>
      </x:c>
    </x:row>
    <x:row r="85">
      <x:c r="A85" s="20"/>
      <x:c r="B85" s="20"/>
      <x:c r="C85" s="20"/>
      <x:c r="D85" s="20"/>
      <x:c r="E85" s="20"/>
      <x:c r="F85" s="20"/>
      <x:c r="G85" s="20"/>
      <x:c r="H85" s="20"/>
      <x:c r="I85" s="20"/>
      <x:c r="J85" s="20"/>
      <x:c r="K85" s="20"/>
      <x:c r="L85" s="20"/>
      <x:c r="M85" s="26" t="str">
        <x:f>IF(A85="","",IF(COUNTIF($A$6:$A$205,A85)&gt;1,"INVALID - DUPLICATE ID",IF(AND(OR(AND(LEN(C85)=24,IFERROR(FIND("SPECIALIST ADVISORY FIRM",C85),0)=1),AND(LEN(C85)=29,IFERROR(FIND("GLOBAL MULTIDISCIPLINARY FIRM",C85),0)=1),AND(LEN(C85)=27,IFERROR(FIND("LAW FIRM / ADJACENT ADVISER",C85),0)=1),AND(LEN(C85)=18,IFERROR(FIND("INDEPENDENT EXPERT",C85),0)=1),AND(LEN(C85)=23,IFERROR(FIND("DIRECTORY / MARKETPLACE",C85),0)=1),AND(LEN(C85)=23,IFERROR(FIND("ASSOCIATION / AUTHORITY",C85),0)=1),AND(LEN(C85)=23,IFERROR(FIND("SOFTWARE / SELF-SERVICE",C85),0)=1),AND(LEN(C85)=19,IFERROR(FIND("IN-HOUSE SUBSTITUTE",C85),0)=1),AND(LEN(C85)=5,IFERROR(FIND("OTHER",C85),0)=1)),OR(AND(LEN(D85)=3,IFERROR(FIND("YES",D85),0)=1),AND(LEN(D85)=2,IFERROR(FIND("NO",D85),0)=1),AND(LEN(D85)=7,IFERROR(FIND("UNCLEAR",D85),0)=1)),OR(AND(LEN(E85)=3,IFERROR(FIND("YES",E85),0)=1),AND(LEN(E85)=2,IFERROR(FIND("NO",E85),0)=1),AND(LEN(E85)=7,IFERROR(FIND("UNCLEAR",E85),0)=1)),OR(AND(LEN(F85)=3,IFERROR(FIND("YES",F85),0)=1),AND(LEN(F85)=2,IFERROR(FIND("NO",F85),0)=1),AND(LEN(F85)=7,IFERROR(FIND("UNCLEAR",F85),0)=1)),OR(AND(LEN(G85)=3,IFERROR(FIND("YES",G85),0)=1),AND(LEN(G85)=2,IFERROR(FIND("NO",G85),0)=1),AND(LEN(G85)=7,IFERROR(FIND("UNCLEAR",G85),0)=1)),OR(AND(LEN(H85)=8,IFERROR(FIND("OWN TEAM",H85),0)=1),AND(LEN(H85)=19,IFERROR(FIND("NETWORK / AFFILIATE",H85),0)=1),AND(LEN(H85)=25,IFERROR(FIND("THIRD PARTY / ROUTED LEAD",H85),0)=1),AND(LEN(H85)=16,IFERROR(FIND("INFORMATION ONLY",H85),0)=1),AND(LEN(H85)=23,IFERROR(FIND("SOFTWARE / SELF-SERVICE",H85),0)=1),AND(LEN(H85)=15,IFERROR(FIND("CLIENT IN-HOUSE",H85),0)=1),AND(LEN(H85)=7,IFERROR(FIND("UNCLEAR",H85),0)=1)),OR(AND(LEN(I85)=3,IFERROR(FIND("YES",I85),0)=1),AND(LEN(I85)=2,IFERROR(FIND("NO",I85),0)=1),AND(LEN(I85)=7,IFERROR(FIND("UNCLEAR",I85),0)=1)),OR(AND(LEN(J85)=9,IFERROR(FIND("AVAILABLE",J85),0)=1),AND(LEN(J85)=13,IFERROR(FIND("NOT AVAILABLE",J85),0)=1),AND(LEN(J85)=11,IFERROR(FIND("CONTRADICTS",J85),0)=1))),"VALID","INVALID - CONTROL TOKEN")))</x:f>
      </x:c>
      <x:c r="N85" s="26" t="str">
        <x:f>IF(A85="","",IF(COUNTIFS(EVIDENCE_PACKET!$A$6:$A$205,K85,EVIDENCE_PACKET!$B$6:$B$205,A85,EVIDENCE_PACKET!$J$6:$J$205,"VALID")=1,IF(COUNTIFS(EVIDENCE_PACKET!$A$6:$A$205,K85,EVIDENCE_PACKET!$F$6:$F$205,"CURRENT")=1,"READY","UNRESOLVED"),"INVALID - EVIDENCE LINK"))</x:f>
      </x:c>
      <x:c r="O85" s="26" t="str">
        <x:f>IF(A85="","",IF(OR(AND(OR(EXACT(C85,"DIRECTORY / MARKETPLACE"),EXACT(C85,"ASSOCIATION / AUTHORITY"),EXACT(C85,"SOFTWARE / SELF-SERVICE")),EXACT(H85,"OWN TEAM")),AND(EXACT(C85,"SPECIALIST ADVISORY FIRM"),OR(EXACT(H85,"INFORMATION ONLY"),EXACT(H85,"SOFTWARE / SELF-SERVICE")))),"CONTRADICTION","OK"))</x:f>
      </x:c>
      <x:c r="P85" s="26" t="str">
        <x:f>IF(A85="","",IF(OR(M85&lt;&gt;"VALID",N85&lt;&gt;"READY",O85&lt;&gt;"OK"),"BLOCKED",IF(OR(D85="UNCLEAR",E85="UNCLEAR",F85="UNCLEAR",G85="UNCLEAR",H85="UNCLEAR",I85="UNCLEAR"),"UNRESOLVED","CLEAR")))</x:f>
      </x:c>
      <x:c r="Q85" s="26" t="str">
        <x:f>IF(A85="","",IF(P85="BLOCKED","EVIDENCE / CONTROL BLOCK",IF(P85="UNRESOLVED","CONDITIONAL / REVIEW REQUIRED",VLOOKUP(C85,LISTS!$L$2:$M$10,2,FALSE))))</x:f>
      </x:c>
      <x:c r="R85" s="26" t="str">
        <x:f>IF(A85="","",IF(Q85="EVIDENCE / CONTROL BLOCK","BLOCKED",IF(Q85="CONDITIONAL / REVIEW REQUIRED","UNRESOLVED","READY")))</x:f>
      </x:c>
      <x:c r="S85" s="26" t="str">
        <x:f>IF(A85="","",VLOOKUP(Q85,LISTS!$Q$2:$T$9,2,FALSE))</x:f>
      </x:c>
      <x:c r="T85" s="26" t="str">
        <x:f>IF(A85="","",VLOOKUP(Q85,LISTS!$Q$2:$T$9,3,FALSE))</x:f>
      </x:c>
      <x:c r="U85" s="26" t="str">
        <x:f>IF(A85="","",VLOOKUP(Q85,LISTS!$Q$2:$T$9,4,FALSE))</x:f>
      </x:c>
      <x:c r="V85" s="26" t="str">
        <x:f>IF(A85="","","Reopen when mandate, jurisdiction, buyer/risk, timing, delivery ownership, engagement model or evidence freshness changes materially.")</x:f>
      </x:c>
    </x:row>
    <x:row r="86">
      <x:c r="A86" s="20"/>
      <x:c r="B86" s="20"/>
      <x:c r="C86" s="20"/>
      <x:c r="D86" s="20"/>
      <x:c r="E86" s="20"/>
      <x:c r="F86" s="20"/>
      <x:c r="G86" s="20"/>
      <x:c r="H86" s="20"/>
      <x:c r="I86" s="20"/>
      <x:c r="J86" s="20"/>
      <x:c r="K86" s="20"/>
      <x:c r="L86" s="20"/>
      <x:c r="M86" s="26" t="str">
        <x:f>IF(A86="","",IF(COUNTIF($A$6:$A$205,A86)&gt;1,"INVALID - DUPLICATE ID",IF(AND(OR(AND(LEN(C86)=24,IFERROR(FIND("SPECIALIST ADVISORY FIRM",C86),0)=1),AND(LEN(C86)=29,IFERROR(FIND("GLOBAL MULTIDISCIPLINARY FIRM",C86),0)=1),AND(LEN(C86)=27,IFERROR(FIND("LAW FIRM / ADJACENT ADVISER",C86),0)=1),AND(LEN(C86)=18,IFERROR(FIND("INDEPENDENT EXPERT",C86),0)=1),AND(LEN(C86)=23,IFERROR(FIND("DIRECTORY / MARKETPLACE",C86),0)=1),AND(LEN(C86)=23,IFERROR(FIND("ASSOCIATION / AUTHORITY",C86),0)=1),AND(LEN(C86)=23,IFERROR(FIND("SOFTWARE / SELF-SERVICE",C86),0)=1),AND(LEN(C86)=19,IFERROR(FIND("IN-HOUSE SUBSTITUTE",C86),0)=1),AND(LEN(C86)=5,IFERROR(FIND("OTHER",C86),0)=1)),OR(AND(LEN(D86)=3,IFERROR(FIND("YES",D86),0)=1),AND(LEN(D86)=2,IFERROR(FIND("NO",D86),0)=1),AND(LEN(D86)=7,IFERROR(FIND("UNCLEAR",D86),0)=1)),OR(AND(LEN(E86)=3,IFERROR(FIND("YES",E86),0)=1),AND(LEN(E86)=2,IFERROR(FIND("NO",E86),0)=1),AND(LEN(E86)=7,IFERROR(FIND("UNCLEAR",E86),0)=1)),OR(AND(LEN(F86)=3,IFERROR(FIND("YES",F86),0)=1),AND(LEN(F86)=2,IFERROR(FIND("NO",F86),0)=1),AND(LEN(F86)=7,IFERROR(FIND("UNCLEAR",F86),0)=1)),OR(AND(LEN(G86)=3,IFERROR(FIND("YES",G86),0)=1),AND(LEN(G86)=2,IFERROR(FIND("NO",G86),0)=1),AND(LEN(G86)=7,IFERROR(FIND("UNCLEAR",G86),0)=1)),OR(AND(LEN(H86)=8,IFERROR(FIND("OWN TEAM",H86),0)=1),AND(LEN(H86)=19,IFERROR(FIND("NETWORK / AFFILIATE",H86),0)=1),AND(LEN(H86)=25,IFERROR(FIND("THIRD PARTY / ROUTED LEAD",H86),0)=1),AND(LEN(H86)=16,IFERROR(FIND("INFORMATION ONLY",H86),0)=1),AND(LEN(H86)=23,IFERROR(FIND("SOFTWARE / SELF-SERVICE",H86),0)=1),AND(LEN(H86)=15,IFERROR(FIND("CLIENT IN-HOUSE",H86),0)=1),AND(LEN(H86)=7,IFERROR(FIND("UNCLEAR",H86),0)=1)),OR(AND(LEN(I86)=3,IFERROR(FIND("YES",I86),0)=1),AND(LEN(I86)=2,IFERROR(FIND("NO",I86),0)=1),AND(LEN(I86)=7,IFERROR(FIND("UNCLEAR",I86),0)=1)),OR(AND(LEN(J86)=9,IFERROR(FIND("AVAILABLE",J86),0)=1),AND(LEN(J86)=13,IFERROR(FIND("NOT AVAILABLE",J86),0)=1),AND(LEN(J86)=11,IFERROR(FIND("CONTRADICTS",J86),0)=1))),"VALID","INVALID - CONTROL TOKEN")))</x:f>
      </x:c>
      <x:c r="N86" s="26" t="str">
        <x:f>IF(A86="","",IF(COUNTIFS(EVIDENCE_PACKET!$A$6:$A$205,K86,EVIDENCE_PACKET!$B$6:$B$205,A86,EVIDENCE_PACKET!$J$6:$J$205,"VALID")=1,IF(COUNTIFS(EVIDENCE_PACKET!$A$6:$A$205,K86,EVIDENCE_PACKET!$F$6:$F$205,"CURRENT")=1,"READY","UNRESOLVED"),"INVALID - EVIDENCE LINK"))</x:f>
      </x:c>
      <x:c r="O86" s="26" t="str">
        <x:f>IF(A86="","",IF(OR(AND(OR(EXACT(C86,"DIRECTORY / MARKETPLACE"),EXACT(C86,"ASSOCIATION / AUTHORITY"),EXACT(C86,"SOFTWARE / SELF-SERVICE")),EXACT(H86,"OWN TEAM")),AND(EXACT(C86,"SPECIALIST ADVISORY FIRM"),OR(EXACT(H86,"INFORMATION ONLY"),EXACT(H86,"SOFTWARE / SELF-SERVICE")))),"CONTRADICTION","OK"))</x:f>
      </x:c>
      <x:c r="P86" s="26" t="str">
        <x:f>IF(A86="","",IF(OR(M86&lt;&gt;"VALID",N86&lt;&gt;"READY",O86&lt;&gt;"OK"),"BLOCKED",IF(OR(D86="UNCLEAR",E86="UNCLEAR",F86="UNCLEAR",G86="UNCLEAR",H86="UNCLEAR",I86="UNCLEAR"),"UNRESOLVED","CLEAR")))</x:f>
      </x:c>
      <x:c r="Q86" s="26" t="str">
        <x:f>IF(A86="","",IF(P86="BLOCKED","EVIDENCE / CONTROL BLOCK",IF(P86="UNRESOLVED","CONDITIONAL / REVIEW REQUIRED",VLOOKUP(C86,LISTS!$L$2:$M$10,2,FALSE))))</x:f>
      </x:c>
      <x:c r="R86" s="26" t="str">
        <x:f>IF(A86="","",IF(Q86="EVIDENCE / CONTROL BLOCK","BLOCKED",IF(Q86="CONDITIONAL / REVIEW REQUIRED","UNRESOLVED","READY")))</x:f>
      </x:c>
      <x:c r="S86" s="26" t="str">
        <x:f>IF(A86="","",VLOOKUP(Q86,LISTS!$Q$2:$T$9,2,FALSE))</x:f>
      </x:c>
      <x:c r="T86" s="26" t="str">
        <x:f>IF(A86="","",VLOOKUP(Q86,LISTS!$Q$2:$T$9,3,FALSE))</x:f>
      </x:c>
      <x:c r="U86" s="26" t="str">
        <x:f>IF(A86="","",VLOOKUP(Q86,LISTS!$Q$2:$T$9,4,FALSE))</x:f>
      </x:c>
      <x:c r="V86" s="26" t="str">
        <x:f>IF(A86="","","Reopen when mandate, jurisdiction, buyer/risk, timing, delivery ownership, engagement model or evidence freshness changes materially.")</x:f>
      </x:c>
    </x:row>
    <x:row r="87">
      <x:c r="A87" s="20"/>
      <x:c r="B87" s="20"/>
      <x:c r="C87" s="20"/>
      <x:c r="D87" s="20"/>
      <x:c r="E87" s="20"/>
      <x:c r="F87" s="20"/>
      <x:c r="G87" s="20"/>
      <x:c r="H87" s="20"/>
      <x:c r="I87" s="20"/>
      <x:c r="J87" s="20"/>
      <x:c r="K87" s="20"/>
      <x:c r="L87" s="20"/>
      <x:c r="M87" s="26" t="str">
        <x:f>IF(A87="","",IF(COUNTIF($A$6:$A$205,A87)&gt;1,"INVALID - DUPLICATE ID",IF(AND(OR(AND(LEN(C87)=24,IFERROR(FIND("SPECIALIST ADVISORY FIRM",C87),0)=1),AND(LEN(C87)=29,IFERROR(FIND("GLOBAL MULTIDISCIPLINARY FIRM",C87),0)=1),AND(LEN(C87)=27,IFERROR(FIND("LAW FIRM / ADJACENT ADVISER",C87),0)=1),AND(LEN(C87)=18,IFERROR(FIND("INDEPENDENT EXPERT",C87),0)=1),AND(LEN(C87)=23,IFERROR(FIND("DIRECTORY / MARKETPLACE",C87),0)=1),AND(LEN(C87)=23,IFERROR(FIND("ASSOCIATION / AUTHORITY",C87),0)=1),AND(LEN(C87)=23,IFERROR(FIND("SOFTWARE / SELF-SERVICE",C87),0)=1),AND(LEN(C87)=19,IFERROR(FIND("IN-HOUSE SUBSTITUTE",C87),0)=1),AND(LEN(C87)=5,IFERROR(FIND("OTHER",C87),0)=1)),OR(AND(LEN(D87)=3,IFERROR(FIND("YES",D87),0)=1),AND(LEN(D87)=2,IFERROR(FIND("NO",D87),0)=1),AND(LEN(D87)=7,IFERROR(FIND("UNCLEAR",D87),0)=1)),OR(AND(LEN(E87)=3,IFERROR(FIND("YES",E87),0)=1),AND(LEN(E87)=2,IFERROR(FIND("NO",E87),0)=1),AND(LEN(E87)=7,IFERROR(FIND("UNCLEAR",E87),0)=1)),OR(AND(LEN(F87)=3,IFERROR(FIND("YES",F87),0)=1),AND(LEN(F87)=2,IFERROR(FIND("NO",F87),0)=1),AND(LEN(F87)=7,IFERROR(FIND("UNCLEAR",F87),0)=1)),OR(AND(LEN(G87)=3,IFERROR(FIND("YES",G87),0)=1),AND(LEN(G87)=2,IFERROR(FIND("NO",G87),0)=1),AND(LEN(G87)=7,IFERROR(FIND("UNCLEAR",G87),0)=1)),OR(AND(LEN(H87)=8,IFERROR(FIND("OWN TEAM",H87),0)=1),AND(LEN(H87)=19,IFERROR(FIND("NETWORK / AFFILIATE",H87),0)=1),AND(LEN(H87)=25,IFERROR(FIND("THIRD PARTY / ROUTED LEAD",H87),0)=1),AND(LEN(H87)=16,IFERROR(FIND("INFORMATION ONLY",H87),0)=1),AND(LEN(H87)=23,IFERROR(FIND("SOFTWARE / SELF-SERVICE",H87),0)=1),AND(LEN(H87)=15,IFERROR(FIND("CLIENT IN-HOUSE",H87),0)=1),AND(LEN(H87)=7,IFERROR(FIND("UNCLEAR",H87),0)=1)),OR(AND(LEN(I87)=3,IFERROR(FIND("YES",I87),0)=1),AND(LEN(I87)=2,IFERROR(FIND("NO",I87),0)=1),AND(LEN(I87)=7,IFERROR(FIND("UNCLEAR",I87),0)=1)),OR(AND(LEN(J87)=9,IFERROR(FIND("AVAILABLE",J87),0)=1),AND(LEN(J87)=13,IFERROR(FIND("NOT AVAILABLE",J87),0)=1),AND(LEN(J87)=11,IFERROR(FIND("CONTRADICTS",J87),0)=1))),"VALID","INVALID - CONTROL TOKEN")))</x:f>
      </x:c>
      <x:c r="N87" s="26" t="str">
        <x:f>IF(A87="","",IF(COUNTIFS(EVIDENCE_PACKET!$A$6:$A$205,K87,EVIDENCE_PACKET!$B$6:$B$205,A87,EVIDENCE_PACKET!$J$6:$J$205,"VALID")=1,IF(COUNTIFS(EVIDENCE_PACKET!$A$6:$A$205,K87,EVIDENCE_PACKET!$F$6:$F$205,"CURRENT")=1,"READY","UNRESOLVED"),"INVALID - EVIDENCE LINK"))</x:f>
      </x:c>
      <x:c r="O87" s="26" t="str">
        <x:f>IF(A87="","",IF(OR(AND(OR(EXACT(C87,"DIRECTORY / MARKETPLACE"),EXACT(C87,"ASSOCIATION / AUTHORITY"),EXACT(C87,"SOFTWARE / SELF-SERVICE")),EXACT(H87,"OWN TEAM")),AND(EXACT(C87,"SPECIALIST ADVISORY FIRM"),OR(EXACT(H87,"INFORMATION ONLY"),EXACT(H87,"SOFTWARE / SELF-SERVICE")))),"CONTRADICTION","OK"))</x:f>
      </x:c>
      <x:c r="P87" s="26" t="str">
        <x:f>IF(A87="","",IF(OR(M87&lt;&gt;"VALID",N87&lt;&gt;"READY",O87&lt;&gt;"OK"),"BLOCKED",IF(OR(D87="UNCLEAR",E87="UNCLEAR",F87="UNCLEAR",G87="UNCLEAR",H87="UNCLEAR",I87="UNCLEAR"),"UNRESOLVED","CLEAR")))</x:f>
      </x:c>
      <x:c r="Q87" s="26" t="str">
        <x:f>IF(A87="","",IF(P87="BLOCKED","EVIDENCE / CONTROL BLOCK",IF(P87="UNRESOLVED","CONDITIONAL / REVIEW REQUIRED",VLOOKUP(C87,LISTS!$L$2:$M$10,2,FALSE))))</x:f>
      </x:c>
      <x:c r="R87" s="26" t="str">
        <x:f>IF(A87="","",IF(Q87="EVIDENCE / CONTROL BLOCK","BLOCKED",IF(Q87="CONDITIONAL / REVIEW REQUIRED","UNRESOLVED","READY")))</x:f>
      </x:c>
      <x:c r="S87" s="26" t="str">
        <x:f>IF(A87="","",VLOOKUP(Q87,LISTS!$Q$2:$T$9,2,FALSE))</x:f>
      </x:c>
      <x:c r="T87" s="26" t="str">
        <x:f>IF(A87="","",VLOOKUP(Q87,LISTS!$Q$2:$T$9,3,FALSE))</x:f>
      </x:c>
      <x:c r="U87" s="26" t="str">
        <x:f>IF(A87="","",VLOOKUP(Q87,LISTS!$Q$2:$T$9,4,FALSE))</x:f>
      </x:c>
      <x:c r="V87" s="26" t="str">
        <x:f>IF(A87="","","Reopen when mandate, jurisdiction, buyer/risk, timing, delivery ownership, engagement model or evidence freshness changes materially.")</x:f>
      </x:c>
    </x:row>
    <x:row r="88">
      <x:c r="A88" s="20"/>
      <x:c r="B88" s="20"/>
      <x:c r="C88" s="20"/>
      <x:c r="D88" s="20"/>
      <x:c r="E88" s="20"/>
      <x:c r="F88" s="20"/>
      <x:c r="G88" s="20"/>
      <x:c r="H88" s="20"/>
      <x:c r="I88" s="20"/>
      <x:c r="J88" s="20"/>
      <x:c r="K88" s="20"/>
      <x:c r="L88" s="20"/>
      <x:c r="M88" s="26" t="str">
        <x:f>IF(A88="","",IF(COUNTIF($A$6:$A$205,A88)&gt;1,"INVALID - DUPLICATE ID",IF(AND(OR(AND(LEN(C88)=24,IFERROR(FIND("SPECIALIST ADVISORY FIRM",C88),0)=1),AND(LEN(C88)=29,IFERROR(FIND("GLOBAL MULTIDISCIPLINARY FIRM",C88),0)=1),AND(LEN(C88)=27,IFERROR(FIND("LAW FIRM / ADJACENT ADVISER",C88),0)=1),AND(LEN(C88)=18,IFERROR(FIND("INDEPENDENT EXPERT",C88),0)=1),AND(LEN(C88)=23,IFERROR(FIND("DIRECTORY / MARKETPLACE",C88),0)=1),AND(LEN(C88)=23,IFERROR(FIND("ASSOCIATION / AUTHORITY",C88),0)=1),AND(LEN(C88)=23,IFERROR(FIND("SOFTWARE / SELF-SERVICE",C88),0)=1),AND(LEN(C88)=19,IFERROR(FIND("IN-HOUSE SUBSTITUTE",C88),0)=1),AND(LEN(C88)=5,IFERROR(FIND("OTHER",C88),0)=1)),OR(AND(LEN(D88)=3,IFERROR(FIND("YES",D88),0)=1),AND(LEN(D88)=2,IFERROR(FIND("NO",D88),0)=1),AND(LEN(D88)=7,IFERROR(FIND("UNCLEAR",D88),0)=1)),OR(AND(LEN(E88)=3,IFERROR(FIND("YES",E88),0)=1),AND(LEN(E88)=2,IFERROR(FIND("NO",E88),0)=1),AND(LEN(E88)=7,IFERROR(FIND("UNCLEAR",E88),0)=1)),OR(AND(LEN(F88)=3,IFERROR(FIND("YES",F88),0)=1),AND(LEN(F88)=2,IFERROR(FIND("NO",F88),0)=1),AND(LEN(F88)=7,IFERROR(FIND("UNCLEAR",F88),0)=1)),OR(AND(LEN(G88)=3,IFERROR(FIND("YES",G88),0)=1),AND(LEN(G88)=2,IFERROR(FIND("NO",G88),0)=1),AND(LEN(G88)=7,IFERROR(FIND("UNCLEAR",G88),0)=1)),OR(AND(LEN(H88)=8,IFERROR(FIND("OWN TEAM",H88),0)=1),AND(LEN(H88)=19,IFERROR(FIND("NETWORK / AFFILIATE",H88),0)=1),AND(LEN(H88)=25,IFERROR(FIND("THIRD PARTY / ROUTED LEAD",H88),0)=1),AND(LEN(H88)=16,IFERROR(FIND("INFORMATION ONLY",H88),0)=1),AND(LEN(H88)=23,IFERROR(FIND("SOFTWARE / SELF-SERVICE",H88),0)=1),AND(LEN(H88)=15,IFERROR(FIND("CLIENT IN-HOUSE",H88),0)=1),AND(LEN(H88)=7,IFERROR(FIND("UNCLEAR",H88),0)=1)),OR(AND(LEN(I88)=3,IFERROR(FIND("YES",I88),0)=1),AND(LEN(I88)=2,IFERROR(FIND("NO",I88),0)=1),AND(LEN(I88)=7,IFERROR(FIND("UNCLEAR",I88),0)=1)),OR(AND(LEN(J88)=9,IFERROR(FIND("AVAILABLE",J88),0)=1),AND(LEN(J88)=13,IFERROR(FIND("NOT AVAILABLE",J88),0)=1),AND(LEN(J88)=11,IFERROR(FIND("CONTRADICTS",J88),0)=1))),"VALID","INVALID - CONTROL TOKEN")))</x:f>
      </x:c>
      <x:c r="N88" s="26" t="str">
        <x:f>IF(A88="","",IF(COUNTIFS(EVIDENCE_PACKET!$A$6:$A$205,K88,EVIDENCE_PACKET!$B$6:$B$205,A88,EVIDENCE_PACKET!$J$6:$J$205,"VALID")=1,IF(COUNTIFS(EVIDENCE_PACKET!$A$6:$A$205,K88,EVIDENCE_PACKET!$F$6:$F$205,"CURRENT")=1,"READY","UNRESOLVED"),"INVALID - EVIDENCE LINK"))</x:f>
      </x:c>
      <x:c r="O88" s="26" t="str">
        <x:f>IF(A88="","",IF(OR(AND(OR(EXACT(C88,"DIRECTORY / MARKETPLACE"),EXACT(C88,"ASSOCIATION / AUTHORITY"),EXACT(C88,"SOFTWARE / SELF-SERVICE")),EXACT(H88,"OWN TEAM")),AND(EXACT(C88,"SPECIALIST ADVISORY FIRM"),OR(EXACT(H88,"INFORMATION ONLY"),EXACT(H88,"SOFTWARE / SELF-SERVICE")))),"CONTRADICTION","OK"))</x:f>
      </x:c>
      <x:c r="P88" s="26" t="str">
        <x:f>IF(A88="","",IF(OR(M88&lt;&gt;"VALID",N88&lt;&gt;"READY",O88&lt;&gt;"OK"),"BLOCKED",IF(OR(D88="UNCLEAR",E88="UNCLEAR",F88="UNCLEAR",G88="UNCLEAR",H88="UNCLEAR",I88="UNCLEAR"),"UNRESOLVED","CLEAR")))</x:f>
      </x:c>
      <x:c r="Q88" s="26" t="str">
        <x:f>IF(A88="","",IF(P88="BLOCKED","EVIDENCE / CONTROL BLOCK",IF(P88="UNRESOLVED","CONDITIONAL / REVIEW REQUIRED",VLOOKUP(C88,LISTS!$L$2:$M$10,2,FALSE))))</x:f>
      </x:c>
      <x:c r="R88" s="26" t="str">
        <x:f>IF(A88="","",IF(Q88="EVIDENCE / CONTROL BLOCK","BLOCKED",IF(Q88="CONDITIONAL / REVIEW REQUIRED","UNRESOLVED","READY")))</x:f>
      </x:c>
      <x:c r="S88" s="26" t="str">
        <x:f>IF(A88="","",VLOOKUP(Q88,LISTS!$Q$2:$T$9,2,FALSE))</x:f>
      </x:c>
      <x:c r="T88" s="26" t="str">
        <x:f>IF(A88="","",VLOOKUP(Q88,LISTS!$Q$2:$T$9,3,FALSE))</x:f>
      </x:c>
      <x:c r="U88" s="26" t="str">
        <x:f>IF(A88="","",VLOOKUP(Q88,LISTS!$Q$2:$T$9,4,FALSE))</x:f>
      </x:c>
      <x:c r="V88" s="26" t="str">
        <x:f>IF(A88="","","Reopen when mandate, jurisdiction, buyer/risk, timing, delivery ownership, engagement model or evidence freshness changes materially.")</x:f>
      </x:c>
    </x:row>
    <x:row r="89">
      <x:c r="A89" s="20"/>
      <x:c r="B89" s="20"/>
      <x:c r="C89" s="20"/>
      <x:c r="D89" s="20"/>
      <x:c r="E89" s="20"/>
      <x:c r="F89" s="20"/>
      <x:c r="G89" s="20"/>
      <x:c r="H89" s="20"/>
      <x:c r="I89" s="20"/>
      <x:c r="J89" s="20"/>
      <x:c r="K89" s="20"/>
      <x:c r="L89" s="20"/>
      <x:c r="M89" s="26" t="str">
        <x:f>IF(A89="","",IF(COUNTIF($A$6:$A$205,A89)&gt;1,"INVALID - DUPLICATE ID",IF(AND(OR(AND(LEN(C89)=24,IFERROR(FIND("SPECIALIST ADVISORY FIRM",C89),0)=1),AND(LEN(C89)=29,IFERROR(FIND("GLOBAL MULTIDISCIPLINARY FIRM",C89),0)=1),AND(LEN(C89)=27,IFERROR(FIND("LAW FIRM / ADJACENT ADVISER",C89),0)=1),AND(LEN(C89)=18,IFERROR(FIND("INDEPENDENT EXPERT",C89),0)=1),AND(LEN(C89)=23,IFERROR(FIND("DIRECTORY / MARKETPLACE",C89),0)=1),AND(LEN(C89)=23,IFERROR(FIND("ASSOCIATION / AUTHORITY",C89),0)=1),AND(LEN(C89)=23,IFERROR(FIND("SOFTWARE / SELF-SERVICE",C89),0)=1),AND(LEN(C89)=19,IFERROR(FIND("IN-HOUSE SUBSTITUTE",C89),0)=1),AND(LEN(C89)=5,IFERROR(FIND("OTHER",C89),0)=1)),OR(AND(LEN(D89)=3,IFERROR(FIND("YES",D89),0)=1),AND(LEN(D89)=2,IFERROR(FIND("NO",D89),0)=1),AND(LEN(D89)=7,IFERROR(FIND("UNCLEAR",D89),0)=1)),OR(AND(LEN(E89)=3,IFERROR(FIND("YES",E89),0)=1),AND(LEN(E89)=2,IFERROR(FIND("NO",E89),0)=1),AND(LEN(E89)=7,IFERROR(FIND("UNCLEAR",E89),0)=1)),OR(AND(LEN(F89)=3,IFERROR(FIND("YES",F89),0)=1),AND(LEN(F89)=2,IFERROR(FIND("NO",F89),0)=1),AND(LEN(F89)=7,IFERROR(FIND("UNCLEAR",F89),0)=1)),OR(AND(LEN(G89)=3,IFERROR(FIND("YES",G89),0)=1),AND(LEN(G89)=2,IFERROR(FIND("NO",G89),0)=1),AND(LEN(G89)=7,IFERROR(FIND("UNCLEAR",G89),0)=1)),OR(AND(LEN(H89)=8,IFERROR(FIND("OWN TEAM",H89),0)=1),AND(LEN(H89)=19,IFERROR(FIND("NETWORK / AFFILIATE",H89),0)=1),AND(LEN(H89)=25,IFERROR(FIND("THIRD PARTY / ROUTED LEAD",H89),0)=1),AND(LEN(H89)=16,IFERROR(FIND("INFORMATION ONLY",H89),0)=1),AND(LEN(H89)=23,IFERROR(FIND("SOFTWARE / SELF-SERVICE",H89),0)=1),AND(LEN(H89)=15,IFERROR(FIND("CLIENT IN-HOUSE",H89),0)=1),AND(LEN(H89)=7,IFERROR(FIND("UNCLEAR",H89),0)=1)),OR(AND(LEN(I89)=3,IFERROR(FIND("YES",I89),0)=1),AND(LEN(I89)=2,IFERROR(FIND("NO",I89),0)=1),AND(LEN(I89)=7,IFERROR(FIND("UNCLEAR",I89),0)=1)),OR(AND(LEN(J89)=9,IFERROR(FIND("AVAILABLE",J89),0)=1),AND(LEN(J89)=13,IFERROR(FIND("NOT AVAILABLE",J89),0)=1),AND(LEN(J89)=11,IFERROR(FIND("CONTRADICTS",J89),0)=1))),"VALID","INVALID - CONTROL TOKEN")))</x:f>
      </x:c>
      <x:c r="N89" s="26" t="str">
        <x:f>IF(A89="","",IF(COUNTIFS(EVIDENCE_PACKET!$A$6:$A$205,K89,EVIDENCE_PACKET!$B$6:$B$205,A89,EVIDENCE_PACKET!$J$6:$J$205,"VALID")=1,IF(COUNTIFS(EVIDENCE_PACKET!$A$6:$A$205,K89,EVIDENCE_PACKET!$F$6:$F$205,"CURRENT")=1,"READY","UNRESOLVED"),"INVALID - EVIDENCE LINK"))</x:f>
      </x:c>
      <x:c r="O89" s="26" t="str">
        <x:f>IF(A89="","",IF(OR(AND(OR(EXACT(C89,"DIRECTORY / MARKETPLACE"),EXACT(C89,"ASSOCIATION / AUTHORITY"),EXACT(C89,"SOFTWARE / SELF-SERVICE")),EXACT(H89,"OWN TEAM")),AND(EXACT(C89,"SPECIALIST ADVISORY FIRM"),OR(EXACT(H89,"INFORMATION ONLY"),EXACT(H89,"SOFTWARE / SELF-SERVICE")))),"CONTRADICTION","OK"))</x:f>
      </x:c>
      <x:c r="P89" s="26" t="str">
        <x:f>IF(A89="","",IF(OR(M89&lt;&gt;"VALID",N89&lt;&gt;"READY",O89&lt;&gt;"OK"),"BLOCKED",IF(OR(D89="UNCLEAR",E89="UNCLEAR",F89="UNCLEAR",G89="UNCLEAR",H89="UNCLEAR",I89="UNCLEAR"),"UNRESOLVED","CLEAR")))</x:f>
      </x:c>
      <x:c r="Q89" s="26" t="str">
        <x:f>IF(A89="","",IF(P89="BLOCKED","EVIDENCE / CONTROL BLOCK",IF(P89="UNRESOLVED","CONDITIONAL / REVIEW REQUIRED",VLOOKUP(C89,LISTS!$L$2:$M$10,2,FALSE))))</x:f>
      </x:c>
      <x:c r="R89" s="26" t="str">
        <x:f>IF(A89="","",IF(Q89="EVIDENCE / CONTROL BLOCK","BLOCKED",IF(Q89="CONDITIONAL / REVIEW REQUIRED","UNRESOLVED","READY")))</x:f>
      </x:c>
      <x:c r="S89" s="26" t="str">
        <x:f>IF(A89="","",VLOOKUP(Q89,LISTS!$Q$2:$T$9,2,FALSE))</x:f>
      </x:c>
      <x:c r="T89" s="26" t="str">
        <x:f>IF(A89="","",VLOOKUP(Q89,LISTS!$Q$2:$T$9,3,FALSE))</x:f>
      </x:c>
      <x:c r="U89" s="26" t="str">
        <x:f>IF(A89="","",VLOOKUP(Q89,LISTS!$Q$2:$T$9,4,FALSE))</x:f>
      </x:c>
      <x:c r="V89" s="26" t="str">
        <x:f>IF(A89="","","Reopen when mandate, jurisdiction, buyer/risk, timing, delivery ownership, engagement model or evidence freshness changes materially.")</x:f>
      </x:c>
    </x:row>
    <x:row r="90">
      <x:c r="A90" s="20"/>
      <x:c r="B90" s="20"/>
      <x:c r="C90" s="20"/>
      <x:c r="D90" s="20"/>
      <x:c r="E90" s="20"/>
      <x:c r="F90" s="20"/>
      <x:c r="G90" s="20"/>
      <x:c r="H90" s="20"/>
      <x:c r="I90" s="20"/>
      <x:c r="J90" s="20"/>
      <x:c r="K90" s="20"/>
      <x:c r="L90" s="20"/>
      <x:c r="M90" s="26" t="str">
        <x:f>IF(A90="","",IF(COUNTIF($A$6:$A$205,A90)&gt;1,"INVALID - DUPLICATE ID",IF(AND(OR(AND(LEN(C90)=24,IFERROR(FIND("SPECIALIST ADVISORY FIRM",C90),0)=1),AND(LEN(C90)=29,IFERROR(FIND("GLOBAL MULTIDISCIPLINARY FIRM",C90),0)=1),AND(LEN(C90)=27,IFERROR(FIND("LAW FIRM / ADJACENT ADVISER",C90),0)=1),AND(LEN(C90)=18,IFERROR(FIND("INDEPENDENT EXPERT",C90),0)=1),AND(LEN(C90)=23,IFERROR(FIND("DIRECTORY / MARKETPLACE",C90),0)=1),AND(LEN(C90)=23,IFERROR(FIND("ASSOCIATION / AUTHORITY",C90),0)=1),AND(LEN(C90)=23,IFERROR(FIND("SOFTWARE / SELF-SERVICE",C90),0)=1),AND(LEN(C90)=19,IFERROR(FIND("IN-HOUSE SUBSTITUTE",C90),0)=1),AND(LEN(C90)=5,IFERROR(FIND("OTHER",C90),0)=1)),OR(AND(LEN(D90)=3,IFERROR(FIND("YES",D90),0)=1),AND(LEN(D90)=2,IFERROR(FIND("NO",D90),0)=1),AND(LEN(D90)=7,IFERROR(FIND("UNCLEAR",D90),0)=1)),OR(AND(LEN(E90)=3,IFERROR(FIND("YES",E90),0)=1),AND(LEN(E90)=2,IFERROR(FIND("NO",E90),0)=1),AND(LEN(E90)=7,IFERROR(FIND("UNCLEAR",E90),0)=1)),OR(AND(LEN(F90)=3,IFERROR(FIND("YES",F90),0)=1),AND(LEN(F90)=2,IFERROR(FIND("NO",F90),0)=1),AND(LEN(F90)=7,IFERROR(FIND("UNCLEAR",F90),0)=1)),OR(AND(LEN(G90)=3,IFERROR(FIND("YES",G90),0)=1),AND(LEN(G90)=2,IFERROR(FIND("NO",G90),0)=1),AND(LEN(G90)=7,IFERROR(FIND("UNCLEAR",G90),0)=1)),OR(AND(LEN(H90)=8,IFERROR(FIND("OWN TEAM",H90),0)=1),AND(LEN(H90)=19,IFERROR(FIND("NETWORK / AFFILIATE",H90),0)=1),AND(LEN(H90)=25,IFERROR(FIND("THIRD PARTY / ROUTED LEAD",H90),0)=1),AND(LEN(H90)=16,IFERROR(FIND("INFORMATION ONLY",H90),0)=1),AND(LEN(H90)=23,IFERROR(FIND("SOFTWARE / SELF-SERVICE",H90),0)=1),AND(LEN(H90)=15,IFERROR(FIND("CLIENT IN-HOUSE",H90),0)=1),AND(LEN(H90)=7,IFERROR(FIND("UNCLEAR",H90),0)=1)),OR(AND(LEN(I90)=3,IFERROR(FIND("YES",I90),0)=1),AND(LEN(I90)=2,IFERROR(FIND("NO",I90),0)=1),AND(LEN(I90)=7,IFERROR(FIND("UNCLEAR",I90),0)=1)),OR(AND(LEN(J90)=9,IFERROR(FIND("AVAILABLE",J90),0)=1),AND(LEN(J90)=13,IFERROR(FIND("NOT AVAILABLE",J90),0)=1),AND(LEN(J90)=11,IFERROR(FIND("CONTRADICTS",J90),0)=1))),"VALID","INVALID - CONTROL TOKEN")))</x:f>
      </x:c>
      <x:c r="N90" s="26" t="str">
        <x:f>IF(A90="","",IF(COUNTIFS(EVIDENCE_PACKET!$A$6:$A$205,K90,EVIDENCE_PACKET!$B$6:$B$205,A90,EVIDENCE_PACKET!$J$6:$J$205,"VALID")=1,IF(COUNTIFS(EVIDENCE_PACKET!$A$6:$A$205,K90,EVIDENCE_PACKET!$F$6:$F$205,"CURRENT")=1,"READY","UNRESOLVED"),"INVALID - EVIDENCE LINK"))</x:f>
      </x:c>
      <x:c r="O90" s="26" t="str">
        <x:f>IF(A90="","",IF(OR(AND(OR(EXACT(C90,"DIRECTORY / MARKETPLACE"),EXACT(C90,"ASSOCIATION / AUTHORITY"),EXACT(C90,"SOFTWARE / SELF-SERVICE")),EXACT(H90,"OWN TEAM")),AND(EXACT(C90,"SPECIALIST ADVISORY FIRM"),OR(EXACT(H90,"INFORMATION ONLY"),EXACT(H90,"SOFTWARE / SELF-SERVICE")))),"CONTRADICTION","OK"))</x:f>
      </x:c>
      <x:c r="P90" s="26" t="str">
        <x:f>IF(A90="","",IF(OR(M90&lt;&gt;"VALID",N90&lt;&gt;"READY",O90&lt;&gt;"OK"),"BLOCKED",IF(OR(D90="UNCLEAR",E90="UNCLEAR",F90="UNCLEAR",G90="UNCLEAR",H90="UNCLEAR",I90="UNCLEAR"),"UNRESOLVED","CLEAR")))</x:f>
      </x:c>
      <x:c r="Q90" s="26" t="str">
        <x:f>IF(A90="","",IF(P90="BLOCKED","EVIDENCE / CONTROL BLOCK",IF(P90="UNRESOLVED","CONDITIONAL / REVIEW REQUIRED",VLOOKUP(C90,LISTS!$L$2:$M$10,2,FALSE))))</x:f>
      </x:c>
      <x:c r="R90" s="26" t="str">
        <x:f>IF(A90="","",IF(Q90="EVIDENCE / CONTROL BLOCK","BLOCKED",IF(Q90="CONDITIONAL / REVIEW REQUIRED","UNRESOLVED","READY")))</x:f>
      </x:c>
      <x:c r="S90" s="26" t="str">
        <x:f>IF(A90="","",VLOOKUP(Q90,LISTS!$Q$2:$T$9,2,FALSE))</x:f>
      </x:c>
      <x:c r="T90" s="26" t="str">
        <x:f>IF(A90="","",VLOOKUP(Q90,LISTS!$Q$2:$T$9,3,FALSE))</x:f>
      </x:c>
      <x:c r="U90" s="26" t="str">
        <x:f>IF(A90="","",VLOOKUP(Q90,LISTS!$Q$2:$T$9,4,FALSE))</x:f>
      </x:c>
      <x:c r="V90" s="26" t="str">
        <x:f>IF(A90="","","Reopen when mandate, jurisdiction, buyer/risk, timing, delivery ownership, engagement model or evidence freshness changes materially.")</x:f>
      </x:c>
    </x:row>
    <x:row r="91">
      <x:c r="A91" s="20"/>
      <x:c r="B91" s="20"/>
      <x:c r="C91" s="20"/>
      <x:c r="D91" s="20"/>
      <x:c r="E91" s="20"/>
      <x:c r="F91" s="20"/>
      <x:c r="G91" s="20"/>
      <x:c r="H91" s="20"/>
      <x:c r="I91" s="20"/>
      <x:c r="J91" s="20"/>
      <x:c r="K91" s="20"/>
      <x:c r="L91" s="20"/>
      <x:c r="M91" s="26" t="str">
        <x:f>IF(A91="","",IF(COUNTIF($A$6:$A$205,A91)&gt;1,"INVALID - DUPLICATE ID",IF(AND(OR(AND(LEN(C91)=24,IFERROR(FIND("SPECIALIST ADVISORY FIRM",C91),0)=1),AND(LEN(C91)=29,IFERROR(FIND("GLOBAL MULTIDISCIPLINARY FIRM",C91),0)=1),AND(LEN(C91)=27,IFERROR(FIND("LAW FIRM / ADJACENT ADVISER",C91),0)=1),AND(LEN(C91)=18,IFERROR(FIND("INDEPENDENT EXPERT",C91),0)=1),AND(LEN(C91)=23,IFERROR(FIND("DIRECTORY / MARKETPLACE",C91),0)=1),AND(LEN(C91)=23,IFERROR(FIND("ASSOCIATION / AUTHORITY",C91),0)=1),AND(LEN(C91)=23,IFERROR(FIND("SOFTWARE / SELF-SERVICE",C91),0)=1),AND(LEN(C91)=19,IFERROR(FIND("IN-HOUSE SUBSTITUTE",C91),0)=1),AND(LEN(C91)=5,IFERROR(FIND("OTHER",C91),0)=1)),OR(AND(LEN(D91)=3,IFERROR(FIND("YES",D91),0)=1),AND(LEN(D91)=2,IFERROR(FIND("NO",D91),0)=1),AND(LEN(D91)=7,IFERROR(FIND("UNCLEAR",D91),0)=1)),OR(AND(LEN(E91)=3,IFERROR(FIND("YES",E91),0)=1),AND(LEN(E91)=2,IFERROR(FIND("NO",E91),0)=1),AND(LEN(E91)=7,IFERROR(FIND("UNCLEAR",E91),0)=1)),OR(AND(LEN(F91)=3,IFERROR(FIND("YES",F91),0)=1),AND(LEN(F91)=2,IFERROR(FIND("NO",F91),0)=1),AND(LEN(F91)=7,IFERROR(FIND("UNCLEAR",F91),0)=1)),OR(AND(LEN(G91)=3,IFERROR(FIND("YES",G91),0)=1),AND(LEN(G91)=2,IFERROR(FIND("NO",G91),0)=1),AND(LEN(G91)=7,IFERROR(FIND("UNCLEAR",G91),0)=1)),OR(AND(LEN(H91)=8,IFERROR(FIND("OWN TEAM",H91),0)=1),AND(LEN(H91)=19,IFERROR(FIND("NETWORK / AFFILIATE",H91),0)=1),AND(LEN(H91)=25,IFERROR(FIND("THIRD PARTY / ROUTED LEAD",H91),0)=1),AND(LEN(H91)=16,IFERROR(FIND("INFORMATION ONLY",H91),0)=1),AND(LEN(H91)=23,IFERROR(FIND("SOFTWARE / SELF-SERVICE",H91),0)=1),AND(LEN(H91)=15,IFERROR(FIND("CLIENT IN-HOUSE",H91),0)=1),AND(LEN(H91)=7,IFERROR(FIND("UNCLEAR",H91),0)=1)),OR(AND(LEN(I91)=3,IFERROR(FIND("YES",I91),0)=1),AND(LEN(I91)=2,IFERROR(FIND("NO",I91),0)=1),AND(LEN(I91)=7,IFERROR(FIND("UNCLEAR",I91),0)=1)),OR(AND(LEN(J91)=9,IFERROR(FIND("AVAILABLE",J91),0)=1),AND(LEN(J91)=13,IFERROR(FIND("NOT AVAILABLE",J91),0)=1),AND(LEN(J91)=11,IFERROR(FIND("CONTRADICTS",J91),0)=1))),"VALID","INVALID - CONTROL TOKEN")))</x:f>
      </x:c>
      <x:c r="N91" s="26" t="str">
        <x:f>IF(A91="","",IF(COUNTIFS(EVIDENCE_PACKET!$A$6:$A$205,K91,EVIDENCE_PACKET!$B$6:$B$205,A91,EVIDENCE_PACKET!$J$6:$J$205,"VALID")=1,IF(COUNTIFS(EVIDENCE_PACKET!$A$6:$A$205,K91,EVIDENCE_PACKET!$F$6:$F$205,"CURRENT")=1,"READY","UNRESOLVED"),"INVALID - EVIDENCE LINK"))</x:f>
      </x:c>
      <x:c r="O91" s="26" t="str">
        <x:f>IF(A91="","",IF(OR(AND(OR(EXACT(C91,"DIRECTORY / MARKETPLACE"),EXACT(C91,"ASSOCIATION / AUTHORITY"),EXACT(C91,"SOFTWARE / SELF-SERVICE")),EXACT(H91,"OWN TEAM")),AND(EXACT(C91,"SPECIALIST ADVISORY FIRM"),OR(EXACT(H91,"INFORMATION ONLY"),EXACT(H91,"SOFTWARE / SELF-SERVICE")))),"CONTRADICTION","OK"))</x:f>
      </x:c>
      <x:c r="P91" s="26" t="str">
        <x:f>IF(A91="","",IF(OR(M91&lt;&gt;"VALID",N91&lt;&gt;"READY",O91&lt;&gt;"OK"),"BLOCKED",IF(OR(D91="UNCLEAR",E91="UNCLEAR",F91="UNCLEAR",G91="UNCLEAR",H91="UNCLEAR",I91="UNCLEAR"),"UNRESOLVED","CLEAR")))</x:f>
      </x:c>
      <x:c r="Q91" s="26" t="str">
        <x:f>IF(A91="","",IF(P91="BLOCKED","EVIDENCE / CONTROL BLOCK",IF(P91="UNRESOLVED","CONDITIONAL / REVIEW REQUIRED",VLOOKUP(C91,LISTS!$L$2:$M$10,2,FALSE))))</x:f>
      </x:c>
      <x:c r="R91" s="26" t="str">
        <x:f>IF(A91="","",IF(Q91="EVIDENCE / CONTROL BLOCK","BLOCKED",IF(Q91="CONDITIONAL / REVIEW REQUIRED","UNRESOLVED","READY")))</x:f>
      </x:c>
      <x:c r="S91" s="26" t="str">
        <x:f>IF(A91="","",VLOOKUP(Q91,LISTS!$Q$2:$T$9,2,FALSE))</x:f>
      </x:c>
      <x:c r="T91" s="26" t="str">
        <x:f>IF(A91="","",VLOOKUP(Q91,LISTS!$Q$2:$T$9,3,FALSE))</x:f>
      </x:c>
      <x:c r="U91" s="26" t="str">
        <x:f>IF(A91="","",VLOOKUP(Q91,LISTS!$Q$2:$T$9,4,FALSE))</x:f>
      </x:c>
      <x:c r="V91" s="26" t="str">
        <x:f>IF(A91="","","Reopen when mandate, jurisdiction, buyer/risk, timing, delivery ownership, engagement model or evidence freshness changes materially.")</x:f>
      </x:c>
    </x:row>
    <x:row r="92">
      <x:c r="A92" s="20"/>
      <x:c r="B92" s="20"/>
      <x:c r="C92" s="20"/>
      <x:c r="D92" s="20"/>
      <x:c r="E92" s="20"/>
      <x:c r="F92" s="20"/>
      <x:c r="G92" s="20"/>
      <x:c r="H92" s="20"/>
      <x:c r="I92" s="20"/>
      <x:c r="J92" s="20"/>
      <x:c r="K92" s="20"/>
      <x:c r="L92" s="20"/>
      <x:c r="M92" s="26" t="str">
        <x:f>IF(A92="","",IF(COUNTIF($A$6:$A$205,A92)&gt;1,"INVALID - DUPLICATE ID",IF(AND(OR(AND(LEN(C92)=24,IFERROR(FIND("SPECIALIST ADVISORY FIRM",C92),0)=1),AND(LEN(C92)=29,IFERROR(FIND("GLOBAL MULTIDISCIPLINARY FIRM",C92),0)=1),AND(LEN(C92)=27,IFERROR(FIND("LAW FIRM / ADJACENT ADVISER",C92),0)=1),AND(LEN(C92)=18,IFERROR(FIND("INDEPENDENT EXPERT",C92),0)=1),AND(LEN(C92)=23,IFERROR(FIND("DIRECTORY / MARKETPLACE",C92),0)=1),AND(LEN(C92)=23,IFERROR(FIND("ASSOCIATION / AUTHORITY",C92),0)=1),AND(LEN(C92)=23,IFERROR(FIND("SOFTWARE / SELF-SERVICE",C92),0)=1),AND(LEN(C92)=19,IFERROR(FIND("IN-HOUSE SUBSTITUTE",C92),0)=1),AND(LEN(C92)=5,IFERROR(FIND("OTHER",C92),0)=1)),OR(AND(LEN(D92)=3,IFERROR(FIND("YES",D92),0)=1),AND(LEN(D92)=2,IFERROR(FIND("NO",D92),0)=1),AND(LEN(D92)=7,IFERROR(FIND("UNCLEAR",D92),0)=1)),OR(AND(LEN(E92)=3,IFERROR(FIND("YES",E92),0)=1),AND(LEN(E92)=2,IFERROR(FIND("NO",E92),0)=1),AND(LEN(E92)=7,IFERROR(FIND("UNCLEAR",E92),0)=1)),OR(AND(LEN(F92)=3,IFERROR(FIND("YES",F92),0)=1),AND(LEN(F92)=2,IFERROR(FIND("NO",F92),0)=1),AND(LEN(F92)=7,IFERROR(FIND("UNCLEAR",F92),0)=1)),OR(AND(LEN(G92)=3,IFERROR(FIND("YES",G92),0)=1),AND(LEN(G92)=2,IFERROR(FIND("NO",G92),0)=1),AND(LEN(G92)=7,IFERROR(FIND("UNCLEAR",G92),0)=1)),OR(AND(LEN(H92)=8,IFERROR(FIND("OWN TEAM",H92),0)=1),AND(LEN(H92)=19,IFERROR(FIND("NETWORK / AFFILIATE",H92),0)=1),AND(LEN(H92)=25,IFERROR(FIND("THIRD PARTY / ROUTED LEAD",H92),0)=1),AND(LEN(H92)=16,IFERROR(FIND("INFORMATION ONLY",H92),0)=1),AND(LEN(H92)=23,IFERROR(FIND("SOFTWARE / SELF-SERVICE",H92),0)=1),AND(LEN(H92)=15,IFERROR(FIND("CLIENT IN-HOUSE",H92),0)=1),AND(LEN(H92)=7,IFERROR(FIND("UNCLEAR",H92),0)=1)),OR(AND(LEN(I92)=3,IFERROR(FIND("YES",I92),0)=1),AND(LEN(I92)=2,IFERROR(FIND("NO",I92),0)=1),AND(LEN(I92)=7,IFERROR(FIND("UNCLEAR",I92),0)=1)),OR(AND(LEN(J92)=9,IFERROR(FIND("AVAILABLE",J92),0)=1),AND(LEN(J92)=13,IFERROR(FIND("NOT AVAILABLE",J92),0)=1),AND(LEN(J92)=11,IFERROR(FIND("CONTRADICTS",J92),0)=1))),"VALID","INVALID - CONTROL TOKEN")))</x:f>
      </x:c>
      <x:c r="N92" s="26" t="str">
        <x:f>IF(A92="","",IF(COUNTIFS(EVIDENCE_PACKET!$A$6:$A$205,K92,EVIDENCE_PACKET!$B$6:$B$205,A92,EVIDENCE_PACKET!$J$6:$J$205,"VALID")=1,IF(COUNTIFS(EVIDENCE_PACKET!$A$6:$A$205,K92,EVIDENCE_PACKET!$F$6:$F$205,"CURRENT")=1,"READY","UNRESOLVED"),"INVALID - EVIDENCE LINK"))</x:f>
      </x:c>
      <x:c r="O92" s="26" t="str">
        <x:f>IF(A92="","",IF(OR(AND(OR(EXACT(C92,"DIRECTORY / MARKETPLACE"),EXACT(C92,"ASSOCIATION / AUTHORITY"),EXACT(C92,"SOFTWARE / SELF-SERVICE")),EXACT(H92,"OWN TEAM")),AND(EXACT(C92,"SPECIALIST ADVISORY FIRM"),OR(EXACT(H92,"INFORMATION ONLY"),EXACT(H92,"SOFTWARE / SELF-SERVICE")))),"CONTRADICTION","OK"))</x:f>
      </x:c>
      <x:c r="P92" s="26" t="str">
        <x:f>IF(A92="","",IF(OR(M92&lt;&gt;"VALID",N92&lt;&gt;"READY",O92&lt;&gt;"OK"),"BLOCKED",IF(OR(D92="UNCLEAR",E92="UNCLEAR",F92="UNCLEAR",G92="UNCLEAR",H92="UNCLEAR",I92="UNCLEAR"),"UNRESOLVED","CLEAR")))</x:f>
      </x:c>
      <x:c r="Q92" s="26" t="str">
        <x:f>IF(A92="","",IF(P92="BLOCKED","EVIDENCE / CONTROL BLOCK",IF(P92="UNRESOLVED","CONDITIONAL / REVIEW REQUIRED",VLOOKUP(C92,LISTS!$L$2:$M$10,2,FALSE))))</x:f>
      </x:c>
      <x:c r="R92" s="26" t="str">
        <x:f>IF(A92="","",IF(Q92="EVIDENCE / CONTROL BLOCK","BLOCKED",IF(Q92="CONDITIONAL / REVIEW REQUIRED","UNRESOLVED","READY")))</x:f>
      </x:c>
      <x:c r="S92" s="26" t="str">
        <x:f>IF(A92="","",VLOOKUP(Q92,LISTS!$Q$2:$T$9,2,FALSE))</x:f>
      </x:c>
      <x:c r="T92" s="26" t="str">
        <x:f>IF(A92="","",VLOOKUP(Q92,LISTS!$Q$2:$T$9,3,FALSE))</x:f>
      </x:c>
      <x:c r="U92" s="26" t="str">
        <x:f>IF(A92="","",VLOOKUP(Q92,LISTS!$Q$2:$T$9,4,FALSE))</x:f>
      </x:c>
      <x:c r="V92" s="26" t="str">
        <x:f>IF(A92="","","Reopen when mandate, jurisdiction, buyer/risk, timing, delivery ownership, engagement model or evidence freshness changes materially.")</x:f>
      </x:c>
    </x:row>
    <x:row r="93">
      <x:c r="A93" s="20"/>
      <x:c r="B93" s="20"/>
      <x:c r="C93" s="20"/>
      <x:c r="D93" s="20"/>
      <x:c r="E93" s="20"/>
      <x:c r="F93" s="20"/>
      <x:c r="G93" s="20"/>
      <x:c r="H93" s="20"/>
      <x:c r="I93" s="20"/>
      <x:c r="J93" s="20"/>
      <x:c r="K93" s="20"/>
      <x:c r="L93" s="20"/>
      <x:c r="M93" s="26" t="str">
        <x:f>IF(A93="","",IF(COUNTIF($A$6:$A$205,A93)&gt;1,"INVALID - DUPLICATE ID",IF(AND(OR(AND(LEN(C93)=24,IFERROR(FIND("SPECIALIST ADVISORY FIRM",C93),0)=1),AND(LEN(C93)=29,IFERROR(FIND("GLOBAL MULTIDISCIPLINARY FIRM",C93),0)=1),AND(LEN(C93)=27,IFERROR(FIND("LAW FIRM / ADJACENT ADVISER",C93),0)=1),AND(LEN(C93)=18,IFERROR(FIND("INDEPENDENT EXPERT",C93),0)=1),AND(LEN(C93)=23,IFERROR(FIND("DIRECTORY / MARKETPLACE",C93),0)=1),AND(LEN(C93)=23,IFERROR(FIND("ASSOCIATION / AUTHORITY",C93),0)=1),AND(LEN(C93)=23,IFERROR(FIND("SOFTWARE / SELF-SERVICE",C93),0)=1),AND(LEN(C93)=19,IFERROR(FIND("IN-HOUSE SUBSTITUTE",C93),0)=1),AND(LEN(C93)=5,IFERROR(FIND("OTHER",C93),0)=1)),OR(AND(LEN(D93)=3,IFERROR(FIND("YES",D93),0)=1),AND(LEN(D93)=2,IFERROR(FIND("NO",D93),0)=1),AND(LEN(D93)=7,IFERROR(FIND("UNCLEAR",D93),0)=1)),OR(AND(LEN(E93)=3,IFERROR(FIND("YES",E93),0)=1),AND(LEN(E93)=2,IFERROR(FIND("NO",E93),0)=1),AND(LEN(E93)=7,IFERROR(FIND("UNCLEAR",E93),0)=1)),OR(AND(LEN(F93)=3,IFERROR(FIND("YES",F93),0)=1),AND(LEN(F93)=2,IFERROR(FIND("NO",F93),0)=1),AND(LEN(F93)=7,IFERROR(FIND("UNCLEAR",F93),0)=1)),OR(AND(LEN(G93)=3,IFERROR(FIND("YES",G93),0)=1),AND(LEN(G93)=2,IFERROR(FIND("NO",G93),0)=1),AND(LEN(G93)=7,IFERROR(FIND("UNCLEAR",G93),0)=1)),OR(AND(LEN(H93)=8,IFERROR(FIND("OWN TEAM",H93),0)=1),AND(LEN(H93)=19,IFERROR(FIND("NETWORK / AFFILIATE",H93),0)=1),AND(LEN(H93)=25,IFERROR(FIND("THIRD PARTY / ROUTED LEAD",H93),0)=1),AND(LEN(H93)=16,IFERROR(FIND("INFORMATION ONLY",H93),0)=1),AND(LEN(H93)=23,IFERROR(FIND("SOFTWARE / SELF-SERVICE",H93),0)=1),AND(LEN(H93)=15,IFERROR(FIND("CLIENT IN-HOUSE",H93),0)=1),AND(LEN(H93)=7,IFERROR(FIND("UNCLEAR",H93),0)=1)),OR(AND(LEN(I93)=3,IFERROR(FIND("YES",I93),0)=1),AND(LEN(I93)=2,IFERROR(FIND("NO",I93),0)=1),AND(LEN(I93)=7,IFERROR(FIND("UNCLEAR",I93),0)=1)),OR(AND(LEN(J93)=9,IFERROR(FIND("AVAILABLE",J93),0)=1),AND(LEN(J93)=13,IFERROR(FIND("NOT AVAILABLE",J93),0)=1),AND(LEN(J93)=11,IFERROR(FIND("CONTRADICTS",J93),0)=1))),"VALID","INVALID - CONTROL TOKEN")))</x:f>
      </x:c>
      <x:c r="N93" s="26" t="str">
        <x:f>IF(A93="","",IF(COUNTIFS(EVIDENCE_PACKET!$A$6:$A$205,K93,EVIDENCE_PACKET!$B$6:$B$205,A93,EVIDENCE_PACKET!$J$6:$J$205,"VALID")=1,IF(COUNTIFS(EVIDENCE_PACKET!$A$6:$A$205,K93,EVIDENCE_PACKET!$F$6:$F$205,"CURRENT")=1,"READY","UNRESOLVED"),"INVALID - EVIDENCE LINK"))</x:f>
      </x:c>
      <x:c r="O93" s="26" t="str">
        <x:f>IF(A93="","",IF(OR(AND(OR(EXACT(C93,"DIRECTORY / MARKETPLACE"),EXACT(C93,"ASSOCIATION / AUTHORITY"),EXACT(C93,"SOFTWARE / SELF-SERVICE")),EXACT(H93,"OWN TEAM")),AND(EXACT(C93,"SPECIALIST ADVISORY FIRM"),OR(EXACT(H93,"INFORMATION ONLY"),EXACT(H93,"SOFTWARE / SELF-SERVICE")))),"CONTRADICTION","OK"))</x:f>
      </x:c>
      <x:c r="P93" s="26" t="str">
        <x:f>IF(A93="","",IF(OR(M93&lt;&gt;"VALID",N93&lt;&gt;"READY",O93&lt;&gt;"OK"),"BLOCKED",IF(OR(D93="UNCLEAR",E93="UNCLEAR",F93="UNCLEAR",G93="UNCLEAR",H93="UNCLEAR",I93="UNCLEAR"),"UNRESOLVED","CLEAR")))</x:f>
      </x:c>
      <x:c r="Q93" s="26" t="str">
        <x:f>IF(A93="","",IF(P93="BLOCKED","EVIDENCE / CONTROL BLOCK",IF(P93="UNRESOLVED","CONDITIONAL / REVIEW REQUIRED",VLOOKUP(C93,LISTS!$L$2:$M$10,2,FALSE))))</x:f>
      </x:c>
      <x:c r="R93" s="26" t="str">
        <x:f>IF(A93="","",IF(Q93="EVIDENCE / CONTROL BLOCK","BLOCKED",IF(Q93="CONDITIONAL / REVIEW REQUIRED","UNRESOLVED","READY")))</x:f>
      </x:c>
      <x:c r="S93" s="26" t="str">
        <x:f>IF(A93="","",VLOOKUP(Q93,LISTS!$Q$2:$T$9,2,FALSE))</x:f>
      </x:c>
      <x:c r="T93" s="26" t="str">
        <x:f>IF(A93="","",VLOOKUP(Q93,LISTS!$Q$2:$T$9,3,FALSE))</x:f>
      </x:c>
      <x:c r="U93" s="26" t="str">
        <x:f>IF(A93="","",VLOOKUP(Q93,LISTS!$Q$2:$T$9,4,FALSE))</x:f>
      </x:c>
      <x:c r="V93" s="26" t="str">
        <x:f>IF(A93="","","Reopen when mandate, jurisdiction, buyer/risk, timing, delivery ownership, engagement model or evidence freshness changes materially.")</x:f>
      </x:c>
    </x:row>
    <x:row r="94">
      <x:c r="A94" s="20"/>
      <x:c r="B94" s="20"/>
      <x:c r="C94" s="20"/>
      <x:c r="D94" s="20"/>
      <x:c r="E94" s="20"/>
      <x:c r="F94" s="20"/>
      <x:c r="G94" s="20"/>
      <x:c r="H94" s="20"/>
      <x:c r="I94" s="20"/>
      <x:c r="J94" s="20"/>
      <x:c r="K94" s="20"/>
      <x:c r="L94" s="20"/>
      <x:c r="M94" s="26" t="str">
        <x:f>IF(A94="","",IF(COUNTIF($A$6:$A$205,A94)&gt;1,"INVALID - DUPLICATE ID",IF(AND(OR(AND(LEN(C94)=24,IFERROR(FIND("SPECIALIST ADVISORY FIRM",C94),0)=1),AND(LEN(C94)=29,IFERROR(FIND("GLOBAL MULTIDISCIPLINARY FIRM",C94),0)=1),AND(LEN(C94)=27,IFERROR(FIND("LAW FIRM / ADJACENT ADVISER",C94),0)=1),AND(LEN(C94)=18,IFERROR(FIND("INDEPENDENT EXPERT",C94),0)=1),AND(LEN(C94)=23,IFERROR(FIND("DIRECTORY / MARKETPLACE",C94),0)=1),AND(LEN(C94)=23,IFERROR(FIND("ASSOCIATION / AUTHORITY",C94),0)=1),AND(LEN(C94)=23,IFERROR(FIND("SOFTWARE / SELF-SERVICE",C94),0)=1),AND(LEN(C94)=19,IFERROR(FIND("IN-HOUSE SUBSTITUTE",C94),0)=1),AND(LEN(C94)=5,IFERROR(FIND("OTHER",C94),0)=1)),OR(AND(LEN(D94)=3,IFERROR(FIND("YES",D94),0)=1),AND(LEN(D94)=2,IFERROR(FIND("NO",D94),0)=1),AND(LEN(D94)=7,IFERROR(FIND("UNCLEAR",D94),0)=1)),OR(AND(LEN(E94)=3,IFERROR(FIND("YES",E94),0)=1),AND(LEN(E94)=2,IFERROR(FIND("NO",E94),0)=1),AND(LEN(E94)=7,IFERROR(FIND("UNCLEAR",E94),0)=1)),OR(AND(LEN(F94)=3,IFERROR(FIND("YES",F94),0)=1),AND(LEN(F94)=2,IFERROR(FIND("NO",F94),0)=1),AND(LEN(F94)=7,IFERROR(FIND("UNCLEAR",F94),0)=1)),OR(AND(LEN(G94)=3,IFERROR(FIND("YES",G94),0)=1),AND(LEN(G94)=2,IFERROR(FIND("NO",G94),0)=1),AND(LEN(G94)=7,IFERROR(FIND("UNCLEAR",G94),0)=1)),OR(AND(LEN(H94)=8,IFERROR(FIND("OWN TEAM",H94),0)=1),AND(LEN(H94)=19,IFERROR(FIND("NETWORK / AFFILIATE",H94),0)=1),AND(LEN(H94)=25,IFERROR(FIND("THIRD PARTY / ROUTED LEAD",H94),0)=1),AND(LEN(H94)=16,IFERROR(FIND("INFORMATION ONLY",H94),0)=1),AND(LEN(H94)=23,IFERROR(FIND("SOFTWARE / SELF-SERVICE",H94),0)=1),AND(LEN(H94)=15,IFERROR(FIND("CLIENT IN-HOUSE",H94),0)=1),AND(LEN(H94)=7,IFERROR(FIND("UNCLEAR",H94),0)=1)),OR(AND(LEN(I94)=3,IFERROR(FIND("YES",I94),0)=1),AND(LEN(I94)=2,IFERROR(FIND("NO",I94),0)=1),AND(LEN(I94)=7,IFERROR(FIND("UNCLEAR",I94),0)=1)),OR(AND(LEN(J94)=9,IFERROR(FIND("AVAILABLE",J94),0)=1),AND(LEN(J94)=13,IFERROR(FIND("NOT AVAILABLE",J94),0)=1),AND(LEN(J94)=11,IFERROR(FIND("CONTRADICTS",J94),0)=1))),"VALID","INVALID - CONTROL TOKEN")))</x:f>
      </x:c>
      <x:c r="N94" s="26" t="str">
        <x:f>IF(A94="","",IF(COUNTIFS(EVIDENCE_PACKET!$A$6:$A$205,K94,EVIDENCE_PACKET!$B$6:$B$205,A94,EVIDENCE_PACKET!$J$6:$J$205,"VALID")=1,IF(COUNTIFS(EVIDENCE_PACKET!$A$6:$A$205,K94,EVIDENCE_PACKET!$F$6:$F$205,"CURRENT")=1,"READY","UNRESOLVED"),"INVALID - EVIDENCE LINK"))</x:f>
      </x:c>
      <x:c r="O94" s="26" t="str">
        <x:f>IF(A94="","",IF(OR(AND(OR(EXACT(C94,"DIRECTORY / MARKETPLACE"),EXACT(C94,"ASSOCIATION / AUTHORITY"),EXACT(C94,"SOFTWARE / SELF-SERVICE")),EXACT(H94,"OWN TEAM")),AND(EXACT(C94,"SPECIALIST ADVISORY FIRM"),OR(EXACT(H94,"INFORMATION ONLY"),EXACT(H94,"SOFTWARE / SELF-SERVICE")))),"CONTRADICTION","OK"))</x:f>
      </x:c>
      <x:c r="P94" s="26" t="str">
        <x:f>IF(A94="","",IF(OR(M94&lt;&gt;"VALID",N94&lt;&gt;"READY",O94&lt;&gt;"OK"),"BLOCKED",IF(OR(D94="UNCLEAR",E94="UNCLEAR",F94="UNCLEAR",G94="UNCLEAR",H94="UNCLEAR",I94="UNCLEAR"),"UNRESOLVED","CLEAR")))</x:f>
      </x:c>
      <x:c r="Q94" s="26" t="str">
        <x:f>IF(A94="","",IF(P94="BLOCKED","EVIDENCE / CONTROL BLOCK",IF(P94="UNRESOLVED","CONDITIONAL / REVIEW REQUIRED",VLOOKUP(C94,LISTS!$L$2:$M$10,2,FALSE))))</x:f>
      </x:c>
      <x:c r="R94" s="26" t="str">
        <x:f>IF(A94="","",IF(Q94="EVIDENCE / CONTROL BLOCK","BLOCKED",IF(Q94="CONDITIONAL / REVIEW REQUIRED","UNRESOLVED","READY")))</x:f>
      </x:c>
      <x:c r="S94" s="26" t="str">
        <x:f>IF(A94="","",VLOOKUP(Q94,LISTS!$Q$2:$T$9,2,FALSE))</x:f>
      </x:c>
      <x:c r="T94" s="26" t="str">
        <x:f>IF(A94="","",VLOOKUP(Q94,LISTS!$Q$2:$T$9,3,FALSE))</x:f>
      </x:c>
      <x:c r="U94" s="26" t="str">
        <x:f>IF(A94="","",VLOOKUP(Q94,LISTS!$Q$2:$T$9,4,FALSE))</x:f>
      </x:c>
      <x:c r="V94" s="26" t="str">
        <x:f>IF(A94="","","Reopen when mandate, jurisdiction, buyer/risk, timing, delivery ownership, engagement model or evidence freshness changes materially.")</x:f>
      </x:c>
    </x:row>
    <x:row r="95">
      <x:c r="A95" s="20"/>
      <x:c r="B95" s="20"/>
      <x:c r="C95" s="20"/>
      <x:c r="D95" s="20"/>
      <x:c r="E95" s="20"/>
      <x:c r="F95" s="20"/>
      <x:c r="G95" s="20"/>
      <x:c r="H95" s="20"/>
      <x:c r="I95" s="20"/>
      <x:c r="J95" s="20"/>
      <x:c r="K95" s="20"/>
      <x:c r="L95" s="20"/>
      <x:c r="M95" s="26" t="str">
        <x:f>IF(A95="","",IF(COUNTIF($A$6:$A$205,A95)&gt;1,"INVALID - DUPLICATE ID",IF(AND(OR(AND(LEN(C95)=24,IFERROR(FIND("SPECIALIST ADVISORY FIRM",C95),0)=1),AND(LEN(C95)=29,IFERROR(FIND("GLOBAL MULTIDISCIPLINARY FIRM",C95),0)=1),AND(LEN(C95)=27,IFERROR(FIND("LAW FIRM / ADJACENT ADVISER",C95),0)=1),AND(LEN(C95)=18,IFERROR(FIND("INDEPENDENT EXPERT",C95),0)=1),AND(LEN(C95)=23,IFERROR(FIND("DIRECTORY / MARKETPLACE",C95),0)=1),AND(LEN(C95)=23,IFERROR(FIND("ASSOCIATION / AUTHORITY",C95),0)=1),AND(LEN(C95)=23,IFERROR(FIND("SOFTWARE / SELF-SERVICE",C95),0)=1),AND(LEN(C95)=19,IFERROR(FIND("IN-HOUSE SUBSTITUTE",C95),0)=1),AND(LEN(C95)=5,IFERROR(FIND("OTHER",C95),0)=1)),OR(AND(LEN(D95)=3,IFERROR(FIND("YES",D95),0)=1),AND(LEN(D95)=2,IFERROR(FIND("NO",D95),0)=1),AND(LEN(D95)=7,IFERROR(FIND("UNCLEAR",D95),0)=1)),OR(AND(LEN(E95)=3,IFERROR(FIND("YES",E95),0)=1),AND(LEN(E95)=2,IFERROR(FIND("NO",E95),0)=1),AND(LEN(E95)=7,IFERROR(FIND("UNCLEAR",E95),0)=1)),OR(AND(LEN(F95)=3,IFERROR(FIND("YES",F95),0)=1),AND(LEN(F95)=2,IFERROR(FIND("NO",F95),0)=1),AND(LEN(F95)=7,IFERROR(FIND("UNCLEAR",F95),0)=1)),OR(AND(LEN(G95)=3,IFERROR(FIND("YES",G95),0)=1),AND(LEN(G95)=2,IFERROR(FIND("NO",G95),0)=1),AND(LEN(G95)=7,IFERROR(FIND("UNCLEAR",G95),0)=1)),OR(AND(LEN(H95)=8,IFERROR(FIND("OWN TEAM",H95),0)=1),AND(LEN(H95)=19,IFERROR(FIND("NETWORK / AFFILIATE",H95),0)=1),AND(LEN(H95)=25,IFERROR(FIND("THIRD PARTY / ROUTED LEAD",H95),0)=1),AND(LEN(H95)=16,IFERROR(FIND("INFORMATION ONLY",H95),0)=1),AND(LEN(H95)=23,IFERROR(FIND("SOFTWARE / SELF-SERVICE",H95),0)=1),AND(LEN(H95)=15,IFERROR(FIND("CLIENT IN-HOUSE",H95),0)=1),AND(LEN(H95)=7,IFERROR(FIND("UNCLEAR",H95),0)=1)),OR(AND(LEN(I95)=3,IFERROR(FIND("YES",I95),0)=1),AND(LEN(I95)=2,IFERROR(FIND("NO",I95),0)=1),AND(LEN(I95)=7,IFERROR(FIND("UNCLEAR",I95),0)=1)),OR(AND(LEN(J95)=9,IFERROR(FIND("AVAILABLE",J95),0)=1),AND(LEN(J95)=13,IFERROR(FIND("NOT AVAILABLE",J95),0)=1),AND(LEN(J95)=11,IFERROR(FIND("CONTRADICTS",J95),0)=1))),"VALID","INVALID - CONTROL TOKEN")))</x:f>
      </x:c>
      <x:c r="N95" s="26" t="str">
        <x:f>IF(A95="","",IF(COUNTIFS(EVIDENCE_PACKET!$A$6:$A$205,K95,EVIDENCE_PACKET!$B$6:$B$205,A95,EVIDENCE_PACKET!$J$6:$J$205,"VALID")=1,IF(COUNTIFS(EVIDENCE_PACKET!$A$6:$A$205,K95,EVIDENCE_PACKET!$F$6:$F$205,"CURRENT")=1,"READY","UNRESOLVED"),"INVALID - EVIDENCE LINK"))</x:f>
      </x:c>
      <x:c r="O95" s="26" t="str">
        <x:f>IF(A95="","",IF(OR(AND(OR(EXACT(C95,"DIRECTORY / MARKETPLACE"),EXACT(C95,"ASSOCIATION / AUTHORITY"),EXACT(C95,"SOFTWARE / SELF-SERVICE")),EXACT(H95,"OWN TEAM")),AND(EXACT(C95,"SPECIALIST ADVISORY FIRM"),OR(EXACT(H95,"INFORMATION ONLY"),EXACT(H95,"SOFTWARE / SELF-SERVICE")))),"CONTRADICTION","OK"))</x:f>
      </x:c>
      <x:c r="P95" s="26" t="str">
        <x:f>IF(A95="","",IF(OR(M95&lt;&gt;"VALID",N95&lt;&gt;"READY",O95&lt;&gt;"OK"),"BLOCKED",IF(OR(D95="UNCLEAR",E95="UNCLEAR",F95="UNCLEAR",G95="UNCLEAR",H95="UNCLEAR",I95="UNCLEAR"),"UNRESOLVED","CLEAR")))</x:f>
      </x:c>
      <x:c r="Q95" s="26" t="str">
        <x:f>IF(A95="","",IF(P95="BLOCKED","EVIDENCE / CONTROL BLOCK",IF(P95="UNRESOLVED","CONDITIONAL / REVIEW REQUIRED",VLOOKUP(C95,LISTS!$L$2:$M$10,2,FALSE))))</x:f>
      </x:c>
      <x:c r="R95" s="26" t="str">
        <x:f>IF(A95="","",IF(Q95="EVIDENCE / CONTROL BLOCK","BLOCKED",IF(Q95="CONDITIONAL / REVIEW REQUIRED","UNRESOLVED","READY")))</x:f>
      </x:c>
      <x:c r="S95" s="26" t="str">
        <x:f>IF(A95="","",VLOOKUP(Q95,LISTS!$Q$2:$T$9,2,FALSE))</x:f>
      </x:c>
      <x:c r="T95" s="26" t="str">
        <x:f>IF(A95="","",VLOOKUP(Q95,LISTS!$Q$2:$T$9,3,FALSE))</x:f>
      </x:c>
      <x:c r="U95" s="26" t="str">
        <x:f>IF(A95="","",VLOOKUP(Q95,LISTS!$Q$2:$T$9,4,FALSE))</x:f>
      </x:c>
      <x:c r="V95" s="26" t="str">
        <x:f>IF(A95="","","Reopen when mandate, jurisdiction, buyer/risk, timing, delivery ownership, engagement model or evidence freshness changes materially.")</x:f>
      </x:c>
    </x:row>
    <x:row r="96">
      <x:c r="A96" s="20"/>
      <x:c r="B96" s="20"/>
      <x:c r="C96" s="20"/>
      <x:c r="D96" s="20"/>
      <x:c r="E96" s="20"/>
      <x:c r="F96" s="20"/>
      <x:c r="G96" s="20"/>
      <x:c r="H96" s="20"/>
      <x:c r="I96" s="20"/>
      <x:c r="J96" s="20"/>
      <x:c r="K96" s="20"/>
      <x:c r="L96" s="20"/>
      <x:c r="M96" s="26" t="str">
        <x:f>IF(A96="","",IF(COUNTIF($A$6:$A$205,A96)&gt;1,"INVALID - DUPLICATE ID",IF(AND(OR(AND(LEN(C96)=24,IFERROR(FIND("SPECIALIST ADVISORY FIRM",C96),0)=1),AND(LEN(C96)=29,IFERROR(FIND("GLOBAL MULTIDISCIPLINARY FIRM",C96),0)=1),AND(LEN(C96)=27,IFERROR(FIND("LAW FIRM / ADJACENT ADVISER",C96),0)=1),AND(LEN(C96)=18,IFERROR(FIND("INDEPENDENT EXPERT",C96),0)=1),AND(LEN(C96)=23,IFERROR(FIND("DIRECTORY / MARKETPLACE",C96),0)=1),AND(LEN(C96)=23,IFERROR(FIND("ASSOCIATION / AUTHORITY",C96),0)=1),AND(LEN(C96)=23,IFERROR(FIND("SOFTWARE / SELF-SERVICE",C96),0)=1),AND(LEN(C96)=19,IFERROR(FIND("IN-HOUSE SUBSTITUTE",C96),0)=1),AND(LEN(C96)=5,IFERROR(FIND("OTHER",C96),0)=1)),OR(AND(LEN(D96)=3,IFERROR(FIND("YES",D96),0)=1),AND(LEN(D96)=2,IFERROR(FIND("NO",D96),0)=1),AND(LEN(D96)=7,IFERROR(FIND("UNCLEAR",D96),0)=1)),OR(AND(LEN(E96)=3,IFERROR(FIND("YES",E96),0)=1),AND(LEN(E96)=2,IFERROR(FIND("NO",E96),0)=1),AND(LEN(E96)=7,IFERROR(FIND("UNCLEAR",E96),0)=1)),OR(AND(LEN(F96)=3,IFERROR(FIND("YES",F96),0)=1),AND(LEN(F96)=2,IFERROR(FIND("NO",F96),0)=1),AND(LEN(F96)=7,IFERROR(FIND("UNCLEAR",F96),0)=1)),OR(AND(LEN(G96)=3,IFERROR(FIND("YES",G96),0)=1),AND(LEN(G96)=2,IFERROR(FIND("NO",G96),0)=1),AND(LEN(G96)=7,IFERROR(FIND("UNCLEAR",G96),0)=1)),OR(AND(LEN(H96)=8,IFERROR(FIND("OWN TEAM",H96),0)=1),AND(LEN(H96)=19,IFERROR(FIND("NETWORK / AFFILIATE",H96),0)=1),AND(LEN(H96)=25,IFERROR(FIND("THIRD PARTY / ROUTED LEAD",H96),0)=1),AND(LEN(H96)=16,IFERROR(FIND("INFORMATION ONLY",H96),0)=1),AND(LEN(H96)=23,IFERROR(FIND("SOFTWARE / SELF-SERVICE",H96),0)=1),AND(LEN(H96)=15,IFERROR(FIND("CLIENT IN-HOUSE",H96),0)=1),AND(LEN(H96)=7,IFERROR(FIND("UNCLEAR",H96),0)=1)),OR(AND(LEN(I96)=3,IFERROR(FIND("YES",I96),0)=1),AND(LEN(I96)=2,IFERROR(FIND("NO",I96),0)=1),AND(LEN(I96)=7,IFERROR(FIND("UNCLEAR",I96),0)=1)),OR(AND(LEN(J96)=9,IFERROR(FIND("AVAILABLE",J96),0)=1),AND(LEN(J96)=13,IFERROR(FIND("NOT AVAILABLE",J96),0)=1),AND(LEN(J96)=11,IFERROR(FIND("CONTRADICTS",J96),0)=1))),"VALID","INVALID - CONTROL TOKEN")))</x:f>
      </x:c>
      <x:c r="N96" s="26" t="str">
        <x:f>IF(A96="","",IF(COUNTIFS(EVIDENCE_PACKET!$A$6:$A$205,K96,EVIDENCE_PACKET!$B$6:$B$205,A96,EVIDENCE_PACKET!$J$6:$J$205,"VALID")=1,IF(COUNTIFS(EVIDENCE_PACKET!$A$6:$A$205,K96,EVIDENCE_PACKET!$F$6:$F$205,"CURRENT")=1,"READY","UNRESOLVED"),"INVALID - EVIDENCE LINK"))</x:f>
      </x:c>
      <x:c r="O96" s="26" t="str">
        <x:f>IF(A96="","",IF(OR(AND(OR(EXACT(C96,"DIRECTORY / MARKETPLACE"),EXACT(C96,"ASSOCIATION / AUTHORITY"),EXACT(C96,"SOFTWARE / SELF-SERVICE")),EXACT(H96,"OWN TEAM")),AND(EXACT(C96,"SPECIALIST ADVISORY FIRM"),OR(EXACT(H96,"INFORMATION ONLY"),EXACT(H96,"SOFTWARE / SELF-SERVICE")))),"CONTRADICTION","OK"))</x:f>
      </x:c>
      <x:c r="P96" s="26" t="str">
        <x:f>IF(A96="","",IF(OR(M96&lt;&gt;"VALID",N96&lt;&gt;"READY",O96&lt;&gt;"OK"),"BLOCKED",IF(OR(D96="UNCLEAR",E96="UNCLEAR",F96="UNCLEAR",G96="UNCLEAR",H96="UNCLEAR",I96="UNCLEAR"),"UNRESOLVED","CLEAR")))</x:f>
      </x:c>
      <x:c r="Q96" s="26" t="str">
        <x:f>IF(A96="","",IF(P96="BLOCKED","EVIDENCE / CONTROL BLOCK",IF(P96="UNRESOLVED","CONDITIONAL / REVIEW REQUIRED",VLOOKUP(C96,LISTS!$L$2:$M$10,2,FALSE))))</x:f>
      </x:c>
      <x:c r="R96" s="26" t="str">
        <x:f>IF(A96="","",IF(Q96="EVIDENCE / CONTROL BLOCK","BLOCKED",IF(Q96="CONDITIONAL / REVIEW REQUIRED","UNRESOLVED","READY")))</x:f>
      </x:c>
      <x:c r="S96" s="26" t="str">
        <x:f>IF(A96="","",VLOOKUP(Q96,LISTS!$Q$2:$T$9,2,FALSE))</x:f>
      </x:c>
      <x:c r="T96" s="26" t="str">
        <x:f>IF(A96="","",VLOOKUP(Q96,LISTS!$Q$2:$T$9,3,FALSE))</x:f>
      </x:c>
      <x:c r="U96" s="26" t="str">
        <x:f>IF(A96="","",VLOOKUP(Q96,LISTS!$Q$2:$T$9,4,FALSE))</x:f>
      </x:c>
      <x:c r="V96" s="26" t="str">
        <x:f>IF(A96="","","Reopen when mandate, jurisdiction, buyer/risk, timing, delivery ownership, engagement model or evidence freshness changes materially.")</x:f>
      </x:c>
    </x:row>
    <x:row r="97">
      <x:c r="A97" s="20"/>
      <x:c r="B97" s="20"/>
      <x:c r="C97" s="20"/>
      <x:c r="D97" s="20"/>
      <x:c r="E97" s="20"/>
      <x:c r="F97" s="20"/>
      <x:c r="G97" s="20"/>
      <x:c r="H97" s="20"/>
      <x:c r="I97" s="20"/>
      <x:c r="J97" s="20"/>
      <x:c r="K97" s="20"/>
      <x:c r="L97" s="20"/>
      <x:c r="M97" s="26" t="str">
        <x:f>IF(A97="","",IF(COUNTIF($A$6:$A$205,A97)&gt;1,"INVALID - DUPLICATE ID",IF(AND(OR(AND(LEN(C97)=24,IFERROR(FIND("SPECIALIST ADVISORY FIRM",C97),0)=1),AND(LEN(C97)=29,IFERROR(FIND("GLOBAL MULTIDISCIPLINARY FIRM",C97),0)=1),AND(LEN(C97)=27,IFERROR(FIND("LAW FIRM / ADJACENT ADVISER",C97),0)=1),AND(LEN(C97)=18,IFERROR(FIND("INDEPENDENT EXPERT",C97),0)=1),AND(LEN(C97)=23,IFERROR(FIND("DIRECTORY / MARKETPLACE",C97),0)=1),AND(LEN(C97)=23,IFERROR(FIND("ASSOCIATION / AUTHORITY",C97),0)=1),AND(LEN(C97)=23,IFERROR(FIND("SOFTWARE / SELF-SERVICE",C97),0)=1),AND(LEN(C97)=19,IFERROR(FIND("IN-HOUSE SUBSTITUTE",C97),0)=1),AND(LEN(C97)=5,IFERROR(FIND("OTHER",C97),0)=1)),OR(AND(LEN(D97)=3,IFERROR(FIND("YES",D97),0)=1),AND(LEN(D97)=2,IFERROR(FIND("NO",D97),0)=1),AND(LEN(D97)=7,IFERROR(FIND("UNCLEAR",D97),0)=1)),OR(AND(LEN(E97)=3,IFERROR(FIND("YES",E97),0)=1),AND(LEN(E97)=2,IFERROR(FIND("NO",E97),0)=1),AND(LEN(E97)=7,IFERROR(FIND("UNCLEAR",E97),0)=1)),OR(AND(LEN(F97)=3,IFERROR(FIND("YES",F97),0)=1),AND(LEN(F97)=2,IFERROR(FIND("NO",F97),0)=1),AND(LEN(F97)=7,IFERROR(FIND("UNCLEAR",F97),0)=1)),OR(AND(LEN(G97)=3,IFERROR(FIND("YES",G97),0)=1),AND(LEN(G97)=2,IFERROR(FIND("NO",G97),0)=1),AND(LEN(G97)=7,IFERROR(FIND("UNCLEAR",G97),0)=1)),OR(AND(LEN(H97)=8,IFERROR(FIND("OWN TEAM",H97),0)=1),AND(LEN(H97)=19,IFERROR(FIND("NETWORK / AFFILIATE",H97),0)=1),AND(LEN(H97)=25,IFERROR(FIND("THIRD PARTY / ROUTED LEAD",H97),0)=1),AND(LEN(H97)=16,IFERROR(FIND("INFORMATION ONLY",H97),0)=1),AND(LEN(H97)=23,IFERROR(FIND("SOFTWARE / SELF-SERVICE",H97),0)=1),AND(LEN(H97)=15,IFERROR(FIND("CLIENT IN-HOUSE",H97),0)=1),AND(LEN(H97)=7,IFERROR(FIND("UNCLEAR",H97),0)=1)),OR(AND(LEN(I97)=3,IFERROR(FIND("YES",I97),0)=1),AND(LEN(I97)=2,IFERROR(FIND("NO",I97),0)=1),AND(LEN(I97)=7,IFERROR(FIND("UNCLEAR",I97),0)=1)),OR(AND(LEN(J97)=9,IFERROR(FIND("AVAILABLE",J97),0)=1),AND(LEN(J97)=13,IFERROR(FIND("NOT AVAILABLE",J97),0)=1),AND(LEN(J97)=11,IFERROR(FIND("CONTRADICTS",J97),0)=1))),"VALID","INVALID - CONTROL TOKEN")))</x:f>
      </x:c>
      <x:c r="N97" s="26" t="str">
        <x:f>IF(A97="","",IF(COUNTIFS(EVIDENCE_PACKET!$A$6:$A$205,K97,EVIDENCE_PACKET!$B$6:$B$205,A97,EVIDENCE_PACKET!$J$6:$J$205,"VALID")=1,IF(COUNTIFS(EVIDENCE_PACKET!$A$6:$A$205,K97,EVIDENCE_PACKET!$F$6:$F$205,"CURRENT")=1,"READY","UNRESOLVED"),"INVALID - EVIDENCE LINK"))</x:f>
      </x:c>
      <x:c r="O97" s="26" t="str">
        <x:f>IF(A97="","",IF(OR(AND(OR(EXACT(C97,"DIRECTORY / MARKETPLACE"),EXACT(C97,"ASSOCIATION / AUTHORITY"),EXACT(C97,"SOFTWARE / SELF-SERVICE")),EXACT(H97,"OWN TEAM")),AND(EXACT(C97,"SPECIALIST ADVISORY FIRM"),OR(EXACT(H97,"INFORMATION ONLY"),EXACT(H97,"SOFTWARE / SELF-SERVICE")))),"CONTRADICTION","OK"))</x:f>
      </x:c>
      <x:c r="P97" s="26" t="str">
        <x:f>IF(A97="","",IF(OR(M97&lt;&gt;"VALID",N97&lt;&gt;"READY",O97&lt;&gt;"OK"),"BLOCKED",IF(OR(D97="UNCLEAR",E97="UNCLEAR",F97="UNCLEAR",G97="UNCLEAR",H97="UNCLEAR",I97="UNCLEAR"),"UNRESOLVED","CLEAR")))</x:f>
      </x:c>
      <x:c r="Q97" s="26" t="str">
        <x:f>IF(A97="","",IF(P97="BLOCKED","EVIDENCE / CONTROL BLOCK",IF(P97="UNRESOLVED","CONDITIONAL / REVIEW REQUIRED",VLOOKUP(C97,LISTS!$L$2:$M$10,2,FALSE))))</x:f>
      </x:c>
      <x:c r="R97" s="26" t="str">
        <x:f>IF(A97="","",IF(Q97="EVIDENCE / CONTROL BLOCK","BLOCKED",IF(Q97="CONDITIONAL / REVIEW REQUIRED","UNRESOLVED","READY")))</x:f>
      </x:c>
      <x:c r="S97" s="26" t="str">
        <x:f>IF(A97="","",VLOOKUP(Q97,LISTS!$Q$2:$T$9,2,FALSE))</x:f>
      </x:c>
      <x:c r="T97" s="26" t="str">
        <x:f>IF(A97="","",VLOOKUP(Q97,LISTS!$Q$2:$T$9,3,FALSE))</x:f>
      </x:c>
      <x:c r="U97" s="26" t="str">
        <x:f>IF(A97="","",VLOOKUP(Q97,LISTS!$Q$2:$T$9,4,FALSE))</x:f>
      </x:c>
      <x:c r="V97" s="26" t="str">
        <x:f>IF(A97="","","Reopen when mandate, jurisdiction, buyer/risk, timing, delivery ownership, engagement model or evidence freshness changes materially.")</x:f>
      </x:c>
    </x:row>
    <x:row r="98">
      <x:c r="A98" s="20"/>
      <x:c r="B98" s="20"/>
      <x:c r="C98" s="20"/>
      <x:c r="D98" s="20"/>
      <x:c r="E98" s="20"/>
      <x:c r="F98" s="20"/>
      <x:c r="G98" s="20"/>
      <x:c r="H98" s="20"/>
      <x:c r="I98" s="20"/>
      <x:c r="J98" s="20"/>
      <x:c r="K98" s="20"/>
      <x:c r="L98" s="20"/>
      <x:c r="M98" s="26" t="str">
        <x:f>IF(A98="","",IF(COUNTIF($A$6:$A$205,A98)&gt;1,"INVALID - DUPLICATE ID",IF(AND(OR(AND(LEN(C98)=24,IFERROR(FIND("SPECIALIST ADVISORY FIRM",C98),0)=1),AND(LEN(C98)=29,IFERROR(FIND("GLOBAL MULTIDISCIPLINARY FIRM",C98),0)=1),AND(LEN(C98)=27,IFERROR(FIND("LAW FIRM / ADJACENT ADVISER",C98),0)=1),AND(LEN(C98)=18,IFERROR(FIND("INDEPENDENT EXPERT",C98),0)=1),AND(LEN(C98)=23,IFERROR(FIND("DIRECTORY / MARKETPLACE",C98),0)=1),AND(LEN(C98)=23,IFERROR(FIND("ASSOCIATION / AUTHORITY",C98),0)=1),AND(LEN(C98)=23,IFERROR(FIND("SOFTWARE / SELF-SERVICE",C98),0)=1),AND(LEN(C98)=19,IFERROR(FIND("IN-HOUSE SUBSTITUTE",C98),0)=1),AND(LEN(C98)=5,IFERROR(FIND("OTHER",C98),0)=1)),OR(AND(LEN(D98)=3,IFERROR(FIND("YES",D98),0)=1),AND(LEN(D98)=2,IFERROR(FIND("NO",D98),0)=1),AND(LEN(D98)=7,IFERROR(FIND("UNCLEAR",D98),0)=1)),OR(AND(LEN(E98)=3,IFERROR(FIND("YES",E98),0)=1),AND(LEN(E98)=2,IFERROR(FIND("NO",E98),0)=1),AND(LEN(E98)=7,IFERROR(FIND("UNCLEAR",E98),0)=1)),OR(AND(LEN(F98)=3,IFERROR(FIND("YES",F98),0)=1),AND(LEN(F98)=2,IFERROR(FIND("NO",F98),0)=1),AND(LEN(F98)=7,IFERROR(FIND("UNCLEAR",F98),0)=1)),OR(AND(LEN(G98)=3,IFERROR(FIND("YES",G98),0)=1),AND(LEN(G98)=2,IFERROR(FIND("NO",G98),0)=1),AND(LEN(G98)=7,IFERROR(FIND("UNCLEAR",G98),0)=1)),OR(AND(LEN(H98)=8,IFERROR(FIND("OWN TEAM",H98),0)=1),AND(LEN(H98)=19,IFERROR(FIND("NETWORK / AFFILIATE",H98),0)=1),AND(LEN(H98)=25,IFERROR(FIND("THIRD PARTY / ROUTED LEAD",H98),0)=1),AND(LEN(H98)=16,IFERROR(FIND("INFORMATION ONLY",H98),0)=1),AND(LEN(H98)=23,IFERROR(FIND("SOFTWARE / SELF-SERVICE",H98),0)=1),AND(LEN(H98)=15,IFERROR(FIND("CLIENT IN-HOUSE",H98),0)=1),AND(LEN(H98)=7,IFERROR(FIND("UNCLEAR",H98),0)=1)),OR(AND(LEN(I98)=3,IFERROR(FIND("YES",I98),0)=1),AND(LEN(I98)=2,IFERROR(FIND("NO",I98),0)=1),AND(LEN(I98)=7,IFERROR(FIND("UNCLEAR",I98),0)=1)),OR(AND(LEN(J98)=9,IFERROR(FIND("AVAILABLE",J98),0)=1),AND(LEN(J98)=13,IFERROR(FIND("NOT AVAILABLE",J98),0)=1),AND(LEN(J98)=11,IFERROR(FIND("CONTRADICTS",J98),0)=1))),"VALID","INVALID - CONTROL TOKEN")))</x:f>
      </x:c>
      <x:c r="N98" s="26" t="str">
        <x:f>IF(A98="","",IF(COUNTIFS(EVIDENCE_PACKET!$A$6:$A$205,K98,EVIDENCE_PACKET!$B$6:$B$205,A98,EVIDENCE_PACKET!$J$6:$J$205,"VALID")=1,IF(COUNTIFS(EVIDENCE_PACKET!$A$6:$A$205,K98,EVIDENCE_PACKET!$F$6:$F$205,"CURRENT")=1,"READY","UNRESOLVED"),"INVALID - EVIDENCE LINK"))</x:f>
      </x:c>
      <x:c r="O98" s="26" t="str">
        <x:f>IF(A98="","",IF(OR(AND(OR(EXACT(C98,"DIRECTORY / MARKETPLACE"),EXACT(C98,"ASSOCIATION / AUTHORITY"),EXACT(C98,"SOFTWARE / SELF-SERVICE")),EXACT(H98,"OWN TEAM")),AND(EXACT(C98,"SPECIALIST ADVISORY FIRM"),OR(EXACT(H98,"INFORMATION ONLY"),EXACT(H98,"SOFTWARE / SELF-SERVICE")))),"CONTRADICTION","OK"))</x:f>
      </x:c>
      <x:c r="P98" s="26" t="str">
        <x:f>IF(A98="","",IF(OR(M98&lt;&gt;"VALID",N98&lt;&gt;"READY",O98&lt;&gt;"OK"),"BLOCKED",IF(OR(D98="UNCLEAR",E98="UNCLEAR",F98="UNCLEAR",G98="UNCLEAR",H98="UNCLEAR",I98="UNCLEAR"),"UNRESOLVED","CLEAR")))</x:f>
      </x:c>
      <x:c r="Q98" s="26" t="str">
        <x:f>IF(A98="","",IF(P98="BLOCKED","EVIDENCE / CONTROL BLOCK",IF(P98="UNRESOLVED","CONDITIONAL / REVIEW REQUIRED",VLOOKUP(C98,LISTS!$L$2:$M$10,2,FALSE))))</x:f>
      </x:c>
      <x:c r="R98" s="26" t="str">
        <x:f>IF(A98="","",IF(Q98="EVIDENCE / CONTROL BLOCK","BLOCKED",IF(Q98="CONDITIONAL / REVIEW REQUIRED","UNRESOLVED","READY")))</x:f>
      </x:c>
      <x:c r="S98" s="26" t="str">
        <x:f>IF(A98="","",VLOOKUP(Q98,LISTS!$Q$2:$T$9,2,FALSE))</x:f>
      </x:c>
      <x:c r="T98" s="26" t="str">
        <x:f>IF(A98="","",VLOOKUP(Q98,LISTS!$Q$2:$T$9,3,FALSE))</x:f>
      </x:c>
      <x:c r="U98" s="26" t="str">
        <x:f>IF(A98="","",VLOOKUP(Q98,LISTS!$Q$2:$T$9,4,FALSE))</x:f>
      </x:c>
      <x:c r="V98" s="26" t="str">
        <x:f>IF(A98="","","Reopen when mandate, jurisdiction, buyer/risk, timing, delivery ownership, engagement model or evidence freshness changes materially.")</x:f>
      </x:c>
    </x:row>
    <x:row r="99">
      <x:c r="A99" s="20"/>
      <x:c r="B99" s="20"/>
      <x:c r="C99" s="20"/>
      <x:c r="D99" s="20"/>
      <x:c r="E99" s="20"/>
      <x:c r="F99" s="20"/>
      <x:c r="G99" s="20"/>
      <x:c r="H99" s="20"/>
      <x:c r="I99" s="20"/>
      <x:c r="J99" s="20"/>
      <x:c r="K99" s="20"/>
      <x:c r="L99" s="20"/>
      <x:c r="M99" s="26" t="str">
        <x:f>IF(A99="","",IF(COUNTIF($A$6:$A$205,A99)&gt;1,"INVALID - DUPLICATE ID",IF(AND(OR(AND(LEN(C99)=24,IFERROR(FIND("SPECIALIST ADVISORY FIRM",C99),0)=1),AND(LEN(C99)=29,IFERROR(FIND("GLOBAL MULTIDISCIPLINARY FIRM",C99),0)=1),AND(LEN(C99)=27,IFERROR(FIND("LAW FIRM / ADJACENT ADVISER",C99),0)=1),AND(LEN(C99)=18,IFERROR(FIND("INDEPENDENT EXPERT",C99),0)=1),AND(LEN(C99)=23,IFERROR(FIND("DIRECTORY / MARKETPLACE",C99),0)=1),AND(LEN(C99)=23,IFERROR(FIND("ASSOCIATION / AUTHORITY",C99),0)=1),AND(LEN(C99)=23,IFERROR(FIND("SOFTWARE / SELF-SERVICE",C99),0)=1),AND(LEN(C99)=19,IFERROR(FIND("IN-HOUSE SUBSTITUTE",C99),0)=1),AND(LEN(C99)=5,IFERROR(FIND("OTHER",C99),0)=1)),OR(AND(LEN(D99)=3,IFERROR(FIND("YES",D99),0)=1),AND(LEN(D99)=2,IFERROR(FIND("NO",D99),0)=1),AND(LEN(D99)=7,IFERROR(FIND("UNCLEAR",D99),0)=1)),OR(AND(LEN(E99)=3,IFERROR(FIND("YES",E99),0)=1),AND(LEN(E99)=2,IFERROR(FIND("NO",E99),0)=1),AND(LEN(E99)=7,IFERROR(FIND("UNCLEAR",E99),0)=1)),OR(AND(LEN(F99)=3,IFERROR(FIND("YES",F99),0)=1),AND(LEN(F99)=2,IFERROR(FIND("NO",F99),0)=1),AND(LEN(F99)=7,IFERROR(FIND("UNCLEAR",F99),0)=1)),OR(AND(LEN(G99)=3,IFERROR(FIND("YES",G99),0)=1),AND(LEN(G99)=2,IFERROR(FIND("NO",G99),0)=1),AND(LEN(G99)=7,IFERROR(FIND("UNCLEAR",G99),0)=1)),OR(AND(LEN(H99)=8,IFERROR(FIND("OWN TEAM",H99),0)=1),AND(LEN(H99)=19,IFERROR(FIND("NETWORK / AFFILIATE",H99),0)=1),AND(LEN(H99)=25,IFERROR(FIND("THIRD PARTY / ROUTED LEAD",H99),0)=1),AND(LEN(H99)=16,IFERROR(FIND("INFORMATION ONLY",H99),0)=1),AND(LEN(H99)=23,IFERROR(FIND("SOFTWARE / SELF-SERVICE",H99),0)=1),AND(LEN(H99)=15,IFERROR(FIND("CLIENT IN-HOUSE",H99),0)=1),AND(LEN(H99)=7,IFERROR(FIND("UNCLEAR",H99),0)=1)),OR(AND(LEN(I99)=3,IFERROR(FIND("YES",I99),0)=1),AND(LEN(I99)=2,IFERROR(FIND("NO",I99),0)=1),AND(LEN(I99)=7,IFERROR(FIND("UNCLEAR",I99),0)=1)),OR(AND(LEN(J99)=9,IFERROR(FIND("AVAILABLE",J99),0)=1),AND(LEN(J99)=13,IFERROR(FIND("NOT AVAILABLE",J99),0)=1),AND(LEN(J99)=11,IFERROR(FIND("CONTRADICTS",J99),0)=1))),"VALID","INVALID - CONTROL TOKEN")))</x:f>
      </x:c>
      <x:c r="N99" s="26" t="str">
        <x:f>IF(A99="","",IF(COUNTIFS(EVIDENCE_PACKET!$A$6:$A$205,K99,EVIDENCE_PACKET!$B$6:$B$205,A99,EVIDENCE_PACKET!$J$6:$J$205,"VALID")=1,IF(COUNTIFS(EVIDENCE_PACKET!$A$6:$A$205,K99,EVIDENCE_PACKET!$F$6:$F$205,"CURRENT")=1,"READY","UNRESOLVED"),"INVALID - EVIDENCE LINK"))</x:f>
      </x:c>
      <x:c r="O99" s="26" t="str">
        <x:f>IF(A99="","",IF(OR(AND(OR(EXACT(C99,"DIRECTORY / MARKETPLACE"),EXACT(C99,"ASSOCIATION / AUTHORITY"),EXACT(C99,"SOFTWARE / SELF-SERVICE")),EXACT(H99,"OWN TEAM")),AND(EXACT(C99,"SPECIALIST ADVISORY FIRM"),OR(EXACT(H99,"INFORMATION ONLY"),EXACT(H99,"SOFTWARE / SELF-SERVICE")))),"CONTRADICTION","OK"))</x:f>
      </x:c>
      <x:c r="P99" s="26" t="str">
        <x:f>IF(A99="","",IF(OR(M99&lt;&gt;"VALID",N99&lt;&gt;"READY",O99&lt;&gt;"OK"),"BLOCKED",IF(OR(D99="UNCLEAR",E99="UNCLEAR",F99="UNCLEAR",G99="UNCLEAR",H99="UNCLEAR",I99="UNCLEAR"),"UNRESOLVED","CLEAR")))</x:f>
      </x:c>
      <x:c r="Q99" s="26" t="str">
        <x:f>IF(A99="","",IF(P99="BLOCKED","EVIDENCE / CONTROL BLOCK",IF(P99="UNRESOLVED","CONDITIONAL / REVIEW REQUIRED",VLOOKUP(C99,LISTS!$L$2:$M$10,2,FALSE))))</x:f>
      </x:c>
      <x:c r="R99" s="26" t="str">
        <x:f>IF(A99="","",IF(Q99="EVIDENCE / CONTROL BLOCK","BLOCKED",IF(Q99="CONDITIONAL / REVIEW REQUIRED","UNRESOLVED","READY")))</x:f>
      </x:c>
      <x:c r="S99" s="26" t="str">
        <x:f>IF(A99="","",VLOOKUP(Q99,LISTS!$Q$2:$T$9,2,FALSE))</x:f>
      </x:c>
      <x:c r="T99" s="26" t="str">
        <x:f>IF(A99="","",VLOOKUP(Q99,LISTS!$Q$2:$T$9,3,FALSE))</x:f>
      </x:c>
      <x:c r="U99" s="26" t="str">
        <x:f>IF(A99="","",VLOOKUP(Q99,LISTS!$Q$2:$T$9,4,FALSE))</x:f>
      </x:c>
      <x:c r="V99" s="26" t="str">
        <x:f>IF(A99="","","Reopen when mandate, jurisdiction, buyer/risk, timing, delivery ownership, engagement model or evidence freshness changes materially.")</x:f>
      </x:c>
    </x:row>
    <x:row r="100">
      <x:c r="A100" s="20"/>
      <x:c r="B100" s="20"/>
      <x:c r="C100" s="20"/>
      <x:c r="D100" s="20"/>
      <x:c r="E100" s="20"/>
      <x:c r="F100" s="20"/>
      <x:c r="G100" s="20"/>
      <x:c r="H100" s="20"/>
      <x:c r="I100" s="20"/>
      <x:c r="J100" s="20"/>
      <x:c r="K100" s="20"/>
      <x:c r="L100" s="20"/>
      <x:c r="M100" s="26" t="str">
        <x:f>IF(A100="","",IF(COUNTIF($A$6:$A$205,A100)&gt;1,"INVALID - DUPLICATE ID",IF(AND(OR(AND(LEN(C100)=24,IFERROR(FIND("SPECIALIST ADVISORY FIRM",C100),0)=1),AND(LEN(C100)=29,IFERROR(FIND("GLOBAL MULTIDISCIPLINARY FIRM",C100),0)=1),AND(LEN(C100)=27,IFERROR(FIND("LAW FIRM / ADJACENT ADVISER",C100),0)=1),AND(LEN(C100)=18,IFERROR(FIND("INDEPENDENT EXPERT",C100),0)=1),AND(LEN(C100)=23,IFERROR(FIND("DIRECTORY / MARKETPLACE",C100),0)=1),AND(LEN(C100)=23,IFERROR(FIND("ASSOCIATION / AUTHORITY",C100),0)=1),AND(LEN(C100)=23,IFERROR(FIND("SOFTWARE / SELF-SERVICE",C100),0)=1),AND(LEN(C100)=19,IFERROR(FIND("IN-HOUSE SUBSTITUTE",C100),0)=1),AND(LEN(C100)=5,IFERROR(FIND("OTHER",C100),0)=1)),OR(AND(LEN(D100)=3,IFERROR(FIND("YES",D100),0)=1),AND(LEN(D100)=2,IFERROR(FIND("NO",D100),0)=1),AND(LEN(D100)=7,IFERROR(FIND("UNCLEAR",D100),0)=1)),OR(AND(LEN(E100)=3,IFERROR(FIND("YES",E100),0)=1),AND(LEN(E100)=2,IFERROR(FIND("NO",E100),0)=1),AND(LEN(E100)=7,IFERROR(FIND("UNCLEAR",E100),0)=1)),OR(AND(LEN(F100)=3,IFERROR(FIND("YES",F100),0)=1),AND(LEN(F100)=2,IFERROR(FIND("NO",F100),0)=1),AND(LEN(F100)=7,IFERROR(FIND("UNCLEAR",F100),0)=1)),OR(AND(LEN(G100)=3,IFERROR(FIND("YES",G100),0)=1),AND(LEN(G100)=2,IFERROR(FIND("NO",G100),0)=1),AND(LEN(G100)=7,IFERROR(FIND("UNCLEAR",G100),0)=1)),OR(AND(LEN(H100)=8,IFERROR(FIND("OWN TEAM",H100),0)=1),AND(LEN(H100)=19,IFERROR(FIND("NETWORK / AFFILIATE",H100),0)=1),AND(LEN(H100)=25,IFERROR(FIND("THIRD PARTY / ROUTED LEAD",H100),0)=1),AND(LEN(H100)=16,IFERROR(FIND("INFORMATION ONLY",H100),0)=1),AND(LEN(H100)=23,IFERROR(FIND("SOFTWARE / SELF-SERVICE",H100),0)=1),AND(LEN(H100)=15,IFERROR(FIND("CLIENT IN-HOUSE",H100),0)=1),AND(LEN(H100)=7,IFERROR(FIND("UNCLEAR",H100),0)=1)),OR(AND(LEN(I100)=3,IFERROR(FIND("YES",I100),0)=1),AND(LEN(I100)=2,IFERROR(FIND("NO",I100),0)=1),AND(LEN(I100)=7,IFERROR(FIND("UNCLEAR",I100),0)=1)),OR(AND(LEN(J100)=9,IFERROR(FIND("AVAILABLE",J100),0)=1),AND(LEN(J100)=13,IFERROR(FIND("NOT AVAILABLE",J100),0)=1),AND(LEN(J100)=11,IFERROR(FIND("CONTRADICTS",J100),0)=1))),"VALID","INVALID - CONTROL TOKEN")))</x:f>
      </x:c>
      <x:c r="N100" s="26" t="str">
        <x:f>IF(A100="","",IF(COUNTIFS(EVIDENCE_PACKET!$A$6:$A$205,K100,EVIDENCE_PACKET!$B$6:$B$205,A100,EVIDENCE_PACKET!$J$6:$J$205,"VALID")=1,IF(COUNTIFS(EVIDENCE_PACKET!$A$6:$A$205,K100,EVIDENCE_PACKET!$F$6:$F$205,"CURRENT")=1,"READY","UNRESOLVED"),"INVALID - EVIDENCE LINK"))</x:f>
      </x:c>
      <x:c r="O100" s="26" t="str">
        <x:f>IF(A100="","",IF(OR(AND(OR(EXACT(C100,"DIRECTORY / MARKETPLACE"),EXACT(C100,"ASSOCIATION / AUTHORITY"),EXACT(C100,"SOFTWARE / SELF-SERVICE")),EXACT(H100,"OWN TEAM")),AND(EXACT(C100,"SPECIALIST ADVISORY FIRM"),OR(EXACT(H100,"INFORMATION ONLY"),EXACT(H100,"SOFTWARE / SELF-SERVICE")))),"CONTRADICTION","OK"))</x:f>
      </x:c>
      <x:c r="P100" s="26" t="str">
        <x:f>IF(A100="","",IF(OR(M100&lt;&gt;"VALID",N100&lt;&gt;"READY",O100&lt;&gt;"OK"),"BLOCKED",IF(OR(D100="UNCLEAR",E100="UNCLEAR",F100="UNCLEAR",G100="UNCLEAR",H100="UNCLEAR",I100="UNCLEAR"),"UNRESOLVED","CLEAR")))</x:f>
      </x:c>
      <x:c r="Q100" s="26" t="str">
        <x:f>IF(A100="","",IF(P100="BLOCKED","EVIDENCE / CONTROL BLOCK",IF(P100="UNRESOLVED","CONDITIONAL / REVIEW REQUIRED",VLOOKUP(C100,LISTS!$L$2:$M$10,2,FALSE))))</x:f>
      </x:c>
      <x:c r="R100" s="26" t="str">
        <x:f>IF(A100="","",IF(Q100="EVIDENCE / CONTROL BLOCK","BLOCKED",IF(Q100="CONDITIONAL / REVIEW REQUIRED","UNRESOLVED","READY")))</x:f>
      </x:c>
      <x:c r="S100" s="26" t="str">
        <x:f>IF(A100="","",VLOOKUP(Q100,LISTS!$Q$2:$T$9,2,FALSE))</x:f>
      </x:c>
      <x:c r="T100" s="26" t="str">
        <x:f>IF(A100="","",VLOOKUP(Q100,LISTS!$Q$2:$T$9,3,FALSE))</x:f>
      </x:c>
      <x:c r="U100" s="26" t="str">
        <x:f>IF(A100="","",VLOOKUP(Q100,LISTS!$Q$2:$T$9,4,FALSE))</x:f>
      </x:c>
      <x:c r="V100" s="26" t="str">
        <x:f>IF(A100="","","Reopen when mandate, jurisdiction, buyer/risk, timing, delivery ownership, engagement model or evidence freshness changes materially.")</x:f>
      </x:c>
    </x:row>
    <x:row r="101">
      <x:c r="A101" s="20"/>
      <x:c r="B101" s="20"/>
      <x:c r="C101" s="20"/>
      <x:c r="D101" s="20"/>
      <x:c r="E101" s="20"/>
      <x:c r="F101" s="20"/>
      <x:c r="G101" s="20"/>
      <x:c r="H101" s="20"/>
      <x:c r="I101" s="20"/>
      <x:c r="J101" s="20"/>
      <x:c r="K101" s="20"/>
      <x:c r="L101" s="20"/>
      <x:c r="M101" s="26" t="str">
        <x:f>IF(A101="","",IF(COUNTIF($A$6:$A$205,A101)&gt;1,"INVALID - DUPLICATE ID",IF(AND(OR(AND(LEN(C101)=24,IFERROR(FIND("SPECIALIST ADVISORY FIRM",C101),0)=1),AND(LEN(C101)=29,IFERROR(FIND("GLOBAL MULTIDISCIPLINARY FIRM",C101),0)=1),AND(LEN(C101)=27,IFERROR(FIND("LAW FIRM / ADJACENT ADVISER",C101),0)=1),AND(LEN(C101)=18,IFERROR(FIND("INDEPENDENT EXPERT",C101),0)=1),AND(LEN(C101)=23,IFERROR(FIND("DIRECTORY / MARKETPLACE",C101),0)=1),AND(LEN(C101)=23,IFERROR(FIND("ASSOCIATION / AUTHORITY",C101),0)=1),AND(LEN(C101)=23,IFERROR(FIND("SOFTWARE / SELF-SERVICE",C101),0)=1),AND(LEN(C101)=19,IFERROR(FIND("IN-HOUSE SUBSTITUTE",C101),0)=1),AND(LEN(C101)=5,IFERROR(FIND("OTHER",C101),0)=1)),OR(AND(LEN(D101)=3,IFERROR(FIND("YES",D101),0)=1),AND(LEN(D101)=2,IFERROR(FIND("NO",D101),0)=1),AND(LEN(D101)=7,IFERROR(FIND("UNCLEAR",D101),0)=1)),OR(AND(LEN(E101)=3,IFERROR(FIND("YES",E101),0)=1),AND(LEN(E101)=2,IFERROR(FIND("NO",E101),0)=1),AND(LEN(E101)=7,IFERROR(FIND("UNCLEAR",E101),0)=1)),OR(AND(LEN(F101)=3,IFERROR(FIND("YES",F101),0)=1),AND(LEN(F101)=2,IFERROR(FIND("NO",F101),0)=1),AND(LEN(F101)=7,IFERROR(FIND("UNCLEAR",F101),0)=1)),OR(AND(LEN(G101)=3,IFERROR(FIND("YES",G101),0)=1),AND(LEN(G101)=2,IFERROR(FIND("NO",G101),0)=1),AND(LEN(G101)=7,IFERROR(FIND("UNCLEAR",G101),0)=1)),OR(AND(LEN(H101)=8,IFERROR(FIND("OWN TEAM",H101),0)=1),AND(LEN(H101)=19,IFERROR(FIND("NETWORK / AFFILIATE",H101),0)=1),AND(LEN(H101)=25,IFERROR(FIND("THIRD PARTY / ROUTED LEAD",H101),0)=1),AND(LEN(H101)=16,IFERROR(FIND("INFORMATION ONLY",H101),0)=1),AND(LEN(H101)=23,IFERROR(FIND("SOFTWARE / SELF-SERVICE",H101),0)=1),AND(LEN(H101)=15,IFERROR(FIND("CLIENT IN-HOUSE",H101),0)=1),AND(LEN(H101)=7,IFERROR(FIND("UNCLEAR",H101),0)=1)),OR(AND(LEN(I101)=3,IFERROR(FIND("YES",I101),0)=1),AND(LEN(I101)=2,IFERROR(FIND("NO",I101),0)=1),AND(LEN(I101)=7,IFERROR(FIND("UNCLEAR",I101),0)=1)),OR(AND(LEN(J101)=9,IFERROR(FIND("AVAILABLE",J101),0)=1),AND(LEN(J101)=13,IFERROR(FIND("NOT AVAILABLE",J101),0)=1),AND(LEN(J101)=11,IFERROR(FIND("CONTRADICTS",J101),0)=1))),"VALID","INVALID - CONTROL TOKEN")))</x:f>
      </x:c>
      <x:c r="N101" s="26" t="str">
        <x:f>IF(A101="","",IF(COUNTIFS(EVIDENCE_PACKET!$A$6:$A$205,K101,EVIDENCE_PACKET!$B$6:$B$205,A101,EVIDENCE_PACKET!$J$6:$J$205,"VALID")=1,IF(COUNTIFS(EVIDENCE_PACKET!$A$6:$A$205,K101,EVIDENCE_PACKET!$F$6:$F$205,"CURRENT")=1,"READY","UNRESOLVED"),"INVALID - EVIDENCE LINK"))</x:f>
      </x:c>
      <x:c r="O101" s="26" t="str">
        <x:f>IF(A101="","",IF(OR(AND(OR(EXACT(C101,"DIRECTORY / MARKETPLACE"),EXACT(C101,"ASSOCIATION / AUTHORITY"),EXACT(C101,"SOFTWARE / SELF-SERVICE")),EXACT(H101,"OWN TEAM")),AND(EXACT(C101,"SPECIALIST ADVISORY FIRM"),OR(EXACT(H101,"INFORMATION ONLY"),EXACT(H101,"SOFTWARE / SELF-SERVICE")))),"CONTRADICTION","OK"))</x:f>
      </x:c>
      <x:c r="P101" s="26" t="str">
        <x:f>IF(A101="","",IF(OR(M101&lt;&gt;"VALID",N101&lt;&gt;"READY",O101&lt;&gt;"OK"),"BLOCKED",IF(OR(D101="UNCLEAR",E101="UNCLEAR",F101="UNCLEAR",G101="UNCLEAR",H101="UNCLEAR",I101="UNCLEAR"),"UNRESOLVED","CLEAR")))</x:f>
      </x:c>
      <x:c r="Q101" s="26" t="str">
        <x:f>IF(A101="","",IF(P101="BLOCKED","EVIDENCE / CONTROL BLOCK",IF(P101="UNRESOLVED","CONDITIONAL / REVIEW REQUIRED",VLOOKUP(C101,LISTS!$L$2:$M$10,2,FALSE))))</x:f>
      </x:c>
      <x:c r="R101" s="26" t="str">
        <x:f>IF(A101="","",IF(Q101="EVIDENCE / CONTROL BLOCK","BLOCKED",IF(Q101="CONDITIONAL / REVIEW REQUIRED","UNRESOLVED","READY")))</x:f>
      </x:c>
      <x:c r="S101" s="26" t="str">
        <x:f>IF(A101="","",VLOOKUP(Q101,LISTS!$Q$2:$T$9,2,FALSE))</x:f>
      </x:c>
      <x:c r="T101" s="26" t="str">
        <x:f>IF(A101="","",VLOOKUP(Q101,LISTS!$Q$2:$T$9,3,FALSE))</x:f>
      </x:c>
      <x:c r="U101" s="26" t="str">
        <x:f>IF(A101="","",VLOOKUP(Q101,LISTS!$Q$2:$T$9,4,FALSE))</x:f>
      </x:c>
      <x:c r="V101" s="26" t="str">
        <x:f>IF(A101="","","Reopen when mandate, jurisdiction, buyer/risk, timing, delivery ownership, engagement model or evidence freshness changes materially.")</x:f>
      </x:c>
    </x:row>
    <x:row r="102">
      <x:c r="A102" s="20"/>
      <x:c r="B102" s="20"/>
      <x:c r="C102" s="20"/>
      <x:c r="D102" s="20"/>
      <x:c r="E102" s="20"/>
      <x:c r="F102" s="20"/>
      <x:c r="G102" s="20"/>
      <x:c r="H102" s="20"/>
      <x:c r="I102" s="20"/>
      <x:c r="J102" s="20"/>
      <x:c r="K102" s="20"/>
      <x:c r="L102" s="20"/>
      <x:c r="M102" s="26" t="str">
        <x:f>IF(A102="","",IF(COUNTIF($A$6:$A$205,A102)&gt;1,"INVALID - DUPLICATE ID",IF(AND(OR(AND(LEN(C102)=24,IFERROR(FIND("SPECIALIST ADVISORY FIRM",C102),0)=1),AND(LEN(C102)=29,IFERROR(FIND("GLOBAL MULTIDISCIPLINARY FIRM",C102),0)=1),AND(LEN(C102)=27,IFERROR(FIND("LAW FIRM / ADJACENT ADVISER",C102),0)=1),AND(LEN(C102)=18,IFERROR(FIND("INDEPENDENT EXPERT",C102),0)=1),AND(LEN(C102)=23,IFERROR(FIND("DIRECTORY / MARKETPLACE",C102),0)=1),AND(LEN(C102)=23,IFERROR(FIND("ASSOCIATION / AUTHORITY",C102),0)=1),AND(LEN(C102)=23,IFERROR(FIND("SOFTWARE / SELF-SERVICE",C102),0)=1),AND(LEN(C102)=19,IFERROR(FIND("IN-HOUSE SUBSTITUTE",C102),0)=1),AND(LEN(C102)=5,IFERROR(FIND("OTHER",C102),0)=1)),OR(AND(LEN(D102)=3,IFERROR(FIND("YES",D102),0)=1),AND(LEN(D102)=2,IFERROR(FIND("NO",D102),0)=1),AND(LEN(D102)=7,IFERROR(FIND("UNCLEAR",D102),0)=1)),OR(AND(LEN(E102)=3,IFERROR(FIND("YES",E102),0)=1),AND(LEN(E102)=2,IFERROR(FIND("NO",E102),0)=1),AND(LEN(E102)=7,IFERROR(FIND("UNCLEAR",E102),0)=1)),OR(AND(LEN(F102)=3,IFERROR(FIND("YES",F102),0)=1),AND(LEN(F102)=2,IFERROR(FIND("NO",F102),0)=1),AND(LEN(F102)=7,IFERROR(FIND("UNCLEAR",F102),0)=1)),OR(AND(LEN(G102)=3,IFERROR(FIND("YES",G102),0)=1),AND(LEN(G102)=2,IFERROR(FIND("NO",G102),0)=1),AND(LEN(G102)=7,IFERROR(FIND("UNCLEAR",G102),0)=1)),OR(AND(LEN(H102)=8,IFERROR(FIND("OWN TEAM",H102),0)=1),AND(LEN(H102)=19,IFERROR(FIND("NETWORK / AFFILIATE",H102),0)=1),AND(LEN(H102)=25,IFERROR(FIND("THIRD PARTY / ROUTED LEAD",H102),0)=1),AND(LEN(H102)=16,IFERROR(FIND("INFORMATION ONLY",H102),0)=1),AND(LEN(H102)=23,IFERROR(FIND("SOFTWARE / SELF-SERVICE",H102),0)=1),AND(LEN(H102)=15,IFERROR(FIND("CLIENT IN-HOUSE",H102),0)=1),AND(LEN(H102)=7,IFERROR(FIND("UNCLEAR",H102),0)=1)),OR(AND(LEN(I102)=3,IFERROR(FIND("YES",I102),0)=1),AND(LEN(I102)=2,IFERROR(FIND("NO",I102),0)=1),AND(LEN(I102)=7,IFERROR(FIND("UNCLEAR",I102),0)=1)),OR(AND(LEN(J102)=9,IFERROR(FIND("AVAILABLE",J102),0)=1),AND(LEN(J102)=13,IFERROR(FIND("NOT AVAILABLE",J102),0)=1),AND(LEN(J102)=11,IFERROR(FIND("CONTRADICTS",J102),0)=1))),"VALID","INVALID - CONTROL TOKEN")))</x:f>
      </x:c>
      <x:c r="N102" s="26" t="str">
        <x:f>IF(A102="","",IF(COUNTIFS(EVIDENCE_PACKET!$A$6:$A$205,K102,EVIDENCE_PACKET!$B$6:$B$205,A102,EVIDENCE_PACKET!$J$6:$J$205,"VALID")=1,IF(COUNTIFS(EVIDENCE_PACKET!$A$6:$A$205,K102,EVIDENCE_PACKET!$F$6:$F$205,"CURRENT")=1,"READY","UNRESOLVED"),"INVALID - EVIDENCE LINK"))</x:f>
      </x:c>
      <x:c r="O102" s="26" t="str">
        <x:f>IF(A102="","",IF(OR(AND(OR(EXACT(C102,"DIRECTORY / MARKETPLACE"),EXACT(C102,"ASSOCIATION / AUTHORITY"),EXACT(C102,"SOFTWARE / SELF-SERVICE")),EXACT(H102,"OWN TEAM")),AND(EXACT(C102,"SPECIALIST ADVISORY FIRM"),OR(EXACT(H102,"INFORMATION ONLY"),EXACT(H102,"SOFTWARE / SELF-SERVICE")))),"CONTRADICTION","OK"))</x:f>
      </x:c>
      <x:c r="P102" s="26" t="str">
        <x:f>IF(A102="","",IF(OR(M102&lt;&gt;"VALID",N102&lt;&gt;"READY",O102&lt;&gt;"OK"),"BLOCKED",IF(OR(D102="UNCLEAR",E102="UNCLEAR",F102="UNCLEAR",G102="UNCLEAR",H102="UNCLEAR",I102="UNCLEAR"),"UNRESOLVED","CLEAR")))</x:f>
      </x:c>
      <x:c r="Q102" s="26" t="str">
        <x:f>IF(A102="","",IF(P102="BLOCKED","EVIDENCE / CONTROL BLOCK",IF(P102="UNRESOLVED","CONDITIONAL / REVIEW REQUIRED",VLOOKUP(C102,LISTS!$L$2:$M$10,2,FALSE))))</x:f>
      </x:c>
      <x:c r="R102" s="26" t="str">
        <x:f>IF(A102="","",IF(Q102="EVIDENCE / CONTROL BLOCK","BLOCKED",IF(Q102="CONDITIONAL / REVIEW REQUIRED","UNRESOLVED","READY")))</x:f>
      </x:c>
      <x:c r="S102" s="26" t="str">
        <x:f>IF(A102="","",VLOOKUP(Q102,LISTS!$Q$2:$T$9,2,FALSE))</x:f>
      </x:c>
      <x:c r="T102" s="26" t="str">
        <x:f>IF(A102="","",VLOOKUP(Q102,LISTS!$Q$2:$T$9,3,FALSE))</x:f>
      </x:c>
      <x:c r="U102" s="26" t="str">
        <x:f>IF(A102="","",VLOOKUP(Q102,LISTS!$Q$2:$T$9,4,FALSE))</x:f>
      </x:c>
      <x:c r="V102" s="26" t="str">
        <x:f>IF(A102="","","Reopen when mandate, jurisdiction, buyer/risk, timing, delivery ownership, engagement model or evidence freshness changes materially.")</x:f>
      </x:c>
    </x:row>
    <x:row r="103">
      <x:c r="A103" s="20"/>
      <x:c r="B103" s="20"/>
      <x:c r="C103" s="20"/>
      <x:c r="D103" s="20"/>
      <x:c r="E103" s="20"/>
      <x:c r="F103" s="20"/>
      <x:c r="G103" s="20"/>
      <x:c r="H103" s="20"/>
      <x:c r="I103" s="20"/>
      <x:c r="J103" s="20"/>
      <x:c r="K103" s="20"/>
      <x:c r="L103" s="20"/>
      <x:c r="M103" s="26" t="str">
        <x:f>IF(A103="","",IF(COUNTIF($A$6:$A$205,A103)&gt;1,"INVALID - DUPLICATE ID",IF(AND(OR(AND(LEN(C103)=24,IFERROR(FIND("SPECIALIST ADVISORY FIRM",C103),0)=1),AND(LEN(C103)=29,IFERROR(FIND("GLOBAL MULTIDISCIPLINARY FIRM",C103),0)=1),AND(LEN(C103)=27,IFERROR(FIND("LAW FIRM / ADJACENT ADVISER",C103),0)=1),AND(LEN(C103)=18,IFERROR(FIND("INDEPENDENT EXPERT",C103),0)=1),AND(LEN(C103)=23,IFERROR(FIND("DIRECTORY / MARKETPLACE",C103),0)=1),AND(LEN(C103)=23,IFERROR(FIND("ASSOCIATION / AUTHORITY",C103),0)=1),AND(LEN(C103)=23,IFERROR(FIND("SOFTWARE / SELF-SERVICE",C103),0)=1),AND(LEN(C103)=19,IFERROR(FIND("IN-HOUSE SUBSTITUTE",C103),0)=1),AND(LEN(C103)=5,IFERROR(FIND("OTHER",C103),0)=1)),OR(AND(LEN(D103)=3,IFERROR(FIND("YES",D103),0)=1),AND(LEN(D103)=2,IFERROR(FIND("NO",D103),0)=1),AND(LEN(D103)=7,IFERROR(FIND("UNCLEAR",D103),0)=1)),OR(AND(LEN(E103)=3,IFERROR(FIND("YES",E103),0)=1),AND(LEN(E103)=2,IFERROR(FIND("NO",E103),0)=1),AND(LEN(E103)=7,IFERROR(FIND("UNCLEAR",E103),0)=1)),OR(AND(LEN(F103)=3,IFERROR(FIND("YES",F103),0)=1),AND(LEN(F103)=2,IFERROR(FIND("NO",F103),0)=1),AND(LEN(F103)=7,IFERROR(FIND("UNCLEAR",F103),0)=1)),OR(AND(LEN(G103)=3,IFERROR(FIND("YES",G103),0)=1),AND(LEN(G103)=2,IFERROR(FIND("NO",G103),0)=1),AND(LEN(G103)=7,IFERROR(FIND("UNCLEAR",G103),0)=1)),OR(AND(LEN(H103)=8,IFERROR(FIND("OWN TEAM",H103),0)=1),AND(LEN(H103)=19,IFERROR(FIND("NETWORK / AFFILIATE",H103),0)=1),AND(LEN(H103)=25,IFERROR(FIND("THIRD PARTY / ROUTED LEAD",H103),0)=1),AND(LEN(H103)=16,IFERROR(FIND("INFORMATION ONLY",H103),0)=1),AND(LEN(H103)=23,IFERROR(FIND("SOFTWARE / SELF-SERVICE",H103),0)=1),AND(LEN(H103)=15,IFERROR(FIND("CLIENT IN-HOUSE",H103),0)=1),AND(LEN(H103)=7,IFERROR(FIND("UNCLEAR",H103),0)=1)),OR(AND(LEN(I103)=3,IFERROR(FIND("YES",I103),0)=1),AND(LEN(I103)=2,IFERROR(FIND("NO",I103),0)=1),AND(LEN(I103)=7,IFERROR(FIND("UNCLEAR",I103),0)=1)),OR(AND(LEN(J103)=9,IFERROR(FIND("AVAILABLE",J103),0)=1),AND(LEN(J103)=13,IFERROR(FIND("NOT AVAILABLE",J103),0)=1),AND(LEN(J103)=11,IFERROR(FIND("CONTRADICTS",J103),0)=1))),"VALID","INVALID - CONTROL TOKEN")))</x:f>
      </x:c>
      <x:c r="N103" s="26" t="str">
        <x:f>IF(A103="","",IF(COUNTIFS(EVIDENCE_PACKET!$A$6:$A$205,K103,EVIDENCE_PACKET!$B$6:$B$205,A103,EVIDENCE_PACKET!$J$6:$J$205,"VALID")=1,IF(COUNTIFS(EVIDENCE_PACKET!$A$6:$A$205,K103,EVIDENCE_PACKET!$F$6:$F$205,"CURRENT")=1,"READY","UNRESOLVED"),"INVALID - EVIDENCE LINK"))</x:f>
      </x:c>
      <x:c r="O103" s="26" t="str">
        <x:f>IF(A103="","",IF(OR(AND(OR(EXACT(C103,"DIRECTORY / MARKETPLACE"),EXACT(C103,"ASSOCIATION / AUTHORITY"),EXACT(C103,"SOFTWARE / SELF-SERVICE")),EXACT(H103,"OWN TEAM")),AND(EXACT(C103,"SPECIALIST ADVISORY FIRM"),OR(EXACT(H103,"INFORMATION ONLY"),EXACT(H103,"SOFTWARE / SELF-SERVICE")))),"CONTRADICTION","OK"))</x:f>
      </x:c>
      <x:c r="P103" s="26" t="str">
        <x:f>IF(A103="","",IF(OR(M103&lt;&gt;"VALID",N103&lt;&gt;"READY",O103&lt;&gt;"OK"),"BLOCKED",IF(OR(D103="UNCLEAR",E103="UNCLEAR",F103="UNCLEAR",G103="UNCLEAR",H103="UNCLEAR",I103="UNCLEAR"),"UNRESOLVED","CLEAR")))</x:f>
      </x:c>
      <x:c r="Q103" s="26" t="str">
        <x:f>IF(A103="","",IF(P103="BLOCKED","EVIDENCE / CONTROL BLOCK",IF(P103="UNRESOLVED","CONDITIONAL / REVIEW REQUIRED",VLOOKUP(C103,LISTS!$L$2:$M$10,2,FALSE))))</x:f>
      </x:c>
      <x:c r="R103" s="26" t="str">
        <x:f>IF(A103="","",IF(Q103="EVIDENCE / CONTROL BLOCK","BLOCKED",IF(Q103="CONDITIONAL / REVIEW REQUIRED","UNRESOLVED","READY")))</x:f>
      </x:c>
      <x:c r="S103" s="26" t="str">
        <x:f>IF(A103="","",VLOOKUP(Q103,LISTS!$Q$2:$T$9,2,FALSE))</x:f>
      </x:c>
      <x:c r="T103" s="26" t="str">
        <x:f>IF(A103="","",VLOOKUP(Q103,LISTS!$Q$2:$T$9,3,FALSE))</x:f>
      </x:c>
      <x:c r="U103" s="26" t="str">
        <x:f>IF(A103="","",VLOOKUP(Q103,LISTS!$Q$2:$T$9,4,FALSE))</x:f>
      </x:c>
      <x:c r="V103" s="26" t="str">
        <x:f>IF(A103="","","Reopen when mandate, jurisdiction, buyer/risk, timing, delivery ownership, engagement model or evidence freshness changes materially.")</x:f>
      </x:c>
    </x:row>
    <x:row r="104">
      <x:c r="A104" s="20"/>
      <x:c r="B104" s="20"/>
      <x:c r="C104" s="20"/>
      <x:c r="D104" s="20"/>
      <x:c r="E104" s="20"/>
      <x:c r="F104" s="20"/>
      <x:c r="G104" s="20"/>
      <x:c r="H104" s="20"/>
      <x:c r="I104" s="20"/>
      <x:c r="J104" s="20"/>
      <x:c r="K104" s="20"/>
      <x:c r="L104" s="20"/>
      <x:c r="M104" s="26" t="str">
        <x:f>IF(A104="","",IF(COUNTIF($A$6:$A$205,A104)&gt;1,"INVALID - DUPLICATE ID",IF(AND(OR(AND(LEN(C104)=24,IFERROR(FIND("SPECIALIST ADVISORY FIRM",C104),0)=1),AND(LEN(C104)=29,IFERROR(FIND("GLOBAL MULTIDISCIPLINARY FIRM",C104),0)=1),AND(LEN(C104)=27,IFERROR(FIND("LAW FIRM / ADJACENT ADVISER",C104),0)=1),AND(LEN(C104)=18,IFERROR(FIND("INDEPENDENT EXPERT",C104),0)=1),AND(LEN(C104)=23,IFERROR(FIND("DIRECTORY / MARKETPLACE",C104),0)=1),AND(LEN(C104)=23,IFERROR(FIND("ASSOCIATION / AUTHORITY",C104),0)=1),AND(LEN(C104)=23,IFERROR(FIND("SOFTWARE / SELF-SERVICE",C104),0)=1),AND(LEN(C104)=19,IFERROR(FIND("IN-HOUSE SUBSTITUTE",C104),0)=1),AND(LEN(C104)=5,IFERROR(FIND("OTHER",C104),0)=1)),OR(AND(LEN(D104)=3,IFERROR(FIND("YES",D104),0)=1),AND(LEN(D104)=2,IFERROR(FIND("NO",D104),0)=1),AND(LEN(D104)=7,IFERROR(FIND("UNCLEAR",D104),0)=1)),OR(AND(LEN(E104)=3,IFERROR(FIND("YES",E104),0)=1),AND(LEN(E104)=2,IFERROR(FIND("NO",E104),0)=1),AND(LEN(E104)=7,IFERROR(FIND("UNCLEAR",E104),0)=1)),OR(AND(LEN(F104)=3,IFERROR(FIND("YES",F104),0)=1),AND(LEN(F104)=2,IFERROR(FIND("NO",F104),0)=1),AND(LEN(F104)=7,IFERROR(FIND("UNCLEAR",F104),0)=1)),OR(AND(LEN(G104)=3,IFERROR(FIND("YES",G104),0)=1),AND(LEN(G104)=2,IFERROR(FIND("NO",G104),0)=1),AND(LEN(G104)=7,IFERROR(FIND("UNCLEAR",G104),0)=1)),OR(AND(LEN(H104)=8,IFERROR(FIND("OWN TEAM",H104),0)=1),AND(LEN(H104)=19,IFERROR(FIND("NETWORK / AFFILIATE",H104),0)=1),AND(LEN(H104)=25,IFERROR(FIND("THIRD PARTY / ROUTED LEAD",H104),0)=1),AND(LEN(H104)=16,IFERROR(FIND("INFORMATION ONLY",H104),0)=1),AND(LEN(H104)=23,IFERROR(FIND("SOFTWARE / SELF-SERVICE",H104),0)=1),AND(LEN(H104)=15,IFERROR(FIND("CLIENT IN-HOUSE",H104),0)=1),AND(LEN(H104)=7,IFERROR(FIND("UNCLEAR",H104),0)=1)),OR(AND(LEN(I104)=3,IFERROR(FIND("YES",I104),0)=1),AND(LEN(I104)=2,IFERROR(FIND("NO",I104),0)=1),AND(LEN(I104)=7,IFERROR(FIND("UNCLEAR",I104),0)=1)),OR(AND(LEN(J104)=9,IFERROR(FIND("AVAILABLE",J104),0)=1),AND(LEN(J104)=13,IFERROR(FIND("NOT AVAILABLE",J104),0)=1),AND(LEN(J104)=11,IFERROR(FIND("CONTRADICTS",J104),0)=1))),"VALID","INVALID - CONTROL TOKEN")))</x:f>
      </x:c>
      <x:c r="N104" s="26" t="str">
        <x:f>IF(A104="","",IF(COUNTIFS(EVIDENCE_PACKET!$A$6:$A$205,K104,EVIDENCE_PACKET!$B$6:$B$205,A104,EVIDENCE_PACKET!$J$6:$J$205,"VALID")=1,IF(COUNTIFS(EVIDENCE_PACKET!$A$6:$A$205,K104,EVIDENCE_PACKET!$F$6:$F$205,"CURRENT")=1,"READY","UNRESOLVED"),"INVALID - EVIDENCE LINK"))</x:f>
      </x:c>
      <x:c r="O104" s="26" t="str">
        <x:f>IF(A104="","",IF(OR(AND(OR(EXACT(C104,"DIRECTORY / MARKETPLACE"),EXACT(C104,"ASSOCIATION / AUTHORITY"),EXACT(C104,"SOFTWARE / SELF-SERVICE")),EXACT(H104,"OWN TEAM")),AND(EXACT(C104,"SPECIALIST ADVISORY FIRM"),OR(EXACT(H104,"INFORMATION ONLY"),EXACT(H104,"SOFTWARE / SELF-SERVICE")))),"CONTRADICTION","OK"))</x:f>
      </x:c>
      <x:c r="P104" s="26" t="str">
        <x:f>IF(A104="","",IF(OR(M104&lt;&gt;"VALID",N104&lt;&gt;"READY",O104&lt;&gt;"OK"),"BLOCKED",IF(OR(D104="UNCLEAR",E104="UNCLEAR",F104="UNCLEAR",G104="UNCLEAR",H104="UNCLEAR",I104="UNCLEAR"),"UNRESOLVED","CLEAR")))</x:f>
      </x:c>
      <x:c r="Q104" s="26" t="str">
        <x:f>IF(A104="","",IF(P104="BLOCKED","EVIDENCE / CONTROL BLOCK",IF(P104="UNRESOLVED","CONDITIONAL / REVIEW REQUIRED",VLOOKUP(C104,LISTS!$L$2:$M$10,2,FALSE))))</x:f>
      </x:c>
      <x:c r="R104" s="26" t="str">
        <x:f>IF(A104="","",IF(Q104="EVIDENCE / CONTROL BLOCK","BLOCKED",IF(Q104="CONDITIONAL / REVIEW REQUIRED","UNRESOLVED","READY")))</x:f>
      </x:c>
      <x:c r="S104" s="26" t="str">
        <x:f>IF(A104="","",VLOOKUP(Q104,LISTS!$Q$2:$T$9,2,FALSE))</x:f>
      </x:c>
      <x:c r="T104" s="26" t="str">
        <x:f>IF(A104="","",VLOOKUP(Q104,LISTS!$Q$2:$T$9,3,FALSE))</x:f>
      </x:c>
      <x:c r="U104" s="26" t="str">
        <x:f>IF(A104="","",VLOOKUP(Q104,LISTS!$Q$2:$T$9,4,FALSE))</x:f>
      </x:c>
      <x:c r="V104" s="26" t="str">
        <x:f>IF(A104="","","Reopen when mandate, jurisdiction, buyer/risk, timing, delivery ownership, engagement model or evidence freshness changes materially.")</x:f>
      </x:c>
    </x:row>
    <x:row r="105">
      <x:c r="A105" s="20"/>
      <x:c r="B105" s="20"/>
      <x:c r="C105" s="20"/>
      <x:c r="D105" s="20"/>
      <x:c r="E105" s="20"/>
      <x:c r="F105" s="20"/>
      <x:c r="G105" s="20"/>
      <x:c r="H105" s="20"/>
      <x:c r="I105" s="20"/>
      <x:c r="J105" s="20"/>
      <x:c r="K105" s="20"/>
      <x:c r="L105" s="20"/>
      <x:c r="M105" s="26" t="str">
        <x:f>IF(A105="","",IF(COUNTIF($A$6:$A$205,A105)&gt;1,"INVALID - DUPLICATE ID",IF(AND(OR(AND(LEN(C105)=24,IFERROR(FIND("SPECIALIST ADVISORY FIRM",C105),0)=1),AND(LEN(C105)=29,IFERROR(FIND("GLOBAL MULTIDISCIPLINARY FIRM",C105),0)=1),AND(LEN(C105)=27,IFERROR(FIND("LAW FIRM / ADJACENT ADVISER",C105),0)=1),AND(LEN(C105)=18,IFERROR(FIND("INDEPENDENT EXPERT",C105),0)=1),AND(LEN(C105)=23,IFERROR(FIND("DIRECTORY / MARKETPLACE",C105),0)=1),AND(LEN(C105)=23,IFERROR(FIND("ASSOCIATION / AUTHORITY",C105),0)=1),AND(LEN(C105)=23,IFERROR(FIND("SOFTWARE / SELF-SERVICE",C105),0)=1),AND(LEN(C105)=19,IFERROR(FIND("IN-HOUSE SUBSTITUTE",C105),0)=1),AND(LEN(C105)=5,IFERROR(FIND("OTHER",C105),0)=1)),OR(AND(LEN(D105)=3,IFERROR(FIND("YES",D105),0)=1),AND(LEN(D105)=2,IFERROR(FIND("NO",D105),0)=1),AND(LEN(D105)=7,IFERROR(FIND("UNCLEAR",D105),0)=1)),OR(AND(LEN(E105)=3,IFERROR(FIND("YES",E105),0)=1),AND(LEN(E105)=2,IFERROR(FIND("NO",E105),0)=1),AND(LEN(E105)=7,IFERROR(FIND("UNCLEAR",E105),0)=1)),OR(AND(LEN(F105)=3,IFERROR(FIND("YES",F105),0)=1),AND(LEN(F105)=2,IFERROR(FIND("NO",F105),0)=1),AND(LEN(F105)=7,IFERROR(FIND("UNCLEAR",F105),0)=1)),OR(AND(LEN(G105)=3,IFERROR(FIND("YES",G105),0)=1),AND(LEN(G105)=2,IFERROR(FIND("NO",G105),0)=1),AND(LEN(G105)=7,IFERROR(FIND("UNCLEAR",G105),0)=1)),OR(AND(LEN(H105)=8,IFERROR(FIND("OWN TEAM",H105),0)=1),AND(LEN(H105)=19,IFERROR(FIND("NETWORK / AFFILIATE",H105),0)=1),AND(LEN(H105)=25,IFERROR(FIND("THIRD PARTY / ROUTED LEAD",H105),0)=1),AND(LEN(H105)=16,IFERROR(FIND("INFORMATION ONLY",H105),0)=1),AND(LEN(H105)=23,IFERROR(FIND("SOFTWARE / SELF-SERVICE",H105),0)=1),AND(LEN(H105)=15,IFERROR(FIND("CLIENT IN-HOUSE",H105),0)=1),AND(LEN(H105)=7,IFERROR(FIND("UNCLEAR",H105),0)=1)),OR(AND(LEN(I105)=3,IFERROR(FIND("YES",I105),0)=1),AND(LEN(I105)=2,IFERROR(FIND("NO",I105),0)=1),AND(LEN(I105)=7,IFERROR(FIND("UNCLEAR",I105),0)=1)),OR(AND(LEN(J105)=9,IFERROR(FIND("AVAILABLE",J105),0)=1),AND(LEN(J105)=13,IFERROR(FIND("NOT AVAILABLE",J105),0)=1),AND(LEN(J105)=11,IFERROR(FIND("CONTRADICTS",J105),0)=1))),"VALID","INVALID - CONTROL TOKEN")))</x:f>
      </x:c>
      <x:c r="N105" s="26" t="str">
        <x:f>IF(A105="","",IF(COUNTIFS(EVIDENCE_PACKET!$A$6:$A$205,K105,EVIDENCE_PACKET!$B$6:$B$205,A105,EVIDENCE_PACKET!$J$6:$J$205,"VALID")=1,IF(COUNTIFS(EVIDENCE_PACKET!$A$6:$A$205,K105,EVIDENCE_PACKET!$F$6:$F$205,"CURRENT")=1,"READY","UNRESOLVED"),"INVALID - EVIDENCE LINK"))</x:f>
      </x:c>
      <x:c r="O105" s="26" t="str">
        <x:f>IF(A105="","",IF(OR(AND(OR(EXACT(C105,"DIRECTORY / MARKETPLACE"),EXACT(C105,"ASSOCIATION / AUTHORITY"),EXACT(C105,"SOFTWARE / SELF-SERVICE")),EXACT(H105,"OWN TEAM")),AND(EXACT(C105,"SPECIALIST ADVISORY FIRM"),OR(EXACT(H105,"INFORMATION ONLY"),EXACT(H105,"SOFTWARE / SELF-SERVICE")))),"CONTRADICTION","OK"))</x:f>
      </x:c>
      <x:c r="P105" s="26" t="str">
        <x:f>IF(A105="","",IF(OR(M105&lt;&gt;"VALID",N105&lt;&gt;"READY",O105&lt;&gt;"OK"),"BLOCKED",IF(OR(D105="UNCLEAR",E105="UNCLEAR",F105="UNCLEAR",G105="UNCLEAR",H105="UNCLEAR",I105="UNCLEAR"),"UNRESOLVED","CLEAR")))</x:f>
      </x:c>
      <x:c r="Q105" s="26" t="str">
        <x:f>IF(A105="","",IF(P105="BLOCKED","EVIDENCE / CONTROL BLOCK",IF(P105="UNRESOLVED","CONDITIONAL / REVIEW REQUIRED",VLOOKUP(C105,LISTS!$L$2:$M$10,2,FALSE))))</x:f>
      </x:c>
      <x:c r="R105" s="26" t="str">
        <x:f>IF(A105="","",IF(Q105="EVIDENCE / CONTROL BLOCK","BLOCKED",IF(Q105="CONDITIONAL / REVIEW REQUIRED","UNRESOLVED","READY")))</x:f>
      </x:c>
      <x:c r="S105" s="26" t="str">
        <x:f>IF(A105="","",VLOOKUP(Q105,LISTS!$Q$2:$T$9,2,FALSE))</x:f>
      </x:c>
      <x:c r="T105" s="26" t="str">
        <x:f>IF(A105="","",VLOOKUP(Q105,LISTS!$Q$2:$T$9,3,FALSE))</x:f>
      </x:c>
      <x:c r="U105" s="26" t="str">
        <x:f>IF(A105="","",VLOOKUP(Q105,LISTS!$Q$2:$T$9,4,FALSE))</x:f>
      </x:c>
      <x:c r="V105" s="26" t="str">
        <x:f>IF(A105="","","Reopen when mandate, jurisdiction, buyer/risk, timing, delivery ownership, engagement model or evidence freshness changes materially.")</x:f>
      </x:c>
    </x:row>
    <x:row r="106">
      <x:c r="A106" s="20"/>
      <x:c r="B106" s="20"/>
      <x:c r="C106" s="20"/>
      <x:c r="D106" s="20"/>
      <x:c r="E106" s="20"/>
      <x:c r="F106" s="20"/>
      <x:c r="G106" s="20"/>
      <x:c r="H106" s="20"/>
      <x:c r="I106" s="20"/>
      <x:c r="J106" s="20"/>
      <x:c r="K106" s="20"/>
      <x:c r="L106" s="20"/>
      <x:c r="M106" s="26" t="str">
        <x:f>IF(A106="","",IF(COUNTIF($A$6:$A$205,A106)&gt;1,"INVALID - DUPLICATE ID",IF(AND(OR(AND(LEN(C106)=24,IFERROR(FIND("SPECIALIST ADVISORY FIRM",C106),0)=1),AND(LEN(C106)=29,IFERROR(FIND("GLOBAL MULTIDISCIPLINARY FIRM",C106),0)=1),AND(LEN(C106)=27,IFERROR(FIND("LAW FIRM / ADJACENT ADVISER",C106),0)=1),AND(LEN(C106)=18,IFERROR(FIND("INDEPENDENT EXPERT",C106),0)=1),AND(LEN(C106)=23,IFERROR(FIND("DIRECTORY / MARKETPLACE",C106),0)=1),AND(LEN(C106)=23,IFERROR(FIND("ASSOCIATION / AUTHORITY",C106),0)=1),AND(LEN(C106)=23,IFERROR(FIND("SOFTWARE / SELF-SERVICE",C106),0)=1),AND(LEN(C106)=19,IFERROR(FIND("IN-HOUSE SUBSTITUTE",C106),0)=1),AND(LEN(C106)=5,IFERROR(FIND("OTHER",C106),0)=1)),OR(AND(LEN(D106)=3,IFERROR(FIND("YES",D106),0)=1),AND(LEN(D106)=2,IFERROR(FIND("NO",D106),0)=1),AND(LEN(D106)=7,IFERROR(FIND("UNCLEAR",D106),0)=1)),OR(AND(LEN(E106)=3,IFERROR(FIND("YES",E106),0)=1),AND(LEN(E106)=2,IFERROR(FIND("NO",E106),0)=1),AND(LEN(E106)=7,IFERROR(FIND("UNCLEAR",E106),0)=1)),OR(AND(LEN(F106)=3,IFERROR(FIND("YES",F106),0)=1),AND(LEN(F106)=2,IFERROR(FIND("NO",F106),0)=1),AND(LEN(F106)=7,IFERROR(FIND("UNCLEAR",F106),0)=1)),OR(AND(LEN(G106)=3,IFERROR(FIND("YES",G106),0)=1),AND(LEN(G106)=2,IFERROR(FIND("NO",G106),0)=1),AND(LEN(G106)=7,IFERROR(FIND("UNCLEAR",G106),0)=1)),OR(AND(LEN(H106)=8,IFERROR(FIND("OWN TEAM",H106),0)=1),AND(LEN(H106)=19,IFERROR(FIND("NETWORK / AFFILIATE",H106),0)=1),AND(LEN(H106)=25,IFERROR(FIND("THIRD PARTY / ROUTED LEAD",H106),0)=1),AND(LEN(H106)=16,IFERROR(FIND("INFORMATION ONLY",H106),0)=1),AND(LEN(H106)=23,IFERROR(FIND("SOFTWARE / SELF-SERVICE",H106),0)=1),AND(LEN(H106)=15,IFERROR(FIND("CLIENT IN-HOUSE",H106),0)=1),AND(LEN(H106)=7,IFERROR(FIND("UNCLEAR",H106),0)=1)),OR(AND(LEN(I106)=3,IFERROR(FIND("YES",I106),0)=1),AND(LEN(I106)=2,IFERROR(FIND("NO",I106),0)=1),AND(LEN(I106)=7,IFERROR(FIND("UNCLEAR",I106),0)=1)),OR(AND(LEN(J106)=9,IFERROR(FIND("AVAILABLE",J106),0)=1),AND(LEN(J106)=13,IFERROR(FIND("NOT AVAILABLE",J106),0)=1),AND(LEN(J106)=11,IFERROR(FIND("CONTRADICTS",J106),0)=1))),"VALID","INVALID - CONTROL TOKEN")))</x:f>
      </x:c>
      <x:c r="N106" s="26" t="str">
        <x:f>IF(A106="","",IF(COUNTIFS(EVIDENCE_PACKET!$A$6:$A$205,K106,EVIDENCE_PACKET!$B$6:$B$205,A106,EVIDENCE_PACKET!$J$6:$J$205,"VALID")=1,IF(COUNTIFS(EVIDENCE_PACKET!$A$6:$A$205,K106,EVIDENCE_PACKET!$F$6:$F$205,"CURRENT")=1,"READY","UNRESOLVED"),"INVALID - EVIDENCE LINK"))</x:f>
      </x:c>
      <x:c r="O106" s="26" t="str">
        <x:f>IF(A106="","",IF(OR(AND(OR(EXACT(C106,"DIRECTORY / MARKETPLACE"),EXACT(C106,"ASSOCIATION / AUTHORITY"),EXACT(C106,"SOFTWARE / SELF-SERVICE")),EXACT(H106,"OWN TEAM")),AND(EXACT(C106,"SPECIALIST ADVISORY FIRM"),OR(EXACT(H106,"INFORMATION ONLY"),EXACT(H106,"SOFTWARE / SELF-SERVICE")))),"CONTRADICTION","OK"))</x:f>
      </x:c>
      <x:c r="P106" s="26" t="str">
        <x:f>IF(A106="","",IF(OR(M106&lt;&gt;"VALID",N106&lt;&gt;"READY",O106&lt;&gt;"OK"),"BLOCKED",IF(OR(D106="UNCLEAR",E106="UNCLEAR",F106="UNCLEAR",G106="UNCLEAR",H106="UNCLEAR",I106="UNCLEAR"),"UNRESOLVED","CLEAR")))</x:f>
      </x:c>
      <x:c r="Q106" s="26" t="str">
        <x:f>IF(A106="","",IF(P106="BLOCKED","EVIDENCE / CONTROL BLOCK",IF(P106="UNRESOLVED","CONDITIONAL / REVIEW REQUIRED",VLOOKUP(C106,LISTS!$L$2:$M$10,2,FALSE))))</x:f>
      </x:c>
      <x:c r="R106" s="26" t="str">
        <x:f>IF(A106="","",IF(Q106="EVIDENCE / CONTROL BLOCK","BLOCKED",IF(Q106="CONDITIONAL / REVIEW REQUIRED","UNRESOLVED","READY")))</x:f>
      </x:c>
      <x:c r="S106" s="26" t="str">
        <x:f>IF(A106="","",VLOOKUP(Q106,LISTS!$Q$2:$T$9,2,FALSE))</x:f>
      </x:c>
      <x:c r="T106" s="26" t="str">
        <x:f>IF(A106="","",VLOOKUP(Q106,LISTS!$Q$2:$T$9,3,FALSE))</x:f>
      </x:c>
      <x:c r="U106" s="26" t="str">
        <x:f>IF(A106="","",VLOOKUP(Q106,LISTS!$Q$2:$T$9,4,FALSE))</x:f>
      </x:c>
      <x:c r="V106" s="26" t="str">
        <x:f>IF(A106="","","Reopen when mandate, jurisdiction, buyer/risk, timing, delivery ownership, engagement model or evidence freshness changes materially.")</x:f>
      </x:c>
    </x:row>
    <x:row r="107">
      <x:c r="A107" s="20"/>
      <x:c r="B107" s="20"/>
      <x:c r="C107" s="20"/>
      <x:c r="D107" s="20"/>
      <x:c r="E107" s="20"/>
      <x:c r="F107" s="20"/>
      <x:c r="G107" s="20"/>
      <x:c r="H107" s="20"/>
      <x:c r="I107" s="20"/>
      <x:c r="J107" s="20"/>
      <x:c r="K107" s="20"/>
      <x:c r="L107" s="20"/>
      <x:c r="M107" s="26" t="str">
        <x:f>IF(A107="","",IF(COUNTIF($A$6:$A$205,A107)&gt;1,"INVALID - DUPLICATE ID",IF(AND(OR(AND(LEN(C107)=24,IFERROR(FIND("SPECIALIST ADVISORY FIRM",C107),0)=1),AND(LEN(C107)=29,IFERROR(FIND("GLOBAL MULTIDISCIPLINARY FIRM",C107),0)=1),AND(LEN(C107)=27,IFERROR(FIND("LAW FIRM / ADJACENT ADVISER",C107),0)=1),AND(LEN(C107)=18,IFERROR(FIND("INDEPENDENT EXPERT",C107),0)=1),AND(LEN(C107)=23,IFERROR(FIND("DIRECTORY / MARKETPLACE",C107),0)=1),AND(LEN(C107)=23,IFERROR(FIND("ASSOCIATION / AUTHORITY",C107),0)=1),AND(LEN(C107)=23,IFERROR(FIND("SOFTWARE / SELF-SERVICE",C107),0)=1),AND(LEN(C107)=19,IFERROR(FIND("IN-HOUSE SUBSTITUTE",C107),0)=1),AND(LEN(C107)=5,IFERROR(FIND("OTHER",C107),0)=1)),OR(AND(LEN(D107)=3,IFERROR(FIND("YES",D107),0)=1),AND(LEN(D107)=2,IFERROR(FIND("NO",D107),0)=1),AND(LEN(D107)=7,IFERROR(FIND("UNCLEAR",D107),0)=1)),OR(AND(LEN(E107)=3,IFERROR(FIND("YES",E107),0)=1),AND(LEN(E107)=2,IFERROR(FIND("NO",E107),0)=1),AND(LEN(E107)=7,IFERROR(FIND("UNCLEAR",E107),0)=1)),OR(AND(LEN(F107)=3,IFERROR(FIND("YES",F107),0)=1),AND(LEN(F107)=2,IFERROR(FIND("NO",F107),0)=1),AND(LEN(F107)=7,IFERROR(FIND("UNCLEAR",F107),0)=1)),OR(AND(LEN(G107)=3,IFERROR(FIND("YES",G107),0)=1),AND(LEN(G107)=2,IFERROR(FIND("NO",G107),0)=1),AND(LEN(G107)=7,IFERROR(FIND("UNCLEAR",G107),0)=1)),OR(AND(LEN(H107)=8,IFERROR(FIND("OWN TEAM",H107),0)=1),AND(LEN(H107)=19,IFERROR(FIND("NETWORK / AFFILIATE",H107),0)=1),AND(LEN(H107)=25,IFERROR(FIND("THIRD PARTY / ROUTED LEAD",H107),0)=1),AND(LEN(H107)=16,IFERROR(FIND("INFORMATION ONLY",H107),0)=1),AND(LEN(H107)=23,IFERROR(FIND("SOFTWARE / SELF-SERVICE",H107),0)=1),AND(LEN(H107)=15,IFERROR(FIND("CLIENT IN-HOUSE",H107),0)=1),AND(LEN(H107)=7,IFERROR(FIND("UNCLEAR",H107),0)=1)),OR(AND(LEN(I107)=3,IFERROR(FIND("YES",I107),0)=1),AND(LEN(I107)=2,IFERROR(FIND("NO",I107),0)=1),AND(LEN(I107)=7,IFERROR(FIND("UNCLEAR",I107),0)=1)),OR(AND(LEN(J107)=9,IFERROR(FIND("AVAILABLE",J107),0)=1),AND(LEN(J107)=13,IFERROR(FIND("NOT AVAILABLE",J107),0)=1),AND(LEN(J107)=11,IFERROR(FIND("CONTRADICTS",J107),0)=1))),"VALID","INVALID - CONTROL TOKEN")))</x:f>
      </x:c>
      <x:c r="N107" s="26" t="str">
        <x:f>IF(A107="","",IF(COUNTIFS(EVIDENCE_PACKET!$A$6:$A$205,K107,EVIDENCE_PACKET!$B$6:$B$205,A107,EVIDENCE_PACKET!$J$6:$J$205,"VALID")=1,IF(COUNTIFS(EVIDENCE_PACKET!$A$6:$A$205,K107,EVIDENCE_PACKET!$F$6:$F$205,"CURRENT")=1,"READY","UNRESOLVED"),"INVALID - EVIDENCE LINK"))</x:f>
      </x:c>
      <x:c r="O107" s="26" t="str">
        <x:f>IF(A107="","",IF(OR(AND(OR(EXACT(C107,"DIRECTORY / MARKETPLACE"),EXACT(C107,"ASSOCIATION / AUTHORITY"),EXACT(C107,"SOFTWARE / SELF-SERVICE")),EXACT(H107,"OWN TEAM")),AND(EXACT(C107,"SPECIALIST ADVISORY FIRM"),OR(EXACT(H107,"INFORMATION ONLY"),EXACT(H107,"SOFTWARE / SELF-SERVICE")))),"CONTRADICTION","OK"))</x:f>
      </x:c>
      <x:c r="P107" s="26" t="str">
        <x:f>IF(A107="","",IF(OR(M107&lt;&gt;"VALID",N107&lt;&gt;"READY",O107&lt;&gt;"OK"),"BLOCKED",IF(OR(D107="UNCLEAR",E107="UNCLEAR",F107="UNCLEAR",G107="UNCLEAR",H107="UNCLEAR",I107="UNCLEAR"),"UNRESOLVED","CLEAR")))</x:f>
      </x:c>
      <x:c r="Q107" s="26" t="str">
        <x:f>IF(A107="","",IF(P107="BLOCKED","EVIDENCE / CONTROL BLOCK",IF(P107="UNRESOLVED","CONDITIONAL / REVIEW REQUIRED",VLOOKUP(C107,LISTS!$L$2:$M$10,2,FALSE))))</x:f>
      </x:c>
      <x:c r="R107" s="26" t="str">
        <x:f>IF(A107="","",IF(Q107="EVIDENCE / CONTROL BLOCK","BLOCKED",IF(Q107="CONDITIONAL / REVIEW REQUIRED","UNRESOLVED","READY")))</x:f>
      </x:c>
      <x:c r="S107" s="26" t="str">
        <x:f>IF(A107="","",VLOOKUP(Q107,LISTS!$Q$2:$T$9,2,FALSE))</x:f>
      </x:c>
      <x:c r="T107" s="26" t="str">
        <x:f>IF(A107="","",VLOOKUP(Q107,LISTS!$Q$2:$T$9,3,FALSE))</x:f>
      </x:c>
      <x:c r="U107" s="26" t="str">
        <x:f>IF(A107="","",VLOOKUP(Q107,LISTS!$Q$2:$T$9,4,FALSE))</x:f>
      </x:c>
      <x:c r="V107" s="26" t="str">
        <x:f>IF(A107="","","Reopen when mandate, jurisdiction, buyer/risk, timing, delivery ownership, engagement model or evidence freshness changes materially.")</x:f>
      </x:c>
    </x:row>
    <x:row r="108">
      <x:c r="A108" s="20"/>
      <x:c r="B108" s="20"/>
      <x:c r="C108" s="20"/>
      <x:c r="D108" s="20"/>
      <x:c r="E108" s="20"/>
      <x:c r="F108" s="20"/>
      <x:c r="G108" s="20"/>
      <x:c r="H108" s="20"/>
      <x:c r="I108" s="20"/>
      <x:c r="J108" s="20"/>
      <x:c r="K108" s="20"/>
      <x:c r="L108" s="20"/>
      <x:c r="M108" s="26" t="str">
        <x:f>IF(A108="","",IF(COUNTIF($A$6:$A$205,A108)&gt;1,"INVALID - DUPLICATE ID",IF(AND(OR(AND(LEN(C108)=24,IFERROR(FIND("SPECIALIST ADVISORY FIRM",C108),0)=1),AND(LEN(C108)=29,IFERROR(FIND("GLOBAL MULTIDISCIPLINARY FIRM",C108),0)=1),AND(LEN(C108)=27,IFERROR(FIND("LAW FIRM / ADJACENT ADVISER",C108),0)=1),AND(LEN(C108)=18,IFERROR(FIND("INDEPENDENT EXPERT",C108),0)=1),AND(LEN(C108)=23,IFERROR(FIND("DIRECTORY / MARKETPLACE",C108),0)=1),AND(LEN(C108)=23,IFERROR(FIND("ASSOCIATION / AUTHORITY",C108),0)=1),AND(LEN(C108)=23,IFERROR(FIND("SOFTWARE / SELF-SERVICE",C108),0)=1),AND(LEN(C108)=19,IFERROR(FIND("IN-HOUSE SUBSTITUTE",C108),0)=1),AND(LEN(C108)=5,IFERROR(FIND("OTHER",C108),0)=1)),OR(AND(LEN(D108)=3,IFERROR(FIND("YES",D108),0)=1),AND(LEN(D108)=2,IFERROR(FIND("NO",D108),0)=1),AND(LEN(D108)=7,IFERROR(FIND("UNCLEAR",D108),0)=1)),OR(AND(LEN(E108)=3,IFERROR(FIND("YES",E108),0)=1),AND(LEN(E108)=2,IFERROR(FIND("NO",E108),0)=1),AND(LEN(E108)=7,IFERROR(FIND("UNCLEAR",E108),0)=1)),OR(AND(LEN(F108)=3,IFERROR(FIND("YES",F108),0)=1),AND(LEN(F108)=2,IFERROR(FIND("NO",F108),0)=1),AND(LEN(F108)=7,IFERROR(FIND("UNCLEAR",F108),0)=1)),OR(AND(LEN(G108)=3,IFERROR(FIND("YES",G108),0)=1),AND(LEN(G108)=2,IFERROR(FIND("NO",G108),0)=1),AND(LEN(G108)=7,IFERROR(FIND("UNCLEAR",G108),0)=1)),OR(AND(LEN(H108)=8,IFERROR(FIND("OWN TEAM",H108),0)=1),AND(LEN(H108)=19,IFERROR(FIND("NETWORK / AFFILIATE",H108),0)=1),AND(LEN(H108)=25,IFERROR(FIND("THIRD PARTY / ROUTED LEAD",H108),0)=1),AND(LEN(H108)=16,IFERROR(FIND("INFORMATION ONLY",H108),0)=1),AND(LEN(H108)=23,IFERROR(FIND("SOFTWARE / SELF-SERVICE",H108),0)=1),AND(LEN(H108)=15,IFERROR(FIND("CLIENT IN-HOUSE",H108),0)=1),AND(LEN(H108)=7,IFERROR(FIND("UNCLEAR",H108),0)=1)),OR(AND(LEN(I108)=3,IFERROR(FIND("YES",I108),0)=1),AND(LEN(I108)=2,IFERROR(FIND("NO",I108),0)=1),AND(LEN(I108)=7,IFERROR(FIND("UNCLEAR",I108),0)=1)),OR(AND(LEN(J108)=9,IFERROR(FIND("AVAILABLE",J108),0)=1),AND(LEN(J108)=13,IFERROR(FIND("NOT AVAILABLE",J108),0)=1),AND(LEN(J108)=11,IFERROR(FIND("CONTRADICTS",J108),0)=1))),"VALID","INVALID - CONTROL TOKEN")))</x:f>
      </x:c>
      <x:c r="N108" s="26" t="str">
        <x:f>IF(A108="","",IF(COUNTIFS(EVIDENCE_PACKET!$A$6:$A$205,K108,EVIDENCE_PACKET!$B$6:$B$205,A108,EVIDENCE_PACKET!$J$6:$J$205,"VALID")=1,IF(COUNTIFS(EVIDENCE_PACKET!$A$6:$A$205,K108,EVIDENCE_PACKET!$F$6:$F$205,"CURRENT")=1,"READY","UNRESOLVED"),"INVALID - EVIDENCE LINK"))</x:f>
      </x:c>
      <x:c r="O108" s="26" t="str">
        <x:f>IF(A108="","",IF(OR(AND(OR(EXACT(C108,"DIRECTORY / MARKETPLACE"),EXACT(C108,"ASSOCIATION / AUTHORITY"),EXACT(C108,"SOFTWARE / SELF-SERVICE")),EXACT(H108,"OWN TEAM")),AND(EXACT(C108,"SPECIALIST ADVISORY FIRM"),OR(EXACT(H108,"INFORMATION ONLY"),EXACT(H108,"SOFTWARE / SELF-SERVICE")))),"CONTRADICTION","OK"))</x:f>
      </x:c>
      <x:c r="P108" s="26" t="str">
        <x:f>IF(A108="","",IF(OR(M108&lt;&gt;"VALID",N108&lt;&gt;"READY",O108&lt;&gt;"OK"),"BLOCKED",IF(OR(D108="UNCLEAR",E108="UNCLEAR",F108="UNCLEAR",G108="UNCLEAR",H108="UNCLEAR",I108="UNCLEAR"),"UNRESOLVED","CLEAR")))</x:f>
      </x:c>
      <x:c r="Q108" s="26" t="str">
        <x:f>IF(A108="","",IF(P108="BLOCKED","EVIDENCE / CONTROL BLOCK",IF(P108="UNRESOLVED","CONDITIONAL / REVIEW REQUIRED",VLOOKUP(C108,LISTS!$L$2:$M$10,2,FALSE))))</x:f>
      </x:c>
      <x:c r="R108" s="26" t="str">
        <x:f>IF(A108="","",IF(Q108="EVIDENCE / CONTROL BLOCK","BLOCKED",IF(Q108="CONDITIONAL / REVIEW REQUIRED","UNRESOLVED","READY")))</x:f>
      </x:c>
      <x:c r="S108" s="26" t="str">
        <x:f>IF(A108="","",VLOOKUP(Q108,LISTS!$Q$2:$T$9,2,FALSE))</x:f>
      </x:c>
      <x:c r="T108" s="26" t="str">
        <x:f>IF(A108="","",VLOOKUP(Q108,LISTS!$Q$2:$T$9,3,FALSE))</x:f>
      </x:c>
      <x:c r="U108" s="26" t="str">
        <x:f>IF(A108="","",VLOOKUP(Q108,LISTS!$Q$2:$T$9,4,FALSE))</x:f>
      </x:c>
      <x:c r="V108" s="26" t="str">
        <x:f>IF(A108="","","Reopen when mandate, jurisdiction, buyer/risk, timing, delivery ownership, engagement model or evidence freshness changes materially.")</x:f>
      </x:c>
    </x:row>
    <x:row r="109">
      <x:c r="A109" s="20"/>
      <x:c r="B109" s="20"/>
      <x:c r="C109" s="20"/>
      <x:c r="D109" s="20"/>
      <x:c r="E109" s="20"/>
      <x:c r="F109" s="20"/>
      <x:c r="G109" s="20"/>
      <x:c r="H109" s="20"/>
      <x:c r="I109" s="20"/>
      <x:c r="J109" s="20"/>
      <x:c r="K109" s="20"/>
      <x:c r="L109" s="20"/>
      <x:c r="M109" s="26" t="str">
        <x:f>IF(A109="","",IF(COUNTIF($A$6:$A$205,A109)&gt;1,"INVALID - DUPLICATE ID",IF(AND(OR(AND(LEN(C109)=24,IFERROR(FIND("SPECIALIST ADVISORY FIRM",C109),0)=1),AND(LEN(C109)=29,IFERROR(FIND("GLOBAL MULTIDISCIPLINARY FIRM",C109),0)=1),AND(LEN(C109)=27,IFERROR(FIND("LAW FIRM / ADJACENT ADVISER",C109),0)=1),AND(LEN(C109)=18,IFERROR(FIND("INDEPENDENT EXPERT",C109),0)=1),AND(LEN(C109)=23,IFERROR(FIND("DIRECTORY / MARKETPLACE",C109),0)=1),AND(LEN(C109)=23,IFERROR(FIND("ASSOCIATION / AUTHORITY",C109),0)=1),AND(LEN(C109)=23,IFERROR(FIND("SOFTWARE / SELF-SERVICE",C109),0)=1),AND(LEN(C109)=19,IFERROR(FIND("IN-HOUSE SUBSTITUTE",C109),0)=1),AND(LEN(C109)=5,IFERROR(FIND("OTHER",C109),0)=1)),OR(AND(LEN(D109)=3,IFERROR(FIND("YES",D109),0)=1),AND(LEN(D109)=2,IFERROR(FIND("NO",D109),0)=1),AND(LEN(D109)=7,IFERROR(FIND("UNCLEAR",D109),0)=1)),OR(AND(LEN(E109)=3,IFERROR(FIND("YES",E109),0)=1),AND(LEN(E109)=2,IFERROR(FIND("NO",E109),0)=1),AND(LEN(E109)=7,IFERROR(FIND("UNCLEAR",E109),0)=1)),OR(AND(LEN(F109)=3,IFERROR(FIND("YES",F109),0)=1),AND(LEN(F109)=2,IFERROR(FIND("NO",F109),0)=1),AND(LEN(F109)=7,IFERROR(FIND("UNCLEAR",F109),0)=1)),OR(AND(LEN(G109)=3,IFERROR(FIND("YES",G109),0)=1),AND(LEN(G109)=2,IFERROR(FIND("NO",G109),0)=1),AND(LEN(G109)=7,IFERROR(FIND("UNCLEAR",G109),0)=1)),OR(AND(LEN(H109)=8,IFERROR(FIND("OWN TEAM",H109),0)=1),AND(LEN(H109)=19,IFERROR(FIND("NETWORK / AFFILIATE",H109),0)=1),AND(LEN(H109)=25,IFERROR(FIND("THIRD PARTY / ROUTED LEAD",H109),0)=1),AND(LEN(H109)=16,IFERROR(FIND("INFORMATION ONLY",H109),0)=1),AND(LEN(H109)=23,IFERROR(FIND("SOFTWARE / SELF-SERVICE",H109),0)=1),AND(LEN(H109)=15,IFERROR(FIND("CLIENT IN-HOUSE",H109),0)=1),AND(LEN(H109)=7,IFERROR(FIND("UNCLEAR",H109),0)=1)),OR(AND(LEN(I109)=3,IFERROR(FIND("YES",I109),0)=1),AND(LEN(I109)=2,IFERROR(FIND("NO",I109),0)=1),AND(LEN(I109)=7,IFERROR(FIND("UNCLEAR",I109),0)=1)),OR(AND(LEN(J109)=9,IFERROR(FIND("AVAILABLE",J109),0)=1),AND(LEN(J109)=13,IFERROR(FIND("NOT AVAILABLE",J109),0)=1),AND(LEN(J109)=11,IFERROR(FIND("CONTRADICTS",J109),0)=1))),"VALID","INVALID - CONTROL TOKEN")))</x:f>
      </x:c>
      <x:c r="N109" s="26" t="str">
        <x:f>IF(A109="","",IF(COUNTIFS(EVIDENCE_PACKET!$A$6:$A$205,K109,EVIDENCE_PACKET!$B$6:$B$205,A109,EVIDENCE_PACKET!$J$6:$J$205,"VALID")=1,IF(COUNTIFS(EVIDENCE_PACKET!$A$6:$A$205,K109,EVIDENCE_PACKET!$F$6:$F$205,"CURRENT")=1,"READY","UNRESOLVED"),"INVALID - EVIDENCE LINK"))</x:f>
      </x:c>
      <x:c r="O109" s="26" t="str">
        <x:f>IF(A109="","",IF(OR(AND(OR(EXACT(C109,"DIRECTORY / MARKETPLACE"),EXACT(C109,"ASSOCIATION / AUTHORITY"),EXACT(C109,"SOFTWARE / SELF-SERVICE")),EXACT(H109,"OWN TEAM")),AND(EXACT(C109,"SPECIALIST ADVISORY FIRM"),OR(EXACT(H109,"INFORMATION ONLY"),EXACT(H109,"SOFTWARE / SELF-SERVICE")))),"CONTRADICTION","OK"))</x:f>
      </x:c>
      <x:c r="P109" s="26" t="str">
        <x:f>IF(A109="","",IF(OR(M109&lt;&gt;"VALID",N109&lt;&gt;"READY",O109&lt;&gt;"OK"),"BLOCKED",IF(OR(D109="UNCLEAR",E109="UNCLEAR",F109="UNCLEAR",G109="UNCLEAR",H109="UNCLEAR",I109="UNCLEAR"),"UNRESOLVED","CLEAR")))</x:f>
      </x:c>
      <x:c r="Q109" s="26" t="str">
        <x:f>IF(A109="","",IF(P109="BLOCKED","EVIDENCE / CONTROL BLOCK",IF(P109="UNRESOLVED","CONDITIONAL / REVIEW REQUIRED",VLOOKUP(C109,LISTS!$L$2:$M$10,2,FALSE))))</x:f>
      </x:c>
      <x:c r="R109" s="26" t="str">
        <x:f>IF(A109="","",IF(Q109="EVIDENCE / CONTROL BLOCK","BLOCKED",IF(Q109="CONDITIONAL / REVIEW REQUIRED","UNRESOLVED","READY")))</x:f>
      </x:c>
      <x:c r="S109" s="26" t="str">
        <x:f>IF(A109="","",VLOOKUP(Q109,LISTS!$Q$2:$T$9,2,FALSE))</x:f>
      </x:c>
      <x:c r="T109" s="26" t="str">
        <x:f>IF(A109="","",VLOOKUP(Q109,LISTS!$Q$2:$T$9,3,FALSE))</x:f>
      </x:c>
      <x:c r="U109" s="26" t="str">
        <x:f>IF(A109="","",VLOOKUP(Q109,LISTS!$Q$2:$T$9,4,FALSE))</x:f>
      </x:c>
      <x:c r="V109" s="26" t="str">
        <x:f>IF(A109="","","Reopen when mandate, jurisdiction, buyer/risk, timing, delivery ownership, engagement model or evidence freshness changes materially.")</x:f>
      </x:c>
    </x:row>
    <x:row r="110">
      <x:c r="A110" s="20"/>
      <x:c r="B110" s="20"/>
      <x:c r="C110" s="20"/>
      <x:c r="D110" s="20"/>
      <x:c r="E110" s="20"/>
      <x:c r="F110" s="20"/>
      <x:c r="G110" s="20"/>
      <x:c r="H110" s="20"/>
      <x:c r="I110" s="20"/>
      <x:c r="J110" s="20"/>
      <x:c r="K110" s="20"/>
      <x:c r="L110" s="20"/>
      <x:c r="M110" s="26" t="str">
        <x:f>IF(A110="","",IF(COUNTIF($A$6:$A$205,A110)&gt;1,"INVALID - DUPLICATE ID",IF(AND(OR(AND(LEN(C110)=24,IFERROR(FIND("SPECIALIST ADVISORY FIRM",C110),0)=1),AND(LEN(C110)=29,IFERROR(FIND("GLOBAL MULTIDISCIPLINARY FIRM",C110),0)=1),AND(LEN(C110)=27,IFERROR(FIND("LAW FIRM / ADJACENT ADVISER",C110),0)=1),AND(LEN(C110)=18,IFERROR(FIND("INDEPENDENT EXPERT",C110),0)=1),AND(LEN(C110)=23,IFERROR(FIND("DIRECTORY / MARKETPLACE",C110),0)=1),AND(LEN(C110)=23,IFERROR(FIND("ASSOCIATION / AUTHORITY",C110),0)=1),AND(LEN(C110)=23,IFERROR(FIND("SOFTWARE / SELF-SERVICE",C110),0)=1),AND(LEN(C110)=19,IFERROR(FIND("IN-HOUSE SUBSTITUTE",C110),0)=1),AND(LEN(C110)=5,IFERROR(FIND("OTHER",C110),0)=1)),OR(AND(LEN(D110)=3,IFERROR(FIND("YES",D110),0)=1),AND(LEN(D110)=2,IFERROR(FIND("NO",D110),0)=1),AND(LEN(D110)=7,IFERROR(FIND("UNCLEAR",D110),0)=1)),OR(AND(LEN(E110)=3,IFERROR(FIND("YES",E110),0)=1),AND(LEN(E110)=2,IFERROR(FIND("NO",E110),0)=1),AND(LEN(E110)=7,IFERROR(FIND("UNCLEAR",E110),0)=1)),OR(AND(LEN(F110)=3,IFERROR(FIND("YES",F110),0)=1),AND(LEN(F110)=2,IFERROR(FIND("NO",F110),0)=1),AND(LEN(F110)=7,IFERROR(FIND("UNCLEAR",F110),0)=1)),OR(AND(LEN(G110)=3,IFERROR(FIND("YES",G110),0)=1),AND(LEN(G110)=2,IFERROR(FIND("NO",G110),0)=1),AND(LEN(G110)=7,IFERROR(FIND("UNCLEAR",G110),0)=1)),OR(AND(LEN(H110)=8,IFERROR(FIND("OWN TEAM",H110),0)=1),AND(LEN(H110)=19,IFERROR(FIND("NETWORK / AFFILIATE",H110),0)=1),AND(LEN(H110)=25,IFERROR(FIND("THIRD PARTY / ROUTED LEAD",H110),0)=1),AND(LEN(H110)=16,IFERROR(FIND("INFORMATION ONLY",H110),0)=1),AND(LEN(H110)=23,IFERROR(FIND("SOFTWARE / SELF-SERVICE",H110),0)=1),AND(LEN(H110)=15,IFERROR(FIND("CLIENT IN-HOUSE",H110),0)=1),AND(LEN(H110)=7,IFERROR(FIND("UNCLEAR",H110),0)=1)),OR(AND(LEN(I110)=3,IFERROR(FIND("YES",I110),0)=1),AND(LEN(I110)=2,IFERROR(FIND("NO",I110),0)=1),AND(LEN(I110)=7,IFERROR(FIND("UNCLEAR",I110),0)=1)),OR(AND(LEN(J110)=9,IFERROR(FIND("AVAILABLE",J110),0)=1),AND(LEN(J110)=13,IFERROR(FIND("NOT AVAILABLE",J110),0)=1),AND(LEN(J110)=11,IFERROR(FIND("CONTRADICTS",J110),0)=1))),"VALID","INVALID - CONTROL TOKEN")))</x:f>
      </x:c>
      <x:c r="N110" s="26" t="str">
        <x:f>IF(A110="","",IF(COUNTIFS(EVIDENCE_PACKET!$A$6:$A$205,K110,EVIDENCE_PACKET!$B$6:$B$205,A110,EVIDENCE_PACKET!$J$6:$J$205,"VALID")=1,IF(COUNTIFS(EVIDENCE_PACKET!$A$6:$A$205,K110,EVIDENCE_PACKET!$F$6:$F$205,"CURRENT")=1,"READY","UNRESOLVED"),"INVALID - EVIDENCE LINK"))</x:f>
      </x:c>
      <x:c r="O110" s="26" t="str">
        <x:f>IF(A110="","",IF(OR(AND(OR(EXACT(C110,"DIRECTORY / MARKETPLACE"),EXACT(C110,"ASSOCIATION / AUTHORITY"),EXACT(C110,"SOFTWARE / SELF-SERVICE")),EXACT(H110,"OWN TEAM")),AND(EXACT(C110,"SPECIALIST ADVISORY FIRM"),OR(EXACT(H110,"INFORMATION ONLY"),EXACT(H110,"SOFTWARE / SELF-SERVICE")))),"CONTRADICTION","OK"))</x:f>
      </x:c>
      <x:c r="P110" s="26" t="str">
        <x:f>IF(A110="","",IF(OR(M110&lt;&gt;"VALID",N110&lt;&gt;"READY",O110&lt;&gt;"OK"),"BLOCKED",IF(OR(D110="UNCLEAR",E110="UNCLEAR",F110="UNCLEAR",G110="UNCLEAR",H110="UNCLEAR",I110="UNCLEAR"),"UNRESOLVED","CLEAR")))</x:f>
      </x:c>
      <x:c r="Q110" s="26" t="str">
        <x:f>IF(A110="","",IF(P110="BLOCKED","EVIDENCE / CONTROL BLOCK",IF(P110="UNRESOLVED","CONDITIONAL / REVIEW REQUIRED",VLOOKUP(C110,LISTS!$L$2:$M$10,2,FALSE))))</x:f>
      </x:c>
      <x:c r="R110" s="26" t="str">
        <x:f>IF(A110="","",IF(Q110="EVIDENCE / CONTROL BLOCK","BLOCKED",IF(Q110="CONDITIONAL / REVIEW REQUIRED","UNRESOLVED","READY")))</x:f>
      </x:c>
      <x:c r="S110" s="26" t="str">
        <x:f>IF(A110="","",VLOOKUP(Q110,LISTS!$Q$2:$T$9,2,FALSE))</x:f>
      </x:c>
      <x:c r="T110" s="26" t="str">
        <x:f>IF(A110="","",VLOOKUP(Q110,LISTS!$Q$2:$T$9,3,FALSE))</x:f>
      </x:c>
      <x:c r="U110" s="26" t="str">
        <x:f>IF(A110="","",VLOOKUP(Q110,LISTS!$Q$2:$T$9,4,FALSE))</x:f>
      </x:c>
      <x:c r="V110" s="26" t="str">
        <x:f>IF(A110="","","Reopen when mandate, jurisdiction, buyer/risk, timing, delivery ownership, engagement model or evidence freshness changes materially.")</x:f>
      </x:c>
    </x:row>
    <x:row r="111">
      <x:c r="A111" s="20"/>
      <x:c r="B111" s="20"/>
      <x:c r="C111" s="20"/>
      <x:c r="D111" s="20"/>
      <x:c r="E111" s="20"/>
      <x:c r="F111" s="20"/>
      <x:c r="G111" s="20"/>
      <x:c r="H111" s="20"/>
      <x:c r="I111" s="20"/>
      <x:c r="J111" s="20"/>
      <x:c r="K111" s="20"/>
      <x:c r="L111" s="20"/>
      <x:c r="M111" s="26" t="str">
        <x:f>IF(A111="","",IF(COUNTIF($A$6:$A$205,A111)&gt;1,"INVALID - DUPLICATE ID",IF(AND(OR(AND(LEN(C111)=24,IFERROR(FIND("SPECIALIST ADVISORY FIRM",C111),0)=1),AND(LEN(C111)=29,IFERROR(FIND("GLOBAL MULTIDISCIPLINARY FIRM",C111),0)=1),AND(LEN(C111)=27,IFERROR(FIND("LAW FIRM / ADJACENT ADVISER",C111),0)=1),AND(LEN(C111)=18,IFERROR(FIND("INDEPENDENT EXPERT",C111),0)=1),AND(LEN(C111)=23,IFERROR(FIND("DIRECTORY / MARKETPLACE",C111),0)=1),AND(LEN(C111)=23,IFERROR(FIND("ASSOCIATION / AUTHORITY",C111),0)=1),AND(LEN(C111)=23,IFERROR(FIND("SOFTWARE / SELF-SERVICE",C111),0)=1),AND(LEN(C111)=19,IFERROR(FIND("IN-HOUSE SUBSTITUTE",C111),0)=1),AND(LEN(C111)=5,IFERROR(FIND("OTHER",C111),0)=1)),OR(AND(LEN(D111)=3,IFERROR(FIND("YES",D111),0)=1),AND(LEN(D111)=2,IFERROR(FIND("NO",D111),0)=1),AND(LEN(D111)=7,IFERROR(FIND("UNCLEAR",D111),0)=1)),OR(AND(LEN(E111)=3,IFERROR(FIND("YES",E111),0)=1),AND(LEN(E111)=2,IFERROR(FIND("NO",E111),0)=1),AND(LEN(E111)=7,IFERROR(FIND("UNCLEAR",E111),0)=1)),OR(AND(LEN(F111)=3,IFERROR(FIND("YES",F111),0)=1),AND(LEN(F111)=2,IFERROR(FIND("NO",F111),0)=1),AND(LEN(F111)=7,IFERROR(FIND("UNCLEAR",F111),0)=1)),OR(AND(LEN(G111)=3,IFERROR(FIND("YES",G111),0)=1),AND(LEN(G111)=2,IFERROR(FIND("NO",G111),0)=1),AND(LEN(G111)=7,IFERROR(FIND("UNCLEAR",G111),0)=1)),OR(AND(LEN(H111)=8,IFERROR(FIND("OWN TEAM",H111),0)=1),AND(LEN(H111)=19,IFERROR(FIND("NETWORK / AFFILIATE",H111),0)=1),AND(LEN(H111)=25,IFERROR(FIND("THIRD PARTY / ROUTED LEAD",H111),0)=1),AND(LEN(H111)=16,IFERROR(FIND("INFORMATION ONLY",H111),0)=1),AND(LEN(H111)=23,IFERROR(FIND("SOFTWARE / SELF-SERVICE",H111),0)=1),AND(LEN(H111)=15,IFERROR(FIND("CLIENT IN-HOUSE",H111),0)=1),AND(LEN(H111)=7,IFERROR(FIND("UNCLEAR",H111),0)=1)),OR(AND(LEN(I111)=3,IFERROR(FIND("YES",I111),0)=1),AND(LEN(I111)=2,IFERROR(FIND("NO",I111),0)=1),AND(LEN(I111)=7,IFERROR(FIND("UNCLEAR",I111),0)=1)),OR(AND(LEN(J111)=9,IFERROR(FIND("AVAILABLE",J111),0)=1),AND(LEN(J111)=13,IFERROR(FIND("NOT AVAILABLE",J111),0)=1),AND(LEN(J111)=11,IFERROR(FIND("CONTRADICTS",J111),0)=1))),"VALID","INVALID - CONTROL TOKEN")))</x:f>
      </x:c>
      <x:c r="N111" s="26" t="str">
        <x:f>IF(A111="","",IF(COUNTIFS(EVIDENCE_PACKET!$A$6:$A$205,K111,EVIDENCE_PACKET!$B$6:$B$205,A111,EVIDENCE_PACKET!$J$6:$J$205,"VALID")=1,IF(COUNTIFS(EVIDENCE_PACKET!$A$6:$A$205,K111,EVIDENCE_PACKET!$F$6:$F$205,"CURRENT")=1,"READY","UNRESOLVED"),"INVALID - EVIDENCE LINK"))</x:f>
      </x:c>
      <x:c r="O111" s="26" t="str">
        <x:f>IF(A111="","",IF(OR(AND(OR(EXACT(C111,"DIRECTORY / MARKETPLACE"),EXACT(C111,"ASSOCIATION / AUTHORITY"),EXACT(C111,"SOFTWARE / SELF-SERVICE")),EXACT(H111,"OWN TEAM")),AND(EXACT(C111,"SPECIALIST ADVISORY FIRM"),OR(EXACT(H111,"INFORMATION ONLY"),EXACT(H111,"SOFTWARE / SELF-SERVICE")))),"CONTRADICTION","OK"))</x:f>
      </x:c>
      <x:c r="P111" s="26" t="str">
        <x:f>IF(A111="","",IF(OR(M111&lt;&gt;"VALID",N111&lt;&gt;"READY",O111&lt;&gt;"OK"),"BLOCKED",IF(OR(D111="UNCLEAR",E111="UNCLEAR",F111="UNCLEAR",G111="UNCLEAR",H111="UNCLEAR",I111="UNCLEAR"),"UNRESOLVED","CLEAR")))</x:f>
      </x:c>
      <x:c r="Q111" s="26" t="str">
        <x:f>IF(A111="","",IF(P111="BLOCKED","EVIDENCE / CONTROL BLOCK",IF(P111="UNRESOLVED","CONDITIONAL / REVIEW REQUIRED",VLOOKUP(C111,LISTS!$L$2:$M$10,2,FALSE))))</x:f>
      </x:c>
      <x:c r="R111" s="26" t="str">
        <x:f>IF(A111="","",IF(Q111="EVIDENCE / CONTROL BLOCK","BLOCKED",IF(Q111="CONDITIONAL / REVIEW REQUIRED","UNRESOLVED","READY")))</x:f>
      </x:c>
      <x:c r="S111" s="26" t="str">
        <x:f>IF(A111="","",VLOOKUP(Q111,LISTS!$Q$2:$T$9,2,FALSE))</x:f>
      </x:c>
      <x:c r="T111" s="26" t="str">
        <x:f>IF(A111="","",VLOOKUP(Q111,LISTS!$Q$2:$T$9,3,FALSE))</x:f>
      </x:c>
      <x:c r="U111" s="26" t="str">
        <x:f>IF(A111="","",VLOOKUP(Q111,LISTS!$Q$2:$T$9,4,FALSE))</x:f>
      </x:c>
      <x:c r="V111" s="26" t="str">
        <x:f>IF(A111="","","Reopen when mandate, jurisdiction, buyer/risk, timing, delivery ownership, engagement model or evidence freshness changes materially.")</x:f>
      </x:c>
    </x:row>
    <x:row r="112">
      <x:c r="A112" s="20"/>
      <x:c r="B112" s="20"/>
      <x:c r="C112" s="20"/>
      <x:c r="D112" s="20"/>
      <x:c r="E112" s="20"/>
      <x:c r="F112" s="20"/>
      <x:c r="G112" s="20"/>
      <x:c r="H112" s="20"/>
      <x:c r="I112" s="20"/>
      <x:c r="J112" s="20"/>
      <x:c r="K112" s="20"/>
      <x:c r="L112" s="20"/>
      <x:c r="M112" s="26" t="str">
        <x:f>IF(A112="","",IF(COUNTIF($A$6:$A$205,A112)&gt;1,"INVALID - DUPLICATE ID",IF(AND(OR(AND(LEN(C112)=24,IFERROR(FIND("SPECIALIST ADVISORY FIRM",C112),0)=1),AND(LEN(C112)=29,IFERROR(FIND("GLOBAL MULTIDISCIPLINARY FIRM",C112),0)=1),AND(LEN(C112)=27,IFERROR(FIND("LAW FIRM / ADJACENT ADVISER",C112),0)=1),AND(LEN(C112)=18,IFERROR(FIND("INDEPENDENT EXPERT",C112),0)=1),AND(LEN(C112)=23,IFERROR(FIND("DIRECTORY / MARKETPLACE",C112),0)=1),AND(LEN(C112)=23,IFERROR(FIND("ASSOCIATION / AUTHORITY",C112),0)=1),AND(LEN(C112)=23,IFERROR(FIND("SOFTWARE / SELF-SERVICE",C112),0)=1),AND(LEN(C112)=19,IFERROR(FIND("IN-HOUSE SUBSTITUTE",C112),0)=1),AND(LEN(C112)=5,IFERROR(FIND("OTHER",C112),0)=1)),OR(AND(LEN(D112)=3,IFERROR(FIND("YES",D112),0)=1),AND(LEN(D112)=2,IFERROR(FIND("NO",D112),0)=1),AND(LEN(D112)=7,IFERROR(FIND("UNCLEAR",D112),0)=1)),OR(AND(LEN(E112)=3,IFERROR(FIND("YES",E112),0)=1),AND(LEN(E112)=2,IFERROR(FIND("NO",E112),0)=1),AND(LEN(E112)=7,IFERROR(FIND("UNCLEAR",E112),0)=1)),OR(AND(LEN(F112)=3,IFERROR(FIND("YES",F112),0)=1),AND(LEN(F112)=2,IFERROR(FIND("NO",F112),0)=1),AND(LEN(F112)=7,IFERROR(FIND("UNCLEAR",F112),0)=1)),OR(AND(LEN(G112)=3,IFERROR(FIND("YES",G112),0)=1),AND(LEN(G112)=2,IFERROR(FIND("NO",G112),0)=1),AND(LEN(G112)=7,IFERROR(FIND("UNCLEAR",G112),0)=1)),OR(AND(LEN(H112)=8,IFERROR(FIND("OWN TEAM",H112),0)=1),AND(LEN(H112)=19,IFERROR(FIND("NETWORK / AFFILIATE",H112),0)=1),AND(LEN(H112)=25,IFERROR(FIND("THIRD PARTY / ROUTED LEAD",H112),0)=1),AND(LEN(H112)=16,IFERROR(FIND("INFORMATION ONLY",H112),0)=1),AND(LEN(H112)=23,IFERROR(FIND("SOFTWARE / SELF-SERVICE",H112),0)=1),AND(LEN(H112)=15,IFERROR(FIND("CLIENT IN-HOUSE",H112),0)=1),AND(LEN(H112)=7,IFERROR(FIND("UNCLEAR",H112),0)=1)),OR(AND(LEN(I112)=3,IFERROR(FIND("YES",I112),0)=1),AND(LEN(I112)=2,IFERROR(FIND("NO",I112),0)=1),AND(LEN(I112)=7,IFERROR(FIND("UNCLEAR",I112),0)=1)),OR(AND(LEN(J112)=9,IFERROR(FIND("AVAILABLE",J112),0)=1),AND(LEN(J112)=13,IFERROR(FIND("NOT AVAILABLE",J112),0)=1),AND(LEN(J112)=11,IFERROR(FIND("CONTRADICTS",J112),0)=1))),"VALID","INVALID - CONTROL TOKEN")))</x:f>
      </x:c>
      <x:c r="N112" s="26" t="str">
        <x:f>IF(A112="","",IF(COUNTIFS(EVIDENCE_PACKET!$A$6:$A$205,K112,EVIDENCE_PACKET!$B$6:$B$205,A112,EVIDENCE_PACKET!$J$6:$J$205,"VALID")=1,IF(COUNTIFS(EVIDENCE_PACKET!$A$6:$A$205,K112,EVIDENCE_PACKET!$F$6:$F$205,"CURRENT")=1,"READY","UNRESOLVED"),"INVALID - EVIDENCE LINK"))</x:f>
      </x:c>
      <x:c r="O112" s="26" t="str">
        <x:f>IF(A112="","",IF(OR(AND(OR(EXACT(C112,"DIRECTORY / MARKETPLACE"),EXACT(C112,"ASSOCIATION / AUTHORITY"),EXACT(C112,"SOFTWARE / SELF-SERVICE")),EXACT(H112,"OWN TEAM")),AND(EXACT(C112,"SPECIALIST ADVISORY FIRM"),OR(EXACT(H112,"INFORMATION ONLY"),EXACT(H112,"SOFTWARE / SELF-SERVICE")))),"CONTRADICTION","OK"))</x:f>
      </x:c>
      <x:c r="P112" s="26" t="str">
        <x:f>IF(A112="","",IF(OR(M112&lt;&gt;"VALID",N112&lt;&gt;"READY",O112&lt;&gt;"OK"),"BLOCKED",IF(OR(D112="UNCLEAR",E112="UNCLEAR",F112="UNCLEAR",G112="UNCLEAR",H112="UNCLEAR",I112="UNCLEAR"),"UNRESOLVED","CLEAR")))</x:f>
      </x:c>
      <x:c r="Q112" s="26" t="str">
        <x:f>IF(A112="","",IF(P112="BLOCKED","EVIDENCE / CONTROL BLOCK",IF(P112="UNRESOLVED","CONDITIONAL / REVIEW REQUIRED",VLOOKUP(C112,LISTS!$L$2:$M$10,2,FALSE))))</x:f>
      </x:c>
      <x:c r="R112" s="26" t="str">
        <x:f>IF(A112="","",IF(Q112="EVIDENCE / CONTROL BLOCK","BLOCKED",IF(Q112="CONDITIONAL / REVIEW REQUIRED","UNRESOLVED","READY")))</x:f>
      </x:c>
      <x:c r="S112" s="26" t="str">
        <x:f>IF(A112="","",VLOOKUP(Q112,LISTS!$Q$2:$T$9,2,FALSE))</x:f>
      </x:c>
      <x:c r="T112" s="26" t="str">
        <x:f>IF(A112="","",VLOOKUP(Q112,LISTS!$Q$2:$T$9,3,FALSE))</x:f>
      </x:c>
      <x:c r="U112" s="26" t="str">
        <x:f>IF(A112="","",VLOOKUP(Q112,LISTS!$Q$2:$T$9,4,FALSE))</x:f>
      </x:c>
      <x:c r="V112" s="26" t="str">
        <x:f>IF(A112="","","Reopen when mandate, jurisdiction, buyer/risk, timing, delivery ownership, engagement model or evidence freshness changes materially.")</x:f>
      </x:c>
    </x:row>
    <x:row r="113">
      <x:c r="A113" s="20"/>
      <x:c r="B113" s="20"/>
      <x:c r="C113" s="20"/>
      <x:c r="D113" s="20"/>
      <x:c r="E113" s="20"/>
      <x:c r="F113" s="20"/>
      <x:c r="G113" s="20"/>
      <x:c r="H113" s="20"/>
      <x:c r="I113" s="20"/>
      <x:c r="J113" s="20"/>
      <x:c r="K113" s="20"/>
      <x:c r="L113" s="20"/>
      <x:c r="M113" s="26" t="str">
        <x:f>IF(A113="","",IF(COUNTIF($A$6:$A$205,A113)&gt;1,"INVALID - DUPLICATE ID",IF(AND(OR(AND(LEN(C113)=24,IFERROR(FIND("SPECIALIST ADVISORY FIRM",C113),0)=1),AND(LEN(C113)=29,IFERROR(FIND("GLOBAL MULTIDISCIPLINARY FIRM",C113),0)=1),AND(LEN(C113)=27,IFERROR(FIND("LAW FIRM / ADJACENT ADVISER",C113),0)=1),AND(LEN(C113)=18,IFERROR(FIND("INDEPENDENT EXPERT",C113),0)=1),AND(LEN(C113)=23,IFERROR(FIND("DIRECTORY / MARKETPLACE",C113),0)=1),AND(LEN(C113)=23,IFERROR(FIND("ASSOCIATION / AUTHORITY",C113),0)=1),AND(LEN(C113)=23,IFERROR(FIND("SOFTWARE / SELF-SERVICE",C113),0)=1),AND(LEN(C113)=19,IFERROR(FIND("IN-HOUSE SUBSTITUTE",C113),0)=1),AND(LEN(C113)=5,IFERROR(FIND("OTHER",C113),0)=1)),OR(AND(LEN(D113)=3,IFERROR(FIND("YES",D113),0)=1),AND(LEN(D113)=2,IFERROR(FIND("NO",D113),0)=1),AND(LEN(D113)=7,IFERROR(FIND("UNCLEAR",D113),0)=1)),OR(AND(LEN(E113)=3,IFERROR(FIND("YES",E113),0)=1),AND(LEN(E113)=2,IFERROR(FIND("NO",E113),0)=1),AND(LEN(E113)=7,IFERROR(FIND("UNCLEAR",E113),0)=1)),OR(AND(LEN(F113)=3,IFERROR(FIND("YES",F113),0)=1),AND(LEN(F113)=2,IFERROR(FIND("NO",F113),0)=1),AND(LEN(F113)=7,IFERROR(FIND("UNCLEAR",F113),0)=1)),OR(AND(LEN(G113)=3,IFERROR(FIND("YES",G113),0)=1),AND(LEN(G113)=2,IFERROR(FIND("NO",G113),0)=1),AND(LEN(G113)=7,IFERROR(FIND("UNCLEAR",G113),0)=1)),OR(AND(LEN(H113)=8,IFERROR(FIND("OWN TEAM",H113),0)=1),AND(LEN(H113)=19,IFERROR(FIND("NETWORK / AFFILIATE",H113),0)=1),AND(LEN(H113)=25,IFERROR(FIND("THIRD PARTY / ROUTED LEAD",H113),0)=1),AND(LEN(H113)=16,IFERROR(FIND("INFORMATION ONLY",H113),0)=1),AND(LEN(H113)=23,IFERROR(FIND("SOFTWARE / SELF-SERVICE",H113),0)=1),AND(LEN(H113)=15,IFERROR(FIND("CLIENT IN-HOUSE",H113),0)=1),AND(LEN(H113)=7,IFERROR(FIND("UNCLEAR",H113),0)=1)),OR(AND(LEN(I113)=3,IFERROR(FIND("YES",I113),0)=1),AND(LEN(I113)=2,IFERROR(FIND("NO",I113),0)=1),AND(LEN(I113)=7,IFERROR(FIND("UNCLEAR",I113),0)=1)),OR(AND(LEN(J113)=9,IFERROR(FIND("AVAILABLE",J113),0)=1),AND(LEN(J113)=13,IFERROR(FIND("NOT AVAILABLE",J113),0)=1),AND(LEN(J113)=11,IFERROR(FIND("CONTRADICTS",J113),0)=1))),"VALID","INVALID - CONTROL TOKEN")))</x:f>
      </x:c>
      <x:c r="N113" s="26" t="str">
        <x:f>IF(A113="","",IF(COUNTIFS(EVIDENCE_PACKET!$A$6:$A$205,K113,EVIDENCE_PACKET!$B$6:$B$205,A113,EVIDENCE_PACKET!$J$6:$J$205,"VALID")=1,IF(COUNTIFS(EVIDENCE_PACKET!$A$6:$A$205,K113,EVIDENCE_PACKET!$F$6:$F$205,"CURRENT")=1,"READY","UNRESOLVED"),"INVALID - EVIDENCE LINK"))</x:f>
      </x:c>
      <x:c r="O113" s="26" t="str">
        <x:f>IF(A113="","",IF(OR(AND(OR(EXACT(C113,"DIRECTORY / MARKETPLACE"),EXACT(C113,"ASSOCIATION / AUTHORITY"),EXACT(C113,"SOFTWARE / SELF-SERVICE")),EXACT(H113,"OWN TEAM")),AND(EXACT(C113,"SPECIALIST ADVISORY FIRM"),OR(EXACT(H113,"INFORMATION ONLY"),EXACT(H113,"SOFTWARE / SELF-SERVICE")))),"CONTRADICTION","OK"))</x:f>
      </x:c>
      <x:c r="P113" s="26" t="str">
        <x:f>IF(A113="","",IF(OR(M113&lt;&gt;"VALID",N113&lt;&gt;"READY",O113&lt;&gt;"OK"),"BLOCKED",IF(OR(D113="UNCLEAR",E113="UNCLEAR",F113="UNCLEAR",G113="UNCLEAR",H113="UNCLEAR",I113="UNCLEAR"),"UNRESOLVED","CLEAR")))</x:f>
      </x:c>
      <x:c r="Q113" s="26" t="str">
        <x:f>IF(A113="","",IF(P113="BLOCKED","EVIDENCE / CONTROL BLOCK",IF(P113="UNRESOLVED","CONDITIONAL / REVIEW REQUIRED",VLOOKUP(C113,LISTS!$L$2:$M$10,2,FALSE))))</x:f>
      </x:c>
      <x:c r="R113" s="26" t="str">
        <x:f>IF(A113="","",IF(Q113="EVIDENCE / CONTROL BLOCK","BLOCKED",IF(Q113="CONDITIONAL / REVIEW REQUIRED","UNRESOLVED","READY")))</x:f>
      </x:c>
      <x:c r="S113" s="26" t="str">
        <x:f>IF(A113="","",VLOOKUP(Q113,LISTS!$Q$2:$T$9,2,FALSE))</x:f>
      </x:c>
      <x:c r="T113" s="26" t="str">
        <x:f>IF(A113="","",VLOOKUP(Q113,LISTS!$Q$2:$T$9,3,FALSE))</x:f>
      </x:c>
      <x:c r="U113" s="26" t="str">
        <x:f>IF(A113="","",VLOOKUP(Q113,LISTS!$Q$2:$T$9,4,FALSE))</x:f>
      </x:c>
      <x:c r="V113" s="26" t="str">
        <x:f>IF(A113="","","Reopen when mandate, jurisdiction, buyer/risk, timing, delivery ownership, engagement model or evidence freshness changes materially.")</x:f>
      </x:c>
    </x:row>
    <x:row r="114">
      <x:c r="A114" s="20"/>
      <x:c r="B114" s="20"/>
      <x:c r="C114" s="20"/>
      <x:c r="D114" s="20"/>
      <x:c r="E114" s="20"/>
      <x:c r="F114" s="20"/>
      <x:c r="G114" s="20"/>
      <x:c r="H114" s="20"/>
      <x:c r="I114" s="20"/>
      <x:c r="J114" s="20"/>
      <x:c r="K114" s="20"/>
      <x:c r="L114" s="20"/>
      <x:c r="M114" s="26" t="str">
        <x:f>IF(A114="","",IF(COUNTIF($A$6:$A$205,A114)&gt;1,"INVALID - DUPLICATE ID",IF(AND(OR(AND(LEN(C114)=24,IFERROR(FIND("SPECIALIST ADVISORY FIRM",C114),0)=1),AND(LEN(C114)=29,IFERROR(FIND("GLOBAL MULTIDISCIPLINARY FIRM",C114),0)=1),AND(LEN(C114)=27,IFERROR(FIND("LAW FIRM / ADJACENT ADVISER",C114),0)=1),AND(LEN(C114)=18,IFERROR(FIND("INDEPENDENT EXPERT",C114),0)=1),AND(LEN(C114)=23,IFERROR(FIND("DIRECTORY / MARKETPLACE",C114),0)=1),AND(LEN(C114)=23,IFERROR(FIND("ASSOCIATION / AUTHORITY",C114),0)=1),AND(LEN(C114)=23,IFERROR(FIND("SOFTWARE / SELF-SERVICE",C114),0)=1),AND(LEN(C114)=19,IFERROR(FIND("IN-HOUSE SUBSTITUTE",C114),0)=1),AND(LEN(C114)=5,IFERROR(FIND("OTHER",C114),0)=1)),OR(AND(LEN(D114)=3,IFERROR(FIND("YES",D114),0)=1),AND(LEN(D114)=2,IFERROR(FIND("NO",D114),0)=1),AND(LEN(D114)=7,IFERROR(FIND("UNCLEAR",D114),0)=1)),OR(AND(LEN(E114)=3,IFERROR(FIND("YES",E114),0)=1),AND(LEN(E114)=2,IFERROR(FIND("NO",E114),0)=1),AND(LEN(E114)=7,IFERROR(FIND("UNCLEAR",E114),0)=1)),OR(AND(LEN(F114)=3,IFERROR(FIND("YES",F114),0)=1),AND(LEN(F114)=2,IFERROR(FIND("NO",F114),0)=1),AND(LEN(F114)=7,IFERROR(FIND("UNCLEAR",F114),0)=1)),OR(AND(LEN(G114)=3,IFERROR(FIND("YES",G114),0)=1),AND(LEN(G114)=2,IFERROR(FIND("NO",G114),0)=1),AND(LEN(G114)=7,IFERROR(FIND("UNCLEAR",G114),0)=1)),OR(AND(LEN(H114)=8,IFERROR(FIND("OWN TEAM",H114),0)=1),AND(LEN(H114)=19,IFERROR(FIND("NETWORK / AFFILIATE",H114),0)=1),AND(LEN(H114)=25,IFERROR(FIND("THIRD PARTY / ROUTED LEAD",H114),0)=1),AND(LEN(H114)=16,IFERROR(FIND("INFORMATION ONLY",H114),0)=1),AND(LEN(H114)=23,IFERROR(FIND("SOFTWARE / SELF-SERVICE",H114),0)=1),AND(LEN(H114)=15,IFERROR(FIND("CLIENT IN-HOUSE",H114),0)=1),AND(LEN(H114)=7,IFERROR(FIND("UNCLEAR",H114),0)=1)),OR(AND(LEN(I114)=3,IFERROR(FIND("YES",I114),0)=1),AND(LEN(I114)=2,IFERROR(FIND("NO",I114),0)=1),AND(LEN(I114)=7,IFERROR(FIND("UNCLEAR",I114),0)=1)),OR(AND(LEN(J114)=9,IFERROR(FIND("AVAILABLE",J114),0)=1),AND(LEN(J114)=13,IFERROR(FIND("NOT AVAILABLE",J114),0)=1),AND(LEN(J114)=11,IFERROR(FIND("CONTRADICTS",J114),0)=1))),"VALID","INVALID - CONTROL TOKEN")))</x:f>
      </x:c>
      <x:c r="N114" s="26" t="str">
        <x:f>IF(A114="","",IF(COUNTIFS(EVIDENCE_PACKET!$A$6:$A$205,K114,EVIDENCE_PACKET!$B$6:$B$205,A114,EVIDENCE_PACKET!$J$6:$J$205,"VALID")=1,IF(COUNTIFS(EVIDENCE_PACKET!$A$6:$A$205,K114,EVIDENCE_PACKET!$F$6:$F$205,"CURRENT")=1,"READY","UNRESOLVED"),"INVALID - EVIDENCE LINK"))</x:f>
      </x:c>
      <x:c r="O114" s="26" t="str">
        <x:f>IF(A114="","",IF(OR(AND(OR(EXACT(C114,"DIRECTORY / MARKETPLACE"),EXACT(C114,"ASSOCIATION / AUTHORITY"),EXACT(C114,"SOFTWARE / SELF-SERVICE")),EXACT(H114,"OWN TEAM")),AND(EXACT(C114,"SPECIALIST ADVISORY FIRM"),OR(EXACT(H114,"INFORMATION ONLY"),EXACT(H114,"SOFTWARE / SELF-SERVICE")))),"CONTRADICTION","OK"))</x:f>
      </x:c>
      <x:c r="P114" s="26" t="str">
        <x:f>IF(A114="","",IF(OR(M114&lt;&gt;"VALID",N114&lt;&gt;"READY",O114&lt;&gt;"OK"),"BLOCKED",IF(OR(D114="UNCLEAR",E114="UNCLEAR",F114="UNCLEAR",G114="UNCLEAR",H114="UNCLEAR",I114="UNCLEAR"),"UNRESOLVED","CLEAR")))</x:f>
      </x:c>
      <x:c r="Q114" s="26" t="str">
        <x:f>IF(A114="","",IF(P114="BLOCKED","EVIDENCE / CONTROL BLOCK",IF(P114="UNRESOLVED","CONDITIONAL / REVIEW REQUIRED",VLOOKUP(C114,LISTS!$L$2:$M$10,2,FALSE))))</x:f>
      </x:c>
      <x:c r="R114" s="26" t="str">
        <x:f>IF(A114="","",IF(Q114="EVIDENCE / CONTROL BLOCK","BLOCKED",IF(Q114="CONDITIONAL / REVIEW REQUIRED","UNRESOLVED","READY")))</x:f>
      </x:c>
      <x:c r="S114" s="26" t="str">
        <x:f>IF(A114="","",VLOOKUP(Q114,LISTS!$Q$2:$T$9,2,FALSE))</x:f>
      </x:c>
      <x:c r="T114" s="26" t="str">
        <x:f>IF(A114="","",VLOOKUP(Q114,LISTS!$Q$2:$T$9,3,FALSE))</x:f>
      </x:c>
      <x:c r="U114" s="26" t="str">
        <x:f>IF(A114="","",VLOOKUP(Q114,LISTS!$Q$2:$T$9,4,FALSE))</x:f>
      </x:c>
      <x:c r="V114" s="26" t="str">
        <x:f>IF(A114="","","Reopen when mandate, jurisdiction, buyer/risk, timing, delivery ownership, engagement model or evidence freshness changes materially.")</x:f>
      </x:c>
    </x:row>
    <x:row r="115">
      <x:c r="A115" s="20"/>
      <x:c r="B115" s="20"/>
      <x:c r="C115" s="20"/>
      <x:c r="D115" s="20"/>
      <x:c r="E115" s="20"/>
      <x:c r="F115" s="20"/>
      <x:c r="G115" s="20"/>
      <x:c r="H115" s="20"/>
      <x:c r="I115" s="20"/>
      <x:c r="J115" s="20"/>
      <x:c r="K115" s="20"/>
      <x:c r="L115" s="20"/>
      <x:c r="M115" s="26" t="str">
        <x:f>IF(A115="","",IF(COUNTIF($A$6:$A$205,A115)&gt;1,"INVALID - DUPLICATE ID",IF(AND(OR(AND(LEN(C115)=24,IFERROR(FIND("SPECIALIST ADVISORY FIRM",C115),0)=1),AND(LEN(C115)=29,IFERROR(FIND("GLOBAL MULTIDISCIPLINARY FIRM",C115),0)=1),AND(LEN(C115)=27,IFERROR(FIND("LAW FIRM / ADJACENT ADVISER",C115),0)=1),AND(LEN(C115)=18,IFERROR(FIND("INDEPENDENT EXPERT",C115),0)=1),AND(LEN(C115)=23,IFERROR(FIND("DIRECTORY / MARKETPLACE",C115),0)=1),AND(LEN(C115)=23,IFERROR(FIND("ASSOCIATION / AUTHORITY",C115),0)=1),AND(LEN(C115)=23,IFERROR(FIND("SOFTWARE / SELF-SERVICE",C115),0)=1),AND(LEN(C115)=19,IFERROR(FIND("IN-HOUSE SUBSTITUTE",C115),0)=1),AND(LEN(C115)=5,IFERROR(FIND("OTHER",C115),0)=1)),OR(AND(LEN(D115)=3,IFERROR(FIND("YES",D115),0)=1),AND(LEN(D115)=2,IFERROR(FIND("NO",D115),0)=1),AND(LEN(D115)=7,IFERROR(FIND("UNCLEAR",D115),0)=1)),OR(AND(LEN(E115)=3,IFERROR(FIND("YES",E115),0)=1),AND(LEN(E115)=2,IFERROR(FIND("NO",E115),0)=1),AND(LEN(E115)=7,IFERROR(FIND("UNCLEAR",E115),0)=1)),OR(AND(LEN(F115)=3,IFERROR(FIND("YES",F115),0)=1),AND(LEN(F115)=2,IFERROR(FIND("NO",F115),0)=1),AND(LEN(F115)=7,IFERROR(FIND("UNCLEAR",F115),0)=1)),OR(AND(LEN(G115)=3,IFERROR(FIND("YES",G115),0)=1),AND(LEN(G115)=2,IFERROR(FIND("NO",G115),0)=1),AND(LEN(G115)=7,IFERROR(FIND("UNCLEAR",G115),0)=1)),OR(AND(LEN(H115)=8,IFERROR(FIND("OWN TEAM",H115),0)=1),AND(LEN(H115)=19,IFERROR(FIND("NETWORK / AFFILIATE",H115),0)=1),AND(LEN(H115)=25,IFERROR(FIND("THIRD PARTY / ROUTED LEAD",H115),0)=1),AND(LEN(H115)=16,IFERROR(FIND("INFORMATION ONLY",H115),0)=1),AND(LEN(H115)=23,IFERROR(FIND("SOFTWARE / SELF-SERVICE",H115),0)=1),AND(LEN(H115)=15,IFERROR(FIND("CLIENT IN-HOUSE",H115),0)=1),AND(LEN(H115)=7,IFERROR(FIND("UNCLEAR",H115),0)=1)),OR(AND(LEN(I115)=3,IFERROR(FIND("YES",I115),0)=1),AND(LEN(I115)=2,IFERROR(FIND("NO",I115),0)=1),AND(LEN(I115)=7,IFERROR(FIND("UNCLEAR",I115),0)=1)),OR(AND(LEN(J115)=9,IFERROR(FIND("AVAILABLE",J115),0)=1),AND(LEN(J115)=13,IFERROR(FIND("NOT AVAILABLE",J115),0)=1),AND(LEN(J115)=11,IFERROR(FIND("CONTRADICTS",J115),0)=1))),"VALID","INVALID - CONTROL TOKEN")))</x:f>
      </x:c>
      <x:c r="N115" s="26" t="str">
        <x:f>IF(A115="","",IF(COUNTIFS(EVIDENCE_PACKET!$A$6:$A$205,K115,EVIDENCE_PACKET!$B$6:$B$205,A115,EVIDENCE_PACKET!$J$6:$J$205,"VALID")=1,IF(COUNTIFS(EVIDENCE_PACKET!$A$6:$A$205,K115,EVIDENCE_PACKET!$F$6:$F$205,"CURRENT")=1,"READY","UNRESOLVED"),"INVALID - EVIDENCE LINK"))</x:f>
      </x:c>
      <x:c r="O115" s="26" t="str">
        <x:f>IF(A115="","",IF(OR(AND(OR(EXACT(C115,"DIRECTORY / MARKETPLACE"),EXACT(C115,"ASSOCIATION / AUTHORITY"),EXACT(C115,"SOFTWARE / SELF-SERVICE")),EXACT(H115,"OWN TEAM")),AND(EXACT(C115,"SPECIALIST ADVISORY FIRM"),OR(EXACT(H115,"INFORMATION ONLY"),EXACT(H115,"SOFTWARE / SELF-SERVICE")))),"CONTRADICTION","OK"))</x:f>
      </x:c>
      <x:c r="P115" s="26" t="str">
        <x:f>IF(A115="","",IF(OR(M115&lt;&gt;"VALID",N115&lt;&gt;"READY",O115&lt;&gt;"OK"),"BLOCKED",IF(OR(D115="UNCLEAR",E115="UNCLEAR",F115="UNCLEAR",G115="UNCLEAR",H115="UNCLEAR",I115="UNCLEAR"),"UNRESOLVED","CLEAR")))</x:f>
      </x:c>
      <x:c r="Q115" s="26" t="str">
        <x:f>IF(A115="","",IF(P115="BLOCKED","EVIDENCE / CONTROL BLOCK",IF(P115="UNRESOLVED","CONDITIONAL / REVIEW REQUIRED",VLOOKUP(C115,LISTS!$L$2:$M$10,2,FALSE))))</x:f>
      </x:c>
      <x:c r="R115" s="26" t="str">
        <x:f>IF(A115="","",IF(Q115="EVIDENCE / CONTROL BLOCK","BLOCKED",IF(Q115="CONDITIONAL / REVIEW REQUIRED","UNRESOLVED","READY")))</x:f>
      </x:c>
      <x:c r="S115" s="26" t="str">
        <x:f>IF(A115="","",VLOOKUP(Q115,LISTS!$Q$2:$T$9,2,FALSE))</x:f>
      </x:c>
      <x:c r="T115" s="26" t="str">
        <x:f>IF(A115="","",VLOOKUP(Q115,LISTS!$Q$2:$T$9,3,FALSE))</x:f>
      </x:c>
      <x:c r="U115" s="26" t="str">
        <x:f>IF(A115="","",VLOOKUP(Q115,LISTS!$Q$2:$T$9,4,FALSE))</x:f>
      </x:c>
      <x:c r="V115" s="26" t="str">
        <x:f>IF(A115="","","Reopen when mandate, jurisdiction, buyer/risk, timing, delivery ownership, engagement model or evidence freshness changes materially.")</x:f>
      </x:c>
    </x:row>
    <x:row r="116">
      <x:c r="A116" s="20"/>
      <x:c r="B116" s="20"/>
      <x:c r="C116" s="20"/>
      <x:c r="D116" s="20"/>
      <x:c r="E116" s="20"/>
      <x:c r="F116" s="20"/>
      <x:c r="G116" s="20"/>
      <x:c r="H116" s="20"/>
      <x:c r="I116" s="20"/>
      <x:c r="J116" s="20"/>
      <x:c r="K116" s="20"/>
      <x:c r="L116" s="20"/>
      <x:c r="M116" s="26" t="str">
        <x:f>IF(A116="","",IF(COUNTIF($A$6:$A$205,A116)&gt;1,"INVALID - DUPLICATE ID",IF(AND(OR(AND(LEN(C116)=24,IFERROR(FIND("SPECIALIST ADVISORY FIRM",C116),0)=1),AND(LEN(C116)=29,IFERROR(FIND("GLOBAL MULTIDISCIPLINARY FIRM",C116),0)=1),AND(LEN(C116)=27,IFERROR(FIND("LAW FIRM / ADJACENT ADVISER",C116),0)=1),AND(LEN(C116)=18,IFERROR(FIND("INDEPENDENT EXPERT",C116),0)=1),AND(LEN(C116)=23,IFERROR(FIND("DIRECTORY / MARKETPLACE",C116),0)=1),AND(LEN(C116)=23,IFERROR(FIND("ASSOCIATION / AUTHORITY",C116),0)=1),AND(LEN(C116)=23,IFERROR(FIND("SOFTWARE / SELF-SERVICE",C116),0)=1),AND(LEN(C116)=19,IFERROR(FIND("IN-HOUSE SUBSTITUTE",C116),0)=1),AND(LEN(C116)=5,IFERROR(FIND("OTHER",C116),0)=1)),OR(AND(LEN(D116)=3,IFERROR(FIND("YES",D116),0)=1),AND(LEN(D116)=2,IFERROR(FIND("NO",D116),0)=1),AND(LEN(D116)=7,IFERROR(FIND("UNCLEAR",D116),0)=1)),OR(AND(LEN(E116)=3,IFERROR(FIND("YES",E116),0)=1),AND(LEN(E116)=2,IFERROR(FIND("NO",E116),0)=1),AND(LEN(E116)=7,IFERROR(FIND("UNCLEAR",E116),0)=1)),OR(AND(LEN(F116)=3,IFERROR(FIND("YES",F116),0)=1),AND(LEN(F116)=2,IFERROR(FIND("NO",F116),0)=1),AND(LEN(F116)=7,IFERROR(FIND("UNCLEAR",F116),0)=1)),OR(AND(LEN(G116)=3,IFERROR(FIND("YES",G116),0)=1),AND(LEN(G116)=2,IFERROR(FIND("NO",G116),0)=1),AND(LEN(G116)=7,IFERROR(FIND("UNCLEAR",G116),0)=1)),OR(AND(LEN(H116)=8,IFERROR(FIND("OWN TEAM",H116),0)=1),AND(LEN(H116)=19,IFERROR(FIND("NETWORK / AFFILIATE",H116),0)=1),AND(LEN(H116)=25,IFERROR(FIND("THIRD PARTY / ROUTED LEAD",H116),0)=1),AND(LEN(H116)=16,IFERROR(FIND("INFORMATION ONLY",H116),0)=1),AND(LEN(H116)=23,IFERROR(FIND("SOFTWARE / SELF-SERVICE",H116),0)=1),AND(LEN(H116)=15,IFERROR(FIND("CLIENT IN-HOUSE",H116),0)=1),AND(LEN(H116)=7,IFERROR(FIND("UNCLEAR",H116),0)=1)),OR(AND(LEN(I116)=3,IFERROR(FIND("YES",I116),0)=1),AND(LEN(I116)=2,IFERROR(FIND("NO",I116),0)=1),AND(LEN(I116)=7,IFERROR(FIND("UNCLEAR",I116),0)=1)),OR(AND(LEN(J116)=9,IFERROR(FIND("AVAILABLE",J116),0)=1),AND(LEN(J116)=13,IFERROR(FIND("NOT AVAILABLE",J116),0)=1),AND(LEN(J116)=11,IFERROR(FIND("CONTRADICTS",J116),0)=1))),"VALID","INVALID - CONTROL TOKEN")))</x:f>
      </x:c>
      <x:c r="N116" s="26" t="str">
        <x:f>IF(A116="","",IF(COUNTIFS(EVIDENCE_PACKET!$A$6:$A$205,K116,EVIDENCE_PACKET!$B$6:$B$205,A116,EVIDENCE_PACKET!$J$6:$J$205,"VALID")=1,IF(COUNTIFS(EVIDENCE_PACKET!$A$6:$A$205,K116,EVIDENCE_PACKET!$F$6:$F$205,"CURRENT")=1,"READY","UNRESOLVED"),"INVALID - EVIDENCE LINK"))</x:f>
      </x:c>
      <x:c r="O116" s="26" t="str">
        <x:f>IF(A116="","",IF(OR(AND(OR(EXACT(C116,"DIRECTORY / MARKETPLACE"),EXACT(C116,"ASSOCIATION / AUTHORITY"),EXACT(C116,"SOFTWARE / SELF-SERVICE")),EXACT(H116,"OWN TEAM")),AND(EXACT(C116,"SPECIALIST ADVISORY FIRM"),OR(EXACT(H116,"INFORMATION ONLY"),EXACT(H116,"SOFTWARE / SELF-SERVICE")))),"CONTRADICTION","OK"))</x:f>
      </x:c>
      <x:c r="P116" s="26" t="str">
        <x:f>IF(A116="","",IF(OR(M116&lt;&gt;"VALID",N116&lt;&gt;"READY",O116&lt;&gt;"OK"),"BLOCKED",IF(OR(D116="UNCLEAR",E116="UNCLEAR",F116="UNCLEAR",G116="UNCLEAR",H116="UNCLEAR",I116="UNCLEAR"),"UNRESOLVED","CLEAR")))</x:f>
      </x:c>
      <x:c r="Q116" s="26" t="str">
        <x:f>IF(A116="","",IF(P116="BLOCKED","EVIDENCE / CONTROL BLOCK",IF(P116="UNRESOLVED","CONDITIONAL / REVIEW REQUIRED",VLOOKUP(C116,LISTS!$L$2:$M$10,2,FALSE))))</x:f>
      </x:c>
      <x:c r="R116" s="26" t="str">
        <x:f>IF(A116="","",IF(Q116="EVIDENCE / CONTROL BLOCK","BLOCKED",IF(Q116="CONDITIONAL / REVIEW REQUIRED","UNRESOLVED","READY")))</x:f>
      </x:c>
      <x:c r="S116" s="26" t="str">
        <x:f>IF(A116="","",VLOOKUP(Q116,LISTS!$Q$2:$T$9,2,FALSE))</x:f>
      </x:c>
      <x:c r="T116" s="26" t="str">
        <x:f>IF(A116="","",VLOOKUP(Q116,LISTS!$Q$2:$T$9,3,FALSE))</x:f>
      </x:c>
      <x:c r="U116" s="26" t="str">
        <x:f>IF(A116="","",VLOOKUP(Q116,LISTS!$Q$2:$T$9,4,FALSE))</x:f>
      </x:c>
      <x:c r="V116" s="26" t="str">
        <x:f>IF(A116="","","Reopen when mandate, jurisdiction, buyer/risk, timing, delivery ownership, engagement model or evidence freshness changes materially.")</x:f>
      </x:c>
    </x:row>
    <x:row r="117">
      <x:c r="A117" s="20"/>
      <x:c r="B117" s="20"/>
      <x:c r="C117" s="20"/>
      <x:c r="D117" s="20"/>
      <x:c r="E117" s="20"/>
      <x:c r="F117" s="20"/>
      <x:c r="G117" s="20"/>
      <x:c r="H117" s="20"/>
      <x:c r="I117" s="20"/>
      <x:c r="J117" s="20"/>
      <x:c r="K117" s="20"/>
      <x:c r="L117" s="20"/>
      <x:c r="M117" s="26" t="str">
        <x:f>IF(A117="","",IF(COUNTIF($A$6:$A$205,A117)&gt;1,"INVALID - DUPLICATE ID",IF(AND(OR(AND(LEN(C117)=24,IFERROR(FIND("SPECIALIST ADVISORY FIRM",C117),0)=1),AND(LEN(C117)=29,IFERROR(FIND("GLOBAL MULTIDISCIPLINARY FIRM",C117),0)=1),AND(LEN(C117)=27,IFERROR(FIND("LAW FIRM / ADJACENT ADVISER",C117),0)=1),AND(LEN(C117)=18,IFERROR(FIND("INDEPENDENT EXPERT",C117),0)=1),AND(LEN(C117)=23,IFERROR(FIND("DIRECTORY / MARKETPLACE",C117),0)=1),AND(LEN(C117)=23,IFERROR(FIND("ASSOCIATION / AUTHORITY",C117),0)=1),AND(LEN(C117)=23,IFERROR(FIND("SOFTWARE / SELF-SERVICE",C117),0)=1),AND(LEN(C117)=19,IFERROR(FIND("IN-HOUSE SUBSTITUTE",C117),0)=1),AND(LEN(C117)=5,IFERROR(FIND("OTHER",C117),0)=1)),OR(AND(LEN(D117)=3,IFERROR(FIND("YES",D117),0)=1),AND(LEN(D117)=2,IFERROR(FIND("NO",D117),0)=1),AND(LEN(D117)=7,IFERROR(FIND("UNCLEAR",D117),0)=1)),OR(AND(LEN(E117)=3,IFERROR(FIND("YES",E117),0)=1),AND(LEN(E117)=2,IFERROR(FIND("NO",E117),0)=1),AND(LEN(E117)=7,IFERROR(FIND("UNCLEAR",E117),0)=1)),OR(AND(LEN(F117)=3,IFERROR(FIND("YES",F117),0)=1),AND(LEN(F117)=2,IFERROR(FIND("NO",F117),0)=1),AND(LEN(F117)=7,IFERROR(FIND("UNCLEAR",F117),0)=1)),OR(AND(LEN(G117)=3,IFERROR(FIND("YES",G117),0)=1),AND(LEN(G117)=2,IFERROR(FIND("NO",G117),0)=1),AND(LEN(G117)=7,IFERROR(FIND("UNCLEAR",G117),0)=1)),OR(AND(LEN(H117)=8,IFERROR(FIND("OWN TEAM",H117),0)=1),AND(LEN(H117)=19,IFERROR(FIND("NETWORK / AFFILIATE",H117),0)=1),AND(LEN(H117)=25,IFERROR(FIND("THIRD PARTY / ROUTED LEAD",H117),0)=1),AND(LEN(H117)=16,IFERROR(FIND("INFORMATION ONLY",H117),0)=1),AND(LEN(H117)=23,IFERROR(FIND("SOFTWARE / SELF-SERVICE",H117),0)=1),AND(LEN(H117)=15,IFERROR(FIND("CLIENT IN-HOUSE",H117),0)=1),AND(LEN(H117)=7,IFERROR(FIND("UNCLEAR",H117),0)=1)),OR(AND(LEN(I117)=3,IFERROR(FIND("YES",I117),0)=1),AND(LEN(I117)=2,IFERROR(FIND("NO",I117),0)=1),AND(LEN(I117)=7,IFERROR(FIND("UNCLEAR",I117),0)=1)),OR(AND(LEN(J117)=9,IFERROR(FIND("AVAILABLE",J117),0)=1),AND(LEN(J117)=13,IFERROR(FIND("NOT AVAILABLE",J117),0)=1),AND(LEN(J117)=11,IFERROR(FIND("CONTRADICTS",J117),0)=1))),"VALID","INVALID - CONTROL TOKEN")))</x:f>
      </x:c>
      <x:c r="N117" s="26" t="str">
        <x:f>IF(A117="","",IF(COUNTIFS(EVIDENCE_PACKET!$A$6:$A$205,K117,EVIDENCE_PACKET!$B$6:$B$205,A117,EVIDENCE_PACKET!$J$6:$J$205,"VALID")=1,IF(COUNTIFS(EVIDENCE_PACKET!$A$6:$A$205,K117,EVIDENCE_PACKET!$F$6:$F$205,"CURRENT")=1,"READY","UNRESOLVED"),"INVALID - EVIDENCE LINK"))</x:f>
      </x:c>
      <x:c r="O117" s="26" t="str">
        <x:f>IF(A117="","",IF(OR(AND(OR(EXACT(C117,"DIRECTORY / MARKETPLACE"),EXACT(C117,"ASSOCIATION / AUTHORITY"),EXACT(C117,"SOFTWARE / SELF-SERVICE")),EXACT(H117,"OWN TEAM")),AND(EXACT(C117,"SPECIALIST ADVISORY FIRM"),OR(EXACT(H117,"INFORMATION ONLY"),EXACT(H117,"SOFTWARE / SELF-SERVICE")))),"CONTRADICTION","OK"))</x:f>
      </x:c>
      <x:c r="P117" s="26" t="str">
        <x:f>IF(A117="","",IF(OR(M117&lt;&gt;"VALID",N117&lt;&gt;"READY",O117&lt;&gt;"OK"),"BLOCKED",IF(OR(D117="UNCLEAR",E117="UNCLEAR",F117="UNCLEAR",G117="UNCLEAR",H117="UNCLEAR",I117="UNCLEAR"),"UNRESOLVED","CLEAR")))</x:f>
      </x:c>
      <x:c r="Q117" s="26" t="str">
        <x:f>IF(A117="","",IF(P117="BLOCKED","EVIDENCE / CONTROL BLOCK",IF(P117="UNRESOLVED","CONDITIONAL / REVIEW REQUIRED",VLOOKUP(C117,LISTS!$L$2:$M$10,2,FALSE))))</x:f>
      </x:c>
      <x:c r="R117" s="26" t="str">
        <x:f>IF(A117="","",IF(Q117="EVIDENCE / CONTROL BLOCK","BLOCKED",IF(Q117="CONDITIONAL / REVIEW REQUIRED","UNRESOLVED","READY")))</x:f>
      </x:c>
      <x:c r="S117" s="26" t="str">
        <x:f>IF(A117="","",VLOOKUP(Q117,LISTS!$Q$2:$T$9,2,FALSE))</x:f>
      </x:c>
      <x:c r="T117" s="26" t="str">
        <x:f>IF(A117="","",VLOOKUP(Q117,LISTS!$Q$2:$T$9,3,FALSE))</x:f>
      </x:c>
      <x:c r="U117" s="26" t="str">
        <x:f>IF(A117="","",VLOOKUP(Q117,LISTS!$Q$2:$T$9,4,FALSE))</x:f>
      </x:c>
      <x:c r="V117" s="26" t="str">
        <x:f>IF(A117="","","Reopen when mandate, jurisdiction, buyer/risk, timing, delivery ownership, engagement model or evidence freshness changes materially.")</x:f>
      </x:c>
    </x:row>
    <x:row r="118">
      <x:c r="A118" s="20"/>
      <x:c r="B118" s="20"/>
      <x:c r="C118" s="20"/>
      <x:c r="D118" s="20"/>
      <x:c r="E118" s="20"/>
      <x:c r="F118" s="20"/>
      <x:c r="G118" s="20"/>
      <x:c r="H118" s="20"/>
      <x:c r="I118" s="20"/>
      <x:c r="J118" s="20"/>
      <x:c r="K118" s="20"/>
      <x:c r="L118" s="20"/>
      <x:c r="M118" s="26" t="str">
        <x:f>IF(A118="","",IF(COUNTIF($A$6:$A$205,A118)&gt;1,"INVALID - DUPLICATE ID",IF(AND(OR(AND(LEN(C118)=24,IFERROR(FIND("SPECIALIST ADVISORY FIRM",C118),0)=1),AND(LEN(C118)=29,IFERROR(FIND("GLOBAL MULTIDISCIPLINARY FIRM",C118),0)=1),AND(LEN(C118)=27,IFERROR(FIND("LAW FIRM / ADJACENT ADVISER",C118),0)=1),AND(LEN(C118)=18,IFERROR(FIND("INDEPENDENT EXPERT",C118),0)=1),AND(LEN(C118)=23,IFERROR(FIND("DIRECTORY / MARKETPLACE",C118),0)=1),AND(LEN(C118)=23,IFERROR(FIND("ASSOCIATION / AUTHORITY",C118),0)=1),AND(LEN(C118)=23,IFERROR(FIND("SOFTWARE / SELF-SERVICE",C118),0)=1),AND(LEN(C118)=19,IFERROR(FIND("IN-HOUSE SUBSTITUTE",C118),0)=1),AND(LEN(C118)=5,IFERROR(FIND("OTHER",C118),0)=1)),OR(AND(LEN(D118)=3,IFERROR(FIND("YES",D118),0)=1),AND(LEN(D118)=2,IFERROR(FIND("NO",D118),0)=1),AND(LEN(D118)=7,IFERROR(FIND("UNCLEAR",D118),0)=1)),OR(AND(LEN(E118)=3,IFERROR(FIND("YES",E118),0)=1),AND(LEN(E118)=2,IFERROR(FIND("NO",E118),0)=1),AND(LEN(E118)=7,IFERROR(FIND("UNCLEAR",E118),0)=1)),OR(AND(LEN(F118)=3,IFERROR(FIND("YES",F118),0)=1),AND(LEN(F118)=2,IFERROR(FIND("NO",F118),0)=1),AND(LEN(F118)=7,IFERROR(FIND("UNCLEAR",F118),0)=1)),OR(AND(LEN(G118)=3,IFERROR(FIND("YES",G118),0)=1),AND(LEN(G118)=2,IFERROR(FIND("NO",G118),0)=1),AND(LEN(G118)=7,IFERROR(FIND("UNCLEAR",G118),0)=1)),OR(AND(LEN(H118)=8,IFERROR(FIND("OWN TEAM",H118),0)=1),AND(LEN(H118)=19,IFERROR(FIND("NETWORK / AFFILIATE",H118),0)=1),AND(LEN(H118)=25,IFERROR(FIND("THIRD PARTY / ROUTED LEAD",H118),0)=1),AND(LEN(H118)=16,IFERROR(FIND("INFORMATION ONLY",H118),0)=1),AND(LEN(H118)=23,IFERROR(FIND("SOFTWARE / SELF-SERVICE",H118),0)=1),AND(LEN(H118)=15,IFERROR(FIND("CLIENT IN-HOUSE",H118),0)=1),AND(LEN(H118)=7,IFERROR(FIND("UNCLEAR",H118),0)=1)),OR(AND(LEN(I118)=3,IFERROR(FIND("YES",I118),0)=1),AND(LEN(I118)=2,IFERROR(FIND("NO",I118),0)=1),AND(LEN(I118)=7,IFERROR(FIND("UNCLEAR",I118),0)=1)),OR(AND(LEN(J118)=9,IFERROR(FIND("AVAILABLE",J118),0)=1),AND(LEN(J118)=13,IFERROR(FIND("NOT AVAILABLE",J118),0)=1),AND(LEN(J118)=11,IFERROR(FIND("CONTRADICTS",J118),0)=1))),"VALID","INVALID - CONTROL TOKEN")))</x:f>
      </x:c>
      <x:c r="N118" s="26" t="str">
        <x:f>IF(A118="","",IF(COUNTIFS(EVIDENCE_PACKET!$A$6:$A$205,K118,EVIDENCE_PACKET!$B$6:$B$205,A118,EVIDENCE_PACKET!$J$6:$J$205,"VALID")=1,IF(COUNTIFS(EVIDENCE_PACKET!$A$6:$A$205,K118,EVIDENCE_PACKET!$F$6:$F$205,"CURRENT")=1,"READY","UNRESOLVED"),"INVALID - EVIDENCE LINK"))</x:f>
      </x:c>
      <x:c r="O118" s="26" t="str">
        <x:f>IF(A118="","",IF(OR(AND(OR(EXACT(C118,"DIRECTORY / MARKETPLACE"),EXACT(C118,"ASSOCIATION / AUTHORITY"),EXACT(C118,"SOFTWARE / SELF-SERVICE")),EXACT(H118,"OWN TEAM")),AND(EXACT(C118,"SPECIALIST ADVISORY FIRM"),OR(EXACT(H118,"INFORMATION ONLY"),EXACT(H118,"SOFTWARE / SELF-SERVICE")))),"CONTRADICTION","OK"))</x:f>
      </x:c>
      <x:c r="P118" s="26" t="str">
        <x:f>IF(A118="","",IF(OR(M118&lt;&gt;"VALID",N118&lt;&gt;"READY",O118&lt;&gt;"OK"),"BLOCKED",IF(OR(D118="UNCLEAR",E118="UNCLEAR",F118="UNCLEAR",G118="UNCLEAR",H118="UNCLEAR",I118="UNCLEAR"),"UNRESOLVED","CLEAR")))</x:f>
      </x:c>
      <x:c r="Q118" s="26" t="str">
        <x:f>IF(A118="","",IF(P118="BLOCKED","EVIDENCE / CONTROL BLOCK",IF(P118="UNRESOLVED","CONDITIONAL / REVIEW REQUIRED",VLOOKUP(C118,LISTS!$L$2:$M$10,2,FALSE))))</x:f>
      </x:c>
      <x:c r="R118" s="26" t="str">
        <x:f>IF(A118="","",IF(Q118="EVIDENCE / CONTROL BLOCK","BLOCKED",IF(Q118="CONDITIONAL / REVIEW REQUIRED","UNRESOLVED","READY")))</x:f>
      </x:c>
      <x:c r="S118" s="26" t="str">
        <x:f>IF(A118="","",VLOOKUP(Q118,LISTS!$Q$2:$T$9,2,FALSE))</x:f>
      </x:c>
      <x:c r="T118" s="26" t="str">
        <x:f>IF(A118="","",VLOOKUP(Q118,LISTS!$Q$2:$T$9,3,FALSE))</x:f>
      </x:c>
      <x:c r="U118" s="26" t="str">
        <x:f>IF(A118="","",VLOOKUP(Q118,LISTS!$Q$2:$T$9,4,FALSE))</x:f>
      </x:c>
      <x:c r="V118" s="26" t="str">
        <x:f>IF(A118="","","Reopen when mandate, jurisdiction, buyer/risk, timing, delivery ownership, engagement model or evidence freshness changes materially.")</x:f>
      </x:c>
    </x:row>
    <x:row r="119">
      <x:c r="A119" s="20"/>
      <x:c r="B119" s="20"/>
      <x:c r="C119" s="20"/>
      <x:c r="D119" s="20"/>
      <x:c r="E119" s="20"/>
      <x:c r="F119" s="20"/>
      <x:c r="G119" s="20"/>
      <x:c r="H119" s="20"/>
      <x:c r="I119" s="20"/>
      <x:c r="J119" s="20"/>
      <x:c r="K119" s="20"/>
      <x:c r="L119" s="20"/>
      <x:c r="M119" s="26" t="str">
        <x:f>IF(A119="","",IF(COUNTIF($A$6:$A$205,A119)&gt;1,"INVALID - DUPLICATE ID",IF(AND(OR(AND(LEN(C119)=24,IFERROR(FIND("SPECIALIST ADVISORY FIRM",C119),0)=1),AND(LEN(C119)=29,IFERROR(FIND("GLOBAL MULTIDISCIPLINARY FIRM",C119),0)=1),AND(LEN(C119)=27,IFERROR(FIND("LAW FIRM / ADJACENT ADVISER",C119),0)=1),AND(LEN(C119)=18,IFERROR(FIND("INDEPENDENT EXPERT",C119),0)=1),AND(LEN(C119)=23,IFERROR(FIND("DIRECTORY / MARKETPLACE",C119),0)=1),AND(LEN(C119)=23,IFERROR(FIND("ASSOCIATION / AUTHORITY",C119),0)=1),AND(LEN(C119)=23,IFERROR(FIND("SOFTWARE / SELF-SERVICE",C119),0)=1),AND(LEN(C119)=19,IFERROR(FIND("IN-HOUSE SUBSTITUTE",C119),0)=1),AND(LEN(C119)=5,IFERROR(FIND("OTHER",C119),0)=1)),OR(AND(LEN(D119)=3,IFERROR(FIND("YES",D119),0)=1),AND(LEN(D119)=2,IFERROR(FIND("NO",D119),0)=1),AND(LEN(D119)=7,IFERROR(FIND("UNCLEAR",D119),0)=1)),OR(AND(LEN(E119)=3,IFERROR(FIND("YES",E119),0)=1),AND(LEN(E119)=2,IFERROR(FIND("NO",E119),0)=1),AND(LEN(E119)=7,IFERROR(FIND("UNCLEAR",E119),0)=1)),OR(AND(LEN(F119)=3,IFERROR(FIND("YES",F119),0)=1),AND(LEN(F119)=2,IFERROR(FIND("NO",F119),0)=1),AND(LEN(F119)=7,IFERROR(FIND("UNCLEAR",F119),0)=1)),OR(AND(LEN(G119)=3,IFERROR(FIND("YES",G119),0)=1),AND(LEN(G119)=2,IFERROR(FIND("NO",G119),0)=1),AND(LEN(G119)=7,IFERROR(FIND("UNCLEAR",G119),0)=1)),OR(AND(LEN(H119)=8,IFERROR(FIND("OWN TEAM",H119),0)=1),AND(LEN(H119)=19,IFERROR(FIND("NETWORK / AFFILIATE",H119),0)=1),AND(LEN(H119)=25,IFERROR(FIND("THIRD PARTY / ROUTED LEAD",H119),0)=1),AND(LEN(H119)=16,IFERROR(FIND("INFORMATION ONLY",H119),0)=1),AND(LEN(H119)=23,IFERROR(FIND("SOFTWARE / SELF-SERVICE",H119),0)=1),AND(LEN(H119)=15,IFERROR(FIND("CLIENT IN-HOUSE",H119),0)=1),AND(LEN(H119)=7,IFERROR(FIND("UNCLEAR",H119),0)=1)),OR(AND(LEN(I119)=3,IFERROR(FIND("YES",I119),0)=1),AND(LEN(I119)=2,IFERROR(FIND("NO",I119),0)=1),AND(LEN(I119)=7,IFERROR(FIND("UNCLEAR",I119),0)=1)),OR(AND(LEN(J119)=9,IFERROR(FIND("AVAILABLE",J119),0)=1),AND(LEN(J119)=13,IFERROR(FIND("NOT AVAILABLE",J119),0)=1),AND(LEN(J119)=11,IFERROR(FIND("CONTRADICTS",J119),0)=1))),"VALID","INVALID - CONTROL TOKEN")))</x:f>
      </x:c>
      <x:c r="N119" s="26" t="str">
        <x:f>IF(A119="","",IF(COUNTIFS(EVIDENCE_PACKET!$A$6:$A$205,K119,EVIDENCE_PACKET!$B$6:$B$205,A119,EVIDENCE_PACKET!$J$6:$J$205,"VALID")=1,IF(COUNTIFS(EVIDENCE_PACKET!$A$6:$A$205,K119,EVIDENCE_PACKET!$F$6:$F$205,"CURRENT")=1,"READY","UNRESOLVED"),"INVALID - EVIDENCE LINK"))</x:f>
      </x:c>
      <x:c r="O119" s="26" t="str">
        <x:f>IF(A119="","",IF(OR(AND(OR(EXACT(C119,"DIRECTORY / MARKETPLACE"),EXACT(C119,"ASSOCIATION / AUTHORITY"),EXACT(C119,"SOFTWARE / SELF-SERVICE")),EXACT(H119,"OWN TEAM")),AND(EXACT(C119,"SPECIALIST ADVISORY FIRM"),OR(EXACT(H119,"INFORMATION ONLY"),EXACT(H119,"SOFTWARE / SELF-SERVICE")))),"CONTRADICTION","OK"))</x:f>
      </x:c>
      <x:c r="P119" s="26" t="str">
        <x:f>IF(A119="","",IF(OR(M119&lt;&gt;"VALID",N119&lt;&gt;"READY",O119&lt;&gt;"OK"),"BLOCKED",IF(OR(D119="UNCLEAR",E119="UNCLEAR",F119="UNCLEAR",G119="UNCLEAR",H119="UNCLEAR",I119="UNCLEAR"),"UNRESOLVED","CLEAR")))</x:f>
      </x:c>
      <x:c r="Q119" s="26" t="str">
        <x:f>IF(A119="","",IF(P119="BLOCKED","EVIDENCE / CONTROL BLOCK",IF(P119="UNRESOLVED","CONDITIONAL / REVIEW REQUIRED",VLOOKUP(C119,LISTS!$L$2:$M$10,2,FALSE))))</x:f>
      </x:c>
      <x:c r="R119" s="26" t="str">
        <x:f>IF(A119="","",IF(Q119="EVIDENCE / CONTROL BLOCK","BLOCKED",IF(Q119="CONDITIONAL / REVIEW REQUIRED","UNRESOLVED","READY")))</x:f>
      </x:c>
      <x:c r="S119" s="26" t="str">
        <x:f>IF(A119="","",VLOOKUP(Q119,LISTS!$Q$2:$T$9,2,FALSE))</x:f>
      </x:c>
      <x:c r="T119" s="26" t="str">
        <x:f>IF(A119="","",VLOOKUP(Q119,LISTS!$Q$2:$T$9,3,FALSE))</x:f>
      </x:c>
      <x:c r="U119" s="26" t="str">
        <x:f>IF(A119="","",VLOOKUP(Q119,LISTS!$Q$2:$T$9,4,FALSE))</x:f>
      </x:c>
      <x:c r="V119" s="26" t="str">
        <x:f>IF(A119="","","Reopen when mandate, jurisdiction, buyer/risk, timing, delivery ownership, engagement model or evidence freshness changes materially.")</x:f>
      </x:c>
    </x:row>
    <x:row r="120">
      <x:c r="A120" s="20"/>
      <x:c r="B120" s="20"/>
      <x:c r="C120" s="20"/>
      <x:c r="D120" s="20"/>
      <x:c r="E120" s="20"/>
      <x:c r="F120" s="20"/>
      <x:c r="G120" s="20"/>
      <x:c r="H120" s="20"/>
      <x:c r="I120" s="20"/>
      <x:c r="J120" s="20"/>
      <x:c r="K120" s="20"/>
      <x:c r="L120" s="20"/>
      <x:c r="M120" s="26" t="str">
        <x:f>IF(A120="","",IF(COUNTIF($A$6:$A$205,A120)&gt;1,"INVALID - DUPLICATE ID",IF(AND(OR(AND(LEN(C120)=24,IFERROR(FIND("SPECIALIST ADVISORY FIRM",C120),0)=1),AND(LEN(C120)=29,IFERROR(FIND("GLOBAL MULTIDISCIPLINARY FIRM",C120),0)=1),AND(LEN(C120)=27,IFERROR(FIND("LAW FIRM / ADJACENT ADVISER",C120),0)=1),AND(LEN(C120)=18,IFERROR(FIND("INDEPENDENT EXPERT",C120),0)=1),AND(LEN(C120)=23,IFERROR(FIND("DIRECTORY / MARKETPLACE",C120),0)=1),AND(LEN(C120)=23,IFERROR(FIND("ASSOCIATION / AUTHORITY",C120),0)=1),AND(LEN(C120)=23,IFERROR(FIND("SOFTWARE / SELF-SERVICE",C120),0)=1),AND(LEN(C120)=19,IFERROR(FIND("IN-HOUSE SUBSTITUTE",C120),0)=1),AND(LEN(C120)=5,IFERROR(FIND("OTHER",C120),0)=1)),OR(AND(LEN(D120)=3,IFERROR(FIND("YES",D120),0)=1),AND(LEN(D120)=2,IFERROR(FIND("NO",D120),0)=1),AND(LEN(D120)=7,IFERROR(FIND("UNCLEAR",D120),0)=1)),OR(AND(LEN(E120)=3,IFERROR(FIND("YES",E120),0)=1),AND(LEN(E120)=2,IFERROR(FIND("NO",E120),0)=1),AND(LEN(E120)=7,IFERROR(FIND("UNCLEAR",E120),0)=1)),OR(AND(LEN(F120)=3,IFERROR(FIND("YES",F120),0)=1),AND(LEN(F120)=2,IFERROR(FIND("NO",F120),0)=1),AND(LEN(F120)=7,IFERROR(FIND("UNCLEAR",F120),0)=1)),OR(AND(LEN(G120)=3,IFERROR(FIND("YES",G120),0)=1),AND(LEN(G120)=2,IFERROR(FIND("NO",G120),0)=1),AND(LEN(G120)=7,IFERROR(FIND("UNCLEAR",G120),0)=1)),OR(AND(LEN(H120)=8,IFERROR(FIND("OWN TEAM",H120),0)=1),AND(LEN(H120)=19,IFERROR(FIND("NETWORK / AFFILIATE",H120),0)=1),AND(LEN(H120)=25,IFERROR(FIND("THIRD PARTY / ROUTED LEAD",H120),0)=1),AND(LEN(H120)=16,IFERROR(FIND("INFORMATION ONLY",H120),0)=1),AND(LEN(H120)=23,IFERROR(FIND("SOFTWARE / SELF-SERVICE",H120),0)=1),AND(LEN(H120)=15,IFERROR(FIND("CLIENT IN-HOUSE",H120),0)=1),AND(LEN(H120)=7,IFERROR(FIND("UNCLEAR",H120),0)=1)),OR(AND(LEN(I120)=3,IFERROR(FIND("YES",I120),0)=1),AND(LEN(I120)=2,IFERROR(FIND("NO",I120),0)=1),AND(LEN(I120)=7,IFERROR(FIND("UNCLEAR",I120),0)=1)),OR(AND(LEN(J120)=9,IFERROR(FIND("AVAILABLE",J120),0)=1),AND(LEN(J120)=13,IFERROR(FIND("NOT AVAILABLE",J120),0)=1),AND(LEN(J120)=11,IFERROR(FIND("CONTRADICTS",J120),0)=1))),"VALID","INVALID - CONTROL TOKEN")))</x:f>
      </x:c>
      <x:c r="N120" s="26" t="str">
        <x:f>IF(A120="","",IF(COUNTIFS(EVIDENCE_PACKET!$A$6:$A$205,K120,EVIDENCE_PACKET!$B$6:$B$205,A120,EVIDENCE_PACKET!$J$6:$J$205,"VALID")=1,IF(COUNTIFS(EVIDENCE_PACKET!$A$6:$A$205,K120,EVIDENCE_PACKET!$F$6:$F$205,"CURRENT")=1,"READY","UNRESOLVED"),"INVALID - EVIDENCE LINK"))</x:f>
      </x:c>
      <x:c r="O120" s="26" t="str">
        <x:f>IF(A120="","",IF(OR(AND(OR(EXACT(C120,"DIRECTORY / MARKETPLACE"),EXACT(C120,"ASSOCIATION / AUTHORITY"),EXACT(C120,"SOFTWARE / SELF-SERVICE")),EXACT(H120,"OWN TEAM")),AND(EXACT(C120,"SPECIALIST ADVISORY FIRM"),OR(EXACT(H120,"INFORMATION ONLY"),EXACT(H120,"SOFTWARE / SELF-SERVICE")))),"CONTRADICTION","OK"))</x:f>
      </x:c>
      <x:c r="P120" s="26" t="str">
        <x:f>IF(A120="","",IF(OR(M120&lt;&gt;"VALID",N120&lt;&gt;"READY",O120&lt;&gt;"OK"),"BLOCKED",IF(OR(D120="UNCLEAR",E120="UNCLEAR",F120="UNCLEAR",G120="UNCLEAR",H120="UNCLEAR",I120="UNCLEAR"),"UNRESOLVED","CLEAR")))</x:f>
      </x:c>
      <x:c r="Q120" s="26" t="str">
        <x:f>IF(A120="","",IF(P120="BLOCKED","EVIDENCE / CONTROL BLOCK",IF(P120="UNRESOLVED","CONDITIONAL / REVIEW REQUIRED",VLOOKUP(C120,LISTS!$L$2:$M$10,2,FALSE))))</x:f>
      </x:c>
      <x:c r="R120" s="26" t="str">
        <x:f>IF(A120="","",IF(Q120="EVIDENCE / CONTROL BLOCK","BLOCKED",IF(Q120="CONDITIONAL / REVIEW REQUIRED","UNRESOLVED","READY")))</x:f>
      </x:c>
      <x:c r="S120" s="26" t="str">
        <x:f>IF(A120="","",VLOOKUP(Q120,LISTS!$Q$2:$T$9,2,FALSE))</x:f>
      </x:c>
      <x:c r="T120" s="26" t="str">
        <x:f>IF(A120="","",VLOOKUP(Q120,LISTS!$Q$2:$T$9,3,FALSE))</x:f>
      </x:c>
      <x:c r="U120" s="26" t="str">
        <x:f>IF(A120="","",VLOOKUP(Q120,LISTS!$Q$2:$T$9,4,FALSE))</x:f>
      </x:c>
      <x:c r="V120" s="26" t="str">
        <x:f>IF(A120="","","Reopen when mandate, jurisdiction, buyer/risk, timing, delivery ownership, engagement model or evidence freshness changes materially.")</x:f>
      </x:c>
    </x:row>
    <x:row r="121">
      <x:c r="A121" s="20"/>
      <x:c r="B121" s="20"/>
      <x:c r="C121" s="20"/>
      <x:c r="D121" s="20"/>
      <x:c r="E121" s="20"/>
      <x:c r="F121" s="20"/>
      <x:c r="G121" s="20"/>
      <x:c r="H121" s="20"/>
      <x:c r="I121" s="20"/>
      <x:c r="J121" s="20"/>
      <x:c r="K121" s="20"/>
      <x:c r="L121" s="20"/>
      <x:c r="M121" s="26" t="str">
        <x:f>IF(A121="","",IF(COUNTIF($A$6:$A$205,A121)&gt;1,"INVALID - DUPLICATE ID",IF(AND(OR(AND(LEN(C121)=24,IFERROR(FIND("SPECIALIST ADVISORY FIRM",C121),0)=1),AND(LEN(C121)=29,IFERROR(FIND("GLOBAL MULTIDISCIPLINARY FIRM",C121),0)=1),AND(LEN(C121)=27,IFERROR(FIND("LAW FIRM / ADJACENT ADVISER",C121),0)=1),AND(LEN(C121)=18,IFERROR(FIND("INDEPENDENT EXPERT",C121),0)=1),AND(LEN(C121)=23,IFERROR(FIND("DIRECTORY / MARKETPLACE",C121),0)=1),AND(LEN(C121)=23,IFERROR(FIND("ASSOCIATION / AUTHORITY",C121),0)=1),AND(LEN(C121)=23,IFERROR(FIND("SOFTWARE / SELF-SERVICE",C121),0)=1),AND(LEN(C121)=19,IFERROR(FIND("IN-HOUSE SUBSTITUTE",C121),0)=1),AND(LEN(C121)=5,IFERROR(FIND("OTHER",C121),0)=1)),OR(AND(LEN(D121)=3,IFERROR(FIND("YES",D121),0)=1),AND(LEN(D121)=2,IFERROR(FIND("NO",D121),0)=1),AND(LEN(D121)=7,IFERROR(FIND("UNCLEAR",D121),0)=1)),OR(AND(LEN(E121)=3,IFERROR(FIND("YES",E121),0)=1),AND(LEN(E121)=2,IFERROR(FIND("NO",E121),0)=1),AND(LEN(E121)=7,IFERROR(FIND("UNCLEAR",E121),0)=1)),OR(AND(LEN(F121)=3,IFERROR(FIND("YES",F121),0)=1),AND(LEN(F121)=2,IFERROR(FIND("NO",F121),0)=1),AND(LEN(F121)=7,IFERROR(FIND("UNCLEAR",F121),0)=1)),OR(AND(LEN(G121)=3,IFERROR(FIND("YES",G121),0)=1),AND(LEN(G121)=2,IFERROR(FIND("NO",G121),0)=1),AND(LEN(G121)=7,IFERROR(FIND("UNCLEAR",G121),0)=1)),OR(AND(LEN(H121)=8,IFERROR(FIND("OWN TEAM",H121),0)=1),AND(LEN(H121)=19,IFERROR(FIND("NETWORK / AFFILIATE",H121),0)=1),AND(LEN(H121)=25,IFERROR(FIND("THIRD PARTY / ROUTED LEAD",H121),0)=1),AND(LEN(H121)=16,IFERROR(FIND("INFORMATION ONLY",H121),0)=1),AND(LEN(H121)=23,IFERROR(FIND("SOFTWARE / SELF-SERVICE",H121),0)=1),AND(LEN(H121)=15,IFERROR(FIND("CLIENT IN-HOUSE",H121),0)=1),AND(LEN(H121)=7,IFERROR(FIND("UNCLEAR",H121),0)=1)),OR(AND(LEN(I121)=3,IFERROR(FIND("YES",I121),0)=1),AND(LEN(I121)=2,IFERROR(FIND("NO",I121),0)=1),AND(LEN(I121)=7,IFERROR(FIND("UNCLEAR",I121),0)=1)),OR(AND(LEN(J121)=9,IFERROR(FIND("AVAILABLE",J121),0)=1),AND(LEN(J121)=13,IFERROR(FIND("NOT AVAILABLE",J121),0)=1),AND(LEN(J121)=11,IFERROR(FIND("CONTRADICTS",J121),0)=1))),"VALID","INVALID - CONTROL TOKEN")))</x:f>
      </x:c>
      <x:c r="N121" s="26" t="str">
        <x:f>IF(A121="","",IF(COUNTIFS(EVIDENCE_PACKET!$A$6:$A$205,K121,EVIDENCE_PACKET!$B$6:$B$205,A121,EVIDENCE_PACKET!$J$6:$J$205,"VALID")=1,IF(COUNTIFS(EVIDENCE_PACKET!$A$6:$A$205,K121,EVIDENCE_PACKET!$F$6:$F$205,"CURRENT")=1,"READY","UNRESOLVED"),"INVALID - EVIDENCE LINK"))</x:f>
      </x:c>
      <x:c r="O121" s="26" t="str">
        <x:f>IF(A121="","",IF(OR(AND(OR(EXACT(C121,"DIRECTORY / MARKETPLACE"),EXACT(C121,"ASSOCIATION / AUTHORITY"),EXACT(C121,"SOFTWARE / SELF-SERVICE")),EXACT(H121,"OWN TEAM")),AND(EXACT(C121,"SPECIALIST ADVISORY FIRM"),OR(EXACT(H121,"INFORMATION ONLY"),EXACT(H121,"SOFTWARE / SELF-SERVICE")))),"CONTRADICTION","OK"))</x:f>
      </x:c>
      <x:c r="P121" s="26" t="str">
        <x:f>IF(A121="","",IF(OR(M121&lt;&gt;"VALID",N121&lt;&gt;"READY",O121&lt;&gt;"OK"),"BLOCKED",IF(OR(D121="UNCLEAR",E121="UNCLEAR",F121="UNCLEAR",G121="UNCLEAR",H121="UNCLEAR",I121="UNCLEAR"),"UNRESOLVED","CLEAR")))</x:f>
      </x:c>
      <x:c r="Q121" s="26" t="str">
        <x:f>IF(A121="","",IF(P121="BLOCKED","EVIDENCE / CONTROL BLOCK",IF(P121="UNRESOLVED","CONDITIONAL / REVIEW REQUIRED",VLOOKUP(C121,LISTS!$L$2:$M$10,2,FALSE))))</x:f>
      </x:c>
      <x:c r="R121" s="26" t="str">
        <x:f>IF(A121="","",IF(Q121="EVIDENCE / CONTROL BLOCK","BLOCKED",IF(Q121="CONDITIONAL / REVIEW REQUIRED","UNRESOLVED","READY")))</x:f>
      </x:c>
      <x:c r="S121" s="26" t="str">
        <x:f>IF(A121="","",VLOOKUP(Q121,LISTS!$Q$2:$T$9,2,FALSE))</x:f>
      </x:c>
      <x:c r="T121" s="26" t="str">
        <x:f>IF(A121="","",VLOOKUP(Q121,LISTS!$Q$2:$T$9,3,FALSE))</x:f>
      </x:c>
      <x:c r="U121" s="26" t="str">
        <x:f>IF(A121="","",VLOOKUP(Q121,LISTS!$Q$2:$T$9,4,FALSE))</x:f>
      </x:c>
      <x:c r="V121" s="26" t="str">
        <x:f>IF(A121="","","Reopen when mandate, jurisdiction, buyer/risk, timing, delivery ownership, engagement model or evidence freshness changes materially.")</x:f>
      </x:c>
    </x:row>
    <x:row r="122">
      <x:c r="A122" s="20"/>
      <x:c r="B122" s="20"/>
      <x:c r="C122" s="20"/>
      <x:c r="D122" s="20"/>
      <x:c r="E122" s="20"/>
      <x:c r="F122" s="20"/>
      <x:c r="G122" s="20"/>
      <x:c r="H122" s="20"/>
      <x:c r="I122" s="20"/>
      <x:c r="J122" s="20"/>
      <x:c r="K122" s="20"/>
      <x:c r="L122" s="20"/>
      <x:c r="M122" s="26" t="str">
        <x:f>IF(A122="","",IF(COUNTIF($A$6:$A$205,A122)&gt;1,"INVALID - DUPLICATE ID",IF(AND(OR(AND(LEN(C122)=24,IFERROR(FIND("SPECIALIST ADVISORY FIRM",C122),0)=1),AND(LEN(C122)=29,IFERROR(FIND("GLOBAL MULTIDISCIPLINARY FIRM",C122),0)=1),AND(LEN(C122)=27,IFERROR(FIND("LAW FIRM / ADJACENT ADVISER",C122),0)=1),AND(LEN(C122)=18,IFERROR(FIND("INDEPENDENT EXPERT",C122),0)=1),AND(LEN(C122)=23,IFERROR(FIND("DIRECTORY / MARKETPLACE",C122),0)=1),AND(LEN(C122)=23,IFERROR(FIND("ASSOCIATION / AUTHORITY",C122),0)=1),AND(LEN(C122)=23,IFERROR(FIND("SOFTWARE / SELF-SERVICE",C122),0)=1),AND(LEN(C122)=19,IFERROR(FIND("IN-HOUSE SUBSTITUTE",C122),0)=1),AND(LEN(C122)=5,IFERROR(FIND("OTHER",C122),0)=1)),OR(AND(LEN(D122)=3,IFERROR(FIND("YES",D122),0)=1),AND(LEN(D122)=2,IFERROR(FIND("NO",D122),0)=1),AND(LEN(D122)=7,IFERROR(FIND("UNCLEAR",D122),0)=1)),OR(AND(LEN(E122)=3,IFERROR(FIND("YES",E122),0)=1),AND(LEN(E122)=2,IFERROR(FIND("NO",E122),0)=1),AND(LEN(E122)=7,IFERROR(FIND("UNCLEAR",E122),0)=1)),OR(AND(LEN(F122)=3,IFERROR(FIND("YES",F122),0)=1),AND(LEN(F122)=2,IFERROR(FIND("NO",F122),0)=1),AND(LEN(F122)=7,IFERROR(FIND("UNCLEAR",F122),0)=1)),OR(AND(LEN(G122)=3,IFERROR(FIND("YES",G122),0)=1),AND(LEN(G122)=2,IFERROR(FIND("NO",G122),0)=1),AND(LEN(G122)=7,IFERROR(FIND("UNCLEAR",G122),0)=1)),OR(AND(LEN(H122)=8,IFERROR(FIND("OWN TEAM",H122),0)=1),AND(LEN(H122)=19,IFERROR(FIND("NETWORK / AFFILIATE",H122),0)=1),AND(LEN(H122)=25,IFERROR(FIND("THIRD PARTY / ROUTED LEAD",H122),0)=1),AND(LEN(H122)=16,IFERROR(FIND("INFORMATION ONLY",H122),0)=1),AND(LEN(H122)=23,IFERROR(FIND("SOFTWARE / SELF-SERVICE",H122),0)=1),AND(LEN(H122)=15,IFERROR(FIND("CLIENT IN-HOUSE",H122),0)=1),AND(LEN(H122)=7,IFERROR(FIND("UNCLEAR",H122),0)=1)),OR(AND(LEN(I122)=3,IFERROR(FIND("YES",I122),0)=1),AND(LEN(I122)=2,IFERROR(FIND("NO",I122),0)=1),AND(LEN(I122)=7,IFERROR(FIND("UNCLEAR",I122),0)=1)),OR(AND(LEN(J122)=9,IFERROR(FIND("AVAILABLE",J122),0)=1),AND(LEN(J122)=13,IFERROR(FIND("NOT AVAILABLE",J122),0)=1),AND(LEN(J122)=11,IFERROR(FIND("CONTRADICTS",J122),0)=1))),"VALID","INVALID - CONTROL TOKEN")))</x:f>
      </x:c>
      <x:c r="N122" s="26" t="str">
        <x:f>IF(A122="","",IF(COUNTIFS(EVIDENCE_PACKET!$A$6:$A$205,K122,EVIDENCE_PACKET!$B$6:$B$205,A122,EVIDENCE_PACKET!$J$6:$J$205,"VALID")=1,IF(COUNTIFS(EVIDENCE_PACKET!$A$6:$A$205,K122,EVIDENCE_PACKET!$F$6:$F$205,"CURRENT")=1,"READY","UNRESOLVED"),"INVALID - EVIDENCE LINK"))</x:f>
      </x:c>
      <x:c r="O122" s="26" t="str">
        <x:f>IF(A122="","",IF(OR(AND(OR(EXACT(C122,"DIRECTORY / MARKETPLACE"),EXACT(C122,"ASSOCIATION / AUTHORITY"),EXACT(C122,"SOFTWARE / SELF-SERVICE")),EXACT(H122,"OWN TEAM")),AND(EXACT(C122,"SPECIALIST ADVISORY FIRM"),OR(EXACT(H122,"INFORMATION ONLY"),EXACT(H122,"SOFTWARE / SELF-SERVICE")))),"CONTRADICTION","OK"))</x:f>
      </x:c>
      <x:c r="P122" s="26" t="str">
        <x:f>IF(A122="","",IF(OR(M122&lt;&gt;"VALID",N122&lt;&gt;"READY",O122&lt;&gt;"OK"),"BLOCKED",IF(OR(D122="UNCLEAR",E122="UNCLEAR",F122="UNCLEAR",G122="UNCLEAR",H122="UNCLEAR",I122="UNCLEAR"),"UNRESOLVED","CLEAR")))</x:f>
      </x:c>
      <x:c r="Q122" s="26" t="str">
        <x:f>IF(A122="","",IF(P122="BLOCKED","EVIDENCE / CONTROL BLOCK",IF(P122="UNRESOLVED","CONDITIONAL / REVIEW REQUIRED",VLOOKUP(C122,LISTS!$L$2:$M$10,2,FALSE))))</x:f>
      </x:c>
      <x:c r="R122" s="26" t="str">
        <x:f>IF(A122="","",IF(Q122="EVIDENCE / CONTROL BLOCK","BLOCKED",IF(Q122="CONDITIONAL / REVIEW REQUIRED","UNRESOLVED","READY")))</x:f>
      </x:c>
      <x:c r="S122" s="26" t="str">
        <x:f>IF(A122="","",VLOOKUP(Q122,LISTS!$Q$2:$T$9,2,FALSE))</x:f>
      </x:c>
      <x:c r="T122" s="26" t="str">
        <x:f>IF(A122="","",VLOOKUP(Q122,LISTS!$Q$2:$T$9,3,FALSE))</x:f>
      </x:c>
      <x:c r="U122" s="26" t="str">
        <x:f>IF(A122="","",VLOOKUP(Q122,LISTS!$Q$2:$T$9,4,FALSE))</x:f>
      </x:c>
      <x:c r="V122" s="26" t="str">
        <x:f>IF(A122="","","Reopen when mandate, jurisdiction, buyer/risk, timing, delivery ownership, engagement model or evidence freshness changes materially.")</x:f>
      </x:c>
    </x:row>
    <x:row r="123">
      <x:c r="A123" s="20"/>
      <x:c r="B123" s="20"/>
      <x:c r="C123" s="20"/>
      <x:c r="D123" s="20"/>
      <x:c r="E123" s="20"/>
      <x:c r="F123" s="20"/>
      <x:c r="G123" s="20"/>
      <x:c r="H123" s="20"/>
      <x:c r="I123" s="20"/>
      <x:c r="J123" s="20"/>
      <x:c r="K123" s="20"/>
      <x:c r="L123" s="20"/>
      <x:c r="M123" s="26" t="str">
        <x:f>IF(A123="","",IF(COUNTIF($A$6:$A$205,A123)&gt;1,"INVALID - DUPLICATE ID",IF(AND(OR(AND(LEN(C123)=24,IFERROR(FIND("SPECIALIST ADVISORY FIRM",C123),0)=1),AND(LEN(C123)=29,IFERROR(FIND("GLOBAL MULTIDISCIPLINARY FIRM",C123),0)=1),AND(LEN(C123)=27,IFERROR(FIND("LAW FIRM / ADJACENT ADVISER",C123),0)=1),AND(LEN(C123)=18,IFERROR(FIND("INDEPENDENT EXPERT",C123),0)=1),AND(LEN(C123)=23,IFERROR(FIND("DIRECTORY / MARKETPLACE",C123),0)=1),AND(LEN(C123)=23,IFERROR(FIND("ASSOCIATION / AUTHORITY",C123),0)=1),AND(LEN(C123)=23,IFERROR(FIND("SOFTWARE / SELF-SERVICE",C123),0)=1),AND(LEN(C123)=19,IFERROR(FIND("IN-HOUSE SUBSTITUTE",C123),0)=1),AND(LEN(C123)=5,IFERROR(FIND("OTHER",C123),0)=1)),OR(AND(LEN(D123)=3,IFERROR(FIND("YES",D123),0)=1),AND(LEN(D123)=2,IFERROR(FIND("NO",D123),0)=1),AND(LEN(D123)=7,IFERROR(FIND("UNCLEAR",D123),0)=1)),OR(AND(LEN(E123)=3,IFERROR(FIND("YES",E123),0)=1),AND(LEN(E123)=2,IFERROR(FIND("NO",E123),0)=1),AND(LEN(E123)=7,IFERROR(FIND("UNCLEAR",E123),0)=1)),OR(AND(LEN(F123)=3,IFERROR(FIND("YES",F123),0)=1),AND(LEN(F123)=2,IFERROR(FIND("NO",F123),0)=1),AND(LEN(F123)=7,IFERROR(FIND("UNCLEAR",F123),0)=1)),OR(AND(LEN(G123)=3,IFERROR(FIND("YES",G123),0)=1),AND(LEN(G123)=2,IFERROR(FIND("NO",G123),0)=1),AND(LEN(G123)=7,IFERROR(FIND("UNCLEAR",G123),0)=1)),OR(AND(LEN(H123)=8,IFERROR(FIND("OWN TEAM",H123),0)=1),AND(LEN(H123)=19,IFERROR(FIND("NETWORK / AFFILIATE",H123),0)=1),AND(LEN(H123)=25,IFERROR(FIND("THIRD PARTY / ROUTED LEAD",H123),0)=1),AND(LEN(H123)=16,IFERROR(FIND("INFORMATION ONLY",H123),0)=1),AND(LEN(H123)=23,IFERROR(FIND("SOFTWARE / SELF-SERVICE",H123),0)=1),AND(LEN(H123)=15,IFERROR(FIND("CLIENT IN-HOUSE",H123),0)=1),AND(LEN(H123)=7,IFERROR(FIND("UNCLEAR",H123),0)=1)),OR(AND(LEN(I123)=3,IFERROR(FIND("YES",I123),0)=1),AND(LEN(I123)=2,IFERROR(FIND("NO",I123),0)=1),AND(LEN(I123)=7,IFERROR(FIND("UNCLEAR",I123),0)=1)),OR(AND(LEN(J123)=9,IFERROR(FIND("AVAILABLE",J123),0)=1),AND(LEN(J123)=13,IFERROR(FIND("NOT AVAILABLE",J123),0)=1),AND(LEN(J123)=11,IFERROR(FIND("CONTRADICTS",J123),0)=1))),"VALID","INVALID - CONTROL TOKEN")))</x:f>
      </x:c>
      <x:c r="N123" s="26" t="str">
        <x:f>IF(A123="","",IF(COUNTIFS(EVIDENCE_PACKET!$A$6:$A$205,K123,EVIDENCE_PACKET!$B$6:$B$205,A123,EVIDENCE_PACKET!$J$6:$J$205,"VALID")=1,IF(COUNTIFS(EVIDENCE_PACKET!$A$6:$A$205,K123,EVIDENCE_PACKET!$F$6:$F$205,"CURRENT")=1,"READY","UNRESOLVED"),"INVALID - EVIDENCE LINK"))</x:f>
      </x:c>
      <x:c r="O123" s="26" t="str">
        <x:f>IF(A123="","",IF(OR(AND(OR(EXACT(C123,"DIRECTORY / MARKETPLACE"),EXACT(C123,"ASSOCIATION / AUTHORITY"),EXACT(C123,"SOFTWARE / SELF-SERVICE")),EXACT(H123,"OWN TEAM")),AND(EXACT(C123,"SPECIALIST ADVISORY FIRM"),OR(EXACT(H123,"INFORMATION ONLY"),EXACT(H123,"SOFTWARE / SELF-SERVICE")))),"CONTRADICTION","OK"))</x:f>
      </x:c>
      <x:c r="P123" s="26" t="str">
        <x:f>IF(A123="","",IF(OR(M123&lt;&gt;"VALID",N123&lt;&gt;"READY",O123&lt;&gt;"OK"),"BLOCKED",IF(OR(D123="UNCLEAR",E123="UNCLEAR",F123="UNCLEAR",G123="UNCLEAR",H123="UNCLEAR",I123="UNCLEAR"),"UNRESOLVED","CLEAR")))</x:f>
      </x:c>
      <x:c r="Q123" s="26" t="str">
        <x:f>IF(A123="","",IF(P123="BLOCKED","EVIDENCE / CONTROL BLOCK",IF(P123="UNRESOLVED","CONDITIONAL / REVIEW REQUIRED",VLOOKUP(C123,LISTS!$L$2:$M$10,2,FALSE))))</x:f>
      </x:c>
      <x:c r="R123" s="26" t="str">
        <x:f>IF(A123="","",IF(Q123="EVIDENCE / CONTROL BLOCK","BLOCKED",IF(Q123="CONDITIONAL / REVIEW REQUIRED","UNRESOLVED","READY")))</x:f>
      </x:c>
      <x:c r="S123" s="26" t="str">
        <x:f>IF(A123="","",VLOOKUP(Q123,LISTS!$Q$2:$T$9,2,FALSE))</x:f>
      </x:c>
      <x:c r="T123" s="26" t="str">
        <x:f>IF(A123="","",VLOOKUP(Q123,LISTS!$Q$2:$T$9,3,FALSE))</x:f>
      </x:c>
      <x:c r="U123" s="26" t="str">
        <x:f>IF(A123="","",VLOOKUP(Q123,LISTS!$Q$2:$T$9,4,FALSE))</x:f>
      </x:c>
      <x:c r="V123" s="26" t="str">
        <x:f>IF(A123="","","Reopen when mandate, jurisdiction, buyer/risk, timing, delivery ownership, engagement model or evidence freshness changes materially.")</x:f>
      </x:c>
    </x:row>
    <x:row r="124">
      <x:c r="A124" s="20"/>
      <x:c r="B124" s="20"/>
      <x:c r="C124" s="20"/>
      <x:c r="D124" s="20"/>
      <x:c r="E124" s="20"/>
      <x:c r="F124" s="20"/>
      <x:c r="G124" s="20"/>
      <x:c r="H124" s="20"/>
      <x:c r="I124" s="20"/>
      <x:c r="J124" s="20"/>
      <x:c r="K124" s="20"/>
      <x:c r="L124" s="20"/>
      <x:c r="M124" s="26" t="str">
        <x:f>IF(A124="","",IF(COUNTIF($A$6:$A$205,A124)&gt;1,"INVALID - DUPLICATE ID",IF(AND(OR(AND(LEN(C124)=24,IFERROR(FIND("SPECIALIST ADVISORY FIRM",C124),0)=1),AND(LEN(C124)=29,IFERROR(FIND("GLOBAL MULTIDISCIPLINARY FIRM",C124),0)=1),AND(LEN(C124)=27,IFERROR(FIND("LAW FIRM / ADJACENT ADVISER",C124),0)=1),AND(LEN(C124)=18,IFERROR(FIND("INDEPENDENT EXPERT",C124),0)=1),AND(LEN(C124)=23,IFERROR(FIND("DIRECTORY / MARKETPLACE",C124),0)=1),AND(LEN(C124)=23,IFERROR(FIND("ASSOCIATION / AUTHORITY",C124),0)=1),AND(LEN(C124)=23,IFERROR(FIND("SOFTWARE / SELF-SERVICE",C124),0)=1),AND(LEN(C124)=19,IFERROR(FIND("IN-HOUSE SUBSTITUTE",C124),0)=1),AND(LEN(C124)=5,IFERROR(FIND("OTHER",C124),0)=1)),OR(AND(LEN(D124)=3,IFERROR(FIND("YES",D124),0)=1),AND(LEN(D124)=2,IFERROR(FIND("NO",D124),0)=1),AND(LEN(D124)=7,IFERROR(FIND("UNCLEAR",D124),0)=1)),OR(AND(LEN(E124)=3,IFERROR(FIND("YES",E124),0)=1),AND(LEN(E124)=2,IFERROR(FIND("NO",E124),0)=1),AND(LEN(E124)=7,IFERROR(FIND("UNCLEAR",E124),0)=1)),OR(AND(LEN(F124)=3,IFERROR(FIND("YES",F124),0)=1),AND(LEN(F124)=2,IFERROR(FIND("NO",F124),0)=1),AND(LEN(F124)=7,IFERROR(FIND("UNCLEAR",F124),0)=1)),OR(AND(LEN(G124)=3,IFERROR(FIND("YES",G124),0)=1),AND(LEN(G124)=2,IFERROR(FIND("NO",G124),0)=1),AND(LEN(G124)=7,IFERROR(FIND("UNCLEAR",G124),0)=1)),OR(AND(LEN(H124)=8,IFERROR(FIND("OWN TEAM",H124),0)=1),AND(LEN(H124)=19,IFERROR(FIND("NETWORK / AFFILIATE",H124),0)=1),AND(LEN(H124)=25,IFERROR(FIND("THIRD PARTY / ROUTED LEAD",H124),0)=1),AND(LEN(H124)=16,IFERROR(FIND("INFORMATION ONLY",H124),0)=1),AND(LEN(H124)=23,IFERROR(FIND("SOFTWARE / SELF-SERVICE",H124),0)=1),AND(LEN(H124)=15,IFERROR(FIND("CLIENT IN-HOUSE",H124),0)=1),AND(LEN(H124)=7,IFERROR(FIND("UNCLEAR",H124),0)=1)),OR(AND(LEN(I124)=3,IFERROR(FIND("YES",I124),0)=1),AND(LEN(I124)=2,IFERROR(FIND("NO",I124),0)=1),AND(LEN(I124)=7,IFERROR(FIND("UNCLEAR",I124),0)=1)),OR(AND(LEN(J124)=9,IFERROR(FIND("AVAILABLE",J124),0)=1),AND(LEN(J124)=13,IFERROR(FIND("NOT AVAILABLE",J124),0)=1),AND(LEN(J124)=11,IFERROR(FIND("CONTRADICTS",J124),0)=1))),"VALID","INVALID - CONTROL TOKEN")))</x:f>
      </x:c>
      <x:c r="N124" s="26" t="str">
        <x:f>IF(A124="","",IF(COUNTIFS(EVIDENCE_PACKET!$A$6:$A$205,K124,EVIDENCE_PACKET!$B$6:$B$205,A124,EVIDENCE_PACKET!$J$6:$J$205,"VALID")=1,IF(COUNTIFS(EVIDENCE_PACKET!$A$6:$A$205,K124,EVIDENCE_PACKET!$F$6:$F$205,"CURRENT")=1,"READY","UNRESOLVED"),"INVALID - EVIDENCE LINK"))</x:f>
      </x:c>
      <x:c r="O124" s="26" t="str">
        <x:f>IF(A124="","",IF(OR(AND(OR(EXACT(C124,"DIRECTORY / MARKETPLACE"),EXACT(C124,"ASSOCIATION / AUTHORITY"),EXACT(C124,"SOFTWARE / SELF-SERVICE")),EXACT(H124,"OWN TEAM")),AND(EXACT(C124,"SPECIALIST ADVISORY FIRM"),OR(EXACT(H124,"INFORMATION ONLY"),EXACT(H124,"SOFTWARE / SELF-SERVICE")))),"CONTRADICTION","OK"))</x:f>
      </x:c>
      <x:c r="P124" s="26" t="str">
        <x:f>IF(A124="","",IF(OR(M124&lt;&gt;"VALID",N124&lt;&gt;"READY",O124&lt;&gt;"OK"),"BLOCKED",IF(OR(D124="UNCLEAR",E124="UNCLEAR",F124="UNCLEAR",G124="UNCLEAR",H124="UNCLEAR",I124="UNCLEAR"),"UNRESOLVED","CLEAR")))</x:f>
      </x:c>
      <x:c r="Q124" s="26" t="str">
        <x:f>IF(A124="","",IF(P124="BLOCKED","EVIDENCE / CONTROL BLOCK",IF(P124="UNRESOLVED","CONDITIONAL / REVIEW REQUIRED",VLOOKUP(C124,LISTS!$L$2:$M$10,2,FALSE))))</x:f>
      </x:c>
      <x:c r="R124" s="26" t="str">
        <x:f>IF(A124="","",IF(Q124="EVIDENCE / CONTROL BLOCK","BLOCKED",IF(Q124="CONDITIONAL / REVIEW REQUIRED","UNRESOLVED","READY")))</x:f>
      </x:c>
      <x:c r="S124" s="26" t="str">
        <x:f>IF(A124="","",VLOOKUP(Q124,LISTS!$Q$2:$T$9,2,FALSE))</x:f>
      </x:c>
      <x:c r="T124" s="26" t="str">
        <x:f>IF(A124="","",VLOOKUP(Q124,LISTS!$Q$2:$T$9,3,FALSE))</x:f>
      </x:c>
      <x:c r="U124" s="26" t="str">
        <x:f>IF(A124="","",VLOOKUP(Q124,LISTS!$Q$2:$T$9,4,FALSE))</x:f>
      </x:c>
      <x:c r="V124" s="26" t="str">
        <x:f>IF(A124="","","Reopen when mandate, jurisdiction, buyer/risk, timing, delivery ownership, engagement model or evidence freshness changes materially.")</x:f>
      </x:c>
    </x:row>
    <x:row r="125">
      <x:c r="A125" s="20"/>
      <x:c r="B125" s="20"/>
      <x:c r="C125" s="20"/>
      <x:c r="D125" s="20"/>
      <x:c r="E125" s="20"/>
      <x:c r="F125" s="20"/>
      <x:c r="G125" s="20"/>
      <x:c r="H125" s="20"/>
      <x:c r="I125" s="20"/>
      <x:c r="J125" s="20"/>
      <x:c r="K125" s="20"/>
      <x:c r="L125" s="20"/>
      <x:c r="M125" s="26" t="str">
        <x:f>IF(A125="","",IF(COUNTIF($A$6:$A$205,A125)&gt;1,"INVALID - DUPLICATE ID",IF(AND(OR(AND(LEN(C125)=24,IFERROR(FIND("SPECIALIST ADVISORY FIRM",C125),0)=1),AND(LEN(C125)=29,IFERROR(FIND("GLOBAL MULTIDISCIPLINARY FIRM",C125),0)=1),AND(LEN(C125)=27,IFERROR(FIND("LAW FIRM / ADJACENT ADVISER",C125),0)=1),AND(LEN(C125)=18,IFERROR(FIND("INDEPENDENT EXPERT",C125),0)=1),AND(LEN(C125)=23,IFERROR(FIND("DIRECTORY / MARKETPLACE",C125),0)=1),AND(LEN(C125)=23,IFERROR(FIND("ASSOCIATION / AUTHORITY",C125),0)=1),AND(LEN(C125)=23,IFERROR(FIND("SOFTWARE / SELF-SERVICE",C125),0)=1),AND(LEN(C125)=19,IFERROR(FIND("IN-HOUSE SUBSTITUTE",C125),0)=1),AND(LEN(C125)=5,IFERROR(FIND("OTHER",C125),0)=1)),OR(AND(LEN(D125)=3,IFERROR(FIND("YES",D125),0)=1),AND(LEN(D125)=2,IFERROR(FIND("NO",D125),0)=1),AND(LEN(D125)=7,IFERROR(FIND("UNCLEAR",D125),0)=1)),OR(AND(LEN(E125)=3,IFERROR(FIND("YES",E125),0)=1),AND(LEN(E125)=2,IFERROR(FIND("NO",E125),0)=1),AND(LEN(E125)=7,IFERROR(FIND("UNCLEAR",E125),0)=1)),OR(AND(LEN(F125)=3,IFERROR(FIND("YES",F125),0)=1),AND(LEN(F125)=2,IFERROR(FIND("NO",F125),0)=1),AND(LEN(F125)=7,IFERROR(FIND("UNCLEAR",F125),0)=1)),OR(AND(LEN(G125)=3,IFERROR(FIND("YES",G125),0)=1),AND(LEN(G125)=2,IFERROR(FIND("NO",G125),0)=1),AND(LEN(G125)=7,IFERROR(FIND("UNCLEAR",G125),0)=1)),OR(AND(LEN(H125)=8,IFERROR(FIND("OWN TEAM",H125),0)=1),AND(LEN(H125)=19,IFERROR(FIND("NETWORK / AFFILIATE",H125),0)=1),AND(LEN(H125)=25,IFERROR(FIND("THIRD PARTY / ROUTED LEAD",H125),0)=1),AND(LEN(H125)=16,IFERROR(FIND("INFORMATION ONLY",H125),0)=1),AND(LEN(H125)=23,IFERROR(FIND("SOFTWARE / SELF-SERVICE",H125),0)=1),AND(LEN(H125)=15,IFERROR(FIND("CLIENT IN-HOUSE",H125),0)=1),AND(LEN(H125)=7,IFERROR(FIND("UNCLEAR",H125),0)=1)),OR(AND(LEN(I125)=3,IFERROR(FIND("YES",I125),0)=1),AND(LEN(I125)=2,IFERROR(FIND("NO",I125),0)=1),AND(LEN(I125)=7,IFERROR(FIND("UNCLEAR",I125),0)=1)),OR(AND(LEN(J125)=9,IFERROR(FIND("AVAILABLE",J125),0)=1),AND(LEN(J125)=13,IFERROR(FIND("NOT AVAILABLE",J125),0)=1),AND(LEN(J125)=11,IFERROR(FIND("CONTRADICTS",J125),0)=1))),"VALID","INVALID - CONTROL TOKEN")))</x:f>
      </x:c>
      <x:c r="N125" s="26" t="str">
        <x:f>IF(A125="","",IF(COUNTIFS(EVIDENCE_PACKET!$A$6:$A$205,K125,EVIDENCE_PACKET!$B$6:$B$205,A125,EVIDENCE_PACKET!$J$6:$J$205,"VALID")=1,IF(COUNTIFS(EVIDENCE_PACKET!$A$6:$A$205,K125,EVIDENCE_PACKET!$F$6:$F$205,"CURRENT")=1,"READY","UNRESOLVED"),"INVALID - EVIDENCE LINK"))</x:f>
      </x:c>
      <x:c r="O125" s="26" t="str">
        <x:f>IF(A125="","",IF(OR(AND(OR(EXACT(C125,"DIRECTORY / MARKETPLACE"),EXACT(C125,"ASSOCIATION / AUTHORITY"),EXACT(C125,"SOFTWARE / SELF-SERVICE")),EXACT(H125,"OWN TEAM")),AND(EXACT(C125,"SPECIALIST ADVISORY FIRM"),OR(EXACT(H125,"INFORMATION ONLY"),EXACT(H125,"SOFTWARE / SELF-SERVICE")))),"CONTRADICTION","OK"))</x:f>
      </x:c>
      <x:c r="P125" s="26" t="str">
        <x:f>IF(A125="","",IF(OR(M125&lt;&gt;"VALID",N125&lt;&gt;"READY",O125&lt;&gt;"OK"),"BLOCKED",IF(OR(D125="UNCLEAR",E125="UNCLEAR",F125="UNCLEAR",G125="UNCLEAR",H125="UNCLEAR",I125="UNCLEAR"),"UNRESOLVED","CLEAR")))</x:f>
      </x:c>
      <x:c r="Q125" s="26" t="str">
        <x:f>IF(A125="","",IF(P125="BLOCKED","EVIDENCE / CONTROL BLOCK",IF(P125="UNRESOLVED","CONDITIONAL / REVIEW REQUIRED",VLOOKUP(C125,LISTS!$L$2:$M$10,2,FALSE))))</x:f>
      </x:c>
      <x:c r="R125" s="26" t="str">
        <x:f>IF(A125="","",IF(Q125="EVIDENCE / CONTROL BLOCK","BLOCKED",IF(Q125="CONDITIONAL / REVIEW REQUIRED","UNRESOLVED","READY")))</x:f>
      </x:c>
      <x:c r="S125" s="26" t="str">
        <x:f>IF(A125="","",VLOOKUP(Q125,LISTS!$Q$2:$T$9,2,FALSE))</x:f>
      </x:c>
      <x:c r="T125" s="26" t="str">
        <x:f>IF(A125="","",VLOOKUP(Q125,LISTS!$Q$2:$T$9,3,FALSE))</x:f>
      </x:c>
      <x:c r="U125" s="26" t="str">
        <x:f>IF(A125="","",VLOOKUP(Q125,LISTS!$Q$2:$T$9,4,FALSE))</x:f>
      </x:c>
      <x:c r="V125" s="26" t="str">
        <x:f>IF(A125="","","Reopen when mandate, jurisdiction, buyer/risk, timing, delivery ownership, engagement model or evidence freshness changes materially.")</x:f>
      </x:c>
    </x:row>
    <x:row r="126">
      <x:c r="A126" s="20"/>
      <x:c r="B126" s="20"/>
      <x:c r="C126" s="20"/>
      <x:c r="D126" s="20"/>
      <x:c r="E126" s="20"/>
      <x:c r="F126" s="20"/>
      <x:c r="G126" s="20"/>
      <x:c r="H126" s="20"/>
      <x:c r="I126" s="20"/>
      <x:c r="J126" s="20"/>
      <x:c r="K126" s="20"/>
      <x:c r="L126" s="20"/>
      <x:c r="M126" s="26" t="str">
        <x:f>IF(A126="","",IF(COUNTIF($A$6:$A$205,A126)&gt;1,"INVALID - DUPLICATE ID",IF(AND(OR(AND(LEN(C126)=24,IFERROR(FIND("SPECIALIST ADVISORY FIRM",C126),0)=1),AND(LEN(C126)=29,IFERROR(FIND("GLOBAL MULTIDISCIPLINARY FIRM",C126),0)=1),AND(LEN(C126)=27,IFERROR(FIND("LAW FIRM / ADJACENT ADVISER",C126),0)=1),AND(LEN(C126)=18,IFERROR(FIND("INDEPENDENT EXPERT",C126),0)=1),AND(LEN(C126)=23,IFERROR(FIND("DIRECTORY / MARKETPLACE",C126),0)=1),AND(LEN(C126)=23,IFERROR(FIND("ASSOCIATION / AUTHORITY",C126),0)=1),AND(LEN(C126)=23,IFERROR(FIND("SOFTWARE / SELF-SERVICE",C126),0)=1),AND(LEN(C126)=19,IFERROR(FIND("IN-HOUSE SUBSTITUTE",C126),0)=1),AND(LEN(C126)=5,IFERROR(FIND("OTHER",C126),0)=1)),OR(AND(LEN(D126)=3,IFERROR(FIND("YES",D126),0)=1),AND(LEN(D126)=2,IFERROR(FIND("NO",D126),0)=1),AND(LEN(D126)=7,IFERROR(FIND("UNCLEAR",D126),0)=1)),OR(AND(LEN(E126)=3,IFERROR(FIND("YES",E126),0)=1),AND(LEN(E126)=2,IFERROR(FIND("NO",E126),0)=1),AND(LEN(E126)=7,IFERROR(FIND("UNCLEAR",E126),0)=1)),OR(AND(LEN(F126)=3,IFERROR(FIND("YES",F126),0)=1),AND(LEN(F126)=2,IFERROR(FIND("NO",F126),0)=1),AND(LEN(F126)=7,IFERROR(FIND("UNCLEAR",F126),0)=1)),OR(AND(LEN(G126)=3,IFERROR(FIND("YES",G126),0)=1),AND(LEN(G126)=2,IFERROR(FIND("NO",G126),0)=1),AND(LEN(G126)=7,IFERROR(FIND("UNCLEAR",G126),0)=1)),OR(AND(LEN(H126)=8,IFERROR(FIND("OWN TEAM",H126),0)=1),AND(LEN(H126)=19,IFERROR(FIND("NETWORK / AFFILIATE",H126),0)=1),AND(LEN(H126)=25,IFERROR(FIND("THIRD PARTY / ROUTED LEAD",H126),0)=1),AND(LEN(H126)=16,IFERROR(FIND("INFORMATION ONLY",H126),0)=1),AND(LEN(H126)=23,IFERROR(FIND("SOFTWARE / SELF-SERVICE",H126),0)=1),AND(LEN(H126)=15,IFERROR(FIND("CLIENT IN-HOUSE",H126),0)=1),AND(LEN(H126)=7,IFERROR(FIND("UNCLEAR",H126),0)=1)),OR(AND(LEN(I126)=3,IFERROR(FIND("YES",I126),0)=1),AND(LEN(I126)=2,IFERROR(FIND("NO",I126),0)=1),AND(LEN(I126)=7,IFERROR(FIND("UNCLEAR",I126),0)=1)),OR(AND(LEN(J126)=9,IFERROR(FIND("AVAILABLE",J126),0)=1),AND(LEN(J126)=13,IFERROR(FIND("NOT AVAILABLE",J126),0)=1),AND(LEN(J126)=11,IFERROR(FIND("CONTRADICTS",J126),0)=1))),"VALID","INVALID - CONTROL TOKEN")))</x:f>
      </x:c>
      <x:c r="N126" s="26" t="str">
        <x:f>IF(A126="","",IF(COUNTIFS(EVIDENCE_PACKET!$A$6:$A$205,K126,EVIDENCE_PACKET!$B$6:$B$205,A126,EVIDENCE_PACKET!$J$6:$J$205,"VALID")=1,IF(COUNTIFS(EVIDENCE_PACKET!$A$6:$A$205,K126,EVIDENCE_PACKET!$F$6:$F$205,"CURRENT")=1,"READY","UNRESOLVED"),"INVALID - EVIDENCE LINK"))</x:f>
      </x:c>
      <x:c r="O126" s="26" t="str">
        <x:f>IF(A126="","",IF(OR(AND(OR(EXACT(C126,"DIRECTORY / MARKETPLACE"),EXACT(C126,"ASSOCIATION / AUTHORITY"),EXACT(C126,"SOFTWARE / SELF-SERVICE")),EXACT(H126,"OWN TEAM")),AND(EXACT(C126,"SPECIALIST ADVISORY FIRM"),OR(EXACT(H126,"INFORMATION ONLY"),EXACT(H126,"SOFTWARE / SELF-SERVICE")))),"CONTRADICTION","OK"))</x:f>
      </x:c>
      <x:c r="P126" s="26" t="str">
        <x:f>IF(A126="","",IF(OR(M126&lt;&gt;"VALID",N126&lt;&gt;"READY",O126&lt;&gt;"OK"),"BLOCKED",IF(OR(D126="UNCLEAR",E126="UNCLEAR",F126="UNCLEAR",G126="UNCLEAR",H126="UNCLEAR",I126="UNCLEAR"),"UNRESOLVED","CLEAR")))</x:f>
      </x:c>
      <x:c r="Q126" s="26" t="str">
        <x:f>IF(A126="","",IF(P126="BLOCKED","EVIDENCE / CONTROL BLOCK",IF(P126="UNRESOLVED","CONDITIONAL / REVIEW REQUIRED",VLOOKUP(C126,LISTS!$L$2:$M$10,2,FALSE))))</x:f>
      </x:c>
      <x:c r="R126" s="26" t="str">
        <x:f>IF(A126="","",IF(Q126="EVIDENCE / CONTROL BLOCK","BLOCKED",IF(Q126="CONDITIONAL / REVIEW REQUIRED","UNRESOLVED","READY")))</x:f>
      </x:c>
      <x:c r="S126" s="26" t="str">
        <x:f>IF(A126="","",VLOOKUP(Q126,LISTS!$Q$2:$T$9,2,FALSE))</x:f>
      </x:c>
      <x:c r="T126" s="26" t="str">
        <x:f>IF(A126="","",VLOOKUP(Q126,LISTS!$Q$2:$T$9,3,FALSE))</x:f>
      </x:c>
      <x:c r="U126" s="26" t="str">
        <x:f>IF(A126="","",VLOOKUP(Q126,LISTS!$Q$2:$T$9,4,FALSE))</x:f>
      </x:c>
      <x:c r="V126" s="26" t="str">
        <x:f>IF(A126="","","Reopen when mandate, jurisdiction, buyer/risk, timing, delivery ownership, engagement model or evidence freshness changes materially.")</x:f>
      </x:c>
    </x:row>
    <x:row r="127">
      <x:c r="A127" s="20"/>
      <x:c r="B127" s="20"/>
      <x:c r="C127" s="20"/>
      <x:c r="D127" s="20"/>
      <x:c r="E127" s="20"/>
      <x:c r="F127" s="20"/>
      <x:c r="G127" s="20"/>
      <x:c r="H127" s="20"/>
      <x:c r="I127" s="20"/>
      <x:c r="J127" s="20"/>
      <x:c r="K127" s="20"/>
      <x:c r="L127" s="20"/>
      <x:c r="M127" s="26" t="str">
        <x:f>IF(A127="","",IF(COUNTIF($A$6:$A$205,A127)&gt;1,"INVALID - DUPLICATE ID",IF(AND(OR(AND(LEN(C127)=24,IFERROR(FIND("SPECIALIST ADVISORY FIRM",C127),0)=1),AND(LEN(C127)=29,IFERROR(FIND("GLOBAL MULTIDISCIPLINARY FIRM",C127),0)=1),AND(LEN(C127)=27,IFERROR(FIND("LAW FIRM / ADJACENT ADVISER",C127),0)=1),AND(LEN(C127)=18,IFERROR(FIND("INDEPENDENT EXPERT",C127),0)=1),AND(LEN(C127)=23,IFERROR(FIND("DIRECTORY / MARKETPLACE",C127),0)=1),AND(LEN(C127)=23,IFERROR(FIND("ASSOCIATION / AUTHORITY",C127),0)=1),AND(LEN(C127)=23,IFERROR(FIND("SOFTWARE / SELF-SERVICE",C127),0)=1),AND(LEN(C127)=19,IFERROR(FIND("IN-HOUSE SUBSTITUTE",C127),0)=1),AND(LEN(C127)=5,IFERROR(FIND("OTHER",C127),0)=1)),OR(AND(LEN(D127)=3,IFERROR(FIND("YES",D127),0)=1),AND(LEN(D127)=2,IFERROR(FIND("NO",D127),0)=1),AND(LEN(D127)=7,IFERROR(FIND("UNCLEAR",D127),0)=1)),OR(AND(LEN(E127)=3,IFERROR(FIND("YES",E127),0)=1),AND(LEN(E127)=2,IFERROR(FIND("NO",E127),0)=1),AND(LEN(E127)=7,IFERROR(FIND("UNCLEAR",E127),0)=1)),OR(AND(LEN(F127)=3,IFERROR(FIND("YES",F127),0)=1),AND(LEN(F127)=2,IFERROR(FIND("NO",F127),0)=1),AND(LEN(F127)=7,IFERROR(FIND("UNCLEAR",F127),0)=1)),OR(AND(LEN(G127)=3,IFERROR(FIND("YES",G127),0)=1),AND(LEN(G127)=2,IFERROR(FIND("NO",G127),0)=1),AND(LEN(G127)=7,IFERROR(FIND("UNCLEAR",G127),0)=1)),OR(AND(LEN(H127)=8,IFERROR(FIND("OWN TEAM",H127),0)=1),AND(LEN(H127)=19,IFERROR(FIND("NETWORK / AFFILIATE",H127),0)=1),AND(LEN(H127)=25,IFERROR(FIND("THIRD PARTY / ROUTED LEAD",H127),0)=1),AND(LEN(H127)=16,IFERROR(FIND("INFORMATION ONLY",H127),0)=1),AND(LEN(H127)=23,IFERROR(FIND("SOFTWARE / SELF-SERVICE",H127),0)=1),AND(LEN(H127)=15,IFERROR(FIND("CLIENT IN-HOUSE",H127),0)=1),AND(LEN(H127)=7,IFERROR(FIND("UNCLEAR",H127),0)=1)),OR(AND(LEN(I127)=3,IFERROR(FIND("YES",I127),0)=1),AND(LEN(I127)=2,IFERROR(FIND("NO",I127),0)=1),AND(LEN(I127)=7,IFERROR(FIND("UNCLEAR",I127),0)=1)),OR(AND(LEN(J127)=9,IFERROR(FIND("AVAILABLE",J127),0)=1),AND(LEN(J127)=13,IFERROR(FIND("NOT AVAILABLE",J127),0)=1),AND(LEN(J127)=11,IFERROR(FIND("CONTRADICTS",J127),0)=1))),"VALID","INVALID - CONTROL TOKEN")))</x:f>
      </x:c>
      <x:c r="N127" s="26" t="str">
        <x:f>IF(A127="","",IF(COUNTIFS(EVIDENCE_PACKET!$A$6:$A$205,K127,EVIDENCE_PACKET!$B$6:$B$205,A127,EVIDENCE_PACKET!$J$6:$J$205,"VALID")=1,IF(COUNTIFS(EVIDENCE_PACKET!$A$6:$A$205,K127,EVIDENCE_PACKET!$F$6:$F$205,"CURRENT")=1,"READY","UNRESOLVED"),"INVALID - EVIDENCE LINK"))</x:f>
      </x:c>
      <x:c r="O127" s="26" t="str">
        <x:f>IF(A127="","",IF(OR(AND(OR(EXACT(C127,"DIRECTORY / MARKETPLACE"),EXACT(C127,"ASSOCIATION / AUTHORITY"),EXACT(C127,"SOFTWARE / SELF-SERVICE")),EXACT(H127,"OWN TEAM")),AND(EXACT(C127,"SPECIALIST ADVISORY FIRM"),OR(EXACT(H127,"INFORMATION ONLY"),EXACT(H127,"SOFTWARE / SELF-SERVICE")))),"CONTRADICTION","OK"))</x:f>
      </x:c>
      <x:c r="P127" s="26" t="str">
        <x:f>IF(A127="","",IF(OR(M127&lt;&gt;"VALID",N127&lt;&gt;"READY",O127&lt;&gt;"OK"),"BLOCKED",IF(OR(D127="UNCLEAR",E127="UNCLEAR",F127="UNCLEAR",G127="UNCLEAR",H127="UNCLEAR",I127="UNCLEAR"),"UNRESOLVED","CLEAR")))</x:f>
      </x:c>
      <x:c r="Q127" s="26" t="str">
        <x:f>IF(A127="","",IF(P127="BLOCKED","EVIDENCE / CONTROL BLOCK",IF(P127="UNRESOLVED","CONDITIONAL / REVIEW REQUIRED",VLOOKUP(C127,LISTS!$L$2:$M$10,2,FALSE))))</x:f>
      </x:c>
      <x:c r="R127" s="26" t="str">
        <x:f>IF(A127="","",IF(Q127="EVIDENCE / CONTROL BLOCK","BLOCKED",IF(Q127="CONDITIONAL / REVIEW REQUIRED","UNRESOLVED","READY")))</x:f>
      </x:c>
      <x:c r="S127" s="26" t="str">
        <x:f>IF(A127="","",VLOOKUP(Q127,LISTS!$Q$2:$T$9,2,FALSE))</x:f>
      </x:c>
      <x:c r="T127" s="26" t="str">
        <x:f>IF(A127="","",VLOOKUP(Q127,LISTS!$Q$2:$T$9,3,FALSE))</x:f>
      </x:c>
      <x:c r="U127" s="26" t="str">
        <x:f>IF(A127="","",VLOOKUP(Q127,LISTS!$Q$2:$T$9,4,FALSE))</x:f>
      </x:c>
      <x:c r="V127" s="26" t="str">
        <x:f>IF(A127="","","Reopen when mandate, jurisdiction, buyer/risk, timing, delivery ownership, engagement model or evidence freshness changes materially.")</x:f>
      </x:c>
    </x:row>
    <x:row r="128">
      <x:c r="A128" s="20"/>
      <x:c r="B128" s="20"/>
      <x:c r="C128" s="20"/>
      <x:c r="D128" s="20"/>
      <x:c r="E128" s="20"/>
      <x:c r="F128" s="20"/>
      <x:c r="G128" s="20"/>
      <x:c r="H128" s="20"/>
      <x:c r="I128" s="20"/>
      <x:c r="J128" s="20"/>
      <x:c r="K128" s="20"/>
      <x:c r="L128" s="20"/>
      <x:c r="M128" s="26" t="str">
        <x:f>IF(A128="","",IF(COUNTIF($A$6:$A$205,A128)&gt;1,"INVALID - DUPLICATE ID",IF(AND(OR(AND(LEN(C128)=24,IFERROR(FIND("SPECIALIST ADVISORY FIRM",C128),0)=1),AND(LEN(C128)=29,IFERROR(FIND("GLOBAL MULTIDISCIPLINARY FIRM",C128),0)=1),AND(LEN(C128)=27,IFERROR(FIND("LAW FIRM / ADJACENT ADVISER",C128),0)=1),AND(LEN(C128)=18,IFERROR(FIND("INDEPENDENT EXPERT",C128),0)=1),AND(LEN(C128)=23,IFERROR(FIND("DIRECTORY / MARKETPLACE",C128),0)=1),AND(LEN(C128)=23,IFERROR(FIND("ASSOCIATION / AUTHORITY",C128),0)=1),AND(LEN(C128)=23,IFERROR(FIND("SOFTWARE / SELF-SERVICE",C128),0)=1),AND(LEN(C128)=19,IFERROR(FIND("IN-HOUSE SUBSTITUTE",C128),0)=1),AND(LEN(C128)=5,IFERROR(FIND("OTHER",C128),0)=1)),OR(AND(LEN(D128)=3,IFERROR(FIND("YES",D128),0)=1),AND(LEN(D128)=2,IFERROR(FIND("NO",D128),0)=1),AND(LEN(D128)=7,IFERROR(FIND("UNCLEAR",D128),0)=1)),OR(AND(LEN(E128)=3,IFERROR(FIND("YES",E128),0)=1),AND(LEN(E128)=2,IFERROR(FIND("NO",E128),0)=1),AND(LEN(E128)=7,IFERROR(FIND("UNCLEAR",E128),0)=1)),OR(AND(LEN(F128)=3,IFERROR(FIND("YES",F128),0)=1),AND(LEN(F128)=2,IFERROR(FIND("NO",F128),0)=1),AND(LEN(F128)=7,IFERROR(FIND("UNCLEAR",F128),0)=1)),OR(AND(LEN(G128)=3,IFERROR(FIND("YES",G128),0)=1),AND(LEN(G128)=2,IFERROR(FIND("NO",G128),0)=1),AND(LEN(G128)=7,IFERROR(FIND("UNCLEAR",G128),0)=1)),OR(AND(LEN(H128)=8,IFERROR(FIND("OWN TEAM",H128),0)=1),AND(LEN(H128)=19,IFERROR(FIND("NETWORK / AFFILIATE",H128),0)=1),AND(LEN(H128)=25,IFERROR(FIND("THIRD PARTY / ROUTED LEAD",H128),0)=1),AND(LEN(H128)=16,IFERROR(FIND("INFORMATION ONLY",H128),0)=1),AND(LEN(H128)=23,IFERROR(FIND("SOFTWARE / SELF-SERVICE",H128),0)=1),AND(LEN(H128)=15,IFERROR(FIND("CLIENT IN-HOUSE",H128),0)=1),AND(LEN(H128)=7,IFERROR(FIND("UNCLEAR",H128),0)=1)),OR(AND(LEN(I128)=3,IFERROR(FIND("YES",I128),0)=1),AND(LEN(I128)=2,IFERROR(FIND("NO",I128),0)=1),AND(LEN(I128)=7,IFERROR(FIND("UNCLEAR",I128),0)=1)),OR(AND(LEN(J128)=9,IFERROR(FIND("AVAILABLE",J128),0)=1),AND(LEN(J128)=13,IFERROR(FIND("NOT AVAILABLE",J128),0)=1),AND(LEN(J128)=11,IFERROR(FIND("CONTRADICTS",J128),0)=1))),"VALID","INVALID - CONTROL TOKEN")))</x:f>
      </x:c>
      <x:c r="N128" s="26" t="str">
        <x:f>IF(A128="","",IF(COUNTIFS(EVIDENCE_PACKET!$A$6:$A$205,K128,EVIDENCE_PACKET!$B$6:$B$205,A128,EVIDENCE_PACKET!$J$6:$J$205,"VALID")=1,IF(COUNTIFS(EVIDENCE_PACKET!$A$6:$A$205,K128,EVIDENCE_PACKET!$F$6:$F$205,"CURRENT")=1,"READY","UNRESOLVED"),"INVALID - EVIDENCE LINK"))</x:f>
      </x:c>
      <x:c r="O128" s="26" t="str">
        <x:f>IF(A128="","",IF(OR(AND(OR(EXACT(C128,"DIRECTORY / MARKETPLACE"),EXACT(C128,"ASSOCIATION / AUTHORITY"),EXACT(C128,"SOFTWARE / SELF-SERVICE")),EXACT(H128,"OWN TEAM")),AND(EXACT(C128,"SPECIALIST ADVISORY FIRM"),OR(EXACT(H128,"INFORMATION ONLY"),EXACT(H128,"SOFTWARE / SELF-SERVICE")))),"CONTRADICTION","OK"))</x:f>
      </x:c>
      <x:c r="P128" s="26" t="str">
        <x:f>IF(A128="","",IF(OR(M128&lt;&gt;"VALID",N128&lt;&gt;"READY",O128&lt;&gt;"OK"),"BLOCKED",IF(OR(D128="UNCLEAR",E128="UNCLEAR",F128="UNCLEAR",G128="UNCLEAR",H128="UNCLEAR",I128="UNCLEAR"),"UNRESOLVED","CLEAR")))</x:f>
      </x:c>
      <x:c r="Q128" s="26" t="str">
        <x:f>IF(A128="","",IF(P128="BLOCKED","EVIDENCE / CONTROL BLOCK",IF(P128="UNRESOLVED","CONDITIONAL / REVIEW REQUIRED",VLOOKUP(C128,LISTS!$L$2:$M$10,2,FALSE))))</x:f>
      </x:c>
      <x:c r="R128" s="26" t="str">
        <x:f>IF(A128="","",IF(Q128="EVIDENCE / CONTROL BLOCK","BLOCKED",IF(Q128="CONDITIONAL / REVIEW REQUIRED","UNRESOLVED","READY")))</x:f>
      </x:c>
      <x:c r="S128" s="26" t="str">
        <x:f>IF(A128="","",VLOOKUP(Q128,LISTS!$Q$2:$T$9,2,FALSE))</x:f>
      </x:c>
      <x:c r="T128" s="26" t="str">
        <x:f>IF(A128="","",VLOOKUP(Q128,LISTS!$Q$2:$T$9,3,FALSE))</x:f>
      </x:c>
      <x:c r="U128" s="26" t="str">
        <x:f>IF(A128="","",VLOOKUP(Q128,LISTS!$Q$2:$T$9,4,FALSE))</x:f>
      </x:c>
      <x:c r="V128" s="26" t="str">
        <x:f>IF(A128="","","Reopen when mandate, jurisdiction, buyer/risk, timing, delivery ownership, engagement model or evidence freshness changes materially.")</x:f>
      </x:c>
    </x:row>
    <x:row r="129">
      <x:c r="A129" s="20"/>
      <x:c r="B129" s="20"/>
      <x:c r="C129" s="20"/>
      <x:c r="D129" s="20"/>
      <x:c r="E129" s="20"/>
      <x:c r="F129" s="20"/>
      <x:c r="G129" s="20"/>
      <x:c r="H129" s="20"/>
      <x:c r="I129" s="20"/>
      <x:c r="J129" s="20"/>
      <x:c r="K129" s="20"/>
      <x:c r="L129" s="20"/>
      <x:c r="M129" s="26" t="str">
        <x:f>IF(A129="","",IF(COUNTIF($A$6:$A$205,A129)&gt;1,"INVALID - DUPLICATE ID",IF(AND(OR(AND(LEN(C129)=24,IFERROR(FIND("SPECIALIST ADVISORY FIRM",C129),0)=1),AND(LEN(C129)=29,IFERROR(FIND("GLOBAL MULTIDISCIPLINARY FIRM",C129),0)=1),AND(LEN(C129)=27,IFERROR(FIND("LAW FIRM / ADJACENT ADVISER",C129),0)=1),AND(LEN(C129)=18,IFERROR(FIND("INDEPENDENT EXPERT",C129),0)=1),AND(LEN(C129)=23,IFERROR(FIND("DIRECTORY / MARKETPLACE",C129),0)=1),AND(LEN(C129)=23,IFERROR(FIND("ASSOCIATION / AUTHORITY",C129),0)=1),AND(LEN(C129)=23,IFERROR(FIND("SOFTWARE / SELF-SERVICE",C129),0)=1),AND(LEN(C129)=19,IFERROR(FIND("IN-HOUSE SUBSTITUTE",C129),0)=1),AND(LEN(C129)=5,IFERROR(FIND("OTHER",C129),0)=1)),OR(AND(LEN(D129)=3,IFERROR(FIND("YES",D129),0)=1),AND(LEN(D129)=2,IFERROR(FIND("NO",D129),0)=1),AND(LEN(D129)=7,IFERROR(FIND("UNCLEAR",D129),0)=1)),OR(AND(LEN(E129)=3,IFERROR(FIND("YES",E129),0)=1),AND(LEN(E129)=2,IFERROR(FIND("NO",E129),0)=1),AND(LEN(E129)=7,IFERROR(FIND("UNCLEAR",E129),0)=1)),OR(AND(LEN(F129)=3,IFERROR(FIND("YES",F129),0)=1),AND(LEN(F129)=2,IFERROR(FIND("NO",F129),0)=1),AND(LEN(F129)=7,IFERROR(FIND("UNCLEAR",F129),0)=1)),OR(AND(LEN(G129)=3,IFERROR(FIND("YES",G129),0)=1),AND(LEN(G129)=2,IFERROR(FIND("NO",G129),0)=1),AND(LEN(G129)=7,IFERROR(FIND("UNCLEAR",G129),0)=1)),OR(AND(LEN(H129)=8,IFERROR(FIND("OWN TEAM",H129),0)=1),AND(LEN(H129)=19,IFERROR(FIND("NETWORK / AFFILIATE",H129),0)=1),AND(LEN(H129)=25,IFERROR(FIND("THIRD PARTY / ROUTED LEAD",H129),0)=1),AND(LEN(H129)=16,IFERROR(FIND("INFORMATION ONLY",H129),0)=1),AND(LEN(H129)=23,IFERROR(FIND("SOFTWARE / SELF-SERVICE",H129),0)=1),AND(LEN(H129)=15,IFERROR(FIND("CLIENT IN-HOUSE",H129),0)=1),AND(LEN(H129)=7,IFERROR(FIND("UNCLEAR",H129),0)=1)),OR(AND(LEN(I129)=3,IFERROR(FIND("YES",I129),0)=1),AND(LEN(I129)=2,IFERROR(FIND("NO",I129),0)=1),AND(LEN(I129)=7,IFERROR(FIND("UNCLEAR",I129),0)=1)),OR(AND(LEN(J129)=9,IFERROR(FIND("AVAILABLE",J129),0)=1),AND(LEN(J129)=13,IFERROR(FIND("NOT AVAILABLE",J129),0)=1),AND(LEN(J129)=11,IFERROR(FIND("CONTRADICTS",J129),0)=1))),"VALID","INVALID - CONTROL TOKEN")))</x:f>
      </x:c>
      <x:c r="N129" s="26" t="str">
        <x:f>IF(A129="","",IF(COUNTIFS(EVIDENCE_PACKET!$A$6:$A$205,K129,EVIDENCE_PACKET!$B$6:$B$205,A129,EVIDENCE_PACKET!$J$6:$J$205,"VALID")=1,IF(COUNTIFS(EVIDENCE_PACKET!$A$6:$A$205,K129,EVIDENCE_PACKET!$F$6:$F$205,"CURRENT")=1,"READY","UNRESOLVED"),"INVALID - EVIDENCE LINK"))</x:f>
      </x:c>
      <x:c r="O129" s="26" t="str">
        <x:f>IF(A129="","",IF(OR(AND(OR(EXACT(C129,"DIRECTORY / MARKETPLACE"),EXACT(C129,"ASSOCIATION / AUTHORITY"),EXACT(C129,"SOFTWARE / SELF-SERVICE")),EXACT(H129,"OWN TEAM")),AND(EXACT(C129,"SPECIALIST ADVISORY FIRM"),OR(EXACT(H129,"INFORMATION ONLY"),EXACT(H129,"SOFTWARE / SELF-SERVICE")))),"CONTRADICTION","OK"))</x:f>
      </x:c>
      <x:c r="P129" s="26" t="str">
        <x:f>IF(A129="","",IF(OR(M129&lt;&gt;"VALID",N129&lt;&gt;"READY",O129&lt;&gt;"OK"),"BLOCKED",IF(OR(D129="UNCLEAR",E129="UNCLEAR",F129="UNCLEAR",G129="UNCLEAR",H129="UNCLEAR",I129="UNCLEAR"),"UNRESOLVED","CLEAR")))</x:f>
      </x:c>
      <x:c r="Q129" s="26" t="str">
        <x:f>IF(A129="","",IF(P129="BLOCKED","EVIDENCE / CONTROL BLOCK",IF(P129="UNRESOLVED","CONDITIONAL / REVIEW REQUIRED",VLOOKUP(C129,LISTS!$L$2:$M$10,2,FALSE))))</x:f>
      </x:c>
      <x:c r="R129" s="26" t="str">
        <x:f>IF(A129="","",IF(Q129="EVIDENCE / CONTROL BLOCK","BLOCKED",IF(Q129="CONDITIONAL / REVIEW REQUIRED","UNRESOLVED","READY")))</x:f>
      </x:c>
      <x:c r="S129" s="26" t="str">
        <x:f>IF(A129="","",VLOOKUP(Q129,LISTS!$Q$2:$T$9,2,FALSE))</x:f>
      </x:c>
      <x:c r="T129" s="26" t="str">
        <x:f>IF(A129="","",VLOOKUP(Q129,LISTS!$Q$2:$T$9,3,FALSE))</x:f>
      </x:c>
      <x:c r="U129" s="26" t="str">
        <x:f>IF(A129="","",VLOOKUP(Q129,LISTS!$Q$2:$T$9,4,FALSE))</x:f>
      </x:c>
      <x:c r="V129" s="26" t="str">
        <x:f>IF(A129="","","Reopen when mandate, jurisdiction, buyer/risk, timing, delivery ownership, engagement model or evidence freshness changes materially.")</x:f>
      </x:c>
    </x:row>
    <x:row r="130">
      <x:c r="A130" s="20"/>
      <x:c r="B130" s="20"/>
      <x:c r="C130" s="20"/>
      <x:c r="D130" s="20"/>
      <x:c r="E130" s="20"/>
      <x:c r="F130" s="20"/>
      <x:c r="G130" s="20"/>
      <x:c r="H130" s="20"/>
      <x:c r="I130" s="20"/>
      <x:c r="J130" s="20"/>
      <x:c r="K130" s="20"/>
      <x:c r="L130" s="20"/>
      <x:c r="M130" s="26" t="str">
        <x:f>IF(A130="","",IF(COUNTIF($A$6:$A$205,A130)&gt;1,"INVALID - DUPLICATE ID",IF(AND(OR(AND(LEN(C130)=24,IFERROR(FIND("SPECIALIST ADVISORY FIRM",C130),0)=1),AND(LEN(C130)=29,IFERROR(FIND("GLOBAL MULTIDISCIPLINARY FIRM",C130),0)=1),AND(LEN(C130)=27,IFERROR(FIND("LAW FIRM / ADJACENT ADVISER",C130),0)=1),AND(LEN(C130)=18,IFERROR(FIND("INDEPENDENT EXPERT",C130),0)=1),AND(LEN(C130)=23,IFERROR(FIND("DIRECTORY / MARKETPLACE",C130),0)=1),AND(LEN(C130)=23,IFERROR(FIND("ASSOCIATION / AUTHORITY",C130),0)=1),AND(LEN(C130)=23,IFERROR(FIND("SOFTWARE / SELF-SERVICE",C130),0)=1),AND(LEN(C130)=19,IFERROR(FIND("IN-HOUSE SUBSTITUTE",C130),0)=1),AND(LEN(C130)=5,IFERROR(FIND("OTHER",C130),0)=1)),OR(AND(LEN(D130)=3,IFERROR(FIND("YES",D130),0)=1),AND(LEN(D130)=2,IFERROR(FIND("NO",D130),0)=1),AND(LEN(D130)=7,IFERROR(FIND("UNCLEAR",D130),0)=1)),OR(AND(LEN(E130)=3,IFERROR(FIND("YES",E130),0)=1),AND(LEN(E130)=2,IFERROR(FIND("NO",E130),0)=1),AND(LEN(E130)=7,IFERROR(FIND("UNCLEAR",E130),0)=1)),OR(AND(LEN(F130)=3,IFERROR(FIND("YES",F130),0)=1),AND(LEN(F130)=2,IFERROR(FIND("NO",F130),0)=1),AND(LEN(F130)=7,IFERROR(FIND("UNCLEAR",F130),0)=1)),OR(AND(LEN(G130)=3,IFERROR(FIND("YES",G130),0)=1),AND(LEN(G130)=2,IFERROR(FIND("NO",G130),0)=1),AND(LEN(G130)=7,IFERROR(FIND("UNCLEAR",G130),0)=1)),OR(AND(LEN(H130)=8,IFERROR(FIND("OWN TEAM",H130),0)=1),AND(LEN(H130)=19,IFERROR(FIND("NETWORK / AFFILIATE",H130),0)=1),AND(LEN(H130)=25,IFERROR(FIND("THIRD PARTY / ROUTED LEAD",H130),0)=1),AND(LEN(H130)=16,IFERROR(FIND("INFORMATION ONLY",H130),0)=1),AND(LEN(H130)=23,IFERROR(FIND("SOFTWARE / SELF-SERVICE",H130),0)=1),AND(LEN(H130)=15,IFERROR(FIND("CLIENT IN-HOUSE",H130),0)=1),AND(LEN(H130)=7,IFERROR(FIND("UNCLEAR",H130),0)=1)),OR(AND(LEN(I130)=3,IFERROR(FIND("YES",I130),0)=1),AND(LEN(I130)=2,IFERROR(FIND("NO",I130),0)=1),AND(LEN(I130)=7,IFERROR(FIND("UNCLEAR",I130),0)=1)),OR(AND(LEN(J130)=9,IFERROR(FIND("AVAILABLE",J130),0)=1),AND(LEN(J130)=13,IFERROR(FIND("NOT AVAILABLE",J130),0)=1),AND(LEN(J130)=11,IFERROR(FIND("CONTRADICTS",J130),0)=1))),"VALID","INVALID - CONTROL TOKEN")))</x:f>
      </x:c>
      <x:c r="N130" s="26" t="str">
        <x:f>IF(A130="","",IF(COUNTIFS(EVIDENCE_PACKET!$A$6:$A$205,K130,EVIDENCE_PACKET!$B$6:$B$205,A130,EVIDENCE_PACKET!$J$6:$J$205,"VALID")=1,IF(COUNTIFS(EVIDENCE_PACKET!$A$6:$A$205,K130,EVIDENCE_PACKET!$F$6:$F$205,"CURRENT")=1,"READY","UNRESOLVED"),"INVALID - EVIDENCE LINK"))</x:f>
      </x:c>
      <x:c r="O130" s="26" t="str">
        <x:f>IF(A130="","",IF(OR(AND(OR(EXACT(C130,"DIRECTORY / MARKETPLACE"),EXACT(C130,"ASSOCIATION / AUTHORITY"),EXACT(C130,"SOFTWARE / SELF-SERVICE")),EXACT(H130,"OWN TEAM")),AND(EXACT(C130,"SPECIALIST ADVISORY FIRM"),OR(EXACT(H130,"INFORMATION ONLY"),EXACT(H130,"SOFTWARE / SELF-SERVICE")))),"CONTRADICTION","OK"))</x:f>
      </x:c>
      <x:c r="P130" s="26" t="str">
        <x:f>IF(A130="","",IF(OR(M130&lt;&gt;"VALID",N130&lt;&gt;"READY",O130&lt;&gt;"OK"),"BLOCKED",IF(OR(D130="UNCLEAR",E130="UNCLEAR",F130="UNCLEAR",G130="UNCLEAR",H130="UNCLEAR",I130="UNCLEAR"),"UNRESOLVED","CLEAR")))</x:f>
      </x:c>
      <x:c r="Q130" s="26" t="str">
        <x:f>IF(A130="","",IF(P130="BLOCKED","EVIDENCE / CONTROL BLOCK",IF(P130="UNRESOLVED","CONDITIONAL / REVIEW REQUIRED",VLOOKUP(C130,LISTS!$L$2:$M$10,2,FALSE))))</x:f>
      </x:c>
      <x:c r="R130" s="26" t="str">
        <x:f>IF(A130="","",IF(Q130="EVIDENCE / CONTROL BLOCK","BLOCKED",IF(Q130="CONDITIONAL / REVIEW REQUIRED","UNRESOLVED","READY")))</x:f>
      </x:c>
      <x:c r="S130" s="26" t="str">
        <x:f>IF(A130="","",VLOOKUP(Q130,LISTS!$Q$2:$T$9,2,FALSE))</x:f>
      </x:c>
      <x:c r="T130" s="26" t="str">
        <x:f>IF(A130="","",VLOOKUP(Q130,LISTS!$Q$2:$T$9,3,FALSE))</x:f>
      </x:c>
      <x:c r="U130" s="26" t="str">
        <x:f>IF(A130="","",VLOOKUP(Q130,LISTS!$Q$2:$T$9,4,FALSE))</x:f>
      </x:c>
      <x:c r="V130" s="26" t="str">
        <x:f>IF(A130="","","Reopen when mandate, jurisdiction, buyer/risk, timing, delivery ownership, engagement model or evidence freshness changes materially.")</x:f>
      </x:c>
    </x:row>
    <x:row r="131">
      <x:c r="A131" s="20"/>
      <x:c r="B131" s="20"/>
      <x:c r="C131" s="20"/>
      <x:c r="D131" s="20"/>
      <x:c r="E131" s="20"/>
      <x:c r="F131" s="20"/>
      <x:c r="G131" s="20"/>
      <x:c r="H131" s="20"/>
      <x:c r="I131" s="20"/>
      <x:c r="J131" s="20"/>
      <x:c r="K131" s="20"/>
      <x:c r="L131" s="20"/>
      <x:c r="M131" s="26" t="str">
        <x:f>IF(A131="","",IF(COUNTIF($A$6:$A$205,A131)&gt;1,"INVALID - DUPLICATE ID",IF(AND(OR(AND(LEN(C131)=24,IFERROR(FIND("SPECIALIST ADVISORY FIRM",C131),0)=1),AND(LEN(C131)=29,IFERROR(FIND("GLOBAL MULTIDISCIPLINARY FIRM",C131),0)=1),AND(LEN(C131)=27,IFERROR(FIND("LAW FIRM / ADJACENT ADVISER",C131),0)=1),AND(LEN(C131)=18,IFERROR(FIND("INDEPENDENT EXPERT",C131),0)=1),AND(LEN(C131)=23,IFERROR(FIND("DIRECTORY / MARKETPLACE",C131),0)=1),AND(LEN(C131)=23,IFERROR(FIND("ASSOCIATION / AUTHORITY",C131),0)=1),AND(LEN(C131)=23,IFERROR(FIND("SOFTWARE / SELF-SERVICE",C131),0)=1),AND(LEN(C131)=19,IFERROR(FIND("IN-HOUSE SUBSTITUTE",C131),0)=1),AND(LEN(C131)=5,IFERROR(FIND("OTHER",C131),0)=1)),OR(AND(LEN(D131)=3,IFERROR(FIND("YES",D131),0)=1),AND(LEN(D131)=2,IFERROR(FIND("NO",D131),0)=1),AND(LEN(D131)=7,IFERROR(FIND("UNCLEAR",D131),0)=1)),OR(AND(LEN(E131)=3,IFERROR(FIND("YES",E131),0)=1),AND(LEN(E131)=2,IFERROR(FIND("NO",E131),0)=1),AND(LEN(E131)=7,IFERROR(FIND("UNCLEAR",E131),0)=1)),OR(AND(LEN(F131)=3,IFERROR(FIND("YES",F131),0)=1),AND(LEN(F131)=2,IFERROR(FIND("NO",F131),0)=1),AND(LEN(F131)=7,IFERROR(FIND("UNCLEAR",F131),0)=1)),OR(AND(LEN(G131)=3,IFERROR(FIND("YES",G131),0)=1),AND(LEN(G131)=2,IFERROR(FIND("NO",G131),0)=1),AND(LEN(G131)=7,IFERROR(FIND("UNCLEAR",G131),0)=1)),OR(AND(LEN(H131)=8,IFERROR(FIND("OWN TEAM",H131),0)=1),AND(LEN(H131)=19,IFERROR(FIND("NETWORK / AFFILIATE",H131),0)=1),AND(LEN(H131)=25,IFERROR(FIND("THIRD PARTY / ROUTED LEAD",H131),0)=1),AND(LEN(H131)=16,IFERROR(FIND("INFORMATION ONLY",H131),0)=1),AND(LEN(H131)=23,IFERROR(FIND("SOFTWARE / SELF-SERVICE",H131),0)=1),AND(LEN(H131)=15,IFERROR(FIND("CLIENT IN-HOUSE",H131),0)=1),AND(LEN(H131)=7,IFERROR(FIND("UNCLEAR",H131),0)=1)),OR(AND(LEN(I131)=3,IFERROR(FIND("YES",I131),0)=1),AND(LEN(I131)=2,IFERROR(FIND("NO",I131),0)=1),AND(LEN(I131)=7,IFERROR(FIND("UNCLEAR",I131),0)=1)),OR(AND(LEN(J131)=9,IFERROR(FIND("AVAILABLE",J131),0)=1),AND(LEN(J131)=13,IFERROR(FIND("NOT AVAILABLE",J131),0)=1),AND(LEN(J131)=11,IFERROR(FIND("CONTRADICTS",J131),0)=1))),"VALID","INVALID - CONTROL TOKEN")))</x:f>
      </x:c>
      <x:c r="N131" s="26" t="str">
        <x:f>IF(A131="","",IF(COUNTIFS(EVIDENCE_PACKET!$A$6:$A$205,K131,EVIDENCE_PACKET!$B$6:$B$205,A131,EVIDENCE_PACKET!$J$6:$J$205,"VALID")=1,IF(COUNTIFS(EVIDENCE_PACKET!$A$6:$A$205,K131,EVIDENCE_PACKET!$F$6:$F$205,"CURRENT")=1,"READY","UNRESOLVED"),"INVALID - EVIDENCE LINK"))</x:f>
      </x:c>
      <x:c r="O131" s="26" t="str">
        <x:f>IF(A131="","",IF(OR(AND(OR(EXACT(C131,"DIRECTORY / MARKETPLACE"),EXACT(C131,"ASSOCIATION / AUTHORITY"),EXACT(C131,"SOFTWARE / SELF-SERVICE")),EXACT(H131,"OWN TEAM")),AND(EXACT(C131,"SPECIALIST ADVISORY FIRM"),OR(EXACT(H131,"INFORMATION ONLY"),EXACT(H131,"SOFTWARE / SELF-SERVICE")))),"CONTRADICTION","OK"))</x:f>
      </x:c>
      <x:c r="P131" s="26" t="str">
        <x:f>IF(A131="","",IF(OR(M131&lt;&gt;"VALID",N131&lt;&gt;"READY",O131&lt;&gt;"OK"),"BLOCKED",IF(OR(D131="UNCLEAR",E131="UNCLEAR",F131="UNCLEAR",G131="UNCLEAR",H131="UNCLEAR",I131="UNCLEAR"),"UNRESOLVED","CLEAR")))</x:f>
      </x:c>
      <x:c r="Q131" s="26" t="str">
        <x:f>IF(A131="","",IF(P131="BLOCKED","EVIDENCE / CONTROL BLOCK",IF(P131="UNRESOLVED","CONDITIONAL / REVIEW REQUIRED",VLOOKUP(C131,LISTS!$L$2:$M$10,2,FALSE))))</x:f>
      </x:c>
      <x:c r="R131" s="26" t="str">
        <x:f>IF(A131="","",IF(Q131="EVIDENCE / CONTROL BLOCK","BLOCKED",IF(Q131="CONDITIONAL / REVIEW REQUIRED","UNRESOLVED","READY")))</x:f>
      </x:c>
      <x:c r="S131" s="26" t="str">
        <x:f>IF(A131="","",VLOOKUP(Q131,LISTS!$Q$2:$T$9,2,FALSE))</x:f>
      </x:c>
      <x:c r="T131" s="26" t="str">
        <x:f>IF(A131="","",VLOOKUP(Q131,LISTS!$Q$2:$T$9,3,FALSE))</x:f>
      </x:c>
      <x:c r="U131" s="26" t="str">
        <x:f>IF(A131="","",VLOOKUP(Q131,LISTS!$Q$2:$T$9,4,FALSE))</x:f>
      </x:c>
      <x:c r="V131" s="26" t="str">
        <x:f>IF(A131="","","Reopen when mandate, jurisdiction, buyer/risk, timing, delivery ownership, engagement model or evidence freshness changes materially.")</x:f>
      </x:c>
    </x:row>
    <x:row r="132">
      <x:c r="A132" s="20"/>
      <x:c r="B132" s="20"/>
      <x:c r="C132" s="20"/>
      <x:c r="D132" s="20"/>
      <x:c r="E132" s="20"/>
      <x:c r="F132" s="20"/>
      <x:c r="G132" s="20"/>
      <x:c r="H132" s="20"/>
      <x:c r="I132" s="20"/>
      <x:c r="J132" s="20"/>
      <x:c r="K132" s="20"/>
      <x:c r="L132" s="20"/>
      <x:c r="M132" s="26" t="str">
        <x:f>IF(A132="","",IF(COUNTIF($A$6:$A$205,A132)&gt;1,"INVALID - DUPLICATE ID",IF(AND(OR(AND(LEN(C132)=24,IFERROR(FIND("SPECIALIST ADVISORY FIRM",C132),0)=1),AND(LEN(C132)=29,IFERROR(FIND("GLOBAL MULTIDISCIPLINARY FIRM",C132),0)=1),AND(LEN(C132)=27,IFERROR(FIND("LAW FIRM / ADJACENT ADVISER",C132),0)=1),AND(LEN(C132)=18,IFERROR(FIND("INDEPENDENT EXPERT",C132),0)=1),AND(LEN(C132)=23,IFERROR(FIND("DIRECTORY / MARKETPLACE",C132),0)=1),AND(LEN(C132)=23,IFERROR(FIND("ASSOCIATION / AUTHORITY",C132),0)=1),AND(LEN(C132)=23,IFERROR(FIND("SOFTWARE / SELF-SERVICE",C132),0)=1),AND(LEN(C132)=19,IFERROR(FIND("IN-HOUSE SUBSTITUTE",C132),0)=1),AND(LEN(C132)=5,IFERROR(FIND("OTHER",C132),0)=1)),OR(AND(LEN(D132)=3,IFERROR(FIND("YES",D132),0)=1),AND(LEN(D132)=2,IFERROR(FIND("NO",D132),0)=1),AND(LEN(D132)=7,IFERROR(FIND("UNCLEAR",D132),0)=1)),OR(AND(LEN(E132)=3,IFERROR(FIND("YES",E132),0)=1),AND(LEN(E132)=2,IFERROR(FIND("NO",E132),0)=1),AND(LEN(E132)=7,IFERROR(FIND("UNCLEAR",E132),0)=1)),OR(AND(LEN(F132)=3,IFERROR(FIND("YES",F132),0)=1),AND(LEN(F132)=2,IFERROR(FIND("NO",F132),0)=1),AND(LEN(F132)=7,IFERROR(FIND("UNCLEAR",F132),0)=1)),OR(AND(LEN(G132)=3,IFERROR(FIND("YES",G132),0)=1),AND(LEN(G132)=2,IFERROR(FIND("NO",G132),0)=1),AND(LEN(G132)=7,IFERROR(FIND("UNCLEAR",G132),0)=1)),OR(AND(LEN(H132)=8,IFERROR(FIND("OWN TEAM",H132),0)=1),AND(LEN(H132)=19,IFERROR(FIND("NETWORK / AFFILIATE",H132),0)=1),AND(LEN(H132)=25,IFERROR(FIND("THIRD PARTY / ROUTED LEAD",H132),0)=1),AND(LEN(H132)=16,IFERROR(FIND("INFORMATION ONLY",H132),0)=1),AND(LEN(H132)=23,IFERROR(FIND("SOFTWARE / SELF-SERVICE",H132),0)=1),AND(LEN(H132)=15,IFERROR(FIND("CLIENT IN-HOUSE",H132),0)=1),AND(LEN(H132)=7,IFERROR(FIND("UNCLEAR",H132),0)=1)),OR(AND(LEN(I132)=3,IFERROR(FIND("YES",I132),0)=1),AND(LEN(I132)=2,IFERROR(FIND("NO",I132),0)=1),AND(LEN(I132)=7,IFERROR(FIND("UNCLEAR",I132),0)=1)),OR(AND(LEN(J132)=9,IFERROR(FIND("AVAILABLE",J132),0)=1),AND(LEN(J132)=13,IFERROR(FIND("NOT AVAILABLE",J132),0)=1),AND(LEN(J132)=11,IFERROR(FIND("CONTRADICTS",J132),0)=1))),"VALID","INVALID - CONTROL TOKEN")))</x:f>
      </x:c>
      <x:c r="N132" s="26" t="str">
        <x:f>IF(A132="","",IF(COUNTIFS(EVIDENCE_PACKET!$A$6:$A$205,K132,EVIDENCE_PACKET!$B$6:$B$205,A132,EVIDENCE_PACKET!$J$6:$J$205,"VALID")=1,IF(COUNTIFS(EVIDENCE_PACKET!$A$6:$A$205,K132,EVIDENCE_PACKET!$F$6:$F$205,"CURRENT")=1,"READY","UNRESOLVED"),"INVALID - EVIDENCE LINK"))</x:f>
      </x:c>
      <x:c r="O132" s="26" t="str">
        <x:f>IF(A132="","",IF(OR(AND(OR(EXACT(C132,"DIRECTORY / MARKETPLACE"),EXACT(C132,"ASSOCIATION / AUTHORITY"),EXACT(C132,"SOFTWARE / SELF-SERVICE")),EXACT(H132,"OWN TEAM")),AND(EXACT(C132,"SPECIALIST ADVISORY FIRM"),OR(EXACT(H132,"INFORMATION ONLY"),EXACT(H132,"SOFTWARE / SELF-SERVICE")))),"CONTRADICTION","OK"))</x:f>
      </x:c>
      <x:c r="P132" s="26" t="str">
        <x:f>IF(A132="","",IF(OR(M132&lt;&gt;"VALID",N132&lt;&gt;"READY",O132&lt;&gt;"OK"),"BLOCKED",IF(OR(D132="UNCLEAR",E132="UNCLEAR",F132="UNCLEAR",G132="UNCLEAR",H132="UNCLEAR",I132="UNCLEAR"),"UNRESOLVED","CLEAR")))</x:f>
      </x:c>
      <x:c r="Q132" s="26" t="str">
        <x:f>IF(A132="","",IF(P132="BLOCKED","EVIDENCE / CONTROL BLOCK",IF(P132="UNRESOLVED","CONDITIONAL / REVIEW REQUIRED",VLOOKUP(C132,LISTS!$L$2:$M$10,2,FALSE))))</x:f>
      </x:c>
      <x:c r="R132" s="26" t="str">
        <x:f>IF(A132="","",IF(Q132="EVIDENCE / CONTROL BLOCK","BLOCKED",IF(Q132="CONDITIONAL / REVIEW REQUIRED","UNRESOLVED","READY")))</x:f>
      </x:c>
      <x:c r="S132" s="26" t="str">
        <x:f>IF(A132="","",VLOOKUP(Q132,LISTS!$Q$2:$T$9,2,FALSE))</x:f>
      </x:c>
      <x:c r="T132" s="26" t="str">
        <x:f>IF(A132="","",VLOOKUP(Q132,LISTS!$Q$2:$T$9,3,FALSE))</x:f>
      </x:c>
      <x:c r="U132" s="26" t="str">
        <x:f>IF(A132="","",VLOOKUP(Q132,LISTS!$Q$2:$T$9,4,FALSE))</x:f>
      </x:c>
      <x:c r="V132" s="26" t="str">
        <x:f>IF(A132="","","Reopen when mandate, jurisdiction, buyer/risk, timing, delivery ownership, engagement model or evidence freshness changes materially.")</x:f>
      </x:c>
    </x:row>
    <x:row r="133">
      <x:c r="A133" s="20"/>
      <x:c r="B133" s="20"/>
      <x:c r="C133" s="20"/>
      <x:c r="D133" s="20"/>
      <x:c r="E133" s="20"/>
      <x:c r="F133" s="20"/>
      <x:c r="G133" s="20"/>
      <x:c r="H133" s="20"/>
      <x:c r="I133" s="20"/>
      <x:c r="J133" s="20"/>
      <x:c r="K133" s="20"/>
      <x:c r="L133" s="20"/>
      <x:c r="M133" s="26" t="str">
        <x:f>IF(A133="","",IF(COUNTIF($A$6:$A$205,A133)&gt;1,"INVALID - DUPLICATE ID",IF(AND(OR(AND(LEN(C133)=24,IFERROR(FIND("SPECIALIST ADVISORY FIRM",C133),0)=1),AND(LEN(C133)=29,IFERROR(FIND("GLOBAL MULTIDISCIPLINARY FIRM",C133),0)=1),AND(LEN(C133)=27,IFERROR(FIND("LAW FIRM / ADJACENT ADVISER",C133),0)=1),AND(LEN(C133)=18,IFERROR(FIND("INDEPENDENT EXPERT",C133),0)=1),AND(LEN(C133)=23,IFERROR(FIND("DIRECTORY / MARKETPLACE",C133),0)=1),AND(LEN(C133)=23,IFERROR(FIND("ASSOCIATION / AUTHORITY",C133),0)=1),AND(LEN(C133)=23,IFERROR(FIND("SOFTWARE / SELF-SERVICE",C133),0)=1),AND(LEN(C133)=19,IFERROR(FIND("IN-HOUSE SUBSTITUTE",C133),0)=1),AND(LEN(C133)=5,IFERROR(FIND("OTHER",C133),0)=1)),OR(AND(LEN(D133)=3,IFERROR(FIND("YES",D133),0)=1),AND(LEN(D133)=2,IFERROR(FIND("NO",D133),0)=1),AND(LEN(D133)=7,IFERROR(FIND("UNCLEAR",D133),0)=1)),OR(AND(LEN(E133)=3,IFERROR(FIND("YES",E133),0)=1),AND(LEN(E133)=2,IFERROR(FIND("NO",E133),0)=1),AND(LEN(E133)=7,IFERROR(FIND("UNCLEAR",E133),0)=1)),OR(AND(LEN(F133)=3,IFERROR(FIND("YES",F133),0)=1),AND(LEN(F133)=2,IFERROR(FIND("NO",F133),0)=1),AND(LEN(F133)=7,IFERROR(FIND("UNCLEAR",F133),0)=1)),OR(AND(LEN(G133)=3,IFERROR(FIND("YES",G133),0)=1),AND(LEN(G133)=2,IFERROR(FIND("NO",G133),0)=1),AND(LEN(G133)=7,IFERROR(FIND("UNCLEAR",G133),0)=1)),OR(AND(LEN(H133)=8,IFERROR(FIND("OWN TEAM",H133),0)=1),AND(LEN(H133)=19,IFERROR(FIND("NETWORK / AFFILIATE",H133),0)=1),AND(LEN(H133)=25,IFERROR(FIND("THIRD PARTY / ROUTED LEAD",H133),0)=1),AND(LEN(H133)=16,IFERROR(FIND("INFORMATION ONLY",H133),0)=1),AND(LEN(H133)=23,IFERROR(FIND("SOFTWARE / SELF-SERVICE",H133),0)=1),AND(LEN(H133)=15,IFERROR(FIND("CLIENT IN-HOUSE",H133),0)=1),AND(LEN(H133)=7,IFERROR(FIND("UNCLEAR",H133),0)=1)),OR(AND(LEN(I133)=3,IFERROR(FIND("YES",I133),0)=1),AND(LEN(I133)=2,IFERROR(FIND("NO",I133),0)=1),AND(LEN(I133)=7,IFERROR(FIND("UNCLEAR",I133),0)=1)),OR(AND(LEN(J133)=9,IFERROR(FIND("AVAILABLE",J133),0)=1),AND(LEN(J133)=13,IFERROR(FIND("NOT AVAILABLE",J133),0)=1),AND(LEN(J133)=11,IFERROR(FIND("CONTRADICTS",J133),0)=1))),"VALID","INVALID - CONTROL TOKEN")))</x:f>
      </x:c>
      <x:c r="N133" s="26" t="str">
        <x:f>IF(A133="","",IF(COUNTIFS(EVIDENCE_PACKET!$A$6:$A$205,K133,EVIDENCE_PACKET!$B$6:$B$205,A133,EVIDENCE_PACKET!$J$6:$J$205,"VALID")=1,IF(COUNTIFS(EVIDENCE_PACKET!$A$6:$A$205,K133,EVIDENCE_PACKET!$F$6:$F$205,"CURRENT")=1,"READY","UNRESOLVED"),"INVALID - EVIDENCE LINK"))</x:f>
      </x:c>
      <x:c r="O133" s="26" t="str">
        <x:f>IF(A133="","",IF(OR(AND(OR(EXACT(C133,"DIRECTORY / MARKETPLACE"),EXACT(C133,"ASSOCIATION / AUTHORITY"),EXACT(C133,"SOFTWARE / SELF-SERVICE")),EXACT(H133,"OWN TEAM")),AND(EXACT(C133,"SPECIALIST ADVISORY FIRM"),OR(EXACT(H133,"INFORMATION ONLY"),EXACT(H133,"SOFTWARE / SELF-SERVICE")))),"CONTRADICTION","OK"))</x:f>
      </x:c>
      <x:c r="P133" s="26" t="str">
        <x:f>IF(A133="","",IF(OR(M133&lt;&gt;"VALID",N133&lt;&gt;"READY",O133&lt;&gt;"OK"),"BLOCKED",IF(OR(D133="UNCLEAR",E133="UNCLEAR",F133="UNCLEAR",G133="UNCLEAR",H133="UNCLEAR",I133="UNCLEAR"),"UNRESOLVED","CLEAR")))</x:f>
      </x:c>
      <x:c r="Q133" s="26" t="str">
        <x:f>IF(A133="","",IF(P133="BLOCKED","EVIDENCE / CONTROL BLOCK",IF(P133="UNRESOLVED","CONDITIONAL / REVIEW REQUIRED",VLOOKUP(C133,LISTS!$L$2:$M$10,2,FALSE))))</x:f>
      </x:c>
      <x:c r="R133" s="26" t="str">
        <x:f>IF(A133="","",IF(Q133="EVIDENCE / CONTROL BLOCK","BLOCKED",IF(Q133="CONDITIONAL / REVIEW REQUIRED","UNRESOLVED","READY")))</x:f>
      </x:c>
      <x:c r="S133" s="26" t="str">
        <x:f>IF(A133="","",VLOOKUP(Q133,LISTS!$Q$2:$T$9,2,FALSE))</x:f>
      </x:c>
      <x:c r="T133" s="26" t="str">
        <x:f>IF(A133="","",VLOOKUP(Q133,LISTS!$Q$2:$T$9,3,FALSE))</x:f>
      </x:c>
      <x:c r="U133" s="26" t="str">
        <x:f>IF(A133="","",VLOOKUP(Q133,LISTS!$Q$2:$T$9,4,FALSE))</x:f>
      </x:c>
      <x:c r="V133" s="26" t="str">
        <x:f>IF(A133="","","Reopen when mandate, jurisdiction, buyer/risk, timing, delivery ownership, engagement model or evidence freshness changes materially.")</x:f>
      </x:c>
    </x:row>
    <x:row r="134">
      <x:c r="A134" s="20"/>
      <x:c r="B134" s="20"/>
      <x:c r="C134" s="20"/>
      <x:c r="D134" s="20"/>
      <x:c r="E134" s="20"/>
      <x:c r="F134" s="20"/>
      <x:c r="G134" s="20"/>
      <x:c r="H134" s="20"/>
      <x:c r="I134" s="20"/>
      <x:c r="J134" s="20"/>
      <x:c r="K134" s="20"/>
      <x:c r="L134" s="20"/>
      <x:c r="M134" s="26" t="str">
        <x:f>IF(A134="","",IF(COUNTIF($A$6:$A$205,A134)&gt;1,"INVALID - DUPLICATE ID",IF(AND(OR(AND(LEN(C134)=24,IFERROR(FIND("SPECIALIST ADVISORY FIRM",C134),0)=1),AND(LEN(C134)=29,IFERROR(FIND("GLOBAL MULTIDISCIPLINARY FIRM",C134),0)=1),AND(LEN(C134)=27,IFERROR(FIND("LAW FIRM / ADJACENT ADVISER",C134),0)=1),AND(LEN(C134)=18,IFERROR(FIND("INDEPENDENT EXPERT",C134),0)=1),AND(LEN(C134)=23,IFERROR(FIND("DIRECTORY / MARKETPLACE",C134),0)=1),AND(LEN(C134)=23,IFERROR(FIND("ASSOCIATION / AUTHORITY",C134),0)=1),AND(LEN(C134)=23,IFERROR(FIND("SOFTWARE / SELF-SERVICE",C134),0)=1),AND(LEN(C134)=19,IFERROR(FIND("IN-HOUSE SUBSTITUTE",C134),0)=1),AND(LEN(C134)=5,IFERROR(FIND("OTHER",C134),0)=1)),OR(AND(LEN(D134)=3,IFERROR(FIND("YES",D134),0)=1),AND(LEN(D134)=2,IFERROR(FIND("NO",D134),0)=1),AND(LEN(D134)=7,IFERROR(FIND("UNCLEAR",D134),0)=1)),OR(AND(LEN(E134)=3,IFERROR(FIND("YES",E134),0)=1),AND(LEN(E134)=2,IFERROR(FIND("NO",E134),0)=1),AND(LEN(E134)=7,IFERROR(FIND("UNCLEAR",E134),0)=1)),OR(AND(LEN(F134)=3,IFERROR(FIND("YES",F134),0)=1),AND(LEN(F134)=2,IFERROR(FIND("NO",F134),0)=1),AND(LEN(F134)=7,IFERROR(FIND("UNCLEAR",F134),0)=1)),OR(AND(LEN(G134)=3,IFERROR(FIND("YES",G134),0)=1),AND(LEN(G134)=2,IFERROR(FIND("NO",G134),0)=1),AND(LEN(G134)=7,IFERROR(FIND("UNCLEAR",G134),0)=1)),OR(AND(LEN(H134)=8,IFERROR(FIND("OWN TEAM",H134),0)=1),AND(LEN(H134)=19,IFERROR(FIND("NETWORK / AFFILIATE",H134),0)=1),AND(LEN(H134)=25,IFERROR(FIND("THIRD PARTY / ROUTED LEAD",H134),0)=1),AND(LEN(H134)=16,IFERROR(FIND("INFORMATION ONLY",H134),0)=1),AND(LEN(H134)=23,IFERROR(FIND("SOFTWARE / SELF-SERVICE",H134),0)=1),AND(LEN(H134)=15,IFERROR(FIND("CLIENT IN-HOUSE",H134),0)=1),AND(LEN(H134)=7,IFERROR(FIND("UNCLEAR",H134),0)=1)),OR(AND(LEN(I134)=3,IFERROR(FIND("YES",I134),0)=1),AND(LEN(I134)=2,IFERROR(FIND("NO",I134),0)=1),AND(LEN(I134)=7,IFERROR(FIND("UNCLEAR",I134),0)=1)),OR(AND(LEN(J134)=9,IFERROR(FIND("AVAILABLE",J134),0)=1),AND(LEN(J134)=13,IFERROR(FIND("NOT AVAILABLE",J134),0)=1),AND(LEN(J134)=11,IFERROR(FIND("CONTRADICTS",J134),0)=1))),"VALID","INVALID - CONTROL TOKEN")))</x:f>
      </x:c>
      <x:c r="N134" s="26" t="str">
        <x:f>IF(A134="","",IF(COUNTIFS(EVIDENCE_PACKET!$A$6:$A$205,K134,EVIDENCE_PACKET!$B$6:$B$205,A134,EVIDENCE_PACKET!$J$6:$J$205,"VALID")=1,IF(COUNTIFS(EVIDENCE_PACKET!$A$6:$A$205,K134,EVIDENCE_PACKET!$F$6:$F$205,"CURRENT")=1,"READY","UNRESOLVED"),"INVALID - EVIDENCE LINK"))</x:f>
      </x:c>
      <x:c r="O134" s="26" t="str">
        <x:f>IF(A134="","",IF(OR(AND(OR(EXACT(C134,"DIRECTORY / MARKETPLACE"),EXACT(C134,"ASSOCIATION / AUTHORITY"),EXACT(C134,"SOFTWARE / SELF-SERVICE")),EXACT(H134,"OWN TEAM")),AND(EXACT(C134,"SPECIALIST ADVISORY FIRM"),OR(EXACT(H134,"INFORMATION ONLY"),EXACT(H134,"SOFTWARE / SELF-SERVICE")))),"CONTRADICTION","OK"))</x:f>
      </x:c>
      <x:c r="P134" s="26" t="str">
        <x:f>IF(A134="","",IF(OR(M134&lt;&gt;"VALID",N134&lt;&gt;"READY",O134&lt;&gt;"OK"),"BLOCKED",IF(OR(D134="UNCLEAR",E134="UNCLEAR",F134="UNCLEAR",G134="UNCLEAR",H134="UNCLEAR",I134="UNCLEAR"),"UNRESOLVED","CLEAR")))</x:f>
      </x:c>
      <x:c r="Q134" s="26" t="str">
        <x:f>IF(A134="","",IF(P134="BLOCKED","EVIDENCE / CONTROL BLOCK",IF(P134="UNRESOLVED","CONDITIONAL / REVIEW REQUIRED",VLOOKUP(C134,LISTS!$L$2:$M$10,2,FALSE))))</x:f>
      </x:c>
      <x:c r="R134" s="26" t="str">
        <x:f>IF(A134="","",IF(Q134="EVIDENCE / CONTROL BLOCK","BLOCKED",IF(Q134="CONDITIONAL / REVIEW REQUIRED","UNRESOLVED","READY")))</x:f>
      </x:c>
      <x:c r="S134" s="26" t="str">
        <x:f>IF(A134="","",VLOOKUP(Q134,LISTS!$Q$2:$T$9,2,FALSE))</x:f>
      </x:c>
      <x:c r="T134" s="26" t="str">
        <x:f>IF(A134="","",VLOOKUP(Q134,LISTS!$Q$2:$T$9,3,FALSE))</x:f>
      </x:c>
      <x:c r="U134" s="26" t="str">
        <x:f>IF(A134="","",VLOOKUP(Q134,LISTS!$Q$2:$T$9,4,FALSE))</x:f>
      </x:c>
      <x:c r="V134" s="26" t="str">
        <x:f>IF(A134="","","Reopen when mandate, jurisdiction, buyer/risk, timing, delivery ownership, engagement model or evidence freshness changes materially.")</x:f>
      </x:c>
    </x:row>
    <x:row r="135">
      <x:c r="A135" s="20"/>
      <x:c r="B135" s="20"/>
      <x:c r="C135" s="20"/>
      <x:c r="D135" s="20"/>
      <x:c r="E135" s="20"/>
      <x:c r="F135" s="20"/>
      <x:c r="G135" s="20"/>
      <x:c r="H135" s="20"/>
      <x:c r="I135" s="20"/>
      <x:c r="J135" s="20"/>
      <x:c r="K135" s="20"/>
      <x:c r="L135" s="20"/>
      <x:c r="M135" s="26" t="str">
        <x:f>IF(A135="","",IF(COUNTIF($A$6:$A$205,A135)&gt;1,"INVALID - DUPLICATE ID",IF(AND(OR(AND(LEN(C135)=24,IFERROR(FIND("SPECIALIST ADVISORY FIRM",C135),0)=1),AND(LEN(C135)=29,IFERROR(FIND("GLOBAL MULTIDISCIPLINARY FIRM",C135),0)=1),AND(LEN(C135)=27,IFERROR(FIND("LAW FIRM / ADJACENT ADVISER",C135),0)=1),AND(LEN(C135)=18,IFERROR(FIND("INDEPENDENT EXPERT",C135),0)=1),AND(LEN(C135)=23,IFERROR(FIND("DIRECTORY / MARKETPLACE",C135),0)=1),AND(LEN(C135)=23,IFERROR(FIND("ASSOCIATION / AUTHORITY",C135),0)=1),AND(LEN(C135)=23,IFERROR(FIND("SOFTWARE / SELF-SERVICE",C135),0)=1),AND(LEN(C135)=19,IFERROR(FIND("IN-HOUSE SUBSTITUTE",C135),0)=1),AND(LEN(C135)=5,IFERROR(FIND("OTHER",C135),0)=1)),OR(AND(LEN(D135)=3,IFERROR(FIND("YES",D135),0)=1),AND(LEN(D135)=2,IFERROR(FIND("NO",D135),0)=1),AND(LEN(D135)=7,IFERROR(FIND("UNCLEAR",D135),0)=1)),OR(AND(LEN(E135)=3,IFERROR(FIND("YES",E135),0)=1),AND(LEN(E135)=2,IFERROR(FIND("NO",E135),0)=1),AND(LEN(E135)=7,IFERROR(FIND("UNCLEAR",E135),0)=1)),OR(AND(LEN(F135)=3,IFERROR(FIND("YES",F135),0)=1),AND(LEN(F135)=2,IFERROR(FIND("NO",F135),0)=1),AND(LEN(F135)=7,IFERROR(FIND("UNCLEAR",F135),0)=1)),OR(AND(LEN(G135)=3,IFERROR(FIND("YES",G135),0)=1),AND(LEN(G135)=2,IFERROR(FIND("NO",G135),0)=1),AND(LEN(G135)=7,IFERROR(FIND("UNCLEAR",G135),0)=1)),OR(AND(LEN(H135)=8,IFERROR(FIND("OWN TEAM",H135),0)=1),AND(LEN(H135)=19,IFERROR(FIND("NETWORK / AFFILIATE",H135),0)=1),AND(LEN(H135)=25,IFERROR(FIND("THIRD PARTY / ROUTED LEAD",H135),0)=1),AND(LEN(H135)=16,IFERROR(FIND("INFORMATION ONLY",H135),0)=1),AND(LEN(H135)=23,IFERROR(FIND("SOFTWARE / SELF-SERVICE",H135),0)=1),AND(LEN(H135)=15,IFERROR(FIND("CLIENT IN-HOUSE",H135),0)=1),AND(LEN(H135)=7,IFERROR(FIND("UNCLEAR",H135),0)=1)),OR(AND(LEN(I135)=3,IFERROR(FIND("YES",I135),0)=1),AND(LEN(I135)=2,IFERROR(FIND("NO",I135),0)=1),AND(LEN(I135)=7,IFERROR(FIND("UNCLEAR",I135),0)=1)),OR(AND(LEN(J135)=9,IFERROR(FIND("AVAILABLE",J135),0)=1),AND(LEN(J135)=13,IFERROR(FIND("NOT AVAILABLE",J135),0)=1),AND(LEN(J135)=11,IFERROR(FIND("CONTRADICTS",J135),0)=1))),"VALID","INVALID - CONTROL TOKEN")))</x:f>
      </x:c>
      <x:c r="N135" s="26" t="str">
        <x:f>IF(A135="","",IF(COUNTIFS(EVIDENCE_PACKET!$A$6:$A$205,K135,EVIDENCE_PACKET!$B$6:$B$205,A135,EVIDENCE_PACKET!$J$6:$J$205,"VALID")=1,IF(COUNTIFS(EVIDENCE_PACKET!$A$6:$A$205,K135,EVIDENCE_PACKET!$F$6:$F$205,"CURRENT")=1,"READY","UNRESOLVED"),"INVALID - EVIDENCE LINK"))</x:f>
      </x:c>
      <x:c r="O135" s="26" t="str">
        <x:f>IF(A135="","",IF(OR(AND(OR(EXACT(C135,"DIRECTORY / MARKETPLACE"),EXACT(C135,"ASSOCIATION / AUTHORITY"),EXACT(C135,"SOFTWARE / SELF-SERVICE")),EXACT(H135,"OWN TEAM")),AND(EXACT(C135,"SPECIALIST ADVISORY FIRM"),OR(EXACT(H135,"INFORMATION ONLY"),EXACT(H135,"SOFTWARE / SELF-SERVICE")))),"CONTRADICTION","OK"))</x:f>
      </x:c>
      <x:c r="P135" s="26" t="str">
        <x:f>IF(A135="","",IF(OR(M135&lt;&gt;"VALID",N135&lt;&gt;"READY",O135&lt;&gt;"OK"),"BLOCKED",IF(OR(D135="UNCLEAR",E135="UNCLEAR",F135="UNCLEAR",G135="UNCLEAR",H135="UNCLEAR",I135="UNCLEAR"),"UNRESOLVED","CLEAR")))</x:f>
      </x:c>
      <x:c r="Q135" s="26" t="str">
        <x:f>IF(A135="","",IF(P135="BLOCKED","EVIDENCE / CONTROL BLOCK",IF(P135="UNRESOLVED","CONDITIONAL / REVIEW REQUIRED",VLOOKUP(C135,LISTS!$L$2:$M$10,2,FALSE))))</x:f>
      </x:c>
      <x:c r="R135" s="26" t="str">
        <x:f>IF(A135="","",IF(Q135="EVIDENCE / CONTROL BLOCK","BLOCKED",IF(Q135="CONDITIONAL / REVIEW REQUIRED","UNRESOLVED","READY")))</x:f>
      </x:c>
      <x:c r="S135" s="26" t="str">
        <x:f>IF(A135="","",VLOOKUP(Q135,LISTS!$Q$2:$T$9,2,FALSE))</x:f>
      </x:c>
      <x:c r="T135" s="26" t="str">
        <x:f>IF(A135="","",VLOOKUP(Q135,LISTS!$Q$2:$T$9,3,FALSE))</x:f>
      </x:c>
      <x:c r="U135" s="26" t="str">
        <x:f>IF(A135="","",VLOOKUP(Q135,LISTS!$Q$2:$T$9,4,FALSE))</x:f>
      </x:c>
      <x:c r="V135" s="26" t="str">
        <x:f>IF(A135="","","Reopen when mandate, jurisdiction, buyer/risk, timing, delivery ownership, engagement model or evidence freshness changes materially.")</x:f>
      </x:c>
    </x:row>
    <x:row r="136">
      <x:c r="A136" s="20"/>
      <x:c r="B136" s="20"/>
      <x:c r="C136" s="20"/>
      <x:c r="D136" s="20"/>
      <x:c r="E136" s="20"/>
      <x:c r="F136" s="20"/>
      <x:c r="G136" s="20"/>
      <x:c r="H136" s="20"/>
      <x:c r="I136" s="20"/>
      <x:c r="J136" s="20"/>
      <x:c r="K136" s="20"/>
      <x:c r="L136" s="20"/>
      <x:c r="M136" s="26" t="str">
        <x:f>IF(A136="","",IF(COUNTIF($A$6:$A$205,A136)&gt;1,"INVALID - DUPLICATE ID",IF(AND(OR(AND(LEN(C136)=24,IFERROR(FIND("SPECIALIST ADVISORY FIRM",C136),0)=1),AND(LEN(C136)=29,IFERROR(FIND("GLOBAL MULTIDISCIPLINARY FIRM",C136),0)=1),AND(LEN(C136)=27,IFERROR(FIND("LAW FIRM / ADJACENT ADVISER",C136),0)=1),AND(LEN(C136)=18,IFERROR(FIND("INDEPENDENT EXPERT",C136),0)=1),AND(LEN(C136)=23,IFERROR(FIND("DIRECTORY / MARKETPLACE",C136),0)=1),AND(LEN(C136)=23,IFERROR(FIND("ASSOCIATION / AUTHORITY",C136),0)=1),AND(LEN(C136)=23,IFERROR(FIND("SOFTWARE / SELF-SERVICE",C136),0)=1),AND(LEN(C136)=19,IFERROR(FIND("IN-HOUSE SUBSTITUTE",C136),0)=1),AND(LEN(C136)=5,IFERROR(FIND("OTHER",C136),0)=1)),OR(AND(LEN(D136)=3,IFERROR(FIND("YES",D136),0)=1),AND(LEN(D136)=2,IFERROR(FIND("NO",D136),0)=1),AND(LEN(D136)=7,IFERROR(FIND("UNCLEAR",D136),0)=1)),OR(AND(LEN(E136)=3,IFERROR(FIND("YES",E136),0)=1),AND(LEN(E136)=2,IFERROR(FIND("NO",E136),0)=1),AND(LEN(E136)=7,IFERROR(FIND("UNCLEAR",E136),0)=1)),OR(AND(LEN(F136)=3,IFERROR(FIND("YES",F136),0)=1),AND(LEN(F136)=2,IFERROR(FIND("NO",F136),0)=1),AND(LEN(F136)=7,IFERROR(FIND("UNCLEAR",F136),0)=1)),OR(AND(LEN(G136)=3,IFERROR(FIND("YES",G136),0)=1),AND(LEN(G136)=2,IFERROR(FIND("NO",G136),0)=1),AND(LEN(G136)=7,IFERROR(FIND("UNCLEAR",G136),0)=1)),OR(AND(LEN(H136)=8,IFERROR(FIND("OWN TEAM",H136),0)=1),AND(LEN(H136)=19,IFERROR(FIND("NETWORK / AFFILIATE",H136),0)=1),AND(LEN(H136)=25,IFERROR(FIND("THIRD PARTY / ROUTED LEAD",H136),0)=1),AND(LEN(H136)=16,IFERROR(FIND("INFORMATION ONLY",H136),0)=1),AND(LEN(H136)=23,IFERROR(FIND("SOFTWARE / SELF-SERVICE",H136),0)=1),AND(LEN(H136)=15,IFERROR(FIND("CLIENT IN-HOUSE",H136),0)=1),AND(LEN(H136)=7,IFERROR(FIND("UNCLEAR",H136),0)=1)),OR(AND(LEN(I136)=3,IFERROR(FIND("YES",I136),0)=1),AND(LEN(I136)=2,IFERROR(FIND("NO",I136),0)=1),AND(LEN(I136)=7,IFERROR(FIND("UNCLEAR",I136),0)=1)),OR(AND(LEN(J136)=9,IFERROR(FIND("AVAILABLE",J136),0)=1),AND(LEN(J136)=13,IFERROR(FIND("NOT AVAILABLE",J136),0)=1),AND(LEN(J136)=11,IFERROR(FIND("CONTRADICTS",J136),0)=1))),"VALID","INVALID - CONTROL TOKEN")))</x:f>
      </x:c>
      <x:c r="N136" s="26" t="str">
        <x:f>IF(A136="","",IF(COUNTIFS(EVIDENCE_PACKET!$A$6:$A$205,K136,EVIDENCE_PACKET!$B$6:$B$205,A136,EVIDENCE_PACKET!$J$6:$J$205,"VALID")=1,IF(COUNTIFS(EVIDENCE_PACKET!$A$6:$A$205,K136,EVIDENCE_PACKET!$F$6:$F$205,"CURRENT")=1,"READY","UNRESOLVED"),"INVALID - EVIDENCE LINK"))</x:f>
      </x:c>
      <x:c r="O136" s="26" t="str">
        <x:f>IF(A136="","",IF(OR(AND(OR(EXACT(C136,"DIRECTORY / MARKETPLACE"),EXACT(C136,"ASSOCIATION / AUTHORITY"),EXACT(C136,"SOFTWARE / SELF-SERVICE")),EXACT(H136,"OWN TEAM")),AND(EXACT(C136,"SPECIALIST ADVISORY FIRM"),OR(EXACT(H136,"INFORMATION ONLY"),EXACT(H136,"SOFTWARE / SELF-SERVICE")))),"CONTRADICTION","OK"))</x:f>
      </x:c>
      <x:c r="P136" s="26" t="str">
        <x:f>IF(A136="","",IF(OR(M136&lt;&gt;"VALID",N136&lt;&gt;"READY",O136&lt;&gt;"OK"),"BLOCKED",IF(OR(D136="UNCLEAR",E136="UNCLEAR",F136="UNCLEAR",G136="UNCLEAR",H136="UNCLEAR",I136="UNCLEAR"),"UNRESOLVED","CLEAR")))</x:f>
      </x:c>
      <x:c r="Q136" s="26" t="str">
        <x:f>IF(A136="","",IF(P136="BLOCKED","EVIDENCE / CONTROL BLOCK",IF(P136="UNRESOLVED","CONDITIONAL / REVIEW REQUIRED",VLOOKUP(C136,LISTS!$L$2:$M$10,2,FALSE))))</x:f>
      </x:c>
      <x:c r="R136" s="26" t="str">
        <x:f>IF(A136="","",IF(Q136="EVIDENCE / CONTROL BLOCK","BLOCKED",IF(Q136="CONDITIONAL / REVIEW REQUIRED","UNRESOLVED","READY")))</x:f>
      </x:c>
      <x:c r="S136" s="26" t="str">
        <x:f>IF(A136="","",VLOOKUP(Q136,LISTS!$Q$2:$T$9,2,FALSE))</x:f>
      </x:c>
      <x:c r="T136" s="26" t="str">
        <x:f>IF(A136="","",VLOOKUP(Q136,LISTS!$Q$2:$T$9,3,FALSE))</x:f>
      </x:c>
      <x:c r="U136" s="26" t="str">
        <x:f>IF(A136="","",VLOOKUP(Q136,LISTS!$Q$2:$T$9,4,FALSE))</x:f>
      </x:c>
      <x:c r="V136" s="26" t="str">
        <x:f>IF(A136="","","Reopen when mandate, jurisdiction, buyer/risk, timing, delivery ownership, engagement model or evidence freshness changes materially.")</x:f>
      </x:c>
    </x:row>
    <x:row r="137">
      <x:c r="A137" s="20"/>
      <x:c r="B137" s="20"/>
      <x:c r="C137" s="20"/>
      <x:c r="D137" s="20"/>
      <x:c r="E137" s="20"/>
      <x:c r="F137" s="20"/>
      <x:c r="G137" s="20"/>
      <x:c r="H137" s="20"/>
      <x:c r="I137" s="20"/>
      <x:c r="J137" s="20"/>
      <x:c r="K137" s="20"/>
      <x:c r="L137" s="20"/>
      <x:c r="M137" s="26" t="str">
        <x:f>IF(A137="","",IF(COUNTIF($A$6:$A$205,A137)&gt;1,"INVALID - DUPLICATE ID",IF(AND(OR(AND(LEN(C137)=24,IFERROR(FIND("SPECIALIST ADVISORY FIRM",C137),0)=1),AND(LEN(C137)=29,IFERROR(FIND("GLOBAL MULTIDISCIPLINARY FIRM",C137),0)=1),AND(LEN(C137)=27,IFERROR(FIND("LAW FIRM / ADJACENT ADVISER",C137),0)=1),AND(LEN(C137)=18,IFERROR(FIND("INDEPENDENT EXPERT",C137),0)=1),AND(LEN(C137)=23,IFERROR(FIND("DIRECTORY / MARKETPLACE",C137),0)=1),AND(LEN(C137)=23,IFERROR(FIND("ASSOCIATION / AUTHORITY",C137),0)=1),AND(LEN(C137)=23,IFERROR(FIND("SOFTWARE / SELF-SERVICE",C137),0)=1),AND(LEN(C137)=19,IFERROR(FIND("IN-HOUSE SUBSTITUTE",C137),0)=1),AND(LEN(C137)=5,IFERROR(FIND("OTHER",C137),0)=1)),OR(AND(LEN(D137)=3,IFERROR(FIND("YES",D137),0)=1),AND(LEN(D137)=2,IFERROR(FIND("NO",D137),0)=1),AND(LEN(D137)=7,IFERROR(FIND("UNCLEAR",D137),0)=1)),OR(AND(LEN(E137)=3,IFERROR(FIND("YES",E137),0)=1),AND(LEN(E137)=2,IFERROR(FIND("NO",E137),0)=1),AND(LEN(E137)=7,IFERROR(FIND("UNCLEAR",E137),0)=1)),OR(AND(LEN(F137)=3,IFERROR(FIND("YES",F137),0)=1),AND(LEN(F137)=2,IFERROR(FIND("NO",F137),0)=1),AND(LEN(F137)=7,IFERROR(FIND("UNCLEAR",F137),0)=1)),OR(AND(LEN(G137)=3,IFERROR(FIND("YES",G137),0)=1),AND(LEN(G137)=2,IFERROR(FIND("NO",G137),0)=1),AND(LEN(G137)=7,IFERROR(FIND("UNCLEAR",G137),0)=1)),OR(AND(LEN(H137)=8,IFERROR(FIND("OWN TEAM",H137),0)=1),AND(LEN(H137)=19,IFERROR(FIND("NETWORK / AFFILIATE",H137),0)=1),AND(LEN(H137)=25,IFERROR(FIND("THIRD PARTY / ROUTED LEAD",H137),0)=1),AND(LEN(H137)=16,IFERROR(FIND("INFORMATION ONLY",H137),0)=1),AND(LEN(H137)=23,IFERROR(FIND("SOFTWARE / SELF-SERVICE",H137),0)=1),AND(LEN(H137)=15,IFERROR(FIND("CLIENT IN-HOUSE",H137),0)=1),AND(LEN(H137)=7,IFERROR(FIND("UNCLEAR",H137),0)=1)),OR(AND(LEN(I137)=3,IFERROR(FIND("YES",I137),0)=1),AND(LEN(I137)=2,IFERROR(FIND("NO",I137),0)=1),AND(LEN(I137)=7,IFERROR(FIND("UNCLEAR",I137),0)=1)),OR(AND(LEN(J137)=9,IFERROR(FIND("AVAILABLE",J137),0)=1),AND(LEN(J137)=13,IFERROR(FIND("NOT AVAILABLE",J137),0)=1),AND(LEN(J137)=11,IFERROR(FIND("CONTRADICTS",J137),0)=1))),"VALID","INVALID - CONTROL TOKEN")))</x:f>
      </x:c>
      <x:c r="N137" s="26" t="str">
        <x:f>IF(A137="","",IF(COUNTIFS(EVIDENCE_PACKET!$A$6:$A$205,K137,EVIDENCE_PACKET!$B$6:$B$205,A137,EVIDENCE_PACKET!$J$6:$J$205,"VALID")=1,IF(COUNTIFS(EVIDENCE_PACKET!$A$6:$A$205,K137,EVIDENCE_PACKET!$F$6:$F$205,"CURRENT")=1,"READY","UNRESOLVED"),"INVALID - EVIDENCE LINK"))</x:f>
      </x:c>
      <x:c r="O137" s="26" t="str">
        <x:f>IF(A137="","",IF(OR(AND(OR(EXACT(C137,"DIRECTORY / MARKETPLACE"),EXACT(C137,"ASSOCIATION / AUTHORITY"),EXACT(C137,"SOFTWARE / SELF-SERVICE")),EXACT(H137,"OWN TEAM")),AND(EXACT(C137,"SPECIALIST ADVISORY FIRM"),OR(EXACT(H137,"INFORMATION ONLY"),EXACT(H137,"SOFTWARE / SELF-SERVICE")))),"CONTRADICTION","OK"))</x:f>
      </x:c>
      <x:c r="P137" s="26" t="str">
        <x:f>IF(A137="","",IF(OR(M137&lt;&gt;"VALID",N137&lt;&gt;"READY",O137&lt;&gt;"OK"),"BLOCKED",IF(OR(D137="UNCLEAR",E137="UNCLEAR",F137="UNCLEAR",G137="UNCLEAR",H137="UNCLEAR",I137="UNCLEAR"),"UNRESOLVED","CLEAR")))</x:f>
      </x:c>
      <x:c r="Q137" s="26" t="str">
        <x:f>IF(A137="","",IF(P137="BLOCKED","EVIDENCE / CONTROL BLOCK",IF(P137="UNRESOLVED","CONDITIONAL / REVIEW REQUIRED",VLOOKUP(C137,LISTS!$L$2:$M$10,2,FALSE))))</x:f>
      </x:c>
      <x:c r="R137" s="26" t="str">
        <x:f>IF(A137="","",IF(Q137="EVIDENCE / CONTROL BLOCK","BLOCKED",IF(Q137="CONDITIONAL / REVIEW REQUIRED","UNRESOLVED","READY")))</x:f>
      </x:c>
      <x:c r="S137" s="26" t="str">
        <x:f>IF(A137="","",VLOOKUP(Q137,LISTS!$Q$2:$T$9,2,FALSE))</x:f>
      </x:c>
      <x:c r="T137" s="26" t="str">
        <x:f>IF(A137="","",VLOOKUP(Q137,LISTS!$Q$2:$T$9,3,FALSE))</x:f>
      </x:c>
      <x:c r="U137" s="26" t="str">
        <x:f>IF(A137="","",VLOOKUP(Q137,LISTS!$Q$2:$T$9,4,FALSE))</x:f>
      </x:c>
      <x:c r="V137" s="26" t="str">
        <x:f>IF(A137="","","Reopen when mandate, jurisdiction, buyer/risk, timing, delivery ownership, engagement model or evidence freshness changes materially.")</x:f>
      </x:c>
    </x:row>
    <x:row r="138">
      <x:c r="A138" s="20"/>
      <x:c r="B138" s="20"/>
      <x:c r="C138" s="20"/>
      <x:c r="D138" s="20"/>
      <x:c r="E138" s="20"/>
      <x:c r="F138" s="20"/>
      <x:c r="G138" s="20"/>
      <x:c r="H138" s="20"/>
      <x:c r="I138" s="20"/>
      <x:c r="J138" s="20"/>
      <x:c r="K138" s="20"/>
      <x:c r="L138" s="20"/>
      <x:c r="M138" s="26" t="str">
        <x:f>IF(A138="","",IF(COUNTIF($A$6:$A$205,A138)&gt;1,"INVALID - DUPLICATE ID",IF(AND(OR(AND(LEN(C138)=24,IFERROR(FIND("SPECIALIST ADVISORY FIRM",C138),0)=1),AND(LEN(C138)=29,IFERROR(FIND("GLOBAL MULTIDISCIPLINARY FIRM",C138),0)=1),AND(LEN(C138)=27,IFERROR(FIND("LAW FIRM / ADJACENT ADVISER",C138),0)=1),AND(LEN(C138)=18,IFERROR(FIND("INDEPENDENT EXPERT",C138),0)=1),AND(LEN(C138)=23,IFERROR(FIND("DIRECTORY / MARKETPLACE",C138),0)=1),AND(LEN(C138)=23,IFERROR(FIND("ASSOCIATION / AUTHORITY",C138),0)=1),AND(LEN(C138)=23,IFERROR(FIND("SOFTWARE / SELF-SERVICE",C138),0)=1),AND(LEN(C138)=19,IFERROR(FIND("IN-HOUSE SUBSTITUTE",C138),0)=1),AND(LEN(C138)=5,IFERROR(FIND("OTHER",C138),0)=1)),OR(AND(LEN(D138)=3,IFERROR(FIND("YES",D138),0)=1),AND(LEN(D138)=2,IFERROR(FIND("NO",D138),0)=1),AND(LEN(D138)=7,IFERROR(FIND("UNCLEAR",D138),0)=1)),OR(AND(LEN(E138)=3,IFERROR(FIND("YES",E138),0)=1),AND(LEN(E138)=2,IFERROR(FIND("NO",E138),0)=1),AND(LEN(E138)=7,IFERROR(FIND("UNCLEAR",E138),0)=1)),OR(AND(LEN(F138)=3,IFERROR(FIND("YES",F138),0)=1),AND(LEN(F138)=2,IFERROR(FIND("NO",F138),0)=1),AND(LEN(F138)=7,IFERROR(FIND("UNCLEAR",F138),0)=1)),OR(AND(LEN(G138)=3,IFERROR(FIND("YES",G138),0)=1),AND(LEN(G138)=2,IFERROR(FIND("NO",G138),0)=1),AND(LEN(G138)=7,IFERROR(FIND("UNCLEAR",G138),0)=1)),OR(AND(LEN(H138)=8,IFERROR(FIND("OWN TEAM",H138),0)=1),AND(LEN(H138)=19,IFERROR(FIND("NETWORK / AFFILIATE",H138),0)=1),AND(LEN(H138)=25,IFERROR(FIND("THIRD PARTY / ROUTED LEAD",H138),0)=1),AND(LEN(H138)=16,IFERROR(FIND("INFORMATION ONLY",H138),0)=1),AND(LEN(H138)=23,IFERROR(FIND("SOFTWARE / SELF-SERVICE",H138),0)=1),AND(LEN(H138)=15,IFERROR(FIND("CLIENT IN-HOUSE",H138),0)=1),AND(LEN(H138)=7,IFERROR(FIND("UNCLEAR",H138),0)=1)),OR(AND(LEN(I138)=3,IFERROR(FIND("YES",I138),0)=1),AND(LEN(I138)=2,IFERROR(FIND("NO",I138),0)=1),AND(LEN(I138)=7,IFERROR(FIND("UNCLEAR",I138),0)=1)),OR(AND(LEN(J138)=9,IFERROR(FIND("AVAILABLE",J138),0)=1),AND(LEN(J138)=13,IFERROR(FIND("NOT AVAILABLE",J138),0)=1),AND(LEN(J138)=11,IFERROR(FIND("CONTRADICTS",J138),0)=1))),"VALID","INVALID - CONTROL TOKEN")))</x:f>
      </x:c>
      <x:c r="N138" s="26" t="str">
        <x:f>IF(A138="","",IF(COUNTIFS(EVIDENCE_PACKET!$A$6:$A$205,K138,EVIDENCE_PACKET!$B$6:$B$205,A138,EVIDENCE_PACKET!$J$6:$J$205,"VALID")=1,IF(COUNTIFS(EVIDENCE_PACKET!$A$6:$A$205,K138,EVIDENCE_PACKET!$F$6:$F$205,"CURRENT")=1,"READY","UNRESOLVED"),"INVALID - EVIDENCE LINK"))</x:f>
      </x:c>
      <x:c r="O138" s="26" t="str">
        <x:f>IF(A138="","",IF(OR(AND(OR(EXACT(C138,"DIRECTORY / MARKETPLACE"),EXACT(C138,"ASSOCIATION / AUTHORITY"),EXACT(C138,"SOFTWARE / SELF-SERVICE")),EXACT(H138,"OWN TEAM")),AND(EXACT(C138,"SPECIALIST ADVISORY FIRM"),OR(EXACT(H138,"INFORMATION ONLY"),EXACT(H138,"SOFTWARE / SELF-SERVICE")))),"CONTRADICTION","OK"))</x:f>
      </x:c>
      <x:c r="P138" s="26" t="str">
        <x:f>IF(A138="","",IF(OR(M138&lt;&gt;"VALID",N138&lt;&gt;"READY",O138&lt;&gt;"OK"),"BLOCKED",IF(OR(D138="UNCLEAR",E138="UNCLEAR",F138="UNCLEAR",G138="UNCLEAR",H138="UNCLEAR",I138="UNCLEAR"),"UNRESOLVED","CLEAR")))</x:f>
      </x:c>
      <x:c r="Q138" s="26" t="str">
        <x:f>IF(A138="","",IF(P138="BLOCKED","EVIDENCE / CONTROL BLOCK",IF(P138="UNRESOLVED","CONDITIONAL / REVIEW REQUIRED",VLOOKUP(C138,LISTS!$L$2:$M$10,2,FALSE))))</x:f>
      </x:c>
      <x:c r="R138" s="26" t="str">
        <x:f>IF(A138="","",IF(Q138="EVIDENCE / CONTROL BLOCK","BLOCKED",IF(Q138="CONDITIONAL / REVIEW REQUIRED","UNRESOLVED","READY")))</x:f>
      </x:c>
      <x:c r="S138" s="26" t="str">
        <x:f>IF(A138="","",VLOOKUP(Q138,LISTS!$Q$2:$T$9,2,FALSE))</x:f>
      </x:c>
      <x:c r="T138" s="26" t="str">
        <x:f>IF(A138="","",VLOOKUP(Q138,LISTS!$Q$2:$T$9,3,FALSE))</x:f>
      </x:c>
      <x:c r="U138" s="26" t="str">
        <x:f>IF(A138="","",VLOOKUP(Q138,LISTS!$Q$2:$T$9,4,FALSE))</x:f>
      </x:c>
      <x:c r="V138" s="26" t="str">
        <x:f>IF(A138="","","Reopen when mandate, jurisdiction, buyer/risk, timing, delivery ownership, engagement model or evidence freshness changes materially.")</x:f>
      </x:c>
    </x:row>
    <x:row r="139">
      <x:c r="A139" s="20"/>
      <x:c r="B139" s="20"/>
      <x:c r="C139" s="20"/>
      <x:c r="D139" s="20"/>
      <x:c r="E139" s="20"/>
      <x:c r="F139" s="20"/>
      <x:c r="G139" s="20"/>
      <x:c r="H139" s="20"/>
      <x:c r="I139" s="20"/>
      <x:c r="J139" s="20"/>
      <x:c r="K139" s="20"/>
      <x:c r="L139" s="20"/>
      <x:c r="M139" s="26" t="str">
        <x:f>IF(A139="","",IF(COUNTIF($A$6:$A$205,A139)&gt;1,"INVALID - DUPLICATE ID",IF(AND(OR(AND(LEN(C139)=24,IFERROR(FIND("SPECIALIST ADVISORY FIRM",C139),0)=1),AND(LEN(C139)=29,IFERROR(FIND("GLOBAL MULTIDISCIPLINARY FIRM",C139),0)=1),AND(LEN(C139)=27,IFERROR(FIND("LAW FIRM / ADJACENT ADVISER",C139),0)=1),AND(LEN(C139)=18,IFERROR(FIND("INDEPENDENT EXPERT",C139),0)=1),AND(LEN(C139)=23,IFERROR(FIND("DIRECTORY / MARKETPLACE",C139),0)=1),AND(LEN(C139)=23,IFERROR(FIND("ASSOCIATION / AUTHORITY",C139),0)=1),AND(LEN(C139)=23,IFERROR(FIND("SOFTWARE / SELF-SERVICE",C139),0)=1),AND(LEN(C139)=19,IFERROR(FIND("IN-HOUSE SUBSTITUTE",C139),0)=1),AND(LEN(C139)=5,IFERROR(FIND("OTHER",C139),0)=1)),OR(AND(LEN(D139)=3,IFERROR(FIND("YES",D139),0)=1),AND(LEN(D139)=2,IFERROR(FIND("NO",D139),0)=1),AND(LEN(D139)=7,IFERROR(FIND("UNCLEAR",D139),0)=1)),OR(AND(LEN(E139)=3,IFERROR(FIND("YES",E139),0)=1),AND(LEN(E139)=2,IFERROR(FIND("NO",E139),0)=1),AND(LEN(E139)=7,IFERROR(FIND("UNCLEAR",E139),0)=1)),OR(AND(LEN(F139)=3,IFERROR(FIND("YES",F139),0)=1),AND(LEN(F139)=2,IFERROR(FIND("NO",F139),0)=1),AND(LEN(F139)=7,IFERROR(FIND("UNCLEAR",F139),0)=1)),OR(AND(LEN(G139)=3,IFERROR(FIND("YES",G139),0)=1),AND(LEN(G139)=2,IFERROR(FIND("NO",G139),0)=1),AND(LEN(G139)=7,IFERROR(FIND("UNCLEAR",G139),0)=1)),OR(AND(LEN(H139)=8,IFERROR(FIND("OWN TEAM",H139),0)=1),AND(LEN(H139)=19,IFERROR(FIND("NETWORK / AFFILIATE",H139),0)=1),AND(LEN(H139)=25,IFERROR(FIND("THIRD PARTY / ROUTED LEAD",H139),0)=1),AND(LEN(H139)=16,IFERROR(FIND("INFORMATION ONLY",H139),0)=1),AND(LEN(H139)=23,IFERROR(FIND("SOFTWARE / SELF-SERVICE",H139),0)=1),AND(LEN(H139)=15,IFERROR(FIND("CLIENT IN-HOUSE",H139),0)=1),AND(LEN(H139)=7,IFERROR(FIND("UNCLEAR",H139),0)=1)),OR(AND(LEN(I139)=3,IFERROR(FIND("YES",I139),0)=1),AND(LEN(I139)=2,IFERROR(FIND("NO",I139),0)=1),AND(LEN(I139)=7,IFERROR(FIND("UNCLEAR",I139),0)=1)),OR(AND(LEN(J139)=9,IFERROR(FIND("AVAILABLE",J139),0)=1),AND(LEN(J139)=13,IFERROR(FIND("NOT AVAILABLE",J139),0)=1),AND(LEN(J139)=11,IFERROR(FIND("CONTRADICTS",J139),0)=1))),"VALID","INVALID - CONTROL TOKEN")))</x:f>
      </x:c>
      <x:c r="N139" s="26" t="str">
        <x:f>IF(A139="","",IF(COUNTIFS(EVIDENCE_PACKET!$A$6:$A$205,K139,EVIDENCE_PACKET!$B$6:$B$205,A139,EVIDENCE_PACKET!$J$6:$J$205,"VALID")=1,IF(COUNTIFS(EVIDENCE_PACKET!$A$6:$A$205,K139,EVIDENCE_PACKET!$F$6:$F$205,"CURRENT")=1,"READY","UNRESOLVED"),"INVALID - EVIDENCE LINK"))</x:f>
      </x:c>
      <x:c r="O139" s="26" t="str">
        <x:f>IF(A139="","",IF(OR(AND(OR(EXACT(C139,"DIRECTORY / MARKETPLACE"),EXACT(C139,"ASSOCIATION / AUTHORITY"),EXACT(C139,"SOFTWARE / SELF-SERVICE")),EXACT(H139,"OWN TEAM")),AND(EXACT(C139,"SPECIALIST ADVISORY FIRM"),OR(EXACT(H139,"INFORMATION ONLY"),EXACT(H139,"SOFTWARE / SELF-SERVICE")))),"CONTRADICTION","OK"))</x:f>
      </x:c>
      <x:c r="P139" s="26" t="str">
        <x:f>IF(A139="","",IF(OR(M139&lt;&gt;"VALID",N139&lt;&gt;"READY",O139&lt;&gt;"OK"),"BLOCKED",IF(OR(D139="UNCLEAR",E139="UNCLEAR",F139="UNCLEAR",G139="UNCLEAR",H139="UNCLEAR",I139="UNCLEAR"),"UNRESOLVED","CLEAR")))</x:f>
      </x:c>
      <x:c r="Q139" s="26" t="str">
        <x:f>IF(A139="","",IF(P139="BLOCKED","EVIDENCE / CONTROL BLOCK",IF(P139="UNRESOLVED","CONDITIONAL / REVIEW REQUIRED",VLOOKUP(C139,LISTS!$L$2:$M$10,2,FALSE))))</x:f>
      </x:c>
      <x:c r="R139" s="26" t="str">
        <x:f>IF(A139="","",IF(Q139="EVIDENCE / CONTROL BLOCK","BLOCKED",IF(Q139="CONDITIONAL / REVIEW REQUIRED","UNRESOLVED","READY")))</x:f>
      </x:c>
      <x:c r="S139" s="26" t="str">
        <x:f>IF(A139="","",VLOOKUP(Q139,LISTS!$Q$2:$T$9,2,FALSE))</x:f>
      </x:c>
      <x:c r="T139" s="26" t="str">
        <x:f>IF(A139="","",VLOOKUP(Q139,LISTS!$Q$2:$T$9,3,FALSE))</x:f>
      </x:c>
      <x:c r="U139" s="26" t="str">
        <x:f>IF(A139="","",VLOOKUP(Q139,LISTS!$Q$2:$T$9,4,FALSE))</x:f>
      </x:c>
      <x:c r="V139" s="26" t="str">
        <x:f>IF(A139="","","Reopen when mandate, jurisdiction, buyer/risk, timing, delivery ownership, engagement model or evidence freshness changes materially.")</x:f>
      </x:c>
    </x:row>
    <x:row r="140">
      <x:c r="A140" s="20"/>
      <x:c r="B140" s="20"/>
      <x:c r="C140" s="20"/>
      <x:c r="D140" s="20"/>
      <x:c r="E140" s="20"/>
      <x:c r="F140" s="20"/>
      <x:c r="G140" s="20"/>
      <x:c r="H140" s="20"/>
      <x:c r="I140" s="20"/>
      <x:c r="J140" s="20"/>
      <x:c r="K140" s="20"/>
      <x:c r="L140" s="20"/>
      <x:c r="M140" s="26" t="str">
        <x:f>IF(A140="","",IF(COUNTIF($A$6:$A$205,A140)&gt;1,"INVALID - DUPLICATE ID",IF(AND(OR(AND(LEN(C140)=24,IFERROR(FIND("SPECIALIST ADVISORY FIRM",C140),0)=1),AND(LEN(C140)=29,IFERROR(FIND("GLOBAL MULTIDISCIPLINARY FIRM",C140),0)=1),AND(LEN(C140)=27,IFERROR(FIND("LAW FIRM / ADJACENT ADVISER",C140),0)=1),AND(LEN(C140)=18,IFERROR(FIND("INDEPENDENT EXPERT",C140),0)=1),AND(LEN(C140)=23,IFERROR(FIND("DIRECTORY / MARKETPLACE",C140),0)=1),AND(LEN(C140)=23,IFERROR(FIND("ASSOCIATION / AUTHORITY",C140),0)=1),AND(LEN(C140)=23,IFERROR(FIND("SOFTWARE / SELF-SERVICE",C140),0)=1),AND(LEN(C140)=19,IFERROR(FIND("IN-HOUSE SUBSTITUTE",C140),0)=1),AND(LEN(C140)=5,IFERROR(FIND("OTHER",C140),0)=1)),OR(AND(LEN(D140)=3,IFERROR(FIND("YES",D140),0)=1),AND(LEN(D140)=2,IFERROR(FIND("NO",D140),0)=1),AND(LEN(D140)=7,IFERROR(FIND("UNCLEAR",D140),0)=1)),OR(AND(LEN(E140)=3,IFERROR(FIND("YES",E140),0)=1),AND(LEN(E140)=2,IFERROR(FIND("NO",E140),0)=1),AND(LEN(E140)=7,IFERROR(FIND("UNCLEAR",E140),0)=1)),OR(AND(LEN(F140)=3,IFERROR(FIND("YES",F140),0)=1),AND(LEN(F140)=2,IFERROR(FIND("NO",F140),0)=1),AND(LEN(F140)=7,IFERROR(FIND("UNCLEAR",F140),0)=1)),OR(AND(LEN(G140)=3,IFERROR(FIND("YES",G140),0)=1),AND(LEN(G140)=2,IFERROR(FIND("NO",G140),0)=1),AND(LEN(G140)=7,IFERROR(FIND("UNCLEAR",G140),0)=1)),OR(AND(LEN(H140)=8,IFERROR(FIND("OWN TEAM",H140),0)=1),AND(LEN(H140)=19,IFERROR(FIND("NETWORK / AFFILIATE",H140),0)=1),AND(LEN(H140)=25,IFERROR(FIND("THIRD PARTY / ROUTED LEAD",H140),0)=1),AND(LEN(H140)=16,IFERROR(FIND("INFORMATION ONLY",H140),0)=1),AND(LEN(H140)=23,IFERROR(FIND("SOFTWARE / SELF-SERVICE",H140),0)=1),AND(LEN(H140)=15,IFERROR(FIND("CLIENT IN-HOUSE",H140),0)=1),AND(LEN(H140)=7,IFERROR(FIND("UNCLEAR",H140),0)=1)),OR(AND(LEN(I140)=3,IFERROR(FIND("YES",I140),0)=1),AND(LEN(I140)=2,IFERROR(FIND("NO",I140),0)=1),AND(LEN(I140)=7,IFERROR(FIND("UNCLEAR",I140),0)=1)),OR(AND(LEN(J140)=9,IFERROR(FIND("AVAILABLE",J140),0)=1),AND(LEN(J140)=13,IFERROR(FIND("NOT AVAILABLE",J140),0)=1),AND(LEN(J140)=11,IFERROR(FIND("CONTRADICTS",J140),0)=1))),"VALID","INVALID - CONTROL TOKEN")))</x:f>
      </x:c>
      <x:c r="N140" s="26" t="str">
        <x:f>IF(A140="","",IF(COUNTIFS(EVIDENCE_PACKET!$A$6:$A$205,K140,EVIDENCE_PACKET!$B$6:$B$205,A140,EVIDENCE_PACKET!$J$6:$J$205,"VALID")=1,IF(COUNTIFS(EVIDENCE_PACKET!$A$6:$A$205,K140,EVIDENCE_PACKET!$F$6:$F$205,"CURRENT")=1,"READY","UNRESOLVED"),"INVALID - EVIDENCE LINK"))</x:f>
      </x:c>
      <x:c r="O140" s="26" t="str">
        <x:f>IF(A140="","",IF(OR(AND(OR(EXACT(C140,"DIRECTORY / MARKETPLACE"),EXACT(C140,"ASSOCIATION / AUTHORITY"),EXACT(C140,"SOFTWARE / SELF-SERVICE")),EXACT(H140,"OWN TEAM")),AND(EXACT(C140,"SPECIALIST ADVISORY FIRM"),OR(EXACT(H140,"INFORMATION ONLY"),EXACT(H140,"SOFTWARE / SELF-SERVICE")))),"CONTRADICTION","OK"))</x:f>
      </x:c>
      <x:c r="P140" s="26" t="str">
        <x:f>IF(A140="","",IF(OR(M140&lt;&gt;"VALID",N140&lt;&gt;"READY",O140&lt;&gt;"OK"),"BLOCKED",IF(OR(D140="UNCLEAR",E140="UNCLEAR",F140="UNCLEAR",G140="UNCLEAR",H140="UNCLEAR",I140="UNCLEAR"),"UNRESOLVED","CLEAR")))</x:f>
      </x:c>
      <x:c r="Q140" s="26" t="str">
        <x:f>IF(A140="","",IF(P140="BLOCKED","EVIDENCE / CONTROL BLOCK",IF(P140="UNRESOLVED","CONDITIONAL / REVIEW REQUIRED",VLOOKUP(C140,LISTS!$L$2:$M$10,2,FALSE))))</x:f>
      </x:c>
      <x:c r="R140" s="26" t="str">
        <x:f>IF(A140="","",IF(Q140="EVIDENCE / CONTROL BLOCK","BLOCKED",IF(Q140="CONDITIONAL / REVIEW REQUIRED","UNRESOLVED","READY")))</x:f>
      </x:c>
      <x:c r="S140" s="26" t="str">
        <x:f>IF(A140="","",VLOOKUP(Q140,LISTS!$Q$2:$T$9,2,FALSE))</x:f>
      </x:c>
      <x:c r="T140" s="26" t="str">
        <x:f>IF(A140="","",VLOOKUP(Q140,LISTS!$Q$2:$T$9,3,FALSE))</x:f>
      </x:c>
      <x:c r="U140" s="26" t="str">
        <x:f>IF(A140="","",VLOOKUP(Q140,LISTS!$Q$2:$T$9,4,FALSE))</x:f>
      </x:c>
      <x:c r="V140" s="26" t="str">
        <x:f>IF(A140="","","Reopen when mandate, jurisdiction, buyer/risk, timing, delivery ownership, engagement model or evidence freshness changes materially.")</x:f>
      </x:c>
    </x:row>
    <x:row r="141">
      <x:c r="A141" s="20"/>
      <x:c r="B141" s="20"/>
      <x:c r="C141" s="20"/>
      <x:c r="D141" s="20"/>
      <x:c r="E141" s="20"/>
      <x:c r="F141" s="20"/>
      <x:c r="G141" s="20"/>
      <x:c r="H141" s="20"/>
      <x:c r="I141" s="20"/>
      <x:c r="J141" s="20"/>
      <x:c r="K141" s="20"/>
      <x:c r="L141" s="20"/>
      <x:c r="M141" s="26" t="str">
        <x:f>IF(A141="","",IF(COUNTIF($A$6:$A$205,A141)&gt;1,"INVALID - DUPLICATE ID",IF(AND(OR(AND(LEN(C141)=24,IFERROR(FIND("SPECIALIST ADVISORY FIRM",C141),0)=1),AND(LEN(C141)=29,IFERROR(FIND("GLOBAL MULTIDISCIPLINARY FIRM",C141),0)=1),AND(LEN(C141)=27,IFERROR(FIND("LAW FIRM / ADJACENT ADVISER",C141),0)=1),AND(LEN(C141)=18,IFERROR(FIND("INDEPENDENT EXPERT",C141),0)=1),AND(LEN(C141)=23,IFERROR(FIND("DIRECTORY / MARKETPLACE",C141),0)=1),AND(LEN(C141)=23,IFERROR(FIND("ASSOCIATION / AUTHORITY",C141),0)=1),AND(LEN(C141)=23,IFERROR(FIND("SOFTWARE / SELF-SERVICE",C141),0)=1),AND(LEN(C141)=19,IFERROR(FIND("IN-HOUSE SUBSTITUTE",C141),0)=1),AND(LEN(C141)=5,IFERROR(FIND("OTHER",C141),0)=1)),OR(AND(LEN(D141)=3,IFERROR(FIND("YES",D141),0)=1),AND(LEN(D141)=2,IFERROR(FIND("NO",D141),0)=1),AND(LEN(D141)=7,IFERROR(FIND("UNCLEAR",D141),0)=1)),OR(AND(LEN(E141)=3,IFERROR(FIND("YES",E141),0)=1),AND(LEN(E141)=2,IFERROR(FIND("NO",E141),0)=1),AND(LEN(E141)=7,IFERROR(FIND("UNCLEAR",E141),0)=1)),OR(AND(LEN(F141)=3,IFERROR(FIND("YES",F141),0)=1),AND(LEN(F141)=2,IFERROR(FIND("NO",F141),0)=1),AND(LEN(F141)=7,IFERROR(FIND("UNCLEAR",F141),0)=1)),OR(AND(LEN(G141)=3,IFERROR(FIND("YES",G141),0)=1),AND(LEN(G141)=2,IFERROR(FIND("NO",G141),0)=1),AND(LEN(G141)=7,IFERROR(FIND("UNCLEAR",G141),0)=1)),OR(AND(LEN(H141)=8,IFERROR(FIND("OWN TEAM",H141),0)=1),AND(LEN(H141)=19,IFERROR(FIND("NETWORK / AFFILIATE",H141),0)=1),AND(LEN(H141)=25,IFERROR(FIND("THIRD PARTY / ROUTED LEAD",H141),0)=1),AND(LEN(H141)=16,IFERROR(FIND("INFORMATION ONLY",H141),0)=1),AND(LEN(H141)=23,IFERROR(FIND("SOFTWARE / SELF-SERVICE",H141),0)=1),AND(LEN(H141)=15,IFERROR(FIND("CLIENT IN-HOUSE",H141),0)=1),AND(LEN(H141)=7,IFERROR(FIND("UNCLEAR",H141),0)=1)),OR(AND(LEN(I141)=3,IFERROR(FIND("YES",I141),0)=1),AND(LEN(I141)=2,IFERROR(FIND("NO",I141),0)=1),AND(LEN(I141)=7,IFERROR(FIND("UNCLEAR",I141),0)=1)),OR(AND(LEN(J141)=9,IFERROR(FIND("AVAILABLE",J141),0)=1),AND(LEN(J141)=13,IFERROR(FIND("NOT AVAILABLE",J141),0)=1),AND(LEN(J141)=11,IFERROR(FIND("CONTRADICTS",J141),0)=1))),"VALID","INVALID - CONTROL TOKEN")))</x:f>
      </x:c>
      <x:c r="N141" s="26" t="str">
        <x:f>IF(A141="","",IF(COUNTIFS(EVIDENCE_PACKET!$A$6:$A$205,K141,EVIDENCE_PACKET!$B$6:$B$205,A141,EVIDENCE_PACKET!$J$6:$J$205,"VALID")=1,IF(COUNTIFS(EVIDENCE_PACKET!$A$6:$A$205,K141,EVIDENCE_PACKET!$F$6:$F$205,"CURRENT")=1,"READY","UNRESOLVED"),"INVALID - EVIDENCE LINK"))</x:f>
      </x:c>
      <x:c r="O141" s="26" t="str">
        <x:f>IF(A141="","",IF(OR(AND(OR(EXACT(C141,"DIRECTORY / MARKETPLACE"),EXACT(C141,"ASSOCIATION / AUTHORITY"),EXACT(C141,"SOFTWARE / SELF-SERVICE")),EXACT(H141,"OWN TEAM")),AND(EXACT(C141,"SPECIALIST ADVISORY FIRM"),OR(EXACT(H141,"INFORMATION ONLY"),EXACT(H141,"SOFTWARE / SELF-SERVICE")))),"CONTRADICTION","OK"))</x:f>
      </x:c>
      <x:c r="P141" s="26" t="str">
        <x:f>IF(A141="","",IF(OR(M141&lt;&gt;"VALID",N141&lt;&gt;"READY",O141&lt;&gt;"OK"),"BLOCKED",IF(OR(D141="UNCLEAR",E141="UNCLEAR",F141="UNCLEAR",G141="UNCLEAR",H141="UNCLEAR",I141="UNCLEAR"),"UNRESOLVED","CLEAR")))</x:f>
      </x:c>
      <x:c r="Q141" s="26" t="str">
        <x:f>IF(A141="","",IF(P141="BLOCKED","EVIDENCE / CONTROL BLOCK",IF(P141="UNRESOLVED","CONDITIONAL / REVIEW REQUIRED",VLOOKUP(C141,LISTS!$L$2:$M$10,2,FALSE))))</x:f>
      </x:c>
      <x:c r="R141" s="26" t="str">
        <x:f>IF(A141="","",IF(Q141="EVIDENCE / CONTROL BLOCK","BLOCKED",IF(Q141="CONDITIONAL / REVIEW REQUIRED","UNRESOLVED","READY")))</x:f>
      </x:c>
      <x:c r="S141" s="26" t="str">
        <x:f>IF(A141="","",VLOOKUP(Q141,LISTS!$Q$2:$T$9,2,FALSE))</x:f>
      </x:c>
      <x:c r="T141" s="26" t="str">
        <x:f>IF(A141="","",VLOOKUP(Q141,LISTS!$Q$2:$T$9,3,FALSE))</x:f>
      </x:c>
      <x:c r="U141" s="26" t="str">
        <x:f>IF(A141="","",VLOOKUP(Q141,LISTS!$Q$2:$T$9,4,FALSE))</x:f>
      </x:c>
      <x:c r="V141" s="26" t="str">
        <x:f>IF(A141="","","Reopen when mandate, jurisdiction, buyer/risk, timing, delivery ownership, engagement model or evidence freshness changes materially.")</x:f>
      </x:c>
    </x:row>
    <x:row r="142">
      <x:c r="A142" s="20"/>
      <x:c r="B142" s="20"/>
      <x:c r="C142" s="20"/>
      <x:c r="D142" s="20"/>
      <x:c r="E142" s="20"/>
      <x:c r="F142" s="20"/>
      <x:c r="G142" s="20"/>
      <x:c r="H142" s="20"/>
      <x:c r="I142" s="20"/>
      <x:c r="J142" s="20"/>
      <x:c r="K142" s="20"/>
      <x:c r="L142" s="20"/>
      <x:c r="M142" s="26" t="str">
        <x:f>IF(A142="","",IF(COUNTIF($A$6:$A$205,A142)&gt;1,"INVALID - DUPLICATE ID",IF(AND(OR(AND(LEN(C142)=24,IFERROR(FIND("SPECIALIST ADVISORY FIRM",C142),0)=1),AND(LEN(C142)=29,IFERROR(FIND("GLOBAL MULTIDISCIPLINARY FIRM",C142),0)=1),AND(LEN(C142)=27,IFERROR(FIND("LAW FIRM / ADJACENT ADVISER",C142),0)=1),AND(LEN(C142)=18,IFERROR(FIND("INDEPENDENT EXPERT",C142),0)=1),AND(LEN(C142)=23,IFERROR(FIND("DIRECTORY / MARKETPLACE",C142),0)=1),AND(LEN(C142)=23,IFERROR(FIND("ASSOCIATION / AUTHORITY",C142),0)=1),AND(LEN(C142)=23,IFERROR(FIND("SOFTWARE / SELF-SERVICE",C142),0)=1),AND(LEN(C142)=19,IFERROR(FIND("IN-HOUSE SUBSTITUTE",C142),0)=1),AND(LEN(C142)=5,IFERROR(FIND("OTHER",C142),0)=1)),OR(AND(LEN(D142)=3,IFERROR(FIND("YES",D142),0)=1),AND(LEN(D142)=2,IFERROR(FIND("NO",D142),0)=1),AND(LEN(D142)=7,IFERROR(FIND("UNCLEAR",D142),0)=1)),OR(AND(LEN(E142)=3,IFERROR(FIND("YES",E142),0)=1),AND(LEN(E142)=2,IFERROR(FIND("NO",E142),0)=1),AND(LEN(E142)=7,IFERROR(FIND("UNCLEAR",E142),0)=1)),OR(AND(LEN(F142)=3,IFERROR(FIND("YES",F142),0)=1),AND(LEN(F142)=2,IFERROR(FIND("NO",F142),0)=1),AND(LEN(F142)=7,IFERROR(FIND("UNCLEAR",F142),0)=1)),OR(AND(LEN(G142)=3,IFERROR(FIND("YES",G142),0)=1),AND(LEN(G142)=2,IFERROR(FIND("NO",G142),0)=1),AND(LEN(G142)=7,IFERROR(FIND("UNCLEAR",G142),0)=1)),OR(AND(LEN(H142)=8,IFERROR(FIND("OWN TEAM",H142),0)=1),AND(LEN(H142)=19,IFERROR(FIND("NETWORK / AFFILIATE",H142),0)=1),AND(LEN(H142)=25,IFERROR(FIND("THIRD PARTY / ROUTED LEAD",H142),0)=1),AND(LEN(H142)=16,IFERROR(FIND("INFORMATION ONLY",H142),0)=1),AND(LEN(H142)=23,IFERROR(FIND("SOFTWARE / SELF-SERVICE",H142),0)=1),AND(LEN(H142)=15,IFERROR(FIND("CLIENT IN-HOUSE",H142),0)=1),AND(LEN(H142)=7,IFERROR(FIND("UNCLEAR",H142),0)=1)),OR(AND(LEN(I142)=3,IFERROR(FIND("YES",I142),0)=1),AND(LEN(I142)=2,IFERROR(FIND("NO",I142),0)=1),AND(LEN(I142)=7,IFERROR(FIND("UNCLEAR",I142),0)=1)),OR(AND(LEN(J142)=9,IFERROR(FIND("AVAILABLE",J142),0)=1),AND(LEN(J142)=13,IFERROR(FIND("NOT AVAILABLE",J142),0)=1),AND(LEN(J142)=11,IFERROR(FIND("CONTRADICTS",J142),0)=1))),"VALID","INVALID - CONTROL TOKEN")))</x:f>
      </x:c>
      <x:c r="N142" s="26" t="str">
        <x:f>IF(A142="","",IF(COUNTIFS(EVIDENCE_PACKET!$A$6:$A$205,K142,EVIDENCE_PACKET!$B$6:$B$205,A142,EVIDENCE_PACKET!$J$6:$J$205,"VALID")=1,IF(COUNTIFS(EVIDENCE_PACKET!$A$6:$A$205,K142,EVIDENCE_PACKET!$F$6:$F$205,"CURRENT")=1,"READY","UNRESOLVED"),"INVALID - EVIDENCE LINK"))</x:f>
      </x:c>
      <x:c r="O142" s="26" t="str">
        <x:f>IF(A142="","",IF(OR(AND(OR(EXACT(C142,"DIRECTORY / MARKETPLACE"),EXACT(C142,"ASSOCIATION / AUTHORITY"),EXACT(C142,"SOFTWARE / SELF-SERVICE")),EXACT(H142,"OWN TEAM")),AND(EXACT(C142,"SPECIALIST ADVISORY FIRM"),OR(EXACT(H142,"INFORMATION ONLY"),EXACT(H142,"SOFTWARE / SELF-SERVICE")))),"CONTRADICTION","OK"))</x:f>
      </x:c>
      <x:c r="P142" s="26" t="str">
        <x:f>IF(A142="","",IF(OR(M142&lt;&gt;"VALID",N142&lt;&gt;"READY",O142&lt;&gt;"OK"),"BLOCKED",IF(OR(D142="UNCLEAR",E142="UNCLEAR",F142="UNCLEAR",G142="UNCLEAR",H142="UNCLEAR",I142="UNCLEAR"),"UNRESOLVED","CLEAR")))</x:f>
      </x:c>
      <x:c r="Q142" s="26" t="str">
        <x:f>IF(A142="","",IF(P142="BLOCKED","EVIDENCE / CONTROL BLOCK",IF(P142="UNRESOLVED","CONDITIONAL / REVIEW REQUIRED",VLOOKUP(C142,LISTS!$L$2:$M$10,2,FALSE))))</x:f>
      </x:c>
      <x:c r="R142" s="26" t="str">
        <x:f>IF(A142="","",IF(Q142="EVIDENCE / CONTROL BLOCK","BLOCKED",IF(Q142="CONDITIONAL / REVIEW REQUIRED","UNRESOLVED","READY")))</x:f>
      </x:c>
      <x:c r="S142" s="26" t="str">
        <x:f>IF(A142="","",VLOOKUP(Q142,LISTS!$Q$2:$T$9,2,FALSE))</x:f>
      </x:c>
      <x:c r="T142" s="26" t="str">
        <x:f>IF(A142="","",VLOOKUP(Q142,LISTS!$Q$2:$T$9,3,FALSE))</x:f>
      </x:c>
      <x:c r="U142" s="26" t="str">
        <x:f>IF(A142="","",VLOOKUP(Q142,LISTS!$Q$2:$T$9,4,FALSE))</x:f>
      </x:c>
      <x:c r="V142" s="26" t="str">
        <x:f>IF(A142="","","Reopen when mandate, jurisdiction, buyer/risk, timing, delivery ownership, engagement model or evidence freshness changes materially.")</x:f>
      </x:c>
    </x:row>
    <x:row r="143">
      <x:c r="A143" s="20"/>
      <x:c r="B143" s="20"/>
      <x:c r="C143" s="20"/>
      <x:c r="D143" s="20"/>
      <x:c r="E143" s="20"/>
      <x:c r="F143" s="20"/>
      <x:c r="G143" s="20"/>
      <x:c r="H143" s="20"/>
      <x:c r="I143" s="20"/>
      <x:c r="J143" s="20"/>
      <x:c r="K143" s="20"/>
      <x:c r="L143" s="20"/>
      <x:c r="M143" s="26" t="str">
        <x:f>IF(A143="","",IF(COUNTIF($A$6:$A$205,A143)&gt;1,"INVALID - DUPLICATE ID",IF(AND(OR(AND(LEN(C143)=24,IFERROR(FIND("SPECIALIST ADVISORY FIRM",C143),0)=1),AND(LEN(C143)=29,IFERROR(FIND("GLOBAL MULTIDISCIPLINARY FIRM",C143),0)=1),AND(LEN(C143)=27,IFERROR(FIND("LAW FIRM / ADJACENT ADVISER",C143),0)=1),AND(LEN(C143)=18,IFERROR(FIND("INDEPENDENT EXPERT",C143),0)=1),AND(LEN(C143)=23,IFERROR(FIND("DIRECTORY / MARKETPLACE",C143),0)=1),AND(LEN(C143)=23,IFERROR(FIND("ASSOCIATION / AUTHORITY",C143),0)=1),AND(LEN(C143)=23,IFERROR(FIND("SOFTWARE / SELF-SERVICE",C143),0)=1),AND(LEN(C143)=19,IFERROR(FIND("IN-HOUSE SUBSTITUTE",C143),0)=1),AND(LEN(C143)=5,IFERROR(FIND("OTHER",C143),0)=1)),OR(AND(LEN(D143)=3,IFERROR(FIND("YES",D143),0)=1),AND(LEN(D143)=2,IFERROR(FIND("NO",D143),0)=1),AND(LEN(D143)=7,IFERROR(FIND("UNCLEAR",D143),0)=1)),OR(AND(LEN(E143)=3,IFERROR(FIND("YES",E143),0)=1),AND(LEN(E143)=2,IFERROR(FIND("NO",E143),0)=1),AND(LEN(E143)=7,IFERROR(FIND("UNCLEAR",E143),0)=1)),OR(AND(LEN(F143)=3,IFERROR(FIND("YES",F143),0)=1),AND(LEN(F143)=2,IFERROR(FIND("NO",F143),0)=1),AND(LEN(F143)=7,IFERROR(FIND("UNCLEAR",F143),0)=1)),OR(AND(LEN(G143)=3,IFERROR(FIND("YES",G143),0)=1),AND(LEN(G143)=2,IFERROR(FIND("NO",G143),0)=1),AND(LEN(G143)=7,IFERROR(FIND("UNCLEAR",G143),0)=1)),OR(AND(LEN(H143)=8,IFERROR(FIND("OWN TEAM",H143),0)=1),AND(LEN(H143)=19,IFERROR(FIND("NETWORK / AFFILIATE",H143),0)=1),AND(LEN(H143)=25,IFERROR(FIND("THIRD PARTY / ROUTED LEAD",H143),0)=1),AND(LEN(H143)=16,IFERROR(FIND("INFORMATION ONLY",H143),0)=1),AND(LEN(H143)=23,IFERROR(FIND("SOFTWARE / SELF-SERVICE",H143),0)=1),AND(LEN(H143)=15,IFERROR(FIND("CLIENT IN-HOUSE",H143),0)=1),AND(LEN(H143)=7,IFERROR(FIND("UNCLEAR",H143),0)=1)),OR(AND(LEN(I143)=3,IFERROR(FIND("YES",I143),0)=1),AND(LEN(I143)=2,IFERROR(FIND("NO",I143),0)=1),AND(LEN(I143)=7,IFERROR(FIND("UNCLEAR",I143),0)=1)),OR(AND(LEN(J143)=9,IFERROR(FIND("AVAILABLE",J143),0)=1),AND(LEN(J143)=13,IFERROR(FIND("NOT AVAILABLE",J143),0)=1),AND(LEN(J143)=11,IFERROR(FIND("CONTRADICTS",J143),0)=1))),"VALID","INVALID - CONTROL TOKEN")))</x:f>
      </x:c>
      <x:c r="N143" s="26" t="str">
        <x:f>IF(A143="","",IF(COUNTIFS(EVIDENCE_PACKET!$A$6:$A$205,K143,EVIDENCE_PACKET!$B$6:$B$205,A143,EVIDENCE_PACKET!$J$6:$J$205,"VALID")=1,IF(COUNTIFS(EVIDENCE_PACKET!$A$6:$A$205,K143,EVIDENCE_PACKET!$F$6:$F$205,"CURRENT")=1,"READY","UNRESOLVED"),"INVALID - EVIDENCE LINK"))</x:f>
      </x:c>
      <x:c r="O143" s="26" t="str">
        <x:f>IF(A143="","",IF(OR(AND(OR(EXACT(C143,"DIRECTORY / MARKETPLACE"),EXACT(C143,"ASSOCIATION / AUTHORITY"),EXACT(C143,"SOFTWARE / SELF-SERVICE")),EXACT(H143,"OWN TEAM")),AND(EXACT(C143,"SPECIALIST ADVISORY FIRM"),OR(EXACT(H143,"INFORMATION ONLY"),EXACT(H143,"SOFTWARE / SELF-SERVICE")))),"CONTRADICTION","OK"))</x:f>
      </x:c>
      <x:c r="P143" s="26" t="str">
        <x:f>IF(A143="","",IF(OR(M143&lt;&gt;"VALID",N143&lt;&gt;"READY",O143&lt;&gt;"OK"),"BLOCKED",IF(OR(D143="UNCLEAR",E143="UNCLEAR",F143="UNCLEAR",G143="UNCLEAR",H143="UNCLEAR",I143="UNCLEAR"),"UNRESOLVED","CLEAR")))</x:f>
      </x:c>
      <x:c r="Q143" s="26" t="str">
        <x:f>IF(A143="","",IF(P143="BLOCKED","EVIDENCE / CONTROL BLOCK",IF(P143="UNRESOLVED","CONDITIONAL / REVIEW REQUIRED",VLOOKUP(C143,LISTS!$L$2:$M$10,2,FALSE))))</x:f>
      </x:c>
      <x:c r="R143" s="26" t="str">
        <x:f>IF(A143="","",IF(Q143="EVIDENCE / CONTROL BLOCK","BLOCKED",IF(Q143="CONDITIONAL / REVIEW REQUIRED","UNRESOLVED","READY")))</x:f>
      </x:c>
      <x:c r="S143" s="26" t="str">
        <x:f>IF(A143="","",VLOOKUP(Q143,LISTS!$Q$2:$T$9,2,FALSE))</x:f>
      </x:c>
      <x:c r="T143" s="26" t="str">
        <x:f>IF(A143="","",VLOOKUP(Q143,LISTS!$Q$2:$T$9,3,FALSE))</x:f>
      </x:c>
      <x:c r="U143" s="26" t="str">
        <x:f>IF(A143="","",VLOOKUP(Q143,LISTS!$Q$2:$T$9,4,FALSE))</x:f>
      </x:c>
      <x:c r="V143" s="26" t="str">
        <x:f>IF(A143="","","Reopen when mandate, jurisdiction, buyer/risk, timing, delivery ownership, engagement model or evidence freshness changes materially.")</x:f>
      </x:c>
    </x:row>
    <x:row r="144">
      <x:c r="A144" s="20"/>
      <x:c r="B144" s="20"/>
      <x:c r="C144" s="20"/>
      <x:c r="D144" s="20"/>
      <x:c r="E144" s="20"/>
      <x:c r="F144" s="20"/>
      <x:c r="G144" s="20"/>
      <x:c r="H144" s="20"/>
      <x:c r="I144" s="20"/>
      <x:c r="J144" s="20"/>
      <x:c r="K144" s="20"/>
      <x:c r="L144" s="20"/>
      <x:c r="M144" s="26" t="str">
        <x:f>IF(A144="","",IF(COUNTIF($A$6:$A$205,A144)&gt;1,"INVALID - DUPLICATE ID",IF(AND(OR(AND(LEN(C144)=24,IFERROR(FIND("SPECIALIST ADVISORY FIRM",C144),0)=1),AND(LEN(C144)=29,IFERROR(FIND("GLOBAL MULTIDISCIPLINARY FIRM",C144),0)=1),AND(LEN(C144)=27,IFERROR(FIND("LAW FIRM / ADJACENT ADVISER",C144),0)=1),AND(LEN(C144)=18,IFERROR(FIND("INDEPENDENT EXPERT",C144),0)=1),AND(LEN(C144)=23,IFERROR(FIND("DIRECTORY / MARKETPLACE",C144),0)=1),AND(LEN(C144)=23,IFERROR(FIND("ASSOCIATION / AUTHORITY",C144),0)=1),AND(LEN(C144)=23,IFERROR(FIND("SOFTWARE / SELF-SERVICE",C144),0)=1),AND(LEN(C144)=19,IFERROR(FIND("IN-HOUSE SUBSTITUTE",C144),0)=1),AND(LEN(C144)=5,IFERROR(FIND("OTHER",C144),0)=1)),OR(AND(LEN(D144)=3,IFERROR(FIND("YES",D144),0)=1),AND(LEN(D144)=2,IFERROR(FIND("NO",D144),0)=1),AND(LEN(D144)=7,IFERROR(FIND("UNCLEAR",D144),0)=1)),OR(AND(LEN(E144)=3,IFERROR(FIND("YES",E144),0)=1),AND(LEN(E144)=2,IFERROR(FIND("NO",E144),0)=1),AND(LEN(E144)=7,IFERROR(FIND("UNCLEAR",E144),0)=1)),OR(AND(LEN(F144)=3,IFERROR(FIND("YES",F144),0)=1),AND(LEN(F144)=2,IFERROR(FIND("NO",F144),0)=1),AND(LEN(F144)=7,IFERROR(FIND("UNCLEAR",F144),0)=1)),OR(AND(LEN(G144)=3,IFERROR(FIND("YES",G144),0)=1),AND(LEN(G144)=2,IFERROR(FIND("NO",G144),0)=1),AND(LEN(G144)=7,IFERROR(FIND("UNCLEAR",G144),0)=1)),OR(AND(LEN(H144)=8,IFERROR(FIND("OWN TEAM",H144),0)=1),AND(LEN(H144)=19,IFERROR(FIND("NETWORK / AFFILIATE",H144),0)=1),AND(LEN(H144)=25,IFERROR(FIND("THIRD PARTY / ROUTED LEAD",H144),0)=1),AND(LEN(H144)=16,IFERROR(FIND("INFORMATION ONLY",H144),0)=1),AND(LEN(H144)=23,IFERROR(FIND("SOFTWARE / SELF-SERVICE",H144),0)=1),AND(LEN(H144)=15,IFERROR(FIND("CLIENT IN-HOUSE",H144),0)=1),AND(LEN(H144)=7,IFERROR(FIND("UNCLEAR",H144),0)=1)),OR(AND(LEN(I144)=3,IFERROR(FIND("YES",I144),0)=1),AND(LEN(I144)=2,IFERROR(FIND("NO",I144),0)=1),AND(LEN(I144)=7,IFERROR(FIND("UNCLEAR",I144),0)=1)),OR(AND(LEN(J144)=9,IFERROR(FIND("AVAILABLE",J144),0)=1),AND(LEN(J144)=13,IFERROR(FIND("NOT AVAILABLE",J144),0)=1),AND(LEN(J144)=11,IFERROR(FIND("CONTRADICTS",J144),0)=1))),"VALID","INVALID - CONTROL TOKEN")))</x:f>
      </x:c>
      <x:c r="N144" s="26" t="str">
        <x:f>IF(A144="","",IF(COUNTIFS(EVIDENCE_PACKET!$A$6:$A$205,K144,EVIDENCE_PACKET!$B$6:$B$205,A144,EVIDENCE_PACKET!$J$6:$J$205,"VALID")=1,IF(COUNTIFS(EVIDENCE_PACKET!$A$6:$A$205,K144,EVIDENCE_PACKET!$F$6:$F$205,"CURRENT")=1,"READY","UNRESOLVED"),"INVALID - EVIDENCE LINK"))</x:f>
      </x:c>
      <x:c r="O144" s="26" t="str">
        <x:f>IF(A144="","",IF(OR(AND(OR(EXACT(C144,"DIRECTORY / MARKETPLACE"),EXACT(C144,"ASSOCIATION / AUTHORITY"),EXACT(C144,"SOFTWARE / SELF-SERVICE")),EXACT(H144,"OWN TEAM")),AND(EXACT(C144,"SPECIALIST ADVISORY FIRM"),OR(EXACT(H144,"INFORMATION ONLY"),EXACT(H144,"SOFTWARE / SELF-SERVICE")))),"CONTRADICTION","OK"))</x:f>
      </x:c>
      <x:c r="P144" s="26" t="str">
        <x:f>IF(A144="","",IF(OR(M144&lt;&gt;"VALID",N144&lt;&gt;"READY",O144&lt;&gt;"OK"),"BLOCKED",IF(OR(D144="UNCLEAR",E144="UNCLEAR",F144="UNCLEAR",G144="UNCLEAR",H144="UNCLEAR",I144="UNCLEAR"),"UNRESOLVED","CLEAR")))</x:f>
      </x:c>
      <x:c r="Q144" s="26" t="str">
        <x:f>IF(A144="","",IF(P144="BLOCKED","EVIDENCE / CONTROL BLOCK",IF(P144="UNRESOLVED","CONDITIONAL / REVIEW REQUIRED",VLOOKUP(C144,LISTS!$L$2:$M$10,2,FALSE))))</x:f>
      </x:c>
      <x:c r="R144" s="26" t="str">
        <x:f>IF(A144="","",IF(Q144="EVIDENCE / CONTROL BLOCK","BLOCKED",IF(Q144="CONDITIONAL / REVIEW REQUIRED","UNRESOLVED","READY")))</x:f>
      </x:c>
      <x:c r="S144" s="26" t="str">
        <x:f>IF(A144="","",VLOOKUP(Q144,LISTS!$Q$2:$T$9,2,FALSE))</x:f>
      </x:c>
      <x:c r="T144" s="26" t="str">
        <x:f>IF(A144="","",VLOOKUP(Q144,LISTS!$Q$2:$T$9,3,FALSE))</x:f>
      </x:c>
      <x:c r="U144" s="26" t="str">
        <x:f>IF(A144="","",VLOOKUP(Q144,LISTS!$Q$2:$T$9,4,FALSE))</x:f>
      </x:c>
      <x:c r="V144" s="26" t="str">
        <x:f>IF(A144="","","Reopen when mandate, jurisdiction, buyer/risk, timing, delivery ownership, engagement model or evidence freshness changes materially.")</x:f>
      </x:c>
    </x:row>
    <x:row r="145">
      <x:c r="A145" s="20"/>
      <x:c r="B145" s="20"/>
      <x:c r="C145" s="20"/>
      <x:c r="D145" s="20"/>
      <x:c r="E145" s="20"/>
      <x:c r="F145" s="20"/>
      <x:c r="G145" s="20"/>
      <x:c r="H145" s="20"/>
      <x:c r="I145" s="20"/>
      <x:c r="J145" s="20"/>
      <x:c r="K145" s="20"/>
      <x:c r="L145" s="20"/>
      <x:c r="M145" s="26" t="str">
        <x:f>IF(A145="","",IF(COUNTIF($A$6:$A$205,A145)&gt;1,"INVALID - DUPLICATE ID",IF(AND(OR(AND(LEN(C145)=24,IFERROR(FIND("SPECIALIST ADVISORY FIRM",C145),0)=1),AND(LEN(C145)=29,IFERROR(FIND("GLOBAL MULTIDISCIPLINARY FIRM",C145),0)=1),AND(LEN(C145)=27,IFERROR(FIND("LAW FIRM / ADJACENT ADVISER",C145),0)=1),AND(LEN(C145)=18,IFERROR(FIND("INDEPENDENT EXPERT",C145),0)=1),AND(LEN(C145)=23,IFERROR(FIND("DIRECTORY / MARKETPLACE",C145),0)=1),AND(LEN(C145)=23,IFERROR(FIND("ASSOCIATION / AUTHORITY",C145),0)=1),AND(LEN(C145)=23,IFERROR(FIND("SOFTWARE / SELF-SERVICE",C145),0)=1),AND(LEN(C145)=19,IFERROR(FIND("IN-HOUSE SUBSTITUTE",C145),0)=1),AND(LEN(C145)=5,IFERROR(FIND("OTHER",C145),0)=1)),OR(AND(LEN(D145)=3,IFERROR(FIND("YES",D145),0)=1),AND(LEN(D145)=2,IFERROR(FIND("NO",D145),0)=1),AND(LEN(D145)=7,IFERROR(FIND("UNCLEAR",D145),0)=1)),OR(AND(LEN(E145)=3,IFERROR(FIND("YES",E145),0)=1),AND(LEN(E145)=2,IFERROR(FIND("NO",E145),0)=1),AND(LEN(E145)=7,IFERROR(FIND("UNCLEAR",E145),0)=1)),OR(AND(LEN(F145)=3,IFERROR(FIND("YES",F145),0)=1),AND(LEN(F145)=2,IFERROR(FIND("NO",F145),0)=1),AND(LEN(F145)=7,IFERROR(FIND("UNCLEAR",F145),0)=1)),OR(AND(LEN(G145)=3,IFERROR(FIND("YES",G145),0)=1),AND(LEN(G145)=2,IFERROR(FIND("NO",G145),0)=1),AND(LEN(G145)=7,IFERROR(FIND("UNCLEAR",G145),0)=1)),OR(AND(LEN(H145)=8,IFERROR(FIND("OWN TEAM",H145),0)=1),AND(LEN(H145)=19,IFERROR(FIND("NETWORK / AFFILIATE",H145),0)=1),AND(LEN(H145)=25,IFERROR(FIND("THIRD PARTY / ROUTED LEAD",H145),0)=1),AND(LEN(H145)=16,IFERROR(FIND("INFORMATION ONLY",H145),0)=1),AND(LEN(H145)=23,IFERROR(FIND("SOFTWARE / SELF-SERVICE",H145),0)=1),AND(LEN(H145)=15,IFERROR(FIND("CLIENT IN-HOUSE",H145),0)=1),AND(LEN(H145)=7,IFERROR(FIND("UNCLEAR",H145),0)=1)),OR(AND(LEN(I145)=3,IFERROR(FIND("YES",I145),0)=1),AND(LEN(I145)=2,IFERROR(FIND("NO",I145),0)=1),AND(LEN(I145)=7,IFERROR(FIND("UNCLEAR",I145),0)=1)),OR(AND(LEN(J145)=9,IFERROR(FIND("AVAILABLE",J145),0)=1),AND(LEN(J145)=13,IFERROR(FIND("NOT AVAILABLE",J145),0)=1),AND(LEN(J145)=11,IFERROR(FIND("CONTRADICTS",J145),0)=1))),"VALID","INVALID - CONTROL TOKEN")))</x:f>
      </x:c>
      <x:c r="N145" s="26" t="str">
        <x:f>IF(A145="","",IF(COUNTIFS(EVIDENCE_PACKET!$A$6:$A$205,K145,EVIDENCE_PACKET!$B$6:$B$205,A145,EVIDENCE_PACKET!$J$6:$J$205,"VALID")=1,IF(COUNTIFS(EVIDENCE_PACKET!$A$6:$A$205,K145,EVIDENCE_PACKET!$F$6:$F$205,"CURRENT")=1,"READY","UNRESOLVED"),"INVALID - EVIDENCE LINK"))</x:f>
      </x:c>
      <x:c r="O145" s="26" t="str">
        <x:f>IF(A145="","",IF(OR(AND(OR(EXACT(C145,"DIRECTORY / MARKETPLACE"),EXACT(C145,"ASSOCIATION / AUTHORITY"),EXACT(C145,"SOFTWARE / SELF-SERVICE")),EXACT(H145,"OWN TEAM")),AND(EXACT(C145,"SPECIALIST ADVISORY FIRM"),OR(EXACT(H145,"INFORMATION ONLY"),EXACT(H145,"SOFTWARE / SELF-SERVICE")))),"CONTRADICTION","OK"))</x:f>
      </x:c>
      <x:c r="P145" s="26" t="str">
        <x:f>IF(A145="","",IF(OR(M145&lt;&gt;"VALID",N145&lt;&gt;"READY",O145&lt;&gt;"OK"),"BLOCKED",IF(OR(D145="UNCLEAR",E145="UNCLEAR",F145="UNCLEAR",G145="UNCLEAR",H145="UNCLEAR",I145="UNCLEAR"),"UNRESOLVED","CLEAR")))</x:f>
      </x:c>
      <x:c r="Q145" s="26" t="str">
        <x:f>IF(A145="","",IF(P145="BLOCKED","EVIDENCE / CONTROL BLOCK",IF(P145="UNRESOLVED","CONDITIONAL / REVIEW REQUIRED",VLOOKUP(C145,LISTS!$L$2:$M$10,2,FALSE))))</x:f>
      </x:c>
      <x:c r="R145" s="26" t="str">
        <x:f>IF(A145="","",IF(Q145="EVIDENCE / CONTROL BLOCK","BLOCKED",IF(Q145="CONDITIONAL / REVIEW REQUIRED","UNRESOLVED","READY")))</x:f>
      </x:c>
      <x:c r="S145" s="26" t="str">
        <x:f>IF(A145="","",VLOOKUP(Q145,LISTS!$Q$2:$T$9,2,FALSE))</x:f>
      </x:c>
      <x:c r="T145" s="26" t="str">
        <x:f>IF(A145="","",VLOOKUP(Q145,LISTS!$Q$2:$T$9,3,FALSE))</x:f>
      </x:c>
      <x:c r="U145" s="26" t="str">
        <x:f>IF(A145="","",VLOOKUP(Q145,LISTS!$Q$2:$T$9,4,FALSE))</x:f>
      </x:c>
      <x:c r="V145" s="26" t="str">
        <x:f>IF(A145="","","Reopen when mandate, jurisdiction, buyer/risk, timing, delivery ownership, engagement model or evidence freshness changes materially.")</x:f>
      </x:c>
    </x:row>
    <x:row r="146">
      <x:c r="A146" s="20"/>
      <x:c r="B146" s="20"/>
      <x:c r="C146" s="20"/>
      <x:c r="D146" s="20"/>
      <x:c r="E146" s="20"/>
      <x:c r="F146" s="20"/>
      <x:c r="G146" s="20"/>
      <x:c r="H146" s="20"/>
      <x:c r="I146" s="20"/>
      <x:c r="J146" s="20"/>
      <x:c r="K146" s="20"/>
      <x:c r="L146" s="20"/>
      <x:c r="M146" s="26" t="str">
        <x:f>IF(A146="","",IF(COUNTIF($A$6:$A$205,A146)&gt;1,"INVALID - DUPLICATE ID",IF(AND(OR(AND(LEN(C146)=24,IFERROR(FIND("SPECIALIST ADVISORY FIRM",C146),0)=1),AND(LEN(C146)=29,IFERROR(FIND("GLOBAL MULTIDISCIPLINARY FIRM",C146),0)=1),AND(LEN(C146)=27,IFERROR(FIND("LAW FIRM / ADJACENT ADVISER",C146),0)=1),AND(LEN(C146)=18,IFERROR(FIND("INDEPENDENT EXPERT",C146),0)=1),AND(LEN(C146)=23,IFERROR(FIND("DIRECTORY / MARKETPLACE",C146),0)=1),AND(LEN(C146)=23,IFERROR(FIND("ASSOCIATION / AUTHORITY",C146),0)=1),AND(LEN(C146)=23,IFERROR(FIND("SOFTWARE / SELF-SERVICE",C146),0)=1),AND(LEN(C146)=19,IFERROR(FIND("IN-HOUSE SUBSTITUTE",C146),0)=1),AND(LEN(C146)=5,IFERROR(FIND("OTHER",C146),0)=1)),OR(AND(LEN(D146)=3,IFERROR(FIND("YES",D146),0)=1),AND(LEN(D146)=2,IFERROR(FIND("NO",D146),0)=1),AND(LEN(D146)=7,IFERROR(FIND("UNCLEAR",D146),0)=1)),OR(AND(LEN(E146)=3,IFERROR(FIND("YES",E146),0)=1),AND(LEN(E146)=2,IFERROR(FIND("NO",E146),0)=1),AND(LEN(E146)=7,IFERROR(FIND("UNCLEAR",E146),0)=1)),OR(AND(LEN(F146)=3,IFERROR(FIND("YES",F146),0)=1),AND(LEN(F146)=2,IFERROR(FIND("NO",F146),0)=1),AND(LEN(F146)=7,IFERROR(FIND("UNCLEAR",F146),0)=1)),OR(AND(LEN(G146)=3,IFERROR(FIND("YES",G146),0)=1),AND(LEN(G146)=2,IFERROR(FIND("NO",G146),0)=1),AND(LEN(G146)=7,IFERROR(FIND("UNCLEAR",G146),0)=1)),OR(AND(LEN(H146)=8,IFERROR(FIND("OWN TEAM",H146),0)=1),AND(LEN(H146)=19,IFERROR(FIND("NETWORK / AFFILIATE",H146),0)=1),AND(LEN(H146)=25,IFERROR(FIND("THIRD PARTY / ROUTED LEAD",H146),0)=1),AND(LEN(H146)=16,IFERROR(FIND("INFORMATION ONLY",H146),0)=1),AND(LEN(H146)=23,IFERROR(FIND("SOFTWARE / SELF-SERVICE",H146),0)=1),AND(LEN(H146)=15,IFERROR(FIND("CLIENT IN-HOUSE",H146),0)=1),AND(LEN(H146)=7,IFERROR(FIND("UNCLEAR",H146),0)=1)),OR(AND(LEN(I146)=3,IFERROR(FIND("YES",I146),0)=1),AND(LEN(I146)=2,IFERROR(FIND("NO",I146),0)=1),AND(LEN(I146)=7,IFERROR(FIND("UNCLEAR",I146),0)=1)),OR(AND(LEN(J146)=9,IFERROR(FIND("AVAILABLE",J146),0)=1),AND(LEN(J146)=13,IFERROR(FIND("NOT AVAILABLE",J146),0)=1),AND(LEN(J146)=11,IFERROR(FIND("CONTRADICTS",J146),0)=1))),"VALID","INVALID - CONTROL TOKEN")))</x:f>
      </x:c>
      <x:c r="N146" s="26" t="str">
        <x:f>IF(A146="","",IF(COUNTIFS(EVIDENCE_PACKET!$A$6:$A$205,K146,EVIDENCE_PACKET!$B$6:$B$205,A146,EVIDENCE_PACKET!$J$6:$J$205,"VALID")=1,IF(COUNTIFS(EVIDENCE_PACKET!$A$6:$A$205,K146,EVIDENCE_PACKET!$F$6:$F$205,"CURRENT")=1,"READY","UNRESOLVED"),"INVALID - EVIDENCE LINK"))</x:f>
      </x:c>
      <x:c r="O146" s="26" t="str">
        <x:f>IF(A146="","",IF(OR(AND(OR(EXACT(C146,"DIRECTORY / MARKETPLACE"),EXACT(C146,"ASSOCIATION / AUTHORITY"),EXACT(C146,"SOFTWARE / SELF-SERVICE")),EXACT(H146,"OWN TEAM")),AND(EXACT(C146,"SPECIALIST ADVISORY FIRM"),OR(EXACT(H146,"INFORMATION ONLY"),EXACT(H146,"SOFTWARE / SELF-SERVICE")))),"CONTRADICTION","OK"))</x:f>
      </x:c>
      <x:c r="P146" s="26" t="str">
        <x:f>IF(A146="","",IF(OR(M146&lt;&gt;"VALID",N146&lt;&gt;"READY",O146&lt;&gt;"OK"),"BLOCKED",IF(OR(D146="UNCLEAR",E146="UNCLEAR",F146="UNCLEAR",G146="UNCLEAR",H146="UNCLEAR",I146="UNCLEAR"),"UNRESOLVED","CLEAR")))</x:f>
      </x:c>
      <x:c r="Q146" s="26" t="str">
        <x:f>IF(A146="","",IF(P146="BLOCKED","EVIDENCE / CONTROL BLOCK",IF(P146="UNRESOLVED","CONDITIONAL / REVIEW REQUIRED",VLOOKUP(C146,LISTS!$L$2:$M$10,2,FALSE))))</x:f>
      </x:c>
      <x:c r="R146" s="26" t="str">
        <x:f>IF(A146="","",IF(Q146="EVIDENCE / CONTROL BLOCK","BLOCKED",IF(Q146="CONDITIONAL / REVIEW REQUIRED","UNRESOLVED","READY")))</x:f>
      </x:c>
      <x:c r="S146" s="26" t="str">
        <x:f>IF(A146="","",VLOOKUP(Q146,LISTS!$Q$2:$T$9,2,FALSE))</x:f>
      </x:c>
      <x:c r="T146" s="26" t="str">
        <x:f>IF(A146="","",VLOOKUP(Q146,LISTS!$Q$2:$T$9,3,FALSE))</x:f>
      </x:c>
      <x:c r="U146" s="26" t="str">
        <x:f>IF(A146="","",VLOOKUP(Q146,LISTS!$Q$2:$T$9,4,FALSE))</x:f>
      </x:c>
      <x:c r="V146" s="26" t="str">
        <x:f>IF(A146="","","Reopen when mandate, jurisdiction, buyer/risk, timing, delivery ownership, engagement model or evidence freshness changes materially.")</x:f>
      </x:c>
    </x:row>
    <x:row r="147">
      <x:c r="A147" s="20"/>
      <x:c r="B147" s="20"/>
      <x:c r="C147" s="20"/>
      <x:c r="D147" s="20"/>
      <x:c r="E147" s="20"/>
      <x:c r="F147" s="20"/>
      <x:c r="G147" s="20"/>
      <x:c r="H147" s="20"/>
      <x:c r="I147" s="20"/>
      <x:c r="J147" s="20"/>
      <x:c r="K147" s="20"/>
      <x:c r="L147" s="20"/>
      <x:c r="M147" s="26" t="str">
        <x:f>IF(A147="","",IF(COUNTIF($A$6:$A$205,A147)&gt;1,"INVALID - DUPLICATE ID",IF(AND(OR(AND(LEN(C147)=24,IFERROR(FIND("SPECIALIST ADVISORY FIRM",C147),0)=1),AND(LEN(C147)=29,IFERROR(FIND("GLOBAL MULTIDISCIPLINARY FIRM",C147),0)=1),AND(LEN(C147)=27,IFERROR(FIND("LAW FIRM / ADJACENT ADVISER",C147),0)=1),AND(LEN(C147)=18,IFERROR(FIND("INDEPENDENT EXPERT",C147),0)=1),AND(LEN(C147)=23,IFERROR(FIND("DIRECTORY / MARKETPLACE",C147),0)=1),AND(LEN(C147)=23,IFERROR(FIND("ASSOCIATION / AUTHORITY",C147),0)=1),AND(LEN(C147)=23,IFERROR(FIND("SOFTWARE / SELF-SERVICE",C147),0)=1),AND(LEN(C147)=19,IFERROR(FIND("IN-HOUSE SUBSTITUTE",C147),0)=1),AND(LEN(C147)=5,IFERROR(FIND("OTHER",C147),0)=1)),OR(AND(LEN(D147)=3,IFERROR(FIND("YES",D147),0)=1),AND(LEN(D147)=2,IFERROR(FIND("NO",D147),0)=1),AND(LEN(D147)=7,IFERROR(FIND("UNCLEAR",D147),0)=1)),OR(AND(LEN(E147)=3,IFERROR(FIND("YES",E147),0)=1),AND(LEN(E147)=2,IFERROR(FIND("NO",E147),0)=1),AND(LEN(E147)=7,IFERROR(FIND("UNCLEAR",E147),0)=1)),OR(AND(LEN(F147)=3,IFERROR(FIND("YES",F147),0)=1),AND(LEN(F147)=2,IFERROR(FIND("NO",F147),0)=1),AND(LEN(F147)=7,IFERROR(FIND("UNCLEAR",F147),0)=1)),OR(AND(LEN(G147)=3,IFERROR(FIND("YES",G147),0)=1),AND(LEN(G147)=2,IFERROR(FIND("NO",G147),0)=1),AND(LEN(G147)=7,IFERROR(FIND("UNCLEAR",G147),0)=1)),OR(AND(LEN(H147)=8,IFERROR(FIND("OWN TEAM",H147),0)=1),AND(LEN(H147)=19,IFERROR(FIND("NETWORK / AFFILIATE",H147),0)=1),AND(LEN(H147)=25,IFERROR(FIND("THIRD PARTY / ROUTED LEAD",H147),0)=1),AND(LEN(H147)=16,IFERROR(FIND("INFORMATION ONLY",H147),0)=1),AND(LEN(H147)=23,IFERROR(FIND("SOFTWARE / SELF-SERVICE",H147),0)=1),AND(LEN(H147)=15,IFERROR(FIND("CLIENT IN-HOUSE",H147),0)=1),AND(LEN(H147)=7,IFERROR(FIND("UNCLEAR",H147),0)=1)),OR(AND(LEN(I147)=3,IFERROR(FIND("YES",I147),0)=1),AND(LEN(I147)=2,IFERROR(FIND("NO",I147),0)=1),AND(LEN(I147)=7,IFERROR(FIND("UNCLEAR",I147),0)=1)),OR(AND(LEN(J147)=9,IFERROR(FIND("AVAILABLE",J147),0)=1),AND(LEN(J147)=13,IFERROR(FIND("NOT AVAILABLE",J147),0)=1),AND(LEN(J147)=11,IFERROR(FIND("CONTRADICTS",J147),0)=1))),"VALID","INVALID - CONTROL TOKEN")))</x:f>
      </x:c>
      <x:c r="N147" s="26" t="str">
        <x:f>IF(A147="","",IF(COUNTIFS(EVIDENCE_PACKET!$A$6:$A$205,K147,EVIDENCE_PACKET!$B$6:$B$205,A147,EVIDENCE_PACKET!$J$6:$J$205,"VALID")=1,IF(COUNTIFS(EVIDENCE_PACKET!$A$6:$A$205,K147,EVIDENCE_PACKET!$F$6:$F$205,"CURRENT")=1,"READY","UNRESOLVED"),"INVALID - EVIDENCE LINK"))</x:f>
      </x:c>
      <x:c r="O147" s="26" t="str">
        <x:f>IF(A147="","",IF(OR(AND(OR(EXACT(C147,"DIRECTORY / MARKETPLACE"),EXACT(C147,"ASSOCIATION / AUTHORITY"),EXACT(C147,"SOFTWARE / SELF-SERVICE")),EXACT(H147,"OWN TEAM")),AND(EXACT(C147,"SPECIALIST ADVISORY FIRM"),OR(EXACT(H147,"INFORMATION ONLY"),EXACT(H147,"SOFTWARE / SELF-SERVICE")))),"CONTRADICTION","OK"))</x:f>
      </x:c>
      <x:c r="P147" s="26" t="str">
        <x:f>IF(A147="","",IF(OR(M147&lt;&gt;"VALID",N147&lt;&gt;"READY",O147&lt;&gt;"OK"),"BLOCKED",IF(OR(D147="UNCLEAR",E147="UNCLEAR",F147="UNCLEAR",G147="UNCLEAR",H147="UNCLEAR",I147="UNCLEAR"),"UNRESOLVED","CLEAR")))</x:f>
      </x:c>
      <x:c r="Q147" s="26" t="str">
        <x:f>IF(A147="","",IF(P147="BLOCKED","EVIDENCE / CONTROL BLOCK",IF(P147="UNRESOLVED","CONDITIONAL / REVIEW REQUIRED",VLOOKUP(C147,LISTS!$L$2:$M$10,2,FALSE))))</x:f>
      </x:c>
      <x:c r="R147" s="26" t="str">
        <x:f>IF(A147="","",IF(Q147="EVIDENCE / CONTROL BLOCK","BLOCKED",IF(Q147="CONDITIONAL / REVIEW REQUIRED","UNRESOLVED","READY")))</x:f>
      </x:c>
      <x:c r="S147" s="26" t="str">
        <x:f>IF(A147="","",VLOOKUP(Q147,LISTS!$Q$2:$T$9,2,FALSE))</x:f>
      </x:c>
      <x:c r="T147" s="26" t="str">
        <x:f>IF(A147="","",VLOOKUP(Q147,LISTS!$Q$2:$T$9,3,FALSE))</x:f>
      </x:c>
      <x:c r="U147" s="26" t="str">
        <x:f>IF(A147="","",VLOOKUP(Q147,LISTS!$Q$2:$T$9,4,FALSE))</x:f>
      </x:c>
      <x:c r="V147" s="26" t="str">
        <x:f>IF(A147="","","Reopen when mandate, jurisdiction, buyer/risk, timing, delivery ownership, engagement model or evidence freshness changes materially.")</x:f>
      </x:c>
    </x:row>
    <x:row r="148">
      <x:c r="A148" s="20"/>
      <x:c r="B148" s="20"/>
      <x:c r="C148" s="20"/>
      <x:c r="D148" s="20"/>
      <x:c r="E148" s="20"/>
      <x:c r="F148" s="20"/>
      <x:c r="G148" s="20"/>
      <x:c r="H148" s="20"/>
      <x:c r="I148" s="20"/>
      <x:c r="J148" s="20"/>
      <x:c r="K148" s="20"/>
      <x:c r="L148" s="20"/>
      <x:c r="M148" s="26" t="str">
        <x:f>IF(A148="","",IF(COUNTIF($A$6:$A$205,A148)&gt;1,"INVALID - DUPLICATE ID",IF(AND(OR(AND(LEN(C148)=24,IFERROR(FIND("SPECIALIST ADVISORY FIRM",C148),0)=1),AND(LEN(C148)=29,IFERROR(FIND("GLOBAL MULTIDISCIPLINARY FIRM",C148),0)=1),AND(LEN(C148)=27,IFERROR(FIND("LAW FIRM / ADJACENT ADVISER",C148),0)=1),AND(LEN(C148)=18,IFERROR(FIND("INDEPENDENT EXPERT",C148),0)=1),AND(LEN(C148)=23,IFERROR(FIND("DIRECTORY / MARKETPLACE",C148),0)=1),AND(LEN(C148)=23,IFERROR(FIND("ASSOCIATION / AUTHORITY",C148),0)=1),AND(LEN(C148)=23,IFERROR(FIND("SOFTWARE / SELF-SERVICE",C148),0)=1),AND(LEN(C148)=19,IFERROR(FIND("IN-HOUSE SUBSTITUTE",C148),0)=1),AND(LEN(C148)=5,IFERROR(FIND("OTHER",C148),0)=1)),OR(AND(LEN(D148)=3,IFERROR(FIND("YES",D148),0)=1),AND(LEN(D148)=2,IFERROR(FIND("NO",D148),0)=1),AND(LEN(D148)=7,IFERROR(FIND("UNCLEAR",D148),0)=1)),OR(AND(LEN(E148)=3,IFERROR(FIND("YES",E148),0)=1),AND(LEN(E148)=2,IFERROR(FIND("NO",E148),0)=1),AND(LEN(E148)=7,IFERROR(FIND("UNCLEAR",E148),0)=1)),OR(AND(LEN(F148)=3,IFERROR(FIND("YES",F148),0)=1),AND(LEN(F148)=2,IFERROR(FIND("NO",F148),0)=1),AND(LEN(F148)=7,IFERROR(FIND("UNCLEAR",F148),0)=1)),OR(AND(LEN(G148)=3,IFERROR(FIND("YES",G148),0)=1),AND(LEN(G148)=2,IFERROR(FIND("NO",G148),0)=1),AND(LEN(G148)=7,IFERROR(FIND("UNCLEAR",G148),0)=1)),OR(AND(LEN(H148)=8,IFERROR(FIND("OWN TEAM",H148),0)=1),AND(LEN(H148)=19,IFERROR(FIND("NETWORK / AFFILIATE",H148),0)=1),AND(LEN(H148)=25,IFERROR(FIND("THIRD PARTY / ROUTED LEAD",H148),0)=1),AND(LEN(H148)=16,IFERROR(FIND("INFORMATION ONLY",H148),0)=1),AND(LEN(H148)=23,IFERROR(FIND("SOFTWARE / SELF-SERVICE",H148),0)=1),AND(LEN(H148)=15,IFERROR(FIND("CLIENT IN-HOUSE",H148),0)=1),AND(LEN(H148)=7,IFERROR(FIND("UNCLEAR",H148),0)=1)),OR(AND(LEN(I148)=3,IFERROR(FIND("YES",I148),0)=1),AND(LEN(I148)=2,IFERROR(FIND("NO",I148),0)=1),AND(LEN(I148)=7,IFERROR(FIND("UNCLEAR",I148),0)=1)),OR(AND(LEN(J148)=9,IFERROR(FIND("AVAILABLE",J148),0)=1),AND(LEN(J148)=13,IFERROR(FIND("NOT AVAILABLE",J148),0)=1),AND(LEN(J148)=11,IFERROR(FIND("CONTRADICTS",J148),0)=1))),"VALID","INVALID - CONTROL TOKEN")))</x:f>
      </x:c>
      <x:c r="N148" s="26" t="str">
        <x:f>IF(A148="","",IF(COUNTIFS(EVIDENCE_PACKET!$A$6:$A$205,K148,EVIDENCE_PACKET!$B$6:$B$205,A148,EVIDENCE_PACKET!$J$6:$J$205,"VALID")=1,IF(COUNTIFS(EVIDENCE_PACKET!$A$6:$A$205,K148,EVIDENCE_PACKET!$F$6:$F$205,"CURRENT")=1,"READY","UNRESOLVED"),"INVALID - EVIDENCE LINK"))</x:f>
      </x:c>
      <x:c r="O148" s="26" t="str">
        <x:f>IF(A148="","",IF(OR(AND(OR(EXACT(C148,"DIRECTORY / MARKETPLACE"),EXACT(C148,"ASSOCIATION / AUTHORITY"),EXACT(C148,"SOFTWARE / SELF-SERVICE")),EXACT(H148,"OWN TEAM")),AND(EXACT(C148,"SPECIALIST ADVISORY FIRM"),OR(EXACT(H148,"INFORMATION ONLY"),EXACT(H148,"SOFTWARE / SELF-SERVICE")))),"CONTRADICTION","OK"))</x:f>
      </x:c>
      <x:c r="P148" s="26" t="str">
        <x:f>IF(A148="","",IF(OR(M148&lt;&gt;"VALID",N148&lt;&gt;"READY",O148&lt;&gt;"OK"),"BLOCKED",IF(OR(D148="UNCLEAR",E148="UNCLEAR",F148="UNCLEAR",G148="UNCLEAR",H148="UNCLEAR",I148="UNCLEAR"),"UNRESOLVED","CLEAR")))</x:f>
      </x:c>
      <x:c r="Q148" s="26" t="str">
        <x:f>IF(A148="","",IF(P148="BLOCKED","EVIDENCE / CONTROL BLOCK",IF(P148="UNRESOLVED","CONDITIONAL / REVIEW REQUIRED",VLOOKUP(C148,LISTS!$L$2:$M$10,2,FALSE))))</x:f>
      </x:c>
      <x:c r="R148" s="26" t="str">
        <x:f>IF(A148="","",IF(Q148="EVIDENCE / CONTROL BLOCK","BLOCKED",IF(Q148="CONDITIONAL / REVIEW REQUIRED","UNRESOLVED","READY")))</x:f>
      </x:c>
      <x:c r="S148" s="26" t="str">
        <x:f>IF(A148="","",VLOOKUP(Q148,LISTS!$Q$2:$T$9,2,FALSE))</x:f>
      </x:c>
      <x:c r="T148" s="26" t="str">
        <x:f>IF(A148="","",VLOOKUP(Q148,LISTS!$Q$2:$T$9,3,FALSE))</x:f>
      </x:c>
      <x:c r="U148" s="26" t="str">
        <x:f>IF(A148="","",VLOOKUP(Q148,LISTS!$Q$2:$T$9,4,FALSE))</x:f>
      </x:c>
      <x:c r="V148" s="26" t="str">
        <x:f>IF(A148="","","Reopen when mandate, jurisdiction, buyer/risk, timing, delivery ownership, engagement model or evidence freshness changes materially.")</x:f>
      </x:c>
    </x:row>
    <x:row r="149">
      <x:c r="A149" s="20"/>
      <x:c r="B149" s="20"/>
      <x:c r="C149" s="20"/>
      <x:c r="D149" s="20"/>
      <x:c r="E149" s="20"/>
      <x:c r="F149" s="20"/>
      <x:c r="G149" s="20"/>
      <x:c r="H149" s="20"/>
      <x:c r="I149" s="20"/>
      <x:c r="J149" s="20"/>
      <x:c r="K149" s="20"/>
      <x:c r="L149" s="20"/>
      <x:c r="M149" s="26" t="str">
        <x:f>IF(A149="","",IF(COUNTIF($A$6:$A$205,A149)&gt;1,"INVALID - DUPLICATE ID",IF(AND(OR(AND(LEN(C149)=24,IFERROR(FIND("SPECIALIST ADVISORY FIRM",C149),0)=1),AND(LEN(C149)=29,IFERROR(FIND("GLOBAL MULTIDISCIPLINARY FIRM",C149),0)=1),AND(LEN(C149)=27,IFERROR(FIND("LAW FIRM / ADJACENT ADVISER",C149),0)=1),AND(LEN(C149)=18,IFERROR(FIND("INDEPENDENT EXPERT",C149),0)=1),AND(LEN(C149)=23,IFERROR(FIND("DIRECTORY / MARKETPLACE",C149),0)=1),AND(LEN(C149)=23,IFERROR(FIND("ASSOCIATION / AUTHORITY",C149),0)=1),AND(LEN(C149)=23,IFERROR(FIND("SOFTWARE / SELF-SERVICE",C149),0)=1),AND(LEN(C149)=19,IFERROR(FIND("IN-HOUSE SUBSTITUTE",C149),0)=1),AND(LEN(C149)=5,IFERROR(FIND("OTHER",C149),0)=1)),OR(AND(LEN(D149)=3,IFERROR(FIND("YES",D149),0)=1),AND(LEN(D149)=2,IFERROR(FIND("NO",D149),0)=1),AND(LEN(D149)=7,IFERROR(FIND("UNCLEAR",D149),0)=1)),OR(AND(LEN(E149)=3,IFERROR(FIND("YES",E149),0)=1),AND(LEN(E149)=2,IFERROR(FIND("NO",E149),0)=1),AND(LEN(E149)=7,IFERROR(FIND("UNCLEAR",E149),0)=1)),OR(AND(LEN(F149)=3,IFERROR(FIND("YES",F149),0)=1),AND(LEN(F149)=2,IFERROR(FIND("NO",F149),0)=1),AND(LEN(F149)=7,IFERROR(FIND("UNCLEAR",F149),0)=1)),OR(AND(LEN(G149)=3,IFERROR(FIND("YES",G149),0)=1),AND(LEN(G149)=2,IFERROR(FIND("NO",G149),0)=1),AND(LEN(G149)=7,IFERROR(FIND("UNCLEAR",G149),0)=1)),OR(AND(LEN(H149)=8,IFERROR(FIND("OWN TEAM",H149),0)=1),AND(LEN(H149)=19,IFERROR(FIND("NETWORK / AFFILIATE",H149),0)=1),AND(LEN(H149)=25,IFERROR(FIND("THIRD PARTY / ROUTED LEAD",H149),0)=1),AND(LEN(H149)=16,IFERROR(FIND("INFORMATION ONLY",H149),0)=1),AND(LEN(H149)=23,IFERROR(FIND("SOFTWARE / SELF-SERVICE",H149),0)=1),AND(LEN(H149)=15,IFERROR(FIND("CLIENT IN-HOUSE",H149),0)=1),AND(LEN(H149)=7,IFERROR(FIND("UNCLEAR",H149),0)=1)),OR(AND(LEN(I149)=3,IFERROR(FIND("YES",I149),0)=1),AND(LEN(I149)=2,IFERROR(FIND("NO",I149),0)=1),AND(LEN(I149)=7,IFERROR(FIND("UNCLEAR",I149),0)=1)),OR(AND(LEN(J149)=9,IFERROR(FIND("AVAILABLE",J149),0)=1),AND(LEN(J149)=13,IFERROR(FIND("NOT AVAILABLE",J149),0)=1),AND(LEN(J149)=11,IFERROR(FIND("CONTRADICTS",J149),0)=1))),"VALID","INVALID - CONTROL TOKEN")))</x:f>
      </x:c>
      <x:c r="N149" s="26" t="str">
        <x:f>IF(A149="","",IF(COUNTIFS(EVIDENCE_PACKET!$A$6:$A$205,K149,EVIDENCE_PACKET!$B$6:$B$205,A149,EVIDENCE_PACKET!$J$6:$J$205,"VALID")=1,IF(COUNTIFS(EVIDENCE_PACKET!$A$6:$A$205,K149,EVIDENCE_PACKET!$F$6:$F$205,"CURRENT")=1,"READY","UNRESOLVED"),"INVALID - EVIDENCE LINK"))</x:f>
      </x:c>
      <x:c r="O149" s="26" t="str">
        <x:f>IF(A149="","",IF(OR(AND(OR(EXACT(C149,"DIRECTORY / MARKETPLACE"),EXACT(C149,"ASSOCIATION / AUTHORITY"),EXACT(C149,"SOFTWARE / SELF-SERVICE")),EXACT(H149,"OWN TEAM")),AND(EXACT(C149,"SPECIALIST ADVISORY FIRM"),OR(EXACT(H149,"INFORMATION ONLY"),EXACT(H149,"SOFTWARE / SELF-SERVICE")))),"CONTRADICTION","OK"))</x:f>
      </x:c>
      <x:c r="P149" s="26" t="str">
        <x:f>IF(A149="","",IF(OR(M149&lt;&gt;"VALID",N149&lt;&gt;"READY",O149&lt;&gt;"OK"),"BLOCKED",IF(OR(D149="UNCLEAR",E149="UNCLEAR",F149="UNCLEAR",G149="UNCLEAR",H149="UNCLEAR",I149="UNCLEAR"),"UNRESOLVED","CLEAR")))</x:f>
      </x:c>
      <x:c r="Q149" s="26" t="str">
        <x:f>IF(A149="","",IF(P149="BLOCKED","EVIDENCE / CONTROL BLOCK",IF(P149="UNRESOLVED","CONDITIONAL / REVIEW REQUIRED",VLOOKUP(C149,LISTS!$L$2:$M$10,2,FALSE))))</x:f>
      </x:c>
      <x:c r="R149" s="26" t="str">
        <x:f>IF(A149="","",IF(Q149="EVIDENCE / CONTROL BLOCK","BLOCKED",IF(Q149="CONDITIONAL / REVIEW REQUIRED","UNRESOLVED","READY")))</x:f>
      </x:c>
      <x:c r="S149" s="26" t="str">
        <x:f>IF(A149="","",VLOOKUP(Q149,LISTS!$Q$2:$T$9,2,FALSE))</x:f>
      </x:c>
      <x:c r="T149" s="26" t="str">
        <x:f>IF(A149="","",VLOOKUP(Q149,LISTS!$Q$2:$T$9,3,FALSE))</x:f>
      </x:c>
      <x:c r="U149" s="26" t="str">
        <x:f>IF(A149="","",VLOOKUP(Q149,LISTS!$Q$2:$T$9,4,FALSE))</x:f>
      </x:c>
      <x:c r="V149" s="26" t="str">
        <x:f>IF(A149="","","Reopen when mandate, jurisdiction, buyer/risk, timing, delivery ownership, engagement model or evidence freshness changes materially.")</x:f>
      </x:c>
    </x:row>
    <x:row r="150">
      <x:c r="A150" s="20"/>
      <x:c r="B150" s="20"/>
      <x:c r="C150" s="20"/>
      <x:c r="D150" s="20"/>
      <x:c r="E150" s="20"/>
      <x:c r="F150" s="20"/>
      <x:c r="G150" s="20"/>
      <x:c r="H150" s="20"/>
      <x:c r="I150" s="20"/>
      <x:c r="J150" s="20"/>
      <x:c r="K150" s="20"/>
      <x:c r="L150" s="20"/>
      <x:c r="M150" s="26" t="str">
        <x:f>IF(A150="","",IF(COUNTIF($A$6:$A$205,A150)&gt;1,"INVALID - DUPLICATE ID",IF(AND(OR(AND(LEN(C150)=24,IFERROR(FIND("SPECIALIST ADVISORY FIRM",C150),0)=1),AND(LEN(C150)=29,IFERROR(FIND("GLOBAL MULTIDISCIPLINARY FIRM",C150),0)=1),AND(LEN(C150)=27,IFERROR(FIND("LAW FIRM / ADJACENT ADVISER",C150),0)=1),AND(LEN(C150)=18,IFERROR(FIND("INDEPENDENT EXPERT",C150),0)=1),AND(LEN(C150)=23,IFERROR(FIND("DIRECTORY / MARKETPLACE",C150),0)=1),AND(LEN(C150)=23,IFERROR(FIND("ASSOCIATION / AUTHORITY",C150),0)=1),AND(LEN(C150)=23,IFERROR(FIND("SOFTWARE / SELF-SERVICE",C150),0)=1),AND(LEN(C150)=19,IFERROR(FIND("IN-HOUSE SUBSTITUTE",C150),0)=1),AND(LEN(C150)=5,IFERROR(FIND("OTHER",C150),0)=1)),OR(AND(LEN(D150)=3,IFERROR(FIND("YES",D150),0)=1),AND(LEN(D150)=2,IFERROR(FIND("NO",D150),0)=1),AND(LEN(D150)=7,IFERROR(FIND("UNCLEAR",D150),0)=1)),OR(AND(LEN(E150)=3,IFERROR(FIND("YES",E150),0)=1),AND(LEN(E150)=2,IFERROR(FIND("NO",E150),0)=1),AND(LEN(E150)=7,IFERROR(FIND("UNCLEAR",E150),0)=1)),OR(AND(LEN(F150)=3,IFERROR(FIND("YES",F150),0)=1),AND(LEN(F150)=2,IFERROR(FIND("NO",F150),0)=1),AND(LEN(F150)=7,IFERROR(FIND("UNCLEAR",F150),0)=1)),OR(AND(LEN(G150)=3,IFERROR(FIND("YES",G150),0)=1),AND(LEN(G150)=2,IFERROR(FIND("NO",G150),0)=1),AND(LEN(G150)=7,IFERROR(FIND("UNCLEAR",G150),0)=1)),OR(AND(LEN(H150)=8,IFERROR(FIND("OWN TEAM",H150),0)=1),AND(LEN(H150)=19,IFERROR(FIND("NETWORK / AFFILIATE",H150),0)=1),AND(LEN(H150)=25,IFERROR(FIND("THIRD PARTY / ROUTED LEAD",H150),0)=1),AND(LEN(H150)=16,IFERROR(FIND("INFORMATION ONLY",H150),0)=1),AND(LEN(H150)=23,IFERROR(FIND("SOFTWARE / SELF-SERVICE",H150),0)=1),AND(LEN(H150)=15,IFERROR(FIND("CLIENT IN-HOUSE",H150),0)=1),AND(LEN(H150)=7,IFERROR(FIND("UNCLEAR",H150),0)=1)),OR(AND(LEN(I150)=3,IFERROR(FIND("YES",I150),0)=1),AND(LEN(I150)=2,IFERROR(FIND("NO",I150),0)=1),AND(LEN(I150)=7,IFERROR(FIND("UNCLEAR",I150),0)=1)),OR(AND(LEN(J150)=9,IFERROR(FIND("AVAILABLE",J150),0)=1),AND(LEN(J150)=13,IFERROR(FIND("NOT AVAILABLE",J150),0)=1),AND(LEN(J150)=11,IFERROR(FIND("CONTRADICTS",J150),0)=1))),"VALID","INVALID - CONTROL TOKEN")))</x:f>
      </x:c>
      <x:c r="N150" s="26" t="str">
        <x:f>IF(A150="","",IF(COUNTIFS(EVIDENCE_PACKET!$A$6:$A$205,K150,EVIDENCE_PACKET!$B$6:$B$205,A150,EVIDENCE_PACKET!$J$6:$J$205,"VALID")=1,IF(COUNTIFS(EVIDENCE_PACKET!$A$6:$A$205,K150,EVIDENCE_PACKET!$F$6:$F$205,"CURRENT")=1,"READY","UNRESOLVED"),"INVALID - EVIDENCE LINK"))</x:f>
      </x:c>
      <x:c r="O150" s="26" t="str">
        <x:f>IF(A150="","",IF(OR(AND(OR(EXACT(C150,"DIRECTORY / MARKETPLACE"),EXACT(C150,"ASSOCIATION / AUTHORITY"),EXACT(C150,"SOFTWARE / SELF-SERVICE")),EXACT(H150,"OWN TEAM")),AND(EXACT(C150,"SPECIALIST ADVISORY FIRM"),OR(EXACT(H150,"INFORMATION ONLY"),EXACT(H150,"SOFTWARE / SELF-SERVICE")))),"CONTRADICTION","OK"))</x:f>
      </x:c>
      <x:c r="P150" s="26" t="str">
        <x:f>IF(A150="","",IF(OR(M150&lt;&gt;"VALID",N150&lt;&gt;"READY",O150&lt;&gt;"OK"),"BLOCKED",IF(OR(D150="UNCLEAR",E150="UNCLEAR",F150="UNCLEAR",G150="UNCLEAR",H150="UNCLEAR",I150="UNCLEAR"),"UNRESOLVED","CLEAR")))</x:f>
      </x:c>
      <x:c r="Q150" s="26" t="str">
        <x:f>IF(A150="","",IF(P150="BLOCKED","EVIDENCE / CONTROL BLOCK",IF(P150="UNRESOLVED","CONDITIONAL / REVIEW REQUIRED",VLOOKUP(C150,LISTS!$L$2:$M$10,2,FALSE))))</x:f>
      </x:c>
      <x:c r="R150" s="26" t="str">
        <x:f>IF(A150="","",IF(Q150="EVIDENCE / CONTROL BLOCK","BLOCKED",IF(Q150="CONDITIONAL / REVIEW REQUIRED","UNRESOLVED","READY")))</x:f>
      </x:c>
      <x:c r="S150" s="26" t="str">
        <x:f>IF(A150="","",VLOOKUP(Q150,LISTS!$Q$2:$T$9,2,FALSE))</x:f>
      </x:c>
      <x:c r="T150" s="26" t="str">
        <x:f>IF(A150="","",VLOOKUP(Q150,LISTS!$Q$2:$T$9,3,FALSE))</x:f>
      </x:c>
      <x:c r="U150" s="26" t="str">
        <x:f>IF(A150="","",VLOOKUP(Q150,LISTS!$Q$2:$T$9,4,FALSE))</x:f>
      </x:c>
      <x:c r="V150" s="26" t="str">
        <x:f>IF(A150="","","Reopen when mandate, jurisdiction, buyer/risk, timing, delivery ownership, engagement model or evidence freshness changes materially.")</x:f>
      </x:c>
    </x:row>
    <x:row r="151">
      <x:c r="A151" s="20"/>
      <x:c r="B151" s="20"/>
      <x:c r="C151" s="20"/>
      <x:c r="D151" s="20"/>
      <x:c r="E151" s="20"/>
      <x:c r="F151" s="20"/>
      <x:c r="G151" s="20"/>
      <x:c r="H151" s="20"/>
      <x:c r="I151" s="20"/>
      <x:c r="J151" s="20"/>
      <x:c r="K151" s="20"/>
      <x:c r="L151" s="20"/>
      <x:c r="M151" s="26" t="str">
        <x:f>IF(A151="","",IF(COUNTIF($A$6:$A$205,A151)&gt;1,"INVALID - DUPLICATE ID",IF(AND(OR(AND(LEN(C151)=24,IFERROR(FIND("SPECIALIST ADVISORY FIRM",C151),0)=1),AND(LEN(C151)=29,IFERROR(FIND("GLOBAL MULTIDISCIPLINARY FIRM",C151),0)=1),AND(LEN(C151)=27,IFERROR(FIND("LAW FIRM / ADJACENT ADVISER",C151),0)=1),AND(LEN(C151)=18,IFERROR(FIND("INDEPENDENT EXPERT",C151),0)=1),AND(LEN(C151)=23,IFERROR(FIND("DIRECTORY / MARKETPLACE",C151),0)=1),AND(LEN(C151)=23,IFERROR(FIND("ASSOCIATION / AUTHORITY",C151),0)=1),AND(LEN(C151)=23,IFERROR(FIND("SOFTWARE / SELF-SERVICE",C151),0)=1),AND(LEN(C151)=19,IFERROR(FIND("IN-HOUSE SUBSTITUTE",C151),0)=1),AND(LEN(C151)=5,IFERROR(FIND("OTHER",C151),0)=1)),OR(AND(LEN(D151)=3,IFERROR(FIND("YES",D151),0)=1),AND(LEN(D151)=2,IFERROR(FIND("NO",D151),0)=1),AND(LEN(D151)=7,IFERROR(FIND("UNCLEAR",D151),0)=1)),OR(AND(LEN(E151)=3,IFERROR(FIND("YES",E151),0)=1),AND(LEN(E151)=2,IFERROR(FIND("NO",E151),0)=1),AND(LEN(E151)=7,IFERROR(FIND("UNCLEAR",E151),0)=1)),OR(AND(LEN(F151)=3,IFERROR(FIND("YES",F151),0)=1),AND(LEN(F151)=2,IFERROR(FIND("NO",F151),0)=1),AND(LEN(F151)=7,IFERROR(FIND("UNCLEAR",F151),0)=1)),OR(AND(LEN(G151)=3,IFERROR(FIND("YES",G151),0)=1),AND(LEN(G151)=2,IFERROR(FIND("NO",G151),0)=1),AND(LEN(G151)=7,IFERROR(FIND("UNCLEAR",G151),0)=1)),OR(AND(LEN(H151)=8,IFERROR(FIND("OWN TEAM",H151),0)=1),AND(LEN(H151)=19,IFERROR(FIND("NETWORK / AFFILIATE",H151),0)=1),AND(LEN(H151)=25,IFERROR(FIND("THIRD PARTY / ROUTED LEAD",H151),0)=1),AND(LEN(H151)=16,IFERROR(FIND("INFORMATION ONLY",H151),0)=1),AND(LEN(H151)=23,IFERROR(FIND("SOFTWARE / SELF-SERVICE",H151),0)=1),AND(LEN(H151)=15,IFERROR(FIND("CLIENT IN-HOUSE",H151),0)=1),AND(LEN(H151)=7,IFERROR(FIND("UNCLEAR",H151),0)=1)),OR(AND(LEN(I151)=3,IFERROR(FIND("YES",I151),0)=1),AND(LEN(I151)=2,IFERROR(FIND("NO",I151),0)=1),AND(LEN(I151)=7,IFERROR(FIND("UNCLEAR",I151),0)=1)),OR(AND(LEN(J151)=9,IFERROR(FIND("AVAILABLE",J151),0)=1),AND(LEN(J151)=13,IFERROR(FIND("NOT AVAILABLE",J151),0)=1),AND(LEN(J151)=11,IFERROR(FIND("CONTRADICTS",J151),0)=1))),"VALID","INVALID - CONTROL TOKEN")))</x:f>
      </x:c>
      <x:c r="N151" s="26" t="str">
        <x:f>IF(A151="","",IF(COUNTIFS(EVIDENCE_PACKET!$A$6:$A$205,K151,EVIDENCE_PACKET!$B$6:$B$205,A151,EVIDENCE_PACKET!$J$6:$J$205,"VALID")=1,IF(COUNTIFS(EVIDENCE_PACKET!$A$6:$A$205,K151,EVIDENCE_PACKET!$F$6:$F$205,"CURRENT")=1,"READY","UNRESOLVED"),"INVALID - EVIDENCE LINK"))</x:f>
      </x:c>
      <x:c r="O151" s="26" t="str">
        <x:f>IF(A151="","",IF(OR(AND(OR(EXACT(C151,"DIRECTORY / MARKETPLACE"),EXACT(C151,"ASSOCIATION / AUTHORITY"),EXACT(C151,"SOFTWARE / SELF-SERVICE")),EXACT(H151,"OWN TEAM")),AND(EXACT(C151,"SPECIALIST ADVISORY FIRM"),OR(EXACT(H151,"INFORMATION ONLY"),EXACT(H151,"SOFTWARE / SELF-SERVICE")))),"CONTRADICTION","OK"))</x:f>
      </x:c>
      <x:c r="P151" s="26" t="str">
        <x:f>IF(A151="","",IF(OR(M151&lt;&gt;"VALID",N151&lt;&gt;"READY",O151&lt;&gt;"OK"),"BLOCKED",IF(OR(D151="UNCLEAR",E151="UNCLEAR",F151="UNCLEAR",G151="UNCLEAR",H151="UNCLEAR",I151="UNCLEAR"),"UNRESOLVED","CLEAR")))</x:f>
      </x:c>
      <x:c r="Q151" s="26" t="str">
        <x:f>IF(A151="","",IF(P151="BLOCKED","EVIDENCE / CONTROL BLOCK",IF(P151="UNRESOLVED","CONDITIONAL / REVIEW REQUIRED",VLOOKUP(C151,LISTS!$L$2:$M$10,2,FALSE))))</x:f>
      </x:c>
      <x:c r="R151" s="26" t="str">
        <x:f>IF(A151="","",IF(Q151="EVIDENCE / CONTROL BLOCK","BLOCKED",IF(Q151="CONDITIONAL / REVIEW REQUIRED","UNRESOLVED","READY")))</x:f>
      </x:c>
      <x:c r="S151" s="26" t="str">
        <x:f>IF(A151="","",VLOOKUP(Q151,LISTS!$Q$2:$T$9,2,FALSE))</x:f>
      </x:c>
      <x:c r="T151" s="26" t="str">
        <x:f>IF(A151="","",VLOOKUP(Q151,LISTS!$Q$2:$T$9,3,FALSE))</x:f>
      </x:c>
      <x:c r="U151" s="26" t="str">
        <x:f>IF(A151="","",VLOOKUP(Q151,LISTS!$Q$2:$T$9,4,FALSE))</x:f>
      </x:c>
      <x:c r="V151" s="26" t="str">
        <x:f>IF(A151="","","Reopen when mandate, jurisdiction, buyer/risk, timing, delivery ownership, engagement model or evidence freshness changes materially.")</x:f>
      </x:c>
    </x:row>
    <x:row r="152">
      <x:c r="A152" s="20"/>
      <x:c r="B152" s="20"/>
      <x:c r="C152" s="20"/>
      <x:c r="D152" s="20"/>
      <x:c r="E152" s="20"/>
      <x:c r="F152" s="20"/>
      <x:c r="G152" s="20"/>
      <x:c r="H152" s="20"/>
      <x:c r="I152" s="20"/>
      <x:c r="J152" s="20"/>
      <x:c r="K152" s="20"/>
      <x:c r="L152" s="20"/>
      <x:c r="M152" s="26" t="str">
        <x:f>IF(A152="","",IF(COUNTIF($A$6:$A$205,A152)&gt;1,"INVALID - DUPLICATE ID",IF(AND(OR(AND(LEN(C152)=24,IFERROR(FIND("SPECIALIST ADVISORY FIRM",C152),0)=1),AND(LEN(C152)=29,IFERROR(FIND("GLOBAL MULTIDISCIPLINARY FIRM",C152),0)=1),AND(LEN(C152)=27,IFERROR(FIND("LAW FIRM / ADJACENT ADVISER",C152),0)=1),AND(LEN(C152)=18,IFERROR(FIND("INDEPENDENT EXPERT",C152),0)=1),AND(LEN(C152)=23,IFERROR(FIND("DIRECTORY / MARKETPLACE",C152),0)=1),AND(LEN(C152)=23,IFERROR(FIND("ASSOCIATION / AUTHORITY",C152),0)=1),AND(LEN(C152)=23,IFERROR(FIND("SOFTWARE / SELF-SERVICE",C152),0)=1),AND(LEN(C152)=19,IFERROR(FIND("IN-HOUSE SUBSTITUTE",C152),0)=1),AND(LEN(C152)=5,IFERROR(FIND("OTHER",C152),0)=1)),OR(AND(LEN(D152)=3,IFERROR(FIND("YES",D152),0)=1),AND(LEN(D152)=2,IFERROR(FIND("NO",D152),0)=1),AND(LEN(D152)=7,IFERROR(FIND("UNCLEAR",D152),0)=1)),OR(AND(LEN(E152)=3,IFERROR(FIND("YES",E152),0)=1),AND(LEN(E152)=2,IFERROR(FIND("NO",E152),0)=1),AND(LEN(E152)=7,IFERROR(FIND("UNCLEAR",E152),0)=1)),OR(AND(LEN(F152)=3,IFERROR(FIND("YES",F152),0)=1),AND(LEN(F152)=2,IFERROR(FIND("NO",F152),0)=1),AND(LEN(F152)=7,IFERROR(FIND("UNCLEAR",F152),0)=1)),OR(AND(LEN(G152)=3,IFERROR(FIND("YES",G152),0)=1),AND(LEN(G152)=2,IFERROR(FIND("NO",G152),0)=1),AND(LEN(G152)=7,IFERROR(FIND("UNCLEAR",G152),0)=1)),OR(AND(LEN(H152)=8,IFERROR(FIND("OWN TEAM",H152),0)=1),AND(LEN(H152)=19,IFERROR(FIND("NETWORK / AFFILIATE",H152),0)=1),AND(LEN(H152)=25,IFERROR(FIND("THIRD PARTY / ROUTED LEAD",H152),0)=1),AND(LEN(H152)=16,IFERROR(FIND("INFORMATION ONLY",H152),0)=1),AND(LEN(H152)=23,IFERROR(FIND("SOFTWARE / SELF-SERVICE",H152),0)=1),AND(LEN(H152)=15,IFERROR(FIND("CLIENT IN-HOUSE",H152),0)=1),AND(LEN(H152)=7,IFERROR(FIND("UNCLEAR",H152),0)=1)),OR(AND(LEN(I152)=3,IFERROR(FIND("YES",I152),0)=1),AND(LEN(I152)=2,IFERROR(FIND("NO",I152),0)=1),AND(LEN(I152)=7,IFERROR(FIND("UNCLEAR",I152),0)=1)),OR(AND(LEN(J152)=9,IFERROR(FIND("AVAILABLE",J152),0)=1),AND(LEN(J152)=13,IFERROR(FIND("NOT AVAILABLE",J152),0)=1),AND(LEN(J152)=11,IFERROR(FIND("CONTRADICTS",J152),0)=1))),"VALID","INVALID - CONTROL TOKEN")))</x:f>
      </x:c>
      <x:c r="N152" s="26" t="str">
        <x:f>IF(A152="","",IF(COUNTIFS(EVIDENCE_PACKET!$A$6:$A$205,K152,EVIDENCE_PACKET!$B$6:$B$205,A152,EVIDENCE_PACKET!$J$6:$J$205,"VALID")=1,IF(COUNTIFS(EVIDENCE_PACKET!$A$6:$A$205,K152,EVIDENCE_PACKET!$F$6:$F$205,"CURRENT")=1,"READY","UNRESOLVED"),"INVALID - EVIDENCE LINK"))</x:f>
      </x:c>
      <x:c r="O152" s="26" t="str">
        <x:f>IF(A152="","",IF(OR(AND(OR(EXACT(C152,"DIRECTORY / MARKETPLACE"),EXACT(C152,"ASSOCIATION / AUTHORITY"),EXACT(C152,"SOFTWARE / SELF-SERVICE")),EXACT(H152,"OWN TEAM")),AND(EXACT(C152,"SPECIALIST ADVISORY FIRM"),OR(EXACT(H152,"INFORMATION ONLY"),EXACT(H152,"SOFTWARE / SELF-SERVICE")))),"CONTRADICTION","OK"))</x:f>
      </x:c>
      <x:c r="P152" s="26" t="str">
        <x:f>IF(A152="","",IF(OR(M152&lt;&gt;"VALID",N152&lt;&gt;"READY",O152&lt;&gt;"OK"),"BLOCKED",IF(OR(D152="UNCLEAR",E152="UNCLEAR",F152="UNCLEAR",G152="UNCLEAR",H152="UNCLEAR",I152="UNCLEAR"),"UNRESOLVED","CLEAR")))</x:f>
      </x:c>
      <x:c r="Q152" s="26" t="str">
        <x:f>IF(A152="","",IF(P152="BLOCKED","EVIDENCE / CONTROL BLOCK",IF(P152="UNRESOLVED","CONDITIONAL / REVIEW REQUIRED",VLOOKUP(C152,LISTS!$L$2:$M$10,2,FALSE))))</x:f>
      </x:c>
      <x:c r="R152" s="26" t="str">
        <x:f>IF(A152="","",IF(Q152="EVIDENCE / CONTROL BLOCK","BLOCKED",IF(Q152="CONDITIONAL / REVIEW REQUIRED","UNRESOLVED","READY")))</x:f>
      </x:c>
      <x:c r="S152" s="26" t="str">
        <x:f>IF(A152="","",VLOOKUP(Q152,LISTS!$Q$2:$T$9,2,FALSE))</x:f>
      </x:c>
      <x:c r="T152" s="26" t="str">
        <x:f>IF(A152="","",VLOOKUP(Q152,LISTS!$Q$2:$T$9,3,FALSE))</x:f>
      </x:c>
      <x:c r="U152" s="26" t="str">
        <x:f>IF(A152="","",VLOOKUP(Q152,LISTS!$Q$2:$T$9,4,FALSE))</x:f>
      </x:c>
      <x:c r="V152" s="26" t="str">
        <x:f>IF(A152="","","Reopen when mandate, jurisdiction, buyer/risk, timing, delivery ownership, engagement model or evidence freshness changes materially.")</x:f>
      </x:c>
    </x:row>
    <x:row r="153">
      <x:c r="A153" s="20"/>
      <x:c r="B153" s="20"/>
      <x:c r="C153" s="20"/>
      <x:c r="D153" s="20"/>
      <x:c r="E153" s="20"/>
      <x:c r="F153" s="20"/>
      <x:c r="G153" s="20"/>
      <x:c r="H153" s="20"/>
      <x:c r="I153" s="20"/>
      <x:c r="J153" s="20"/>
      <x:c r="K153" s="20"/>
      <x:c r="L153" s="20"/>
      <x:c r="M153" s="26" t="str">
        <x:f>IF(A153="","",IF(COUNTIF($A$6:$A$205,A153)&gt;1,"INVALID - DUPLICATE ID",IF(AND(OR(AND(LEN(C153)=24,IFERROR(FIND("SPECIALIST ADVISORY FIRM",C153),0)=1),AND(LEN(C153)=29,IFERROR(FIND("GLOBAL MULTIDISCIPLINARY FIRM",C153),0)=1),AND(LEN(C153)=27,IFERROR(FIND("LAW FIRM / ADJACENT ADVISER",C153),0)=1),AND(LEN(C153)=18,IFERROR(FIND("INDEPENDENT EXPERT",C153),0)=1),AND(LEN(C153)=23,IFERROR(FIND("DIRECTORY / MARKETPLACE",C153),0)=1),AND(LEN(C153)=23,IFERROR(FIND("ASSOCIATION / AUTHORITY",C153),0)=1),AND(LEN(C153)=23,IFERROR(FIND("SOFTWARE / SELF-SERVICE",C153),0)=1),AND(LEN(C153)=19,IFERROR(FIND("IN-HOUSE SUBSTITUTE",C153),0)=1),AND(LEN(C153)=5,IFERROR(FIND("OTHER",C153),0)=1)),OR(AND(LEN(D153)=3,IFERROR(FIND("YES",D153),0)=1),AND(LEN(D153)=2,IFERROR(FIND("NO",D153),0)=1),AND(LEN(D153)=7,IFERROR(FIND("UNCLEAR",D153),0)=1)),OR(AND(LEN(E153)=3,IFERROR(FIND("YES",E153),0)=1),AND(LEN(E153)=2,IFERROR(FIND("NO",E153),0)=1),AND(LEN(E153)=7,IFERROR(FIND("UNCLEAR",E153),0)=1)),OR(AND(LEN(F153)=3,IFERROR(FIND("YES",F153),0)=1),AND(LEN(F153)=2,IFERROR(FIND("NO",F153),0)=1),AND(LEN(F153)=7,IFERROR(FIND("UNCLEAR",F153),0)=1)),OR(AND(LEN(G153)=3,IFERROR(FIND("YES",G153),0)=1),AND(LEN(G153)=2,IFERROR(FIND("NO",G153),0)=1),AND(LEN(G153)=7,IFERROR(FIND("UNCLEAR",G153),0)=1)),OR(AND(LEN(H153)=8,IFERROR(FIND("OWN TEAM",H153),0)=1),AND(LEN(H153)=19,IFERROR(FIND("NETWORK / AFFILIATE",H153),0)=1),AND(LEN(H153)=25,IFERROR(FIND("THIRD PARTY / ROUTED LEAD",H153),0)=1),AND(LEN(H153)=16,IFERROR(FIND("INFORMATION ONLY",H153),0)=1),AND(LEN(H153)=23,IFERROR(FIND("SOFTWARE / SELF-SERVICE",H153),0)=1),AND(LEN(H153)=15,IFERROR(FIND("CLIENT IN-HOUSE",H153),0)=1),AND(LEN(H153)=7,IFERROR(FIND("UNCLEAR",H153),0)=1)),OR(AND(LEN(I153)=3,IFERROR(FIND("YES",I153),0)=1),AND(LEN(I153)=2,IFERROR(FIND("NO",I153),0)=1),AND(LEN(I153)=7,IFERROR(FIND("UNCLEAR",I153),0)=1)),OR(AND(LEN(J153)=9,IFERROR(FIND("AVAILABLE",J153),0)=1),AND(LEN(J153)=13,IFERROR(FIND("NOT AVAILABLE",J153),0)=1),AND(LEN(J153)=11,IFERROR(FIND("CONTRADICTS",J153),0)=1))),"VALID","INVALID - CONTROL TOKEN")))</x:f>
      </x:c>
      <x:c r="N153" s="26" t="str">
        <x:f>IF(A153="","",IF(COUNTIFS(EVIDENCE_PACKET!$A$6:$A$205,K153,EVIDENCE_PACKET!$B$6:$B$205,A153,EVIDENCE_PACKET!$J$6:$J$205,"VALID")=1,IF(COUNTIFS(EVIDENCE_PACKET!$A$6:$A$205,K153,EVIDENCE_PACKET!$F$6:$F$205,"CURRENT")=1,"READY","UNRESOLVED"),"INVALID - EVIDENCE LINK"))</x:f>
      </x:c>
      <x:c r="O153" s="26" t="str">
        <x:f>IF(A153="","",IF(OR(AND(OR(EXACT(C153,"DIRECTORY / MARKETPLACE"),EXACT(C153,"ASSOCIATION / AUTHORITY"),EXACT(C153,"SOFTWARE / SELF-SERVICE")),EXACT(H153,"OWN TEAM")),AND(EXACT(C153,"SPECIALIST ADVISORY FIRM"),OR(EXACT(H153,"INFORMATION ONLY"),EXACT(H153,"SOFTWARE / SELF-SERVICE")))),"CONTRADICTION","OK"))</x:f>
      </x:c>
      <x:c r="P153" s="26" t="str">
        <x:f>IF(A153="","",IF(OR(M153&lt;&gt;"VALID",N153&lt;&gt;"READY",O153&lt;&gt;"OK"),"BLOCKED",IF(OR(D153="UNCLEAR",E153="UNCLEAR",F153="UNCLEAR",G153="UNCLEAR",H153="UNCLEAR",I153="UNCLEAR"),"UNRESOLVED","CLEAR")))</x:f>
      </x:c>
      <x:c r="Q153" s="26" t="str">
        <x:f>IF(A153="","",IF(P153="BLOCKED","EVIDENCE / CONTROL BLOCK",IF(P153="UNRESOLVED","CONDITIONAL / REVIEW REQUIRED",VLOOKUP(C153,LISTS!$L$2:$M$10,2,FALSE))))</x:f>
      </x:c>
      <x:c r="R153" s="26" t="str">
        <x:f>IF(A153="","",IF(Q153="EVIDENCE / CONTROL BLOCK","BLOCKED",IF(Q153="CONDITIONAL / REVIEW REQUIRED","UNRESOLVED","READY")))</x:f>
      </x:c>
      <x:c r="S153" s="26" t="str">
        <x:f>IF(A153="","",VLOOKUP(Q153,LISTS!$Q$2:$T$9,2,FALSE))</x:f>
      </x:c>
      <x:c r="T153" s="26" t="str">
        <x:f>IF(A153="","",VLOOKUP(Q153,LISTS!$Q$2:$T$9,3,FALSE))</x:f>
      </x:c>
      <x:c r="U153" s="26" t="str">
        <x:f>IF(A153="","",VLOOKUP(Q153,LISTS!$Q$2:$T$9,4,FALSE))</x:f>
      </x:c>
      <x:c r="V153" s="26" t="str">
        <x:f>IF(A153="","","Reopen when mandate, jurisdiction, buyer/risk, timing, delivery ownership, engagement model or evidence freshness changes materially.")</x:f>
      </x:c>
    </x:row>
    <x:row r="154">
      <x:c r="A154" s="20"/>
      <x:c r="B154" s="20"/>
      <x:c r="C154" s="20"/>
      <x:c r="D154" s="20"/>
      <x:c r="E154" s="20"/>
      <x:c r="F154" s="20"/>
      <x:c r="G154" s="20"/>
      <x:c r="H154" s="20"/>
      <x:c r="I154" s="20"/>
      <x:c r="J154" s="20"/>
      <x:c r="K154" s="20"/>
      <x:c r="L154" s="20"/>
      <x:c r="M154" s="26" t="str">
        <x:f>IF(A154="","",IF(COUNTIF($A$6:$A$205,A154)&gt;1,"INVALID - DUPLICATE ID",IF(AND(OR(AND(LEN(C154)=24,IFERROR(FIND("SPECIALIST ADVISORY FIRM",C154),0)=1),AND(LEN(C154)=29,IFERROR(FIND("GLOBAL MULTIDISCIPLINARY FIRM",C154),0)=1),AND(LEN(C154)=27,IFERROR(FIND("LAW FIRM / ADJACENT ADVISER",C154),0)=1),AND(LEN(C154)=18,IFERROR(FIND("INDEPENDENT EXPERT",C154),0)=1),AND(LEN(C154)=23,IFERROR(FIND("DIRECTORY / MARKETPLACE",C154),0)=1),AND(LEN(C154)=23,IFERROR(FIND("ASSOCIATION / AUTHORITY",C154),0)=1),AND(LEN(C154)=23,IFERROR(FIND("SOFTWARE / SELF-SERVICE",C154),0)=1),AND(LEN(C154)=19,IFERROR(FIND("IN-HOUSE SUBSTITUTE",C154),0)=1),AND(LEN(C154)=5,IFERROR(FIND("OTHER",C154),0)=1)),OR(AND(LEN(D154)=3,IFERROR(FIND("YES",D154),0)=1),AND(LEN(D154)=2,IFERROR(FIND("NO",D154),0)=1),AND(LEN(D154)=7,IFERROR(FIND("UNCLEAR",D154),0)=1)),OR(AND(LEN(E154)=3,IFERROR(FIND("YES",E154),0)=1),AND(LEN(E154)=2,IFERROR(FIND("NO",E154),0)=1),AND(LEN(E154)=7,IFERROR(FIND("UNCLEAR",E154),0)=1)),OR(AND(LEN(F154)=3,IFERROR(FIND("YES",F154),0)=1),AND(LEN(F154)=2,IFERROR(FIND("NO",F154),0)=1),AND(LEN(F154)=7,IFERROR(FIND("UNCLEAR",F154),0)=1)),OR(AND(LEN(G154)=3,IFERROR(FIND("YES",G154),0)=1),AND(LEN(G154)=2,IFERROR(FIND("NO",G154),0)=1),AND(LEN(G154)=7,IFERROR(FIND("UNCLEAR",G154),0)=1)),OR(AND(LEN(H154)=8,IFERROR(FIND("OWN TEAM",H154),0)=1),AND(LEN(H154)=19,IFERROR(FIND("NETWORK / AFFILIATE",H154),0)=1),AND(LEN(H154)=25,IFERROR(FIND("THIRD PARTY / ROUTED LEAD",H154),0)=1),AND(LEN(H154)=16,IFERROR(FIND("INFORMATION ONLY",H154),0)=1),AND(LEN(H154)=23,IFERROR(FIND("SOFTWARE / SELF-SERVICE",H154),0)=1),AND(LEN(H154)=15,IFERROR(FIND("CLIENT IN-HOUSE",H154),0)=1),AND(LEN(H154)=7,IFERROR(FIND("UNCLEAR",H154),0)=1)),OR(AND(LEN(I154)=3,IFERROR(FIND("YES",I154),0)=1),AND(LEN(I154)=2,IFERROR(FIND("NO",I154),0)=1),AND(LEN(I154)=7,IFERROR(FIND("UNCLEAR",I154),0)=1)),OR(AND(LEN(J154)=9,IFERROR(FIND("AVAILABLE",J154),0)=1),AND(LEN(J154)=13,IFERROR(FIND("NOT AVAILABLE",J154),0)=1),AND(LEN(J154)=11,IFERROR(FIND("CONTRADICTS",J154),0)=1))),"VALID","INVALID - CONTROL TOKEN")))</x:f>
      </x:c>
      <x:c r="N154" s="26" t="str">
        <x:f>IF(A154="","",IF(COUNTIFS(EVIDENCE_PACKET!$A$6:$A$205,K154,EVIDENCE_PACKET!$B$6:$B$205,A154,EVIDENCE_PACKET!$J$6:$J$205,"VALID")=1,IF(COUNTIFS(EVIDENCE_PACKET!$A$6:$A$205,K154,EVIDENCE_PACKET!$F$6:$F$205,"CURRENT")=1,"READY","UNRESOLVED"),"INVALID - EVIDENCE LINK"))</x:f>
      </x:c>
      <x:c r="O154" s="26" t="str">
        <x:f>IF(A154="","",IF(OR(AND(OR(EXACT(C154,"DIRECTORY / MARKETPLACE"),EXACT(C154,"ASSOCIATION / AUTHORITY"),EXACT(C154,"SOFTWARE / SELF-SERVICE")),EXACT(H154,"OWN TEAM")),AND(EXACT(C154,"SPECIALIST ADVISORY FIRM"),OR(EXACT(H154,"INFORMATION ONLY"),EXACT(H154,"SOFTWARE / SELF-SERVICE")))),"CONTRADICTION","OK"))</x:f>
      </x:c>
      <x:c r="P154" s="26" t="str">
        <x:f>IF(A154="","",IF(OR(M154&lt;&gt;"VALID",N154&lt;&gt;"READY",O154&lt;&gt;"OK"),"BLOCKED",IF(OR(D154="UNCLEAR",E154="UNCLEAR",F154="UNCLEAR",G154="UNCLEAR",H154="UNCLEAR",I154="UNCLEAR"),"UNRESOLVED","CLEAR")))</x:f>
      </x:c>
      <x:c r="Q154" s="26" t="str">
        <x:f>IF(A154="","",IF(P154="BLOCKED","EVIDENCE / CONTROL BLOCK",IF(P154="UNRESOLVED","CONDITIONAL / REVIEW REQUIRED",VLOOKUP(C154,LISTS!$L$2:$M$10,2,FALSE))))</x:f>
      </x:c>
      <x:c r="R154" s="26" t="str">
        <x:f>IF(A154="","",IF(Q154="EVIDENCE / CONTROL BLOCK","BLOCKED",IF(Q154="CONDITIONAL / REVIEW REQUIRED","UNRESOLVED","READY")))</x:f>
      </x:c>
      <x:c r="S154" s="26" t="str">
        <x:f>IF(A154="","",VLOOKUP(Q154,LISTS!$Q$2:$T$9,2,FALSE))</x:f>
      </x:c>
      <x:c r="T154" s="26" t="str">
        <x:f>IF(A154="","",VLOOKUP(Q154,LISTS!$Q$2:$T$9,3,FALSE))</x:f>
      </x:c>
      <x:c r="U154" s="26" t="str">
        <x:f>IF(A154="","",VLOOKUP(Q154,LISTS!$Q$2:$T$9,4,FALSE))</x:f>
      </x:c>
      <x:c r="V154" s="26" t="str">
        <x:f>IF(A154="","","Reopen when mandate, jurisdiction, buyer/risk, timing, delivery ownership, engagement model or evidence freshness changes materially.")</x:f>
      </x:c>
    </x:row>
    <x:row r="155">
      <x:c r="A155" s="20"/>
      <x:c r="B155" s="20"/>
      <x:c r="C155" s="20"/>
      <x:c r="D155" s="20"/>
      <x:c r="E155" s="20"/>
      <x:c r="F155" s="20"/>
      <x:c r="G155" s="20"/>
      <x:c r="H155" s="20"/>
      <x:c r="I155" s="20"/>
      <x:c r="J155" s="20"/>
      <x:c r="K155" s="20"/>
      <x:c r="L155" s="20"/>
      <x:c r="M155" s="26" t="str">
        <x:f>IF(A155="","",IF(COUNTIF($A$6:$A$205,A155)&gt;1,"INVALID - DUPLICATE ID",IF(AND(OR(AND(LEN(C155)=24,IFERROR(FIND("SPECIALIST ADVISORY FIRM",C155),0)=1),AND(LEN(C155)=29,IFERROR(FIND("GLOBAL MULTIDISCIPLINARY FIRM",C155),0)=1),AND(LEN(C155)=27,IFERROR(FIND("LAW FIRM / ADJACENT ADVISER",C155),0)=1),AND(LEN(C155)=18,IFERROR(FIND("INDEPENDENT EXPERT",C155),0)=1),AND(LEN(C155)=23,IFERROR(FIND("DIRECTORY / MARKETPLACE",C155),0)=1),AND(LEN(C155)=23,IFERROR(FIND("ASSOCIATION / AUTHORITY",C155),0)=1),AND(LEN(C155)=23,IFERROR(FIND("SOFTWARE / SELF-SERVICE",C155),0)=1),AND(LEN(C155)=19,IFERROR(FIND("IN-HOUSE SUBSTITUTE",C155),0)=1),AND(LEN(C155)=5,IFERROR(FIND("OTHER",C155),0)=1)),OR(AND(LEN(D155)=3,IFERROR(FIND("YES",D155),0)=1),AND(LEN(D155)=2,IFERROR(FIND("NO",D155),0)=1),AND(LEN(D155)=7,IFERROR(FIND("UNCLEAR",D155),0)=1)),OR(AND(LEN(E155)=3,IFERROR(FIND("YES",E155),0)=1),AND(LEN(E155)=2,IFERROR(FIND("NO",E155),0)=1),AND(LEN(E155)=7,IFERROR(FIND("UNCLEAR",E155),0)=1)),OR(AND(LEN(F155)=3,IFERROR(FIND("YES",F155),0)=1),AND(LEN(F155)=2,IFERROR(FIND("NO",F155),0)=1),AND(LEN(F155)=7,IFERROR(FIND("UNCLEAR",F155),0)=1)),OR(AND(LEN(G155)=3,IFERROR(FIND("YES",G155),0)=1),AND(LEN(G155)=2,IFERROR(FIND("NO",G155),0)=1),AND(LEN(G155)=7,IFERROR(FIND("UNCLEAR",G155),0)=1)),OR(AND(LEN(H155)=8,IFERROR(FIND("OWN TEAM",H155),0)=1),AND(LEN(H155)=19,IFERROR(FIND("NETWORK / AFFILIATE",H155),0)=1),AND(LEN(H155)=25,IFERROR(FIND("THIRD PARTY / ROUTED LEAD",H155),0)=1),AND(LEN(H155)=16,IFERROR(FIND("INFORMATION ONLY",H155),0)=1),AND(LEN(H155)=23,IFERROR(FIND("SOFTWARE / SELF-SERVICE",H155),0)=1),AND(LEN(H155)=15,IFERROR(FIND("CLIENT IN-HOUSE",H155),0)=1),AND(LEN(H155)=7,IFERROR(FIND("UNCLEAR",H155),0)=1)),OR(AND(LEN(I155)=3,IFERROR(FIND("YES",I155),0)=1),AND(LEN(I155)=2,IFERROR(FIND("NO",I155),0)=1),AND(LEN(I155)=7,IFERROR(FIND("UNCLEAR",I155),0)=1)),OR(AND(LEN(J155)=9,IFERROR(FIND("AVAILABLE",J155),0)=1),AND(LEN(J155)=13,IFERROR(FIND("NOT AVAILABLE",J155),0)=1),AND(LEN(J155)=11,IFERROR(FIND("CONTRADICTS",J155),0)=1))),"VALID","INVALID - CONTROL TOKEN")))</x:f>
      </x:c>
      <x:c r="N155" s="26" t="str">
        <x:f>IF(A155="","",IF(COUNTIFS(EVIDENCE_PACKET!$A$6:$A$205,K155,EVIDENCE_PACKET!$B$6:$B$205,A155,EVIDENCE_PACKET!$J$6:$J$205,"VALID")=1,IF(COUNTIFS(EVIDENCE_PACKET!$A$6:$A$205,K155,EVIDENCE_PACKET!$F$6:$F$205,"CURRENT")=1,"READY","UNRESOLVED"),"INVALID - EVIDENCE LINK"))</x:f>
      </x:c>
      <x:c r="O155" s="26" t="str">
        <x:f>IF(A155="","",IF(OR(AND(OR(EXACT(C155,"DIRECTORY / MARKETPLACE"),EXACT(C155,"ASSOCIATION / AUTHORITY"),EXACT(C155,"SOFTWARE / SELF-SERVICE")),EXACT(H155,"OWN TEAM")),AND(EXACT(C155,"SPECIALIST ADVISORY FIRM"),OR(EXACT(H155,"INFORMATION ONLY"),EXACT(H155,"SOFTWARE / SELF-SERVICE")))),"CONTRADICTION","OK"))</x:f>
      </x:c>
      <x:c r="P155" s="26" t="str">
        <x:f>IF(A155="","",IF(OR(M155&lt;&gt;"VALID",N155&lt;&gt;"READY",O155&lt;&gt;"OK"),"BLOCKED",IF(OR(D155="UNCLEAR",E155="UNCLEAR",F155="UNCLEAR",G155="UNCLEAR",H155="UNCLEAR",I155="UNCLEAR"),"UNRESOLVED","CLEAR")))</x:f>
      </x:c>
      <x:c r="Q155" s="26" t="str">
        <x:f>IF(A155="","",IF(P155="BLOCKED","EVIDENCE / CONTROL BLOCK",IF(P155="UNRESOLVED","CONDITIONAL / REVIEW REQUIRED",VLOOKUP(C155,LISTS!$L$2:$M$10,2,FALSE))))</x:f>
      </x:c>
      <x:c r="R155" s="26" t="str">
        <x:f>IF(A155="","",IF(Q155="EVIDENCE / CONTROL BLOCK","BLOCKED",IF(Q155="CONDITIONAL / REVIEW REQUIRED","UNRESOLVED","READY")))</x:f>
      </x:c>
      <x:c r="S155" s="26" t="str">
        <x:f>IF(A155="","",VLOOKUP(Q155,LISTS!$Q$2:$T$9,2,FALSE))</x:f>
      </x:c>
      <x:c r="T155" s="26" t="str">
        <x:f>IF(A155="","",VLOOKUP(Q155,LISTS!$Q$2:$T$9,3,FALSE))</x:f>
      </x:c>
      <x:c r="U155" s="26" t="str">
        <x:f>IF(A155="","",VLOOKUP(Q155,LISTS!$Q$2:$T$9,4,FALSE))</x:f>
      </x:c>
      <x:c r="V155" s="26" t="str">
        <x:f>IF(A155="","","Reopen when mandate, jurisdiction, buyer/risk, timing, delivery ownership, engagement model or evidence freshness changes materially.")</x:f>
      </x:c>
    </x:row>
    <x:row r="156">
      <x:c r="A156" s="20"/>
      <x:c r="B156" s="20"/>
      <x:c r="C156" s="20"/>
      <x:c r="D156" s="20"/>
      <x:c r="E156" s="20"/>
      <x:c r="F156" s="20"/>
      <x:c r="G156" s="20"/>
      <x:c r="H156" s="20"/>
      <x:c r="I156" s="20"/>
      <x:c r="J156" s="20"/>
      <x:c r="K156" s="20"/>
      <x:c r="L156" s="20"/>
      <x:c r="M156" s="26" t="str">
        <x:f>IF(A156="","",IF(COUNTIF($A$6:$A$205,A156)&gt;1,"INVALID - DUPLICATE ID",IF(AND(OR(AND(LEN(C156)=24,IFERROR(FIND("SPECIALIST ADVISORY FIRM",C156),0)=1),AND(LEN(C156)=29,IFERROR(FIND("GLOBAL MULTIDISCIPLINARY FIRM",C156),0)=1),AND(LEN(C156)=27,IFERROR(FIND("LAW FIRM / ADJACENT ADVISER",C156),0)=1),AND(LEN(C156)=18,IFERROR(FIND("INDEPENDENT EXPERT",C156),0)=1),AND(LEN(C156)=23,IFERROR(FIND("DIRECTORY / MARKETPLACE",C156),0)=1),AND(LEN(C156)=23,IFERROR(FIND("ASSOCIATION / AUTHORITY",C156),0)=1),AND(LEN(C156)=23,IFERROR(FIND("SOFTWARE / SELF-SERVICE",C156),0)=1),AND(LEN(C156)=19,IFERROR(FIND("IN-HOUSE SUBSTITUTE",C156),0)=1),AND(LEN(C156)=5,IFERROR(FIND("OTHER",C156),0)=1)),OR(AND(LEN(D156)=3,IFERROR(FIND("YES",D156),0)=1),AND(LEN(D156)=2,IFERROR(FIND("NO",D156),0)=1),AND(LEN(D156)=7,IFERROR(FIND("UNCLEAR",D156),0)=1)),OR(AND(LEN(E156)=3,IFERROR(FIND("YES",E156),0)=1),AND(LEN(E156)=2,IFERROR(FIND("NO",E156),0)=1),AND(LEN(E156)=7,IFERROR(FIND("UNCLEAR",E156),0)=1)),OR(AND(LEN(F156)=3,IFERROR(FIND("YES",F156),0)=1),AND(LEN(F156)=2,IFERROR(FIND("NO",F156),0)=1),AND(LEN(F156)=7,IFERROR(FIND("UNCLEAR",F156),0)=1)),OR(AND(LEN(G156)=3,IFERROR(FIND("YES",G156),0)=1),AND(LEN(G156)=2,IFERROR(FIND("NO",G156),0)=1),AND(LEN(G156)=7,IFERROR(FIND("UNCLEAR",G156),0)=1)),OR(AND(LEN(H156)=8,IFERROR(FIND("OWN TEAM",H156),0)=1),AND(LEN(H156)=19,IFERROR(FIND("NETWORK / AFFILIATE",H156),0)=1),AND(LEN(H156)=25,IFERROR(FIND("THIRD PARTY / ROUTED LEAD",H156),0)=1),AND(LEN(H156)=16,IFERROR(FIND("INFORMATION ONLY",H156),0)=1),AND(LEN(H156)=23,IFERROR(FIND("SOFTWARE / SELF-SERVICE",H156),0)=1),AND(LEN(H156)=15,IFERROR(FIND("CLIENT IN-HOUSE",H156),0)=1),AND(LEN(H156)=7,IFERROR(FIND("UNCLEAR",H156),0)=1)),OR(AND(LEN(I156)=3,IFERROR(FIND("YES",I156),0)=1),AND(LEN(I156)=2,IFERROR(FIND("NO",I156),0)=1),AND(LEN(I156)=7,IFERROR(FIND("UNCLEAR",I156),0)=1)),OR(AND(LEN(J156)=9,IFERROR(FIND("AVAILABLE",J156),0)=1),AND(LEN(J156)=13,IFERROR(FIND("NOT AVAILABLE",J156),0)=1),AND(LEN(J156)=11,IFERROR(FIND("CONTRADICTS",J156),0)=1))),"VALID","INVALID - CONTROL TOKEN")))</x:f>
      </x:c>
      <x:c r="N156" s="26" t="str">
        <x:f>IF(A156="","",IF(COUNTIFS(EVIDENCE_PACKET!$A$6:$A$205,K156,EVIDENCE_PACKET!$B$6:$B$205,A156,EVIDENCE_PACKET!$J$6:$J$205,"VALID")=1,IF(COUNTIFS(EVIDENCE_PACKET!$A$6:$A$205,K156,EVIDENCE_PACKET!$F$6:$F$205,"CURRENT")=1,"READY","UNRESOLVED"),"INVALID - EVIDENCE LINK"))</x:f>
      </x:c>
      <x:c r="O156" s="26" t="str">
        <x:f>IF(A156="","",IF(OR(AND(OR(EXACT(C156,"DIRECTORY / MARKETPLACE"),EXACT(C156,"ASSOCIATION / AUTHORITY"),EXACT(C156,"SOFTWARE / SELF-SERVICE")),EXACT(H156,"OWN TEAM")),AND(EXACT(C156,"SPECIALIST ADVISORY FIRM"),OR(EXACT(H156,"INFORMATION ONLY"),EXACT(H156,"SOFTWARE / SELF-SERVICE")))),"CONTRADICTION","OK"))</x:f>
      </x:c>
      <x:c r="P156" s="26" t="str">
        <x:f>IF(A156="","",IF(OR(M156&lt;&gt;"VALID",N156&lt;&gt;"READY",O156&lt;&gt;"OK"),"BLOCKED",IF(OR(D156="UNCLEAR",E156="UNCLEAR",F156="UNCLEAR",G156="UNCLEAR",H156="UNCLEAR",I156="UNCLEAR"),"UNRESOLVED","CLEAR")))</x:f>
      </x:c>
      <x:c r="Q156" s="26" t="str">
        <x:f>IF(A156="","",IF(P156="BLOCKED","EVIDENCE / CONTROL BLOCK",IF(P156="UNRESOLVED","CONDITIONAL / REVIEW REQUIRED",VLOOKUP(C156,LISTS!$L$2:$M$10,2,FALSE))))</x:f>
      </x:c>
      <x:c r="R156" s="26" t="str">
        <x:f>IF(A156="","",IF(Q156="EVIDENCE / CONTROL BLOCK","BLOCKED",IF(Q156="CONDITIONAL / REVIEW REQUIRED","UNRESOLVED","READY")))</x:f>
      </x:c>
      <x:c r="S156" s="26" t="str">
        <x:f>IF(A156="","",VLOOKUP(Q156,LISTS!$Q$2:$T$9,2,FALSE))</x:f>
      </x:c>
      <x:c r="T156" s="26" t="str">
        <x:f>IF(A156="","",VLOOKUP(Q156,LISTS!$Q$2:$T$9,3,FALSE))</x:f>
      </x:c>
      <x:c r="U156" s="26" t="str">
        <x:f>IF(A156="","",VLOOKUP(Q156,LISTS!$Q$2:$T$9,4,FALSE))</x:f>
      </x:c>
      <x:c r="V156" s="26" t="str">
        <x:f>IF(A156="","","Reopen when mandate, jurisdiction, buyer/risk, timing, delivery ownership, engagement model or evidence freshness changes materially.")</x:f>
      </x:c>
    </x:row>
    <x:row r="157">
      <x:c r="A157" s="20"/>
      <x:c r="B157" s="20"/>
      <x:c r="C157" s="20"/>
      <x:c r="D157" s="20"/>
      <x:c r="E157" s="20"/>
      <x:c r="F157" s="20"/>
      <x:c r="G157" s="20"/>
      <x:c r="H157" s="20"/>
      <x:c r="I157" s="20"/>
      <x:c r="J157" s="20"/>
      <x:c r="K157" s="20"/>
      <x:c r="L157" s="20"/>
      <x:c r="M157" s="26" t="str">
        <x:f>IF(A157="","",IF(COUNTIF($A$6:$A$205,A157)&gt;1,"INVALID - DUPLICATE ID",IF(AND(OR(AND(LEN(C157)=24,IFERROR(FIND("SPECIALIST ADVISORY FIRM",C157),0)=1),AND(LEN(C157)=29,IFERROR(FIND("GLOBAL MULTIDISCIPLINARY FIRM",C157),0)=1),AND(LEN(C157)=27,IFERROR(FIND("LAW FIRM / ADJACENT ADVISER",C157),0)=1),AND(LEN(C157)=18,IFERROR(FIND("INDEPENDENT EXPERT",C157),0)=1),AND(LEN(C157)=23,IFERROR(FIND("DIRECTORY / MARKETPLACE",C157),0)=1),AND(LEN(C157)=23,IFERROR(FIND("ASSOCIATION / AUTHORITY",C157),0)=1),AND(LEN(C157)=23,IFERROR(FIND("SOFTWARE / SELF-SERVICE",C157),0)=1),AND(LEN(C157)=19,IFERROR(FIND("IN-HOUSE SUBSTITUTE",C157),0)=1),AND(LEN(C157)=5,IFERROR(FIND("OTHER",C157),0)=1)),OR(AND(LEN(D157)=3,IFERROR(FIND("YES",D157),0)=1),AND(LEN(D157)=2,IFERROR(FIND("NO",D157),0)=1),AND(LEN(D157)=7,IFERROR(FIND("UNCLEAR",D157),0)=1)),OR(AND(LEN(E157)=3,IFERROR(FIND("YES",E157),0)=1),AND(LEN(E157)=2,IFERROR(FIND("NO",E157),0)=1),AND(LEN(E157)=7,IFERROR(FIND("UNCLEAR",E157),0)=1)),OR(AND(LEN(F157)=3,IFERROR(FIND("YES",F157),0)=1),AND(LEN(F157)=2,IFERROR(FIND("NO",F157),0)=1),AND(LEN(F157)=7,IFERROR(FIND("UNCLEAR",F157),0)=1)),OR(AND(LEN(G157)=3,IFERROR(FIND("YES",G157),0)=1),AND(LEN(G157)=2,IFERROR(FIND("NO",G157),0)=1),AND(LEN(G157)=7,IFERROR(FIND("UNCLEAR",G157),0)=1)),OR(AND(LEN(H157)=8,IFERROR(FIND("OWN TEAM",H157),0)=1),AND(LEN(H157)=19,IFERROR(FIND("NETWORK / AFFILIATE",H157),0)=1),AND(LEN(H157)=25,IFERROR(FIND("THIRD PARTY / ROUTED LEAD",H157),0)=1),AND(LEN(H157)=16,IFERROR(FIND("INFORMATION ONLY",H157),0)=1),AND(LEN(H157)=23,IFERROR(FIND("SOFTWARE / SELF-SERVICE",H157),0)=1),AND(LEN(H157)=15,IFERROR(FIND("CLIENT IN-HOUSE",H157),0)=1),AND(LEN(H157)=7,IFERROR(FIND("UNCLEAR",H157),0)=1)),OR(AND(LEN(I157)=3,IFERROR(FIND("YES",I157),0)=1),AND(LEN(I157)=2,IFERROR(FIND("NO",I157),0)=1),AND(LEN(I157)=7,IFERROR(FIND("UNCLEAR",I157),0)=1)),OR(AND(LEN(J157)=9,IFERROR(FIND("AVAILABLE",J157),0)=1),AND(LEN(J157)=13,IFERROR(FIND("NOT AVAILABLE",J157),0)=1),AND(LEN(J157)=11,IFERROR(FIND("CONTRADICTS",J157),0)=1))),"VALID","INVALID - CONTROL TOKEN")))</x:f>
      </x:c>
      <x:c r="N157" s="26" t="str">
        <x:f>IF(A157="","",IF(COUNTIFS(EVIDENCE_PACKET!$A$6:$A$205,K157,EVIDENCE_PACKET!$B$6:$B$205,A157,EVIDENCE_PACKET!$J$6:$J$205,"VALID")=1,IF(COUNTIFS(EVIDENCE_PACKET!$A$6:$A$205,K157,EVIDENCE_PACKET!$F$6:$F$205,"CURRENT")=1,"READY","UNRESOLVED"),"INVALID - EVIDENCE LINK"))</x:f>
      </x:c>
      <x:c r="O157" s="26" t="str">
        <x:f>IF(A157="","",IF(OR(AND(OR(EXACT(C157,"DIRECTORY / MARKETPLACE"),EXACT(C157,"ASSOCIATION / AUTHORITY"),EXACT(C157,"SOFTWARE / SELF-SERVICE")),EXACT(H157,"OWN TEAM")),AND(EXACT(C157,"SPECIALIST ADVISORY FIRM"),OR(EXACT(H157,"INFORMATION ONLY"),EXACT(H157,"SOFTWARE / SELF-SERVICE")))),"CONTRADICTION","OK"))</x:f>
      </x:c>
      <x:c r="P157" s="26" t="str">
        <x:f>IF(A157="","",IF(OR(M157&lt;&gt;"VALID",N157&lt;&gt;"READY",O157&lt;&gt;"OK"),"BLOCKED",IF(OR(D157="UNCLEAR",E157="UNCLEAR",F157="UNCLEAR",G157="UNCLEAR",H157="UNCLEAR",I157="UNCLEAR"),"UNRESOLVED","CLEAR")))</x:f>
      </x:c>
      <x:c r="Q157" s="26" t="str">
        <x:f>IF(A157="","",IF(P157="BLOCKED","EVIDENCE / CONTROL BLOCK",IF(P157="UNRESOLVED","CONDITIONAL / REVIEW REQUIRED",VLOOKUP(C157,LISTS!$L$2:$M$10,2,FALSE))))</x:f>
      </x:c>
      <x:c r="R157" s="26" t="str">
        <x:f>IF(A157="","",IF(Q157="EVIDENCE / CONTROL BLOCK","BLOCKED",IF(Q157="CONDITIONAL / REVIEW REQUIRED","UNRESOLVED","READY")))</x:f>
      </x:c>
      <x:c r="S157" s="26" t="str">
        <x:f>IF(A157="","",VLOOKUP(Q157,LISTS!$Q$2:$T$9,2,FALSE))</x:f>
      </x:c>
      <x:c r="T157" s="26" t="str">
        <x:f>IF(A157="","",VLOOKUP(Q157,LISTS!$Q$2:$T$9,3,FALSE))</x:f>
      </x:c>
      <x:c r="U157" s="26" t="str">
        <x:f>IF(A157="","",VLOOKUP(Q157,LISTS!$Q$2:$T$9,4,FALSE))</x:f>
      </x:c>
      <x:c r="V157" s="26" t="str">
        <x:f>IF(A157="","","Reopen when mandate, jurisdiction, buyer/risk, timing, delivery ownership, engagement model or evidence freshness changes materially.")</x:f>
      </x:c>
    </x:row>
    <x:row r="158">
      <x:c r="A158" s="20"/>
      <x:c r="B158" s="20"/>
      <x:c r="C158" s="20"/>
      <x:c r="D158" s="20"/>
      <x:c r="E158" s="20"/>
      <x:c r="F158" s="20"/>
      <x:c r="G158" s="20"/>
      <x:c r="H158" s="20"/>
      <x:c r="I158" s="20"/>
      <x:c r="J158" s="20"/>
      <x:c r="K158" s="20"/>
      <x:c r="L158" s="20"/>
      <x:c r="M158" s="26" t="str">
        <x:f>IF(A158="","",IF(COUNTIF($A$6:$A$205,A158)&gt;1,"INVALID - DUPLICATE ID",IF(AND(OR(AND(LEN(C158)=24,IFERROR(FIND("SPECIALIST ADVISORY FIRM",C158),0)=1),AND(LEN(C158)=29,IFERROR(FIND("GLOBAL MULTIDISCIPLINARY FIRM",C158),0)=1),AND(LEN(C158)=27,IFERROR(FIND("LAW FIRM / ADJACENT ADVISER",C158),0)=1),AND(LEN(C158)=18,IFERROR(FIND("INDEPENDENT EXPERT",C158),0)=1),AND(LEN(C158)=23,IFERROR(FIND("DIRECTORY / MARKETPLACE",C158),0)=1),AND(LEN(C158)=23,IFERROR(FIND("ASSOCIATION / AUTHORITY",C158),0)=1),AND(LEN(C158)=23,IFERROR(FIND("SOFTWARE / SELF-SERVICE",C158),0)=1),AND(LEN(C158)=19,IFERROR(FIND("IN-HOUSE SUBSTITUTE",C158),0)=1),AND(LEN(C158)=5,IFERROR(FIND("OTHER",C158),0)=1)),OR(AND(LEN(D158)=3,IFERROR(FIND("YES",D158),0)=1),AND(LEN(D158)=2,IFERROR(FIND("NO",D158),0)=1),AND(LEN(D158)=7,IFERROR(FIND("UNCLEAR",D158),0)=1)),OR(AND(LEN(E158)=3,IFERROR(FIND("YES",E158),0)=1),AND(LEN(E158)=2,IFERROR(FIND("NO",E158),0)=1),AND(LEN(E158)=7,IFERROR(FIND("UNCLEAR",E158),0)=1)),OR(AND(LEN(F158)=3,IFERROR(FIND("YES",F158),0)=1),AND(LEN(F158)=2,IFERROR(FIND("NO",F158),0)=1),AND(LEN(F158)=7,IFERROR(FIND("UNCLEAR",F158),0)=1)),OR(AND(LEN(G158)=3,IFERROR(FIND("YES",G158),0)=1),AND(LEN(G158)=2,IFERROR(FIND("NO",G158),0)=1),AND(LEN(G158)=7,IFERROR(FIND("UNCLEAR",G158),0)=1)),OR(AND(LEN(H158)=8,IFERROR(FIND("OWN TEAM",H158),0)=1),AND(LEN(H158)=19,IFERROR(FIND("NETWORK / AFFILIATE",H158),0)=1),AND(LEN(H158)=25,IFERROR(FIND("THIRD PARTY / ROUTED LEAD",H158),0)=1),AND(LEN(H158)=16,IFERROR(FIND("INFORMATION ONLY",H158),0)=1),AND(LEN(H158)=23,IFERROR(FIND("SOFTWARE / SELF-SERVICE",H158),0)=1),AND(LEN(H158)=15,IFERROR(FIND("CLIENT IN-HOUSE",H158),0)=1),AND(LEN(H158)=7,IFERROR(FIND("UNCLEAR",H158),0)=1)),OR(AND(LEN(I158)=3,IFERROR(FIND("YES",I158),0)=1),AND(LEN(I158)=2,IFERROR(FIND("NO",I158),0)=1),AND(LEN(I158)=7,IFERROR(FIND("UNCLEAR",I158),0)=1)),OR(AND(LEN(J158)=9,IFERROR(FIND("AVAILABLE",J158),0)=1),AND(LEN(J158)=13,IFERROR(FIND("NOT AVAILABLE",J158),0)=1),AND(LEN(J158)=11,IFERROR(FIND("CONTRADICTS",J158),0)=1))),"VALID","INVALID - CONTROL TOKEN")))</x:f>
      </x:c>
      <x:c r="N158" s="26" t="str">
        <x:f>IF(A158="","",IF(COUNTIFS(EVIDENCE_PACKET!$A$6:$A$205,K158,EVIDENCE_PACKET!$B$6:$B$205,A158,EVIDENCE_PACKET!$J$6:$J$205,"VALID")=1,IF(COUNTIFS(EVIDENCE_PACKET!$A$6:$A$205,K158,EVIDENCE_PACKET!$F$6:$F$205,"CURRENT")=1,"READY","UNRESOLVED"),"INVALID - EVIDENCE LINK"))</x:f>
      </x:c>
      <x:c r="O158" s="26" t="str">
        <x:f>IF(A158="","",IF(OR(AND(OR(EXACT(C158,"DIRECTORY / MARKETPLACE"),EXACT(C158,"ASSOCIATION / AUTHORITY"),EXACT(C158,"SOFTWARE / SELF-SERVICE")),EXACT(H158,"OWN TEAM")),AND(EXACT(C158,"SPECIALIST ADVISORY FIRM"),OR(EXACT(H158,"INFORMATION ONLY"),EXACT(H158,"SOFTWARE / SELF-SERVICE")))),"CONTRADICTION","OK"))</x:f>
      </x:c>
      <x:c r="P158" s="26" t="str">
        <x:f>IF(A158="","",IF(OR(M158&lt;&gt;"VALID",N158&lt;&gt;"READY",O158&lt;&gt;"OK"),"BLOCKED",IF(OR(D158="UNCLEAR",E158="UNCLEAR",F158="UNCLEAR",G158="UNCLEAR",H158="UNCLEAR",I158="UNCLEAR"),"UNRESOLVED","CLEAR")))</x:f>
      </x:c>
      <x:c r="Q158" s="26" t="str">
        <x:f>IF(A158="","",IF(P158="BLOCKED","EVIDENCE / CONTROL BLOCK",IF(P158="UNRESOLVED","CONDITIONAL / REVIEW REQUIRED",VLOOKUP(C158,LISTS!$L$2:$M$10,2,FALSE))))</x:f>
      </x:c>
      <x:c r="R158" s="26" t="str">
        <x:f>IF(A158="","",IF(Q158="EVIDENCE / CONTROL BLOCK","BLOCKED",IF(Q158="CONDITIONAL / REVIEW REQUIRED","UNRESOLVED","READY")))</x:f>
      </x:c>
      <x:c r="S158" s="26" t="str">
        <x:f>IF(A158="","",VLOOKUP(Q158,LISTS!$Q$2:$T$9,2,FALSE))</x:f>
      </x:c>
      <x:c r="T158" s="26" t="str">
        <x:f>IF(A158="","",VLOOKUP(Q158,LISTS!$Q$2:$T$9,3,FALSE))</x:f>
      </x:c>
      <x:c r="U158" s="26" t="str">
        <x:f>IF(A158="","",VLOOKUP(Q158,LISTS!$Q$2:$T$9,4,FALSE))</x:f>
      </x:c>
      <x:c r="V158" s="26" t="str">
        <x:f>IF(A158="","","Reopen when mandate, jurisdiction, buyer/risk, timing, delivery ownership, engagement model or evidence freshness changes materially.")</x:f>
      </x:c>
    </x:row>
    <x:row r="159">
      <x:c r="A159" s="20"/>
      <x:c r="B159" s="20"/>
      <x:c r="C159" s="20"/>
      <x:c r="D159" s="20"/>
      <x:c r="E159" s="20"/>
      <x:c r="F159" s="20"/>
      <x:c r="G159" s="20"/>
      <x:c r="H159" s="20"/>
      <x:c r="I159" s="20"/>
      <x:c r="J159" s="20"/>
      <x:c r="K159" s="20"/>
      <x:c r="L159" s="20"/>
      <x:c r="M159" s="26" t="str">
        <x:f>IF(A159="","",IF(COUNTIF($A$6:$A$205,A159)&gt;1,"INVALID - DUPLICATE ID",IF(AND(OR(AND(LEN(C159)=24,IFERROR(FIND("SPECIALIST ADVISORY FIRM",C159),0)=1),AND(LEN(C159)=29,IFERROR(FIND("GLOBAL MULTIDISCIPLINARY FIRM",C159),0)=1),AND(LEN(C159)=27,IFERROR(FIND("LAW FIRM / ADJACENT ADVISER",C159),0)=1),AND(LEN(C159)=18,IFERROR(FIND("INDEPENDENT EXPERT",C159),0)=1),AND(LEN(C159)=23,IFERROR(FIND("DIRECTORY / MARKETPLACE",C159),0)=1),AND(LEN(C159)=23,IFERROR(FIND("ASSOCIATION / AUTHORITY",C159),0)=1),AND(LEN(C159)=23,IFERROR(FIND("SOFTWARE / SELF-SERVICE",C159),0)=1),AND(LEN(C159)=19,IFERROR(FIND("IN-HOUSE SUBSTITUTE",C159),0)=1),AND(LEN(C159)=5,IFERROR(FIND("OTHER",C159),0)=1)),OR(AND(LEN(D159)=3,IFERROR(FIND("YES",D159),0)=1),AND(LEN(D159)=2,IFERROR(FIND("NO",D159),0)=1),AND(LEN(D159)=7,IFERROR(FIND("UNCLEAR",D159),0)=1)),OR(AND(LEN(E159)=3,IFERROR(FIND("YES",E159),0)=1),AND(LEN(E159)=2,IFERROR(FIND("NO",E159),0)=1),AND(LEN(E159)=7,IFERROR(FIND("UNCLEAR",E159),0)=1)),OR(AND(LEN(F159)=3,IFERROR(FIND("YES",F159),0)=1),AND(LEN(F159)=2,IFERROR(FIND("NO",F159),0)=1),AND(LEN(F159)=7,IFERROR(FIND("UNCLEAR",F159),0)=1)),OR(AND(LEN(G159)=3,IFERROR(FIND("YES",G159),0)=1),AND(LEN(G159)=2,IFERROR(FIND("NO",G159),0)=1),AND(LEN(G159)=7,IFERROR(FIND("UNCLEAR",G159),0)=1)),OR(AND(LEN(H159)=8,IFERROR(FIND("OWN TEAM",H159),0)=1),AND(LEN(H159)=19,IFERROR(FIND("NETWORK / AFFILIATE",H159),0)=1),AND(LEN(H159)=25,IFERROR(FIND("THIRD PARTY / ROUTED LEAD",H159),0)=1),AND(LEN(H159)=16,IFERROR(FIND("INFORMATION ONLY",H159),0)=1),AND(LEN(H159)=23,IFERROR(FIND("SOFTWARE / SELF-SERVICE",H159),0)=1),AND(LEN(H159)=15,IFERROR(FIND("CLIENT IN-HOUSE",H159),0)=1),AND(LEN(H159)=7,IFERROR(FIND("UNCLEAR",H159),0)=1)),OR(AND(LEN(I159)=3,IFERROR(FIND("YES",I159),0)=1),AND(LEN(I159)=2,IFERROR(FIND("NO",I159),0)=1),AND(LEN(I159)=7,IFERROR(FIND("UNCLEAR",I159),0)=1)),OR(AND(LEN(J159)=9,IFERROR(FIND("AVAILABLE",J159),0)=1),AND(LEN(J159)=13,IFERROR(FIND("NOT AVAILABLE",J159),0)=1),AND(LEN(J159)=11,IFERROR(FIND("CONTRADICTS",J159),0)=1))),"VALID","INVALID - CONTROL TOKEN")))</x:f>
      </x:c>
      <x:c r="N159" s="26" t="str">
        <x:f>IF(A159="","",IF(COUNTIFS(EVIDENCE_PACKET!$A$6:$A$205,K159,EVIDENCE_PACKET!$B$6:$B$205,A159,EVIDENCE_PACKET!$J$6:$J$205,"VALID")=1,IF(COUNTIFS(EVIDENCE_PACKET!$A$6:$A$205,K159,EVIDENCE_PACKET!$F$6:$F$205,"CURRENT")=1,"READY","UNRESOLVED"),"INVALID - EVIDENCE LINK"))</x:f>
      </x:c>
      <x:c r="O159" s="26" t="str">
        <x:f>IF(A159="","",IF(OR(AND(OR(EXACT(C159,"DIRECTORY / MARKETPLACE"),EXACT(C159,"ASSOCIATION / AUTHORITY"),EXACT(C159,"SOFTWARE / SELF-SERVICE")),EXACT(H159,"OWN TEAM")),AND(EXACT(C159,"SPECIALIST ADVISORY FIRM"),OR(EXACT(H159,"INFORMATION ONLY"),EXACT(H159,"SOFTWARE / SELF-SERVICE")))),"CONTRADICTION","OK"))</x:f>
      </x:c>
      <x:c r="P159" s="26" t="str">
        <x:f>IF(A159="","",IF(OR(M159&lt;&gt;"VALID",N159&lt;&gt;"READY",O159&lt;&gt;"OK"),"BLOCKED",IF(OR(D159="UNCLEAR",E159="UNCLEAR",F159="UNCLEAR",G159="UNCLEAR",H159="UNCLEAR",I159="UNCLEAR"),"UNRESOLVED","CLEAR")))</x:f>
      </x:c>
      <x:c r="Q159" s="26" t="str">
        <x:f>IF(A159="","",IF(P159="BLOCKED","EVIDENCE / CONTROL BLOCK",IF(P159="UNRESOLVED","CONDITIONAL / REVIEW REQUIRED",VLOOKUP(C159,LISTS!$L$2:$M$10,2,FALSE))))</x:f>
      </x:c>
      <x:c r="R159" s="26" t="str">
        <x:f>IF(A159="","",IF(Q159="EVIDENCE / CONTROL BLOCK","BLOCKED",IF(Q159="CONDITIONAL / REVIEW REQUIRED","UNRESOLVED","READY")))</x:f>
      </x:c>
      <x:c r="S159" s="26" t="str">
        <x:f>IF(A159="","",VLOOKUP(Q159,LISTS!$Q$2:$T$9,2,FALSE))</x:f>
      </x:c>
      <x:c r="T159" s="26" t="str">
        <x:f>IF(A159="","",VLOOKUP(Q159,LISTS!$Q$2:$T$9,3,FALSE))</x:f>
      </x:c>
      <x:c r="U159" s="26" t="str">
        <x:f>IF(A159="","",VLOOKUP(Q159,LISTS!$Q$2:$T$9,4,FALSE))</x:f>
      </x:c>
      <x:c r="V159" s="26" t="str">
        <x:f>IF(A159="","","Reopen when mandate, jurisdiction, buyer/risk, timing, delivery ownership, engagement model or evidence freshness changes materially.")</x:f>
      </x:c>
    </x:row>
    <x:row r="160">
      <x:c r="A160" s="20"/>
      <x:c r="B160" s="20"/>
      <x:c r="C160" s="20"/>
      <x:c r="D160" s="20"/>
      <x:c r="E160" s="20"/>
      <x:c r="F160" s="20"/>
      <x:c r="G160" s="20"/>
      <x:c r="H160" s="20"/>
      <x:c r="I160" s="20"/>
      <x:c r="J160" s="20"/>
      <x:c r="K160" s="20"/>
      <x:c r="L160" s="20"/>
      <x:c r="M160" s="26" t="str">
        <x:f>IF(A160="","",IF(COUNTIF($A$6:$A$205,A160)&gt;1,"INVALID - DUPLICATE ID",IF(AND(OR(AND(LEN(C160)=24,IFERROR(FIND("SPECIALIST ADVISORY FIRM",C160),0)=1),AND(LEN(C160)=29,IFERROR(FIND("GLOBAL MULTIDISCIPLINARY FIRM",C160),0)=1),AND(LEN(C160)=27,IFERROR(FIND("LAW FIRM / ADJACENT ADVISER",C160),0)=1),AND(LEN(C160)=18,IFERROR(FIND("INDEPENDENT EXPERT",C160),0)=1),AND(LEN(C160)=23,IFERROR(FIND("DIRECTORY / MARKETPLACE",C160),0)=1),AND(LEN(C160)=23,IFERROR(FIND("ASSOCIATION / AUTHORITY",C160),0)=1),AND(LEN(C160)=23,IFERROR(FIND("SOFTWARE / SELF-SERVICE",C160),0)=1),AND(LEN(C160)=19,IFERROR(FIND("IN-HOUSE SUBSTITUTE",C160),0)=1),AND(LEN(C160)=5,IFERROR(FIND("OTHER",C160),0)=1)),OR(AND(LEN(D160)=3,IFERROR(FIND("YES",D160),0)=1),AND(LEN(D160)=2,IFERROR(FIND("NO",D160),0)=1),AND(LEN(D160)=7,IFERROR(FIND("UNCLEAR",D160),0)=1)),OR(AND(LEN(E160)=3,IFERROR(FIND("YES",E160),0)=1),AND(LEN(E160)=2,IFERROR(FIND("NO",E160),0)=1),AND(LEN(E160)=7,IFERROR(FIND("UNCLEAR",E160),0)=1)),OR(AND(LEN(F160)=3,IFERROR(FIND("YES",F160),0)=1),AND(LEN(F160)=2,IFERROR(FIND("NO",F160),0)=1),AND(LEN(F160)=7,IFERROR(FIND("UNCLEAR",F160),0)=1)),OR(AND(LEN(G160)=3,IFERROR(FIND("YES",G160),0)=1),AND(LEN(G160)=2,IFERROR(FIND("NO",G160),0)=1),AND(LEN(G160)=7,IFERROR(FIND("UNCLEAR",G160),0)=1)),OR(AND(LEN(H160)=8,IFERROR(FIND("OWN TEAM",H160),0)=1),AND(LEN(H160)=19,IFERROR(FIND("NETWORK / AFFILIATE",H160),0)=1),AND(LEN(H160)=25,IFERROR(FIND("THIRD PARTY / ROUTED LEAD",H160),0)=1),AND(LEN(H160)=16,IFERROR(FIND("INFORMATION ONLY",H160),0)=1),AND(LEN(H160)=23,IFERROR(FIND("SOFTWARE / SELF-SERVICE",H160),0)=1),AND(LEN(H160)=15,IFERROR(FIND("CLIENT IN-HOUSE",H160),0)=1),AND(LEN(H160)=7,IFERROR(FIND("UNCLEAR",H160),0)=1)),OR(AND(LEN(I160)=3,IFERROR(FIND("YES",I160),0)=1),AND(LEN(I160)=2,IFERROR(FIND("NO",I160),0)=1),AND(LEN(I160)=7,IFERROR(FIND("UNCLEAR",I160),0)=1)),OR(AND(LEN(J160)=9,IFERROR(FIND("AVAILABLE",J160),0)=1),AND(LEN(J160)=13,IFERROR(FIND("NOT AVAILABLE",J160),0)=1),AND(LEN(J160)=11,IFERROR(FIND("CONTRADICTS",J160),0)=1))),"VALID","INVALID - CONTROL TOKEN")))</x:f>
      </x:c>
      <x:c r="N160" s="26" t="str">
        <x:f>IF(A160="","",IF(COUNTIFS(EVIDENCE_PACKET!$A$6:$A$205,K160,EVIDENCE_PACKET!$B$6:$B$205,A160,EVIDENCE_PACKET!$J$6:$J$205,"VALID")=1,IF(COUNTIFS(EVIDENCE_PACKET!$A$6:$A$205,K160,EVIDENCE_PACKET!$F$6:$F$205,"CURRENT")=1,"READY","UNRESOLVED"),"INVALID - EVIDENCE LINK"))</x:f>
      </x:c>
      <x:c r="O160" s="26" t="str">
        <x:f>IF(A160="","",IF(OR(AND(OR(EXACT(C160,"DIRECTORY / MARKETPLACE"),EXACT(C160,"ASSOCIATION / AUTHORITY"),EXACT(C160,"SOFTWARE / SELF-SERVICE")),EXACT(H160,"OWN TEAM")),AND(EXACT(C160,"SPECIALIST ADVISORY FIRM"),OR(EXACT(H160,"INFORMATION ONLY"),EXACT(H160,"SOFTWARE / SELF-SERVICE")))),"CONTRADICTION","OK"))</x:f>
      </x:c>
      <x:c r="P160" s="26" t="str">
        <x:f>IF(A160="","",IF(OR(M160&lt;&gt;"VALID",N160&lt;&gt;"READY",O160&lt;&gt;"OK"),"BLOCKED",IF(OR(D160="UNCLEAR",E160="UNCLEAR",F160="UNCLEAR",G160="UNCLEAR",H160="UNCLEAR",I160="UNCLEAR"),"UNRESOLVED","CLEAR")))</x:f>
      </x:c>
      <x:c r="Q160" s="26" t="str">
        <x:f>IF(A160="","",IF(P160="BLOCKED","EVIDENCE / CONTROL BLOCK",IF(P160="UNRESOLVED","CONDITIONAL / REVIEW REQUIRED",VLOOKUP(C160,LISTS!$L$2:$M$10,2,FALSE))))</x:f>
      </x:c>
      <x:c r="R160" s="26" t="str">
        <x:f>IF(A160="","",IF(Q160="EVIDENCE / CONTROL BLOCK","BLOCKED",IF(Q160="CONDITIONAL / REVIEW REQUIRED","UNRESOLVED","READY")))</x:f>
      </x:c>
      <x:c r="S160" s="26" t="str">
        <x:f>IF(A160="","",VLOOKUP(Q160,LISTS!$Q$2:$T$9,2,FALSE))</x:f>
      </x:c>
      <x:c r="T160" s="26" t="str">
        <x:f>IF(A160="","",VLOOKUP(Q160,LISTS!$Q$2:$T$9,3,FALSE))</x:f>
      </x:c>
      <x:c r="U160" s="26" t="str">
        <x:f>IF(A160="","",VLOOKUP(Q160,LISTS!$Q$2:$T$9,4,FALSE))</x:f>
      </x:c>
      <x:c r="V160" s="26" t="str">
        <x:f>IF(A160="","","Reopen when mandate, jurisdiction, buyer/risk, timing, delivery ownership, engagement model or evidence freshness changes materially.")</x:f>
      </x:c>
    </x:row>
    <x:row r="161">
      <x:c r="A161" s="20"/>
      <x:c r="B161" s="20"/>
      <x:c r="C161" s="20"/>
      <x:c r="D161" s="20"/>
      <x:c r="E161" s="20"/>
      <x:c r="F161" s="20"/>
      <x:c r="G161" s="20"/>
      <x:c r="H161" s="20"/>
      <x:c r="I161" s="20"/>
      <x:c r="J161" s="20"/>
      <x:c r="K161" s="20"/>
      <x:c r="L161" s="20"/>
      <x:c r="M161" s="26" t="str">
        <x:f>IF(A161="","",IF(COUNTIF($A$6:$A$205,A161)&gt;1,"INVALID - DUPLICATE ID",IF(AND(OR(AND(LEN(C161)=24,IFERROR(FIND("SPECIALIST ADVISORY FIRM",C161),0)=1),AND(LEN(C161)=29,IFERROR(FIND("GLOBAL MULTIDISCIPLINARY FIRM",C161),0)=1),AND(LEN(C161)=27,IFERROR(FIND("LAW FIRM / ADJACENT ADVISER",C161),0)=1),AND(LEN(C161)=18,IFERROR(FIND("INDEPENDENT EXPERT",C161),0)=1),AND(LEN(C161)=23,IFERROR(FIND("DIRECTORY / MARKETPLACE",C161),0)=1),AND(LEN(C161)=23,IFERROR(FIND("ASSOCIATION / AUTHORITY",C161),0)=1),AND(LEN(C161)=23,IFERROR(FIND("SOFTWARE / SELF-SERVICE",C161),0)=1),AND(LEN(C161)=19,IFERROR(FIND("IN-HOUSE SUBSTITUTE",C161),0)=1),AND(LEN(C161)=5,IFERROR(FIND("OTHER",C161),0)=1)),OR(AND(LEN(D161)=3,IFERROR(FIND("YES",D161),0)=1),AND(LEN(D161)=2,IFERROR(FIND("NO",D161),0)=1),AND(LEN(D161)=7,IFERROR(FIND("UNCLEAR",D161),0)=1)),OR(AND(LEN(E161)=3,IFERROR(FIND("YES",E161),0)=1),AND(LEN(E161)=2,IFERROR(FIND("NO",E161),0)=1),AND(LEN(E161)=7,IFERROR(FIND("UNCLEAR",E161),0)=1)),OR(AND(LEN(F161)=3,IFERROR(FIND("YES",F161),0)=1),AND(LEN(F161)=2,IFERROR(FIND("NO",F161),0)=1),AND(LEN(F161)=7,IFERROR(FIND("UNCLEAR",F161),0)=1)),OR(AND(LEN(G161)=3,IFERROR(FIND("YES",G161),0)=1),AND(LEN(G161)=2,IFERROR(FIND("NO",G161),0)=1),AND(LEN(G161)=7,IFERROR(FIND("UNCLEAR",G161),0)=1)),OR(AND(LEN(H161)=8,IFERROR(FIND("OWN TEAM",H161),0)=1),AND(LEN(H161)=19,IFERROR(FIND("NETWORK / AFFILIATE",H161),0)=1),AND(LEN(H161)=25,IFERROR(FIND("THIRD PARTY / ROUTED LEAD",H161),0)=1),AND(LEN(H161)=16,IFERROR(FIND("INFORMATION ONLY",H161),0)=1),AND(LEN(H161)=23,IFERROR(FIND("SOFTWARE / SELF-SERVICE",H161),0)=1),AND(LEN(H161)=15,IFERROR(FIND("CLIENT IN-HOUSE",H161),0)=1),AND(LEN(H161)=7,IFERROR(FIND("UNCLEAR",H161),0)=1)),OR(AND(LEN(I161)=3,IFERROR(FIND("YES",I161),0)=1),AND(LEN(I161)=2,IFERROR(FIND("NO",I161),0)=1),AND(LEN(I161)=7,IFERROR(FIND("UNCLEAR",I161),0)=1)),OR(AND(LEN(J161)=9,IFERROR(FIND("AVAILABLE",J161),0)=1),AND(LEN(J161)=13,IFERROR(FIND("NOT AVAILABLE",J161),0)=1),AND(LEN(J161)=11,IFERROR(FIND("CONTRADICTS",J161),0)=1))),"VALID","INVALID - CONTROL TOKEN")))</x:f>
      </x:c>
      <x:c r="N161" s="26" t="str">
        <x:f>IF(A161="","",IF(COUNTIFS(EVIDENCE_PACKET!$A$6:$A$205,K161,EVIDENCE_PACKET!$B$6:$B$205,A161,EVIDENCE_PACKET!$J$6:$J$205,"VALID")=1,IF(COUNTIFS(EVIDENCE_PACKET!$A$6:$A$205,K161,EVIDENCE_PACKET!$F$6:$F$205,"CURRENT")=1,"READY","UNRESOLVED"),"INVALID - EVIDENCE LINK"))</x:f>
      </x:c>
      <x:c r="O161" s="26" t="str">
        <x:f>IF(A161="","",IF(OR(AND(OR(EXACT(C161,"DIRECTORY / MARKETPLACE"),EXACT(C161,"ASSOCIATION / AUTHORITY"),EXACT(C161,"SOFTWARE / SELF-SERVICE")),EXACT(H161,"OWN TEAM")),AND(EXACT(C161,"SPECIALIST ADVISORY FIRM"),OR(EXACT(H161,"INFORMATION ONLY"),EXACT(H161,"SOFTWARE / SELF-SERVICE")))),"CONTRADICTION","OK"))</x:f>
      </x:c>
      <x:c r="P161" s="26" t="str">
        <x:f>IF(A161="","",IF(OR(M161&lt;&gt;"VALID",N161&lt;&gt;"READY",O161&lt;&gt;"OK"),"BLOCKED",IF(OR(D161="UNCLEAR",E161="UNCLEAR",F161="UNCLEAR",G161="UNCLEAR",H161="UNCLEAR",I161="UNCLEAR"),"UNRESOLVED","CLEAR")))</x:f>
      </x:c>
      <x:c r="Q161" s="26" t="str">
        <x:f>IF(A161="","",IF(P161="BLOCKED","EVIDENCE / CONTROL BLOCK",IF(P161="UNRESOLVED","CONDITIONAL / REVIEW REQUIRED",VLOOKUP(C161,LISTS!$L$2:$M$10,2,FALSE))))</x:f>
      </x:c>
      <x:c r="R161" s="26" t="str">
        <x:f>IF(A161="","",IF(Q161="EVIDENCE / CONTROL BLOCK","BLOCKED",IF(Q161="CONDITIONAL / REVIEW REQUIRED","UNRESOLVED","READY")))</x:f>
      </x:c>
      <x:c r="S161" s="26" t="str">
        <x:f>IF(A161="","",VLOOKUP(Q161,LISTS!$Q$2:$T$9,2,FALSE))</x:f>
      </x:c>
      <x:c r="T161" s="26" t="str">
        <x:f>IF(A161="","",VLOOKUP(Q161,LISTS!$Q$2:$T$9,3,FALSE))</x:f>
      </x:c>
      <x:c r="U161" s="26" t="str">
        <x:f>IF(A161="","",VLOOKUP(Q161,LISTS!$Q$2:$T$9,4,FALSE))</x:f>
      </x:c>
      <x:c r="V161" s="26" t="str">
        <x:f>IF(A161="","","Reopen when mandate, jurisdiction, buyer/risk, timing, delivery ownership, engagement model or evidence freshness changes materially.")</x:f>
      </x:c>
    </x:row>
    <x:row r="162">
      <x:c r="A162" s="20"/>
      <x:c r="B162" s="20"/>
      <x:c r="C162" s="20"/>
      <x:c r="D162" s="20"/>
      <x:c r="E162" s="20"/>
      <x:c r="F162" s="20"/>
      <x:c r="G162" s="20"/>
      <x:c r="H162" s="20"/>
      <x:c r="I162" s="20"/>
      <x:c r="J162" s="20"/>
      <x:c r="K162" s="20"/>
      <x:c r="L162" s="20"/>
      <x:c r="M162" s="26" t="str">
        <x:f>IF(A162="","",IF(COUNTIF($A$6:$A$205,A162)&gt;1,"INVALID - DUPLICATE ID",IF(AND(OR(AND(LEN(C162)=24,IFERROR(FIND("SPECIALIST ADVISORY FIRM",C162),0)=1),AND(LEN(C162)=29,IFERROR(FIND("GLOBAL MULTIDISCIPLINARY FIRM",C162),0)=1),AND(LEN(C162)=27,IFERROR(FIND("LAW FIRM / ADJACENT ADVISER",C162),0)=1),AND(LEN(C162)=18,IFERROR(FIND("INDEPENDENT EXPERT",C162),0)=1),AND(LEN(C162)=23,IFERROR(FIND("DIRECTORY / MARKETPLACE",C162),0)=1),AND(LEN(C162)=23,IFERROR(FIND("ASSOCIATION / AUTHORITY",C162),0)=1),AND(LEN(C162)=23,IFERROR(FIND("SOFTWARE / SELF-SERVICE",C162),0)=1),AND(LEN(C162)=19,IFERROR(FIND("IN-HOUSE SUBSTITUTE",C162),0)=1),AND(LEN(C162)=5,IFERROR(FIND("OTHER",C162),0)=1)),OR(AND(LEN(D162)=3,IFERROR(FIND("YES",D162),0)=1),AND(LEN(D162)=2,IFERROR(FIND("NO",D162),0)=1),AND(LEN(D162)=7,IFERROR(FIND("UNCLEAR",D162),0)=1)),OR(AND(LEN(E162)=3,IFERROR(FIND("YES",E162),0)=1),AND(LEN(E162)=2,IFERROR(FIND("NO",E162),0)=1),AND(LEN(E162)=7,IFERROR(FIND("UNCLEAR",E162),0)=1)),OR(AND(LEN(F162)=3,IFERROR(FIND("YES",F162),0)=1),AND(LEN(F162)=2,IFERROR(FIND("NO",F162),0)=1),AND(LEN(F162)=7,IFERROR(FIND("UNCLEAR",F162),0)=1)),OR(AND(LEN(G162)=3,IFERROR(FIND("YES",G162),0)=1),AND(LEN(G162)=2,IFERROR(FIND("NO",G162),0)=1),AND(LEN(G162)=7,IFERROR(FIND("UNCLEAR",G162),0)=1)),OR(AND(LEN(H162)=8,IFERROR(FIND("OWN TEAM",H162),0)=1),AND(LEN(H162)=19,IFERROR(FIND("NETWORK / AFFILIATE",H162),0)=1),AND(LEN(H162)=25,IFERROR(FIND("THIRD PARTY / ROUTED LEAD",H162),0)=1),AND(LEN(H162)=16,IFERROR(FIND("INFORMATION ONLY",H162),0)=1),AND(LEN(H162)=23,IFERROR(FIND("SOFTWARE / SELF-SERVICE",H162),0)=1),AND(LEN(H162)=15,IFERROR(FIND("CLIENT IN-HOUSE",H162),0)=1),AND(LEN(H162)=7,IFERROR(FIND("UNCLEAR",H162),0)=1)),OR(AND(LEN(I162)=3,IFERROR(FIND("YES",I162),0)=1),AND(LEN(I162)=2,IFERROR(FIND("NO",I162),0)=1),AND(LEN(I162)=7,IFERROR(FIND("UNCLEAR",I162),0)=1)),OR(AND(LEN(J162)=9,IFERROR(FIND("AVAILABLE",J162),0)=1),AND(LEN(J162)=13,IFERROR(FIND("NOT AVAILABLE",J162),0)=1),AND(LEN(J162)=11,IFERROR(FIND("CONTRADICTS",J162),0)=1))),"VALID","INVALID - CONTROL TOKEN")))</x:f>
      </x:c>
      <x:c r="N162" s="26" t="str">
        <x:f>IF(A162="","",IF(COUNTIFS(EVIDENCE_PACKET!$A$6:$A$205,K162,EVIDENCE_PACKET!$B$6:$B$205,A162,EVIDENCE_PACKET!$J$6:$J$205,"VALID")=1,IF(COUNTIFS(EVIDENCE_PACKET!$A$6:$A$205,K162,EVIDENCE_PACKET!$F$6:$F$205,"CURRENT")=1,"READY","UNRESOLVED"),"INVALID - EVIDENCE LINK"))</x:f>
      </x:c>
      <x:c r="O162" s="26" t="str">
        <x:f>IF(A162="","",IF(OR(AND(OR(EXACT(C162,"DIRECTORY / MARKETPLACE"),EXACT(C162,"ASSOCIATION / AUTHORITY"),EXACT(C162,"SOFTWARE / SELF-SERVICE")),EXACT(H162,"OWN TEAM")),AND(EXACT(C162,"SPECIALIST ADVISORY FIRM"),OR(EXACT(H162,"INFORMATION ONLY"),EXACT(H162,"SOFTWARE / SELF-SERVICE")))),"CONTRADICTION","OK"))</x:f>
      </x:c>
      <x:c r="P162" s="26" t="str">
        <x:f>IF(A162="","",IF(OR(M162&lt;&gt;"VALID",N162&lt;&gt;"READY",O162&lt;&gt;"OK"),"BLOCKED",IF(OR(D162="UNCLEAR",E162="UNCLEAR",F162="UNCLEAR",G162="UNCLEAR",H162="UNCLEAR",I162="UNCLEAR"),"UNRESOLVED","CLEAR")))</x:f>
      </x:c>
      <x:c r="Q162" s="26" t="str">
        <x:f>IF(A162="","",IF(P162="BLOCKED","EVIDENCE / CONTROL BLOCK",IF(P162="UNRESOLVED","CONDITIONAL / REVIEW REQUIRED",VLOOKUP(C162,LISTS!$L$2:$M$10,2,FALSE))))</x:f>
      </x:c>
      <x:c r="R162" s="26" t="str">
        <x:f>IF(A162="","",IF(Q162="EVIDENCE / CONTROL BLOCK","BLOCKED",IF(Q162="CONDITIONAL / REVIEW REQUIRED","UNRESOLVED","READY")))</x:f>
      </x:c>
      <x:c r="S162" s="26" t="str">
        <x:f>IF(A162="","",VLOOKUP(Q162,LISTS!$Q$2:$T$9,2,FALSE))</x:f>
      </x:c>
      <x:c r="T162" s="26" t="str">
        <x:f>IF(A162="","",VLOOKUP(Q162,LISTS!$Q$2:$T$9,3,FALSE))</x:f>
      </x:c>
      <x:c r="U162" s="26" t="str">
        <x:f>IF(A162="","",VLOOKUP(Q162,LISTS!$Q$2:$T$9,4,FALSE))</x:f>
      </x:c>
      <x:c r="V162" s="26" t="str">
        <x:f>IF(A162="","","Reopen when mandate, jurisdiction, buyer/risk, timing, delivery ownership, engagement model or evidence freshness changes materially.")</x:f>
      </x:c>
    </x:row>
    <x:row r="163">
      <x:c r="A163" s="20"/>
      <x:c r="B163" s="20"/>
      <x:c r="C163" s="20"/>
      <x:c r="D163" s="20"/>
      <x:c r="E163" s="20"/>
      <x:c r="F163" s="20"/>
      <x:c r="G163" s="20"/>
      <x:c r="H163" s="20"/>
      <x:c r="I163" s="20"/>
      <x:c r="J163" s="20"/>
      <x:c r="K163" s="20"/>
      <x:c r="L163" s="20"/>
      <x:c r="M163" s="26" t="str">
        <x:f>IF(A163="","",IF(COUNTIF($A$6:$A$205,A163)&gt;1,"INVALID - DUPLICATE ID",IF(AND(OR(AND(LEN(C163)=24,IFERROR(FIND("SPECIALIST ADVISORY FIRM",C163),0)=1),AND(LEN(C163)=29,IFERROR(FIND("GLOBAL MULTIDISCIPLINARY FIRM",C163),0)=1),AND(LEN(C163)=27,IFERROR(FIND("LAW FIRM / ADJACENT ADVISER",C163),0)=1),AND(LEN(C163)=18,IFERROR(FIND("INDEPENDENT EXPERT",C163),0)=1),AND(LEN(C163)=23,IFERROR(FIND("DIRECTORY / MARKETPLACE",C163),0)=1),AND(LEN(C163)=23,IFERROR(FIND("ASSOCIATION / AUTHORITY",C163),0)=1),AND(LEN(C163)=23,IFERROR(FIND("SOFTWARE / SELF-SERVICE",C163),0)=1),AND(LEN(C163)=19,IFERROR(FIND("IN-HOUSE SUBSTITUTE",C163),0)=1),AND(LEN(C163)=5,IFERROR(FIND("OTHER",C163),0)=1)),OR(AND(LEN(D163)=3,IFERROR(FIND("YES",D163),0)=1),AND(LEN(D163)=2,IFERROR(FIND("NO",D163),0)=1),AND(LEN(D163)=7,IFERROR(FIND("UNCLEAR",D163),0)=1)),OR(AND(LEN(E163)=3,IFERROR(FIND("YES",E163),0)=1),AND(LEN(E163)=2,IFERROR(FIND("NO",E163),0)=1),AND(LEN(E163)=7,IFERROR(FIND("UNCLEAR",E163),0)=1)),OR(AND(LEN(F163)=3,IFERROR(FIND("YES",F163),0)=1),AND(LEN(F163)=2,IFERROR(FIND("NO",F163),0)=1),AND(LEN(F163)=7,IFERROR(FIND("UNCLEAR",F163),0)=1)),OR(AND(LEN(G163)=3,IFERROR(FIND("YES",G163),0)=1),AND(LEN(G163)=2,IFERROR(FIND("NO",G163),0)=1),AND(LEN(G163)=7,IFERROR(FIND("UNCLEAR",G163),0)=1)),OR(AND(LEN(H163)=8,IFERROR(FIND("OWN TEAM",H163),0)=1),AND(LEN(H163)=19,IFERROR(FIND("NETWORK / AFFILIATE",H163),0)=1),AND(LEN(H163)=25,IFERROR(FIND("THIRD PARTY / ROUTED LEAD",H163),0)=1),AND(LEN(H163)=16,IFERROR(FIND("INFORMATION ONLY",H163),0)=1),AND(LEN(H163)=23,IFERROR(FIND("SOFTWARE / SELF-SERVICE",H163),0)=1),AND(LEN(H163)=15,IFERROR(FIND("CLIENT IN-HOUSE",H163),0)=1),AND(LEN(H163)=7,IFERROR(FIND("UNCLEAR",H163),0)=1)),OR(AND(LEN(I163)=3,IFERROR(FIND("YES",I163),0)=1),AND(LEN(I163)=2,IFERROR(FIND("NO",I163),0)=1),AND(LEN(I163)=7,IFERROR(FIND("UNCLEAR",I163),0)=1)),OR(AND(LEN(J163)=9,IFERROR(FIND("AVAILABLE",J163),0)=1),AND(LEN(J163)=13,IFERROR(FIND("NOT AVAILABLE",J163),0)=1),AND(LEN(J163)=11,IFERROR(FIND("CONTRADICTS",J163),0)=1))),"VALID","INVALID - CONTROL TOKEN")))</x:f>
      </x:c>
      <x:c r="N163" s="26" t="str">
        <x:f>IF(A163="","",IF(COUNTIFS(EVIDENCE_PACKET!$A$6:$A$205,K163,EVIDENCE_PACKET!$B$6:$B$205,A163,EVIDENCE_PACKET!$J$6:$J$205,"VALID")=1,IF(COUNTIFS(EVIDENCE_PACKET!$A$6:$A$205,K163,EVIDENCE_PACKET!$F$6:$F$205,"CURRENT")=1,"READY","UNRESOLVED"),"INVALID - EVIDENCE LINK"))</x:f>
      </x:c>
      <x:c r="O163" s="26" t="str">
        <x:f>IF(A163="","",IF(OR(AND(OR(EXACT(C163,"DIRECTORY / MARKETPLACE"),EXACT(C163,"ASSOCIATION / AUTHORITY"),EXACT(C163,"SOFTWARE / SELF-SERVICE")),EXACT(H163,"OWN TEAM")),AND(EXACT(C163,"SPECIALIST ADVISORY FIRM"),OR(EXACT(H163,"INFORMATION ONLY"),EXACT(H163,"SOFTWARE / SELF-SERVICE")))),"CONTRADICTION","OK"))</x:f>
      </x:c>
      <x:c r="P163" s="26" t="str">
        <x:f>IF(A163="","",IF(OR(M163&lt;&gt;"VALID",N163&lt;&gt;"READY",O163&lt;&gt;"OK"),"BLOCKED",IF(OR(D163="UNCLEAR",E163="UNCLEAR",F163="UNCLEAR",G163="UNCLEAR",H163="UNCLEAR",I163="UNCLEAR"),"UNRESOLVED","CLEAR")))</x:f>
      </x:c>
      <x:c r="Q163" s="26" t="str">
        <x:f>IF(A163="","",IF(P163="BLOCKED","EVIDENCE / CONTROL BLOCK",IF(P163="UNRESOLVED","CONDITIONAL / REVIEW REQUIRED",VLOOKUP(C163,LISTS!$L$2:$M$10,2,FALSE))))</x:f>
      </x:c>
      <x:c r="R163" s="26" t="str">
        <x:f>IF(A163="","",IF(Q163="EVIDENCE / CONTROL BLOCK","BLOCKED",IF(Q163="CONDITIONAL / REVIEW REQUIRED","UNRESOLVED","READY")))</x:f>
      </x:c>
      <x:c r="S163" s="26" t="str">
        <x:f>IF(A163="","",VLOOKUP(Q163,LISTS!$Q$2:$T$9,2,FALSE))</x:f>
      </x:c>
      <x:c r="T163" s="26" t="str">
        <x:f>IF(A163="","",VLOOKUP(Q163,LISTS!$Q$2:$T$9,3,FALSE))</x:f>
      </x:c>
      <x:c r="U163" s="26" t="str">
        <x:f>IF(A163="","",VLOOKUP(Q163,LISTS!$Q$2:$T$9,4,FALSE))</x:f>
      </x:c>
      <x:c r="V163" s="26" t="str">
        <x:f>IF(A163="","","Reopen when mandate, jurisdiction, buyer/risk, timing, delivery ownership, engagement model or evidence freshness changes materially.")</x:f>
      </x:c>
    </x:row>
    <x:row r="164">
      <x:c r="A164" s="20"/>
      <x:c r="B164" s="20"/>
      <x:c r="C164" s="20"/>
      <x:c r="D164" s="20"/>
      <x:c r="E164" s="20"/>
      <x:c r="F164" s="20"/>
      <x:c r="G164" s="20"/>
      <x:c r="H164" s="20"/>
      <x:c r="I164" s="20"/>
      <x:c r="J164" s="20"/>
      <x:c r="K164" s="20"/>
      <x:c r="L164" s="20"/>
      <x:c r="M164" s="26" t="str">
        <x:f>IF(A164="","",IF(COUNTIF($A$6:$A$205,A164)&gt;1,"INVALID - DUPLICATE ID",IF(AND(OR(AND(LEN(C164)=24,IFERROR(FIND("SPECIALIST ADVISORY FIRM",C164),0)=1),AND(LEN(C164)=29,IFERROR(FIND("GLOBAL MULTIDISCIPLINARY FIRM",C164),0)=1),AND(LEN(C164)=27,IFERROR(FIND("LAW FIRM / ADJACENT ADVISER",C164),0)=1),AND(LEN(C164)=18,IFERROR(FIND("INDEPENDENT EXPERT",C164),0)=1),AND(LEN(C164)=23,IFERROR(FIND("DIRECTORY / MARKETPLACE",C164),0)=1),AND(LEN(C164)=23,IFERROR(FIND("ASSOCIATION / AUTHORITY",C164),0)=1),AND(LEN(C164)=23,IFERROR(FIND("SOFTWARE / SELF-SERVICE",C164),0)=1),AND(LEN(C164)=19,IFERROR(FIND("IN-HOUSE SUBSTITUTE",C164),0)=1),AND(LEN(C164)=5,IFERROR(FIND("OTHER",C164),0)=1)),OR(AND(LEN(D164)=3,IFERROR(FIND("YES",D164),0)=1),AND(LEN(D164)=2,IFERROR(FIND("NO",D164),0)=1),AND(LEN(D164)=7,IFERROR(FIND("UNCLEAR",D164),0)=1)),OR(AND(LEN(E164)=3,IFERROR(FIND("YES",E164),0)=1),AND(LEN(E164)=2,IFERROR(FIND("NO",E164),0)=1),AND(LEN(E164)=7,IFERROR(FIND("UNCLEAR",E164),0)=1)),OR(AND(LEN(F164)=3,IFERROR(FIND("YES",F164),0)=1),AND(LEN(F164)=2,IFERROR(FIND("NO",F164),0)=1),AND(LEN(F164)=7,IFERROR(FIND("UNCLEAR",F164),0)=1)),OR(AND(LEN(G164)=3,IFERROR(FIND("YES",G164),0)=1),AND(LEN(G164)=2,IFERROR(FIND("NO",G164),0)=1),AND(LEN(G164)=7,IFERROR(FIND("UNCLEAR",G164),0)=1)),OR(AND(LEN(H164)=8,IFERROR(FIND("OWN TEAM",H164),0)=1),AND(LEN(H164)=19,IFERROR(FIND("NETWORK / AFFILIATE",H164),0)=1),AND(LEN(H164)=25,IFERROR(FIND("THIRD PARTY / ROUTED LEAD",H164),0)=1),AND(LEN(H164)=16,IFERROR(FIND("INFORMATION ONLY",H164),0)=1),AND(LEN(H164)=23,IFERROR(FIND("SOFTWARE / SELF-SERVICE",H164),0)=1),AND(LEN(H164)=15,IFERROR(FIND("CLIENT IN-HOUSE",H164),0)=1),AND(LEN(H164)=7,IFERROR(FIND("UNCLEAR",H164),0)=1)),OR(AND(LEN(I164)=3,IFERROR(FIND("YES",I164),0)=1),AND(LEN(I164)=2,IFERROR(FIND("NO",I164),0)=1),AND(LEN(I164)=7,IFERROR(FIND("UNCLEAR",I164),0)=1)),OR(AND(LEN(J164)=9,IFERROR(FIND("AVAILABLE",J164),0)=1),AND(LEN(J164)=13,IFERROR(FIND("NOT AVAILABLE",J164),0)=1),AND(LEN(J164)=11,IFERROR(FIND("CONTRADICTS",J164),0)=1))),"VALID","INVALID - CONTROL TOKEN")))</x:f>
      </x:c>
      <x:c r="N164" s="26" t="str">
        <x:f>IF(A164="","",IF(COUNTIFS(EVIDENCE_PACKET!$A$6:$A$205,K164,EVIDENCE_PACKET!$B$6:$B$205,A164,EVIDENCE_PACKET!$J$6:$J$205,"VALID")=1,IF(COUNTIFS(EVIDENCE_PACKET!$A$6:$A$205,K164,EVIDENCE_PACKET!$F$6:$F$205,"CURRENT")=1,"READY","UNRESOLVED"),"INVALID - EVIDENCE LINK"))</x:f>
      </x:c>
      <x:c r="O164" s="26" t="str">
        <x:f>IF(A164="","",IF(OR(AND(OR(EXACT(C164,"DIRECTORY / MARKETPLACE"),EXACT(C164,"ASSOCIATION / AUTHORITY"),EXACT(C164,"SOFTWARE / SELF-SERVICE")),EXACT(H164,"OWN TEAM")),AND(EXACT(C164,"SPECIALIST ADVISORY FIRM"),OR(EXACT(H164,"INFORMATION ONLY"),EXACT(H164,"SOFTWARE / SELF-SERVICE")))),"CONTRADICTION","OK"))</x:f>
      </x:c>
      <x:c r="P164" s="26" t="str">
        <x:f>IF(A164="","",IF(OR(M164&lt;&gt;"VALID",N164&lt;&gt;"READY",O164&lt;&gt;"OK"),"BLOCKED",IF(OR(D164="UNCLEAR",E164="UNCLEAR",F164="UNCLEAR",G164="UNCLEAR",H164="UNCLEAR",I164="UNCLEAR"),"UNRESOLVED","CLEAR")))</x:f>
      </x:c>
      <x:c r="Q164" s="26" t="str">
        <x:f>IF(A164="","",IF(P164="BLOCKED","EVIDENCE / CONTROL BLOCK",IF(P164="UNRESOLVED","CONDITIONAL / REVIEW REQUIRED",VLOOKUP(C164,LISTS!$L$2:$M$10,2,FALSE))))</x:f>
      </x:c>
      <x:c r="R164" s="26" t="str">
        <x:f>IF(A164="","",IF(Q164="EVIDENCE / CONTROL BLOCK","BLOCKED",IF(Q164="CONDITIONAL / REVIEW REQUIRED","UNRESOLVED","READY")))</x:f>
      </x:c>
      <x:c r="S164" s="26" t="str">
        <x:f>IF(A164="","",VLOOKUP(Q164,LISTS!$Q$2:$T$9,2,FALSE))</x:f>
      </x:c>
      <x:c r="T164" s="26" t="str">
        <x:f>IF(A164="","",VLOOKUP(Q164,LISTS!$Q$2:$T$9,3,FALSE))</x:f>
      </x:c>
      <x:c r="U164" s="26" t="str">
        <x:f>IF(A164="","",VLOOKUP(Q164,LISTS!$Q$2:$T$9,4,FALSE))</x:f>
      </x:c>
      <x:c r="V164" s="26" t="str">
        <x:f>IF(A164="","","Reopen when mandate, jurisdiction, buyer/risk, timing, delivery ownership, engagement model or evidence freshness changes materially.")</x:f>
      </x:c>
    </x:row>
    <x:row r="165">
      <x:c r="A165" s="20"/>
      <x:c r="B165" s="20"/>
      <x:c r="C165" s="20"/>
      <x:c r="D165" s="20"/>
      <x:c r="E165" s="20"/>
      <x:c r="F165" s="20"/>
      <x:c r="G165" s="20"/>
      <x:c r="H165" s="20"/>
      <x:c r="I165" s="20"/>
      <x:c r="J165" s="20"/>
      <x:c r="K165" s="20"/>
      <x:c r="L165" s="20"/>
      <x:c r="M165" s="26" t="str">
        <x:f>IF(A165="","",IF(COUNTIF($A$6:$A$205,A165)&gt;1,"INVALID - DUPLICATE ID",IF(AND(OR(AND(LEN(C165)=24,IFERROR(FIND("SPECIALIST ADVISORY FIRM",C165),0)=1),AND(LEN(C165)=29,IFERROR(FIND("GLOBAL MULTIDISCIPLINARY FIRM",C165),0)=1),AND(LEN(C165)=27,IFERROR(FIND("LAW FIRM / ADJACENT ADVISER",C165),0)=1),AND(LEN(C165)=18,IFERROR(FIND("INDEPENDENT EXPERT",C165),0)=1),AND(LEN(C165)=23,IFERROR(FIND("DIRECTORY / MARKETPLACE",C165),0)=1),AND(LEN(C165)=23,IFERROR(FIND("ASSOCIATION / AUTHORITY",C165),0)=1),AND(LEN(C165)=23,IFERROR(FIND("SOFTWARE / SELF-SERVICE",C165),0)=1),AND(LEN(C165)=19,IFERROR(FIND("IN-HOUSE SUBSTITUTE",C165),0)=1),AND(LEN(C165)=5,IFERROR(FIND("OTHER",C165),0)=1)),OR(AND(LEN(D165)=3,IFERROR(FIND("YES",D165),0)=1),AND(LEN(D165)=2,IFERROR(FIND("NO",D165),0)=1),AND(LEN(D165)=7,IFERROR(FIND("UNCLEAR",D165),0)=1)),OR(AND(LEN(E165)=3,IFERROR(FIND("YES",E165),0)=1),AND(LEN(E165)=2,IFERROR(FIND("NO",E165),0)=1),AND(LEN(E165)=7,IFERROR(FIND("UNCLEAR",E165),0)=1)),OR(AND(LEN(F165)=3,IFERROR(FIND("YES",F165),0)=1),AND(LEN(F165)=2,IFERROR(FIND("NO",F165),0)=1),AND(LEN(F165)=7,IFERROR(FIND("UNCLEAR",F165),0)=1)),OR(AND(LEN(G165)=3,IFERROR(FIND("YES",G165),0)=1),AND(LEN(G165)=2,IFERROR(FIND("NO",G165),0)=1),AND(LEN(G165)=7,IFERROR(FIND("UNCLEAR",G165),0)=1)),OR(AND(LEN(H165)=8,IFERROR(FIND("OWN TEAM",H165),0)=1),AND(LEN(H165)=19,IFERROR(FIND("NETWORK / AFFILIATE",H165),0)=1),AND(LEN(H165)=25,IFERROR(FIND("THIRD PARTY / ROUTED LEAD",H165),0)=1),AND(LEN(H165)=16,IFERROR(FIND("INFORMATION ONLY",H165),0)=1),AND(LEN(H165)=23,IFERROR(FIND("SOFTWARE / SELF-SERVICE",H165),0)=1),AND(LEN(H165)=15,IFERROR(FIND("CLIENT IN-HOUSE",H165),0)=1),AND(LEN(H165)=7,IFERROR(FIND("UNCLEAR",H165),0)=1)),OR(AND(LEN(I165)=3,IFERROR(FIND("YES",I165),0)=1),AND(LEN(I165)=2,IFERROR(FIND("NO",I165),0)=1),AND(LEN(I165)=7,IFERROR(FIND("UNCLEAR",I165),0)=1)),OR(AND(LEN(J165)=9,IFERROR(FIND("AVAILABLE",J165),0)=1),AND(LEN(J165)=13,IFERROR(FIND("NOT AVAILABLE",J165),0)=1),AND(LEN(J165)=11,IFERROR(FIND("CONTRADICTS",J165),0)=1))),"VALID","INVALID - CONTROL TOKEN")))</x:f>
      </x:c>
      <x:c r="N165" s="26" t="str">
        <x:f>IF(A165="","",IF(COUNTIFS(EVIDENCE_PACKET!$A$6:$A$205,K165,EVIDENCE_PACKET!$B$6:$B$205,A165,EVIDENCE_PACKET!$J$6:$J$205,"VALID")=1,IF(COUNTIFS(EVIDENCE_PACKET!$A$6:$A$205,K165,EVIDENCE_PACKET!$F$6:$F$205,"CURRENT")=1,"READY","UNRESOLVED"),"INVALID - EVIDENCE LINK"))</x:f>
      </x:c>
      <x:c r="O165" s="26" t="str">
        <x:f>IF(A165="","",IF(OR(AND(OR(EXACT(C165,"DIRECTORY / MARKETPLACE"),EXACT(C165,"ASSOCIATION / AUTHORITY"),EXACT(C165,"SOFTWARE / SELF-SERVICE")),EXACT(H165,"OWN TEAM")),AND(EXACT(C165,"SPECIALIST ADVISORY FIRM"),OR(EXACT(H165,"INFORMATION ONLY"),EXACT(H165,"SOFTWARE / SELF-SERVICE")))),"CONTRADICTION","OK"))</x:f>
      </x:c>
      <x:c r="P165" s="26" t="str">
        <x:f>IF(A165="","",IF(OR(M165&lt;&gt;"VALID",N165&lt;&gt;"READY",O165&lt;&gt;"OK"),"BLOCKED",IF(OR(D165="UNCLEAR",E165="UNCLEAR",F165="UNCLEAR",G165="UNCLEAR",H165="UNCLEAR",I165="UNCLEAR"),"UNRESOLVED","CLEAR")))</x:f>
      </x:c>
      <x:c r="Q165" s="26" t="str">
        <x:f>IF(A165="","",IF(P165="BLOCKED","EVIDENCE / CONTROL BLOCK",IF(P165="UNRESOLVED","CONDITIONAL / REVIEW REQUIRED",VLOOKUP(C165,LISTS!$L$2:$M$10,2,FALSE))))</x:f>
      </x:c>
      <x:c r="R165" s="26" t="str">
        <x:f>IF(A165="","",IF(Q165="EVIDENCE / CONTROL BLOCK","BLOCKED",IF(Q165="CONDITIONAL / REVIEW REQUIRED","UNRESOLVED","READY")))</x:f>
      </x:c>
      <x:c r="S165" s="26" t="str">
        <x:f>IF(A165="","",VLOOKUP(Q165,LISTS!$Q$2:$T$9,2,FALSE))</x:f>
      </x:c>
      <x:c r="T165" s="26" t="str">
        <x:f>IF(A165="","",VLOOKUP(Q165,LISTS!$Q$2:$T$9,3,FALSE))</x:f>
      </x:c>
      <x:c r="U165" s="26" t="str">
        <x:f>IF(A165="","",VLOOKUP(Q165,LISTS!$Q$2:$T$9,4,FALSE))</x:f>
      </x:c>
      <x:c r="V165" s="26" t="str">
        <x:f>IF(A165="","","Reopen when mandate, jurisdiction, buyer/risk, timing, delivery ownership, engagement model or evidence freshness changes materially.")</x:f>
      </x:c>
    </x:row>
    <x:row r="166">
      <x:c r="A166" s="20"/>
      <x:c r="B166" s="20"/>
      <x:c r="C166" s="20"/>
      <x:c r="D166" s="20"/>
      <x:c r="E166" s="20"/>
      <x:c r="F166" s="20"/>
      <x:c r="G166" s="20"/>
      <x:c r="H166" s="20"/>
      <x:c r="I166" s="20"/>
      <x:c r="J166" s="20"/>
      <x:c r="K166" s="20"/>
      <x:c r="L166" s="20"/>
      <x:c r="M166" s="26" t="str">
        <x:f>IF(A166="","",IF(COUNTIF($A$6:$A$205,A166)&gt;1,"INVALID - DUPLICATE ID",IF(AND(OR(AND(LEN(C166)=24,IFERROR(FIND("SPECIALIST ADVISORY FIRM",C166),0)=1),AND(LEN(C166)=29,IFERROR(FIND("GLOBAL MULTIDISCIPLINARY FIRM",C166),0)=1),AND(LEN(C166)=27,IFERROR(FIND("LAW FIRM / ADJACENT ADVISER",C166),0)=1),AND(LEN(C166)=18,IFERROR(FIND("INDEPENDENT EXPERT",C166),0)=1),AND(LEN(C166)=23,IFERROR(FIND("DIRECTORY / MARKETPLACE",C166),0)=1),AND(LEN(C166)=23,IFERROR(FIND("ASSOCIATION / AUTHORITY",C166),0)=1),AND(LEN(C166)=23,IFERROR(FIND("SOFTWARE / SELF-SERVICE",C166),0)=1),AND(LEN(C166)=19,IFERROR(FIND("IN-HOUSE SUBSTITUTE",C166),0)=1),AND(LEN(C166)=5,IFERROR(FIND("OTHER",C166),0)=1)),OR(AND(LEN(D166)=3,IFERROR(FIND("YES",D166),0)=1),AND(LEN(D166)=2,IFERROR(FIND("NO",D166),0)=1),AND(LEN(D166)=7,IFERROR(FIND("UNCLEAR",D166),0)=1)),OR(AND(LEN(E166)=3,IFERROR(FIND("YES",E166),0)=1),AND(LEN(E166)=2,IFERROR(FIND("NO",E166),0)=1),AND(LEN(E166)=7,IFERROR(FIND("UNCLEAR",E166),0)=1)),OR(AND(LEN(F166)=3,IFERROR(FIND("YES",F166),0)=1),AND(LEN(F166)=2,IFERROR(FIND("NO",F166),0)=1),AND(LEN(F166)=7,IFERROR(FIND("UNCLEAR",F166),0)=1)),OR(AND(LEN(G166)=3,IFERROR(FIND("YES",G166),0)=1),AND(LEN(G166)=2,IFERROR(FIND("NO",G166),0)=1),AND(LEN(G166)=7,IFERROR(FIND("UNCLEAR",G166),0)=1)),OR(AND(LEN(H166)=8,IFERROR(FIND("OWN TEAM",H166),0)=1),AND(LEN(H166)=19,IFERROR(FIND("NETWORK / AFFILIATE",H166),0)=1),AND(LEN(H166)=25,IFERROR(FIND("THIRD PARTY / ROUTED LEAD",H166),0)=1),AND(LEN(H166)=16,IFERROR(FIND("INFORMATION ONLY",H166),0)=1),AND(LEN(H166)=23,IFERROR(FIND("SOFTWARE / SELF-SERVICE",H166),0)=1),AND(LEN(H166)=15,IFERROR(FIND("CLIENT IN-HOUSE",H166),0)=1),AND(LEN(H166)=7,IFERROR(FIND("UNCLEAR",H166),0)=1)),OR(AND(LEN(I166)=3,IFERROR(FIND("YES",I166),0)=1),AND(LEN(I166)=2,IFERROR(FIND("NO",I166),0)=1),AND(LEN(I166)=7,IFERROR(FIND("UNCLEAR",I166),0)=1)),OR(AND(LEN(J166)=9,IFERROR(FIND("AVAILABLE",J166),0)=1),AND(LEN(J166)=13,IFERROR(FIND("NOT AVAILABLE",J166),0)=1),AND(LEN(J166)=11,IFERROR(FIND("CONTRADICTS",J166),0)=1))),"VALID","INVALID - CONTROL TOKEN")))</x:f>
      </x:c>
      <x:c r="N166" s="26" t="str">
        <x:f>IF(A166="","",IF(COUNTIFS(EVIDENCE_PACKET!$A$6:$A$205,K166,EVIDENCE_PACKET!$B$6:$B$205,A166,EVIDENCE_PACKET!$J$6:$J$205,"VALID")=1,IF(COUNTIFS(EVIDENCE_PACKET!$A$6:$A$205,K166,EVIDENCE_PACKET!$F$6:$F$205,"CURRENT")=1,"READY","UNRESOLVED"),"INVALID - EVIDENCE LINK"))</x:f>
      </x:c>
      <x:c r="O166" s="26" t="str">
        <x:f>IF(A166="","",IF(OR(AND(OR(EXACT(C166,"DIRECTORY / MARKETPLACE"),EXACT(C166,"ASSOCIATION / AUTHORITY"),EXACT(C166,"SOFTWARE / SELF-SERVICE")),EXACT(H166,"OWN TEAM")),AND(EXACT(C166,"SPECIALIST ADVISORY FIRM"),OR(EXACT(H166,"INFORMATION ONLY"),EXACT(H166,"SOFTWARE / SELF-SERVICE")))),"CONTRADICTION","OK"))</x:f>
      </x:c>
      <x:c r="P166" s="26" t="str">
        <x:f>IF(A166="","",IF(OR(M166&lt;&gt;"VALID",N166&lt;&gt;"READY",O166&lt;&gt;"OK"),"BLOCKED",IF(OR(D166="UNCLEAR",E166="UNCLEAR",F166="UNCLEAR",G166="UNCLEAR",H166="UNCLEAR",I166="UNCLEAR"),"UNRESOLVED","CLEAR")))</x:f>
      </x:c>
      <x:c r="Q166" s="26" t="str">
        <x:f>IF(A166="","",IF(P166="BLOCKED","EVIDENCE / CONTROL BLOCK",IF(P166="UNRESOLVED","CONDITIONAL / REVIEW REQUIRED",VLOOKUP(C166,LISTS!$L$2:$M$10,2,FALSE))))</x:f>
      </x:c>
      <x:c r="R166" s="26" t="str">
        <x:f>IF(A166="","",IF(Q166="EVIDENCE / CONTROL BLOCK","BLOCKED",IF(Q166="CONDITIONAL / REVIEW REQUIRED","UNRESOLVED","READY")))</x:f>
      </x:c>
      <x:c r="S166" s="26" t="str">
        <x:f>IF(A166="","",VLOOKUP(Q166,LISTS!$Q$2:$T$9,2,FALSE))</x:f>
      </x:c>
      <x:c r="T166" s="26" t="str">
        <x:f>IF(A166="","",VLOOKUP(Q166,LISTS!$Q$2:$T$9,3,FALSE))</x:f>
      </x:c>
      <x:c r="U166" s="26" t="str">
        <x:f>IF(A166="","",VLOOKUP(Q166,LISTS!$Q$2:$T$9,4,FALSE))</x:f>
      </x:c>
      <x:c r="V166" s="26" t="str">
        <x:f>IF(A166="","","Reopen when mandate, jurisdiction, buyer/risk, timing, delivery ownership, engagement model or evidence freshness changes materially.")</x:f>
      </x:c>
    </x:row>
    <x:row r="167">
      <x:c r="A167" s="20"/>
      <x:c r="B167" s="20"/>
      <x:c r="C167" s="20"/>
      <x:c r="D167" s="20"/>
      <x:c r="E167" s="20"/>
      <x:c r="F167" s="20"/>
      <x:c r="G167" s="20"/>
      <x:c r="H167" s="20"/>
      <x:c r="I167" s="20"/>
      <x:c r="J167" s="20"/>
      <x:c r="K167" s="20"/>
      <x:c r="L167" s="20"/>
      <x:c r="M167" s="26" t="str">
        <x:f>IF(A167="","",IF(COUNTIF($A$6:$A$205,A167)&gt;1,"INVALID - DUPLICATE ID",IF(AND(OR(AND(LEN(C167)=24,IFERROR(FIND("SPECIALIST ADVISORY FIRM",C167),0)=1),AND(LEN(C167)=29,IFERROR(FIND("GLOBAL MULTIDISCIPLINARY FIRM",C167),0)=1),AND(LEN(C167)=27,IFERROR(FIND("LAW FIRM / ADJACENT ADVISER",C167),0)=1),AND(LEN(C167)=18,IFERROR(FIND("INDEPENDENT EXPERT",C167),0)=1),AND(LEN(C167)=23,IFERROR(FIND("DIRECTORY / MARKETPLACE",C167),0)=1),AND(LEN(C167)=23,IFERROR(FIND("ASSOCIATION / AUTHORITY",C167),0)=1),AND(LEN(C167)=23,IFERROR(FIND("SOFTWARE / SELF-SERVICE",C167),0)=1),AND(LEN(C167)=19,IFERROR(FIND("IN-HOUSE SUBSTITUTE",C167),0)=1),AND(LEN(C167)=5,IFERROR(FIND("OTHER",C167),0)=1)),OR(AND(LEN(D167)=3,IFERROR(FIND("YES",D167),0)=1),AND(LEN(D167)=2,IFERROR(FIND("NO",D167),0)=1),AND(LEN(D167)=7,IFERROR(FIND("UNCLEAR",D167),0)=1)),OR(AND(LEN(E167)=3,IFERROR(FIND("YES",E167),0)=1),AND(LEN(E167)=2,IFERROR(FIND("NO",E167),0)=1),AND(LEN(E167)=7,IFERROR(FIND("UNCLEAR",E167),0)=1)),OR(AND(LEN(F167)=3,IFERROR(FIND("YES",F167),0)=1),AND(LEN(F167)=2,IFERROR(FIND("NO",F167),0)=1),AND(LEN(F167)=7,IFERROR(FIND("UNCLEAR",F167),0)=1)),OR(AND(LEN(G167)=3,IFERROR(FIND("YES",G167),0)=1),AND(LEN(G167)=2,IFERROR(FIND("NO",G167),0)=1),AND(LEN(G167)=7,IFERROR(FIND("UNCLEAR",G167),0)=1)),OR(AND(LEN(H167)=8,IFERROR(FIND("OWN TEAM",H167),0)=1),AND(LEN(H167)=19,IFERROR(FIND("NETWORK / AFFILIATE",H167),0)=1),AND(LEN(H167)=25,IFERROR(FIND("THIRD PARTY / ROUTED LEAD",H167),0)=1),AND(LEN(H167)=16,IFERROR(FIND("INFORMATION ONLY",H167),0)=1),AND(LEN(H167)=23,IFERROR(FIND("SOFTWARE / SELF-SERVICE",H167),0)=1),AND(LEN(H167)=15,IFERROR(FIND("CLIENT IN-HOUSE",H167),0)=1),AND(LEN(H167)=7,IFERROR(FIND("UNCLEAR",H167),0)=1)),OR(AND(LEN(I167)=3,IFERROR(FIND("YES",I167),0)=1),AND(LEN(I167)=2,IFERROR(FIND("NO",I167),0)=1),AND(LEN(I167)=7,IFERROR(FIND("UNCLEAR",I167),0)=1)),OR(AND(LEN(J167)=9,IFERROR(FIND("AVAILABLE",J167),0)=1),AND(LEN(J167)=13,IFERROR(FIND("NOT AVAILABLE",J167),0)=1),AND(LEN(J167)=11,IFERROR(FIND("CONTRADICTS",J167),0)=1))),"VALID","INVALID - CONTROL TOKEN")))</x:f>
      </x:c>
      <x:c r="N167" s="26" t="str">
        <x:f>IF(A167="","",IF(COUNTIFS(EVIDENCE_PACKET!$A$6:$A$205,K167,EVIDENCE_PACKET!$B$6:$B$205,A167,EVIDENCE_PACKET!$J$6:$J$205,"VALID")=1,IF(COUNTIFS(EVIDENCE_PACKET!$A$6:$A$205,K167,EVIDENCE_PACKET!$F$6:$F$205,"CURRENT")=1,"READY","UNRESOLVED"),"INVALID - EVIDENCE LINK"))</x:f>
      </x:c>
      <x:c r="O167" s="26" t="str">
        <x:f>IF(A167="","",IF(OR(AND(OR(EXACT(C167,"DIRECTORY / MARKETPLACE"),EXACT(C167,"ASSOCIATION / AUTHORITY"),EXACT(C167,"SOFTWARE / SELF-SERVICE")),EXACT(H167,"OWN TEAM")),AND(EXACT(C167,"SPECIALIST ADVISORY FIRM"),OR(EXACT(H167,"INFORMATION ONLY"),EXACT(H167,"SOFTWARE / SELF-SERVICE")))),"CONTRADICTION","OK"))</x:f>
      </x:c>
      <x:c r="P167" s="26" t="str">
        <x:f>IF(A167="","",IF(OR(M167&lt;&gt;"VALID",N167&lt;&gt;"READY",O167&lt;&gt;"OK"),"BLOCKED",IF(OR(D167="UNCLEAR",E167="UNCLEAR",F167="UNCLEAR",G167="UNCLEAR",H167="UNCLEAR",I167="UNCLEAR"),"UNRESOLVED","CLEAR")))</x:f>
      </x:c>
      <x:c r="Q167" s="26" t="str">
        <x:f>IF(A167="","",IF(P167="BLOCKED","EVIDENCE / CONTROL BLOCK",IF(P167="UNRESOLVED","CONDITIONAL / REVIEW REQUIRED",VLOOKUP(C167,LISTS!$L$2:$M$10,2,FALSE))))</x:f>
      </x:c>
      <x:c r="R167" s="26" t="str">
        <x:f>IF(A167="","",IF(Q167="EVIDENCE / CONTROL BLOCK","BLOCKED",IF(Q167="CONDITIONAL / REVIEW REQUIRED","UNRESOLVED","READY")))</x:f>
      </x:c>
      <x:c r="S167" s="26" t="str">
        <x:f>IF(A167="","",VLOOKUP(Q167,LISTS!$Q$2:$T$9,2,FALSE))</x:f>
      </x:c>
      <x:c r="T167" s="26" t="str">
        <x:f>IF(A167="","",VLOOKUP(Q167,LISTS!$Q$2:$T$9,3,FALSE))</x:f>
      </x:c>
      <x:c r="U167" s="26" t="str">
        <x:f>IF(A167="","",VLOOKUP(Q167,LISTS!$Q$2:$T$9,4,FALSE))</x:f>
      </x:c>
      <x:c r="V167" s="26" t="str">
        <x:f>IF(A167="","","Reopen when mandate, jurisdiction, buyer/risk, timing, delivery ownership, engagement model or evidence freshness changes materially.")</x:f>
      </x:c>
    </x:row>
    <x:row r="168">
      <x:c r="A168" s="20"/>
      <x:c r="B168" s="20"/>
      <x:c r="C168" s="20"/>
      <x:c r="D168" s="20"/>
      <x:c r="E168" s="20"/>
      <x:c r="F168" s="20"/>
      <x:c r="G168" s="20"/>
      <x:c r="H168" s="20"/>
      <x:c r="I168" s="20"/>
      <x:c r="J168" s="20"/>
      <x:c r="K168" s="20"/>
      <x:c r="L168" s="20"/>
      <x:c r="M168" s="26" t="str">
        <x:f>IF(A168="","",IF(COUNTIF($A$6:$A$205,A168)&gt;1,"INVALID - DUPLICATE ID",IF(AND(OR(AND(LEN(C168)=24,IFERROR(FIND("SPECIALIST ADVISORY FIRM",C168),0)=1),AND(LEN(C168)=29,IFERROR(FIND("GLOBAL MULTIDISCIPLINARY FIRM",C168),0)=1),AND(LEN(C168)=27,IFERROR(FIND("LAW FIRM / ADJACENT ADVISER",C168),0)=1),AND(LEN(C168)=18,IFERROR(FIND("INDEPENDENT EXPERT",C168),0)=1),AND(LEN(C168)=23,IFERROR(FIND("DIRECTORY / MARKETPLACE",C168),0)=1),AND(LEN(C168)=23,IFERROR(FIND("ASSOCIATION / AUTHORITY",C168),0)=1),AND(LEN(C168)=23,IFERROR(FIND("SOFTWARE / SELF-SERVICE",C168),0)=1),AND(LEN(C168)=19,IFERROR(FIND("IN-HOUSE SUBSTITUTE",C168),0)=1),AND(LEN(C168)=5,IFERROR(FIND("OTHER",C168),0)=1)),OR(AND(LEN(D168)=3,IFERROR(FIND("YES",D168),0)=1),AND(LEN(D168)=2,IFERROR(FIND("NO",D168),0)=1),AND(LEN(D168)=7,IFERROR(FIND("UNCLEAR",D168),0)=1)),OR(AND(LEN(E168)=3,IFERROR(FIND("YES",E168),0)=1),AND(LEN(E168)=2,IFERROR(FIND("NO",E168),0)=1),AND(LEN(E168)=7,IFERROR(FIND("UNCLEAR",E168),0)=1)),OR(AND(LEN(F168)=3,IFERROR(FIND("YES",F168),0)=1),AND(LEN(F168)=2,IFERROR(FIND("NO",F168),0)=1),AND(LEN(F168)=7,IFERROR(FIND("UNCLEAR",F168),0)=1)),OR(AND(LEN(G168)=3,IFERROR(FIND("YES",G168),0)=1),AND(LEN(G168)=2,IFERROR(FIND("NO",G168),0)=1),AND(LEN(G168)=7,IFERROR(FIND("UNCLEAR",G168),0)=1)),OR(AND(LEN(H168)=8,IFERROR(FIND("OWN TEAM",H168),0)=1),AND(LEN(H168)=19,IFERROR(FIND("NETWORK / AFFILIATE",H168),0)=1),AND(LEN(H168)=25,IFERROR(FIND("THIRD PARTY / ROUTED LEAD",H168),0)=1),AND(LEN(H168)=16,IFERROR(FIND("INFORMATION ONLY",H168),0)=1),AND(LEN(H168)=23,IFERROR(FIND("SOFTWARE / SELF-SERVICE",H168),0)=1),AND(LEN(H168)=15,IFERROR(FIND("CLIENT IN-HOUSE",H168),0)=1),AND(LEN(H168)=7,IFERROR(FIND("UNCLEAR",H168),0)=1)),OR(AND(LEN(I168)=3,IFERROR(FIND("YES",I168),0)=1),AND(LEN(I168)=2,IFERROR(FIND("NO",I168),0)=1),AND(LEN(I168)=7,IFERROR(FIND("UNCLEAR",I168),0)=1)),OR(AND(LEN(J168)=9,IFERROR(FIND("AVAILABLE",J168),0)=1),AND(LEN(J168)=13,IFERROR(FIND("NOT AVAILABLE",J168),0)=1),AND(LEN(J168)=11,IFERROR(FIND("CONTRADICTS",J168),0)=1))),"VALID","INVALID - CONTROL TOKEN")))</x:f>
      </x:c>
      <x:c r="N168" s="26" t="str">
        <x:f>IF(A168="","",IF(COUNTIFS(EVIDENCE_PACKET!$A$6:$A$205,K168,EVIDENCE_PACKET!$B$6:$B$205,A168,EVIDENCE_PACKET!$J$6:$J$205,"VALID")=1,IF(COUNTIFS(EVIDENCE_PACKET!$A$6:$A$205,K168,EVIDENCE_PACKET!$F$6:$F$205,"CURRENT")=1,"READY","UNRESOLVED"),"INVALID - EVIDENCE LINK"))</x:f>
      </x:c>
      <x:c r="O168" s="26" t="str">
        <x:f>IF(A168="","",IF(OR(AND(OR(EXACT(C168,"DIRECTORY / MARKETPLACE"),EXACT(C168,"ASSOCIATION / AUTHORITY"),EXACT(C168,"SOFTWARE / SELF-SERVICE")),EXACT(H168,"OWN TEAM")),AND(EXACT(C168,"SPECIALIST ADVISORY FIRM"),OR(EXACT(H168,"INFORMATION ONLY"),EXACT(H168,"SOFTWARE / SELF-SERVICE")))),"CONTRADICTION","OK"))</x:f>
      </x:c>
      <x:c r="P168" s="26" t="str">
        <x:f>IF(A168="","",IF(OR(M168&lt;&gt;"VALID",N168&lt;&gt;"READY",O168&lt;&gt;"OK"),"BLOCKED",IF(OR(D168="UNCLEAR",E168="UNCLEAR",F168="UNCLEAR",G168="UNCLEAR",H168="UNCLEAR",I168="UNCLEAR"),"UNRESOLVED","CLEAR")))</x:f>
      </x:c>
      <x:c r="Q168" s="26" t="str">
        <x:f>IF(A168="","",IF(P168="BLOCKED","EVIDENCE / CONTROL BLOCK",IF(P168="UNRESOLVED","CONDITIONAL / REVIEW REQUIRED",VLOOKUP(C168,LISTS!$L$2:$M$10,2,FALSE))))</x:f>
      </x:c>
      <x:c r="R168" s="26" t="str">
        <x:f>IF(A168="","",IF(Q168="EVIDENCE / CONTROL BLOCK","BLOCKED",IF(Q168="CONDITIONAL / REVIEW REQUIRED","UNRESOLVED","READY")))</x:f>
      </x:c>
      <x:c r="S168" s="26" t="str">
        <x:f>IF(A168="","",VLOOKUP(Q168,LISTS!$Q$2:$T$9,2,FALSE))</x:f>
      </x:c>
      <x:c r="T168" s="26" t="str">
        <x:f>IF(A168="","",VLOOKUP(Q168,LISTS!$Q$2:$T$9,3,FALSE))</x:f>
      </x:c>
      <x:c r="U168" s="26" t="str">
        <x:f>IF(A168="","",VLOOKUP(Q168,LISTS!$Q$2:$T$9,4,FALSE))</x:f>
      </x:c>
      <x:c r="V168" s="26" t="str">
        <x:f>IF(A168="","","Reopen when mandate, jurisdiction, buyer/risk, timing, delivery ownership, engagement model or evidence freshness changes materially.")</x:f>
      </x:c>
    </x:row>
    <x:row r="169">
      <x:c r="A169" s="20"/>
      <x:c r="B169" s="20"/>
      <x:c r="C169" s="20"/>
      <x:c r="D169" s="20"/>
      <x:c r="E169" s="20"/>
      <x:c r="F169" s="20"/>
      <x:c r="G169" s="20"/>
      <x:c r="H169" s="20"/>
      <x:c r="I169" s="20"/>
      <x:c r="J169" s="20"/>
      <x:c r="K169" s="20"/>
      <x:c r="L169" s="20"/>
      <x:c r="M169" s="26" t="str">
        <x:f>IF(A169="","",IF(COUNTIF($A$6:$A$205,A169)&gt;1,"INVALID - DUPLICATE ID",IF(AND(OR(AND(LEN(C169)=24,IFERROR(FIND("SPECIALIST ADVISORY FIRM",C169),0)=1),AND(LEN(C169)=29,IFERROR(FIND("GLOBAL MULTIDISCIPLINARY FIRM",C169),0)=1),AND(LEN(C169)=27,IFERROR(FIND("LAW FIRM / ADJACENT ADVISER",C169),0)=1),AND(LEN(C169)=18,IFERROR(FIND("INDEPENDENT EXPERT",C169),0)=1),AND(LEN(C169)=23,IFERROR(FIND("DIRECTORY / MARKETPLACE",C169),0)=1),AND(LEN(C169)=23,IFERROR(FIND("ASSOCIATION / AUTHORITY",C169),0)=1),AND(LEN(C169)=23,IFERROR(FIND("SOFTWARE / SELF-SERVICE",C169),0)=1),AND(LEN(C169)=19,IFERROR(FIND("IN-HOUSE SUBSTITUTE",C169),0)=1),AND(LEN(C169)=5,IFERROR(FIND("OTHER",C169),0)=1)),OR(AND(LEN(D169)=3,IFERROR(FIND("YES",D169),0)=1),AND(LEN(D169)=2,IFERROR(FIND("NO",D169),0)=1),AND(LEN(D169)=7,IFERROR(FIND("UNCLEAR",D169),0)=1)),OR(AND(LEN(E169)=3,IFERROR(FIND("YES",E169),0)=1),AND(LEN(E169)=2,IFERROR(FIND("NO",E169),0)=1),AND(LEN(E169)=7,IFERROR(FIND("UNCLEAR",E169),0)=1)),OR(AND(LEN(F169)=3,IFERROR(FIND("YES",F169),0)=1),AND(LEN(F169)=2,IFERROR(FIND("NO",F169),0)=1),AND(LEN(F169)=7,IFERROR(FIND("UNCLEAR",F169),0)=1)),OR(AND(LEN(G169)=3,IFERROR(FIND("YES",G169),0)=1),AND(LEN(G169)=2,IFERROR(FIND("NO",G169),0)=1),AND(LEN(G169)=7,IFERROR(FIND("UNCLEAR",G169),0)=1)),OR(AND(LEN(H169)=8,IFERROR(FIND("OWN TEAM",H169),0)=1),AND(LEN(H169)=19,IFERROR(FIND("NETWORK / AFFILIATE",H169),0)=1),AND(LEN(H169)=25,IFERROR(FIND("THIRD PARTY / ROUTED LEAD",H169),0)=1),AND(LEN(H169)=16,IFERROR(FIND("INFORMATION ONLY",H169),0)=1),AND(LEN(H169)=23,IFERROR(FIND("SOFTWARE / SELF-SERVICE",H169),0)=1),AND(LEN(H169)=15,IFERROR(FIND("CLIENT IN-HOUSE",H169),0)=1),AND(LEN(H169)=7,IFERROR(FIND("UNCLEAR",H169),0)=1)),OR(AND(LEN(I169)=3,IFERROR(FIND("YES",I169),0)=1),AND(LEN(I169)=2,IFERROR(FIND("NO",I169),0)=1),AND(LEN(I169)=7,IFERROR(FIND("UNCLEAR",I169),0)=1)),OR(AND(LEN(J169)=9,IFERROR(FIND("AVAILABLE",J169),0)=1),AND(LEN(J169)=13,IFERROR(FIND("NOT AVAILABLE",J169),0)=1),AND(LEN(J169)=11,IFERROR(FIND("CONTRADICTS",J169),0)=1))),"VALID","INVALID - CONTROL TOKEN")))</x:f>
      </x:c>
      <x:c r="N169" s="26" t="str">
        <x:f>IF(A169="","",IF(COUNTIFS(EVIDENCE_PACKET!$A$6:$A$205,K169,EVIDENCE_PACKET!$B$6:$B$205,A169,EVIDENCE_PACKET!$J$6:$J$205,"VALID")=1,IF(COUNTIFS(EVIDENCE_PACKET!$A$6:$A$205,K169,EVIDENCE_PACKET!$F$6:$F$205,"CURRENT")=1,"READY","UNRESOLVED"),"INVALID - EVIDENCE LINK"))</x:f>
      </x:c>
      <x:c r="O169" s="26" t="str">
        <x:f>IF(A169="","",IF(OR(AND(OR(EXACT(C169,"DIRECTORY / MARKETPLACE"),EXACT(C169,"ASSOCIATION / AUTHORITY"),EXACT(C169,"SOFTWARE / SELF-SERVICE")),EXACT(H169,"OWN TEAM")),AND(EXACT(C169,"SPECIALIST ADVISORY FIRM"),OR(EXACT(H169,"INFORMATION ONLY"),EXACT(H169,"SOFTWARE / SELF-SERVICE")))),"CONTRADICTION","OK"))</x:f>
      </x:c>
      <x:c r="P169" s="26" t="str">
        <x:f>IF(A169="","",IF(OR(M169&lt;&gt;"VALID",N169&lt;&gt;"READY",O169&lt;&gt;"OK"),"BLOCKED",IF(OR(D169="UNCLEAR",E169="UNCLEAR",F169="UNCLEAR",G169="UNCLEAR",H169="UNCLEAR",I169="UNCLEAR"),"UNRESOLVED","CLEAR")))</x:f>
      </x:c>
      <x:c r="Q169" s="26" t="str">
        <x:f>IF(A169="","",IF(P169="BLOCKED","EVIDENCE / CONTROL BLOCK",IF(P169="UNRESOLVED","CONDITIONAL / REVIEW REQUIRED",VLOOKUP(C169,LISTS!$L$2:$M$10,2,FALSE))))</x:f>
      </x:c>
      <x:c r="R169" s="26" t="str">
        <x:f>IF(A169="","",IF(Q169="EVIDENCE / CONTROL BLOCK","BLOCKED",IF(Q169="CONDITIONAL / REVIEW REQUIRED","UNRESOLVED","READY")))</x:f>
      </x:c>
      <x:c r="S169" s="26" t="str">
        <x:f>IF(A169="","",VLOOKUP(Q169,LISTS!$Q$2:$T$9,2,FALSE))</x:f>
      </x:c>
      <x:c r="T169" s="26" t="str">
        <x:f>IF(A169="","",VLOOKUP(Q169,LISTS!$Q$2:$T$9,3,FALSE))</x:f>
      </x:c>
      <x:c r="U169" s="26" t="str">
        <x:f>IF(A169="","",VLOOKUP(Q169,LISTS!$Q$2:$T$9,4,FALSE))</x:f>
      </x:c>
      <x:c r="V169" s="26" t="str">
        <x:f>IF(A169="","","Reopen when mandate, jurisdiction, buyer/risk, timing, delivery ownership, engagement model or evidence freshness changes materially.")</x:f>
      </x:c>
    </x:row>
    <x:row r="170">
      <x:c r="A170" s="20"/>
      <x:c r="B170" s="20"/>
      <x:c r="C170" s="20"/>
      <x:c r="D170" s="20"/>
      <x:c r="E170" s="20"/>
      <x:c r="F170" s="20"/>
      <x:c r="G170" s="20"/>
      <x:c r="H170" s="20"/>
      <x:c r="I170" s="20"/>
      <x:c r="J170" s="20"/>
      <x:c r="K170" s="20"/>
      <x:c r="L170" s="20"/>
      <x:c r="M170" s="26" t="str">
        <x:f>IF(A170="","",IF(COUNTIF($A$6:$A$205,A170)&gt;1,"INVALID - DUPLICATE ID",IF(AND(OR(AND(LEN(C170)=24,IFERROR(FIND("SPECIALIST ADVISORY FIRM",C170),0)=1),AND(LEN(C170)=29,IFERROR(FIND("GLOBAL MULTIDISCIPLINARY FIRM",C170),0)=1),AND(LEN(C170)=27,IFERROR(FIND("LAW FIRM / ADJACENT ADVISER",C170),0)=1),AND(LEN(C170)=18,IFERROR(FIND("INDEPENDENT EXPERT",C170),0)=1),AND(LEN(C170)=23,IFERROR(FIND("DIRECTORY / MARKETPLACE",C170),0)=1),AND(LEN(C170)=23,IFERROR(FIND("ASSOCIATION / AUTHORITY",C170),0)=1),AND(LEN(C170)=23,IFERROR(FIND("SOFTWARE / SELF-SERVICE",C170),0)=1),AND(LEN(C170)=19,IFERROR(FIND("IN-HOUSE SUBSTITUTE",C170),0)=1),AND(LEN(C170)=5,IFERROR(FIND("OTHER",C170),0)=1)),OR(AND(LEN(D170)=3,IFERROR(FIND("YES",D170),0)=1),AND(LEN(D170)=2,IFERROR(FIND("NO",D170),0)=1),AND(LEN(D170)=7,IFERROR(FIND("UNCLEAR",D170),0)=1)),OR(AND(LEN(E170)=3,IFERROR(FIND("YES",E170),0)=1),AND(LEN(E170)=2,IFERROR(FIND("NO",E170),0)=1),AND(LEN(E170)=7,IFERROR(FIND("UNCLEAR",E170),0)=1)),OR(AND(LEN(F170)=3,IFERROR(FIND("YES",F170),0)=1),AND(LEN(F170)=2,IFERROR(FIND("NO",F170),0)=1),AND(LEN(F170)=7,IFERROR(FIND("UNCLEAR",F170),0)=1)),OR(AND(LEN(G170)=3,IFERROR(FIND("YES",G170),0)=1),AND(LEN(G170)=2,IFERROR(FIND("NO",G170),0)=1),AND(LEN(G170)=7,IFERROR(FIND("UNCLEAR",G170),0)=1)),OR(AND(LEN(H170)=8,IFERROR(FIND("OWN TEAM",H170),0)=1),AND(LEN(H170)=19,IFERROR(FIND("NETWORK / AFFILIATE",H170),0)=1),AND(LEN(H170)=25,IFERROR(FIND("THIRD PARTY / ROUTED LEAD",H170),0)=1),AND(LEN(H170)=16,IFERROR(FIND("INFORMATION ONLY",H170),0)=1),AND(LEN(H170)=23,IFERROR(FIND("SOFTWARE / SELF-SERVICE",H170),0)=1),AND(LEN(H170)=15,IFERROR(FIND("CLIENT IN-HOUSE",H170),0)=1),AND(LEN(H170)=7,IFERROR(FIND("UNCLEAR",H170),0)=1)),OR(AND(LEN(I170)=3,IFERROR(FIND("YES",I170),0)=1),AND(LEN(I170)=2,IFERROR(FIND("NO",I170),0)=1),AND(LEN(I170)=7,IFERROR(FIND("UNCLEAR",I170),0)=1)),OR(AND(LEN(J170)=9,IFERROR(FIND("AVAILABLE",J170),0)=1),AND(LEN(J170)=13,IFERROR(FIND("NOT AVAILABLE",J170),0)=1),AND(LEN(J170)=11,IFERROR(FIND("CONTRADICTS",J170),0)=1))),"VALID","INVALID - CONTROL TOKEN")))</x:f>
      </x:c>
      <x:c r="N170" s="26" t="str">
        <x:f>IF(A170="","",IF(COUNTIFS(EVIDENCE_PACKET!$A$6:$A$205,K170,EVIDENCE_PACKET!$B$6:$B$205,A170,EVIDENCE_PACKET!$J$6:$J$205,"VALID")=1,IF(COUNTIFS(EVIDENCE_PACKET!$A$6:$A$205,K170,EVIDENCE_PACKET!$F$6:$F$205,"CURRENT")=1,"READY","UNRESOLVED"),"INVALID - EVIDENCE LINK"))</x:f>
      </x:c>
      <x:c r="O170" s="26" t="str">
        <x:f>IF(A170="","",IF(OR(AND(OR(EXACT(C170,"DIRECTORY / MARKETPLACE"),EXACT(C170,"ASSOCIATION / AUTHORITY"),EXACT(C170,"SOFTWARE / SELF-SERVICE")),EXACT(H170,"OWN TEAM")),AND(EXACT(C170,"SPECIALIST ADVISORY FIRM"),OR(EXACT(H170,"INFORMATION ONLY"),EXACT(H170,"SOFTWARE / SELF-SERVICE")))),"CONTRADICTION","OK"))</x:f>
      </x:c>
      <x:c r="P170" s="26" t="str">
        <x:f>IF(A170="","",IF(OR(M170&lt;&gt;"VALID",N170&lt;&gt;"READY",O170&lt;&gt;"OK"),"BLOCKED",IF(OR(D170="UNCLEAR",E170="UNCLEAR",F170="UNCLEAR",G170="UNCLEAR",H170="UNCLEAR",I170="UNCLEAR"),"UNRESOLVED","CLEAR")))</x:f>
      </x:c>
      <x:c r="Q170" s="26" t="str">
        <x:f>IF(A170="","",IF(P170="BLOCKED","EVIDENCE / CONTROL BLOCK",IF(P170="UNRESOLVED","CONDITIONAL / REVIEW REQUIRED",VLOOKUP(C170,LISTS!$L$2:$M$10,2,FALSE))))</x:f>
      </x:c>
      <x:c r="R170" s="26" t="str">
        <x:f>IF(A170="","",IF(Q170="EVIDENCE / CONTROL BLOCK","BLOCKED",IF(Q170="CONDITIONAL / REVIEW REQUIRED","UNRESOLVED","READY")))</x:f>
      </x:c>
      <x:c r="S170" s="26" t="str">
        <x:f>IF(A170="","",VLOOKUP(Q170,LISTS!$Q$2:$T$9,2,FALSE))</x:f>
      </x:c>
      <x:c r="T170" s="26" t="str">
        <x:f>IF(A170="","",VLOOKUP(Q170,LISTS!$Q$2:$T$9,3,FALSE))</x:f>
      </x:c>
      <x:c r="U170" s="26" t="str">
        <x:f>IF(A170="","",VLOOKUP(Q170,LISTS!$Q$2:$T$9,4,FALSE))</x:f>
      </x:c>
      <x:c r="V170" s="26" t="str">
        <x:f>IF(A170="","","Reopen when mandate, jurisdiction, buyer/risk, timing, delivery ownership, engagement model or evidence freshness changes materially.")</x:f>
      </x:c>
    </x:row>
    <x:row r="171">
      <x:c r="A171" s="20"/>
      <x:c r="B171" s="20"/>
      <x:c r="C171" s="20"/>
      <x:c r="D171" s="20"/>
      <x:c r="E171" s="20"/>
      <x:c r="F171" s="20"/>
      <x:c r="G171" s="20"/>
      <x:c r="H171" s="20"/>
      <x:c r="I171" s="20"/>
      <x:c r="J171" s="20"/>
      <x:c r="K171" s="20"/>
      <x:c r="L171" s="20"/>
      <x:c r="M171" s="26" t="str">
        <x:f>IF(A171="","",IF(COUNTIF($A$6:$A$205,A171)&gt;1,"INVALID - DUPLICATE ID",IF(AND(OR(AND(LEN(C171)=24,IFERROR(FIND("SPECIALIST ADVISORY FIRM",C171),0)=1),AND(LEN(C171)=29,IFERROR(FIND("GLOBAL MULTIDISCIPLINARY FIRM",C171),0)=1),AND(LEN(C171)=27,IFERROR(FIND("LAW FIRM / ADJACENT ADVISER",C171),0)=1),AND(LEN(C171)=18,IFERROR(FIND("INDEPENDENT EXPERT",C171),0)=1),AND(LEN(C171)=23,IFERROR(FIND("DIRECTORY / MARKETPLACE",C171),0)=1),AND(LEN(C171)=23,IFERROR(FIND("ASSOCIATION / AUTHORITY",C171),0)=1),AND(LEN(C171)=23,IFERROR(FIND("SOFTWARE / SELF-SERVICE",C171),0)=1),AND(LEN(C171)=19,IFERROR(FIND("IN-HOUSE SUBSTITUTE",C171),0)=1),AND(LEN(C171)=5,IFERROR(FIND("OTHER",C171),0)=1)),OR(AND(LEN(D171)=3,IFERROR(FIND("YES",D171),0)=1),AND(LEN(D171)=2,IFERROR(FIND("NO",D171),0)=1),AND(LEN(D171)=7,IFERROR(FIND("UNCLEAR",D171),0)=1)),OR(AND(LEN(E171)=3,IFERROR(FIND("YES",E171),0)=1),AND(LEN(E171)=2,IFERROR(FIND("NO",E171),0)=1),AND(LEN(E171)=7,IFERROR(FIND("UNCLEAR",E171),0)=1)),OR(AND(LEN(F171)=3,IFERROR(FIND("YES",F171),0)=1),AND(LEN(F171)=2,IFERROR(FIND("NO",F171),0)=1),AND(LEN(F171)=7,IFERROR(FIND("UNCLEAR",F171),0)=1)),OR(AND(LEN(G171)=3,IFERROR(FIND("YES",G171),0)=1),AND(LEN(G171)=2,IFERROR(FIND("NO",G171),0)=1),AND(LEN(G171)=7,IFERROR(FIND("UNCLEAR",G171),0)=1)),OR(AND(LEN(H171)=8,IFERROR(FIND("OWN TEAM",H171),0)=1),AND(LEN(H171)=19,IFERROR(FIND("NETWORK / AFFILIATE",H171),0)=1),AND(LEN(H171)=25,IFERROR(FIND("THIRD PARTY / ROUTED LEAD",H171),0)=1),AND(LEN(H171)=16,IFERROR(FIND("INFORMATION ONLY",H171),0)=1),AND(LEN(H171)=23,IFERROR(FIND("SOFTWARE / SELF-SERVICE",H171),0)=1),AND(LEN(H171)=15,IFERROR(FIND("CLIENT IN-HOUSE",H171),0)=1),AND(LEN(H171)=7,IFERROR(FIND("UNCLEAR",H171),0)=1)),OR(AND(LEN(I171)=3,IFERROR(FIND("YES",I171),0)=1),AND(LEN(I171)=2,IFERROR(FIND("NO",I171),0)=1),AND(LEN(I171)=7,IFERROR(FIND("UNCLEAR",I171),0)=1)),OR(AND(LEN(J171)=9,IFERROR(FIND("AVAILABLE",J171),0)=1),AND(LEN(J171)=13,IFERROR(FIND("NOT AVAILABLE",J171),0)=1),AND(LEN(J171)=11,IFERROR(FIND("CONTRADICTS",J171),0)=1))),"VALID","INVALID - CONTROL TOKEN")))</x:f>
      </x:c>
      <x:c r="N171" s="26" t="str">
        <x:f>IF(A171="","",IF(COUNTIFS(EVIDENCE_PACKET!$A$6:$A$205,K171,EVIDENCE_PACKET!$B$6:$B$205,A171,EVIDENCE_PACKET!$J$6:$J$205,"VALID")=1,IF(COUNTIFS(EVIDENCE_PACKET!$A$6:$A$205,K171,EVIDENCE_PACKET!$F$6:$F$205,"CURRENT")=1,"READY","UNRESOLVED"),"INVALID - EVIDENCE LINK"))</x:f>
      </x:c>
      <x:c r="O171" s="26" t="str">
        <x:f>IF(A171="","",IF(OR(AND(OR(EXACT(C171,"DIRECTORY / MARKETPLACE"),EXACT(C171,"ASSOCIATION / AUTHORITY"),EXACT(C171,"SOFTWARE / SELF-SERVICE")),EXACT(H171,"OWN TEAM")),AND(EXACT(C171,"SPECIALIST ADVISORY FIRM"),OR(EXACT(H171,"INFORMATION ONLY"),EXACT(H171,"SOFTWARE / SELF-SERVICE")))),"CONTRADICTION","OK"))</x:f>
      </x:c>
      <x:c r="P171" s="26" t="str">
        <x:f>IF(A171="","",IF(OR(M171&lt;&gt;"VALID",N171&lt;&gt;"READY",O171&lt;&gt;"OK"),"BLOCKED",IF(OR(D171="UNCLEAR",E171="UNCLEAR",F171="UNCLEAR",G171="UNCLEAR",H171="UNCLEAR",I171="UNCLEAR"),"UNRESOLVED","CLEAR")))</x:f>
      </x:c>
      <x:c r="Q171" s="26" t="str">
        <x:f>IF(A171="","",IF(P171="BLOCKED","EVIDENCE / CONTROL BLOCK",IF(P171="UNRESOLVED","CONDITIONAL / REVIEW REQUIRED",VLOOKUP(C171,LISTS!$L$2:$M$10,2,FALSE))))</x:f>
      </x:c>
      <x:c r="R171" s="26" t="str">
        <x:f>IF(A171="","",IF(Q171="EVIDENCE / CONTROL BLOCK","BLOCKED",IF(Q171="CONDITIONAL / REVIEW REQUIRED","UNRESOLVED","READY")))</x:f>
      </x:c>
      <x:c r="S171" s="26" t="str">
        <x:f>IF(A171="","",VLOOKUP(Q171,LISTS!$Q$2:$T$9,2,FALSE))</x:f>
      </x:c>
      <x:c r="T171" s="26" t="str">
        <x:f>IF(A171="","",VLOOKUP(Q171,LISTS!$Q$2:$T$9,3,FALSE))</x:f>
      </x:c>
      <x:c r="U171" s="26" t="str">
        <x:f>IF(A171="","",VLOOKUP(Q171,LISTS!$Q$2:$T$9,4,FALSE))</x:f>
      </x:c>
      <x:c r="V171" s="26" t="str">
        <x:f>IF(A171="","","Reopen when mandate, jurisdiction, buyer/risk, timing, delivery ownership, engagement model or evidence freshness changes materially.")</x:f>
      </x:c>
    </x:row>
    <x:row r="172">
      <x:c r="A172" s="20"/>
      <x:c r="B172" s="20"/>
      <x:c r="C172" s="20"/>
      <x:c r="D172" s="20"/>
      <x:c r="E172" s="20"/>
      <x:c r="F172" s="20"/>
      <x:c r="G172" s="20"/>
      <x:c r="H172" s="20"/>
      <x:c r="I172" s="20"/>
      <x:c r="J172" s="20"/>
      <x:c r="K172" s="20"/>
      <x:c r="L172" s="20"/>
      <x:c r="M172" s="26" t="str">
        <x:f>IF(A172="","",IF(COUNTIF($A$6:$A$205,A172)&gt;1,"INVALID - DUPLICATE ID",IF(AND(OR(AND(LEN(C172)=24,IFERROR(FIND("SPECIALIST ADVISORY FIRM",C172),0)=1),AND(LEN(C172)=29,IFERROR(FIND("GLOBAL MULTIDISCIPLINARY FIRM",C172),0)=1),AND(LEN(C172)=27,IFERROR(FIND("LAW FIRM / ADJACENT ADVISER",C172),0)=1),AND(LEN(C172)=18,IFERROR(FIND("INDEPENDENT EXPERT",C172),0)=1),AND(LEN(C172)=23,IFERROR(FIND("DIRECTORY / MARKETPLACE",C172),0)=1),AND(LEN(C172)=23,IFERROR(FIND("ASSOCIATION / AUTHORITY",C172),0)=1),AND(LEN(C172)=23,IFERROR(FIND("SOFTWARE / SELF-SERVICE",C172),0)=1),AND(LEN(C172)=19,IFERROR(FIND("IN-HOUSE SUBSTITUTE",C172),0)=1),AND(LEN(C172)=5,IFERROR(FIND("OTHER",C172),0)=1)),OR(AND(LEN(D172)=3,IFERROR(FIND("YES",D172),0)=1),AND(LEN(D172)=2,IFERROR(FIND("NO",D172),0)=1),AND(LEN(D172)=7,IFERROR(FIND("UNCLEAR",D172),0)=1)),OR(AND(LEN(E172)=3,IFERROR(FIND("YES",E172),0)=1),AND(LEN(E172)=2,IFERROR(FIND("NO",E172),0)=1),AND(LEN(E172)=7,IFERROR(FIND("UNCLEAR",E172),0)=1)),OR(AND(LEN(F172)=3,IFERROR(FIND("YES",F172),0)=1),AND(LEN(F172)=2,IFERROR(FIND("NO",F172),0)=1),AND(LEN(F172)=7,IFERROR(FIND("UNCLEAR",F172),0)=1)),OR(AND(LEN(G172)=3,IFERROR(FIND("YES",G172),0)=1),AND(LEN(G172)=2,IFERROR(FIND("NO",G172),0)=1),AND(LEN(G172)=7,IFERROR(FIND("UNCLEAR",G172),0)=1)),OR(AND(LEN(H172)=8,IFERROR(FIND("OWN TEAM",H172),0)=1),AND(LEN(H172)=19,IFERROR(FIND("NETWORK / AFFILIATE",H172),0)=1),AND(LEN(H172)=25,IFERROR(FIND("THIRD PARTY / ROUTED LEAD",H172),0)=1),AND(LEN(H172)=16,IFERROR(FIND("INFORMATION ONLY",H172),0)=1),AND(LEN(H172)=23,IFERROR(FIND("SOFTWARE / SELF-SERVICE",H172),0)=1),AND(LEN(H172)=15,IFERROR(FIND("CLIENT IN-HOUSE",H172),0)=1),AND(LEN(H172)=7,IFERROR(FIND("UNCLEAR",H172),0)=1)),OR(AND(LEN(I172)=3,IFERROR(FIND("YES",I172),0)=1),AND(LEN(I172)=2,IFERROR(FIND("NO",I172),0)=1),AND(LEN(I172)=7,IFERROR(FIND("UNCLEAR",I172),0)=1)),OR(AND(LEN(J172)=9,IFERROR(FIND("AVAILABLE",J172),0)=1),AND(LEN(J172)=13,IFERROR(FIND("NOT AVAILABLE",J172),0)=1),AND(LEN(J172)=11,IFERROR(FIND("CONTRADICTS",J172),0)=1))),"VALID","INVALID - CONTROL TOKEN")))</x:f>
      </x:c>
      <x:c r="N172" s="26" t="str">
        <x:f>IF(A172="","",IF(COUNTIFS(EVIDENCE_PACKET!$A$6:$A$205,K172,EVIDENCE_PACKET!$B$6:$B$205,A172,EVIDENCE_PACKET!$J$6:$J$205,"VALID")=1,IF(COUNTIFS(EVIDENCE_PACKET!$A$6:$A$205,K172,EVIDENCE_PACKET!$F$6:$F$205,"CURRENT")=1,"READY","UNRESOLVED"),"INVALID - EVIDENCE LINK"))</x:f>
      </x:c>
      <x:c r="O172" s="26" t="str">
        <x:f>IF(A172="","",IF(OR(AND(OR(EXACT(C172,"DIRECTORY / MARKETPLACE"),EXACT(C172,"ASSOCIATION / AUTHORITY"),EXACT(C172,"SOFTWARE / SELF-SERVICE")),EXACT(H172,"OWN TEAM")),AND(EXACT(C172,"SPECIALIST ADVISORY FIRM"),OR(EXACT(H172,"INFORMATION ONLY"),EXACT(H172,"SOFTWARE / SELF-SERVICE")))),"CONTRADICTION","OK"))</x:f>
      </x:c>
      <x:c r="P172" s="26" t="str">
        <x:f>IF(A172="","",IF(OR(M172&lt;&gt;"VALID",N172&lt;&gt;"READY",O172&lt;&gt;"OK"),"BLOCKED",IF(OR(D172="UNCLEAR",E172="UNCLEAR",F172="UNCLEAR",G172="UNCLEAR",H172="UNCLEAR",I172="UNCLEAR"),"UNRESOLVED","CLEAR")))</x:f>
      </x:c>
      <x:c r="Q172" s="26" t="str">
        <x:f>IF(A172="","",IF(P172="BLOCKED","EVIDENCE / CONTROL BLOCK",IF(P172="UNRESOLVED","CONDITIONAL / REVIEW REQUIRED",VLOOKUP(C172,LISTS!$L$2:$M$10,2,FALSE))))</x:f>
      </x:c>
      <x:c r="R172" s="26" t="str">
        <x:f>IF(A172="","",IF(Q172="EVIDENCE / CONTROL BLOCK","BLOCKED",IF(Q172="CONDITIONAL / REVIEW REQUIRED","UNRESOLVED","READY")))</x:f>
      </x:c>
      <x:c r="S172" s="26" t="str">
        <x:f>IF(A172="","",VLOOKUP(Q172,LISTS!$Q$2:$T$9,2,FALSE))</x:f>
      </x:c>
      <x:c r="T172" s="26" t="str">
        <x:f>IF(A172="","",VLOOKUP(Q172,LISTS!$Q$2:$T$9,3,FALSE))</x:f>
      </x:c>
      <x:c r="U172" s="26" t="str">
        <x:f>IF(A172="","",VLOOKUP(Q172,LISTS!$Q$2:$T$9,4,FALSE))</x:f>
      </x:c>
      <x:c r="V172" s="26" t="str">
        <x:f>IF(A172="","","Reopen when mandate, jurisdiction, buyer/risk, timing, delivery ownership, engagement model or evidence freshness changes materially.")</x:f>
      </x:c>
    </x:row>
    <x:row r="173">
      <x:c r="A173" s="20"/>
      <x:c r="B173" s="20"/>
      <x:c r="C173" s="20"/>
      <x:c r="D173" s="20"/>
      <x:c r="E173" s="20"/>
      <x:c r="F173" s="20"/>
      <x:c r="G173" s="20"/>
      <x:c r="H173" s="20"/>
      <x:c r="I173" s="20"/>
      <x:c r="J173" s="20"/>
      <x:c r="K173" s="20"/>
      <x:c r="L173" s="20"/>
      <x:c r="M173" s="26" t="str">
        <x:f>IF(A173="","",IF(COUNTIF($A$6:$A$205,A173)&gt;1,"INVALID - DUPLICATE ID",IF(AND(OR(AND(LEN(C173)=24,IFERROR(FIND("SPECIALIST ADVISORY FIRM",C173),0)=1),AND(LEN(C173)=29,IFERROR(FIND("GLOBAL MULTIDISCIPLINARY FIRM",C173),0)=1),AND(LEN(C173)=27,IFERROR(FIND("LAW FIRM / ADJACENT ADVISER",C173),0)=1),AND(LEN(C173)=18,IFERROR(FIND("INDEPENDENT EXPERT",C173),0)=1),AND(LEN(C173)=23,IFERROR(FIND("DIRECTORY / MARKETPLACE",C173),0)=1),AND(LEN(C173)=23,IFERROR(FIND("ASSOCIATION / AUTHORITY",C173),0)=1),AND(LEN(C173)=23,IFERROR(FIND("SOFTWARE / SELF-SERVICE",C173),0)=1),AND(LEN(C173)=19,IFERROR(FIND("IN-HOUSE SUBSTITUTE",C173),0)=1),AND(LEN(C173)=5,IFERROR(FIND("OTHER",C173),0)=1)),OR(AND(LEN(D173)=3,IFERROR(FIND("YES",D173),0)=1),AND(LEN(D173)=2,IFERROR(FIND("NO",D173),0)=1),AND(LEN(D173)=7,IFERROR(FIND("UNCLEAR",D173),0)=1)),OR(AND(LEN(E173)=3,IFERROR(FIND("YES",E173),0)=1),AND(LEN(E173)=2,IFERROR(FIND("NO",E173),0)=1),AND(LEN(E173)=7,IFERROR(FIND("UNCLEAR",E173),0)=1)),OR(AND(LEN(F173)=3,IFERROR(FIND("YES",F173),0)=1),AND(LEN(F173)=2,IFERROR(FIND("NO",F173),0)=1),AND(LEN(F173)=7,IFERROR(FIND("UNCLEAR",F173),0)=1)),OR(AND(LEN(G173)=3,IFERROR(FIND("YES",G173),0)=1),AND(LEN(G173)=2,IFERROR(FIND("NO",G173),0)=1),AND(LEN(G173)=7,IFERROR(FIND("UNCLEAR",G173),0)=1)),OR(AND(LEN(H173)=8,IFERROR(FIND("OWN TEAM",H173),0)=1),AND(LEN(H173)=19,IFERROR(FIND("NETWORK / AFFILIATE",H173),0)=1),AND(LEN(H173)=25,IFERROR(FIND("THIRD PARTY / ROUTED LEAD",H173),0)=1),AND(LEN(H173)=16,IFERROR(FIND("INFORMATION ONLY",H173),0)=1),AND(LEN(H173)=23,IFERROR(FIND("SOFTWARE / SELF-SERVICE",H173),0)=1),AND(LEN(H173)=15,IFERROR(FIND("CLIENT IN-HOUSE",H173),0)=1),AND(LEN(H173)=7,IFERROR(FIND("UNCLEAR",H173),0)=1)),OR(AND(LEN(I173)=3,IFERROR(FIND("YES",I173),0)=1),AND(LEN(I173)=2,IFERROR(FIND("NO",I173),0)=1),AND(LEN(I173)=7,IFERROR(FIND("UNCLEAR",I173),0)=1)),OR(AND(LEN(J173)=9,IFERROR(FIND("AVAILABLE",J173),0)=1),AND(LEN(J173)=13,IFERROR(FIND("NOT AVAILABLE",J173),0)=1),AND(LEN(J173)=11,IFERROR(FIND("CONTRADICTS",J173),0)=1))),"VALID","INVALID - CONTROL TOKEN")))</x:f>
      </x:c>
      <x:c r="N173" s="26" t="str">
        <x:f>IF(A173="","",IF(COUNTIFS(EVIDENCE_PACKET!$A$6:$A$205,K173,EVIDENCE_PACKET!$B$6:$B$205,A173,EVIDENCE_PACKET!$J$6:$J$205,"VALID")=1,IF(COUNTIFS(EVIDENCE_PACKET!$A$6:$A$205,K173,EVIDENCE_PACKET!$F$6:$F$205,"CURRENT")=1,"READY","UNRESOLVED"),"INVALID - EVIDENCE LINK"))</x:f>
      </x:c>
      <x:c r="O173" s="26" t="str">
        <x:f>IF(A173="","",IF(OR(AND(OR(EXACT(C173,"DIRECTORY / MARKETPLACE"),EXACT(C173,"ASSOCIATION / AUTHORITY"),EXACT(C173,"SOFTWARE / SELF-SERVICE")),EXACT(H173,"OWN TEAM")),AND(EXACT(C173,"SPECIALIST ADVISORY FIRM"),OR(EXACT(H173,"INFORMATION ONLY"),EXACT(H173,"SOFTWARE / SELF-SERVICE")))),"CONTRADICTION","OK"))</x:f>
      </x:c>
      <x:c r="P173" s="26" t="str">
        <x:f>IF(A173="","",IF(OR(M173&lt;&gt;"VALID",N173&lt;&gt;"READY",O173&lt;&gt;"OK"),"BLOCKED",IF(OR(D173="UNCLEAR",E173="UNCLEAR",F173="UNCLEAR",G173="UNCLEAR",H173="UNCLEAR",I173="UNCLEAR"),"UNRESOLVED","CLEAR")))</x:f>
      </x:c>
      <x:c r="Q173" s="26" t="str">
        <x:f>IF(A173="","",IF(P173="BLOCKED","EVIDENCE / CONTROL BLOCK",IF(P173="UNRESOLVED","CONDITIONAL / REVIEW REQUIRED",VLOOKUP(C173,LISTS!$L$2:$M$10,2,FALSE))))</x:f>
      </x:c>
      <x:c r="R173" s="26" t="str">
        <x:f>IF(A173="","",IF(Q173="EVIDENCE / CONTROL BLOCK","BLOCKED",IF(Q173="CONDITIONAL / REVIEW REQUIRED","UNRESOLVED","READY")))</x:f>
      </x:c>
      <x:c r="S173" s="26" t="str">
        <x:f>IF(A173="","",VLOOKUP(Q173,LISTS!$Q$2:$T$9,2,FALSE))</x:f>
      </x:c>
      <x:c r="T173" s="26" t="str">
        <x:f>IF(A173="","",VLOOKUP(Q173,LISTS!$Q$2:$T$9,3,FALSE))</x:f>
      </x:c>
      <x:c r="U173" s="26" t="str">
        <x:f>IF(A173="","",VLOOKUP(Q173,LISTS!$Q$2:$T$9,4,FALSE))</x:f>
      </x:c>
      <x:c r="V173" s="26" t="str">
        <x:f>IF(A173="","","Reopen when mandate, jurisdiction, buyer/risk, timing, delivery ownership, engagement model or evidence freshness changes materially.")</x:f>
      </x:c>
    </x:row>
    <x:row r="174">
      <x:c r="A174" s="20"/>
      <x:c r="B174" s="20"/>
      <x:c r="C174" s="20"/>
      <x:c r="D174" s="20"/>
      <x:c r="E174" s="20"/>
      <x:c r="F174" s="20"/>
      <x:c r="G174" s="20"/>
      <x:c r="H174" s="20"/>
      <x:c r="I174" s="20"/>
      <x:c r="J174" s="20"/>
      <x:c r="K174" s="20"/>
      <x:c r="L174" s="20"/>
      <x:c r="M174" s="26" t="str">
        <x:f>IF(A174="","",IF(COUNTIF($A$6:$A$205,A174)&gt;1,"INVALID - DUPLICATE ID",IF(AND(OR(AND(LEN(C174)=24,IFERROR(FIND("SPECIALIST ADVISORY FIRM",C174),0)=1),AND(LEN(C174)=29,IFERROR(FIND("GLOBAL MULTIDISCIPLINARY FIRM",C174),0)=1),AND(LEN(C174)=27,IFERROR(FIND("LAW FIRM / ADJACENT ADVISER",C174),0)=1),AND(LEN(C174)=18,IFERROR(FIND("INDEPENDENT EXPERT",C174),0)=1),AND(LEN(C174)=23,IFERROR(FIND("DIRECTORY / MARKETPLACE",C174),0)=1),AND(LEN(C174)=23,IFERROR(FIND("ASSOCIATION / AUTHORITY",C174),0)=1),AND(LEN(C174)=23,IFERROR(FIND("SOFTWARE / SELF-SERVICE",C174),0)=1),AND(LEN(C174)=19,IFERROR(FIND("IN-HOUSE SUBSTITUTE",C174),0)=1),AND(LEN(C174)=5,IFERROR(FIND("OTHER",C174),0)=1)),OR(AND(LEN(D174)=3,IFERROR(FIND("YES",D174),0)=1),AND(LEN(D174)=2,IFERROR(FIND("NO",D174),0)=1),AND(LEN(D174)=7,IFERROR(FIND("UNCLEAR",D174),0)=1)),OR(AND(LEN(E174)=3,IFERROR(FIND("YES",E174),0)=1),AND(LEN(E174)=2,IFERROR(FIND("NO",E174),0)=1),AND(LEN(E174)=7,IFERROR(FIND("UNCLEAR",E174),0)=1)),OR(AND(LEN(F174)=3,IFERROR(FIND("YES",F174),0)=1),AND(LEN(F174)=2,IFERROR(FIND("NO",F174),0)=1),AND(LEN(F174)=7,IFERROR(FIND("UNCLEAR",F174),0)=1)),OR(AND(LEN(G174)=3,IFERROR(FIND("YES",G174),0)=1),AND(LEN(G174)=2,IFERROR(FIND("NO",G174),0)=1),AND(LEN(G174)=7,IFERROR(FIND("UNCLEAR",G174),0)=1)),OR(AND(LEN(H174)=8,IFERROR(FIND("OWN TEAM",H174),0)=1),AND(LEN(H174)=19,IFERROR(FIND("NETWORK / AFFILIATE",H174),0)=1),AND(LEN(H174)=25,IFERROR(FIND("THIRD PARTY / ROUTED LEAD",H174),0)=1),AND(LEN(H174)=16,IFERROR(FIND("INFORMATION ONLY",H174),0)=1),AND(LEN(H174)=23,IFERROR(FIND("SOFTWARE / SELF-SERVICE",H174),0)=1),AND(LEN(H174)=15,IFERROR(FIND("CLIENT IN-HOUSE",H174),0)=1),AND(LEN(H174)=7,IFERROR(FIND("UNCLEAR",H174),0)=1)),OR(AND(LEN(I174)=3,IFERROR(FIND("YES",I174),0)=1),AND(LEN(I174)=2,IFERROR(FIND("NO",I174),0)=1),AND(LEN(I174)=7,IFERROR(FIND("UNCLEAR",I174),0)=1)),OR(AND(LEN(J174)=9,IFERROR(FIND("AVAILABLE",J174),0)=1),AND(LEN(J174)=13,IFERROR(FIND("NOT AVAILABLE",J174),0)=1),AND(LEN(J174)=11,IFERROR(FIND("CONTRADICTS",J174),0)=1))),"VALID","INVALID - CONTROL TOKEN")))</x:f>
      </x:c>
      <x:c r="N174" s="26" t="str">
        <x:f>IF(A174="","",IF(COUNTIFS(EVIDENCE_PACKET!$A$6:$A$205,K174,EVIDENCE_PACKET!$B$6:$B$205,A174,EVIDENCE_PACKET!$J$6:$J$205,"VALID")=1,IF(COUNTIFS(EVIDENCE_PACKET!$A$6:$A$205,K174,EVIDENCE_PACKET!$F$6:$F$205,"CURRENT")=1,"READY","UNRESOLVED"),"INVALID - EVIDENCE LINK"))</x:f>
      </x:c>
      <x:c r="O174" s="26" t="str">
        <x:f>IF(A174="","",IF(OR(AND(OR(EXACT(C174,"DIRECTORY / MARKETPLACE"),EXACT(C174,"ASSOCIATION / AUTHORITY"),EXACT(C174,"SOFTWARE / SELF-SERVICE")),EXACT(H174,"OWN TEAM")),AND(EXACT(C174,"SPECIALIST ADVISORY FIRM"),OR(EXACT(H174,"INFORMATION ONLY"),EXACT(H174,"SOFTWARE / SELF-SERVICE")))),"CONTRADICTION","OK"))</x:f>
      </x:c>
      <x:c r="P174" s="26" t="str">
        <x:f>IF(A174="","",IF(OR(M174&lt;&gt;"VALID",N174&lt;&gt;"READY",O174&lt;&gt;"OK"),"BLOCKED",IF(OR(D174="UNCLEAR",E174="UNCLEAR",F174="UNCLEAR",G174="UNCLEAR",H174="UNCLEAR",I174="UNCLEAR"),"UNRESOLVED","CLEAR")))</x:f>
      </x:c>
      <x:c r="Q174" s="26" t="str">
        <x:f>IF(A174="","",IF(P174="BLOCKED","EVIDENCE / CONTROL BLOCK",IF(P174="UNRESOLVED","CONDITIONAL / REVIEW REQUIRED",VLOOKUP(C174,LISTS!$L$2:$M$10,2,FALSE))))</x:f>
      </x:c>
      <x:c r="R174" s="26" t="str">
        <x:f>IF(A174="","",IF(Q174="EVIDENCE / CONTROL BLOCK","BLOCKED",IF(Q174="CONDITIONAL / REVIEW REQUIRED","UNRESOLVED","READY")))</x:f>
      </x:c>
      <x:c r="S174" s="26" t="str">
        <x:f>IF(A174="","",VLOOKUP(Q174,LISTS!$Q$2:$T$9,2,FALSE))</x:f>
      </x:c>
      <x:c r="T174" s="26" t="str">
        <x:f>IF(A174="","",VLOOKUP(Q174,LISTS!$Q$2:$T$9,3,FALSE))</x:f>
      </x:c>
      <x:c r="U174" s="26" t="str">
        <x:f>IF(A174="","",VLOOKUP(Q174,LISTS!$Q$2:$T$9,4,FALSE))</x:f>
      </x:c>
      <x:c r="V174" s="26" t="str">
        <x:f>IF(A174="","","Reopen when mandate, jurisdiction, buyer/risk, timing, delivery ownership, engagement model or evidence freshness changes materially.")</x:f>
      </x:c>
    </x:row>
    <x:row r="175">
      <x:c r="A175" s="20"/>
      <x:c r="B175" s="20"/>
      <x:c r="C175" s="20"/>
      <x:c r="D175" s="20"/>
      <x:c r="E175" s="20"/>
      <x:c r="F175" s="20"/>
      <x:c r="G175" s="20"/>
      <x:c r="H175" s="20"/>
      <x:c r="I175" s="20"/>
      <x:c r="J175" s="20"/>
      <x:c r="K175" s="20"/>
      <x:c r="L175" s="20"/>
      <x:c r="M175" s="26" t="str">
        <x:f>IF(A175="","",IF(COUNTIF($A$6:$A$205,A175)&gt;1,"INVALID - DUPLICATE ID",IF(AND(OR(AND(LEN(C175)=24,IFERROR(FIND("SPECIALIST ADVISORY FIRM",C175),0)=1),AND(LEN(C175)=29,IFERROR(FIND("GLOBAL MULTIDISCIPLINARY FIRM",C175),0)=1),AND(LEN(C175)=27,IFERROR(FIND("LAW FIRM / ADJACENT ADVISER",C175),0)=1),AND(LEN(C175)=18,IFERROR(FIND("INDEPENDENT EXPERT",C175),0)=1),AND(LEN(C175)=23,IFERROR(FIND("DIRECTORY / MARKETPLACE",C175),0)=1),AND(LEN(C175)=23,IFERROR(FIND("ASSOCIATION / AUTHORITY",C175),0)=1),AND(LEN(C175)=23,IFERROR(FIND("SOFTWARE / SELF-SERVICE",C175),0)=1),AND(LEN(C175)=19,IFERROR(FIND("IN-HOUSE SUBSTITUTE",C175),0)=1),AND(LEN(C175)=5,IFERROR(FIND("OTHER",C175),0)=1)),OR(AND(LEN(D175)=3,IFERROR(FIND("YES",D175),0)=1),AND(LEN(D175)=2,IFERROR(FIND("NO",D175),0)=1),AND(LEN(D175)=7,IFERROR(FIND("UNCLEAR",D175),0)=1)),OR(AND(LEN(E175)=3,IFERROR(FIND("YES",E175),0)=1),AND(LEN(E175)=2,IFERROR(FIND("NO",E175),0)=1),AND(LEN(E175)=7,IFERROR(FIND("UNCLEAR",E175),0)=1)),OR(AND(LEN(F175)=3,IFERROR(FIND("YES",F175),0)=1),AND(LEN(F175)=2,IFERROR(FIND("NO",F175),0)=1),AND(LEN(F175)=7,IFERROR(FIND("UNCLEAR",F175),0)=1)),OR(AND(LEN(G175)=3,IFERROR(FIND("YES",G175),0)=1),AND(LEN(G175)=2,IFERROR(FIND("NO",G175),0)=1),AND(LEN(G175)=7,IFERROR(FIND("UNCLEAR",G175),0)=1)),OR(AND(LEN(H175)=8,IFERROR(FIND("OWN TEAM",H175),0)=1),AND(LEN(H175)=19,IFERROR(FIND("NETWORK / AFFILIATE",H175),0)=1),AND(LEN(H175)=25,IFERROR(FIND("THIRD PARTY / ROUTED LEAD",H175),0)=1),AND(LEN(H175)=16,IFERROR(FIND("INFORMATION ONLY",H175),0)=1),AND(LEN(H175)=23,IFERROR(FIND("SOFTWARE / SELF-SERVICE",H175),0)=1),AND(LEN(H175)=15,IFERROR(FIND("CLIENT IN-HOUSE",H175),0)=1),AND(LEN(H175)=7,IFERROR(FIND("UNCLEAR",H175),0)=1)),OR(AND(LEN(I175)=3,IFERROR(FIND("YES",I175),0)=1),AND(LEN(I175)=2,IFERROR(FIND("NO",I175),0)=1),AND(LEN(I175)=7,IFERROR(FIND("UNCLEAR",I175),0)=1)),OR(AND(LEN(J175)=9,IFERROR(FIND("AVAILABLE",J175),0)=1),AND(LEN(J175)=13,IFERROR(FIND("NOT AVAILABLE",J175),0)=1),AND(LEN(J175)=11,IFERROR(FIND("CONTRADICTS",J175),0)=1))),"VALID","INVALID - CONTROL TOKEN")))</x:f>
      </x:c>
      <x:c r="N175" s="26" t="str">
        <x:f>IF(A175="","",IF(COUNTIFS(EVIDENCE_PACKET!$A$6:$A$205,K175,EVIDENCE_PACKET!$B$6:$B$205,A175,EVIDENCE_PACKET!$J$6:$J$205,"VALID")=1,IF(COUNTIFS(EVIDENCE_PACKET!$A$6:$A$205,K175,EVIDENCE_PACKET!$F$6:$F$205,"CURRENT")=1,"READY","UNRESOLVED"),"INVALID - EVIDENCE LINK"))</x:f>
      </x:c>
      <x:c r="O175" s="26" t="str">
        <x:f>IF(A175="","",IF(OR(AND(OR(EXACT(C175,"DIRECTORY / MARKETPLACE"),EXACT(C175,"ASSOCIATION / AUTHORITY"),EXACT(C175,"SOFTWARE / SELF-SERVICE")),EXACT(H175,"OWN TEAM")),AND(EXACT(C175,"SPECIALIST ADVISORY FIRM"),OR(EXACT(H175,"INFORMATION ONLY"),EXACT(H175,"SOFTWARE / SELF-SERVICE")))),"CONTRADICTION","OK"))</x:f>
      </x:c>
      <x:c r="P175" s="26" t="str">
        <x:f>IF(A175="","",IF(OR(M175&lt;&gt;"VALID",N175&lt;&gt;"READY",O175&lt;&gt;"OK"),"BLOCKED",IF(OR(D175="UNCLEAR",E175="UNCLEAR",F175="UNCLEAR",G175="UNCLEAR",H175="UNCLEAR",I175="UNCLEAR"),"UNRESOLVED","CLEAR")))</x:f>
      </x:c>
      <x:c r="Q175" s="26" t="str">
        <x:f>IF(A175="","",IF(P175="BLOCKED","EVIDENCE / CONTROL BLOCK",IF(P175="UNRESOLVED","CONDITIONAL / REVIEW REQUIRED",VLOOKUP(C175,LISTS!$L$2:$M$10,2,FALSE))))</x:f>
      </x:c>
      <x:c r="R175" s="26" t="str">
        <x:f>IF(A175="","",IF(Q175="EVIDENCE / CONTROL BLOCK","BLOCKED",IF(Q175="CONDITIONAL / REVIEW REQUIRED","UNRESOLVED","READY")))</x:f>
      </x:c>
      <x:c r="S175" s="26" t="str">
        <x:f>IF(A175="","",VLOOKUP(Q175,LISTS!$Q$2:$T$9,2,FALSE))</x:f>
      </x:c>
      <x:c r="T175" s="26" t="str">
        <x:f>IF(A175="","",VLOOKUP(Q175,LISTS!$Q$2:$T$9,3,FALSE))</x:f>
      </x:c>
      <x:c r="U175" s="26" t="str">
        <x:f>IF(A175="","",VLOOKUP(Q175,LISTS!$Q$2:$T$9,4,FALSE))</x:f>
      </x:c>
      <x:c r="V175" s="26" t="str">
        <x:f>IF(A175="","","Reopen when mandate, jurisdiction, buyer/risk, timing, delivery ownership, engagement model or evidence freshness changes materially.")</x:f>
      </x:c>
    </x:row>
    <x:row r="176">
      <x:c r="A176" s="20"/>
      <x:c r="B176" s="20"/>
      <x:c r="C176" s="20"/>
      <x:c r="D176" s="20"/>
      <x:c r="E176" s="20"/>
      <x:c r="F176" s="20"/>
      <x:c r="G176" s="20"/>
      <x:c r="H176" s="20"/>
      <x:c r="I176" s="20"/>
      <x:c r="J176" s="20"/>
      <x:c r="K176" s="20"/>
      <x:c r="L176" s="20"/>
      <x:c r="M176" s="26" t="str">
        <x:f>IF(A176="","",IF(COUNTIF($A$6:$A$205,A176)&gt;1,"INVALID - DUPLICATE ID",IF(AND(OR(AND(LEN(C176)=24,IFERROR(FIND("SPECIALIST ADVISORY FIRM",C176),0)=1),AND(LEN(C176)=29,IFERROR(FIND("GLOBAL MULTIDISCIPLINARY FIRM",C176),0)=1),AND(LEN(C176)=27,IFERROR(FIND("LAW FIRM / ADJACENT ADVISER",C176),0)=1),AND(LEN(C176)=18,IFERROR(FIND("INDEPENDENT EXPERT",C176),0)=1),AND(LEN(C176)=23,IFERROR(FIND("DIRECTORY / MARKETPLACE",C176),0)=1),AND(LEN(C176)=23,IFERROR(FIND("ASSOCIATION / AUTHORITY",C176),0)=1),AND(LEN(C176)=23,IFERROR(FIND("SOFTWARE / SELF-SERVICE",C176),0)=1),AND(LEN(C176)=19,IFERROR(FIND("IN-HOUSE SUBSTITUTE",C176),0)=1),AND(LEN(C176)=5,IFERROR(FIND("OTHER",C176),0)=1)),OR(AND(LEN(D176)=3,IFERROR(FIND("YES",D176),0)=1),AND(LEN(D176)=2,IFERROR(FIND("NO",D176),0)=1),AND(LEN(D176)=7,IFERROR(FIND("UNCLEAR",D176),0)=1)),OR(AND(LEN(E176)=3,IFERROR(FIND("YES",E176),0)=1),AND(LEN(E176)=2,IFERROR(FIND("NO",E176),0)=1),AND(LEN(E176)=7,IFERROR(FIND("UNCLEAR",E176),0)=1)),OR(AND(LEN(F176)=3,IFERROR(FIND("YES",F176),0)=1),AND(LEN(F176)=2,IFERROR(FIND("NO",F176),0)=1),AND(LEN(F176)=7,IFERROR(FIND("UNCLEAR",F176),0)=1)),OR(AND(LEN(G176)=3,IFERROR(FIND("YES",G176),0)=1),AND(LEN(G176)=2,IFERROR(FIND("NO",G176),0)=1),AND(LEN(G176)=7,IFERROR(FIND("UNCLEAR",G176),0)=1)),OR(AND(LEN(H176)=8,IFERROR(FIND("OWN TEAM",H176),0)=1),AND(LEN(H176)=19,IFERROR(FIND("NETWORK / AFFILIATE",H176),0)=1),AND(LEN(H176)=25,IFERROR(FIND("THIRD PARTY / ROUTED LEAD",H176),0)=1),AND(LEN(H176)=16,IFERROR(FIND("INFORMATION ONLY",H176),0)=1),AND(LEN(H176)=23,IFERROR(FIND("SOFTWARE / SELF-SERVICE",H176),0)=1),AND(LEN(H176)=15,IFERROR(FIND("CLIENT IN-HOUSE",H176),0)=1),AND(LEN(H176)=7,IFERROR(FIND("UNCLEAR",H176),0)=1)),OR(AND(LEN(I176)=3,IFERROR(FIND("YES",I176),0)=1),AND(LEN(I176)=2,IFERROR(FIND("NO",I176),0)=1),AND(LEN(I176)=7,IFERROR(FIND("UNCLEAR",I176),0)=1)),OR(AND(LEN(J176)=9,IFERROR(FIND("AVAILABLE",J176),0)=1),AND(LEN(J176)=13,IFERROR(FIND("NOT AVAILABLE",J176),0)=1),AND(LEN(J176)=11,IFERROR(FIND("CONTRADICTS",J176),0)=1))),"VALID","INVALID - CONTROL TOKEN")))</x:f>
      </x:c>
      <x:c r="N176" s="26" t="str">
        <x:f>IF(A176="","",IF(COUNTIFS(EVIDENCE_PACKET!$A$6:$A$205,K176,EVIDENCE_PACKET!$B$6:$B$205,A176,EVIDENCE_PACKET!$J$6:$J$205,"VALID")=1,IF(COUNTIFS(EVIDENCE_PACKET!$A$6:$A$205,K176,EVIDENCE_PACKET!$F$6:$F$205,"CURRENT")=1,"READY","UNRESOLVED"),"INVALID - EVIDENCE LINK"))</x:f>
      </x:c>
      <x:c r="O176" s="26" t="str">
        <x:f>IF(A176="","",IF(OR(AND(OR(EXACT(C176,"DIRECTORY / MARKETPLACE"),EXACT(C176,"ASSOCIATION / AUTHORITY"),EXACT(C176,"SOFTWARE / SELF-SERVICE")),EXACT(H176,"OWN TEAM")),AND(EXACT(C176,"SPECIALIST ADVISORY FIRM"),OR(EXACT(H176,"INFORMATION ONLY"),EXACT(H176,"SOFTWARE / SELF-SERVICE")))),"CONTRADICTION","OK"))</x:f>
      </x:c>
      <x:c r="P176" s="26" t="str">
        <x:f>IF(A176="","",IF(OR(M176&lt;&gt;"VALID",N176&lt;&gt;"READY",O176&lt;&gt;"OK"),"BLOCKED",IF(OR(D176="UNCLEAR",E176="UNCLEAR",F176="UNCLEAR",G176="UNCLEAR",H176="UNCLEAR",I176="UNCLEAR"),"UNRESOLVED","CLEAR")))</x:f>
      </x:c>
      <x:c r="Q176" s="26" t="str">
        <x:f>IF(A176="","",IF(P176="BLOCKED","EVIDENCE / CONTROL BLOCK",IF(P176="UNRESOLVED","CONDITIONAL / REVIEW REQUIRED",VLOOKUP(C176,LISTS!$L$2:$M$10,2,FALSE))))</x:f>
      </x:c>
      <x:c r="R176" s="26" t="str">
        <x:f>IF(A176="","",IF(Q176="EVIDENCE / CONTROL BLOCK","BLOCKED",IF(Q176="CONDITIONAL / REVIEW REQUIRED","UNRESOLVED","READY")))</x:f>
      </x:c>
      <x:c r="S176" s="26" t="str">
        <x:f>IF(A176="","",VLOOKUP(Q176,LISTS!$Q$2:$T$9,2,FALSE))</x:f>
      </x:c>
      <x:c r="T176" s="26" t="str">
        <x:f>IF(A176="","",VLOOKUP(Q176,LISTS!$Q$2:$T$9,3,FALSE))</x:f>
      </x:c>
      <x:c r="U176" s="26" t="str">
        <x:f>IF(A176="","",VLOOKUP(Q176,LISTS!$Q$2:$T$9,4,FALSE))</x:f>
      </x:c>
      <x:c r="V176" s="26" t="str">
        <x:f>IF(A176="","","Reopen when mandate, jurisdiction, buyer/risk, timing, delivery ownership, engagement model or evidence freshness changes materially.")</x:f>
      </x:c>
    </x:row>
    <x:row r="177">
      <x:c r="A177" s="20"/>
      <x:c r="B177" s="20"/>
      <x:c r="C177" s="20"/>
      <x:c r="D177" s="20"/>
      <x:c r="E177" s="20"/>
      <x:c r="F177" s="20"/>
      <x:c r="G177" s="20"/>
      <x:c r="H177" s="20"/>
      <x:c r="I177" s="20"/>
      <x:c r="J177" s="20"/>
      <x:c r="K177" s="20"/>
      <x:c r="L177" s="20"/>
      <x:c r="M177" s="26" t="str">
        <x:f>IF(A177="","",IF(COUNTIF($A$6:$A$205,A177)&gt;1,"INVALID - DUPLICATE ID",IF(AND(OR(AND(LEN(C177)=24,IFERROR(FIND("SPECIALIST ADVISORY FIRM",C177),0)=1),AND(LEN(C177)=29,IFERROR(FIND("GLOBAL MULTIDISCIPLINARY FIRM",C177),0)=1),AND(LEN(C177)=27,IFERROR(FIND("LAW FIRM / ADJACENT ADVISER",C177),0)=1),AND(LEN(C177)=18,IFERROR(FIND("INDEPENDENT EXPERT",C177),0)=1),AND(LEN(C177)=23,IFERROR(FIND("DIRECTORY / MARKETPLACE",C177),0)=1),AND(LEN(C177)=23,IFERROR(FIND("ASSOCIATION / AUTHORITY",C177),0)=1),AND(LEN(C177)=23,IFERROR(FIND("SOFTWARE / SELF-SERVICE",C177),0)=1),AND(LEN(C177)=19,IFERROR(FIND("IN-HOUSE SUBSTITUTE",C177),0)=1),AND(LEN(C177)=5,IFERROR(FIND("OTHER",C177),0)=1)),OR(AND(LEN(D177)=3,IFERROR(FIND("YES",D177),0)=1),AND(LEN(D177)=2,IFERROR(FIND("NO",D177),0)=1),AND(LEN(D177)=7,IFERROR(FIND("UNCLEAR",D177),0)=1)),OR(AND(LEN(E177)=3,IFERROR(FIND("YES",E177),0)=1),AND(LEN(E177)=2,IFERROR(FIND("NO",E177),0)=1),AND(LEN(E177)=7,IFERROR(FIND("UNCLEAR",E177),0)=1)),OR(AND(LEN(F177)=3,IFERROR(FIND("YES",F177),0)=1),AND(LEN(F177)=2,IFERROR(FIND("NO",F177),0)=1),AND(LEN(F177)=7,IFERROR(FIND("UNCLEAR",F177),0)=1)),OR(AND(LEN(G177)=3,IFERROR(FIND("YES",G177),0)=1),AND(LEN(G177)=2,IFERROR(FIND("NO",G177),0)=1),AND(LEN(G177)=7,IFERROR(FIND("UNCLEAR",G177),0)=1)),OR(AND(LEN(H177)=8,IFERROR(FIND("OWN TEAM",H177),0)=1),AND(LEN(H177)=19,IFERROR(FIND("NETWORK / AFFILIATE",H177),0)=1),AND(LEN(H177)=25,IFERROR(FIND("THIRD PARTY / ROUTED LEAD",H177),0)=1),AND(LEN(H177)=16,IFERROR(FIND("INFORMATION ONLY",H177),0)=1),AND(LEN(H177)=23,IFERROR(FIND("SOFTWARE / SELF-SERVICE",H177),0)=1),AND(LEN(H177)=15,IFERROR(FIND("CLIENT IN-HOUSE",H177),0)=1),AND(LEN(H177)=7,IFERROR(FIND("UNCLEAR",H177),0)=1)),OR(AND(LEN(I177)=3,IFERROR(FIND("YES",I177),0)=1),AND(LEN(I177)=2,IFERROR(FIND("NO",I177),0)=1),AND(LEN(I177)=7,IFERROR(FIND("UNCLEAR",I177),0)=1)),OR(AND(LEN(J177)=9,IFERROR(FIND("AVAILABLE",J177),0)=1),AND(LEN(J177)=13,IFERROR(FIND("NOT AVAILABLE",J177),0)=1),AND(LEN(J177)=11,IFERROR(FIND("CONTRADICTS",J177),0)=1))),"VALID","INVALID - CONTROL TOKEN")))</x:f>
      </x:c>
      <x:c r="N177" s="26" t="str">
        <x:f>IF(A177="","",IF(COUNTIFS(EVIDENCE_PACKET!$A$6:$A$205,K177,EVIDENCE_PACKET!$B$6:$B$205,A177,EVIDENCE_PACKET!$J$6:$J$205,"VALID")=1,IF(COUNTIFS(EVIDENCE_PACKET!$A$6:$A$205,K177,EVIDENCE_PACKET!$F$6:$F$205,"CURRENT")=1,"READY","UNRESOLVED"),"INVALID - EVIDENCE LINK"))</x:f>
      </x:c>
      <x:c r="O177" s="26" t="str">
        <x:f>IF(A177="","",IF(OR(AND(OR(EXACT(C177,"DIRECTORY / MARKETPLACE"),EXACT(C177,"ASSOCIATION / AUTHORITY"),EXACT(C177,"SOFTWARE / SELF-SERVICE")),EXACT(H177,"OWN TEAM")),AND(EXACT(C177,"SPECIALIST ADVISORY FIRM"),OR(EXACT(H177,"INFORMATION ONLY"),EXACT(H177,"SOFTWARE / SELF-SERVICE")))),"CONTRADICTION","OK"))</x:f>
      </x:c>
      <x:c r="P177" s="26" t="str">
        <x:f>IF(A177="","",IF(OR(M177&lt;&gt;"VALID",N177&lt;&gt;"READY",O177&lt;&gt;"OK"),"BLOCKED",IF(OR(D177="UNCLEAR",E177="UNCLEAR",F177="UNCLEAR",G177="UNCLEAR",H177="UNCLEAR",I177="UNCLEAR"),"UNRESOLVED","CLEAR")))</x:f>
      </x:c>
      <x:c r="Q177" s="26" t="str">
        <x:f>IF(A177="","",IF(P177="BLOCKED","EVIDENCE / CONTROL BLOCK",IF(P177="UNRESOLVED","CONDITIONAL / REVIEW REQUIRED",VLOOKUP(C177,LISTS!$L$2:$M$10,2,FALSE))))</x:f>
      </x:c>
      <x:c r="R177" s="26" t="str">
        <x:f>IF(A177="","",IF(Q177="EVIDENCE / CONTROL BLOCK","BLOCKED",IF(Q177="CONDITIONAL / REVIEW REQUIRED","UNRESOLVED","READY")))</x:f>
      </x:c>
      <x:c r="S177" s="26" t="str">
        <x:f>IF(A177="","",VLOOKUP(Q177,LISTS!$Q$2:$T$9,2,FALSE))</x:f>
      </x:c>
      <x:c r="T177" s="26" t="str">
        <x:f>IF(A177="","",VLOOKUP(Q177,LISTS!$Q$2:$T$9,3,FALSE))</x:f>
      </x:c>
      <x:c r="U177" s="26" t="str">
        <x:f>IF(A177="","",VLOOKUP(Q177,LISTS!$Q$2:$T$9,4,FALSE))</x:f>
      </x:c>
      <x:c r="V177" s="26" t="str">
        <x:f>IF(A177="","","Reopen when mandate, jurisdiction, buyer/risk, timing, delivery ownership, engagement model or evidence freshness changes materially.")</x:f>
      </x:c>
    </x:row>
    <x:row r="178">
      <x:c r="A178" s="20"/>
      <x:c r="B178" s="20"/>
      <x:c r="C178" s="20"/>
      <x:c r="D178" s="20"/>
      <x:c r="E178" s="20"/>
      <x:c r="F178" s="20"/>
      <x:c r="G178" s="20"/>
      <x:c r="H178" s="20"/>
      <x:c r="I178" s="20"/>
      <x:c r="J178" s="20"/>
      <x:c r="K178" s="20"/>
      <x:c r="L178" s="20"/>
      <x:c r="M178" s="26" t="str">
        <x:f>IF(A178="","",IF(COUNTIF($A$6:$A$205,A178)&gt;1,"INVALID - DUPLICATE ID",IF(AND(OR(AND(LEN(C178)=24,IFERROR(FIND("SPECIALIST ADVISORY FIRM",C178),0)=1),AND(LEN(C178)=29,IFERROR(FIND("GLOBAL MULTIDISCIPLINARY FIRM",C178),0)=1),AND(LEN(C178)=27,IFERROR(FIND("LAW FIRM / ADJACENT ADVISER",C178),0)=1),AND(LEN(C178)=18,IFERROR(FIND("INDEPENDENT EXPERT",C178),0)=1),AND(LEN(C178)=23,IFERROR(FIND("DIRECTORY / MARKETPLACE",C178),0)=1),AND(LEN(C178)=23,IFERROR(FIND("ASSOCIATION / AUTHORITY",C178),0)=1),AND(LEN(C178)=23,IFERROR(FIND("SOFTWARE / SELF-SERVICE",C178),0)=1),AND(LEN(C178)=19,IFERROR(FIND("IN-HOUSE SUBSTITUTE",C178),0)=1),AND(LEN(C178)=5,IFERROR(FIND("OTHER",C178),0)=1)),OR(AND(LEN(D178)=3,IFERROR(FIND("YES",D178),0)=1),AND(LEN(D178)=2,IFERROR(FIND("NO",D178),0)=1),AND(LEN(D178)=7,IFERROR(FIND("UNCLEAR",D178),0)=1)),OR(AND(LEN(E178)=3,IFERROR(FIND("YES",E178),0)=1),AND(LEN(E178)=2,IFERROR(FIND("NO",E178),0)=1),AND(LEN(E178)=7,IFERROR(FIND("UNCLEAR",E178),0)=1)),OR(AND(LEN(F178)=3,IFERROR(FIND("YES",F178),0)=1),AND(LEN(F178)=2,IFERROR(FIND("NO",F178),0)=1),AND(LEN(F178)=7,IFERROR(FIND("UNCLEAR",F178),0)=1)),OR(AND(LEN(G178)=3,IFERROR(FIND("YES",G178),0)=1),AND(LEN(G178)=2,IFERROR(FIND("NO",G178),0)=1),AND(LEN(G178)=7,IFERROR(FIND("UNCLEAR",G178),0)=1)),OR(AND(LEN(H178)=8,IFERROR(FIND("OWN TEAM",H178),0)=1),AND(LEN(H178)=19,IFERROR(FIND("NETWORK / AFFILIATE",H178),0)=1),AND(LEN(H178)=25,IFERROR(FIND("THIRD PARTY / ROUTED LEAD",H178),0)=1),AND(LEN(H178)=16,IFERROR(FIND("INFORMATION ONLY",H178),0)=1),AND(LEN(H178)=23,IFERROR(FIND("SOFTWARE / SELF-SERVICE",H178),0)=1),AND(LEN(H178)=15,IFERROR(FIND("CLIENT IN-HOUSE",H178),0)=1),AND(LEN(H178)=7,IFERROR(FIND("UNCLEAR",H178),0)=1)),OR(AND(LEN(I178)=3,IFERROR(FIND("YES",I178),0)=1),AND(LEN(I178)=2,IFERROR(FIND("NO",I178),0)=1),AND(LEN(I178)=7,IFERROR(FIND("UNCLEAR",I178),0)=1)),OR(AND(LEN(J178)=9,IFERROR(FIND("AVAILABLE",J178),0)=1),AND(LEN(J178)=13,IFERROR(FIND("NOT AVAILABLE",J178),0)=1),AND(LEN(J178)=11,IFERROR(FIND("CONTRADICTS",J178),0)=1))),"VALID","INVALID - CONTROL TOKEN")))</x:f>
      </x:c>
      <x:c r="N178" s="26" t="str">
        <x:f>IF(A178="","",IF(COUNTIFS(EVIDENCE_PACKET!$A$6:$A$205,K178,EVIDENCE_PACKET!$B$6:$B$205,A178,EVIDENCE_PACKET!$J$6:$J$205,"VALID")=1,IF(COUNTIFS(EVIDENCE_PACKET!$A$6:$A$205,K178,EVIDENCE_PACKET!$F$6:$F$205,"CURRENT")=1,"READY","UNRESOLVED"),"INVALID - EVIDENCE LINK"))</x:f>
      </x:c>
      <x:c r="O178" s="26" t="str">
        <x:f>IF(A178="","",IF(OR(AND(OR(EXACT(C178,"DIRECTORY / MARKETPLACE"),EXACT(C178,"ASSOCIATION / AUTHORITY"),EXACT(C178,"SOFTWARE / SELF-SERVICE")),EXACT(H178,"OWN TEAM")),AND(EXACT(C178,"SPECIALIST ADVISORY FIRM"),OR(EXACT(H178,"INFORMATION ONLY"),EXACT(H178,"SOFTWARE / SELF-SERVICE")))),"CONTRADICTION","OK"))</x:f>
      </x:c>
      <x:c r="P178" s="26" t="str">
        <x:f>IF(A178="","",IF(OR(M178&lt;&gt;"VALID",N178&lt;&gt;"READY",O178&lt;&gt;"OK"),"BLOCKED",IF(OR(D178="UNCLEAR",E178="UNCLEAR",F178="UNCLEAR",G178="UNCLEAR",H178="UNCLEAR",I178="UNCLEAR"),"UNRESOLVED","CLEAR")))</x:f>
      </x:c>
      <x:c r="Q178" s="26" t="str">
        <x:f>IF(A178="","",IF(P178="BLOCKED","EVIDENCE / CONTROL BLOCK",IF(P178="UNRESOLVED","CONDITIONAL / REVIEW REQUIRED",VLOOKUP(C178,LISTS!$L$2:$M$10,2,FALSE))))</x:f>
      </x:c>
      <x:c r="R178" s="26" t="str">
        <x:f>IF(A178="","",IF(Q178="EVIDENCE / CONTROL BLOCK","BLOCKED",IF(Q178="CONDITIONAL / REVIEW REQUIRED","UNRESOLVED","READY")))</x:f>
      </x:c>
      <x:c r="S178" s="26" t="str">
        <x:f>IF(A178="","",VLOOKUP(Q178,LISTS!$Q$2:$T$9,2,FALSE))</x:f>
      </x:c>
      <x:c r="T178" s="26" t="str">
        <x:f>IF(A178="","",VLOOKUP(Q178,LISTS!$Q$2:$T$9,3,FALSE))</x:f>
      </x:c>
      <x:c r="U178" s="26" t="str">
        <x:f>IF(A178="","",VLOOKUP(Q178,LISTS!$Q$2:$T$9,4,FALSE))</x:f>
      </x:c>
      <x:c r="V178" s="26" t="str">
        <x:f>IF(A178="","","Reopen when mandate, jurisdiction, buyer/risk, timing, delivery ownership, engagement model or evidence freshness changes materially.")</x:f>
      </x:c>
    </x:row>
    <x:row r="179">
      <x:c r="A179" s="20"/>
      <x:c r="B179" s="20"/>
      <x:c r="C179" s="20"/>
      <x:c r="D179" s="20"/>
      <x:c r="E179" s="20"/>
      <x:c r="F179" s="20"/>
      <x:c r="G179" s="20"/>
      <x:c r="H179" s="20"/>
      <x:c r="I179" s="20"/>
      <x:c r="J179" s="20"/>
      <x:c r="K179" s="20"/>
      <x:c r="L179" s="20"/>
      <x:c r="M179" s="26" t="str">
        <x:f>IF(A179="","",IF(COUNTIF($A$6:$A$205,A179)&gt;1,"INVALID - DUPLICATE ID",IF(AND(OR(AND(LEN(C179)=24,IFERROR(FIND("SPECIALIST ADVISORY FIRM",C179),0)=1),AND(LEN(C179)=29,IFERROR(FIND("GLOBAL MULTIDISCIPLINARY FIRM",C179),0)=1),AND(LEN(C179)=27,IFERROR(FIND("LAW FIRM / ADJACENT ADVISER",C179),0)=1),AND(LEN(C179)=18,IFERROR(FIND("INDEPENDENT EXPERT",C179),0)=1),AND(LEN(C179)=23,IFERROR(FIND("DIRECTORY / MARKETPLACE",C179),0)=1),AND(LEN(C179)=23,IFERROR(FIND("ASSOCIATION / AUTHORITY",C179),0)=1),AND(LEN(C179)=23,IFERROR(FIND("SOFTWARE / SELF-SERVICE",C179),0)=1),AND(LEN(C179)=19,IFERROR(FIND("IN-HOUSE SUBSTITUTE",C179),0)=1),AND(LEN(C179)=5,IFERROR(FIND("OTHER",C179),0)=1)),OR(AND(LEN(D179)=3,IFERROR(FIND("YES",D179),0)=1),AND(LEN(D179)=2,IFERROR(FIND("NO",D179),0)=1),AND(LEN(D179)=7,IFERROR(FIND("UNCLEAR",D179),0)=1)),OR(AND(LEN(E179)=3,IFERROR(FIND("YES",E179),0)=1),AND(LEN(E179)=2,IFERROR(FIND("NO",E179),0)=1),AND(LEN(E179)=7,IFERROR(FIND("UNCLEAR",E179),0)=1)),OR(AND(LEN(F179)=3,IFERROR(FIND("YES",F179),0)=1),AND(LEN(F179)=2,IFERROR(FIND("NO",F179),0)=1),AND(LEN(F179)=7,IFERROR(FIND("UNCLEAR",F179),0)=1)),OR(AND(LEN(G179)=3,IFERROR(FIND("YES",G179),0)=1),AND(LEN(G179)=2,IFERROR(FIND("NO",G179),0)=1),AND(LEN(G179)=7,IFERROR(FIND("UNCLEAR",G179),0)=1)),OR(AND(LEN(H179)=8,IFERROR(FIND("OWN TEAM",H179),0)=1),AND(LEN(H179)=19,IFERROR(FIND("NETWORK / AFFILIATE",H179),0)=1),AND(LEN(H179)=25,IFERROR(FIND("THIRD PARTY / ROUTED LEAD",H179),0)=1),AND(LEN(H179)=16,IFERROR(FIND("INFORMATION ONLY",H179),0)=1),AND(LEN(H179)=23,IFERROR(FIND("SOFTWARE / SELF-SERVICE",H179),0)=1),AND(LEN(H179)=15,IFERROR(FIND("CLIENT IN-HOUSE",H179),0)=1),AND(LEN(H179)=7,IFERROR(FIND("UNCLEAR",H179),0)=1)),OR(AND(LEN(I179)=3,IFERROR(FIND("YES",I179),0)=1),AND(LEN(I179)=2,IFERROR(FIND("NO",I179),0)=1),AND(LEN(I179)=7,IFERROR(FIND("UNCLEAR",I179),0)=1)),OR(AND(LEN(J179)=9,IFERROR(FIND("AVAILABLE",J179),0)=1),AND(LEN(J179)=13,IFERROR(FIND("NOT AVAILABLE",J179),0)=1),AND(LEN(J179)=11,IFERROR(FIND("CONTRADICTS",J179),0)=1))),"VALID","INVALID - CONTROL TOKEN")))</x:f>
      </x:c>
      <x:c r="N179" s="26" t="str">
        <x:f>IF(A179="","",IF(COUNTIFS(EVIDENCE_PACKET!$A$6:$A$205,K179,EVIDENCE_PACKET!$B$6:$B$205,A179,EVIDENCE_PACKET!$J$6:$J$205,"VALID")=1,IF(COUNTIFS(EVIDENCE_PACKET!$A$6:$A$205,K179,EVIDENCE_PACKET!$F$6:$F$205,"CURRENT")=1,"READY","UNRESOLVED"),"INVALID - EVIDENCE LINK"))</x:f>
      </x:c>
      <x:c r="O179" s="26" t="str">
        <x:f>IF(A179="","",IF(OR(AND(OR(EXACT(C179,"DIRECTORY / MARKETPLACE"),EXACT(C179,"ASSOCIATION / AUTHORITY"),EXACT(C179,"SOFTWARE / SELF-SERVICE")),EXACT(H179,"OWN TEAM")),AND(EXACT(C179,"SPECIALIST ADVISORY FIRM"),OR(EXACT(H179,"INFORMATION ONLY"),EXACT(H179,"SOFTWARE / SELF-SERVICE")))),"CONTRADICTION","OK"))</x:f>
      </x:c>
      <x:c r="P179" s="26" t="str">
        <x:f>IF(A179="","",IF(OR(M179&lt;&gt;"VALID",N179&lt;&gt;"READY",O179&lt;&gt;"OK"),"BLOCKED",IF(OR(D179="UNCLEAR",E179="UNCLEAR",F179="UNCLEAR",G179="UNCLEAR",H179="UNCLEAR",I179="UNCLEAR"),"UNRESOLVED","CLEAR")))</x:f>
      </x:c>
      <x:c r="Q179" s="26" t="str">
        <x:f>IF(A179="","",IF(P179="BLOCKED","EVIDENCE / CONTROL BLOCK",IF(P179="UNRESOLVED","CONDITIONAL / REVIEW REQUIRED",VLOOKUP(C179,LISTS!$L$2:$M$10,2,FALSE))))</x:f>
      </x:c>
      <x:c r="R179" s="26" t="str">
        <x:f>IF(A179="","",IF(Q179="EVIDENCE / CONTROL BLOCK","BLOCKED",IF(Q179="CONDITIONAL / REVIEW REQUIRED","UNRESOLVED","READY")))</x:f>
      </x:c>
      <x:c r="S179" s="26" t="str">
        <x:f>IF(A179="","",VLOOKUP(Q179,LISTS!$Q$2:$T$9,2,FALSE))</x:f>
      </x:c>
      <x:c r="T179" s="26" t="str">
        <x:f>IF(A179="","",VLOOKUP(Q179,LISTS!$Q$2:$T$9,3,FALSE))</x:f>
      </x:c>
      <x:c r="U179" s="26" t="str">
        <x:f>IF(A179="","",VLOOKUP(Q179,LISTS!$Q$2:$T$9,4,FALSE))</x:f>
      </x:c>
      <x:c r="V179" s="26" t="str">
        <x:f>IF(A179="","","Reopen when mandate, jurisdiction, buyer/risk, timing, delivery ownership, engagement model or evidence freshness changes materially.")</x:f>
      </x:c>
    </x:row>
    <x:row r="180">
      <x:c r="A180" s="20"/>
      <x:c r="B180" s="20"/>
      <x:c r="C180" s="20"/>
      <x:c r="D180" s="20"/>
      <x:c r="E180" s="20"/>
      <x:c r="F180" s="20"/>
      <x:c r="G180" s="20"/>
      <x:c r="H180" s="20"/>
      <x:c r="I180" s="20"/>
      <x:c r="J180" s="20"/>
      <x:c r="K180" s="20"/>
      <x:c r="L180" s="20"/>
      <x:c r="M180" s="26" t="str">
        <x:f>IF(A180="","",IF(COUNTIF($A$6:$A$205,A180)&gt;1,"INVALID - DUPLICATE ID",IF(AND(OR(AND(LEN(C180)=24,IFERROR(FIND("SPECIALIST ADVISORY FIRM",C180),0)=1),AND(LEN(C180)=29,IFERROR(FIND("GLOBAL MULTIDISCIPLINARY FIRM",C180),0)=1),AND(LEN(C180)=27,IFERROR(FIND("LAW FIRM / ADJACENT ADVISER",C180),0)=1),AND(LEN(C180)=18,IFERROR(FIND("INDEPENDENT EXPERT",C180),0)=1),AND(LEN(C180)=23,IFERROR(FIND("DIRECTORY / MARKETPLACE",C180),0)=1),AND(LEN(C180)=23,IFERROR(FIND("ASSOCIATION / AUTHORITY",C180),0)=1),AND(LEN(C180)=23,IFERROR(FIND("SOFTWARE / SELF-SERVICE",C180),0)=1),AND(LEN(C180)=19,IFERROR(FIND("IN-HOUSE SUBSTITUTE",C180),0)=1),AND(LEN(C180)=5,IFERROR(FIND("OTHER",C180),0)=1)),OR(AND(LEN(D180)=3,IFERROR(FIND("YES",D180),0)=1),AND(LEN(D180)=2,IFERROR(FIND("NO",D180),0)=1),AND(LEN(D180)=7,IFERROR(FIND("UNCLEAR",D180),0)=1)),OR(AND(LEN(E180)=3,IFERROR(FIND("YES",E180),0)=1),AND(LEN(E180)=2,IFERROR(FIND("NO",E180),0)=1),AND(LEN(E180)=7,IFERROR(FIND("UNCLEAR",E180),0)=1)),OR(AND(LEN(F180)=3,IFERROR(FIND("YES",F180),0)=1),AND(LEN(F180)=2,IFERROR(FIND("NO",F180),0)=1),AND(LEN(F180)=7,IFERROR(FIND("UNCLEAR",F180),0)=1)),OR(AND(LEN(G180)=3,IFERROR(FIND("YES",G180),0)=1),AND(LEN(G180)=2,IFERROR(FIND("NO",G180),0)=1),AND(LEN(G180)=7,IFERROR(FIND("UNCLEAR",G180),0)=1)),OR(AND(LEN(H180)=8,IFERROR(FIND("OWN TEAM",H180),0)=1),AND(LEN(H180)=19,IFERROR(FIND("NETWORK / AFFILIATE",H180),0)=1),AND(LEN(H180)=25,IFERROR(FIND("THIRD PARTY / ROUTED LEAD",H180),0)=1),AND(LEN(H180)=16,IFERROR(FIND("INFORMATION ONLY",H180),0)=1),AND(LEN(H180)=23,IFERROR(FIND("SOFTWARE / SELF-SERVICE",H180),0)=1),AND(LEN(H180)=15,IFERROR(FIND("CLIENT IN-HOUSE",H180),0)=1),AND(LEN(H180)=7,IFERROR(FIND("UNCLEAR",H180),0)=1)),OR(AND(LEN(I180)=3,IFERROR(FIND("YES",I180),0)=1),AND(LEN(I180)=2,IFERROR(FIND("NO",I180),0)=1),AND(LEN(I180)=7,IFERROR(FIND("UNCLEAR",I180),0)=1)),OR(AND(LEN(J180)=9,IFERROR(FIND("AVAILABLE",J180),0)=1),AND(LEN(J180)=13,IFERROR(FIND("NOT AVAILABLE",J180),0)=1),AND(LEN(J180)=11,IFERROR(FIND("CONTRADICTS",J180),0)=1))),"VALID","INVALID - CONTROL TOKEN")))</x:f>
      </x:c>
      <x:c r="N180" s="26" t="str">
        <x:f>IF(A180="","",IF(COUNTIFS(EVIDENCE_PACKET!$A$6:$A$205,K180,EVIDENCE_PACKET!$B$6:$B$205,A180,EVIDENCE_PACKET!$J$6:$J$205,"VALID")=1,IF(COUNTIFS(EVIDENCE_PACKET!$A$6:$A$205,K180,EVIDENCE_PACKET!$F$6:$F$205,"CURRENT")=1,"READY","UNRESOLVED"),"INVALID - EVIDENCE LINK"))</x:f>
      </x:c>
      <x:c r="O180" s="26" t="str">
        <x:f>IF(A180="","",IF(OR(AND(OR(EXACT(C180,"DIRECTORY / MARKETPLACE"),EXACT(C180,"ASSOCIATION / AUTHORITY"),EXACT(C180,"SOFTWARE / SELF-SERVICE")),EXACT(H180,"OWN TEAM")),AND(EXACT(C180,"SPECIALIST ADVISORY FIRM"),OR(EXACT(H180,"INFORMATION ONLY"),EXACT(H180,"SOFTWARE / SELF-SERVICE")))),"CONTRADICTION","OK"))</x:f>
      </x:c>
      <x:c r="P180" s="26" t="str">
        <x:f>IF(A180="","",IF(OR(M180&lt;&gt;"VALID",N180&lt;&gt;"READY",O180&lt;&gt;"OK"),"BLOCKED",IF(OR(D180="UNCLEAR",E180="UNCLEAR",F180="UNCLEAR",G180="UNCLEAR",H180="UNCLEAR",I180="UNCLEAR"),"UNRESOLVED","CLEAR")))</x:f>
      </x:c>
      <x:c r="Q180" s="26" t="str">
        <x:f>IF(A180="","",IF(P180="BLOCKED","EVIDENCE / CONTROL BLOCK",IF(P180="UNRESOLVED","CONDITIONAL / REVIEW REQUIRED",VLOOKUP(C180,LISTS!$L$2:$M$10,2,FALSE))))</x:f>
      </x:c>
      <x:c r="R180" s="26" t="str">
        <x:f>IF(A180="","",IF(Q180="EVIDENCE / CONTROL BLOCK","BLOCKED",IF(Q180="CONDITIONAL / REVIEW REQUIRED","UNRESOLVED","READY")))</x:f>
      </x:c>
      <x:c r="S180" s="26" t="str">
        <x:f>IF(A180="","",VLOOKUP(Q180,LISTS!$Q$2:$T$9,2,FALSE))</x:f>
      </x:c>
      <x:c r="T180" s="26" t="str">
        <x:f>IF(A180="","",VLOOKUP(Q180,LISTS!$Q$2:$T$9,3,FALSE))</x:f>
      </x:c>
      <x:c r="U180" s="26" t="str">
        <x:f>IF(A180="","",VLOOKUP(Q180,LISTS!$Q$2:$T$9,4,FALSE))</x:f>
      </x:c>
      <x:c r="V180" s="26" t="str">
        <x:f>IF(A180="","","Reopen when mandate, jurisdiction, buyer/risk, timing, delivery ownership, engagement model or evidence freshness changes materially.")</x:f>
      </x:c>
    </x:row>
    <x:row r="181">
      <x:c r="A181" s="20"/>
      <x:c r="B181" s="20"/>
      <x:c r="C181" s="20"/>
      <x:c r="D181" s="20"/>
      <x:c r="E181" s="20"/>
      <x:c r="F181" s="20"/>
      <x:c r="G181" s="20"/>
      <x:c r="H181" s="20"/>
      <x:c r="I181" s="20"/>
      <x:c r="J181" s="20"/>
      <x:c r="K181" s="20"/>
      <x:c r="L181" s="20"/>
      <x:c r="M181" s="26" t="str">
        <x:f>IF(A181="","",IF(COUNTIF($A$6:$A$205,A181)&gt;1,"INVALID - DUPLICATE ID",IF(AND(OR(AND(LEN(C181)=24,IFERROR(FIND("SPECIALIST ADVISORY FIRM",C181),0)=1),AND(LEN(C181)=29,IFERROR(FIND("GLOBAL MULTIDISCIPLINARY FIRM",C181),0)=1),AND(LEN(C181)=27,IFERROR(FIND("LAW FIRM / ADJACENT ADVISER",C181),0)=1),AND(LEN(C181)=18,IFERROR(FIND("INDEPENDENT EXPERT",C181),0)=1),AND(LEN(C181)=23,IFERROR(FIND("DIRECTORY / MARKETPLACE",C181),0)=1),AND(LEN(C181)=23,IFERROR(FIND("ASSOCIATION / AUTHORITY",C181),0)=1),AND(LEN(C181)=23,IFERROR(FIND("SOFTWARE / SELF-SERVICE",C181),0)=1),AND(LEN(C181)=19,IFERROR(FIND("IN-HOUSE SUBSTITUTE",C181),0)=1),AND(LEN(C181)=5,IFERROR(FIND("OTHER",C181),0)=1)),OR(AND(LEN(D181)=3,IFERROR(FIND("YES",D181),0)=1),AND(LEN(D181)=2,IFERROR(FIND("NO",D181),0)=1),AND(LEN(D181)=7,IFERROR(FIND("UNCLEAR",D181),0)=1)),OR(AND(LEN(E181)=3,IFERROR(FIND("YES",E181),0)=1),AND(LEN(E181)=2,IFERROR(FIND("NO",E181),0)=1),AND(LEN(E181)=7,IFERROR(FIND("UNCLEAR",E181),0)=1)),OR(AND(LEN(F181)=3,IFERROR(FIND("YES",F181),0)=1),AND(LEN(F181)=2,IFERROR(FIND("NO",F181),0)=1),AND(LEN(F181)=7,IFERROR(FIND("UNCLEAR",F181),0)=1)),OR(AND(LEN(G181)=3,IFERROR(FIND("YES",G181),0)=1),AND(LEN(G181)=2,IFERROR(FIND("NO",G181),0)=1),AND(LEN(G181)=7,IFERROR(FIND("UNCLEAR",G181),0)=1)),OR(AND(LEN(H181)=8,IFERROR(FIND("OWN TEAM",H181),0)=1),AND(LEN(H181)=19,IFERROR(FIND("NETWORK / AFFILIATE",H181),0)=1),AND(LEN(H181)=25,IFERROR(FIND("THIRD PARTY / ROUTED LEAD",H181),0)=1),AND(LEN(H181)=16,IFERROR(FIND("INFORMATION ONLY",H181),0)=1),AND(LEN(H181)=23,IFERROR(FIND("SOFTWARE / SELF-SERVICE",H181),0)=1),AND(LEN(H181)=15,IFERROR(FIND("CLIENT IN-HOUSE",H181),0)=1),AND(LEN(H181)=7,IFERROR(FIND("UNCLEAR",H181),0)=1)),OR(AND(LEN(I181)=3,IFERROR(FIND("YES",I181),0)=1),AND(LEN(I181)=2,IFERROR(FIND("NO",I181),0)=1),AND(LEN(I181)=7,IFERROR(FIND("UNCLEAR",I181),0)=1)),OR(AND(LEN(J181)=9,IFERROR(FIND("AVAILABLE",J181),0)=1),AND(LEN(J181)=13,IFERROR(FIND("NOT AVAILABLE",J181),0)=1),AND(LEN(J181)=11,IFERROR(FIND("CONTRADICTS",J181),0)=1))),"VALID","INVALID - CONTROL TOKEN")))</x:f>
      </x:c>
      <x:c r="N181" s="26" t="str">
        <x:f>IF(A181="","",IF(COUNTIFS(EVIDENCE_PACKET!$A$6:$A$205,K181,EVIDENCE_PACKET!$B$6:$B$205,A181,EVIDENCE_PACKET!$J$6:$J$205,"VALID")=1,IF(COUNTIFS(EVIDENCE_PACKET!$A$6:$A$205,K181,EVIDENCE_PACKET!$F$6:$F$205,"CURRENT")=1,"READY","UNRESOLVED"),"INVALID - EVIDENCE LINK"))</x:f>
      </x:c>
      <x:c r="O181" s="26" t="str">
        <x:f>IF(A181="","",IF(OR(AND(OR(EXACT(C181,"DIRECTORY / MARKETPLACE"),EXACT(C181,"ASSOCIATION / AUTHORITY"),EXACT(C181,"SOFTWARE / SELF-SERVICE")),EXACT(H181,"OWN TEAM")),AND(EXACT(C181,"SPECIALIST ADVISORY FIRM"),OR(EXACT(H181,"INFORMATION ONLY"),EXACT(H181,"SOFTWARE / SELF-SERVICE")))),"CONTRADICTION","OK"))</x:f>
      </x:c>
      <x:c r="P181" s="26" t="str">
        <x:f>IF(A181="","",IF(OR(M181&lt;&gt;"VALID",N181&lt;&gt;"READY",O181&lt;&gt;"OK"),"BLOCKED",IF(OR(D181="UNCLEAR",E181="UNCLEAR",F181="UNCLEAR",G181="UNCLEAR",H181="UNCLEAR",I181="UNCLEAR"),"UNRESOLVED","CLEAR")))</x:f>
      </x:c>
      <x:c r="Q181" s="26" t="str">
        <x:f>IF(A181="","",IF(P181="BLOCKED","EVIDENCE / CONTROL BLOCK",IF(P181="UNRESOLVED","CONDITIONAL / REVIEW REQUIRED",VLOOKUP(C181,LISTS!$L$2:$M$10,2,FALSE))))</x:f>
      </x:c>
      <x:c r="R181" s="26" t="str">
        <x:f>IF(A181="","",IF(Q181="EVIDENCE / CONTROL BLOCK","BLOCKED",IF(Q181="CONDITIONAL / REVIEW REQUIRED","UNRESOLVED","READY")))</x:f>
      </x:c>
      <x:c r="S181" s="26" t="str">
        <x:f>IF(A181="","",VLOOKUP(Q181,LISTS!$Q$2:$T$9,2,FALSE))</x:f>
      </x:c>
      <x:c r="T181" s="26" t="str">
        <x:f>IF(A181="","",VLOOKUP(Q181,LISTS!$Q$2:$T$9,3,FALSE))</x:f>
      </x:c>
      <x:c r="U181" s="26" t="str">
        <x:f>IF(A181="","",VLOOKUP(Q181,LISTS!$Q$2:$T$9,4,FALSE))</x:f>
      </x:c>
      <x:c r="V181" s="26" t="str">
        <x:f>IF(A181="","","Reopen when mandate, jurisdiction, buyer/risk, timing, delivery ownership, engagement model or evidence freshness changes materially.")</x:f>
      </x:c>
    </x:row>
    <x:row r="182">
      <x:c r="A182" s="20"/>
      <x:c r="B182" s="20"/>
      <x:c r="C182" s="20"/>
      <x:c r="D182" s="20"/>
      <x:c r="E182" s="20"/>
      <x:c r="F182" s="20"/>
      <x:c r="G182" s="20"/>
      <x:c r="H182" s="20"/>
      <x:c r="I182" s="20"/>
      <x:c r="J182" s="20"/>
      <x:c r="K182" s="20"/>
      <x:c r="L182" s="20"/>
      <x:c r="M182" s="26" t="str">
        <x:f>IF(A182="","",IF(COUNTIF($A$6:$A$205,A182)&gt;1,"INVALID - DUPLICATE ID",IF(AND(OR(AND(LEN(C182)=24,IFERROR(FIND("SPECIALIST ADVISORY FIRM",C182),0)=1),AND(LEN(C182)=29,IFERROR(FIND("GLOBAL MULTIDISCIPLINARY FIRM",C182),0)=1),AND(LEN(C182)=27,IFERROR(FIND("LAW FIRM / ADJACENT ADVISER",C182),0)=1),AND(LEN(C182)=18,IFERROR(FIND("INDEPENDENT EXPERT",C182),0)=1),AND(LEN(C182)=23,IFERROR(FIND("DIRECTORY / MARKETPLACE",C182),0)=1),AND(LEN(C182)=23,IFERROR(FIND("ASSOCIATION / AUTHORITY",C182),0)=1),AND(LEN(C182)=23,IFERROR(FIND("SOFTWARE / SELF-SERVICE",C182),0)=1),AND(LEN(C182)=19,IFERROR(FIND("IN-HOUSE SUBSTITUTE",C182),0)=1),AND(LEN(C182)=5,IFERROR(FIND("OTHER",C182),0)=1)),OR(AND(LEN(D182)=3,IFERROR(FIND("YES",D182),0)=1),AND(LEN(D182)=2,IFERROR(FIND("NO",D182),0)=1),AND(LEN(D182)=7,IFERROR(FIND("UNCLEAR",D182),0)=1)),OR(AND(LEN(E182)=3,IFERROR(FIND("YES",E182),0)=1),AND(LEN(E182)=2,IFERROR(FIND("NO",E182),0)=1),AND(LEN(E182)=7,IFERROR(FIND("UNCLEAR",E182),0)=1)),OR(AND(LEN(F182)=3,IFERROR(FIND("YES",F182),0)=1),AND(LEN(F182)=2,IFERROR(FIND("NO",F182),0)=1),AND(LEN(F182)=7,IFERROR(FIND("UNCLEAR",F182),0)=1)),OR(AND(LEN(G182)=3,IFERROR(FIND("YES",G182),0)=1),AND(LEN(G182)=2,IFERROR(FIND("NO",G182),0)=1),AND(LEN(G182)=7,IFERROR(FIND("UNCLEAR",G182),0)=1)),OR(AND(LEN(H182)=8,IFERROR(FIND("OWN TEAM",H182),0)=1),AND(LEN(H182)=19,IFERROR(FIND("NETWORK / AFFILIATE",H182),0)=1),AND(LEN(H182)=25,IFERROR(FIND("THIRD PARTY / ROUTED LEAD",H182),0)=1),AND(LEN(H182)=16,IFERROR(FIND("INFORMATION ONLY",H182),0)=1),AND(LEN(H182)=23,IFERROR(FIND("SOFTWARE / SELF-SERVICE",H182),0)=1),AND(LEN(H182)=15,IFERROR(FIND("CLIENT IN-HOUSE",H182),0)=1),AND(LEN(H182)=7,IFERROR(FIND("UNCLEAR",H182),0)=1)),OR(AND(LEN(I182)=3,IFERROR(FIND("YES",I182),0)=1),AND(LEN(I182)=2,IFERROR(FIND("NO",I182),0)=1),AND(LEN(I182)=7,IFERROR(FIND("UNCLEAR",I182),0)=1)),OR(AND(LEN(J182)=9,IFERROR(FIND("AVAILABLE",J182),0)=1),AND(LEN(J182)=13,IFERROR(FIND("NOT AVAILABLE",J182),0)=1),AND(LEN(J182)=11,IFERROR(FIND("CONTRADICTS",J182),0)=1))),"VALID","INVALID - CONTROL TOKEN")))</x:f>
      </x:c>
      <x:c r="N182" s="26" t="str">
        <x:f>IF(A182="","",IF(COUNTIFS(EVIDENCE_PACKET!$A$6:$A$205,K182,EVIDENCE_PACKET!$B$6:$B$205,A182,EVIDENCE_PACKET!$J$6:$J$205,"VALID")=1,IF(COUNTIFS(EVIDENCE_PACKET!$A$6:$A$205,K182,EVIDENCE_PACKET!$F$6:$F$205,"CURRENT")=1,"READY","UNRESOLVED"),"INVALID - EVIDENCE LINK"))</x:f>
      </x:c>
      <x:c r="O182" s="26" t="str">
        <x:f>IF(A182="","",IF(OR(AND(OR(EXACT(C182,"DIRECTORY / MARKETPLACE"),EXACT(C182,"ASSOCIATION / AUTHORITY"),EXACT(C182,"SOFTWARE / SELF-SERVICE")),EXACT(H182,"OWN TEAM")),AND(EXACT(C182,"SPECIALIST ADVISORY FIRM"),OR(EXACT(H182,"INFORMATION ONLY"),EXACT(H182,"SOFTWARE / SELF-SERVICE")))),"CONTRADICTION","OK"))</x:f>
      </x:c>
      <x:c r="P182" s="26" t="str">
        <x:f>IF(A182="","",IF(OR(M182&lt;&gt;"VALID",N182&lt;&gt;"READY",O182&lt;&gt;"OK"),"BLOCKED",IF(OR(D182="UNCLEAR",E182="UNCLEAR",F182="UNCLEAR",G182="UNCLEAR",H182="UNCLEAR",I182="UNCLEAR"),"UNRESOLVED","CLEAR")))</x:f>
      </x:c>
      <x:c r="Q182" s="26" t="str">
        <x:f>IF(A182="","",IF(P182="BLOCKED","EVIDENCE / CONTROL BLOCK",IF(P182="UNRESOLVED","CONDITIONAL / REVIEW REQUIRED",VLOOKUP(C182,LISTS!$L$2:$M$10,2,FALSE))))</x:f>
      </x:c>
      <x:c r="R182" s="26" t="str">
        <x:f>IF(A182="","",IF(Q182="EVIDENCE / CONTROL BLOCK","BLOCKED",IF(Q182="CONDITIONAL / REVIEW REQUIRED","UNRESOLVED","READY")))</x:f>
      </x:c>
      <x:c r="S182" s="26" t="str">
        <x:f>IF(A182="","",VLOOKUP(Q182,LISTS!$Q$2:$T$9,2,FALSE))</x:f>
      </x:c>
      <x:c r="T182" s="26" t="str">
        <x:f>IF(A182="","",VLOOKUP(Q182,LISTS!$Q$2:$T$9,3,FALSE))</x:f>
      </x:c>
      <x:c r="U182" s="26" t="str">
        <x:f>IF(A182="","",VLOOKUP(Q182,LISTS!$Q$2:$T$9,4,FALSE))</x:f>
      </x:c>
      <x:c r="V182" s="26" t="str">
        <x:f>IF(A182="","","Reopen when mandate, jurisdiction, buyer/risk, timing, delivery ownership, engagement model or evidence freshness changes materially.")</x:f>
      </x:c>
    </x:row>
    <x:row r="183">
      <x:c r="A183" s="20"/>
      <x:c r="B183" s="20"/>
      <x:c r="C183" s="20"/>
      <x:c r="D183" s="20"/>
      <x:c r="E183" s="20"/>
      <x:c r="F183" s="20"/>
      <x:c r="G183" s="20"/>
      <x:c r="H183" s="20"/>
      <x:c r="I183" s="20"/>
      <x:c r="J183" s="20"/>
      <x:c r="K183" s="20"/>
      <x:c r="L183" s="20"/>
      <x:c r="M183" s="26" t="str">
        <x:f>IF(A183="","",IF(COUNTIF($A$6:$A$205,A183)&gt;1,"INVALID - DUPLICATE ID",IF(AND(OR(AND(LEN(C183)=24,IFERROR(FIND("SPECIALIST ADVISORY FIRM",C183),0)=1),AND(LEN(C183)=29,IFERROR(FIND("GLOBAL MULTIDISCIPLINARY FIRM",C183),0)=1),AND(LEN(C183)=27,IFERROR(FIND("LAW FIRM / ADJACENT ADVISER",C183),0)=1),AND(LEN(C183)=18,IFERROR(FIND("INDEPENDENT EXPERT",C183),0)=1),AND(LEN(C183)=23,IFERROR(FIND("DIRECTORY / MARKETPLACE",C183),0)=1),AND(LEN(C183)=23,IFERROR(FIND("ASSOCIATION / AUTHORITY",C183),0)=1),AND(LEN(C183)=23,IFERROR(FIND("SOFTWARE / SELF-SERVICE",C183),0)=1),AND(LEN(C183)=19,IFERROR(FIND("IN-HOUSE SUBSTITUTE",C183),0)=1),AND(LEN(C183)=5,IFERROR(FIND("OTHER",C183),0)=1)),OR(AND(LEN(D183)=3,IFERROR(FIND("YES",D183),0)=1),AND(LEN(D183)=2,IFERROR(FIND("NO",D183),0)=1),AND(LEN(D183)=7,IFERROR(FIND("UNCLEAR",D183),0)=1)),OR(AND(LEN(E183)=3,IFERROR(FIND("YES",E183),0)=1),AND(LEN(E183)=2,IFERROR(FIND("NO",E183),0)=1),AND(LEN(E183)=7,IFERROR(FIND("UNCLEAR",E183),0)=1)),OR(AND(LEN(F183)=3,IFERROR(FIND("YES",F183),0)=1),AND(LEN(F183)=2,IFERROR(FIND("NO",F183),0)=1),AND(LEN(F183)=7,IFERROR(FIND("UNCLEAR",F183),0)=1)),OR(AND(LEN(G183)=3,IFERROR(FIND("YES",G183),0)=1),AND(LEN(G183)=2,IFERROR(FIND("NO",G183),0)=1),AND(LEN(G183)=7,IFERROR(FIND("UNCLEAR",G183),0)=1)),OR(AND(LEN(H183)=8,IFERROR(FIND("OWN TEAM",H183),0)=1),AND(LEN(H183)=19,IFERROR(FIND("NETWORK / AFFILIATE",H183),0)=1),AND(LEN(H183)=25,IFERROR(FIND("THIRD PARTY / ROUTED LEAD",H183),0)=1),AND(LEN(H183)=16,IFERROR(FIND("INFORMATION ONLY",H183),0)=1),AND(LEN(H183)=23,IFERROR(FIND("SOFTWARE / SELF-SERVICE",H183),0)=1),AND(LEN(H183)=15,IFERROR(FIND("CLIENT IN-HOUSE",H183),0)=1),AND(LEN(H183)=7,IFERROR(FIND("UNCLEAR",H183),0)=1)),OR(AND(LEN(I183)=3,IFERROR(FIND("YES",I183),0)=1),AND(LEN(I183)=2,IFERROR(FIND("NO",I183),0)=1),AND(LEN(I183)=7,IFERROR(FIND("UNCLEAR",I183),0)=1)),OR(AND(LEN(J183)=9,IFERROR(FIND("AVAILABLE",J183),0)=1),AND(LEN(J183)=13,IFERROR(FIND("NOT AVAILABLE",J183),0)=1),AND(LEN(J183)=11,IFERROR(FIND("CONTRADICTS",J183),0)=1))),"VALID","INVALID - CONTROL TOKEN")))</x:f>
      </x:c>
      <x:c r="N183" s="26" t="str">
        <x:f>IF(A183="","",IF(COUNTIFS(EVIDENCE_PACKET!$A$6:$A$205,K183,EVIDENCE_PACKET!$B$6:$B$205,A183,EVIDENCE_PACKET!$J$6:$J$205,"VALID")=1,IF(COUNTIFS(EVIDENCE_PACKET!$A$6:$A$205,K183,EVIDENCE_PACKET!$F$6:$F$205,"CURRENT")=1,"READY","UNRESOLVED"),"INVALID - EVIDENCE LINK"))</x:f>
      </x:c>
      <x:c r="O183" s="26" t="str">
        <x:f>IF(A183="","",IF(OR(AND(OR(EXACT(C183,"DIRECTORY / MARKETPLACE"),EXACT(C183,"ASSOCIATION / AUTHORITY"),EXACT(C183,"SOFTWARE / SELF-SERVICE")),EXACT(H183,"OWN TEAM")),AND(EXACT(C183,"SPECIALIST ADVISORY FIRM"),OR(EXACT(H183,"INFORMATION ONLY"),EXACT(H183,"SOFTWARE / SELF-SERVICE")))),"CONTRADICTION","OK"))</x:f>
      </x:c>
      <x:c r="P183" s="26" t="str">
        <x:f>IF(A183="","",IF(OR(M183&lt;&gt;"VALID",N183&lt;&gt;"READY",O183&lt;&gt;"OK"),"BLOCKED",IF(OR(D183="UNCLEAR",E183="UNCLEAR",F183="UNCLEAR",G183="UNCLEAR",H183="UNCLEAR",I183="UNCLEAR"),"UNRESOLVED","CLEAR")))</x:f>
      </x:c>
      <x:c r="Q183" s="26" t="str">
        <x:f>IF(A183="","",IF(P183="BLOCKED","EVIDENCE / CONTROL BLOCK",IF(P183="UNRESOLVED","CONDITIONAL / REVIEW REQUIRED",VLOOKUP(C183,LISTS!$L$2:$M$10,2,FALSE))))</x:f>
      </x:c>
      <x:c r="R183" s="26" t="str">
        <x:f>IF(A183="","",IF(Q183="EVIDENCE / CONTROL BLOCK","BLOCKED",IF(Q183="CONDITIONAL / REVIEW REQUIRED","UNRESOLVED","READY")))</x:f>
      </x:c>
      <x:c r="S183" s="26" t="str">
        <x:f>IF(A183="","",VLOOKUP(Q183,LISTS!$Q$2:$T$9,2,FALSE))</x:f>
      </x:c>
      <x:c r="T183" s="26" t="str">
        <x:f>IF(A183="","",VLOOKUP(Q183,LISTS!$Q$2:$T$9,3,FALSE))</x:f>
      </x:c>
      <x:c r="U183" s="26" t="str">
        <x:f>IF(A183="","",VLOOKUP(Q183,LISTS!$Q$2:$T$9,4,FALSE))</x:f>
      </x:c>
      <x:c r="V183" s="26" t="str">
        <x:f>IF(A183="","","Reopen when mandate, jurisdiction, buyer/risk, timing, delivery ownership, engagement model or evidence freshness changes materially.")</x:f>
      </x:c>
    </x:row>
    <x:row r="184">
      <x:c r="A184" s="20"/>
      <x:c r="B184" s="20"/>
      <x:c r="C184" s="20"/>
      <x:c r="D184" s="20"/>
      <x:c r="E184" s="20"/>
      <x:c r="F184" s="20"/>
      <x:c r="G184" s="20"/>
      <x:c r="H184" s="20"/>
      <x:c r="I184" s="20"/>
      <x:c r="J184" s="20"/>
      <x:c r="K184" s="20"/>
      <x:c r="L184" s="20"/>
      <x:c r="M184" s="26" t="str">
        <x:f>IF(A184="","",IF(COUNTIF($A$6:$A$205,A184)&gt;1,"INVALID - DUPLICATE ID",IF(AND(OR(AND(LEN(C184)=24,IFERROR(FIND("SPECIALIST ADVISORY FIRM",C184),0)=1),AND(LEN(C184)=29,IFERROR(FIND("GLOBAL MULTIDISCIPLINARY FIRM",C184),0)=1),AND(LEN(C184)=27,IFERROR(FIND("LAW FIRM / ADJACENT ADVISER",C184),0)=1),AND(LEN(C184)=18,IFERROR(FIND("INDEPENDENT EXPERT",C184),0)=1),AND(LEN(C184)=23,IFERROR(FIND("DIRECTORY / MARKETPLACE",C184),0)=1),AND(LEN(C184)=23,IFERROR(FIND("ASSOCIATION / AUTHORITY",C184),0)=1),AND(LEN(C184)=23,IFERROR(FIND("SOFTWARE / SELF-SERVICE",C184),0)=1),AND(LEN(C184)=19,IFERROR(FIND("IN-HOUSE SUBSTITUTE",C184),0)=1),AND(LEN(C184)=5,IFERROR(FIND("OTHER",C184),0)=1)),OR(AND(LEN(D184)=3,IFERROR(FIND("YES",D184),0)=1),AND(LEN(D184)=2,IFERROR(FIND("NO",D184),0)=1),AND(LEN(D184)=7,IFERROR(FIND("UNCLEAR",D184),0)=1)),OR(AND(LEN(E184)=3,IFERROR(FIND("YES",E184),0)=1),AND(LEN(E184)=2,IFERROR(FIND("NO",E184),0)=1),AND(LEN(E184)=7,IFERROR(FIND("UNCLEAR",E184),0)=1)),OR(AND(LEN(F184)=3,IFERROR(FIND("YES",F184),0)=1),AND(LEN(F184)=2,IFERROR(FIND("NO",F184),0)=1),AND(LEN(F184)=7,IFERROR(FIND("UNCLEAR",F184),0)=1)),OR(AND(LEN(G184)=3,IFERROR(FIND("YES",G184),0)=1),AND(LEN(G184)=2,IFERROR(FIND("NO",G184),0)=1),AND(LEN(G184)=7,IFERROR(FIND("UNCLEAR",G184),0)=1)),OR(AND(LEN(H184)=8,IFERROR(FIND("OWN TEAM",H184),0)=1),AND(LEN(H184)=19,IFERROR(FIND("NETWORK / AFFILIATE",H184),0)=1),AND(LEN(H184)=25,IFERROR(FIND("THIRD PARTY / ROUTED LEAD",H184),0)=1),AND(LEN(H184)=16,IFERROR(FIND("INFORMATION ONLY",H184),0)=1),AND(LEN(H184)=23,IFERROR(FIND("SOFTWARE / SELF-SERVICE",H184),0)=1),AND(LEN(H184)=15,IFERROR(FIND("CLIENT IN-HOUSE",H184),0)=1),AND(LEN(H184)=7,IFERROR(FIND("UNCLEAR",H184),0)=1)),OR(AND(LEN(I184)=3,IFERROR(FIND("YES",I184),0)=1),AND(LEN(I184)=2,IFERROR(FIND("NO",I184),0)=1),AND(LEN(I184)=7,IFERROR(FIND("UNCLEAR",I184),0)=1)),OR(AND(LEN(J184)=9,IFERROR(FIND("AVAILABLE",J184),0)=1),AND(LEN(J184)=13,IFERROR(FIND("NOT AVAILABLE",J184),0)=1),AND(LEN(J184)=11,IFERROR(FIND("CONTRADICTS",J184),0)=1))),"VALID","INVALID - CONTROL TOKEN")))</x:f>
      </x:c>
      <x:c r="N184" s="26" t="str">
        <x:f>IF(A184="","",IF(COUNTIFS(EVIDENCE_PACKET!$A$6:$A$205,K184,EVIDENCE_PACKET!$B$6:$B$205,A184,EVIDENCE_PACKET!$J$6:$J$205,"VALID")=1,IF(COUNTIFS(EVIDENCE_PACKET!$A$6:$A$205,K184,EVIDENCE_PACKET!$F$6:$F$205,"CURRENT")=1,"READY","UNRESOLVED"),"INVALID - EVIDENCE LINK"))</x:f>
      </x:c>
      <x:c r="O184" s="26" t="str">
        <x:f>IF(A184="","",IF(OR(AND(OR(EXACT(C184,"DIRECTORY / MARKETPLACE"),EXACT(C184,"ASSOCIATION / AUTHORITY"),EXACT(C184,"SOFTWARE / SELF-SERVICE")),EXACT(H184,"OWN TEAM")),AND(EXACT(C184,"SPECIALIST ADVISORY FIRM"),OR(EXACT(H184,"INFORMATION ONLY"),EXACT(H184,"SOFTWARE / SELF-SERVICE")))),"CONTRADICTION","OK"))</x:f>
      </x:c>
      <x:c r="P184" s="26" t="str">
        <x:f>IF(A184="","",IF(OR(M184&lt;&gt;"VALID",N184&lt;&gt;"READY",O184&lt;&gt;"OK"),"BLOCKED",IF(OR(D184="UNCLEAR",E184="UNCLEAR",F184="UNCLEAR",G184="UNCLEAR",H184="UNCLEAR",I184="UNCLEAR"),"UNRESOLVED","CLEAR")))</x:f>
      </x:c>
      <x:c r="Q184" s="26" t="str">
        <x:f>IF(A184="","",IF(P184="BLOCKED","EVIDENCE / CONTROL BLOCK",IF(P184="UNRESOLVED","CONDITIONAL / REVIEW REQUIRED",VLOOKUP(C184,LISTS!$L$2:$M$10,2,FALSE))))</x:f>
      </x:c>
      <x:c r="R184" s="26" t="str">
        <x:f>IF(A184="","",IF(Q184="EVIDENCE / CONTROL BLOCK","BLOCKED",IF(Q184="CONDITIONAL / REVIEW REQUIRED","UNRESOLVED","READY")))</x:f>
      </x:c>
      <x:c r="S184" s="26" t="str">
        <x:f>IF(A184="","",VLOOKUP(Q184,LISTS!$Q$2:$T$9,2,FALSE))</x:f>
      </x:c>
      <x:c r="T184" s="26" t="str">
        <x:f>IF(A184="","",VLOOKUP(Q184,LISTS!$Q$2:$T$9,3,FALSE))</x:f>
      </x:c>
      <x:c r="U184" s="26" t="str">
        <x:f>IF(A184="","",VLOOKUP(Q184,LISTS!$Q$2:$T$9,4,FALSE))</x:f>
      </x:c>
      <x:c r="V184" s="26" t="str">
        <x:f>IF(A184="","","Reopen when mandate, jurisdiction, buyer/risk, timing, delivery ownership, engagement model or evidence freshness changes materially.")</x:f>
      </x:c>
    </x:row>
    <x:row r="185">
      <x:c r="A185" s="20"/>
      <x:c r="B185" s="20"/>
      <x:c r="C185" s="20"/>
      <x:c r="D185" s="20"/>
      <x:c r="E185" s="20"/>
      <x:c r="F185" s="20"/>
      <x:c r="G185" s="20"/>
      <x:c r="H185" s="20"/>
      <x:c r="I185" s="20"/>
      <x:c r="J185" s="20"/>
      <x:c r="K185" s="20"/>
      <x:c r="L185" s="20"/>
      <x:c r="M185" s="26" t="str">
        <x:f>IF(A185="","",IF(COUNTIF($A$6:$A$205,A185)&gt;1,"INVALID - DUPLICATE ID",IF(AND(OR(AND(LEN(C185)=24,IFERROR(FIND("SPECIALIST ADVISORY FIRM",C185),0)=1),AND(LEN(C185)=29,IFERROR(FIND("GLOBAL MULTIDISCIPLINARY FIRM",C185),0)=1),AND(LEN(C185)=27,IFERROR(FIND("LAW FIRM / ADJACENT ADVISER",C185),0)=1),AND(LEN(C185)=18,IFERROR(FIND("INDEPENDENT EXPERT",C185),0)=1),AND(LEN(C185)=23,IFERROR(FIND("DIRECTORY / MARKETPLACE",C185),0)=1),AND(LEN(C185)=23,IFERROR(FIND("ASSOCIATION / AUTHORITY",C185),0)=1),AND(LEN(C185)=23,IFERROR(FIND("SOFTWARE / SELF-SERVICE",C185),0)=1),AND(LEN(C185)=19,IFERROR(FIND("IN-HOUSE SUBSTITUTE",C185),0)=1),AND(LEN(C185)=5,IFERROR(FIND("OTHER",C185),0)=1)),OR(AND(LEN(D185)=3,IFERROR(FIND("YES",D185),0)=1),AND(LEN(D185)=2,IFERROR(FIND("NO",D185),0)=1),AND(LEN(D185)=7,IFERROR(FIND("UNCLEAR",D185),0)=1)),OR(AND(LEN(E185)=3,IFERROR(FIND("YES",E185),0)=1),AND(LEN(E185)=2,IFERROR(FIND("NO",E185),0)=1),AND(LEN(E185)=7,IFERROR(FIND("UNCLEAR",E185),0)=1)),OR(AND(LEN(F185)=3,IFERROR(FIND("YES",F185),0)=1),AND(LEN(F185)=2,IFERROR(FIND("NO",F185),0)=1),AND(LEN(F185)=7,IFERROR(FIND("UNCLEAR",F185),0)=1)),OR(AND(LEN(G185)=3,IFERROR(FIND("YES",G185),0)=1),AND(LEN(G185)=2,IFERROR(FIND("NO",G185),0)=1),AND(LEN(G185)=7,IFERROR(FIND("UNCLEAR",G185),0)=1)),OR(AND(LEN(H185)=8,IFERROR(FIND("OWN TEAM",H185),0)=1),AND(LEN(H185)=19,IFERROR(FIND("NETWORK / AFFILIATE",H185),0)=1),AND(LEN(H185)=25,IFERROR(FIND("THIRD PARTY / ROUTED LEAD",H185),0)=1),AND(LEN(H185)=16,IFERROR(FIND("INFORMATION ONLY",H185),0)=1),AND(LEN(H185)=23,IFERROR(FIND("SOFTWARE / SELF-SERVICE",H185),0)=1),AND(LEN(H185)=15,IFERROR(FIND("CLIENT IN-HOUSE",H185),0)=1),AND(LEN(H185)=7,IFERROR(FIND("UNCLEAR",H185),0)=1)),OR(AND(LEN(I185)=3,IFERROR(FIND("YES",I185),0)=1),AND(LEN(I185)=2,IFERROR(FIND("NO",I185),0)=1),AND(LEN(I185)=7,IFERROR(FIND("UNCLEAR",I185),0)=1)),OR(AND(LEN(J185)=9,IFERROR(FIND("AVAILABLE",J185),0)=1),AND(LEN(J185)=13,IFERROR(FIND("NOT AVAILABLE",J185),0)=1),AND(LEN(J185)=11,IFERROR(FIND("CONTRADICTS",J185),0)=1))),"VALID","INVALID - CONTROL TOKEN")))</x:f>
      </x:c>
      <x:c r="N185" s="26" t="str">
        <x:f>IF(A185="","",IF(COUNTIFS(EVIDENCE_PACKET!$A$6:$A$205,K185,EVIDENCE_PACKET!$B$6:$B$205,A185,EVIDENCE_PACKET!$J$6:$J$205,"VALID")=1,IF(COUNTIFS(EVIDENCE_PACKET!$A$6:$A$205,K185,EVIDENCE_PACKET!$F$6:$F$205,"CURRENT")=1,"READY","UNRESOLVED"),"INVALID - EVIDENCE LINK"))</x:f>
      </x:c>
      <x:c r="O185" s="26" t="str">
        <x:f>IF(A185="","",IF(OR(AND(OR(EXACT(C185,"DIRECTORY / MARKETPLACE"),EXACT(C185,"ASSOCIATION / AUTHORITY"),EXACT(C185,"SOFTWARE / SELF-SERVICE")),EXACT(H185,"OWN TEAM")),AND(EXACT(C185,"SPECIALIST ADVISORY FIRM"),OR(EXACT(H185,"INFORMATION ONLY"),EXACT(H185,"SOFTWARE / SELF-SERVICE")))),"CONTRADICTION","OK"))</x:f>
      </x:c>
      <x:c r="P185" s="26" t="str">
        <x:f>IF(A185="","",IF(OR(M185&lt;&gt;"VALID",N185&lt;&gt;"READY",O185&lt;&gt;"OK"),"BLOCKED",IF(OR(D185="UNCLEAR",E185="UNCLEAR",F185="UNCLEAR",G185="UNCLEAR",H185="UNCLEAR",I185="UNCLEAR"),"UNRESOLVED","CLEAR")))</x:f>
      </x:c>
      <x:c r="Q185" s="26" t="str">
        <x:f>IF(A185="","",IF(P185="BLOCKED","EVIDENCE / CONTROL BLOCK",IF(P185="UNRESOLVED","CONDITIONAL / REVIEW REQUIRED",VLOOKUP(C185,LISTS!$L$2:$M$10,2,FALSE))))</x:f>
      </x:c>
      <x:c r="R185" s="26" t="str">
        <x:f>IF(A185="","",IF(Q185="EVIDENCE / CONTROL BLOCK","BLOCKED",IF(Q185="CONDITIONAL / REVIEW REQUIRED","UNRESOLVED","READY")))</x:f>
      </x:c>
      <x:c r="S185" s="26" t="str">
        <x:f>IF(A185="","",VLOOKUP(Q185,LISTS!$Q$2:$T$9,2,FALSE))</x:f>
      </x:c>
      <x:c r="T185" s="26" t="str">
        <x:f>IF(A185="","",VLOOKUP(Q185,LISTS!$Q$2:$T$9,3,FALSE))</x:f>
      </x:c>
      <x:c r="U185" s="26" t="str">
        <x:f>IF(A185="","",VLOOKUP(Q185,LISTS!$Q$2:$T$9,4,FALSE))</x:f>
      </x:c>
      <x:c r="V185" s="26" t="str">
        <x:f>IF(A185="","","Reopen when mandate, jurisdiction, buyer/risk, timing, delivery ownership, engagement model or evidence freshness changes materially.")</x:f>
      </x:c>
    </x:row>
    <x:row r="186">
      <x:c r="A186" s="20"/>
      <x:c r="B186" s="20"/>
      <x:c r="C186" s="20"/>
      <x:c r="D186" s="20"/>
      <x:c r="E186" s="20"/>
      <x:c r="F186" s="20"/>
      <x:c r="G186" s="20"/>
      <x:c r="H186" s="20"/>
      <x:c r="I186" s="20"/>
      <x:c r="J186" s="20"/>
      <x:c r="K186" s="20"/>
      <x:c r="L186" s="20"/>
      <x:c r="M186" s="26" t="str">
        <x:f>IF(A186="","",IF(COUNTIF($A$6:$A$205,A186)&gt;1,"INVALID - DUPLICATE ID",IF(AND(OR(AND(LEN(C186)=24,IFERROR(FIND("SPECIALIST ADVISORY FIRM",C186),0)=1),AND(LEN(C186)=29,IFERROR(FIND("GLOBAL MULTIDISCIPLINARY FIRM",C186),0)=1),AND(LEN(C186)=27,IFERROR(FIND("LAW FIRM / ADJACENT ADVISER",C186),0)=1),AND(LEN(C186)=18,IFERROR(FIND("INDEPENDENT EXPERT",C186),0)=1),AND(LEN(C186)=23,IFERROR(FIND("DIRECTORY / MARKETPLACE",C186),0)=1),AND(LEN(C186)=23,IFERROR(FIND("ASSOCIATION / AUTHORITY",C186),0)=1),AND(LEN(C186)=23,IFERROR(FIND("SOFTWARE / SELF-SERVICE",C186),0)=1),AND(LEN(C186)=19,IFERROR(FIND("IN-HOUSE SUBSTITUTE",C186),0)=1),AND(LEN(C186)=5,IFERROR(FIND("OTHER",C186),0)=1)),OR(AND(LEN(D186)=3,IFERROR(FIND("YES",D186),0)=1),AND(LEN(D186)=2,IFERROR(FIND("NO",D186),0)=1),AND(LEN(D186)=7,IFERROR(FIND("UNCLEAR",D186),0)=1)),OR(AND(LEN(E186)=3,IFERROR(FIND("YES",E186),0)=1),AND(LEN(E186)=2,IFERROR(FIND("NO",E186),0)=1),AND(LEN(E186)=7,IFERROR(FIND("UNCLEAR",E186),0)=1)),OR(AND(LEN(F186)=3,IFERROR(FIND("YES",F186),0)=1),AND(LEN(F186)=2,IFERROR(FIND("NO",F186),0)=1),AND(LEN(F186)=7,IFERROR(FIND("UNCLEAR",F186),0)=1)),OR(AND(LEN(G186)=3,IFERROR(FIND("YES",G186),0)=1),AND(LEN(G186)=2,IFERROR(FIND("NO",G186),0)=1),AND(LEN(G186)=7,IFERROR(FIND("UNCLEAR",G186),0)=1)),OR(AND(LEN(H186)=8,IFERROR(FIND("OWN TEAM",H186),0)=1),AND(LEN(H186)=19,IFERROR(FIND("NETWORK / AFFILIATE",H186),0)=1),AND(LEN(H186)=25,IFERROR(FIND("THIRD PARTY / ROUTED LEAD",H186),0)=1),AND(LEN(H186)=16,IFERROR(FIND("INFORMATION ONLY",H186),0)=1),AND(LEN(H186)=23,IFERROR(FIND("SOFTWARE / SELF-SERVICE",H186),0)=1),AND(LEN(H186)=15,IFERROR(FIND("CLIENT IN-HOUSE",H186),0)=1),AND(LEN(H186)=7,IFERROR(FIND("UNCLEAR",H186),0)=1)),OR(AND(LEN(I186)=3,IFERROR(FIND("YES",I186),0)=1),AND(LEN(I186)=2,IFERROR(FIND("NO",I186),0)=1),AND(LEN(I186)=7,IFERROR(FIND("UNCLEAR",I186),0)=1)),OR(AND(LEN(J186)=9,IFERROR(FIND("AVAILABLE",J186),0)=1),AND(LEN(J186)=13,IFERROR(FIND("NOT AVAILABLE",J186),0)=1),AND(LEN(J186)=11,IFERROR(FIND("CONTRADICTS",J186),0)=1))),"VALID","INVALID - CONTROL TOKEN")))</x:f>
      </x:c>
      <x:c r="N186" s="26" t="str">
        <x:f>IF(A186="","",IF(COUNTIFS(EVIDENCE_PACKET!$A$6:$A$205,K186,EVIDENCE_PACKET!$B$6:$B$205,A186,EVIDENCE_PACKET!$J$6:$J$205,"VALID")=1,IF(COUNTIFS(EVIDENCE_PACKET!$A$6:$A$205,K186,EVIDENCE_PACKET!$F$6:$F$205,"CURRENT")=1,"READY","UNRESOLVED"),"INVALID - EVIDENCE LINK"))</x:f>
      </x:c>
      <x:c r="O186" s="26" t="str">
        <x:f>IF(A186="","",IF(OR(AND(OR(EXACT(C186,"DIRECTORY / MARKETPLACE"),EXACT(C186,"ASSOCIATION / AUTHORITY"),EXACT(C186,"SOFTWARE / SELF-SERVICE")),EXACT(H186,"OWN TEAM")),AND(EXACT(C186,"SPECIALIST ADVISORY FIRM"),OR(EXACT(H186,"INFORMATION ONLY"),EXACT(H186,"SOFTWARE / SELF-SERVICE")))),"CONTRADICTION","OK"))</x:f>
      </x:c>
      <x:c r="P186" s="26" t="str">
        <x:f>IF(A186="","",IF(OR(M186&lt;&gt;"VALID",N186&lt;&gt;"READY",O186&lt;&gt;"OK"),"BLOCKED",IF(OR(D186="UNCLEAR",E186="UNCLEAR",F186="UNCLEAR",G186="UNCLEAR",H186="UNCLEAR",I186="UNCLEAR"),"UNRESOLVED","CLEAR")))</x:f>
      </x:c>
      <x:c r="Q186" s="26" t="str">
        <x:f>IF(A186="","",IF(P186="BLOCKED","EVIDENCE / CONTROL BLOCK",IF(P186="UNRESOLVED","CONDITIONAL / REVIEW REQUIRED",VLOOKUP(C186,LISTS!$L$2:$M$10,2,FALSE))))</x:f>
      </x:c>
      <x:c r="R186" s="26" t="str">
        <x:f>IF(A186="","",IF(Q186="EVIDENCE / CONTROL BLOCK","BLOCKED",IF(Q186="CONDITIONAL / REVIEW REQUIRED","UNRESOLVED","READY")))</x:f>
      </x:c>
      <x:c r="S186" s="26" t="str">
        <x:f>IF(A186="","",VLOOKUP(Q186,LISTS!$Q$2:$T$9,2,FALSE))</x:f>
      </x:c>
      <x:c r="T186" s="26" t="str">
        <x:f>IF(A186="","",VLOOKUP(Q186,LISTS!$Q$2:$T$9,3,FALSE))</x:f>
      </x:c>
      <x:c r="U186" s="26" t="str">
        <x:f>IF(A186="","",VLOOKUP(Q186,LISTS!$Q$2:$T$9,4,FALSE))</x:f>
      </x:c>
      <x:c r="V186" s="26" t="str">
        <x:f>IF(A186="","","Reopen when mandate, jurisdiction, buyer/risk, timing, delivery ownership, engagement model or evidence freshness changes materially.")</x:f>
      </x:c>
    </x:row>
    <x:row r="187">
      <x:c r="A187" s="20"/>
      <x:c r="B187" s="20"/>
      <x:c r="C187" s="20"/>
      <x:c r="D187" s="20"/>
      <x:c r="E187" s="20"/>
      <x:c r="F187" s="20"/>
      <x:c r="G187" s="20"/>
      <x:c r="H187" s="20"/>
      <x:c r="I187" s="20"/>
      <x:c r="J187" s="20"/>
      <x:c r="K187" s="20"/>
      <x:c r="L187" s="20"/>
      <x:c r="M187" s="26" t="str">
        <x:f>IF(A187="","",IF(COUNTIF($A$6:$A$205,A187)&gt;1,"INVALID - DUPLICATE ID",IF(AND(OR(AND(LEN(C187)=24,IFERROR(FIND("SPECIALIST ADVISORY FIRM",C187),0)=1),AND(LEN(C187)=29,IFERROR(FIND("GLOBAL MULTIDISCIPLINARY FIRM",C187),0)=1),AND(LEN(C187)=27,IFERROR(FIND("LAW FIRM / ADJACENT ADVISER",C187),0)=1),AND(LEN(C187)=18,IFERROR(FIND("INDEPENDENT EXPERT",C187),0)=1),AND(LEN(C187)=23,IFERROR(FIND("DIRECTORY / MARKETPLACE",C187),0)=1),AND(LEN(C187)=23,IFERROR(FIND("ASSOCIATION / AUTHORITY",C187),0)=1),AND(LEN(C187)=23,IFERROR(FIND("SOFTWARE / SELF-SERVICE",C187),0)=1),AND(LEN(C187)=19,IFERROR(FIND("IN-HOUSE SUBSTITUTE",C187),0)=1),AND(LEN(C187)=5,IFERROR(FIND("OTHER",C187),0)=1)),OR(AND(LEN(D187)=3,IFERROR(FIND("YES",D187),0)=1),AND(LEN(D187)=2,IFERROR(FIND("NO",D187),0)=1),AND(LEN(D187)=7,IFERROR(FIND("UNCLEAR",D187),0)=1)),OR(AND(LEN(E187)=3,IFERROR(FIND("YES",E187),0)=1),AND(LEN(E187)=2,IFERROR(FIND("NO",E187),0)=1),AND(LEN(E187)=7,IFERROR(FIND("UNCLEAR",E187),0)=1)),OR(AND(LEN(F187)=3,IFERROR(FIND("YES",F187),0)=1),AND(LEN(F187)=2,IFERROR(FIND("NO",F187),0)=1),AND(LEN(F187)=7,IFERROR(FIND("UNCLEAR",F187),0)=1)),OR(AND(LEN(G187)=3,IFERROR(FIND("YES",G187),0)=1),AND(LEN(G187)=2,IFERROR(FIND("NO",G187),0)=1),AND(LEN(G187)=7,IFERROR(FIND("UNCLEAR",G187),0)=1)),OR(AND(LEN(H187)=8,IFERROR(FIND("OWN TEAM",H187),0)=1),AND(LEN(H187)=19,IFERROR(FIND("NETWORK / AFFILIATE",H187),0)=1),AND(LEN(H187)=25,IFERROR(FIND("THIRD PARTY / ROUTED LEAD",H187),0)=1),AND(LEN(H187)=16,IFERROR(FIND("INFORMATION ONLY",H187),0)=1),AND(LEN(H187)=23,IFERROR(FIND("SOFTWARE / SELF-SERVICE",H187),0)=1),AND(LEN(H187)=15,IFERROR(FIND("CLIENT IN-HOUSE",H187),0)=1),AND(LEN(H187)=7,IFERROR(FIND("UNCLEAR",H187),0)=1)),OR(AND(LEN(I187)=3,IFERROR(FIND("YES",I187),0)=1),AND(LEN(I187)=2,IFERROR(FIND("NO",I187),0)=1),AND(LEN(I187)=7,IFERROR(FIND("UNCLEAR",I187),0)=1)),OR(AND(LEN(J187)=9,IFERROR(FIND("AVAILABLE",J187),0)=1),AND(LEN(J187)=13,IFERROR(FIND("NOT AVAILABLE",J187),0)=1),AND(LEN(J187)=11,IFERROR(FIND("CONTRADICTS",J187),0)=1))),"VALID","INVALID - CONTROL TOKEN")))</x:f>
      </x:c>
      <x:c r="N187" s="26" t="str">
        <x:f>IF(A187="","",IF(COUNTIFS(EVIDENCE_PACKET!$A$6:$A$205,K187,EVIDENCE_PACKET!$B$6:$B$205,A187,EVIDENCE_PACKET!$J$6:$J$205,"VALID")=1,IF(COUNTIFS(EVIDENCE_PACKET!$A$6:$A$205,K187,EVIDENCE_PACKET!$F$6:$F$205,"CURRENT")=1,"READY","UNRESOLVED"),"INVALID - EVIDENCE LINK"))</x:f>
      </x:c>
      <x:c r="O187" s="26" t="str">
        <x:f>IF(A187="","",IF(OR(AND(OR(EXACT(C187,"DIRECTORY / MARKETPLACE"),EXACT(C187,"ASSOCIATION / AUTHORITY"),EXACT(C187,"SOFTWARE / SELF-SERVICE")),EXACT(H187,"OWN TEAM")),AND(EXACT(C187,"SPECIALIST ADVISORY FIRM"),OR(EXACT(H187,"INFORMATION ONLY"),EXACT(H187,"SOFTWARE / SELF-SERVICE")))),"CONTRADICTION","OK"))</x:f>
      </x:c>
      <x:c r="P187" s="26" t="str">
        <x:f>IF(A187="","",IF(OR(M187&lt;&gt;"VALID",N187&lt;&gt;"READY",O187&lt;&gt;"OK"),"BLOCKED",IF(OR(D187="UNCLEAR",E187="UNCLEAR",F187="UNCLEAR",G187="UNCLEAR",H187="UNCLEAR",I187="UNCLEAR"),"UNRESOLVED","CLEAR")))</x:f>
      </x:c>
      <x:c r="Q187" s="26" t="str">
        <x:f>IF(A187="","",IF(P187="BLOCKED","EVIDENCE / CONTROL BLOCK",IF(P187="UNRESOLVED","CONDITIONAL / REVIEW REQUIRED",VLOOKUP(C187,LISTS!$L$2:$M$10,2,FALSE))))</x:f>
      </x:c>
      <x:c r="R187" s="26" t="str">
        <x:f>IF(A187="","",IF(Q187="EVIDENCE / CONTROL BLOCK","BLOCKED",IF(Q187="CONDITIONAL / REVIEW REQUIRED","UNRESOLVED","READY")))</x:f>
      </x:c>
      <x:c r="S187" s="26" t="str">
        <x:f>IF(A187="","",VLOOKUP(Q187,LISTS!$Q$2:$T$9,2,FALSE))</x:f>
      </x:c>
      <x:c r="T187" s="26" t="str">
        <x:f>IF(A187="","",VLOOKUP(Q187,LISTS!$Q$2:$T$9,3,FALSE))</x:f>
      </x:c>
      <x:c r="U187" s="26" t="str">
        <x:f>IF(A187="","",VLOOKUP(Q187,LISTS!$Q$2:$T$9,4,FALSE))</x:f>
      </x:c>
      <x:c r="V187" s="26" t="str">
        <x:f>IF(A187="","","Reopen when mandate, jurisdiction, buyer/risk, timing, delivery ownership, engagement model or evidence freshness changes materially.")</x:f>
      </x:c>
    </x:row>
    <x:row r="188">
      <x:c r="A188" s="20"/>
      <x:c r="B188" s="20"/>
      <x:c r="C188" s="20"/>
      <x:c r="D188" s="20"/>
      <x:c r="E188" s="20"/>
      <x:c r="F188" s="20"/>
      <x:c r="G188" s="20"/>
      <x:c r="H188" s="20"/>
      <x:c r="I188" s="20"/>
      <x:c r="J188" s="20"/>
      <x:c r="K188" s="20"/>
      <x:c r="L188" s="20"/>
      <x:c r="M188" s="26" t="str">
        <x:f>IF(A188="","",IF(COUNTIF($A$6:$A$205,A188)&gt;1,"INVALID - DUPLICATE ID",IF(AND(OR(AND(LEN(C188)=24,IFERROR(FIND("SPECIALIST ADVISORY FIRM",C188),0)=1),AND(LEN(C188)=29,IFERROR(FIND("GLOBAL MULTIDISCIPLINARY FIRM",C188),0)=1),AND(LEN(C188)=27,IFERROR(FIND("LAW FIRM / ADJACENT ADVISER",C188),0)=1),AND(LEN(C188)=18,IFERROR(FIND("INDEPENDENT EXPERT",C188),0)=1),AND(LEN(C188)=23,IFERROR(FIND("DIRECTORY / MARKETPLACE",C188),0)=1),AND(LEN(C188)=23,IFERROR(FIND("ASSOCIATION / AUTHORITY",C188),0)=1),AND(LEN(C188)=23,IFERROR(FIND("SOFTWARE / SELF-SERVICE",C188),0)=1),AND(LEN(C188)=19,IFERROR(FIND("IN-HOUSE SUBSTITUTE",C188),0)=1),AND(LEN(C188)=5,IFERROR(FIND("OTHER",C188),0)=1)),OR(AND(LEN(D188)=3,IFERROR(FIND("YES",D188),0)=1),AND(LEN(D188)=2,IFERROR(FIND("NO",D188),0)=1),AND(LEN(D188)=7,IFERROR(FIND("UNCLEAR",D188),0)=1)),OR(AND(LEN(E188)=3,IFERROR(FIND("YES",E188),0)=1),AND(LEN(E188)=2,IFERROR(FIND("NO",E188),0)=1),AND(LEN(E188)=7,IFERROR(FIND("UNCLEAR",E188),0)=1)),OR(AND(LEN(F188)=3,IFERROR(FIND("YES",F188),0)=1),AND(LEN(F188)=2,IFERROR(FIND("NO",F188),0)=1),AND(LEN(F188)=7,IFERROR(FIND("UNCLEAR",F188),0)=1)),OR(AND(LEN(G188)=3,IFERROR(FIND("YES",G188),0)=1),AND(LEN(G188)=2,IFERROR(FIND("NO",G188),0)=1),AND(LEN(G188)=7,IFERROR(FIND("UNCLEAR",G188),0)=1)),OR(AND(LEN(H188)=8,IFERROR(FIND("OWN TEAM",H188),0)=1),AND(LEN(H188)=19,IFERROR(FIND("NETWORK / AFFILIATE",H188),0)=1),AND(LEN(H188)=25,IFERROR(FIND("THIRD PARTY / ROUTED LEAD",H188),0)=1),AND(LEN(H188)=16,IFERROR(FIND("INFORMATION ONLY",H188),0)=1),AND(LEN(H188)=23,IFERROR(FIND("SOFTWARE / SELF-SERVICE",H188),0)=1),AND(LEN(H188)=15,IFERROR(FIND("CLIENT IN-HOUSE",H188),0)=1),AND(LEN(H188)=7,IFERROR(FIND("UNCLEAR",H188),0)=1)),OR(AND(LEN(I188)=3,IFERROR(FIND("YES",I188),0)=1),AND(LEN(I188)=2,IFERROR(FIND("NO",I188),0)=1),AND(LEN(I188)=7,IFERROR(FIND("UNCLEAR",I188),0)=1)),OR(AND(LEN(J188)=9,IFERROR(FIND("AVAILABLE",J188),0)=1),AND(LEN(J188)=13,IFERROR(FIND("NOT AVAILABLE",J188),0)=1),AND(LEN(J188)=11,IFERROR(FIND("CONTRADICTS",J188),0)=1))),"VALID","INVALID - CONTROL TOKEN")))</x:f>
      </x:c>
      <x:c r="N188" s="26" t="str">
        <x:f>IF(A188="","",IF(COUNTIFS(EVIDENCE_PACKET!$A$6:$A$205,K188,EVIDENCE_PACKET!$B$6:$B$205,A188,EVIDENCE_PACKET!$J$6:$J$205,"VALID")=1,IF(COUNTIFS(EVIDENCE_PACKET!$A$6:$A$205,K188,EVIDENCE_PACKET!$F$6:$F$205,"CURRENT")=1,"READY","UNRESOLVED"),"INVALID - EVIDENCE LINK"))</x:f>
      </x:c>
      <x:c r="O188" s="26" t="str">
        <x:f>IF(A188="","",IF(OR(AND(OR(EXACT(C188,"DIRECTORY / MARKETPLACE"),EXACT(C188,"ASSOCIATION / AUTHORITY"),EXACT(C188,"SOFTWARE / SELF-SERVICE")),EXACT(H188,"OWN TEAM")),AND(EXACT(C188,"SPECIALIST ADVISORY FIRM"),OR(EXACT(H188,"INFORMATION ONLY"),EXACT(H188,"SOFTWARE / SELF-SERVICE")))),"CONTRADICTION","OK"))</x:f>
      </x:c>
      <x:c r="P188" s="26" t="str">
        <x:f>IF(A188="","",IF(OR(M188&lt;&gt;"VALID",N188&lt;&gt;"READY",O188&lt;&gt;"OK"),"BLOCKED",IF(OR(D188="UNCLEAR",E188="UNCLEAR",F188="UNCLEAR",G188="UNCLEAR",H188="UNCLEAR",I188="UNCLEAR"),"UNRESOLVED","CLEAR")))</x:f>
      </x:c>
      <x:c r="Q188" s="26" t="str">
        <x:f>IF(A188="","",IF(P188="BLOCKED","EVIDENCE / CONTROL BLOCK",IF(P188="UNRESOLVED","CONDITIONAL / REVIEW REQUIRED",VLOOKUP(C188,LISTS!$L$2:$M$10,2,FALSE))))</x:f>
      </x:c>
      <x:c r="R188" s="26" t="str">
        <x:f>IF(A188="","",IF(Q188="EVIDENCE / CONTROL BLOCK","BLOCKED",IF(Q188="CONDITIONAL / REVIEW REQUIRED","UNRESOLVED","READY")))</x:f>
      </x:c>
      <x:c r="S188" s="26" t="str">
        <x:f>IF(A188="","",VLOOKUP(Q188,LISTS!$Q$2:$T$9,2,FALSE))</x:f>
      </x:c>
      <x:c r="T188" s="26" t="str">
        <x:f>IF(A188="","",VLOOKUP(Q188,LISTS!$Q$2:$T$9,3,FALSE))</x:f>
      </x:c>
      <x:c r="U188" s="26" t="str">
        <x:f>IF(A188="","",VLOOKUP(Q188,LISTS!$Q$2:$T$9,4,FALSE))</x:f>
      </x:c>
      <x:c r="V188" s="26" t="str">
        <x:f>IF(A188="","","Reopen when mandate, jurisdiction, buyer/risk, timing, delivery ownership, engagement model or evidence freshness changes materially.")</x:f>
      </x:c>
    </x:row>
    <x:row r="189">
      <x:c r="A189" s="20"/>
      <x:c r="B189" s="20"/>
      <x:c r="C189" s="20"/>
      <x:c r="D189" s="20"/>
      <x:c r="E189" s="20"/>
      <x:c r="F189" s="20"/>
      <x:c r="G189" s="20"/>
      <x:c r="H189" s="20"/>
      <x:c r="I189" s="20"/>
      <x:c r="J189" s="20"/>
      <x:c r="K189" s="20"/>
      <x:c r="L189" s="20"/>
      <x:c r="M189" s="26" t="str">
        <x:f>IF(A189="","",IF(COUNTIF($A$6:$A$205,A189)&gt;1,"INVALID - DUPLICATE ID",IF(AND(OR(AND(LEN(C189)=24,IFERROR(FIND("SPECIALIST ADVISORY FIRM",C189),0)=1),AND(LEN(C189)=29,IFERROR(FIND("GLOBAL MULTIDISCIPLINARY FIRM",C189),0)=1),AND(LEN(C189)=27,IFERROR(FIND("LAW FIRM / ADJACENT ADVISER",C189),0)=1),AND(LEN(C189)=18,IFERROR(FIND("INDEPENDENT EXPERT",C189),0)=1),AND(LEN(C189)=23,IFERROR(FIND("DIRECTORY / MARKETPLACE",C189),0)=1),AND(LEN(C189)=23,IFERROR(FIND("ASSOCIATION / AUTHORITY",C189),0)=1),AND(LEN(C189)=23,IFERROR(FIND("SOFTWARE / SELF-SERVICE",C189),0)=1),AND(LEN(C189)=19,IFERROR(FIND("IN-HOUSE SUBSTITUTE",C189),0)=1),AND(LEN(C189)=5,IFERROR(FIND("OTHER",C189),0)=1)),OR(AND(LEN(D189)=3,IFERROR(FIND("YES",D189),0)=1),AND(LEN(D189)=2,IFERROR(FIND("NO",D189),0)=1),AND(LEN(D189)=7,IFERROR(FIND("UNCLEAR",D189),0)=1)),OR(AND(LEN(E189)=3,IFERROR(FIND("YES",E189),0)=1),AND(LEN(E189)=2,IFERROR(FIND("NO",E189),0)=1),AND(LEN(E189)=7,IFERROR(FIND("UNCLEAR",E189),0)=1)),OR(AND(LEN(F189)=3,IFERROR(FIND("YES",F189),0)=1),AND(LEN(F189)=2,IFERROR(FIND("NO",F189),0)=1),AND(LEN(F189)=7,IFERROR(FIND("UNCLEAR",F189),0)=1)),OR(AND(LEN(G189)=3,IFERROR(FIND("YES",G189),0)=1),AND(LEN(G189)=2,IFERROR(FIND("NO",G189),0)=1),AND(LEN(G189)=7,IFERROR(FIND("UNCLEAR",G189),0)=1)),OR(AND(LEN(H189)=8,IFERROR(FIND("OWN TEAM",H189),0)=1),AND(LEN(H189)=19,IFERROR(FIND("NETWORK / AFFILIATE",H189),0)=1),AND(LEN(H189)=25,IFERROR(FIND("THIRD PARTY / ROUTED LEAD",H189),0)=1),AND(LEN(H189)=16,IFERROR(FIND("INFORMATION ONLY",H189),0)=1),AND(LEN(H189)=23,IFERROR(FIND("SOFTWARE / SELF-SERVICE",H189),0)=1),AND(LEN(H189)=15,IFERROR(FIND("CLIENT IN-HOUSE",H189),0)=1),AND(LEN(H189)=7,IFERROR(FIND("UNCLEAR",H189),0)=1)),OR(AND(LEN(I189)=3,IFERROR(FIND("YES",I189),0)=1),AND(LEN(I189)=2,IFERROR(FIND("NO",I189),0)=1),AND(LEN(I189)=7,IFERROR(FIND("UNCLEAR",I189),0)=1)),OR(AND(LEN(J189)=9,IFERROR(FIND("AVAILABLE",J189),0)=1),AND(LEN(J189)=13,IFERROR(FIND("NOT AVAILABLE",J189),0)=1),AND(LEN(J189)=11,IFERROR(FIND("CONTRADICTS",J189),0)=1))),"VALID","INVALID - CONTROL TOKEN")))</x:f>
      </x:c>
      <x:c r="N189" s="26" t="str">
        <x:f>IF(A189="","",IF(COUNTIFS(EVIDENCE_PACKET!$A$6:$A$205,K189,EVIDENCE_PACKET!$B$6:$B$205,A189,EVIDENCE_PACKET!$J$6:$J$205,"VALID")=1,IF(COUNTIFS(EVIDENCE_PACKET!$A$6:$A$205,K189,EVIDENCE_PACKET!$F$6:$F$205,"CURRENT")=1,"READY","UNRESOLVED"),"INVALID - EVIDENCE LINK"))</x:f>
      </x:c>
      <x:c r="O189" s="26" t="str">
        <x:f>IF(A189="","",IF(OR(AND(OR(EXACT(C189,"DIRECTORY / MARKETPLACE"),EXACT(C189,"ASSOCIATION / AUTHORITY"),EXACT(C189,"SOFTWARE / SELF-SERVICE")),EXACT(H189,"OWN TEAM")),AND(EXACT(C189,"SPECIALIST ADVISORY FIRM"),OR(EXACT(H189,"INFORMATION ONLY"),EXACT(H189,"SOFTWARE / SELF-SERVICE")))),"CONTRADICTION","OK"))</x:f>
      </x:c>
      <x:c r="P189" s="26" t="str">
        <x:f>IF(A189="","",IF(OR(M189&lt;&gt;"VALID",N189&lt;&gt;"READY",O189&lt;&gt;"OK"),"BLOCKED",IF(OR(D189="UNCLEAR",E189="UNCLEAR",F189="UNCLEAR",G189="UNCLEAR",H189="UNCLEAR",I189="UNCLEAR"),"UNRESOLVED","CLEAR")))</x:f>
      </x:c>
      <x:c r="Q189" s="26" t="str">
        <x:f>IF(A189="","",IF(P189="BLOCKED","EVIDENCE / CONTROL BLOCK",IF(P189="UNRESOLVED","CONDITIONAL / REVIEW REQUIRED",VLOOKUP(C189,LISTS!$L$2:$M$10,2,FALSE))))</x:f>
      </x:c>
      <x:c r="R189" s="26" t="str">
        <x:f>IF(A189="","",IF(Q189="EVIDENCE / CONTROL BLOCK","BLOCKED",IF(Q189="CONDITIONAL / REVIEW REQUIRED","UNRESOLVED","READY")))</x:f>
      </x:c>
      <x:c r="S189" s="26" t="str">
        <x:f>IF(A189="","",VLOOKUP(Q189,LISTS!$Q$2:$T$9,2,FALSE))</x:f>
      </x:c>
      <x:c r="T189" s="26" t="str">
        <x:f>IF(A189="","",VLOOKUP(Q189,LISTS!$Q$2:$T$9,3,FALSE))</x:f>
      </x:c>
      <x:c r="U189" s="26" t="str">
        <x:f>IF(A189="","",VLOOKUP(Q189,LISTS!$Q$2:$T$9,4,FALSE))</x:f>
      </x:c>
      <x:c r="V189" s="26" t="str">
        <x:f>IF(A189="","","Reopen when mandate, jurisdiction, buyer/risk, timing, delivery ownership, engagement model or evidence freshness changes materially.")</x:f>
      </x:c>
    </x:row>
    <x:row r="190">
      <x:c r="A190" s="20"/>
      <x:c r="B190" s="20"/>
      <x:c r="C190" s="20"/>
      <x:c r="D190" s="20"/>
      <x:c r="E190" s="20"/>
      <x:c r="F190" s="20"/>
      <x:c r="G190" s="20"/>
      <x:c r="H190" s="20"/>
      <x:c r="I190" s="20"/>
      <x:c r="J190" s="20"/>
      <x:c r="K190" s="20"/>
      <x:c r="L190" s="20"/>
      <x:c r="M190" s="26" t="str">
        <x:f>IF(A190="","",IF(COUNTIF($A$6:$A$205,A190)&gt;1,"INVALID - DUPLICATE ID",IF(AND(OR(AND(LEN(C190)=24,IFERROR(FIND("SPECIALIST ADVISORY FIRM",C190),0)=1),AND(LEN(C190)=29,IFERROR(FIND("GLOBAL MULTIDISCIPLINARY FIRM",C190),0)=1),AND(LEN(C190)=27,IFERROR(FIND("LAW FIRM / ADJACENT ADVISER",C190),0)=1),AND(LEN(C190)=18,IFERROR(FIND("INDEPENDENT EXPERT",C190),0)=1),AND(LEN(C190)=23,IFERROR(FIND("DIRECTORY / MARKETPLACE",C190),0)=1),AND(LEN(C190)=23,IFERROR(FIND("ASSOCIATION / AUTHORITY",C190),0)=1),AND(LEN(C190)=23,IFERROR(FIND("SOFTWARE / SELF-SERVICE",C190),0)=1),AND(LEN(C190)=19,IFERROR(FIND("IN-HOUSE SUBSTITUTE",C190),0)=1),AND(LEN(C190)=5,IFERROR(FIND("OTHER",C190),0)=1)),OR(AND(LEN(D190)=3,IFERROR(FIND("YES",D190),0)=1),AND(LEN(D190)=2,IFERROR(FIND("NO",D190),0)=1),AND(LEN(D190)=7,IFERROR(FIND("UNCLEAR",D190),0)=1)),OR(AND(LEN(E190)=3,IFERROR(FIND("YES",E190),0)=1),AND(LEN(E190)=2,IFERROR(FIND("NO",E190),0)=1),AND(LEN(E190)=7,IFERROR(FIND("UNCLEAR",E190),0)=1)),OR(AND(LEN(F190)=3,IFERROR(FIND("YES",F190),0)=1),AND(LEN(F190)=2,IFERROR(FIND("NO",F190),0)=1),AND(LEN(F190)=7,IFERROR(FIND("UNCLEAR",F190),0)=1)),OR(AND(LEN(G190)=3,IFERROR(FIND("YES",G190),0)=1),AND(LEN(G190)=2,IFERROR(FIND("NO",G190),0)=1),AND(LEN(G190)=7,IFERROR(FIND("UNCLEAR",G190),0)=1)),OR(AND(LEN(H190)=8,IFERROR(FIND("OWN TEAM",H190),0)=1),AND(LEN(H190)=19,IFERROR(FIND("NETWORK / AFFILIATE",H190),0)=1),AND(LEN(H190)=25,IFERROR(FIND("THIRD PARTY / ROUTED LEAD",H190),0)=1),AND(LEN(H190)=16,IFERROR(FIND("INFORMATION ONLY",H190),0)=1),AND(LEN(H190)=23,IFERROR(FIND("SOFTWARE / SELF-SERVICE",H190),0)=1),AND(LEN(H190)=15,IFERROR(FIND("CLIENT IN-HOUSE",H190),0)=1),AND(LEN(H190)=7,IFERROR(FIND("UNCLEAR",H190),0)=1)),OR(AND(LEN(I190)=3,IFERROR(FIND("YES",I190),0)=1),AND(LEN(I190)=2,IFERROR(FIND("NO",I190),0)=1),AND(LEN(I190)=7,IFERROR(FIND("UNCLEAR",I190),0)=1)),OR(AND(LEN(J190)=9,IFERROR(FIND("AVAILABLE",J190),0)=1),AND(LEN(J190)=13,IFERROR(FIND("NOT AVAILABLE",J190),0)=1),AND(LEN(J190)=11,IFERROR(FIND("CONTRADICTS",J190),0)=1))),"VALID","INVALID - CONTROL TOKEN")))</x:f>
      </x:c>
      <x:c r="N190" s="26" t="str">
        <x:f>IF(A190="","",IF(COUNTIFS(EVIDENCE_PACKET!$A$6:$A$205,K190,EVIDENCE_PACKET!$B$6:$B$205,A190,EVIDENCE_PACKET!$J$6:$J$205,"VALID")=1,IF(COUNTIFS(EVIDENCE_PACKET!$A$6:$A$205,K190,EVIDENCE_PACKET!$F$6:$F$205,"CURRENT")=1,"READY","UNRESOLVED"),"INVALID - EVIDENCE LINK"))</x:f>
      </x:c>
      <x:c r="O190" s="26" t="str">
        <x:f>IF(A190="","",IF(OR(AND(OR(EXACT(C190,"DIRECTORY / MARKETPLACE"),EXACT(C190,"ASSOCIATION / AUTHORITY"),EXACT(C190,"SOFTWARE / SELF-SERVICE")),EXACT(H190,"OWN TEAM")),AND(EXACT(C190,"SPECIALIST ADVISORY FIRM"),OR(EXACT(H190,"INFORMATION ONLY"),EXACT(H190,"SOFTWARE / SELF-SERVICE")))),"CONTRADICTION","OK"))</x:f>
      </x:c>
      <x:c r="P190" s="26" t="str">
        <x:f>IF(A190="","",IF(OR(M190&lt;&gt;"VALID",N190&lt;&gt;"READY",O190&lt;&gt;"OK"),"BLOCKED",IF(OR(D190="UNCLEAR",E190="UNCLEAR",F190="UNCLEAR",G190="UNCLEAR",H190="UNCLEAR",I190="UNCLEAR"),"UNRESOLVED","CLEAR")))</x:f>
      </x:c>
      <x:c r="Q190" s="26" t="str">
        <x:f>IF(A190="","",IF(P190="BLOCKED","EVIDENCE / CONTROL BLOCK",IF(P190="UNRESOLVED","CONDITIONAL / REVIEW REQUIRED",VLOOKUP(C190,LISTS!$L$2:$M$10,2,FALSE))))</x:f>
      </x:c>
      <x:c r="R190" s="26" t="str">
        <x:f>IF(A190="","",IF(Q190="EVIDENCE / CONTROL BLOCK","BLOCKED",IF(Q190="CONDITIONAL / REVIEW REQUIRED","UNRESOLVED","READY")))</x:f>
      </x:c>
      <x:c r="S190" s="26" t="str">
        <x:f>IF(A190="","",VLOOKUP(Q190,LISTS!$Q$2:$T$9,2,FALSE))</x:f>
      </x:c>
      <x:c r="T190" s="26" t="str">
        <x:f>IF(A190="","",VLOOKUP(Q190,LISTS!$Q$2:$T$9,3,FALSE))</x:f>
      </x:c>
      <x:c r="U190" s="26" t="str">
        <x:f>IF(A190="","",VLOOKUP(Q190,LISTS!$Q$2:$T$9,4,FALSE))</x:f>
      </x:c>
      <x:c r="V190" s="26" t="str">
        <x:f>IF(A190="","","Reopen when mandate, jurisdiction, buyer/risk, timing, delivery ownership, engagement model or evidence freshness changes materially.")</x:f>
      </x:c>
    </x:row>
    <x:row r="191">
      <x:c r="A191" s="20"/>
      <x:c r="B191" s="20"/>
      <x:c r="C191" s="20"/>
      <x:c r="D191" s="20"/>
      <x:c r="E191" s="20"/>
      <x:c r="F191" s="20"/>
      <x:c r="G191" s="20"/>
      <x:c r="H191" s="20"/>
      <x:c r="I191" s="20"/>
      <x:c r="J191" s="20"/>
      <x:c r="K191" s="20"/>
      <x:c r="L191" s="20"/>
      <x:c r="M191" s="26" t="str">
        <x:f>IF(A191="","",IF(COUNTIF($A$6:$A$205,A191)&gt;1,"INVALID - DUPLICATE ID",IF(AND(OR(AND(LEN(C191)=24,IFERROR(FIND("SPECIALIST ADVISORY FIRM",C191),0)=1),AND(LEN(C191)=29,IFERROR(FIND("GLOBAL MULTIDISCIPLINARY FIRM",C191),0)=1),AND(LEN(C191)=27,IFERROR(FIND("LAW FIRM / ADJACENT ADVISER",C191),0)=1),AND(LEN(C191)=18,IFERROR(FIND("INDEPENDENT EXPERT",C191),0)=1),AND(LEN(C191)=23,IFERROR(FIND("DIRECTORY / MARKETPLACE",C191),0)=1),AND(LEN(C191)=23,IFERROR(FIND("ASSOCIATION / AUTHORITY",C191),0)=1),AND(LEN(C191)=23,IFERROR(FIND("SOFTWARE / SELF-SERVICE",C191),0)=1),AND(LEN(C191)=19,IFERROR(FIND("IN-HOUSE SUBSTITUTE",C191),0)=1),AND(LEN(C191)=5,IFERROR(FIND("OTHER",C191),0)=1)),OR(AND(LEN(D191)=3,IFERROR(FIND("YES",D191),0)=1),AND(LEN(D191)=2,IFERROR(FIND("NO",D191),0)=1),AND(LEN(D191)=7,IFERROR(FIND("UNCLEAR",D191),0)=1)),OR(AND(LEN(E191)=3,IFERROR(FIND("YES",E191),0)=1),AND(LEN(E191)=2,IFERROR(FIND("NO",E191),0)=1),AND(LEN(E191)=7,IFERROR(FIND("UNCLEAR",E191),0)=1)),OR(AND(LEN(F191)=3,IFERROR(FIND("YES",F191),0)=1),AND(LEN(F191)=2,IFERROR(FIND("NO",F191),0)=1),AND(LEN(F191)=7,IFERROR(FIND("UNCLEAR",F191),0)=1)),OR(AND(LEN(G191)=3,IFERROR(FIND("YES",G191),0)=1),AND(LEN(G191)=2,IFERROR(FIND("NO",G191),0)=1),AND(LEN(G191)=7,IFERROR(FIND("UNCLEAR",G191),0)=1)),OR(AND(LEN(H191)=8,IFERROR(FIND("OWN TEAM",H191),0)=1),AND(LEN(H191)=19,IFERROR(FIND("NETWORK / AFFILIATE",H191),0)=1),AND(LEN(H191)=25,IFERROR(FIND("THIRD PARTY / ROUTED LEAD",H191),0)=1),AND(LEN(H191)=16,IFERROR(FIND("INFORMATION ONLY",H191),0)=1),AND(LEN(H191)=23,IFERROR(FIND("SOFTWARE / SELF-SERVICE",H191),0)=1),AND(LEN(H191)=15,IFERROR(FIND("CLIENT IN-HOUSE",H191),0)=1),AND(LEN(H191)=7,IFERROR(FIND("UNCLEAR",H191),0)=1)),OR(AND(LEN(I191)=3,IFERROR(FIND("YES",I191),0)=1),AND(LEN(I191)=2,IFERROR(FIND("NO",I191),0)=1),AND(LEN(I191)=7,IFERROR(FIND("UNCLEAR",I191),0)=1)),OR(AND(LEN(J191)=9,IFERROR(FIND("AVAILABLE",J191),0)=1),AND(LEN(J191)=13,IFERROR(FIND("NOT AVAILABLE",J191),0)=1),AND(LEN(J191)=11,IFERROR(FIND("CONTRADICTS",J191),0)=1))),"VALID","INVALID - CONTROL TOKEN")))</x:f>
      </x:c>
      <x:c r="N191" s="26" t="str">
        <x:f>IF(A191="","",IF(COUNTIFS(EVIDENCE_PACKET!$A$6:$A$205,K191,EVIDENCE_PACKET!$B$6:$B$205,A191,EVIDENCE_PACKET!$J$6:$J$205,"VALID")=1,IF(COUNTIFS(EVIDENCE_PACKET!$A$6:$A$205,K191,EVIDENCE_PACKET!$F$6:$F$205,"CURRENT")=1,"READY","UNRESOLVED"),"INVALID - EVIDENCE LINK"))</x:f>
      </x:c>
      <x:c r="O191" s="26" t="str">
        <x:f>IF(A191="","",IF(OR(AND(OR(EXACT(C191,"DIRECTORY / MARKETPLACE"),EXACT(C191,"ASSOCIATION / AUTHORITY"),EXACT(C191,"SOFTWARE / SELF-SERVICE")),EXACT(H191,"OWN TEAM")),AND(EXACT(C191,"SPECIALIST ADVISORY FIRM"),OR(EXACT(H191,"INFORMATION ONLY"),EXACT(H191,"SOFTWARE / SELF-SERVICE")))),"CONTRADICTION","OK"))</x:f>
      </x:c>
      <x:c r="P191" s="26" t="str">
        <x:f>IF(A191="","",IF(OR(M191&lt;&gt;"VALID",N191&lt;&gt;"READY",O191&lt;&gt;"OK"),"BLOCKED",IF(OR(D191="UNCLEAR",E191="UNCLEAR",F191="UNCLEAR",G191="UNCLEAR",H191="UNCLEAR",I191="UNCLEAR"),"UNRESOLVED","CLEAR")))</x:f>
      </x:c>
      <x:c r="Q191" s="26" t="str">
        <x:f>IF(A191="","",IF(P191="BLOCKED","EVIDENCE / CONTROL BLOCK",IF(P191="UNRESOLVED","CONDITIONAL / REVIEW REQUIRED",VLOOKUP(C191,LISTS!$L$2:$M$10,2,FALSE))))</x:f>
      </x:c>
      <x:c r="R191" s="26" t="str">
        <x:f>IF(A191="","",IF(Q191="EVIDENCE / CONTROL BLOCK","BLOCKED",IF(Q191="CONDITIONAL / REVIEW REQUIRED","UNRESOLVED","READY")))</x:f>
      </x:c>
      <x:c r="S191" s="26" t="str">
        <x:f>IF(A191="","",VLOOKUP(Q191,LISTS!$Q$2:$T$9,2,FALSE))</x:f>
      </x:c>
      <x:c r="T191" s="26" t="str">
        <x:f>IF(A191="","",VLOOKUP(Q191,LISTS!$Q$2:$T$9,3,FALSE))</x:f>
      </x:c>
      <x:c r="U191" s="26" t="str">
        <x:f>IF(A191="","",VLOOKUP(Q191,LISTS!$Q$2:$T$9,4,FALSE))</x:f>
      </x:c>
      <x:c r="V191" s="26" t="str">
        <x:f>IF(A191="","","Reopen when mandate, jurisdiction, buyer/risk, timing, delivery ownership, engagement model or evidence freshness changes materially.")</x:f>
      </x:c>
    </x:row>
    <x:row r="192">
      <x:c r="A192" s="20"/>
      <x:c r="B192" s="20"/>
      <x:c r="C192" s="20"/>
      <x:c r="D192" s="20"/>
      <x:c r="E192" s="20"/>
      <x:c r="F192" s="20"/>
      <x:c r="G192" s="20"/>
      <x:c r="H192" s="20"/>
      <x:c r="I192" s="20"/>
      <x:c r="J192" s="20"/>
      <x:c r="K192" s="20"/>
      <x:c r="L192" s="20"/>
      <x:c r="M192" s="26" t="str">
        <x:f>IF(A192="","",IF(COUNTIF($A$6:$A$205,A192)&gt;1,"INVALID - DUPLICATE ID",IF(AND(OR(AND(LEN(C192)=24,IFERROR(FIND("SPECIALIST ADVISORY FIRM",C192),0)=1),AND(LEN(C192)=29,IFERROR(FIND("GLOBAL MULTIDISCIPLINARY FIRM",C192),0)=1),AND(LEN(C192)=27,IFERROR(FIND("LAW FIRM / ADJACENT ADVISER",C192),0)=1),AND(LEN(C192)=18,IFERROR(FIND("INDEPENDENT EXPERT",C192),0)=1),AND(LEN(C192)=23,IFERROR(FIND("DIRECTORY / MARKETPLACE",C192),0)=1),AND(LEN(C192)=23,IFERROR(FIND("ASSOCIATION / AUTHORITY",C192),0)=1),AND(LEN(C192)=23,IFERROR(FIND("SOFTWARE / SELF-SERVICE",C192),0)=1),AND(LEN(C192)=19,IFERROR(FIND("IN-HOUSE SUBSTITUTE",C192),0)=1),AND(LEN(C192)=5,IFERROR(FIND("OTHER",C192),0)=1)),OR(AND(LEN(D192)=3,IFERROR(FIND("YES",D192),0)=1),AND(LEN(D192)=2,IFERROR(FIND("NO",D192),0)=1),AND(LEN(D192)=7,IFERROR(FIND("UNCLEAR",D192),0)=1)),OR(AND(LEN(E192)=3,IFERROR(FIND("YES",E192),0)=1),AND(LEN(E192)=2,IFERROR(FIND("NO",E192),0)=1),AND(LEN(E192)=7,IFERROR(FIND("UNCLEAR",E192),0)=1)),OR(AND(LEN(F192)=3,IFERROR(FIND("YES",F192),0)=1),AND(LEN(F192)=2,IFERROR(FIND("NO",F192),0)=1),AND(LEN(F192)=7,IFERROR(FIND("UNCLEAR",F192),0)=1)),OR(AND(LEN(G192)=3,IFERROR(FIND("YES",G192),0)=1),AND(LEN(G192)=2,IFERROR(FIND("NO",G192),0)=1),AND(LEN(G192)=7,IFERROR(FIND("UNCLEAR",G192),0)=1)),OR(AND(LEN(H192)=8,IFERROR(FIND("OWN TEAM",H192),0)=1),AND(LEN(H192)=19,IFERROR(FIND("NETWORK / AFFILIATE",H192),0)=1),AND(LEN(H192)=25,IFERROR(FIND("THIRD PARTY / ROUTED LEAD",H192),0)=1),AND(LEN(H192)=16,IFERROR(FIND("INFORMATION ONLY",H192),0)=1),AND(LEN(H192)=23,IFERROR(FIND("SOFTWARE / SELF-SERVICE",H192),0)=1),AND(LEN(H192)=15,IFERROR(FIND("CLIENT IN-HOUSE",H192),0)=1),AND(LEN(H192)=7,IFERROR(FIND("UNCLEAR",H192),0)=1)),OR(AND(LEN(I192)=3,IFERROR(FIND("YES",I192),0)=1),AND(LEN(I192)=2,IFERROR(FIND("NO",I192),0)=1),AND(LEN(I192)=7,IFERROR(FIND("UNCLEAR",I192),0)=1)),OR(AND(LEN(J192)=9,IFERROR(FIND("AVAILABLE",J192),0)=1),AND(LEN(J192)=13,IFERROR(FIND("NOT AVAILABLE",J192),0)=1),AND(LEN(J192)=11,IFERROR(FIND("CONTRADICTS",J192),0)=1))),"VALID","INVALID - CONTROL TOKEN")))</x:f>
      </x:c>
      <x:c r="N192" s="26" t="str">
        <x:f>IF(A192="","",IF(COUNTIFS(EVIDENCE_PACKET!$A$6:$A$205,K192,EVIDENCE_PACKET!$B$6:$B$205,A192,EVIDENCE_PACKET!$J$6:$J$205,"VALID")=1,IF(COUNTIFS(EVIDENCE_PACKET!$A$6:$A$205,K192,EVIDENCE_PACKET!$F$6:$F$205,"CURRENT")=1,"READY","UNRESOLVED"),"INVALID - EVIDENCE LINK"))</x:f>
      </x:c>
      <x:c r="O192" s="26" t="str">
        <x:f>IF(A192="","",IF(OR(AND(OR(EXACT(C192,"DIRECTORY / MARKETPLACE"),EXACT(C192,"ASSOCIATION / AUTHORITY"),EXACT(C192,"SOFTWARE / SELF-SERVICE")),EXACT(H192,"OWN TEAM")),AND(EXACT(C192,"SPECIALIST ADVISORY FIRM"),OR(EXACT(H192,"INFORMATION ONLY"),EXACT(H192,"SOFTWARE / SELF-SERVICE")))),"CONTRADICTION","OK"))</x:f>
      </x:c>
      <x:c r="P192" s="26" t="str">
        <x:f>IF(A192="","",IF(OR(M192&lt;&gt;"VALID",N192&lt;&gt;"READY",O192&lt;&gt;"OK"),"BLOCKED",IF(OR(D192="UNCLEAR",E192="UNCLEAR",F192="UNCLEAR",G192="UNCLEAR",H192="UNCLEAR",I192="UNCLEAR"),"UNRESOLVED","CLEAR")))</x:f>
      </x:c>
      <x:c r="Q192" s="26" t="str">
        <x:f>IF(A192="","",IF(P192="BLOCKED","EVIDENCE / CONTROL BLOCK",IF(P192="UNRESOLVED","CONDITIONAL / REVIEW REQUIRED",VLOOKUP(C192,LISTS!$L$2:$M$10,2,FALSE))))</x:f>
      </x:c>
      <x:c r="R192" s="26" t="str">
        <x:f>IF(A192="","",IF(Q192="EVIDENCE / CONTROL BLOCK","BLOCKED",IF(Q192="CONDITIONAL / REVIEW REQUIRED","UNRESOLVED","READY")))</x:f>
      </x:c>
      <x:c r="S192" s="26" t="str">
        <x:f>IF(A192="","",VLOOKUP(Q192,LISTS!$Q$2:$T$9,2,FALSE))</x:f>
      </x:c>
      <x:c r="T192" s="26" t="str">
        <x:f>IF(A192="","",VLOOKUP(Q192,LISTS!$Q$2:$T$9,3,FALSE))</x:f>
      </x:c>
      <x:c r="U192" s="26" t="str">
        <x:f>IF(A192="","",VLOOKUP(Q192,LISTS!$Q$2:$T$9,4,FALSE))</x:f>
      </x:c>
      <x:c r="V192" s="26" t="str">
        <x:f>IF(A192="","","Reopen when mandate, jurisdiction, buyer/risk, timing, delivery ownership, engagement model or evidence freshness changes materially.")</x:f>
      </x:c>
    </x:row>
    <x:row r="193">
      <x:c r="A193" s="20"/>
      <x:c r="B193" s="20"/>
      <x:c r="C193" s="20"/>
      <x:c r="D193" s="20"/>
      <x:c r="E193" s="20"/>
      <x:c r="F193" s="20"/>
      <x:c r="G193" s="20"/>
      <x:c r="H193" s="20"/>
      <x:c r="I193" s="20"/>
      <x:c r="J193" s="20"/>
      <x:c r="K193" s="20"/>
      <x:c r="L193" s="20"/>
      <x:c r="M193" s="26" t="str">
        <x:f>IF(A193="","",IF(COUNTIF($A$6:$A$205,A193)&gt;1,"INVALID - DUPLICATE ID",IF(AND(OR(AND(LEN(C193)=24,IFERROR(FIND("SPECIALIST ADVISORY FIRM",C193),0)=1),AND(LEN(C193)=29,IFERROR(FIND("GLOBAL MULTIDISCIPLINARY FIRM",C193),0)=1),AND(LEN(C193)=27,IFERROR(FIND("LAW FIRM / ADJACENT ADVISER",C193),0)=1),AND(LEN(C193)=18,IFERROR(FIND("INDEPENDENT EXPERT",C193),0)=1),AND(LEN(C193)=23,IFERROR(FIND("DIRECTORY / MARKETPLACE",C193),0)=1),AND(LEN(C193)=23,IFERROR(FIND("ASSOCIATION / AUTHORITY",C193),0)=1),AND(LEN(C193)=23,IFERROR(FIND("SOFTWARE / SELF-SERVICE",C193),0)=1),AND(LEN(C193)=19,IFERROR(FIND("IN-HOUSE SUBSTITUTE",C193),0)=1),AND(LEN(C193)=5,IFERROR(FIND("OTHER",C193),0)=1)),OR(AND(LEN(D193)=3,IFERROR(FIND("YES",D193),0)=1),AND(LEN(D193)=2,IFERROR(FIND("NO",D193),0)=1),AND(LEN(D193)=7,IFERROR(FIND("UNCLEAR",D193),0)=1)),OR(AND(LEN(E193)=3,IFERROR(FIND("YES",E193),0)=1),AND(LEN(E193)=2,IFERROR(FIND("NO",E193),0)=1),AND(LEN(E193)=7,IFERROR(FIND("UNCLEAR",E193),0)=1)),OR(AND(LEN(F193)=3,IFERROR(FIND("YES",F193),0)=1),AND(LEN(F193)=2,IFERROR(FIND("NO",F193),0)=1),AND(LEN(F193)=7,IFERROR(FIND("UNCLEAR",F193),0)=1)),OR(AND(LEN(G193)=3,IFERROR(FIND("YES",G193),0)=1),AND(LEN(G193)=2,IFERROR(FIND("NO",G193),0)=1),AND(LEN(G193)=7,IFERROR(FIND("UNCLEAR",G193),0)=1)),OR(AND(LEN(H193)=8,IFERROR(FIND("OWN TEAM",H193),0)=1),AND(LEN(H193)=19,IFERROR(FIND("NETWORK / AFFILIATE",H193),0)=1),AND(LEN(H193)=25,IFERROR(FIND("THIRD PARTY / ROUTED LEAD",H193),0)=1),AND(LEN(H193)=16,IFERROR(FIND("INFORMATION ONLY",H193),0)=1),AND(LEN(H193)=23,IFERROR(FIND("SOFTWARE / SELF-SERVICE",H193),0)=1),AND(LEN(H193)=15,IFERROR(FIND("CLIENT IN-HOUSE",H193),0)=1),AND(LEN(H193)=7,IFERROR(FIND("UNCLEAR",H193),0)=1)),OR(AND(LEN(I193)=3,IFERROR(FIND("YES",I193),0)=1),AND(LEN(I193)=2,IFERROR(FIND("NO",I193),0)=1),AND(LEN(I193)=7,IFERROR(FIND("UNCLEAR",I193),0)=1)),OR(AND(LEN(J193)=9,IFERROR(FIND("AVAILABLE",J193),0)=1),AND(LEN(J193)=13,IFERROR(FIND("NOT AVAILABLE",J193),0)=1),AND(LEN(J193)=11,IFERROR(FIND("CONTRADICTS",J193),0)=1))),"VALID","INVALID - CONTROL TOKEN")))</x:f>
      </x:c>
      <x:c r="N193" s="26" t="str">
        <x:f>IF(A193="","",IF(COUNTIFS(EVIDENCE_PACKET!$A$6:$A$205,K193,EVIDENCE_PACKET!$B$6:$B$205,A193,EVIDENCE_PACKET!$J$6:$J$205,"VALID")=1,IF(COUNTIFS(EVIDENCE_PACKET!$A$6:$A$205,K193,EVIDENCE_PACKET!$F$6:$F$205,"CURRENT")=1,"READY","UNRESOLVED"),"INVALID - EVIDENCE LINK"))</x:f>
      </x:c>
      <x:c r="O193" s="26" t="str">
        <x:f>IF(A193="","",IF(OR(AND(OR(EXACT(C193,"DIRECTORY / MARKETPLACE"),EXACT(C193,"ASSOCIATION / AUTHORITY"),EXACT(C193,"SOFTWARE / SELF-SERVICE")),EXACT(H193,"OWN TEAM")),AND(EXACT(C193,"SPECIALIST ADVISORY FIRM"),OR(EXACT(H193,"INFORMATION ONLY"),EXACT(H193,"SOFTWARE / SELF-SERVICE")))),"CONTRADICTION","OK"))</x:f>
      </x:c>
      <x:c r="P193" s="26" t="str">
        <x:f>IF(A193="","",IF(OR(M193&lt;&gt;"VALID",N193&lt;&gt;"READY",O193&lt;&gt;"OK"),"BLOCKED",IF(OR(D193="UNCLEAR",E193="UNCLEAR",F193="UNCLEAR",G193="UNCLEAR",H193="UNCLEAR",I193="UNCLEAR"),"UNRESOLVED","CLEAR")))</x:f>
      </x:c>
      <x:c r="Q193" s="26" t="str">
        <x:f>IF(A193="","",IF(P193="BLOCKED","EVIDENCE / CONTROL BLOCK",IF(P193="UNRESOLVED","CONDITIONAL / REVIEW REQUIRED",VLOOKUP(C193,LISTS!$L$2:$M$10,2,FALSE))))</x:f>
      </x:c>
      <x:c r="R193" s="26" t="str">
        <x:f>IF(A193="","",IF(Q193="EVIDENCE / CONTROL BLOCK","BLOCKED",IF(Q193="CONDITIONAL / REVIEW REQUIRED","UNRESOLVED","READY")))</x:f>
      </x:c>
      <x:c r="S193" s="26" t="str">
        <x:f>IF(A193="","",VLOOKUP(Q193,LISTS!$Q$2:$T$9,2,FALSE))</x:f>
      </x:c>
      <x:c r="T193" s="26" t="str">
        <x:f>IF(A193="","",VLOOKUP(Q193,LISTS!$Q$2:$T$9,3,FALSE))</x:f>
      </x:c>
      <x:c r="U193" s="26" t="str">
        <x:f>IF(A193="","",VLOOKUP(Q193,LISTS!$Q$2:$T$9,4,FALSE))</x:f>
      </x:c>
      <x:c r="V193" s="26" t="str">
        <x:f>IF(A193="","","Reopen when mandate, jurisdiction, buyer/risk, timing, delivery ownership, engagement model or evidence freshness changes materially.")</x:f>
      </x:c>
    </x:row>
    <x:row r="194">
      <x:c r="A194" s="20"/>
      <x:c r="B194" s="20"/>
      <x:c r="C194" s="20"/>
      <x:c r="D194" s="20"/>
      <x:c r="E194" s="20"/>
      <x:c r="F194" s="20"/>
      <x:c r="G194" s="20"/>
      <x:c r="H194" s="20"/>
      <x:c r="I194" s="20"/>
      <x:c r="J194" s="20"/>
      <x:c r="K194" s="20"/>
      <x:c r="L194" s="20"/>
      <x:c r="M194" s="26" t="str">
        <x:f>IF(A194="","",IF(COUNTIF($A$6:$A$205,A194)&gt;1,"INVALID - DUPLICATE ID",IF(AND(OR(AND(LEN(C194)=24,IFERROR(FIND("SPECIALIST ADVISORY FIRM",C194),0)=1),AND(LEN(C194)=29,IFERROR(FIND("GLOBAL MULTIDISCIPLINARY FIRM",C194),0)=1),AND(LEN(C194)=27,IFERROR(FIND("LAW FIRM / ADJACENT ADVISER",C194),0)=1),AND(LEN(C194)=18,IFERROR(FIND("INDEPENDENT EXPERT",C194),0)=1),AND(LEN(C194)=23,IFERROR(FIND("DIRECTORY / MARKETPLACE",C194),0)=1),AND(LEN(C194)=23,IFERROR(FIND("ASSOCIATION / AUTHORITY",C194),0)=1),AND(LEN(C194)=23,IFERROR(FIND("SOFTWARE / SELF-SERVICE",C194),0)=1),AND(LEN(C194)=19,IFERROR(FIND("IN-HOUSE SUBSTITUTE",C194),0)=1),AND(LEN(C194)=5,IFERROR(FIND("OTHER",C194),0)=1)),OR(AND(LEN(D194)=3,IFERROR(FIND("YES",D194),0)=1),AND(LEN(D194)=2,IFERROR(FIND("NO",D194),0)=1),AND(LEN(D194)=7,IFERROR(FIND("UNCLEAR",D194),0)=1)),OR(AND(LEN(E194)=3,IFERROR(FIND("YES",E194),0)=1),AND(LEN(E194)=2,IFERROR(FIND("NO",E194),0)=1),AND(LEN(E194)=7,IFERROR(FIND("UNCLEAR",E194),0)=1)),OR(AND(LEN(F194)=3,IFERROR(FIND("YES",F194),0)=1),AND(LEN(F194)=2,IFERROR(FIND("NO",F194),0)=1),AND(LEN(F194)=7,IFERROR(FIND("UNCLEAR",F194),0)=1)),OR(AND(LEN(G194)=3,IFERROR(FIND("YES",G194),0)=1),AND(LEN(G194)=2,IFERROR(FIND("NO",G194),0)=1),AND(LEN(G194)=7,IFERROR(FIND("UNCLEAR",G194),0)=1)),OR(AND(LEN(H194)=8,IFERROR(FIND("OWN TEAM",H194),0)=1),AND(LEN(H194)=19,IFERROR(FIND("NETWORK / AFFILIATE",H194),0)=1),AND(LEN(H194)=25,IFERROR(FIND("THIRD PARTY / ROUTED LEAD",H194),0)=1),AND(LEN(H194)=16,IFERROR(FIND("INFORMATION ONLY",H194),0)=1),AND(LEN(H194)=23,IFERROR(FIND("SOFTWARE / SELF-SERVICE",H194),0)=1),AND(LEN(H194)=15,IFERROR(FIND("CLIENT IN-HOUSE",H194),0)=1),AND(LEN(H194)=7,IFERROR(FIND("UNCLEAR",H194),0)=1)),OR(AND(LEN(I194)=3,IFERROR(FIND("YES",I194),0)=1),AND(LEN(I194)=2,IFERROR(FIND("NO",I194),0)=1),AND(LEN(I194)=7,IFERROR(FIND("UNCLEAR",I194),0)=1)),OR(AND(LEN(J194)=9,IFERROR(FIND("AVAILABLE",J194),0)=1),AND(LEN(J194)=13,IFERROR(FIND("NOT AVAILABLE",J194),0)=1),AND(LEN(J194)=11,IFERROR(FIND("CONTRADICTS",J194),0)=1))),"VALID","INVALID - CONTROL TOKEN")))</x:f>
      </x:c>
      <x:c r="N194" s="26" t="str">
        <x:f>IF(A194="","",IF(COUNTIFS(EVIDENCE_PACKET!$A$6:$A$205,K194,EVIDENCE_PACKET!$B$6:$B$205,A194,EVIDENCE_PACKET!$J$6:$J$205,"VALID")=1,IF(COUNTIFS(EVIDENCE_PACKET!$A$6:$A$205,K194,EVIDENCE_PACKET!$F$6:$F$205,"CURRENT")=1,"READY","UNRESOLVED"),"INVALID - EVIDENCE LINK"))</x:f>
      </x:c>
      <x:c r="O194" s="26" t="str">
        <x:f>IF(A194="","",IF(OR(AND(OR(EXACT(C194,"DIRECTORY / MARKETPLACE"),EXACT(C194,"ASSOCIATION / AUTHORITY"),EXACT(C194,"SOFTWARE / SELF-SERVICE")),EXACT(H194,"OWN TEAM")),AND(EXACT(C194,"SPECIALIST ADVISORY FIRM"),OR(EXACT(H194,"INFORMATION ONLY"),EXACT(H194,"SOFTWARE / SELF-SERVICE")))),"CONTRADICTION","OK"))</x:f>
      </x:c>
      <x:c r="P194" s="26" t="str">
        <x:f>IF(A194="","",IF(OR(M194&lt;&gt;"VALID",N194&lt;&gt;"READY",O194&lt;&gt;"OK"),"BLOCKED",IF(OR(D194="UNCLEAR",E194="UNCLEAR",F194="UNCLEAR",G194="UNCLEAR",H194="UNCLEAR",I194="UNCLEAR"),"UNRESOLVED","CLEAR")))</x:f>
      </x:c>
      <x:c r="Q194" s="26" t="str">
        <x:f>IF(A194="","",IF(P194="BLOCKED","EVIDENCE / CONTROL BLOCK",IF(P194="UNRESOLVED","CONDITIONAL / REVIEW REQUIRED",VLOOKUP(C194,LISTS!$L$2:$M$10,2,FALSE))))</x:f>
      </x:c>
      <x:c r="R194" s="26" t="str">
        <x:f>IF(A194="","",IF(Q194="EVIDENCE / CONTROL BLOCK","BLOCKED",IF(Q194="CONDITIONAL / REVIEW REQUIRED","UNRESOLVED","READY")))</x:f>
      </x:c>
      <x:c r="S194" s="26" t="str">
        <x:f>IF(A194="","",VLOOKUP(Q194,LISTS!$Q$2:$T$9,2,FALSE))</x:f>
      </x:c>
      <x:c r="T194" s="26" t="str">
        <x:f>IF(A194="","",VLOOKUP(Q194,LISTS!$Q$2:$T$9,3,FALSE))</x:f>
      </x:c>
      <x:c r="U194" s="26" t="str">
        <x:f>IF(A194="","",VLOOKUP(Q194,LISTS!$Q$2:$T$9,4,FALSE))</x:f>
      </x:c>
      <x:c r="V194" s="26" t="str">
        <x:f>IF(A194="","","Reopen when mandate, jurisdiction, buyer/risk, timing, delivery ownership, engagement model or evidence freshness changes materially.")</x:f>
      </x:c>
    </x:row>
    <x:row r="195">
      <x:c r="A195" s="20"/>
      <x:c r="B195" s="20"/>
      <x:c r="C195" s="20"/>
      <x:c r="D195" s="20"/>
      <x:c r="E195" s="20"/>
      <x:c r="F195" s="20"/>
      <x:c r="G195" s="20"/>
      <x:c r="H195" s="20"/>
      <x:c r="I195" s="20"/>
      <x:c r="J195" s="20"/>
      <x:c r="K195" s="20"/>
      <x:c r="L195" s="20"/>
      <x:c r="M195" s="26" t="str">
        <x:f>IF(A195="","",IF(COUNTIF($A$6:$A$205,A195)&gt;1,"INVALID - DUPLICATE ID",IF(AND(OR(AND(LEN(C195)=24,IFERROR(FIND("SPECIALIST ADVISORY FIRM",C195),0)=1),AND(LEN(C195)=29,IFERROR(FIND("GLOBAL MULTIDISCIPLINARY FIRM",C195),0)=1),AND(LEN(C195)=27,IFERROR(FIND("LAW FIRM / ADJACENT ADVISER",C195),0)=1),AND(LEN(C195)=18,IFERROR(FIND("INDEPENDENT EXPERT",C195),0)=1),AND(LEN(C195)=23,IFERROR(FIND("DIRECTORY / MARKETPLACE",C195),0)=1),AND(LEN(C195)=23,IFERROR(FIND("ASSOCIATION / AUTHORITY",C195),0)=1),AND(LEN(C195)=23,IFERROR(FIND("SOFTWARE / SELF-SERVICE",C195),0)=1),AND(LEN(C195)=19,IFERROR(FIND("IN-HOUSE SUBSTITUTE",C195),0)=1),AND(LEN(C195)=5,IFERROR(FIND("OTHER",C195),0)=1)),OR(AND(LEN(D195)=3,IFERROR(FIND("YES",D195),0)=1),AND(LEN(D195)=2,IFERROR(FIND("NO",D195),0)=1),AND(LEN(D195)=7,IFERROR(FIND("UNCLEAR",D195),0)=1)),OR(AND(LEN(E195)=3,IFERROR(FIND("YES",E195),0)=1),AND(LEN(E195)=2,IFERROR(FIND("NO",E195),0)=1),AND(LEN(E195)=7,IFERROR(FIND("UNCLEAR",E195),0)=1)),OR(AND(LEN(F195)=3,IFERROR(FIND("YES",F195),0)=1),AND(LEN(F195)=2,IFERROR(FIND("NO",F195),0)=1),AND(LEN(F195)=7,IFERROR(FIND("UNCLEAR",F195),0)=1)),OR(AND(LEN(G195)=3,IFERROR(FIND("YES",G195),0)=1),AND(LEN(G195)=2,IFERROR(FIND("NO",G195),0)=1),AND(LEN(G195)=7,IFERROR(FIND("UNCLEAR",G195),0)=1)),OR(AND(LEN(H195)=8,IFERROR(FIND("OWN TEAM",H195),0)=1),AND(LEN(H195)=19,IFERROR(FIND("NETWORK / AFFILIATE",H195),0)=1),AND(LEN(H195)=25,IFERROR(FIND("THIRD PARTY / ROUTED LEAD",H195),0)=1),AND(LEN(H195)=16,IFERROR(FIND("INFORMATION ONLY",H195),0)=1),AND(LEN(H195)=23,IFERROR(FIND("SOFTWARE / SELF-SERVICE",H195),0)=1),AND(LEN(H195)=15,IFERROR(FIND("CLIENT IN-HOUSE",H195),0)=1),AND(LEN(H195)=7,IFERROR(FIND("UNCLEAR",H195),0)=1)),OR(AND(LEN(I195)=3,IFERROR(FIND("YES",I195),0)=1),AND(LEN(I195)=2,IFERROR(FIND("NO",I195),0)=1),AND(LEN(I195)=7,IFERROR(FIND("UNCLEAR",I195),0)=1)),OR(AND(LEN(J195)=9,IFERROR(FIND("AVAILABLE",J195),0)=1),AND(LEN(J195)=13,IFERROR(FIND("NOT AVAILABLE",J195),0)=1),AND(LEN(J195)=11,IFERROR(FIND("CONTRADICTS",J195),0)=1))),"VALID","INVALID - CONTROL TOKEN")))</x:f>
      </x:c>
      <x:c r="N195" s="26" t="str">
        <x:f>IF(A195="","",IF(COUNTIFS(EVIDENCE_PACKET!$A$6:$A$205,K195,EVIDENCE_PACKET!$B$6:$B$205,A195,EVIDENCE_PACKET!$J$6:$J$205,"VALID")=1,IF(COUNTIFS(EVIDENCE_PACKET!$A$6:$A$205,K195,EVIDENCE_PACKET!$F$6:$F$205,"CURRENT")=1,"READY","UNRESOLVED"),"INVALID - EVIDENCE LINK"))</x:f>
      </x:c>
      <x:c r="O195" s="26" t="str">
        <x:f>IF(A195="","",IF(OR(AND(OR(EXACT(C195,"DIRECTORY / MARKETPLACE"),EXACT(C195,"ASSOCIATION / AUTHORITY"),EXACT(C195,"SOFTWARE / SELF-SERVICE")),EXACT(H195,"OWN TEAM")),AND(EXACT(C195,"SPECIALIST ADVISORY FIRM"),OR(EXACT(H195,"INFORMATION ONLY"),EXACT(H195,"SOFTWARE / SELF-SERVICE")))),"CONTRADICTION","OK"))</x:f>
      </x:c>
      <x:c r="P195" s="26" t="str">
        <x:f>IF(A195="","",IF(OR(M195&lt;&gt;"VALID",N195&lt;&gt;"READY",O195&lt;&gt;"OK"),"BLOCKED",IF(OR(D195="UNCLEAR",E195="UNCLEAR",F195="UNCLEAR",G195="UNCLEAR",H195="UNCLEAR",I195="UNCLEAR"),"UNRESOLVED","CLEAR")))</x:f>
      </x:c>
      <x:c r="Q195" s="26" t="str">
        <x:f>IF(A195="","",IF(P195="BLOCKED","EVIDENCE / CONTROL BLOCK",IF(P195="UNRESOLVED","CONDITIONAL / REVIEW REQUIRED",VLOOKUP(C195,LISTS!$L$2:$M$10,2,FALSE))))</x:f>
      </x:c>
      <x:c r="R195" s="26" t="str">
        <x:f>IF(A195="","",IF(Q195="EVIDENCE / CONTROL BLOCK","BLOCKED",IF(Q195="CONDITIONAL / REVIEW REQUIRED","UNRESOLVED","READY")))</x:f>
      </x:c>
      <x:c r="S195" s="26" t="str">
        <x:f>IF(A195="","",VLOOKUP(Q195,LISTS!$Q$2:$T$9,2,FALSE))</x:f>
      </x:c>
      <x:c r="T195" s="26" t="str">
        <x:f>IF(A195="","",VLOOKUP(Q195,LISTS!$Q$2:$T$9,3,FALSE))</x:f>
      </x:c>
      <x:c r="U195" s="26" t="str">
        <x:f>IF(A195="","",VLOOKUP(Q195,LISTS!$Q$2:$T$9,4,FALSE))</x:f>
      </x:c>
      <x:c r="V195" s="26" t="str">
        <x:f>IF(A195="","","Reopen when mandate, jurisdiction, buyer/risk, timing, delivery ownership, engagement model or evidence freshness changes materially.")</x:f>
      </x:c>
    </x:row>
    <x:row r="196">
      <x:c r="A196" s="20"/>
      <x:c r="B196" s="20"/>
      <x:c r="C196" s="20"/>
      <x:c r="D196" s="20"/>
      <x:c r="E196" s="20"/>
      <x:c r="F196" s="20"/>
      <x:c r="G196" s="20"/>
      <x:c r="H196" s="20"/>
      <x:c r="I196" s="20"/>
      <x:c r="J196" s="20"/>
      <x:c r="K196" s="20"/>
      <x:c r="L196" s="20"/>
      <x:c r="M196" s="26" t="str">
        <x:f>IF(A196="","",IF(COUNTIF($A$6:$A$205,A196)&gt;1,"INVALID - DUPLICATE ID",IF(AND(OR(AND(LEN(C196)=24,IFERROR(FIND("SPECIALIST ADVISORY FIRM",C196),0)=1),AND(LEN(C196)=29,IFERROR(FIND("GLOBAL MULTIDISCIPLINARY FIRM",C196),0)=1),AND(LEN(C196)=27,IFERROR(FIND("LAW FIRM / ADJACENT ADVISER",C196),0)=1),AND(LEN(C196)=18,IFERROR(FIND("INDEPENDENT EXPERT",C196),0)=1),AND(LEN(C196)=23,IFERROR(FIND("DIRECTORY / MARKETPLACE",C196),0)=1),AND(LEN(C196)=23,IFERROR(FIND("ASSOCIATION / AUTHORITY",C196),0)=1),AND(LEN(C196)=23,IFERROR(FIND("SOFTWARE / SELF-SERVICE",C196),0)=1),AND(LEN(C196)=19,IFERROR(FIND("IN-HOUSE SUBSTITUTE",C196),0)=1),AND(LEN(C196)=5,IFERROR(FIND("OTHER",C196),0)=1)),OR(AND(LEN(D196)=3,IFERROR(FIND("YES",D196),0)=1),AND(LEN(D196)=2,IFERROR(FIND("NO",D196),0)=1),AND(LEN(D196)=7,IFERROR(FIND("UNCLEAR",D196),0)=1)),OR(AND(LEN(E196)=3,IFERROR(FIND("YES",E196),0)=1),AND(LEN(E196)=2,IFERROR(FIND("NO",E196),0)=1),AND(LEN(E196)=7,IFERROR(FIND("UNCLEAR",E196),0)=1)),OR(AND(LEN(F196)=3,IFERROR(FIND("YES",F196),0)=1),AND(LEN(F196)=2,IFERROR(FIND("NO",F196),0)=1),AND(LEN(F196)=7,IFERROR(FIND("UNCLEAR",F196),0)=1)),OR(AND(LEN(G196)=3,IFERROR(FIND("YES",G196),0)=1),AND(LEN(G196)=2,IFERROR(FIND("NO",G196),0)=1),AND(LEN(G196)=7,IFERROR(FIND("UNCLEAR",G196),0)=1)),OR(AND(LEN(H196)=8,IFERROR(FIND("OWN TEAM",H196),0)=1),AND(LEN(H196)=19,IFERROR(FIND("NETWORK / AFFILIATE",H196),0)=1),AND(LEN(H196)=25,IFERROR(FIND("THIRD PARTY / ROUTED LEAD",H196),0)=1),AND(LEN(H196)=16,IFERROR(FIND("INFORMATION ONLY",H196),0)=1),AND(LEN(H196)=23,IFERROR(FIND("SOFTWARE / SELF-SERVICE",H196),0)=1),AND(LEN(H196)=15,IFERROR(FIND("CLIENT IN-HOUSE",H196),0)=1),AND(LEN(H196)=7,IFERROR(FIND("UNCLEAR",H196),0)=1)),OR(AND(LEN(I196)=3,IFERROR(FIND("YES",I196),0)=1),AND(LEN(I196)=2,IFERROR(FIND("NO",I196),0)=1),AND(LEN(I196)=7,IFERROR(FIND("UNCLEAR",I196),0)=1)),OR(AND(LEN(J196)=9,IFERROR(FIND("AVAILABLE",J196),0)=1),AND(LEN(J196)=13,IFERROR(FIND("NOT AVAILABLE",J196),0)=1),AND(LEN(J196)=11,IFERROR(FIND("CONTRADICTS",J196),0)=1))),"VALID","INVALID - CONTROL TOKEN")))</x:f>
      </x:c>
      <x:c r="N196" s="26" t="str">
        <x:f>IF(A196="","",IF(COUNTIFS(EVIDENCE_PACKET!$A$6:$A$205,K196,EVIDENCE_PACKET!$B$6:$B$205,A196,EVIDENCE_PACKET!$J$6:$J$205,"VALID")=1,IF(COUNTIFS(EVIDENCE_PACKET!$A$6:$A$205,K196,EVIDENCE_PACKET!$F$6:$F$205,"CURRENT")=1,"READY","UNRESOLVED"),"INVALID - EVIDENCE LINK"))</x:f>
      </x:c>
      <x:c r="O196" s="26" t="str">
        <x:f>IF(A196="","",IF(OR(AND(OR(EXACT(C196,"DIRECTORY / MARKETPLACE"),EXACT(C196,"ASSOCIATION / AUTHORITY"),EXACT(C196,"SOFTWARE / SELF-SERVICE")),EXACT(H196,"OWN TEAM")),AND(EXACT(C196,"SPECIALIST ADVISORY FIRM"),OR(EXACT(H196,"INFORMATION ONLY"),EXACT(H196,"SOFTWARE / SELF-SERVICE")))),"CONTRADICTION","OK"))</x:f>
      </x:c>
      <x:c r="P196" s="26" t="str">
        <x:f>IF(A196="","",IF(OR(M196&lt;&gt;"VALID",N196&lt;&gt;"READY",O196&lt;&gt;"OK"),"BLOCKED",IF(OR(D196="UNCLEAR",E196="UNCLEAR",F196="UNCLEAR",G196="UNCLEAR",H196="UNCLEAR",I196="UNCLEAR"),"UNRESOLVED","CLEAR")))</x:f>
      </x:c>
      <x:c r="Q196" s="26" t="str">
        <x:f>IF(A196="","",IF(P196="BLOCKED","EVIDENCE / CONTROL BLOCK",IF(P196="UNRESOLVED","CONDITIONAL / REVIEW REQUIRED",VLOOKUP(C196,LISTS!$L$2:$M$10,2,FALSE))))</x:f>
      </x:c>
      <x:c r="R196" s="26" t="str">
        <x:f>IF(A196="","",IF(Q196="EVIDENCE / CONTROL BLOCK","BLOCKED",IF(Q196="CONDITIONAL / REVIEW REQUIRED","UNRESOLVED","READY")))</x:f>
      </x:c>
      <x:c r="S196" s="26" t="str">
        <x:f>IF(A196="","",VLOOKUP(Q196,LISTS!$Q$2:$T$9,2,FALSE))</x:f>
      </x:c>
      <x:c r="T196" s="26" t="str">
        <x:f>IF(A196="","",VLOOKUP(Q196,LISTS!$Q$2:$T$9,3,FALSE))</x:f>
      </x:c>
      <x:c r="U196" s="26" t="str">
        <x:f>IF(A196="","",VLOOKUP(Q196,LISTS!$Q$2:$T$9,4,FALSE))</x:f>
      </x:c>
      <x:c r="V196" s="26" t="str">
        <x:f>IF(A196="","","Reopen when mandate, jurisdiction, buyer/risk, timing, delivery ownership, engagement model or evidence freshness changes materially.")</x:f>
      </x:c>
    </x:row>
    <x:row r="197">
      <x:c r="A197" s="20"/>
      <x:c r="B197" s="20"/>
      <x:c r="C197" s="20"/>
      <x:c r="D197" s="20"/>
      <x:c r="E197" s="20"/>
      <x:c r="F197" s="20"/>
      <x:c r="G197" s="20"/>
      <x:c r="H197" s="20"/>
      <x:c r="I197" s="20"/>
      <x:c r="J197" s="20"/>
      <x:c r="K197" s="20"/>
      <x:c r="L197" s="20"/>
      <x:c r="M197" s="26" t="str">
        <x:f>IF(A197="","",IF(COUNTIF($A$6:$A$205,A197)&gt;1,"INVALID - DUPLICATE ID",IF(AND(OR(AND(LEN(C197)=24,IFERROR(FIND("SPECIALIST ADVISORY FIRM",C197),0)=1),AND(LEN(C197)=29,IFERROR(FIND("GLOBAL MULTIDISCIPLINARY FIRM",C197),0)=1),AND(LEN(C197)=27,IFERROR(FIND("LAW FIRM / ADJACENT ADVISER",C197),0)=1),AND(LEN(C197)=18,IFERROR(FIND("INDEPENDENT EXPERT",C197),0)=1),AND(LEN(C197)=23,IFERROR(FIND("DIRECTORY / MARKETPLACE",C197),0)=1),AND(LEN(C197)=23,IFERROR(FIND("ASSOCIATION / AUTHORITY",C197),0)=1),AND(LEN(C197)=23,IFERROR(FIND("SOFTWARE / SELF-SERVICE",C197),0)=1),AND(LEN(C197)=19,IFERROR(FIND("IN-HOUSE SUBSTITUTE",C197),0)=1),AND(LEN(C197)=5,IFERROR(FIND("OTHER",C197),0)=1)),OR(AND(LEN(D197)=3,IFERROR(FIND("YES",D197),0)=1),AND(LEN(D197)=2,IFERROR(FIND("NO",D197),0)=1),AND(LEN(D197)=7,IFERROR(FIND("UNCLEAR",D197),0)=1)),OR(AND(LEN(E197)=3,IFERROR(FIND("YES",E197),0)=1),AND(LEN(E197)=2,IFERROR(FIND("NO",E197),0)=1),AND(LEN(E197)=7,IFERROR(FIND("UNCLEAR",E197),0)=1)),OR(AND(LEN(F197)=3,IFERROR(FIND("YES",F197),0)=1),AND(LEN(F197)=2,IFERROR(FIND("NO",F197),0)=1),AND(LEN(F197)=7,IFERROR(FIND("UNCLEAR",F197),0)=1)),OR(AND(LEN(G197)=3,IFERROR(FIND("YES",G197),0)=1),AND(LEN(G197)=2,IFERROR(FIND("NO",G197),0)=1),AND(LEN(G197)=7,IFERROR(FIND("UNCLEAR",G197),0)=1)),OR(AND(LEN(H197)=8,IFERROR(FIND("OWN TEAM",H197),0)=1),AND(LEN(H197)=19,IFERROR(FIND("NETWORK / AFFILIATE",H197),0)=1),AND(LEN(H197)=25,IFERROR(FIND("THIRD PARTY / ROUTED LEAD",H197),0)=1),AND(LEN(H197)=16,IFERROR(FIND("INFORMATION ONLY",H197),0)=1),AND(LEN(H197)=23,IFERROR(FIND("SOFTWARE / SELF-SERVICE",H197),0)=1),AND(LEN(H197)=15,IFERROR(FIND("CLIENT IN-HOUSE",H197),0)=1),AND(LEN(H197)=7,IFERROR(FIND("UNCLEAR",H197),0)=1)),OR(AND(LEN(I197)=3,IFERROR(FIND("YES",I197),0)=1),AND(LEN(I197)=2,IFERROR(FIND("NO",I197),0)=1),AND(LEN(I197)=7,IFERROR(FIND("UNCLEAR",I197),0)=1)),OR(AND(LEN(J197)=9,IFERROR(FIND("AVAILABLE",J197),0)=1),AND(LEN(J197)=13,IFERROR(FIND("NOT AVAILABLE",J197),0)=1),AND(LEN(J197)=11,IFERROR(FIND("CONTRADICTS",J197),0)=1))),"VALID","INVALID - CONTROL TOKEN")))</x:f>
      </x:c>
      <x:c r="N197" s="26" t="str">
        <x:f>IF(A197="","",IF(COUNTIFS(EVIDENCE_PACKET!$A$6:$A$205,K197,EVIDENCE_PACKET!$B$6:$B$205,A197,EVIDENCE_PACKET!$J$6:$J$205,"VALID")=1,IF(COUNTIFS(EVIDENCE_PACKET!$A$6:$A$205,K197,EVIDENCE_PACKET!$F$6:$F$205,"CURRENT")=1,"READY","UNRESOLVED"),"INVALID - EVIDENCE LINK"))</x:f>
      </x:c>
      <x:c r="O197" s="26" t="str">
        <x:f>IF(A197="","",IF(OR(AND(OR(EXACT(C197,"DIRECTORY / MARKETPLACE"),EXACT(C197,"ASSOCIATION / AUTHORITY"),EXACT(C197,"SOFTWARE / SELF-SERVICE")),EXACT(H197,"OWN TEAM")),AND(EXACT(C197,"SPECIALIST ADVISORY FIRM"),OR(EXACT(H197,"INFORMATION ONLY"),EXACT(H197,"SOFTWARE / SELF-SERVICE")))),"CONTRADICTION","OK"))</x:f>
      </x:c>
      <x:c r="P197" s="26" t="str">
        <x:f>IF(A197="","",IF(OR(M197&lt;&gt;"VALID",N197&lt;&gt;"READY",O197&lt;&gt;"OK"),"BLOCKED",IF(OR(D197="UNCLEAR",E197="UNCLEAR",F197="UNCLEAR",G197="UNCLEAR",H197="UNCLEAR",I197="UNCLEAR"),"UNRESOLVED","CLEAR")))</x:f>
      </x:c>
      <x:c r="Q197" s="26" t="str">
        <x:f>IF(A197="","",IF(P197="BLOCKED","EVIDENCE / CONTROL BLOCK",IF(P197="UNRESOLVED","CONDITIONAL / REVIEW REQUIRED",VLOOKUP(C197,LISTS!$L$2:$M$10,2,FALSE))))</x:f>
      </x:c>
      <x:c r="R197" s="26" t="str">
        <x:f>IF(A197="","",IF(Q197="EVIDENCE / CONTROL BLOCK","BLOCKED",IF(Q197="CONDITIONAL / REVIEW REQUIRED","UNRESOLVED","READY")))</x:f>
      </x:c>
      <x:c r="S197" s="26" t="str">
        <x:f>IF(A197="","",VLOOKUP(Q197,LISTS!$Q$2:$T$9,2,FALSE))</x:f>
      </x:c>
      <x:c r="T197" s="26" t="str">
        <x:f>IF(A197="","",VLOOKUP(Q197,LISTS!$Q$2:$T$9,3,FALSE))</x:f>
      </x:c>
      <x:c r="U197" s="26" t="str">
        <x:f>IF(A197="","",VLOOKUP(Q197,LISTS!$Q$2:$T$9,4,FALSE))</x:f>
      </x:c>
      <x:c r="V197" s="26" t="str">
        <x:f>IF(A197="","","Reopen when mandate, jurisdiction, buyer/risk, timing, delivery ownership, engagement model or evidence freshness changes materially.")</x:f>
      </x:c>
    </x:row>
    <x:row r="198">
      <x:c r="A198" s="20"/>
      <x:c r="B198" s="20"/>
      <x:c r="C198" s="20"/>
      <x:c r="D198" s="20"/>
      <x:c r="E198" s="20"/>
      <x:c r="F198" s="20"/>
      <x:c r="G198" s="20"/>
      <x:c r="H198" s="20"/>
      <x:c r="I198" s="20"/>
      <x:c r="J198" s="20"/>
      <x:c r="K198" s="20"/>
      <x:c r="L198" s="20"/>
      <x:c r="M198" s="26" t="str">
        <x:f>IF(A198="","",IF(COUNTIF($A$6:$A$205,A198)&gt;1,"INVALID - DUPLICATE ID",IF(AND(OR(AND(LEN(C198)=24,IFERROR(FIND("SPECIALIST ADVISORY FIRM",C198),0)=1),AND(LEN(C198)=29,IFERROR(FIND("GLOBAL MULTIDISCIPLINARY FIRM",C198),0)=1),AND(LEN(C198)=27,IFERROR(FIND("LAW FIRM / ADJACENT ADVISER",C198),0)=1),AND(LEN(C198)=18,IFERROR(FIND("INDEPENDENT EXPERT",C198),0)=1),AND(LEN(C198)=23,IFERROR(FIND("DIRECTORY / MARKETPLACE",C198),0)=1),AND(LEN(C198)=23,IFERROR(FIND("ASSOCIATION / AUTHORITY",C198),0)=1),AND(LEN(C198)=23,IFERROR(FIND("SOFTWARE / SELF-SERVICE",C198),0)=1),AND(LEN(C198)=19,IFERROR(FIND("IN-HOUSE SUBSTITUTE",C198),0)=1),AND(LEN(C198)=5,IFERROR(FIND("OTHER",C198),0)=1)),OR(AND(LEN(D198)=3,IFERROR(FIND("YES",D198),0)=1),AND(LEN(D198)=2,IFERROR(FIND("NO",D198),0)=1),AND(LEN(D198)=7,IFERROR(FIND("UNCLEAR",D198),0)=1)),OR(AND(LEN(E198)=3,IFERROR(FIND("YES",E198),0)=1),AND(LEN(E198)=2,IFERROR(FIND("NO",E198),0)=1),AND(LEN(E198)=7,IFERROR(FIND("UNCLEAR",E198),0)=1)),OR(AND(LEN(F198)=3,IFERROR(FIND("YES",F198),0)=1),AND(LEN(F198)=2,IFERROR(FIND("NO",F198),0)=1),AND(LEN(F198)=7,IFERROR(FIND("UNCLEAR",F198),0)=1)),OR(AND(LEN(G198)=3,IFERROR(FIND("YES",G198),0)=1),AND(LEN(G198)=2,IFERROR(FIND("NO",G198),0)=1),AND(LEN(G198)=7,IFERROR(FIND("UNCLEAR",G198),0)=1)),OR(AND(LEN(H198)=8,IFERROR(FIND("OWN TEAM",H198),0)=1),AND(LEN(H198)=19,IFERROR(FIND("NETWORK / AFFILIATE",H198),0)=1),AND(LEN(H198)=25,IFERROR(FIND("THIRD PARTY / ROUTED LEAD",H198),0)=1),AND(LEN(H198)=16,IFERROR(FIND("INFORMATION ONLY",H198),0)=1),AND(LEN(H198)=23,IFERROR(FIND("SOFTWARE / SELF-SERVICE",H198),0)=1),AND(LEN(H198)=15,IFERROR(FIND("CLIENT IN-HOUSE",H198),0)=1),AND(LEN(H198)=7,IFERROR(FIND("UNCLEAR",H198),0)=1)),OR(AND(LEN(I198)=3,IFERROR(FIND("YES",I198),0)=1),AND(LEN(I198)=2,IFERROR(FIND("NO",I198),0)=1),AND(LEN(I198)=7,IFERROR(FIND("UNCLEAR",I198),0)=1)),OR(AND(LEN(J198)=9,IFERROR(FIND("AVAILABLE",J198),0)=1),AND(LEN(J198)=13,IFERROR(FIND("NOT AVAILABLE",J198),0)=1),AND(LEN(J198)=11,IFERROR(FIND("CONTRADICTS",J198),0)=1))),"VALID","INVALID - CONTROL TOKEN")))</x:f>
      </x:c>
      <x:c r="N198" s="26" t="str">
        <x:f>IF(A198="","",IF(COUNTIFS(EVIDENCE_PACKET!$A$6:$A$205,K198,EVIDENCE_PACKET!$B$6:$B$205,A198,EVIDENCE_PACKET!$J$6:$J$205,"VALID")=1,IF(COUNTIFS(EVIDENCE_PACKET!$A$6:$A$205,K198,EVIDENCE_PACKET!$F$6:$F$205,"CURRENT")=1,"READY","UNRESOLVED"),"INVALID - EVIDENCE LINK"))</x:f>
      </x:c>
      <x:c r="O198" s="26" t="str">
        <x:f>IF(A198="","",IF(OR(AND(OR(EXACT(C198,"DIRECTORY / MARKETPLACE"),EXACT(C198,"ASSOCIATION / AUTHORITY"),EXACT(C198,"SOFTWARE / SELF-SERVICE")),EXACT(H198,"OWN TEAM")),AND(EXACT(C198,"SPECIALIST ADVISORY FIRM"),OR(EXACT(H198,"INFORMATION ONLY"),EXACT(H198,"SOFTWARE / SELF-SERVICE")))),"CONTRADICTION","OK"))</x:f>
      </x:c>
      <x:c r="P198" s="26" t="str">
        <x:f>IF(A198="","",IF(OR(M198&lt;&gt;"VALID",N198&lt;&gt;"READY",O198&lt;&gt;"OK"),"BLOCKED",IF(OR(D198="UNCLEAR",E198="UNCLEAR",F198="UNCLEAR",G198="UNCLEAR",H198="UNCLEAR",I198="UNCLEAR"),"UNRESOLVED","CLEAR")))</x:f>
      </x:c>
      <x:c r="Q198" s="26" t="str">
        <x:f>IF(A198="","",IF(P198="BLOCKED","EVIDENCE / CONTROL BLOCK",IF(P198="UNRESOLVED","CONDITIONAL / REVIEW REQUIRED",VLOOKUP(C198,LISTS!$L$2:$M$10,2,FALSE))))</x:f>
      </x:c>
      <x:c r="R198" s="26" t="str">
        <x:f>IF(A198="","",IF(Q198="EVIDENCE / CONTROL BLOCK","BLOCKED",IF(Q198="CONDITIONAL / REVIEW REQUIRED","UNRESOLVED","READY")))</x:f>
      </x:c>
      <x:c r="S198" s="26" t="str">
        <x:f>IF(A198="","",VLOOKUP(Q198,LISTS!$Q$2:$T$9,2,FALSE))</x:f>
      </x:c>
      <x:c r="T198" s="26" t="str">
        <x:f>IF(A198="","",VLOOKUP(Q198,LISTS!$Q$2:$T$9,3,FALSE))</x:f>
      </x:c>
      <x:c r="U198" s="26" t="str">
        <x:f>IF(A198="","",VLOOKUP(Q198,LISTS!$Q$2:$T$9,4,FALSE))</x:f>
      </x:c>
      <x:c r="V198" s="26" t="str">
        <x:f>IF(A198="","","Reopen when mandate, jurisdiction, buyer/risk, timing, delivery ownership, engagement model or evidence freshness changes materially.")</x:f>
      </x:c>
    </x:row>
    <x:row r="199">
      <x:c r="A199" s="20"/>
      <x:c r="B199" s="20"/>
      <x:c r="C199" s="20"/>
      <x:c r="D199" s="20"/>
      <x:c r="E199" s="20"/>
      <x:c r="F199" s="20"/>
      <x:c r="G199" s="20"/>
      <x:c r="H199" s="20"/>
      <x:c r="I199" s="20"/>
      <x:c r="J199" s="20"/>
      <x:c r="K199" s="20"/>
      <x:c r="L199" s="20"/>
      <x:c r="M199" s="26" t="str">
        <x:f>IF(A199="","",IF(COUNTIF($A$6:$A$205,A199)&gt;1,"INVALID - DUPLICATE ID",IF(AND(OR(AND(LEN(C199)=24,IFERROR(FIND("SPECIALIST ADVISORY FIRM",C199),0)=1),AND(LEN(C199)=29,IFERROR(FIND("GLOBAL MULTIDISCIPLINARY FIRM",C199),0)=1),AND(LEN(C199)=27,IFERROR(FIND("LAW FIRM / ADJACENT ADVISER",C199),0)=1),AND(LEN(C199)=18,IFERROR(FIND("INDEPENDENT EXPERT",C199),0)=1),AND(LEN(C199)=23,IFERROR(FIND("DIRECTORY / MARKETPLACE",C199),0)=1),AND(LEN(C199)=23,IFERROR(FIND("ASSOCIATION / AUTHORITY",C199),0)=1),AND(LEN(C199)=23,IFERROR(FIND("SOFTWARE / SELF-SERVICE",C199),0)=1),AND(LEN(C199)=19,IFERROR(FIND("IN-HOUSE SUBSTITUTE",C199),0)=1),AND(LEN(C199)=5,IFERROR(FIND("OTHER",C199),0)=1)),OR(AND(LEN(D199)=3,IFERROR(FIND("YES",D199),0)=1),AND(LEN(D199)=2,IFERROR(FIND("NO",D199),0)=1),AND(LEN(D199)=7,IFERROR(FIND("UNCLEAR",D199),0)=1)),OR(AND(LEN(E199)=3,IFERROR(FIND("YES",E199),0)=1),AND(LEN(E199)=2,IFERROR(FIND("NO",E199),0)=1),AND(LEN(E199)=7,IFERROR(FIND("UNCLEAR",E199),0)=1)),OR(AND(LEN(F199)=3,IFERROR(FIND("YES",F199),0)=1),AND(LEN(F199)=2,IFERROR(FIND("NO",F199),0)=1),AND(LEN(F199)=7,IFERROR(FIND("UNCLEAR",F199),0)=1)),OR(AND(LEN(G199)=3,IFERROR(FIND("YES",G199),0)=1),AND(LEN(G199)=2,IFERROR(FIND("NO",G199),0)=1),AND(LEN(G199)=7,IFERROR(FIND("UNCLEAR",G199),0)=1)),OR(AND(LEN(H199)=8,IFERROR(FIND("OWN TEAM",H199),0)=1),AND(LEN(H199)=19,IFERROR(FIND("NETWORK / AFFILIATE",H199),0)=1),AND(LEN(H199)=25,IFERROR(FIND("THIRD PARTY / ROUTED LEAD",H199),0)=1),AND(LEN(H199)=16,IFERROR(FIND("INFORMATION ONLY",H199),0)=1),AND(LEN(H199)=23,IFERROR(FIND("SOFTWARE / SELF-SERVICE",H199),0)=1),AND(LEN(H199)=15,IFERROR(FIND("CLIENT IN-HOUSE",H199),0)=1),AND(LEN(H199)=7,IFERROR(FIND("UNCLEAR",H199),0)=1)),OR(AND(LEN(I199)=3,IFERROR(FIND("YES",I199),0)=1),AND(LEN(I199)=2,IFERROR(FIND("NO",I199),0)=1),AND(LEN(I199)=7,IFERROR(FIND("UNCLEAR",I199),0)=1)),OR(AND(LEN(J199)=9,IFERROR(FIND("AVAILABLE",J199),0)=1),AND(LEN(J199)=13,IFERROR(FIND("NOT AVAILABLE",J199),0)=1),AND(LEN(J199)=11,IFERROR(FIND("CONTRADICTS",J199),0)=1))),"VALID","INVALID - CONTROL TOKEN")))</x:f>
      </x:c>
      <x:c r="N199" s="26" t="str">
        <x:f>IF(A199="","",IF(COUNTIFS(EVIDENCE_PACKET!$A$6:$A$205,K199,EVIDENCE_PACKET!$B$6:$B$205,A199,EVIDENCE_PACKET!$J$6:$J$205,"VALID")=1,IF(COUNTIFS(EVIDENCE_PACKET!$A$6:$A$205,K199,EVIDENCE_PACKET!$F$6:$F$205,"CURRENT")=1,"READY","UNRESOLVED"),"INVALID - EVIDENCE LINK"))</x:f>
      </x:c>
      <x:c r="O199" s="26" t="str">
        <x:f>IF(A199="","",IF(OR(AND(OR(EXACT(C199,"DIRECTORY / MARKETPLACE"),EXACT(C199,"ASSOCIATION / AUTHORITY"),EXACT(C199,"SOFTWARE / SELF-SERVICE")),EXACT(H199,"OWN TEAM")),AND(EXACT(C199,"SPECIALIST ADVISORY FIRM"),OR(EXACT(H199,"INFORMATION ONLY"),EXACT(H199,"SOFTWARE / SELF-SERVICE")))),"CONTRADICTION","OK"))</x:f>
      </x:c>
      <x:c r="P199" s="26" t="str">
        <x:f>IF(A199="","",IF(OR(M199&lt;&gt;"VALID",N199&lt;&gt;"READY",O199&lt;&gt;"OK"),"BLOCKED",IF(OR(D199="UNCLEAR",E199="UNCLEAR",F199="UNCLEAR",G199="UNCLEAR",H199="UNCLEAR",I199="UNCLEAR"),"UNRESOLVED","CLEAR")))</x:f>
      </x:c>
      <x:c r="Q199" s="26" t="str">
        <x:f>IF(A199="","",IF(P199="BLOCKED","EVIDENCE / CONTROL BLOCK",IF(P199="UNRESOLVED","CONDITIONAL / REVIEW REQUIRED",VLOOKUP(C199,LISTS!$L$2:$M$10,2,FALSE))))</x:f>
      </x:c>
      <x:c r="R199" s="26" t="str">
        <x:f>IF(A199="","",IF(Q199="EVIDENCE / CONTROL BLOCK","BLOCKED",IF(Q199="CONDITIONAL / REVIEW REQUIRED","UNRESOLVED","READY")))</x:f>
      </x:c>
      <x:c r="S199" s="26" t="str">
        <x:f>IF(A199="","",VLOOKUP(Q199,LISTS!$Q$2:$T$9,2,FALSE))</x:f>
      </x:c>
      <x:c r="T199" s="26" t="str">
        <x:f>IF(A199="","",VLOOKUP(Q199,LISTS!$Q$2:$T$9,3,FALSE))</x:f>
      </x:c>
      <x:c r="U199" s="26" t="str">
        <x:f>IF(A199="","",VLOOKUP(Q199,LISTS!$Q$2:$T$9,4,FALSE))</x:f>
      </x:c>
      <x:c r="V199" s="26" t="str">
        <x:f>IF(A199="","","Reopen when mandate, jurisdiction, buyer/risk, timing, delivery ownership, engagement model or evidence freshness changes materially.")</x:f>
      </x:c>
    </x:row>
    <x:row r="200">
      <x:c r="A200" s="20"/>
      <x:c r="B200" s="20"/>
      <x:c r="C200" s="20"/>
      <x:c r="D200" s="20"/>
      <x:c r="E200" s="20"/>
      <x:c r="F200" s="20"/>
      <x:c r="G200" s="20"/>
      <x:c r="H200" s="20"/>
      <x:c r="I200" s="20"/>
      <x:c r="J200" s="20"/>
      <x:c r="K200" s="20"/>
      <x:c r="L200" s="20"/>
      <x:c r="M200" s="26" t="str">
        <x:f>IF(A200="","",IF(COUNTIF($A$6:$A$205,A200)&gt;1,"INVALID - DUPLICATE ID",IF(AND(OR(AND(LEN(C200)=24,IFERROR(FIND("SPECIALIST ADVISORY FIRM",C200),0)=1),AND(LEN(C200)=29,IFERROR(FIND("GLOBAL MULTIDISCIPLINARY FIRM",C200),0)=1),AND(LEN(C200)=27,IFERROR(FIND("LAW FIRM / ADJACENT ADVISER",C200),0)=1),AND(LEN(C200)=18,IFERROR(FIND("INDEPENDENT EXPERT",C200),0)=1),AND(LEN(C200)=23,IFERROR(FIND("DIRECTORY / MARKETPLACE",C200),0)=1),AND(LEN(C200)=23,IFERROR(FIND("ASSOCIATION / AUTHORITY",C200),0)=1),AND(LEN(C200)=23,IFERROR(FIND("SOFTWARE / SELF-SERVICE",C200),0)=1),AND(LEN(C200)=19,IFERROR(FIND("IN-HOUSE SUBSTITUTE",C200),0)=1),AND(LEN(C200)=5,IFERROR(FIND("OTHER",C200),0)=1)),OR(AND(LEN(D200)=3,IFERROR(FIND("YES",D200),0)=1),AND(LEN(D200)=2,IFERROR(FIND("NO",D200),0)=1),AND(LEN(D200)=7,IFERROR(FIND("UNCLEAR",D200),0)=1)),OR(AND(LEN(E200)=3,IFERROR(FIND("YES",E200),0)=1),AND(LEN(E200)=2,IFERROR(FIND("NO",E200),0)=1),AND(LEN(E200)=7,IFERROR(FIND("UNCLEAR",E200),0)=1)),OR(AND(LEN(F200)=3,IFERROR(FIND("YES",F200),0)=1),AND(LEN(F200)=2,IFERROR(FIND("NO",F200),0)=1),AND(LEN(F200)=7,IFERROR(FIND("UNCLEAR",F200),0)=1)),OR(AND(LEN(G200)=3,IFERROR(FIND("YES",G200),0)=1),AND(LEN(G200)=2,IFERROR(FIND("NO",G200),0)=1),AND(LEN(G200)=7,IFERROR(FIND("UNCLEAR",G200),0)=1)),OR(AND(LEN(H200)=8,IFERROR(FIND("OWN TEAM",H200),0)=1),AND(LEN(H200)=19,IFERROR(FIND("NETWORK / AFFILIATE",H200),0)=1),AND(LEN(H200)=25,IFERROR(FIND("THIRD PARTY / ROUTED LEAD",H200),0)=1),AND(LEN(H200)=16,IFERROR(FIND("INFORMATION ONLY",H200),0)=1),AND(LEN(H200)=23,IFERROR(FIND("SOFTWARE / SELF-SERVICE",H200),0)=1),AND(LEN(H200)=15,IFERROR(FIND("CLIENT IN-HOUSE",H200),0)=1),AND(LEN(H200)=7,IFERROR(FIND("UNCLEAR",H200),0)=1)),OR(AND(LEN(I200)=3,IFERROR(FIND("YES",I200),0)=1),AND(LEN(I200)=2,IFERROR(FIND("NO",I200),0)=1),AND(LEN(I200)=7,IFERROR(FIND("UNCLEAR",I200),0)=1)),OR(AND(LEN(J200)=9,IFERROR(FIND("AVAILABLE",J200),0)=1),AND(LEN(J200)=13,IFERROR(FIND("NOT AVAILABLE",J200),0)=1),AND(LEN(J200)=11,IFERROR(FIND("CONTRADICTS",J200),0)=1))),"VALID","INVALID - CONTROL TOKEN")))</x:f>
      </x:c>
      <x:c r="N200" s="26" t="str">
        <x:f>IF(A200="","",IF(COUNTIFS(EVIDENCE_PACKET!$A$6:$A$205,K200,EVIDENCE_PACKET!$B$6:$B$205,A200,EVIDENCE_PACKET!$J$6:$J$205,"VALID")=1,IF(COUNTIFS(EVIDENCE_PACKET!$A$6:$A$205,K200,EVIDENCE_PACKET!$F$6:$F$205,"CURRENT")=1,"READY","UNRESOLVED"),"INVALID - EVIDENCE LINK"))</x:f>
      </x:c>
      <x:c r="O200" s="26" t="str">
        <x:f>IF(A200="","",IF(OR(AND(OR(EXACT(C200,"DIRECTORY / MARKETPLACE"),EXACT(C200,"ASSOCIATION / AUTHORITY"),EXACT(C200,"SOFTWARE / SELF-SERVICE")),EXACT(H200,"OWN TEAM")),AND(EXACT(C200,"SPECIALIST ADVISORY FIRM"),OR(EXACT(H200,"INFORMATION ONLY"),EXACT(H200,"SOFTWARE / SELF-SERVICE")))),"CONTRADICTION","OK"))</x:f>
      </x:c>
      <x:c r="P200" s="26" t="str">
        <x:f>IF(A200="","",IF(OR(M200&lt;&gt;"VALID",N200&lt;&gt;"READY",O200&lt;&gt;"OK"),"BLOCKED",IF(OR(D200="UNCLEAR",E200="UNCLEAR",F200="UNCLEAR",G200="UNCLEAR",H200="UNCLEAR",I200="UNCLEAR"),"UNRESOLVED","CLEAR")))</x:f>
      </x:c>
      <x:c r="Q200" s="26" t="str">
        <x:f>IF(A200="","",IF(P200="BLOCKED","EVIDENCE / CONTROL BLOCK",IF(P200="UNRESOLVED","CONDITIONAL / REVIEW REQUIRED",VLOOKUP(C200,LISTS!$L$2:$M$10,2,FALSE))))</x:f>
      </x:c>
      <x:c r="R200" s="26" t="str">
        <x:f>IF(A200="","",IF(Q200="EVIDENCE / CONTROL BLOCK","BLOCKED",IF(Q200="CONDITIONAL / REVIEW REQUIRED","UNRESOLVED","READY")))</x:f>
      </x:c>
      <x:c r="S200" s="26" t="str">
        <x:f>IF(A200="","",VLOOKUP(Q200,LISTS!$Q$2:$T$9,2,FALSE))</x:f>
      </x:c>
      <x:c r="T200" s="26" t="str">
        <x:f>IF(A200="","",VLOOKUP(Q200,LISTS!$Q$2:$T$9,3,FALSE))</x:f>
      </x:c>
      <x:c r="U200" s="26" t="str">
        <x:f>IF(A200="","",VLOOKUP(Q200,LISTS!$Q$2:$T$9,4,FALSE))</x:f>
      </x:c>
      <x:c r="V200" s="26" t="str">
        <x:f>IF(A200="","","Reopen when mandate, jurisdiction, buyer/risk, timing, delivery ownership, engagement model or evidence freshness changes materially.")</x:f>
      </x:c>
    </x:row>
    <x:row r="201">
      <x:c r="A201" s="20"/>
      <x:c r="B201" s="20"/>
      <x:c r="C201" s="20"/>
      <x:c r="D201" s="20"/>
      <x:c r="E201" s="20"/>
      <x:c r="F201" s="20"/>
      <x:c r="G201" s="20"/>
      <x:c r="H201" s="20"/>
      <x:c r="I201" s="20"/>
      <x:c r="J201" s="20"/>
      <x:c r="K201" s="20"/>
      <x:c r="L201" s="20"/>
      <x:c r="M201" s="26" t="str">
        <x:f>IF(A201="","",IF(COUNTIF($A$6:$A$205,A201)&gt;1,"INVALID - DUPLICATE ID",IF(AND(OR(AND(LEN(C201)=24,IFERROR(FIND("SPECIALIST ADVISORY FIRM",C201),0)=1),AND(LEN(C201)=29,IFERROR(FIND("GLOBAL MULTIDISCIPLINARY FIRM",C201),0)=1),AND(LEN(C201)=27,IFERROR(FIND("LAW FIRM / ADJACENT ADVISER",C201),0)=1),AND(LEN(C201)=18,IFERROR(FIND("INDEPENDENT EXPERT",C201),0)=1),AND(LEN(C201)=23,IFERROR(FIND("DIRECTORY / MARKETPLACE",C201),0)=1),AND(LEN(C201)=23,IFERROR(FIND("ASSOCIATION / AUTHORITY",C201),0)=1),AND(LEN(C201)=23,IFERROR(FIND("SOFTWARE / SELF-SERVICE",C201),0)=1),AND(LEN(C201)=19,IFERROR(FIND("IN-HOUSE SUBSTITUTE",C201),0)=1),AND(LEN(C201)=5,IFERROR(FIND("OTHER",C201),0)=1)),OR(AND(LEN(D201)=3,IFERROR(FIND("YES",D201),0)=1),AND(LEN(D201)=2,IFERROR(FIND("NO",D201),0)=1),AND(LEN(D201)=7,IFERROR(FIND("UNCLEAR",D201),0)=1)),OR(AND(LEN(E201)=3,IFERROR(FIND("YES",E201),0)=1),AND(LEN(E201)=2,IFERROR(FIND("NO",E201),0)=1),AND(LEN(E201)=7,IFERROR(FIND("UNCLEAR",E201),0)=1)),OR(AND(LEN(F201)=3,IFERROR(FIND("YES",F201),0)=1),AND(LEN(F201)=2,IFERROR(FIND("NO",F201),0)=1),AND(LEN(F201)=7,IFERROR(FIND("UNCLEAR",F201),0)=1)),OR(AND(LEN(G201)=3,IFERROR(FIND("YES",G201),0)=1),AND(LEN(G201)=2,IFERROR(FIND("NO",G201),0)=1),AND(LEN(G201)=7,IFERROR(FIND("UNCLEAR",G201),0)=1)),OR(AND(LEN(H201)=8,IFERROR(FIND("OWN TEAM",H201),0)=1),AND(LEN(H201)=19,IFERROR(FIND("NETWORK / AFFILIATE",H201),0)=1),AND(LEN(H201)=25,IFERROR(FIND("THIRD PARTY / ROUTED LEAD",H201),0)=1),AND(LEN(H201)=16,IFERROR(FIND("INFORMATION ONLY",H201),0)=1),AND(LEN(H201)=23,IFERROR(FIND("SOFTWARE / SELF-SERVICE",H201),0)=1),AND(LEN(H201)=15,IFERROR(FIND("CLIENT IN-HOUSE",H201),0)=1),AND(LEN(H201)=7,IFERROR(FIND("UNCLEAR",H201),0)=1)),OR(AND(LEN(I201)=3,IFERROR(FIND("YES",I201),0)=1),AND(LEN(I201)=2,IFERROR(FIND("NO",I201),0)=1),AND(LEN(I201)=7,IFERROR(FIND("UNCLEAR",I201),0)=1)),OR(AND(LEN(J201)=9,IFERROR(FIND("AVAILABLE",J201),0)=1),AND(LEN(J201)=13,IFERROR(FIND("NOT AVAILABLE",J201),0)=1),AND(LEN(J201)=11,IFERROR(FIND("CONTRADICTS",J201),0)=1))),"VALID","INVALID - CONTROL TOKEN")))</x:f>
      </x:c>
      <x:c r="N201" s="26" t="str">
        <x:f>IF(A201="","",IF(COUNTIFS(EVIDENCE_PACKET!$A$6:$A$205,K201,EVIDENCE_PACKET!$B$6:$B$205,A201,EVIDENCE_PACKET!$J$6:$J$205,"VALID")=1,IF(COUNTIFS(EVIDENCE_PACKET!$A$6:$A$205,K201,EVIDENCE_PACKET!$F$6:$F$205,"CURRENT")=1,"READY","UNRESOLVED"),"INVALID - EVIDENCE LINK"))</x:f>
      </x:c>
      <x:c r="O201" s="26" t="str">
        <x:f>IF(A201="","",IF(OR(AND(OR(EXACT(C201,"DIRECTORY / MARKETPLACE"),EXACT(C201,"ASSOCIATION / AUTHORITY"),EXACT(C201,"SOFTWARE / SELF-SERVICE")),EXACT(H201,"OWN TEAM")),AND(EXACT(C201,"SPECIALIST ADVISORY FIRM"),OR(EXACT(H201,"INFORMATION ONLY"),EXACT(H201,"SOFTWARE / SELF-SERVICE")))),"CONTRADICTION","OK"))</x:f>
      </x:c>
      <x:c r="P201" s="26" t="str">
        <x:f>IF(A201="","",IF(OR(M201&lt;&gt;"VALID",N201&lt;&gt;"READY",O201&lt;&gt;"OK"),"BLOCKED",IF(OR(D201="UNCLEAR",E201="UNCLEAR",F201="UNCLEAR",G201="UNCLEAR",H201="UNCLEAR",I201="UNCLEAR"),"UNRESOLVED","CLEAR")))</x:f>
      </x:c>
      <x:c r="Q201" s="26" t="str">
        <x:f>IF(A201="","",IF(P201="BLOCKED","EVIDENCE / CONTROL BLOCK",IF(P201="UNRESOLVED","CONDITIONAL / REVIEW REQUIRED",VLOOKUP(C201,LISTS!$L$2:$M$10,2,FALSE))))</x:f>
      </x:c>
      <x:c r="R201" s="26" t="str">
        <x:f>IF(A201="","",IF(Q201="EVIDENCE / CONTROL BLOCK","BLOCKED",IF(Q201="CONDITIONAL / REVIEW REQUIRED","UNRESOLVED","READY")))</x:f>
      </x:c>
      <x:c r="S201" s="26" t="str">
        <x:f>IF(A201="","",VLOOKUP(Q201,LISTS!$Q$2:$T$9,2,FALSE))</x:f>
      </x:c>
      <x:c r="T201" s="26" t="str">
        <x:f>IF(A201="","",VLOOKUP(Q201,LISTS!$Q$2:$T$9,3,FALSE))</x:f>
      </x:c>
      <x:c r="U201" s="26" t="str">
        <x:f>IF(A201="","",VLOOKUP(Q201,LISTS!$Q$2:$T$9,4,FALSE))</x:f>
      </x:c>
      <x:c r="V201" s="26" t="str">
        <x:f>IF(A201="","","Reopen when mandate, jurisdiction, buyer/risk, timing, delivery ownership, engagement model or evidence freshness changes materially.")</x:f>
      </x:c>
    </x:row>
    <x:row r="202">
      <x:c r="A202" s="20"/>
      <x:c r="B202" s="20"/>
      <x:c r="C202" s="20"/>
      <x:c r="D202" s="20"/>
      <x:c r="E202" s="20"/>
      <x:c r="F202" s="20"/>
      <x:c r="G202" s="20"/>
      <x:c r="H202" s="20"/>
      <x:c r="I202" s="20"/>
      <x:c r="J202" s="20"/>
      <x:c r="K202" s="20"/>
      <x:c r="L202" s="20"/>
      <x:c r="M202" s="26" t="str">
        <x:f>IF(A202="","",IF(COUNTIF($A$6:$A$205,A202)&gt;1,"INVALID - DUPLICATE ID",IF(AND(OR(AND(LEN(C202)=24,IFERROR(FIND("SPECIALIST ADVISORY FIRM",C202),0)=1),AND(LEN(C202)=29,IFERROR(FIND("GLOBAL MULTIDISCIPLINARY FIRM",C202),0)=1),AND(LEN(C202)=27,IFERROR(FIND("LAW FIRM / ADJACENT ADVISER",C202),0)=1),AND(LEN(C202)=18,IFERROR(FIND("INDEPENDENT EXPERT",C202),0)=1),AND(LEN(C202)=23,IFERROR(FIND("DIRECTORY / MARKETPLACE",C202),0)=1),AND(LEN(C202)=23,IFERROR(FIND("ASSOCIATION / AUTHORITY",C202),0)=1),AND(LEN(C202)=23,IFERROR(FIND("SOFTWARE / SELF-SERVICE",C202),0)=1),AND(LEN(C202)=19,IFERROR(FIND("IN-HOUSE SUBSTITUTE",C202),0)=1),AND(LEN(C202)=5,IFERROR(FIND("OTHER",C202),0)=1)),OR(AND(LEN(D202)=3,IFERROR(FIND("YES",D202),0)=1),AND(LEN(D202)=2,IFERROR(FIND("NO",D202),0)=1),AND(LEN(D202)=7,IFERROR(FIND("UNCLEAR",D202),0)=1)),OR(AND(LEN(E202)=3,IFERROR(FIND("YES",E202),0)=1),AND(LEN(E202)=2,IFERROR(FIND("NO",E202),0)=1),AND(LEN(E202)=7,IFERROR(FIND("UNCLEAR",E202),0)=1)),OR(AND(LEN(F202)=3,IFERROR(FIND("YES",F202),0)=1),AND(LEN(F202)=2,IFERROR(FIND("NO",F202),0)=1),AND(LEN(F202)=7,IFERROR(FIND("UNCLEAR",F202),0)=1)),OR(AND(LEN(G202)=3,IFERROR(FIND("YES",G202),0)=1),AND(LEN(G202)=2,IFERROR(FIND("NO",G202),0)=1),AND(LEN(G202)=7,IFERROR(FIND("UNCLEAR",G202),0)=1)),OR(AND(LEN(H202)=8,IFERROR(FIND("OWN TEAM",H202),0)=1),AND(LEN(H202)=19,IFERROR(FIND("NETWORK / AFFILIATE",H202),0)=1),AND(LEN(H202)=25,IFERROR(FIND("THIRD PARTY / ROUTED LEAD",H202),0)=1),AND(LEN(H202)=16,IFERROR(FIND("INFORMATION ONLY",H202),0)=1),AND(LEN(H202)=23,IFERROR(FIND("SOFTWARE / SELF-SERVICE",H202),0)=1),AND(LEN(H202)=15,IFERROR(FIND("CLIENT IN-HOUSE",H202),0)=1),AND(LEN(H202)=7,IFERROR(FIND("UNCLEAR",H202),0)=1)),OR(AND(LEN(I202)=3,IFERROR(FIND("YES",I202),0)=1),AND(LEN(I202)=2,IFERROR(FIND("NO",I202),0)=1),AND(LEN(I202)=7,IFERROR(FIND("UNCLEAR",I202),0)=1)),OR(AND(LEN(J202)=9,IFERROR(FIND("AVAILABLE",J202),0)=1),AND(LEN(J202)=13,IFERROR(FIND("NOT AVAILABLE",J202),0)=1),AND(LEN(J202)=11,IFERROR(FIND("CONTRADICTS",J202),0)=1))),"VALID","INVALID - CONTROL TOKEN")))</x:f>
      </x:c>
      <x:c r="N202" s="26" t="str">
        <x:f>IF(A202="","",IF(COUNTIFS(EVIDENCE_PACKET!$A$6:$A$205,K202,EVIDENCE_PACKET!$B$6:$B$205,A202,EVIDENCE_PACKET!$J$6:$J$205,"VALID")=1,IF(COUNTIFS(EVIDENCE_PACKET!$A$6:$A$205,K202,EVIDENCE_PACKET!$F$6:$F$205,"CURRENT")=1,"READY","UNRESOLVED"),"INVALID - EVIDENCE LINK"))</x:f>
      </x:c>
      <x:c r="O202" s="26" t="str">
        <x:f>IF(A202="","",IF(OR(AND(OR(EXACT(C202,"DIRECTORY / MARKETPLACE"),EXACT(C202,"ASSOCIATION / AUTHORITY"),EXACT(C202,"SOFTWARE / SELF-SERVICE")),EXACT(H202,"OWN TEAM")),AND(EXACT(C202,"SPECIALIST ADVISORY FIRM"),OR(EXACT(H202,"INFORMATION ONLY"),EXACT(H202,"SOFTWARE / SELF-SERVICE")))),"CONTRADICTION","OK"))</x:f>
      </x:c>
      <x:c r="P202" s="26" t="str">
        <x:f>IF(A202="","",IF(OR(M202&lt;&gt;"VALID",N202&lt;&gt;"READY",O202&lt;&gt;"OK"),"BLOCKED",IF(OR(D202="UNCLEAR",E202="UNCLEAR",F202="UNCLEAR",G202="UNCLEAR",H202="UNCLEAR",I202="UNCLEAR"),"UNRESOLVED","CLEAR")))</x:f>
      </x:c>
      <x:c r="Q202" s="26" t="str">
        <x:f>IF(A202="","",IF(P202="BLOCKED","EVIDENCE / CONTROL BLOCK",IF(P202="UNRESOLVED","CONDITIONAL / REVIEW REQUIRED",VLOOKUP(C202,LISTS!$L$2:$M$10,2,FALSE))))</x:f>
      </x:c>
      <x:c r="R202" s="26" t="str">
        <x:f>IF(A202="","",IF(Q202="EVIDENCE / CONTROL BLOCK","BLOCKED",IF(Q202="CONDITIONAL / REVIEW REQUIRED","UNRESOLVED","READY")))</x:f>
      </x:c>
      <x:c r="S202" s="26" t="str">
        <x:f>IF(A202="","",VLOOKUP(Q202,LISTS!$Q$2:$T$9,2,FALSE))</x:f>
      </x:c>
      <x:c r="T202" s="26" t="str">
        <x:f>IF(A202="","",VLOOKUP(Q202,LISTS!$Q$2:$T$9,3,FALSE))</x:f>
      </x:c>
      <x:c r="U202" s="26" t="str">
        <x:f>IF(A202="","",VLOOKUP(Q202,LISTS!$Q$2:$T$9,4,FALSE))</x:f>
      </x:c>
      <x:c r="V202" s="26" t="str">
        <x:f>IF(A202="","","Reopen when mandate, jurisdiction, buyer/risk, timing, delivery ownership, engagement model or evidence freshness changes materially.")</x:f>
      </x:c>
    </x:row>
    <x:row r="203">
      <x:c r="A203" s="20"/>
      <x:c r="B203" s="20"/>
      <x:c r="C203" s="20"/>
      <x:c r="D203" s="20"/>
      <x:c r="E203" s="20"/>
      <x:c r="F203" s="20"/>
      <x:c r="G203" s="20"/>
      <x:c r="H203" s="20"/>
      <x:c r="I203" s="20"/>
      <x:c r="J203" s="20"/>
      <x:c r="K203" s="20"/>
      <x:c r="L203" s="20"/>
      <x:c r="M203" s="26" t="str">
        <x:f>IF(A203="","",IF(COUNTIF($A$6:$A$205,A203)&gt;1,"INVALID - DUPLICATE ID",IF(AND(OR(AND(LEN(C203)=24,IFERROR(FIND("SPECIALIST ADVISORY FIRM",C203),0)=1),AND(LEN(C203)=29,IFERROR(FIND("GLOBAL MULTIDISCIPLINARY FIRM",C203),0)=1),AND(LEN(C203)=27,IFERROR(FIND("LAW FIRM / ADJACENT ADVISER",C203),0)=1),AND(LEN(C203)=18,IFERROR(FIND("INDEPENDENT EXPERT",C203),0)=1),AND(LEN(C203)=23,IFERROR(FIND("DIRECTORY / MARKETPLACE",C203),0)=1),AND(LEN(C203)=23,IFERROR(FIND("ASSOCIATION / AUTHORITY",C203),0)=1),AND(LEN(C203)=23,IFERROR(FIND("SOFTWARE / SELF-SERVICE",C203),0)=1),AND(LEN(C203)=19,IFERROR(FIND("IN-HOUSE SUBSTITUTE",C203),0)=1),AND(LEN(C203)=5,IFERROR(FIND("OTHER",C203),0)=1)),OR(AND(LEN(D203)=3,IFERROR(FIND("YES",D203),0)=1),AND(LEN(D203)=2,IFERROR(FIND("NO",D203),0)=1),AND(LEN(D203)=7,IFERROR(FIND("UNCLEAR",D203),0)=1)),OR(AND(LEN(E203)=3,IFERROR(FIND("YES",E203),0)=1),AND(LEN(E203)=2,IFERROR(FIND("NO",E203),0)=1),AND(LEN(E203)=7,IFERROR(FIND("UNCLEAR",E203),0)=1)),OR(AND(LEN(F203)=3,IFERROR(FIND("YES",F203),0)=1),AND(LEN(F203)=2,IFERROR(FIND("NO",F203),0)=1),AND(LEN(F203)=7,IFERROR(FIND("UNCLEAR",F203),0)=1)),OR(AND(LEN(G203)=3,IFERROR(FIND("YES",G203),0)=1),AND(LEN(G203)=2,IFERROR(FIND("NO",G203),0)=1),AND(LEN(G203)=7,IFERROR(FIND("UNCLEAR",G203),0)=1)),OR(AND(LEN(H203)=8,IFERROR(FIND("OWN TEAM",H203),0)=1),AND(LEN(H203)=19,IFERROR(FIND("NETWORK / AFFILIATE",H203),0)=1),AND(LEN(H203)=25,IFERROR(FIND("THIRD PARTY / ROUTED LEAD",H203),0)=1),AND(LEN(H203)=16,IFERROR(FIND("INFORMATION ONLY",H203),0)=1),AND(LEN(H203)=23,IFERROR(FIND("SOFTWARE / SELF-SERVICE",H203),0)=1),AND(LEN(H203)=15,IFERROR(FIND("CLIENT IN-HOUSE",H203),0)=1),AND(LEN(H203)=7,IFERROR(FIND("UNCLEAR",H203),0)=1)),OR(AND(LEN(I203)=3,IFERROR(FIND("YES",I203),0)=1),AND(LEN(I203)=2,IFERROR(FIND("NO",I203),0)=1),AND(LEN(I203)=7,IFERROR(FIND("UNCLEAR",I203),0)=1)),OR(AND(LEN(J203)=9,IFERROR(FIND("AVAILABLE",J203),0)=1),AND(LEN(J203)=13,IFERROR(FIND("NOT AVAILABLE",J203),0)=1),AND(LEN(J203)=11,IFERROR(FIND("CONTRADICTS",J203),0)=1))),"VALID","INVALID - CONTROL TOKEN")))</x:f>
      </x:c>
      <x:c r="N203" s="26" t="str">
        <x:f>IF(A203="","",IF(COUNTIFS(EVIDENCE_PACKET!$A$6:$A$205,K203,EVIDENCE_PACKET!$B$6:$B$205,A203,EVIDENCE_PACKET!$J$6:$J$205,"VALID")=1,IF(COUNTIFS(EVIDENCE_PACKET!$A$6:$A$205,K203,EVIDENCE_PACKET!$F$6:$F$205,"CURRENT")=1,"READY","UNRESOLVED"),"INVALID - EVIDENCE LINK"))</x:f>
      </x:c>
      <x:c r="O203" s="26" t="str">
        <x:f>IF(A203="","",IF(OR(AND(OR(EXACT(C203,"DIRECTORY / MARKETPLACE"),EXACT(C203,"ASSOCIATION / AUTHORITY"),EXACT(C203,"SOFTWARE / SELF-SERVICE")),EXACT(H203,"OWN TEAM")),AND(EXACT(C203,"SPECIALIST ADVISORY FIRM"),OR(EXACT(H203,"INFORMATION ONLY"),EXACT(H203,"SOFTWARE / SELF-SERVICE")))),"CONTRADICTION","OK"))</x:f>
      </x:c>
      <x:c r="P203" s="26" t="str">
        <x:f>IF(A203="","",IF(OR(M203&lt;&gt;"VALID",N203&lt;&gt;"READY",O203&lt;&gt;"OK"),"BLOCKED",IF(OR(D203="UNCLEAR",E203="UNCLEAR",F203="UNCLEAR",G203="UNCLEAR",H203="UNCLEAR",I203="UNCLEAR"),"UNRESOLVED","CLEAR")))</x:f>
      </x:c>
      <x:c r="Q203" s="26" t="str">
        <x:f>IF(A203="","",IF(P203="BLOCKED","EVIDENCE / CONTROL BLOCK",IF(P203="UNRESOLVED","CONDITIONAL / REVIEW REQUIRED",VLOOKUP(C203,LISTS!$L$2:$M$10,2,FALSE))))</x:f>
      </x:c>
      <x:c r="R203" s="26" t="str">
        <x:f>IF(A203="","",IF(Q203="EVIDENCE / CONTROL BLOCK","BLOCKED",IF(Q203="CONDITIONAL / REVIEW REQUIRED","UNRESOLVED","READY")))</x:f>
      </x:c>
      <x:c r="S203" s="26" t="str">
        <x:f>IF(A203="","",VLOOKUP(Q203,LISTS!$Q$2:$T$9,2,FALSE))</x:f>
      </x:c>
      <x:c r="T203" s="26" t="str">
        <x:f>IF(A203="","",VLOOKUP(Q203,LISTS!$Q$2:$T$9,3,FALSE))</x:f>
      </x:c>
      <x:c r="U203" s="26" t="str">
        <x:f>IF(A203="","",VLOOKUP(Q203,LISTS!$Q$2:$T$9,4,FALSE))</x:f>
      </x:c>
      <x:c r="V203" s="26" t="str">
        <x:f>IF(A203="","","Reopen when mandate, jurisdiction, buyer/risk, timing, delivery ownership, engagement model or evidence freshness changes materially.")</x:f>
      </x:c>
    </x:row>
    <x:row r="204">
      <x:c r="A204" s="20"/>
      <x:c r="B204" s="20"/>
      <x:c r="C204" s="20"/>
      <x:c r="D204" s="20"/>
      <x:c r="E204" s="20"/>
      <x:c r="F204" s="20"/>
      <x:c r="G204" s="20"/>
      <x:c r="H204" s="20"/>
      <x:c r="I204" s="20"/>
      <x:c r="J204" s="20"/>
      <x:c r="K204" s="20"/>
      <x:c r="L204" s="20"/>
      <x:c r="M204" s="26" t="str">
        <x:f>IF(A204="","",IF(COUNTIF($A$6:$A$205,A204)&gt;1,"INVALID - DUPLICATE ID",IF(AND(OR(AND(LEN(C204)=24,IFERROR(FIND("SPECIALIST ADVISORY FIRM",C204),0)=1),AND(LEN(C204)=29,IFERROR(FIND("GLOBAL MULTIDISCIPLINARY FIRM",C204),0)=1),AND(LEN(C204)=27,IFERROR(FIND("LAW FIRM / ADJACENT ADVISER",C204),0)=1),AND(LEN(C204)=18,IFERROR(FIND("INDEPENDENT EXPERT",C204),0)=1),AND(LEN(C204)=23,IFERROR(FIND("DIRECTORY / MARKETPLACE",C204),0)=1),AND(LEN(C204)=23,IFERROR(FIND("ASSOCIATION / AUTHORITY",C204),0)=1),AND(LEN(C204)=23,IFERROR(FIND("SOFTWARE / SELF-SERVICE",C204),0)=1),AND(LEN(C204)=19,IFERROR(FIND("IN-HOUSE SUBSTITUTE",C204),0)=1),AND(LEN(C204)=5,IFERROR(FIND("OTHER",C204),0)=1)),OR(AND(LEN(D204)=3,IFERROR(FIND("YES",D204),0)=1),AND(LEN(D204)=2,IFERROR(FIND("NO",D204),0)=1),AND(LEN(D204)=7,IFERROR(FIND("UNCLEAR",D204),0)=1)),OR(AND(LEN(E204)=3,IFERROR(FIND("YES",E204),0)=1),AND(LEN(E204)=2,IFERROR(FIND("NO",E204),0)=1),AND(LEN(E204)=7,IFERROR(FIND("UNCLEAR",E204),0)=1)),OR(AND(LEN(F204)=3,IFERROR(FIND("YES",F204),0)=1),AND(LEN(F204)=2,IFERROR(FIND("NO",F204),0)=1),AND(LEN(F204)=7,IFERROR(FIND("UNCLEAR",F204),0)=1)),OR(AND(LEN(G204)=3,IFERROR(FIND("YES",G204),0)=1),AND(LEN(G204)=2,IFERROR(FIND("NO",G204),0)=1),AND(LEN(G204)=7,IFERROR(FIND("UNCLEAR",G204),0)=1)),OR(AND(LEN(H204)=8,IFERROR(FIND("OWN TEAM",H204),0)=1),AND(LEN(H204)=19,IFERROR(FIND("NETWORK / AFFILIATE",H204),0)=1),AND(LEN(H204)=25,IFERROR(FIND("THIRD PARTY / ROUTED LEAD",H204),0)=1),AND(LEN(H204)=16,IFERROR(FIND("INFORMATION ONLY",H204),0)=1),AND(LEN(H204)=23,IFERROR(FIND("SOFTWARE / SELF-SERVICE",H204),0)=1),AND(LEN(H204)=15,IFERROR(FIND("CLIENT IN-HOUSE",H204),0)=1),AND(LEN(H204)=7,IFERROR(FIND("UNCLEAR",H204),0)=1)),OR(AND(LEN(I204)=3,IFERROR(FIND("YES",I204),0)=1),AND(LEN(I204)=2,IFERROR(FIND("NO",I204),0)=1),AND(LEN(I204)=7,IFERROR(FIND("UNCLEAR",I204),0)=1)),OR(AND(LEN(J204)=9,IFERROR(FIND("AVAILABLE",J204),0)=1),AND(LEN(J204)=13,IFERROR(FIND("NOT AVAILABLE",J204),0)=1),AND(LEN(J204)=11,IFERROR(FIND("CONTRADICTS",J204),0)=1))),"VALID","INVALID - CONTROL TOKEN")))</x:f>
      </x:c>
      <x:c r="N204" s="26" t="str">
        <x:f>IF(A204="","",IF(COUNTIFS(EVIDENCE_PACKET!$A$6:$A$205,K204,EVIDENCE_PACKET!$B$6:$B$205,A204,EVIDENCE_PACKET!$J$6:$J$205,"VALID")=1,IF(COUNTIFS(EVIDENCE_PACKET!$A$6:$A$205,K204,EVIDENCE_PACKET!$F$6:$F$205,"CURRENT")=1,"READY","UNRESOLVED"),"INVALID - EVIDENCE LINK"))</x:f>
      </x:c>
      <x:c r="O204" s="26" t="str">
        <x:f>IF(A204="","",IF(OR(AND(OR(EXACT(C204,"DIRECTORY / MARKETPLACE"),EXACT(C204,"ASSOCIATION / AUTHORITY"),EXACT(C204,"SOFTWARE / SELF-SERVICE")),EXACT(H204,"OWN TEAM")),AND(EXACT(C204,"SPECIALIST ADVISORY FIRM"),OR(EXACT(H204,"INFORMATION ONLY"),EXACT(H204,"SOFTWARE / SELF-SERVICE")))),"CONTRADICTION","OK"))</x:f>
      </x:c>
      <x:c r="P204" s="26" t="str">
        <x:f>IF(A204="","",IF(OR(M204&lt;&gt;"VALID",N204&lt;&gt;"READY",O204&lt;&gt;"OK"),"BLOCKED",IF(OR(D204="UNCLEAR",E204="UNCLEAR",F204="UNCLEAR",G204="UNCLEAR",H204="UNCLEAR",I204="UNCLEAR"),"UNRESOLVED","CLEAR")))</x:f>
      </x:c>
      <x:c r="Q204" s="26" t="str">
        <x:f>IF(A204="","",IF(P204="BLOCKED","EVIDENCE / CONTROL BLOCK",IF(P204="UNRESOLVED","CONDITIONAL / REVIEW REQUIRED",VLOOKUP(C204,LISTS!$L$2:$M$10,2,FALSE))))</x:f>
      </x:c>
      <x:c r="R204" s="26" t="str">
        <x:f>IF(A204="","",IF(Q204="EVIDENCE / CONTROL BLOCK","BLOCKED",IF(Q204="CONDITIONAL / REVIEW REQUIRED","UNRESOLVED","READY")))</x:f>
      </x:c>
      <x:c r="S204" s="26" t="str">
        <x:f>IF(A204="","",VLOOKUP(Q204,LISTS!$Q$2:$T$9,2,FALSE))</x:f>
      </x:c>
      <x:c r="T204" s="26" t="str">
        <x:f>IF(A204="","",VLOOKUP(Q204,LISTS!$Q$2:$T$9,3,FALSE))</x:f>
      </x:c>
      <x:c r="U204" s="26" t="str">
        <x:f>IF(A204="","",VLOOKUP(Q204,LISTS!$Q$2:$T$9,4,FALSE))</x:f>
      </x:c>
      <x:c r="V204" s="26" t="str">
        <x:f>IF(A204="","","Reopen when mandate, jurisdiction, buyer/risk, timing, delivery ownership, engagement model or evidence freshness changes materially.")</x:f>
      </x:c>
    </x:row>
    <x:row r="205">
      <x:c r="A205" s="20"/>
      <x:c r="B205" s="20"/>
      <x:c r="C205" s="20"/>
      <x:c r="D205" s="20"/>
      <x:c r="E205" s="20"/>
      <x:c r="F205" s="20"/>
      <x:c r="G205" s="20"/>
      <x:c r="H205" s="20"/>
      <x:c r="I205" s="20"/>
      <x:c r="J205" s="20"/>
      <x:c r="K205" s="20"/>
      <x:c r="L205" s="20"/>
      <x:c r="M205" s="26" t="str">
        <x:f>IF(A205="","",IF(COUNTIF($A$6:$A$205,A205)&gt;1,"INVALID - DUPLICATE ID",IF(AND(OR(AND(LEN(C205)=24,IFERROR(FIND("SPECIALIST ADVISORY FIRM",C205),0)=1),AND(LEN(C205)=29,IFERROR(FIND("GLOBAL MULTIDISCIPLINARY FIRM",C205),0)=1),AND(LEN(C205)=27,IFERROR(FIND("LAW FIRM / ADJACENT ADVISER",C205),0)=1),AND(LEN(C205)=18,IFERROR(FIND("INDEPENDENT EXPERT",C205),0)=1),AND(LEN(C205)=23,IFERROR(FIND("DIRECTORY / MARKETPLACE",C205),0)=1),AND(LEN(C205)=23,IFERROR(FIND("ASSOCIATION / AUTHORITY",C205),0)=1),AND(LEN(C205)=23,IFERROR(FIND("SOFTWARE / SELF-SERVICE",C205),0)=1),AND(LEN(C205)=19,IFERROR(FIND("IN-HOUSE SUBSTITUTE",C205),0)=1),AND(LEN(C205)=5,IFERROR(FIND("OTHER",C205),0)=1)),OR(AND(LEN(D205)=3,IFERROR(FIND("YES",D205),0)=1),AND(LEN(D205)=2,IFERROR(FIND("NO",D205),0)=1),AND(LEN(D205)=7,IFERROR(FIND("UNCLEAR",D205),0)=1)),OR(AND(LEN(E205)=3,IFERROR(FIND("YES",E205),0)=1),AND(LEN(E205)=2,IFERROR(FIND("NO",E205),0)=1),AND(LEN(E205)=7,IFERROR(FIND("UNCLEAR",E205),0)=1)),OR(AND(LEN(F205)=3,IFERROR(FIND("YES",F205),0)=1),AND(LEN(F205)=2,IFERROR(FIND("NO",F205),0)=1),AND(LEN(F205)=7,IFERROR(FIND("UNCLEAR",F205),0)=1)),OR(AND(LEN(G205)=3,IFERROR(FIND("YES",G205),0)=1),AND(LEN(G205)=2,IFERROR(FIND("NO",G205),0)=1),AND(LEN(G205)=7,IFERROR(FIND("UNCLEAR",G205),0)=1)),OR(AND(LEN(H205)=8,IFERROR(FIND("OWN TEAM",H205),0)=1),AND(LEN(H205)=19,IFERROR(FIND("NETWORK / AFFILIATE",H205),0)=1),AND(LEN(H205)=25,IFERROR(FIND("THIRD PARTY / ROUTED LEAD",H205),0)=1),AND(LEN(H205)=16,IFERROR(FIND("INFORMATION ONLY",H205),0)=1),AND(LEN(H205)=23,IFERROR(FIND("SOFTWARE / SELF-SERVICE",H205),0)=1),AND(LEN(H205)=15,IFERROR(FIND("CLIENT IN-HOUSE",H205),0)=1),AND(LEN(H205)=7,IFERROR(FIND("UNCLEAR",H205),0)=1)),OR(AND(LEN(I205)=3,IFERROR(FIND("YES",I205),0)=1),AND(LEN(I205)=2,IFERROR(FIND("NO",I205),0)=1),AND(LEN(I205)=7,IFERROR(FIND("UNCLEAR",I205),0)=1)),OR(AND(LEN(J205)=9,IFERROR(FIND("AVAILABLE",J205),0)=1),AND(LEN(J205)=13,IFERROR(FIND("NOT AVAILABLE",J205),0)=1),AND(LEN(J205)=11,IFERROR(FIND("CONTRADICTS",J205),0)=1))),"VALID","INVALID - CONTROL TOKEN")))</x:f>
      </x:c>
      <x:c r="N205" s="26" t="str">
        <x:f>IF(A205="","",IF(COUNTIFS(EVIDENCE_PACKET!$A$6:$A$205,K205,EVIDENCE_PACKET!$B$6:$B$205,A205,EVIDENCE_PACKET!$J$6:$J$205,"VALID")=1,IF(COUNTIFS(EVIDENCE_PACKET!$A$6:$A$205,K205,EVIDENCE_PACKET!$F$6:$F$205,"CURRENT")=1,"READY","UNRESOLVED"),"INVALID - EVIDENCE LINK"))</x:f>
      </x:c>
      <x:c r="O205" s="26" t="str">
        <x:f>IF(A205="","",IF(OR(AND(OR(EXACT(C205,"DIRECTORY / MARKETPLACE"),EXACT(C205,"ASSOCIATION / AUTHORITY"),EXACT(C205,"SOFTWARE / SELF-SERVICE")),EXACT(H205,"OWN TEAM")),AND(EXACT(C205,"SPECIALIST ADVISORY FIRM"),OR(EXACT(H205,"INFORMATION ONLY"),EXACT(H205,"SOFTWARE / SELF-SERVICE")))),"CONTRADICTION","OK"))</x:f>
      </x:c>
      <x:c r="P205" s="26" t="str">
        <x:f>IF(A205="","",IF(OR(M205&lt;&gt;"VALID",N205&lt;&gt;"READY",O205&lt;&gt;"OK"),"BLOCKED",IF(OR(D205="UNCLEAR",E205="UNCLEAR",F205="UNCLEAR",G205="UNCLEAR",H205="UNCLEAR",I205="UNCLEAR"),"UNRESOLVED","CLEAR")))</x:f>
      </x:c>
      <x:c r="Q205" s="26" t="str">
        <x:f>IF(A205="","",IF(P205="BLOCKED","EVIDENCE / CONTROL BLOCK",IF(P205="UNRESOLVED","CONDITIONAL / REVIEW REQUIRED",VLOOKUP(C205,LISTS!$L$2:$M$10,2,FALSE))))</x:f>
      </x:c>
      <x:c r="R205" s="26" t="str">
        <x:f>IF(A205="","",IF(Q205="EVIDENCE / CONTROL BLOCK","BLOCKED",IF(Q205="CONDITIONAL / REVIEW REQUIRED","UNRESOLVED","READY")))</x:f>
      </x:c>
      <x:c r="S205" s="26" t="str">
        <x:f>IF(A205="","",VLOOKUP(Q205,LISTS!$Q$2:$T$9,2,FALSE))</x:f>
      </x:c>
      <x:c r="T205" s="26" t="str">
        <x:f>IF(A205="","",VLOOKUP(Q205,LISTS!$Q$2:$T$9,3,FALSE))</x:f>
      </x:c>
      <x:c r="U205" s="26" t="str">
        <x:f>IF(A205="","",VLOOKUP(Q205,LISTS!$Q$2:$T$9,4,FALSE))</x:f>
      </x:c>
      <x:c r="V205" s="26" t="str">
        <x:f>IF(A205="","","Reopen when mandate, jurisdiction, buyer/risk, timing, delivery ownership, engagement model or evidence freshness changes materially.")</x:f>
      </x:c>
    </x:row>
  </x:sheetData>
  <x:mergeCells>
    <x:mergeCell ref="A2:V2"/>
  </x:mergeCells>
  <x:dataValidations count="4">
    <x:dataValidation type="list" sqref="C6:C205">
      <x:formula1>"SPECIALIST ADVISORY FIRM,GLOBAL MULTIDISCIPLINARY FIRM,LAW FIRM / ADJACENT ADVISER,INDEPENDENT EXPERT,DIRECTORY / MARKETPLACE,ASSOCIATION / AUTHORITY,SOFTWARE / SELF-SERVICE,IN-HOUSE SUBSTITUTE,OTHER"</x:formula1>
    </x:dataValidation>
    <x:dataValidation type="list" sqref="D6:G205">
      <x:formula1>"YES,NO,UNCLEAR"</x:formula1>
    </x:dataValidation>
    <x:dataValidation type="list" sqref="H6:H205">
      <x:formula1>"OWN TEAM,NETWORK / AFFILIATE,THIRD PARTY / ROUTED LEAD,INFORMATION ONLY,SOFTWARE / SELF-SERVICE,CLIENT IN-HOUSE,UNCLEAR"</x:formula1>
    </x:dataValidation>
    <x:dataValidation type="list" sqref="I6:I205">
      <x:formula1>"YES,NO,UNCLEAR"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46" hidden="0" customWidth="1"/>
    <x:col min="5" max="5" width="16" hidden="0" customWidth="1"/>
    <x:col min="6" max="6" width="46" hidden="0" customWidth="1"/>
    <x:col min="7" max="7" width="16" hidden="0" customWidth="1"/>
    <x:col min="8" max="8" width="12" hidden="0" customWidth="1"/>
    <x:col min="9" max="9" width="22" hidden="0" customWidth="1"/>
    <x:col min="10" max="10" width="22" hidden="0" customWidth="1"/>
    <x:col min="11" max="11" width="26" hidden="0" customWidth="1"/>
  </x:cols>
  <x:sheetData>
    <x:row r="1">
      <x:c r="A1" s="5" t="str">
        <x:v>Conflict ID</x:v>
      </x:c>
      <x:c r="B1" s="5" t="str">
        <x:v>Candidate ID</x:v>
      </x:c>
      <x:c r="C1" s="5" t="str">
        <x:v>Conflict type</x:v>
      </x:c>
      <x:c r="D1" s="5" t="str">
        <x:v>Statement A</x:v>
      </x:c>
      <x:c r="E1" s="5" t="str">
        <x:v>Evidence A ID</x:v>
      </x:c>
      <x:c r="F1" s="5" t="str">
        <x:v>Statement B</x:v>
      </x:c>
      <x:c r="G1" s="5" t="str">
        <x:v>Evidence B ID</x:v>
      </x:c>
      <x:c r="H1" s="5" t="str">
        <x:v>Material</x:v>
      </x:c>
      <x:c r="I1" s="5" t="str">
        <x:v>Status</x:v>
      </x:c>
      <x:c r="J1" s="5" t="str">
        <x:v>Owner</x:v>
      </x:c>
      <x:c r="K1" s="5" t="str">
        <x:v>Control status</x:v>
      </x:c>
    </x:row>
    <x:row r="6">
      <x:c r="A6" s="20" t="str">
        <x:v>CF01</x:v>
      </x:c>
      <x:c r="B6" s="20" t="str">
        <x:v>B02</x:v>
      </x:c>
      <x:c r="C6" s="20" t="str">
        <x:v>ENGAGEMENT MODEL</x:v>
      </x:c>
      <x:c r="D6" s="20" t="str">
        <x:v>Public evidence suggests enterprise procurement.</x:v>
      </x:c>
      <x:c r="E6" s="20" t="str">
        <x:v>E002</x:v>
      </x:c>
      <x:c r="F6" s="20" t="str">
        <x:v>Fictional intake response says smaller matters may be accepted regionally.</x:v>
      </x:c>
      <x:c r="G6" s="20" t="str">
        <x:v>E007</x:v>
      </x:c>
      <x:c r="H6" s="20" t="str">
        <x:v>YES</x:v>
      </x:c>
      <x:c r="I6" s="20" t="str">
        <x:v>OPEN</x:v>
      </x:c>
      <x:c r="J6" s="20" t="str">
        <x:v>Founder / reviewer</x:v>
      </x:c>
      <x:c r="K6" s="26" t="str">
        <x:f>IF(A6="","",IF(COUNTIF($A$6:$A$205,A6)&gt;1,"INVALID - DUPLICATE ID",IF(AND(OR(AND(LEN(C6)=5,IFERROR(FIND("SCOPE",C6),0)=1),AND(LEN(C6)=10,IFERROR(FIND("CAPABILITY",C6),0)=1),AND(LEN(C6)=12,IFERROR(FIND("JURISDICTION",C6),0)=1),AND(LEN(C6)=5,IFERROR(FIND("BUYER",C6),0)=1),AND(LEN(C6)=16,IFERROR(FIND("ENGAGEMENT MODEL",C6),0)=1),AND(LEN(C6)=18,IFERROR(FIND("DELIVERY OWNERSHIP",C6),0)=1),AND(LEN(C6)=16,IFERROR(FIND("COMMERCIAL MODEL",C6),0)=1),AND(LEN(C6)=8,IFERROR(FIND("EVIDENCE",C6),0)=1)),OR(AND(LEN(H6)=3,IFERROR(FIND("YES",H6),0)=1),AND(LEN(H6)=2,IFERROR(FIND("NO",H6),0)=1)),OR(AND(LEN(I6)=4,IFERROR(FIND("OPEN",I6),0)=1),AND(LEN(I6)=8,IFERROR(FIND("RESOLVED",I6),0)=1),AND(LEN(I6)=20,IFERROR(FIND("ACCEPTED UNCERTAINTY",I6),0)=1)),COUNTIFS(EVIDENCE_PACKET!$A$6:$A$205,E6,EVIDENCE_PACKET!$B$6:$B$205,B6,EVIDENCE_PACKET!$J$6:$J$205,"VALID")=1,COUNTIFS(EVIDENCE_PACKET!$A$6:$A$205,G6,EVIDENCE_PACKET!$B$6:$B$205,B6,EVIDENCE_PACKET!$J$6:$J$205,"VALID")=1),"VALID","INVALID - CONTROL / LINK")))</x:f>
        <x:v>VALID</x:v>
      </x:c>
    </x:row>
    <x:row r="7">
      <x:c r="A7" s="20" t="str">
        <x:v>CF02</x:v>
      </x:c>
      <x:c r="B7" s="20" t="str">
        <x:v>D04</x:v>
      </x:c>
      <x:c r="C7" s="20" t="str">
        <x:v>DELIVERY OWNERSHIP</x:v>
      </x:c>
      <x:c r="D7" s="20" t="str">
        <x:v>Product page frames the tool as handling tax analysis.</x:v>
      </x:c>
      <x:c r="E7" s="20" t="str">
        <x:v>E004</x:v>
      </x:c>
      <x:c r="F7" s="20" t="str">
        <x:v>Terms mention expert assistance but do not establish who owns professional advice.</x:v>
      </x:c>
      <x:c r="G7" s="20" t="str">
        <x:v>E008</x:v>
      </x:c>
      <x:c r="H7" s="20" t="str">
        <x:v>YES</x:v>
      </x:c>
      <x:c r="I7" s="20" t="str">
        <x:v>OPEN</x:v>
      </x:c>
      <x:c r="J7" s="20" t="str">
        <x:v>Founder / reviewer</x:v>
      </x:c>
      <x:c r="K7" s="26" t="str">
        <x:f>IF(A7="","",IF(COUNTIF($A$6:$A$205,A7)&gt;1,"INVALID - DUPLICATE ID",IF(AND(OR(AND(LEN(C7)=5,IFERROR(FIND("SCOPE",C7),0)=1),AND(LEN(C7)=10,IFERROR(FIND("CAPABILITY",C7),0)=1),AND(LEN(C7)=12,IFERROR(FIND("JURISDICTION",C7),0)=1),AND(LEN(C7)=5,IFERROR(FIND("BUYER",C7),0)=1),AND(LEN(C7)=16,IFERROR(FIND("ENGAGEMENT MODEL",C7),0)=1),AND(LEN(C7)=18,IFERROR(FIND("DELIVERY OWNERSHIP",C7),0)=1),AND(LEN(C7)=16,IFERROR(FIND("COMMERCIAL MODEL",C7),0)=1),AND(LEN(C7)=8,IFERROR(FIND("EVIDENCE",C7),0)=1)),OR(AND(LEN(H7)=3,IFERROR(FIND("YES",H7),0)=1),AND(LEN(H7)=2,IFERROR(FIND("NO",H7),0)=1)),OR(AND(LEN(I7)=4,IFERROR(FIND("OPEN",I7),0)=1),AND(LEN(I7)=8,IFERROR(FIND("RESOLVED",I7),0)=1),AND(LEN(I7)=20,IFERROR(FIND("ACCEPTED UNCERTAINTY",I7),0)=1)),COUNTIFS(EVIDENCE_PACKET!$A$6:$A$205,E7,EVIDENCE_PACKET!$B$6:$B$205,B7,EVIDENCE_PACKET!$J$6:$J$205,"VALID")=1,COUNTIFS(EVIDENCE_PACKET!$A$6:$A$205,G7,EVIDENCE_PACKET!$B$6:$B$205,B7,EVIDENCE_PACKET!$J$6:$J$205,"VALID")=1),"VALID","INVALID - CONTROL / LINK")))</x:f>
        <x:v>VALID</x:v>
      </x:c>
    </x:row>
    <x:row r="8">
      <x:c r="A8" s="20"/>
      <x:c r="B8" s="20"/>
      <x:c r="C8" s="20"/>
      <x:c r="D8" s="20"/>
      <x:c r="E8" s="20"/>
      <x:c r="F8" s="20"/>
      <x:c r="G8" s="20"/>
      <x:c r="H8" s="20"/>
      <x:c r="I8" s="20"/>
      <x:c r="J8" s="20"/>
      <x:c r="K8" s="26" t="str">
        <x:f>IF(A8="","",IF(COUNTIF($A$6:$A$205,A8)&gt;1,"INVALID - DUPLICATE ID",IF(AND(OR(AND(LEN(C8)=5,IFERROR(FIND("SCOPE",C8),0)=1),AND(LEN(C8)=10,IFERROR(FIND("CAPABILITY",C8),0)=1),AND(LEN(C8)=12,IFERROR(FIND("JURISDICTION",C8),0)=1),AND(LEN(C8)=5,IFERROR(FIND("BUYER",C8),0)=1),AND(LEN(C8)=16,IFERROR(FIND("ENGAGEMENT MODEL",C8),0)=1),AND(LEN(C8)=18,IFERROR(FIND("DELIVERY OWNERSHIP",C8),0)=1),AND(LEN(C8)=16,IFERROR(FIND("COMMERCIAL MODEL",C8),0)=1),AND(LEN(C8)=8,IFERROR(FIND("EVIDENCE",C8),0)=1)),OR(AND(LEN(H8)=3,IFERROR(FIND("YES",H8),0)=1),AND(LEN(H8)=2,IFERROR(FIND("NO",H8),0)=1)),OR(AND(LEN(I8)=4,IFERROR(FIND("OPEN",I8),0)=1),AND(LEN(I8)=8,IFERROR(FIND("RESOLVED",I8),0)=1),AND(LEN(I8)=20,IFERROR(FIND("ACCEPTED UNCERTAINTY",I8),0)=1)),COUNTIFS(EVIDENCE_PACKET!$A$6:$A$205,E8,EVIDENCE_PACKET!$B$6:$B$205,B8,EVIDENCE_PACKET!$J$6:$J$205,"VALID")=1,COUNTIFS(EVIDENCE_PACKET!$A$6:$A$205,G8,EVIDENCE_PACKET!$B$6:$B$205,B8,EVIDENCE_PACKET!$J$6:$J$205,"VALID")=1),"VALID","INVALID - CONTROL / LINK")))</x:f>
      </x:c>
    </x:row>
    <x:row r="9">
      <x:c r="A9" s="20"/>
      <x:c r="B9" s="20"/>
      <x:c r="C9" s="20"/>
      <x:c r="D9" s="20"/>
      <x:c r="E9" s="20"/>
      <x:c r="F9" s="20"/>
      <x:c r="G9" s="20"/>
      <x:c r="H9" s="20"/>
      <x:c r="I9" s="20"/>
      <x:c r="J9" s="20"/>
      <x:c r="K9" s="26" t="str">
        <x:f>IF(A9="","",IF(COUNTIF($A$6:$A$205,A9)&gt;1,"INVALID - DUPLICATE ID",IF(AND(OR(AND(LEN(C9)=5,IFERROR(FIND("SCOPE",C9),0)=1),AND(LEN(C9)=10,IFERROR(FIND("CAPABILITY",C9),0)=1),AND(LEN(C9)=12,IFERROR(FIND("JURISDICTION",C9),0)=1),AND(LEN(C9)=5,IFERROR(FIND("BUYER",C9),0)=1),AND(LEN(C9)=16,IFERROR(FIND("ENGAGEMENT MODEL",C9),0)=1),AND(LEN(C9)=18,IFERROR(FIND("DELIVERY OWNERSHIP",C9),0)=1),AND(LEN(C9)=16,IFERROR(FIND("COMMERCIAL MODEL",C9),0)=1),AND(LEN(C9)=8,IFERROR(FIND("EVIDENCE",C9),0)=1)),OR(AND(LEN(H9)=3,IFERROR(FIND("YES",H9),0)=1),AND(LEN(H9)=2,IFERROR(FIND("NO",H9),0)=1)),OR(AND(LEN(I9)=4,IFERROR(FIND("OPEN",I9),0)=1),AND(LEN(I9)=8,IFERROR(FIND("RESOLVED",I9),0)=1),AND(LEN(I9)=20,IFERROR(FIND("ACCEPTED UNCERTAINTY",I9),0)=1)),COUNTIFS(EVIDENCE_PACKET!$A$6:$A$205,E9,EVIDENCE_PACKET!$B$6:$B$205,B9,EVIDENCE_PACKET!$J$6:$J$205,"VALID")=1,COUNTIFS(EVIDENCE_PACKET!$A$6:$A$205,G9,EVIDENCE_PACKET!$B$6:$B$205,B9,EVIDENCE_PACKET!$J$6:$J$205,"VALID")=1),"VALID","INVALID - CONTROL / LINK")))</x:f>
      </x:c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6" t="str">
        <x:f>IF(A10="","",IF(COUNTIF($A$6:$A$205,A10)&gt;1,"INVALID - DUPLICATE ID",IF(AND(OR(AND(LEN(C10)=5,IFERROR(FIND("SCOPE",C10),0)=1),AND(LEN(C10)=10,IFERROR(FIND("CAPABILITY",C10),0)=1),AND(LEN(C10)=12,IFERROR(FIND("JURISDICTION",C10),0)=1),AND(LEN(C10)=5,IFERROR(FIND("BUYER",C10),0)=1),AND(LEN(C10)=16,IFERROR(FIND("ENGAGEMENT MODEL",C10),0)=1),AND(LEN(C10)=18,IFERROR(FIND("DELIVERY OWNERSHIP",C10),0)=1),AND(LEN(C10)=16,IFERROR(FIND("COMMERCIAL MODEL",C10),0)=1),AND(LEN(C10)=8,IFERROR(FIND("EVIDENCE",C10),0)=1)),OR(AND(LEN(H10)=3,IFERROR(FIND("YES",H10),0)=1),AND(LEN(H10)=2,IFERROR(FIND("NO",H10),0)=1)),OR(AND(LEN(I10)=4,IFERROR(FIND("OPEN",I10),0)=1),AND(LEN(I10)=8,IFERROR(FIND("RESOLVED",I10),0)=1),AND(LEN(I10)=20,IFERROR(FIND("ACCEPTED UNCERTAINTY",I10),0)=1)),COUNTIFS(EVIDENCE_PACKET!$A$6:$A$205,E10,EVIDENCE_PACKET!$B$6:$B$205,B10,EVIDENCE_PACKET!$J$6:$J$205,"VALID")=1,COUNTIFS(EVIDENCE_PACKET!$A$6:$A$205,G10,EVIDENCE_PACKET!$B$6:$B$205,B10,EVIDENCE_PACKET!$J$6:$J$205,"VALID")=1),"VALID","INVALID - CONTROL / LINK")))</x:f>
      </x:c>
    </x:row>
    <x:row r="11">
      <x:c r="A11" s="20"/>
      <x:c r="B11" s="20"/>
      <x:c r="C11" s="20"/>
      <x:c r="D11" s="20"/>
      <x:c r="E11" s="20"/>
      <x:c r="F11" s="20"/>
      <x:c r="G11" s="20"/>
      <x:c r="H11" s="20"/>
      <x:c r="I11" s="20"/>
      <x:c r="J11" s="20"/>
      <x:c r="K11" s="26" t="str">
        <x:f>IF(A11="","",IF(COUNTIF($A$6:$A$205,A11)&gt;1,"INVALID - DUPLICATE ID",IF(AND(OR(AND(LEN(C11)=5,IFERROR(FIND("SCOPE",C11),0)=1),AND(LEN(C11)=10,IFERROR(FIND("CAPABILITY",C11),0)=1),AND(LEN(C11)=12,IFERROR(FIND("JURISDICTION",C11),0)=1),AND(LEN(C11)=5,IFERROR(FIND("BUYER",C11),0)=1),AND(LEN(C11)=16,IFERROR(FIND("ENGAGEMENT MODEL",C11),0)=1),AND(LEN(C11)=18,IFERROR(FIND("DELIVERY OWNERSHIP",C11),0)=1),AND(LEN(C11)=16,IFERROR(FIND("COMMERCIAL MODEL",C11),0)=1),AND(LEN(C11)=8,IFERROR(FIND("EVIDENCE",C11),0)=1)),OR(AND(LEN(H11)=3,IFERROR(FIND("YES",H11),0)=1),AND(LEN(H11)=2,IFERROR(FIND("NO",H11),0)=1)),OR(AND(LEN(I11)=4,IFERROR(FIND("OPEN",I11),0)=1),AND(LEN(I11)=8,IFERROR(FIND("RESOLVED",I11),0)=1),AND(LEN(I11)=20,IFERROR(FIND("ACCEPTED UNCERTAINTY",I11),0)=1)),COUNTIFS(EVIDENCE_PACKET!$A$6:$A$205,E11,EVIDENCE_PACKET!$B$6:$B$205,B11,EVIDENCE_PACKET!$J$6:$J$205,"VALID")=1,COUNTIFS(EVIDENCE_PACKET!$A$6:$A$205,G11,EVIDENCE_PACKET!$B$6:$B$205,B11,EVIDENCE_PACKET!$J$6:$J$205,"VALID")=1),"VALID","INVALID - CONTROL / LINK")))</x:f>
      </x:c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6" t="str">
        <x:f>IF(A12="","",IF(COUNTIF($A$6:$A$205,A12)&gt;1,"INVALID - DUPLICATE ID",IF(AND(OR(AND(LEN(C12)=5,IFERROR(FIND("SCOPE",C12),0)=1),AND(LEN(C12)=10,IFERROR(FIND("CAPABILITY",C12),0)=1),AND(LEN(C12)=12,IFERROR(FIND("JURISDICTION",C12),0)=1),AND(LEN(C12)=5,IFERROR(FIND("BUYER",C12),0)=1),AND(LEN(C12)=16,IFERROR(FIND("ENGAGEMENT MODEL",C12),0)=1),AND(LEN(C12)=18,IFERROR(FIND("DELIVERY OWNERSHIP",C12),0)=1),AND(LEN(C12)=16,IFERROR(FIND("COMMERCIAL MODEL",C12),0)=1),AND(LEN(C12)=8,IFERROR(FIND("EVIDENCE",C12),0)=1)),OR(AND(LEN(H12)=3,IFERROR(FIND("YES",H12),0)=1),AND(LEN(H12)=2,IFERROR(FIND("NO",H12),0)=1)),OR(AND(LEN(I12)=4,IFERROR(FIND("OPEN",I12),0)=1),AND(LEN(I12)=8,IFERROR(FIND("RESOLVED",I12),0)=1),AND(LEN(I12)=20,IFERROR(FIND("ACCEPTED UNCERTAINTY",I12),0)=1)),COUNTIFS(EVIDENCE_PACKET!$A$6:$A$205,E12,EVIDENCE_PACKET!$B$6:$B$205,B12,EVIDENCE_PACKET!$J$6:$J$205,"VALID")=1,COUNTIFS(EVIDENCE_PACKET!$A$6:$A$205,G12,EVIDENCE_PACKET!$B$6:$B$205,B12,EVIDENCE_PACKET!$J$6:$J$205,"VALID")=1),"VALID","INVALID - CONTROL / LINK")))</x:f>
      </x:c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6" t="str">
        <x:f>IF(A13="","",IF(COUNTIF($A$6:$A$205,A13)&gt;1,"INVALID - DUPLICATE ID",IF(AND(OR(AND(LEN(C13)=5,IFERROR(FIND("SCOPE",C13),0)=1),AND(LEN(C13)=10,IFERROR(FIND("CAPABILITY",C13),0)=1),AND(LEN(C13)=12,IFERROR(FIND("JURISDICTION",C13),0)=1),AND(LEN(C13)=5,IFERROR(FIND("BUYER",C13),0)=1),AND(LEN(C13)=16,IFERROR(FIND("ENGAGEMENT MODEL",C13),0)=1),AND(LEN(C13)=18,IFERROR(FIND("DELIVERY OWNERSHIP",C13),0)=1),AND(LEN(C13)=16,IFERROR(FIND("COMMERCIAL MODEL",C13),0)=1),AND(LEN(C13)=8,IFERROR(FIND("EVIDENCE",C13),0)=1)),OR(AND(LEN(H13)=3,IFERROR(FIND("YES",H13),0)=1),AND(LEN(H13)=2,IFERROR(FIND("NO",H13),0)=1)),OR(AND(LEN(I13)=4,IFERROR(FIND("OPEN",I13),0)=1),AND(LEN(I13)=8,IFERROR(FIND("RESOLVED",I13),0)=1),AND(LEN(I13)=20,IFERROR(FIND("ACCEPTED UNCERTAINTY",I13),0)=1)),COUNTIFS(EVIDENCE_PACKET!$A$6:$A$205,E13,EVIDENCE_PACKET!$B$6:$B$205,B13,EVIDENCE_PACKET!$J$6:$J$205,"VALID")=1,COUNTIFS(EVIDENCE_PACKET!$A$6:$A$205,G13,EVIDENCE_PACKET!$B$6:$B$205,B13,EVIDENCE_PACKET!$J$6:$J$205,"VALID")=1),"VALID","INVALID - CONTROL / LINK")))</x:f>
      </x:c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6" t="str">
        <x:f>IF(A14="","",IF(COUNTIF($A$6:$A$205,A14)&gt;1,"INVALID - DUPLICATE ID",IF(AND(OR(AND(LEN(C14)=5,IFERROR(FIND("SCOPE",C14),0)=1),AND(LEN(C14)=10,IFERROR(FIND("CAPABILITY",C14),0)=1),AND(LEN(C14)=12,IFERROR(FIND("JURISDICTION",C14),0)=1),AND(LEN(C14)=5,IFERROR(FIND("BUYER",C14),0)=1),AND(LEN(C14)=16,IFERROR(FIND("ENGAGEMENT MODEL",C14),0)=1),AND(LEN(C14)=18,IFERROR(FIND("DELIVERY OWNERSHIP",C14),0)=1),AND(LEN(C14)=16,IFERROR(FIND("COMMERCIAL MODEL",C14),0)=1),AND(LEN(C14)=8,IFERROR(FIND("EVIDENCE",C14),0)=1)),OR(AND(LEN(H14)=3,IFERROR(FIND("YES",H14),0)=1),AND(LEN(H14)=2,IFERROR(FIND("NO",H14),0)=1)),OR(AND(LEN(I14)=4,IFERROR(FIND("OPEN",I14),0)=1),AND(LEN(I14)=8,IFERROR(FIND("RESOLVED",I14),0)=1),AND(LEN(I14)=20,IFERROR(FIND("ACCEPTED UNCERTAINTY",I14),0)=1)),COUNTIFS(EVIDENCE_PACKET!$A$6:$A$205,E14,EVIDENCE_PACKET!$B$6:$B$205,B14,EVIDENCE_PACKET!$J$6:$J$205,"VALID")=1,COUNTIFS(EVIDENCE_PACKET!$A$6:$A$205,G14,EVIDENCE_PACKET!$B$6:$B$205,B14,EVIDENCE_PACKET!$J$6:$J$205,"VALID")=1),"VALID","INVALID - CONTROL / LINK")))</x:f>
      </x:c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6" t="str">
        <x:f>IF(A15="","",IF(COUNTIF($A$6:$A$205,A15)&gt;1,"INVALID - DUPLICATE ID",IF(AND(OR(AND(LEN(C15)=5,IFERROR(FIND("SCOPE",C15),0)=1),AND(LEN(C15)=10,IFERROR(FIND("CAPABILITY",C15),0)=1),AND(LEN(C15)=12,IFERROR(FIND("JURISDICTION",C15),0)=1),AND(LEN(C15)=5,IFERROR(FIND("BUYER",C15),0)=1),AND(LEN(C15)=16,IFERROR(FIND("ENGAGEMENT MODEL",C15),0)=1),AND(LEN(C15)=18,IFERROR(FIND("DELIVERY OWNERSHIP",C15),0)=1),AND(LEN(C15)=16,IFERROR(FIND("COMMERCIAL MODEL",C15),0)=1),AND(LEN(C15)=8,IFERROR(FIND("EVIDENCE",C15),0)=1)),OR(AND(LEN(H15)=3,IFERROR(FIND("YES",H15),0)=1),AND(LEN(H15)=2,IFERROR(FIND("NO",H15),0)=1)),OR(AND(LEN(I15)=4,IFERROR(FIND("OPEN",I15),0)=1),AND(LEN(I15)=8,IFERROR(FIND("RESOLVED",I15),0)=1),AND(LEN(I15)=20,IFERROR(FIND("ACCEPTED UNCERTAINTY",I15),0)=1)),COUNTIFS(EVIDENCE_PACKET!$A$6:$A$205,E15,EVIDENCE_PACKET!$B$6:$B$205,B15,EVIDENCE_PACKET!$J$6:$J$205,"VALID")=1,COUNTIFS(EVIDENCE_PACKET!$A$6:$A$205,G15,EVIDENCE_PACKET!$B$6:$B$205,B15,EVIDENCE_PACKET!$J$6:$J$205,"VALID")=1),"VALID","INVALID - CONTROL / LINK")))</x:f>
      </x:c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6" t="str">
        <x:f>IF(A16="","",IF(COUNTIF($A$6:$A$205,A16)&gt;1,"INVALID - DUPLICATE ID",IF(AND(OR(AND(LEN(C16)=5,IFERROR(FIND("SCOPE",C16),0)=1),AND(LEN(C16)=10,IFERROR(FIND("CAPABILITY",C16),0)=1),AND(LEN(C16)=12,IFERROR(FIND("JURISDICTION",C16),0)=1),AND(LEN(C16)=5,IFERROR(FIND("BUYER",C16),0)=1),AND(LEN(C16)=16,IFERROR(FIND("ENGAGEMENT MODEL",C16),0)=1),AND(LEN(C16)=18,IFERROR(FIND("DELIVERY OWNERSHIP",C16),0)=1),AND(LEN(C16)=16,IFERROR(FIND("COMMERCIAL MODEL",C16),0)=1),AND(LEN(C16)=8,IFERROR(FIND("EVIDENCE",C16),0)=1)),OR(AND(LEN(H16)=3,IFERROR(FIND("YES",H16),0)=1),AND(LEN(H16)=2,IFERROR(FIND("NO",H16),0)=1)),OR(AND(LEN(I16)=4,IFERROR(FIND("OPEN",I16),0)=1),AND(LEN(I16)=8,IFERROR(FIND("RESOLVED",I16),0)=1),AND(LEN(I16)=20,IFERROR(FIND("ACCEPTED UNCERTAINTY",I16),0)=1)),COUNTIFS(EVIDENCE_PACKET!$A$6:$A$205,E16,EVIDENCE_PACKET!$B$6:$B$205,B16,EVIDENCE_PACKET!$J$6:$J$205,"VALID")=1,COUNTIFS(EVIDENCE_PACKET!$A$6:$A$205,G16,EVIDENCE_PACKET!$B$6:$B$205,B16,EVIDENCE_PACKET!$J$6:$J$205,"VALID")=1),"VALID","INVALID - CONTROL / LINK")))</x:f>
      </x:c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  <x:c r="J17" s="20"/>
      <x:c r="K17" s="26" t="str">
        <x:f>IF(A17="","",IF(COUNTIF($A$6:$A$205,A17)&gt;1,"INVALID - DUPLICATE ID",IF(AND(OR(AND(LEN(C17)=5,IFERROR(FIND("SCOPE",C17),0)=1),AND(LEN(C17)=10,IFERROR(FIND("CAPABILITY",C17),0)=1),AND(LEN(C17)=12,IFERROR(FIND("JURISDICTION",C17),0)=1),AND(LEN(C17)=5,IFERROR(FIND("BUYER",C17),0)=1),AND(LEN(C17)=16,IFERROR(FIND("ENGAGEMENT MODEL",C17),0)=1),AND(LEN(C17)=18,IFERROR(FIND("DELIVERY OWNERSHIP",C17),0)=1),AND(LEN(C17)=16,IFERROR(FIND("COMMERCIAL MODEL",C17),0)=1),AND(LEN(C17)=8,IFERROR(FIND("EVIDENCE",C17),0)=1)),OR(AND(LEN(H17)=3,IFERROR(FIND("YES",H17),0)=1),AND(LEN(H17)=2,IFERROR(FIND("NO",H17),0)=1)),OR(AND(LEN(I17)=4,IFERROR(FIND("OPEN",I17),0)=1),AND(LEN(I17)=8,IFERROR(FIND("RESOLVED",I17),0)=1),AND(LEN(I17)=20,IFERROR(FIND("ACCEPTED UNCERTAINTY",I17),0)=1)),COUNTIFS(EVIDENCE_PACKET!$A$6:$A$205,E17,EVIDENCE_PACKET!$B$6:$B$205,B17,EVIDENCE_PACKET!$J$6:$J$205,"VALID")=1,COUNTIFS(EVIDENCE_PACKET!$A$6:$A$205,G17,EVIDENCE_PACKET!$B$6:$B$205,B17,EVIDENCE_PACKET!$J$6:$J$205,"VALID")=1),"VALID","INVALID - CONTROL / LINK")))</x:f>
      </x:c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6" t="str">
        <x:f>IF(A18="","",IF(COUNTIF($A$6:$A$205,A18)&gt;1,"INVALID - DUPLICATE ID",IF(AND(OR(AND(LEN(C18)=5,IFERROR(FIND("SCOPE",C18),0)=1),AND(LEN(C18)=10,IFERROR(FIND("CAPABILITY",C18),0)=1),AND(LEN(C18)=12,IFERROR(FIND("JURISDICTION",C18),0)=1),AND(LEN(C18)=5,IFERROR(FIND("BUYER",C18),0)=1),AND(LEN(C18)=16,IFERROR(FIND("ENGAGEMENT MODEL",C18),0)=1),AND(LEN(C18)=18,IFERROR(FIND("DELIVERY OWNERSHIP",C18),0)=1),AND(LEN(C18)=16,IFERROR(FIND("COMMERCIAL MODEL",C18),0)=1),AND(LEN(C18)=8,IFERROR(FIND("EVIDENCE",C18),0)=1)),OR(AND(LEN(H18)=3,IFERROR(FIND("YES",H18),0)=1),AND(LEN(H18)=2,IFERROR(FIND("NO",H18),0)=1)),OR(AND(LEN(I18)=4,IFERROR(FIND("OPEN",I18),0)=1),AND(LEN(I18)=8,IFERROR(FIND("RESOLVED",I18),0)=1),AND(LEN(I18)=20,IFERROR(FIND("ACCEPTED UNCERTAINTY",I18),0)=1)),COUNTIFS(EVIDENCE_PACKET!$A$6:$A$205,E18,EVIDENCE_PACKET!$B$6:$B$205,B18,EVIDENCE_PACKET!$J$6:$J$205,"VALID")=1,COUNTIFS(EVIDENCE_PACKET!$A$6:$A$205,G18,EVIDENCE_PACKET!$B$6:$B$205,B18,EVIDENCE_PACKET!$J$6:$J$205,"VALID")=1),"VALID","INVALID - CONTROL / LINK")))</x:f>
      </x:c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6" t="str">
        <x:f>IF(A19="","",IF(COUNTIF($A$6:$A$205,A19)&gt;1,"INVALID - DUPLICATE ID",IF(AND(OR(AND(LEN(C19)=5,IFERROR(FIND("SCOPE",C19),0)=1),AND(LEN(C19)=10,IFERROR(FIND("CAPABILITY",C19),0)=1),AND(LEN(C19)=12,IFERROR(FIND("JURISDICTION",C19),0)=1),AND(LEN(C19)=5,IFERROR(FIND("BUYER",C19),0)=1),AND(LEN(C19)=16,IFERROR(FIND("ENGAGEMENT MODEL",C19),0)=1),AND(LEN(C19)=18,IFERROR(FIND("DELIVERY OWNERSHIP",C19),0)=1),AND(LEN(C19)=16,IFERROR(FIND("COMMERCIAL MODEL",C19),0)=1),AND(LEN(C19)=8,IFERROR(FIND("EVIDENCE",C19),0)=1)),OR(AND(LEN(H19)=3,IFERROR(FIND("YES",H19),0)=1),AND(LEN(H19)=2,IFERROR(FIND("NO",H19),0)=1)),OR(AND(LEN(I19)=4,IFERROR(FIND("OPEN",I19),0)=1),AND(LEN(I19)=8,IFERROR(FIND("RESOLVED",I19),0)=1),AND(LEN(I19)=20,IFERROR(FIND("ACCEPTED UNCERTAINTY",I19),0)=1)),COUNTIFS(EVIDENCE_PACKET!$A$6:$A$205,E19,EVIDENCE_PACKET!$B$6:$B$205,B19,EVIDENCE_PACKET!$J$6:$J$205,"VALID")=1,COUNTIFS(EVIDENCE_PACKET!$A$6:$A$205,G19,EVIDENCE_PACKET!$B$6:$B$205,B19,EVIDENCE_PACKET!$J$6:$J$205,"VALID")=1),"VALID","INVALID - CONTROL / LINK")))</x:f>
      </x:c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6" t="str">
        <x:f>IF(A20="","",IF(COUNTIF($A$6:$A$205,A20)&gt;1,"INVALID - DUPLICATE ID",IF(AND(OR(AND(LEN(C20)=5,IFERROR(FIND("SCOPE",C20),0)=1),AND(LEN(C20)=10,IFERROR(FIND("CAPABILITY",C20),0)=1),AND(LEN(C20)=12,IFERROR(FIND("JURISDICTION",C20),0)=1),AND(LEN(C20)=5,IFERROR(FIND("BUYER",C20),0)=1),AND(LEN(C20)=16,IFERROR(FIND("ENGAGEMENT MODEL",C20),0)=1),AND(LEN(C20)=18,IFERROR(FIND("DELIVERY OWNERSHIP",C20),0)=1),AND(LEN(C20)=16,IFERROR(FIND("COMMERCIAL MODEL",C20),0)=1),AND(LEN(C20)=8,IFERROR(FIND("EVIDENCE",C20),0)=1)),OR(AND(LEN(H20)=3,IFERROR(FIND("YES",H20),0)=1),AND(LEN(H20)=2,IFERROR(FIND("NO",H20),0)=1)),OR(AND(LEN(I20)=4,IFERROR(FIND("OPEN",I20),0)=1),AND(LEN(I20)=8,IFERROR(FIND("RESOLVED",I20),0)=1),AND(LEN(I20)=20,IFERROR(FIND("ACCEPTED UNCERTAINTY",I20),0)=1)),COUNTIFS(EVIDENCE_PACKET!$A$6:$A$205,E20,EVIDENCE_PACKET!$B$6:$B$205,B20,EVIDENCE_PACKET!$J$6:$J$205,"VALID")=1,COUNTIFS(EVIDENCE_PACKET!$A$6:$A$205,G20,EVIDENCE_PACKET!$B$6:$B$205,B20,EVIDENCE_PACKET!$J$6:$J$205,"VALID")=1),"VALID","INVALID - CONTROL / LINK")))</x:f>
      </x:c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6" t="str">
        <x:f>IF(A21="","",IF(COUNTIF($A$6:$A$205,A21)&gt;1,"INVALID - DUPLICATE ID",IF(AND(OR(AND(LEN(C21)=5,IFERROR(FIND("SCOPE",C21),0)=1),AND(LEN(C21)=10,IFERROR(FIND("CAPABILITY",C21),0)=1),AND(LEN(C21)=12,IFERROR(FIND("JURISDICTION",C21),0)=1),AND(LEN(C21)=5,IFERROR(FIND("BUYER",C21),0)=1),AND(LEN(C21)=16,IFERROR(FIND("ENGAGEMENT MODEL",C21),0)=1),AND(LEN(C21)=18,IFERROR(FIND("DELIVERY OWNERSHIP",C21),0)=1),AND(LEN(C21)=16,IFERROR(FIND("COMMERCIAL MODEL",C21),0)=1),AND(LEN(C21)=8,IFERROR(FIND("EVIDENCE",C21),0)=1)),OR(AND(LEN(H21)=3,IFERROR(FIND("YES",H21),0)=1),AND(LEN(H21)=2,IFERROR(FIND("NO",H21),0)=1)),OR(AND(LEN(I21)=4,IFERROR(FIND("OPEN",I21),0)=1),AND(LEN(I21)=8,IFERROR(FIND("RESOLVED",I21),0)=1),AND(LEN(I21)=20,IFERROR(FIND("ACCEPTED UNCERTAINTY",I21),0)=1)),COUNTIFS(EVIDENCE_PACKET!$A$6:$A$205,E21,EVIDENCE_PACKET!$B$6:$B$205,B21,EVIDENCE_PACKET!$J$6:$J$205,"VALID")=1,COUNTIFS(EVIDENCE_PACKET!$A$6:$A$205,G21,EVIDENCE_PACKET!$B$6:$B$205,B21,EVIDENCE_PACKET!$J$6:$J$205,"VALID")=1),"VALID","INVALID - CONTROL / LINK")))</x:f>
      </x:c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6" t="str">
        <x:f>IF(A22="","",IF(COUNTIF($A$6:$A$205,A22)&gt;1,"INVALID - DUPLICATE ID",IF(AND(OR(AND(LEN(C22)=5,IFERROR(FIND("SCOPE",C22),0)=1),AND(LEN(C22)=10,IFERROR(FIND("CAPABILITY",C22),0)=1),AND(LEN(C22)=12,IFERROR(FIND("JURISDICTION",C22),0)=1),AND(LEN(C22)=5,IFERROR(FIND("BUYER",C22),0)=1),AND(LEN(C22)=16,IFERROR(FIND("ENGAGEMENT MODEL",C22),0)=1),AND(LEN(C22)=18,IFERROR(FIND("DELIVERY OWNERSHIP",C22),0)=1),AND(LEN(C22)=16,IFERROR(FIND("COMMERCIAL MODEL",C22),0)=1),AND(LEN(C22)=8,IFERROR(FIND("EVIDENCE",C22),0)=1)),OR(AND(LEN(H22)=3,IFERROR(FIND("YES",H22),0)=1),AND(LEN(H22)=2,IFERROR(FIND("NO",H22),0)=1)),OR(AND(LEN(I22)=4,IFERROR(FIND("OPEN",I22),0)=1),AND(LEN(I22)=8,IFERROR(FIND("RESOLVED",I22),0)=1),AND(LEN(I22)=20,IFERROR(FIND("ACCEPTED UNCERTAINTY",I22),0)=1)),COUNTIFS(EVIDENCE_PACKET!$A$6:$A$205,E22,EVIDENCE_PACKET!$B$6:$B$205,B22,EVIDENCE_PACKET!$J$6:$J$205,"VALID")=1,COUNTIFS(EVIDENCE_PACKET!$A$6:$A$205,G22,EVIDENCE_PACKET!$B$6:$B$205,B22,EVIDENCE_PACKET!$J$6:$J$205,"VALID")=1),"VALID","INVALID - CONTROL / LINK")))</x:f>
      </x:c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6" t="str">
        <x:f>IF(A23="","",IF(COUNTIF($A$6:$A$205,A23)&gt;1,"INVALID - DUPLICATE ID",IF(AND(OR(AND(LEN(C23)=5,IFERROR(FIND("SCOPE",C23),0)=1),AND(LEN(C23)=10,IFERROR(FIND("CAPABILITY",C23),0)=1),AND(LEN(C23)=12,IFERROR(FIND("JURISDICTION",C23),0)=1),AND(LEN(C23)=5,IFERROR(FIND("BUYER",C23),0)=1),AND(LEN(C23)=16,IFERROR(FIND("ENGAGEMENT MODEL",C23),0)=1),AND(LEN(C23)=18,IFERROR(FIND("DELIVERY OWNERSHIP",C23),0)=1),AND(LEN(C23)=16,IFERROR(FIND("COMMERCIAL MODEL",C23),0)=1),AND(LEN(C23)=8,IFERROR(FIND("EVIDENCE",C23),0)=1)),OR(AND(LEN(H23)=3,IFERROR(FIND("YES",H23),0)=1),AND(LEN(H23)=2,IFERROR(FIND("NO",H23),0)=1)),OR(AND(LEN(I23)=4,IFERROR(FIND("OPEN",I23),0)=1),AND(LEN(I23)=8,IFERROR(FIND("RESOLVED",I23),0)=1),AND(LEN(I23)=20,IFERROR(FIND("ACCEPTED UNCERTAINTY",I23),0)=1)),COUNTIFS(EVIDENCE_PACKET!$A$6:$A$205,E23,EVIDENCE_PACKET!$B$6:$B$205,B23,EVIDENCE_PACKET!$J$6:$J$205,"VALID")=1,COUNTIFS(EVIDENCE_PACKET!$A$6:$A$205,G23,EVIDENCE_PACKET!$B$6:$B$205,B23,EVIDENCE_PACKET!$J$6:$J$205,"VALID")=1),"VALID","INVALID - CONTROL / LINK")))</x:f>
      </x:c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6" t="str">
        <x:f>IF(A24="","",IF(COUNTIF($A$6:$A$205,A24)&gt;1,"INVALID - DUPLICATE ID",IF(AND(OR(AND(LEN(C24)=5,IFERROR(FIND("SCOPE",C24),0)=1),AND(LEN(C24)=10,IFERROR(FIND("CAPABILITY",C24),0)=1),AND(LEN(C24)=12,IFERROR(FIND("JURISDICTION",C24),0)=1),AND(LEN(C24)=5,IFERROR(FIND("BUYER",C24),0)=1),AND(LEN(C24)=16,IFERROR(FIND("ENGAGEMENT MODEL",C24),0)=1),AND(LEN(C24)=18,IFERROR(FIND("DELIVERY OWNERSHIP",C24),0)=1),AND(LEN(C24)=16,IFERROR(FIND("COMMERCIAL MODEL",C24),0)=1),AND(LEN(C24)=8,IFERROR(FIND("EVIDENCE",C24),0)=1)),OR(AND(LEN(H24)=3,IFERROR(FIND("YES",H24),0)=1),AND(LEN(H24)=2,IFERROR(FIND("NO",H24),0)=1)),OR(AND(LEN(I24)=4,IFERROR(FIND("OPEN",I24),0)=1),AND(LEN(I24)=8,IFERROR(FIND("RESOLVED",I24),0)=1),AND(LEN(I24)=20,IFERROR(FIND("ACCEPTED UNCERTAINTY",I24),0)=1)),COUNTIFS(EVIDENCE_PACKET!$A$6:$A$205,E24,EVIDENCE_PACKET!$B$6:$B$205,B24,EVIDENCE_PACKET!$J$6:$J$205,"VALID")=1,COUNTIFS(EVIDENCE_PACKET!$A$6:$A$205,G24,EVIDENCE_PACKET!$B$6:$B$205,B24,EVIDENCE_PACKET!$J$6:$J$205,"VALID")=1),"VALID","INVALID - CONTROL / LINK")))</x:f>
      </x:c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6" t="str">
        <x:f>IF(A25="","",IF(COUNTIF($A$6:$A$205,A25)&gt;1,"INVALID - DUPLICATE ID",IF(AND(OR(AND(LEN(C25)=5,IFERROR(FIND("SCOPE",C25),0)=1),AND(LEN(C25)=10,IFERROR(FIND("CAPABILITY",C25),0)=1),AND(LEN(C25)=12,IFERROR(FIND("JURISDICTION",C25),0)=1),AND(LEN(C25)=5,IFERROR(FIND("BUYER",C25),0)=1),AND(LEN(C25)=16,IFERROR(FIND("ENGAGEMENT MODEL",C25),0)=1),AND(LEN(C25)=18,IFERROR(FIND("DELIVERY OWNERSHIP",C25),0)=1),AND(LEN(C25)=16,IFERROR(FIND("COMMERCIAL MODEL",C25),0)=1),AND(LEN(C25)=8,IFERROR(FIND("EVIDENCE",C25),0)=1)),OR(AND(LEN(H25)=3,IFERROR(FIND("YES",H25),0)=1),AND(LEN(H25)=2,IFERROR(FIND("NO",H25),0)=1)),OR(AND(LEN(I25)=4,IFERROR(FIND("OPEN",I25),0)=1),AND(LEN(I25)=8,IFERROR(FIND("RESOLVED",I25),0)=1),AND(LEN(I25)=20,IFERROR(FIND("ACCEPTED UNCERTAINTY",I25),0)=1)),COUNTIFS(EVIDENCE_PACKET!$A$6:$A$205,E25,EVIDENCE_PACKET!$B$6:$B$205,B25,EVIDENCE_PACKET!$J$6:$J$205,"VALID")=1,COUNTIFS(EVIDENCE_PACKET!$A$6:$A$205,G25,EVIDENCE_PACKET!$B$6:$B$205,B25,EVIDENCE_PACKET!$J$6:$J$205,"VALID")=1),"VALID","INVALID - CONTROL / LINK")))</x:f>
      </x:c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  <x:c r="J26" s="20"/>
      <x:c r="K26" s="26" t="str">
        <x:f>IF(A26="","",IF(COUNTIF($A$6:$A$205,A26)&gt;1,"INVALID - DUPLICATE ID",IF(AND(OR(AND(LEN(C26)=5,IFERROR(FIND("SCOPE",C26),0)=1),AND(LEN(C26)=10,IFERROR(FIND("CAPABILITY",C26),0)=1),AND(LEN(C26)=12,IFERROR(FIND("JURISDICTION",C26),0)=1),AND(LEN(C26)=5,IFERROR(FIND("BUYER",C26),0)=1),AND(LEN(C26)=16,IFERROR(FIND("ENGAGEMENT MODEL",C26),0)=1),AND(LEN(C26)=18,IFERROR(FIND("DELIVERY OWNERSHIP",C26),0)=1),AND(LEN(C26)=16,IFERROR(FIND("COMMERCIAL MODEL",C26),0)=1),AND(LEN(C26)=8,IFERROR(FIND("EVIDENCE",C26),0)=1)),OR(AND(LEN(H26)=3,IFERROR(FIND("YES",H26),0)=1),AND(LEN(H26)=2,IFERROR(FIND("NO",H26),0)=1)),OR(AND(LEN(I26)=4,IFERROR(FIND("OPEN",I26),0)=1),AND(LEN(I26)=8,IFERROR(FIND("RESOLVED",I26),0)=1),AND(LEN(I26)=20,IFERROR(FIND("ACCEPTED UNCERTAINTY",I26),0)=1)),COUNTIFS(EVIDENCE_PACKET!$A$6:$A$205,E26,EVIDENCE_PACKET!$B$6:$B$205,B26,EVIDENCE_PACKET!$J$6:$J$205,"VALID")=1,COUNTIFS(EVIDENCE_PACKET!$A$6:$A$205,G26,EVIDENCE_PACKET!$B$6:$B$205,B26,EVIDENCE_PACKET!$J$6:$J$205,"VALID")=1),"VALID","INVALID - CONTROL / LINK")))</x:f>
      </x:c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  <x:c r="J27" s="20"/>
      <x:c r="K27" s="26" t="str">
        <x:f>IF(A27="","",IF(COUNTIF($A$6:$A$205,A27)&gt;1,"INVALID - DUPLICATE ID",IF(AND(OR(AND(LEN(C27)=5,IFERROR(FIND("SCOPE",C27),0)=1),AND(LEN(C27)=10,IFERROR(FIND("CAPABILITY",C27),0)=1),AND(LEN(C27)=12,IFERROR(FIND("JURISDICTION",C27),0)=1),AND(LEN(C27)=5,IFERROR(FIND("BUYER",C27),0)=1),AND(LEN(C27)=16,IFERROR(FIND("ENGAGEMENT MODEL",C27),0)=1),AND(LEN(C27)=18,IFERROR(FIND("DELIVERY OWNERSHIP",C27),0)=1),AND(LEN(C27)=16,IFERROR(FIND("COMMERCIAL MODEL",C27),0)=1),AND(LEN(C27)=8,IFERROR(FIND("EVIDENCE",C27),0)=1)),OR(AND(LEN(H27)=3,IFERROR(FIND("YES",H27),0)=1),AND(LEN(H27)=2,IFERROR(FIND("NO",H27),0)=1)),OR(AND(LEN(I27)=4,IFERROR(FIND("OPEN",I27),0)=1),AND(LEN(I27)=8,IFERROR(FIND("RESOLVED",I27),0)=1),AND(LEN(I27)=20,IFERROR(FIND("ACCEPTED UNCERTAINTY",I27),0)=1)),COUNTIFS(EVIDENCE_PACKET!$A$6:$A$205,E27,EVIDENCE_PACKET!$B$6:$B$205,B27,EVIDENCE_PACKET!$J$6:$J$205,"VALID")=1,COUNTIFS(EVIDENCE_PACKET!$A$6:$A$205,G27,EVIDENCE_PACKET!$B$6:$B$205,B27,EVIDENCE_PACKET!$J$6:$J$205,"VALID")=1),"VALID","INVALID - CONTROL / LINK")))</x:f>
      </x:c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  <x:c r="J28" s="20"/>
      <x:c r="K28" s="26" t="str">
        <x:f>IF(A28="","",IF(COUNTIF($A$6:$A$205,A28)&gt;1,"INVALID - DUPLICATE ID",IF(AND(OR(AND(LEN(C28)=5,IFERROR(FIND("SCOPE",C28),0)=1),AND(LEN(C28)=10,IFERROR(FIND("CAPABILITY",C28),0)=1),AND(LEN(C28)=12,IFERROR(FIND("JURISDICTION",C28),0)=1),AND(LEN(C28)=5,IFERROR(FIND("BUYER",C28),0)=1),AND(LEN(C28)=16,IFERROR(FIND("ENGAGEMENT MODEL",C28),0)=1),AND(LEN(C28)=18,IFERROR(FIND("DELIVERY OWNERSHIP",C28),0)=1),AND(LEN(C28)=16,IFERROR(FIND("COMMERCIAL MODEL",C28),0)=1),AND(LEN(C28)=8,IFERROR(FIND("EVIDENCE",C28),0)=1)),OR(AND(LEN(H28)=3,IFERROR(FIND("YES",H28),0)=1),AND(LEN(H28)=2,IFERROR(FIND("NO",H28),0)=1)),OR(AND(LEN(I28)=4,IFERROR(FIND("OPEN",I28),0)=1),AND(LEN(I28)=8,IFERROR(FIND("RESOLVED",I28),0)=1),AND(LEN(I28)=20,IFERROR(FIND("ACCEPTED UNCERTAINTY",I28),0)=1)),COUNTIFS(EVIDENCE_PACKET!$A$6:$A$205,E28,EVIDENCE_PACKET!$B$6:$B$205,B28,EVIDENCE_PACKET!$J$6:$J$205,"VALID")=1,COUNTIFS(EVIDENCE_PACKET!$A$6:$A$205,G28,EVIDENCE_PACKET!$B$6:$B$205,B28,EVIDENCE_PACKET!$J$6:$J$205,"VALID")=1),"VALID","INVALID - CONTROL / LINK")))</x:f>
      </x:c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  <x:c r="J29" s="20"/>
      <x:c r="K29" s="26" t="str">
        <x:f>IF(A29="","",IF(COUNTIF($A$6:$A$205,A29)&gt;1,"INVALID - DUPLICATE ID",IF(AND(OR(AND(LEN(C29)=5,IFERROR(FIND("SCOPE",C29),0)=1),AND(LEN(C29)=10,IFERROR(FIND("CAPABILITY",C29),0)=1),AND(LEN(C29)=12,IFERROR(FIND("JURISDICTION",C29),0)=1),AND(LEN(C29)=5,IFERROR(FIND("BUYER",C29),0)=1),AND(LEN(C29)=16,IFERROR(FIND("ENGAGEMENT MODEL",C29),0)=1),AND(LEN(C29)=18,IFERROR(FIND("DELIVERY OWNERSHIP",C29),0)=1),AND(LEN(C29)=16,IFERROR(FIND("COMMERCIAL MODEL",C29),0)=1),AND(LEN(C29)=8,IFERROR(FIND("EVIDENCE",C29),0)=1)),OR(AND(LEN(H29)=3,IFERROR(FIND("YES",H29),0)=1),AND(LEN(H29)=2,IFERROR(FIND("NO",H29),0)=1)),OR(AND(LEN(I29)=4,IFERROR(FIND("OPEN",I29),0)=1),AND(LEN(I29)=8,IFERROR(FIND("RESOLVED",I29),0)=1),AND(LEN(I29)=20,IFERROR(FIND("ACCEPTED UNCERTAINTY",I29),0)=1)),COUNTIFS(EVIDENCE_PACKET!$A$6:$A$205,E29,EVIDENCE_PACKET!$B$6:$B$205,B29,EVIDENCE_PACKET!$J$6:$J$205,"VALID")=1,COUNTIFS(EVIDENCE_PACKET!$A$6:$A$205,G29,EVIDENCE_PACKET!$B$6:$B$205,B29,EVIDENCE_PACKET!$J$6:$J$205,"VALID")=1),"VALID","INVALID - CONTROL / LINK")))</x:f>
      </x:c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  <x:c r="J30" s="20"/>
      <x:c r="K30" s="26" t="str">
        <x:f>IF(A30="","",IF(COUNTIF($A$6:$A$205,A30)&gt;1,"INVALID - DUPLICATE ID",IF(AND(OR(AND(LEN(C30)=5,IFERROR(FIND("SCOPE",C30),0)=1),AND(LEN(C30)=10,IFERROR(FIND("CAPABILITY",C30),0)=1),AND(LEN(C30)=12,IFERROR(FIND("JURISDICTION",C30),0)=1),AND(LEN(C30)=5,IFERROR(FIND("BUYER",C30),0)=1),AND(LEN(C30)=16,IFERROR(FIND("ENGAGEMENT MODEL",C30),0)=1),AND(LEN(C30)=18,IFERROR(FIND("DELIVERY OWNERSHIP",C30),0)=1),AND(LEN(C30)=16,IFERROR(FIND("COMMERCIAL MODEL",C30),0)=1),AND(LEN(C30)=8,IFERROR(FIND("EVIDENCE",C30),0)=1)),OR(AND(LEN(H30)=3,IFERROR(FIND("YES",H30),0)=1),AND(LEN(H30)=2,IFERROR(FIND("NO",H30),0)=1)),OR(AND(LEN(I30)=4,IFERROR(FIND("OPEN",I30),0)=1),AND(LEN(I30)=8,IFERROR(FIND("RESOLVED",I30),0)=1),AND(LEN(I30)=20,IFERROR(FIND("ACCEPTED UNCERTAINTY",I30),0)=1)),COUNTIFS(EVIDENCE_PACKET!$A$6:$A$205,E30,EVIDENCE_PACKET!$B$6:$B$205,B30,EVIDENCE_PACKET!$J$6:$J$205,"VALID")=1,COUNTIFS(EVIDENCE_PACKET!$A$6:$A$205,G30,EVIDENCE_PACKET!$B$6:$B$205,B30,EVIDENCE_PACKET!$J$6:$J$205,"VALID")=1),"VALID","INVALID - CONTROL / LINK")))</x:f>
      </x:c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  <x:c r="J31" s="20"/>
      <x:c r="K31" s="26" t="str">
        <x:f>IF(A31="","",IF(COUNTIF($A$6:$A$205,A31)&gt;1,"INVALID - DUPLICATE ID",IF(AND(OR(AND(LEN(C31)=5,IFERROR(FIND("SCOPE",C31),0)=1),AND(LEN(C31)=10,IFERROR(FIND("CAPABILITY",C31),0)=1),AND(LEN(C31)=12,IFERROR(FIND("JURISDICTION",C31),0)=1),AND(LEN(C31)=5,IFERROR(FIND("BUYER",C31),0)=1),AND(LEN(C31)=16,IFERROR(FIND("ENGAGEMENT MODEL",C31),0)=1),AND(LEN(C31)=18,IFERROR(FIND("DELIVERY OWNERSHIP",C31),0)=1),AND(LEN(C31)=16,IFERROR(FIND("COMMERCIAL MODEL",C31),0)=1),AND(LEN(C31)=8,IFERROR(FIND("EVIDENCE",C31),0)=1)),OR(AND(LEN(H31)=3,IFERROR(FIND("YES",H31),0)=1),AND(LEN(H31)=2,IFERROR(FIND("NO",H31),0)=1)),OR(AND(LEN(I31)=4,IFERROR(FIND("OPEN",I31),0)=1),AND(LEN(I31)=8,IFERROR(FIND("RESOLVED",I31),0)=1),AND(LEN(I31)=20,IFERROR(FIND("ACCEPTED UNCERTAINTY",I31),0)=1)),COUNTIFS(EVIDENCE_PACKET!$A$6:$A$205,E31,EVIDENCE_PACKET!$B$6:$B$205,B31,EVIDENCE_PACKET!$J$6:$J$205,"VALID")=1,COUNTIFS(EVIDENCE_PACKET!$A$6:$A$205,G31,EVIDENCE_PACKET!$B$6:$B$205,B31,EVIDENCE_PACKET!$J$6:$J$205,"VALID")=1),"VALID","INVALID - CONTROL / LINK")))</x:f>
      </x:c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  <x:c r="J32" s="20"/>
      <x:c r="K32" s="26" t="str">
        <x:f>IF(A32="","",IF(COUNTIF($A$6:$A$205,A32)&gt;1,"INVALID - DUPLICATE ID",IF(AND(OR(AND(LEN(C32)=5,IFERROR(FIND("SCOPE",C32),0)=1),AND(LEN(C32)=10,IFERROR(FIND("CAPABILITY",C32),0)=1),AND(LEN(C32)=12,IFERROR(FIND("JURISDICTION",C32),0)=1),AND(LEN(C32)=5,IFERROR(FIND("BUYER",C32),0)=1),AND(LEN(C32)=16,IFERROR(FIND("ENGAGEMENT MODEL",C32),0)=1),AND(LEN(C32)=18,IFERROR(FIND("DELIVERY OWNERSHIP",C32),0)=1),AND(LEN(C32)=16,IFERROR(FIND("COMMERCIAL MODEL",C32),0)=1),AND(LEN(C32)=8,IFERROR(FIND("EVIDENCE",C32),0)=1)),OR(AND(LEN(H32)=3,IFERROR(FIND("YES",H32),0)=1),AND(LEN(H32)=2,IFERROR(FIND("NO",H32),0)=1)),OR(AND(LEN(I32)=4,IFERROR(FIND("OPEN",I32),0)=1),AND(LEN(I32)=8,IFERROR(FIND("RESOLVED",I32),0)=1),AND(LEN(I32)=20,IFERROR(FIND("ACCEPTED UNCERTAINTY",I32),0)=1)),COUNTIFS(EVIDENCE_PACKET!$A$6:$A$205,E32,EVIDENCE_PACKET!$B$6:$B$205,B32,EVIDENCE_PACKET!$J$6:$J$205,"VALID")=1,COUNTIFS(EVIDENCE_PACKET!$A$6:$A$205,G32,EVIDENCE_PACKET!$B$6:$B$205,B32,EVIDENCE_PACKET!$J$6:$J$205,"VALID")=1),"VALID","INVALID - CONTROL / LINK")))</x:f>
      </x:c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  <x:c r="J33" s="20"/>
      <x:c r="K33" s="26" t="str">
        <x:f>IF(A33="","",IF(COUNTIF($A$6:$A$205,A33)&gt;1,"INVALID - DUPLICATE ID",IF(AND(OR(AND(LEN(C33)=5,IFERROR(FIND("SCOPE",C33),0)=1),AND(LEN(C33)=10,IFERROR(FIND("CAPABILITY",C33),0)=1),AND(LEN(C33)=12,IFERROR(FIND("JURISDICTION",C33),0)=1),AND(LEN(C33)=5,IFERROR(FIND("BUYER",C33),0)=1),AND(LEN(C33)=16,IFERROR(FIND("ENGAGEMENT MODEL",C33),0)=1),AND(LEN(C33)=18,IFERROR(FIND("DELIVERY OWNERSHIP",C33),0)=1),AND(LEN(C33)=16,IFERROR(FIND("COMMERCIAL MODEL",C33),0)=1),AND(LEN(C33)=8,IFERROR(FIND("EVIDENCE",C33),0)=1)),OR(AND(LEN(H33)=3,IFERROR(FIND("YES",H33),0)=1),AND(LEN(H33)=2,IFERROR(FIND("NO",H33),0)=1)),OR(AND(LEN(I33)=4,IFERROR(FIND("OPEN",I33),0)=1),AND(LEN(I33)=8,IFERROR(FIND("RESOLVED",I33),0)=1),AND(LEN(I33)=20,IFERROR(FIND("ACCEPTED UNCERTAINTY",I33),0)=1)),COUNTIFS(EVIDENCE_PACKET!$A$6:$A$205,E33,EVIDENCE_PACKET!$B$6:$B$205,B33,EVIDENCE_PACKET!$J$6:$J$205,"VALID")=1,COUNTIFS(EVIDENCE_PACKET!$A$6:$A$205,G33,EVIDENCE_PACKET!$B$6:$B$205,B33,EVIDENCE_PACKET!$J$6:$J$205,"VALID")=1),"VALID","INVALID - CONTROL / LINK")))</x:f>
      </x:c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  <x:c r="K34" s="26" t="str">
        <x:f>IF(A34="","",IF(COUNTIF($A$6:$A$205,A34)&gt;1,"INVALID - DUPLICATE ID",IF(AND(OR(AND(LEN(C34)=5,IFERROR(FIND("SCOPE",C34),0)=1),AND(LEN(C34)=10,IFERROR(FIND("CAPABILITY",C34),0)=1),AND(LEN(C34)=12,IFERROR(FIND("JURISDICTION",C34),0)=1),AND(LEN(C34)=5,IFERROR(FIND("BUYER",C34),0)=1),AND(LEN(C34)=16,IFERROR(FIND("ENGAGEMENT MODEL",C34),0)=1),AND(LEN(C34)=18,IFERROR(FIND("DELIVERY OWNERSHIP",C34),0)=1),AND(LEN(C34)=16,IFERROR(FIND("COMMERCIAL MODEL",C34),0)=1),AND(LEN(C34)=8,IFERROR(FIND("EVIDENCE",C34),0)=1)),OR(AND(LEN(H34)=3,IFERROR(FIND("YES",H34),0)=1),AND(LEN(H34)=2,IFERROR(FIND("NO",H34),0)=1)),OR(AND(LEN(I34)=4,IFERROR(FIND("OPEN",I34),0)=1),AND(LEN(I34)=8,IFERROR(FIND("RESOLVED",I34),0)=1),AND(LEN(I34)=20,IFERROR(FIND("ACCEPTED UNCERTAINTY",I34),0)=1)),COUNTIFS(EVIDENCE_PACKET!$A$6:$A$205,E34,EVIDENCE_PACKET!$B$6:$B$205,B34,EVIDENCE_PACKET!$J$6:$J$205,"VALID")=1,COUNTIFS(EVIDENCE_PACKET!$A$6:$A$205,G34,EVIDENCE_PACKET!$B$6:$B$205,B34,EVIDENCE_PACKET!$J$6:$J$205,"VALID")=1),"VALID","INVALID - CONTROL / LINK")))</x:f>
      </x:c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  <x:c r="J35" s="20"/>
      <x:c r="K35" s="26" t="str">
        <x:f>IF(A35="","",IF(COUNTIF($A$6:$A$205,A35)&gt;1,"INVALID - DUPLICATE ID",IF(AND(OR(AND(LEN(C35)=5,IFERROR(FIND("SCOPE",C35),0)=1),AND(LEN(C35)=10,IFERROR(FIND("CAPABILITY",C35),0)=1),AND(LEN(C35)=12,IFERROR(FIND("JURISDICTION",C35),0)=1),AND(LEN(C35)=5,IFERROR(FIND("BUYER",C35),0)=1),AND(LEN(C35)=16,IFERROR(FIND("ENGAGEMENT MODEL",C35),0)=1),AND(LEN(C35)=18,IFERROR(FIND("DELIVERY OWNERSHIP",C35),0)=1),AND(LEN(C35)=16,IFERROR(FIND("COMMERCIAL MODEL",C35),0)=1),AND(LEN(C35)=8,IFERROR(FIND("EVIDENCE",C35),0)=1)),OR(AND(LEN(H35)=3,IFERROR(FIND("YES",H35),0)=1),AND(LEN(H35)=2,IFERROR(FIND("NO",H35),0)=1)),OR(AND(LEN(I35)=4,IFERROR(FIND("OPEN",I35),0)=1),AND(LEN(I35)=8,IFERROR(FIND("RESOLVED",I35),0)=1),AND(LEN(I35)=20,IFERROR(FIND("ACCEPTED UNCERTAINTY",I35),0)=1)),COUNTIFS(EVIDENCE_PACKET!$A$6:$A$205,E35,EVIDENCE_PACKET!$B$6:$B$205,B35,EVIDENCE_PACKET!$J$6:$J$205,"VALID")=1,COUNTIFS(EVIDENCE_PACKET!$A$6:$A$205,G35,EVIDENCE_PACKET!$B$6:$B$205,B35,EVIDENCE_PACKET!$J$6:$J$205,"VALID")=1),"VALID","INVALID - CONTROL / LINK")))</x:f>
      </x:c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  <x:c r="J36" s="20"/>
      <x:c r="K36" s="26" t="str">
        <x:f>IF(A36="","",IF(COUNTIF($A$6:$A$205,A36)&gt;1,"INVALID - DUPLICATE ID",IF(AND(OR(AND(LEN(C36)=5,IFERROR(FIND("SCOPE",C36),0)=1),AND(LEN(C36)=10,IFERROR(FIND("CAPABILITY",C36),0)=1),AND(LEN(C36)=12,IFERROR(FIND("JURISDICTION",C36),0)=1),AND(LEN(C36)=5,IFERROR(FIND("BUYER",C36),0)=1),AND(LEN(C36)=16,IFERROR(FIND("ENGAGEMENT MODEL",C36),0)=1),AND(LEN(C36)=18,IFERROR(FIND("DELIVERY OWNERSHIP",C36),0)=1),AND(LEN(C36)=16,IFERROR(FIND("COMMERCIAL MODEL",C36),0)=1),AND(LEN(C36)=8,IFERROR(FIND("EVIDENCE",C36),0)=1)),OR(AND(LEN(H36)=3,IFERROR(FIND("YES",H36),0)=1),AND(LEN(H36)=2,IFERROR(FIND("NO",H36),0)=1)),OR(AND(LEN(I36)=4,IFERROR(FIND("OPEN",I36),0)=1),AND(LEN(I36)=8,IFERROR(FIND("RESOLVED",I36),0)=1),AND(LEN(I36)=20,IFERROR(FIND("ACCEPTED UNCERTAINTY",I36),0)=1)),COUNTIFS(EVIDENCE_PACKET!$A$6:$A$205,E36,EVIDENCE_PACKET!$B$6:$B$205,B36,EVIDENCE_PACKET!$J$6:$J$205,"VALID")=1,COUNTIFS(EVIDENCE_PACKET!$A$6:$A$205,G36,EVIDENCE_PACKET!$B$6:$B$205,B36,EVIDENCE_PACKET!$J$6:$J$205,"VALID")=1),"VALID","INVALID - CONTROL / LINK")))</x:f>
      </x:c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  <x:c r="J37" s="20"/>
      <x:c r="K37" s="26" t="str">
        <x:f>IF(A37="","",IF(COUNTIF($A$6:$A$205,A37)&gt;1,"INVALID - DUPLICATE ID",IF(AND(OR(AND(LEN(C37)=5,IFERROR(FIND("SCOPE",C37),0)=1),AND(LEN(C37)=10,IFERROR(FIND("CAPABILITY",C37),0)=1),AND(LEN(C37)=12,IFERROR(FIND("JURISDICTION",C37),0)=1),AND(LEN(C37)=5,IFERROR(FIND("BUYER",C37),0)=1),AND(LEN(C37)=16,IFERROR(FIND("ENGAGEMENT MODEL",C37),0)=1),AND(LEN(C37)=18,IFERROR(FIND("DELIVERY OWNERSHIP",C37),0)=1),AND(LEN(C37)=16,IFERROR(FIND("COMMERCIAL MODEL",C37),0)=1),AND(LEN(C37)=8,IFERROR(FIND("EVIDENCE",C37),0)=1)),OR(AND(LEN(H37)=3,IFERROR(FIND("YES",H37),0)=1),AND(LEN(H37)=2,IFERROR(FIND("NO",H37),0)=1)),OR(AND(LEN(I37)=4,IFERROR(FIND("OPEN",I37),0)=1),AND(LEN(I37)=8,IFERROR(FIND("RESOLVED",I37),0)=1),AND(LEN(I37)=20,IFERROR(FIND("ACCEPTED UNCERTAINTY",I37),0)=1)),COUNTIFS(EVIDENCE_PACKET!$A$6:$A$205,E37,EVIDENCE_PACKET!$B$6:$B$205,B37,EVIDENCE_PACKET!$J$6:$J$205,"VALID")=1,COUNTIFS(EVIDENCE_PACKET!$A$6:$A$205,G37,EVIDENCE_PACKET!$B$6:$B$205,B37,EVIDENCE_PACKET!$J$6:$J$205,"VALID")=1),"VALID","INVALID - CONTROL / LINK")))</x:f>
      </x:c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  <x:c r="J38" s="20"/>
      <x:c r="K38" s="26" t="str">
        <x:f>IF(A38="","",IF(COUNTIF($A$6:$A$205,A38)&gt;1,"INVALID - DUPLICATE ID",IF(AND(OR(AND(LEN(C38)=5,IFERROR(FIND("SCOPE",C38),0)=1),AND(LEN(C38)=10,IFERROR(FIND("CAPABILITY",C38),0)=1),AND(LEN(C38)=12,IFERROR(FIND("JURISDICTION",C38),0)=1),AND(LEN(C38)=5,IFERROR(FIND("BUYER",C38),0)=1),AND(LEN(C38)=16,IFERROR(FIND("ENGAGEMENT MODEL",C38),0)=1),AND(LEN(C38)=18,IFERROR(FIND("DELIVERY OWNERSHIP",C38),0)=1),AND(LEN(C38)=16,IFERROR(FIND("COMMERCIAL MODEL",C38),0)=1),AND(LEN(C38)=8,IFERROR(FIND("EVIDENCE",C38),0)=1)),OR(AND(LEN(H38)=3,IFERROR(FIND("YES",H38),0)=1),AND(LEN(H38)=2,IFERROR(FIND("NO",H38),0)=1)),OR(AND(LEN(I38)=4,IFERROR(FIND("OPEN",I38),0)=1),AND(LEN(I38)=8,IFERROR(FIND("RESOLVED",I38),0)=1),AND(LEN(I38)=20,IFERROR(FIND("ACCEPTED UNCERTAINTY",I38),0)=1)),COUNTIFS(EVIDENCE_PACKET!$A$6:$A$205,E38,EVIDENCE_PACKET!$B$6:$B$205,B38,EVIDENCE_PACKET!$J$6:$J$205,"VALID")=1,COUNTIFS(EVIDENCE_PACKET!$A$6:$A$205,G38,EVIDENCE_PACKET!$B$6:$B$205,B38,EVIDENCE_PACKET!$J$6:$J$205,"VALID")=1),"VALID","INVALID - CONTROL / LINK")))</x:f>
      </x:c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  <x:c r="J39" s="20"/>
      <x:c r="K39" s="26" t="str">
        <x:f>IF(A39="","",IF(COUNTIF($A$6:$A$205,A39)&gt;1,"INVALID - DUPLICATE ID",IF(AND(OR(AND(LEN(C39)=5,IFERROR(FIND("SCOPE",C39),0)=1),AND(LEN(C39)=10,IFERROR(FIND("CAPABILITY",C39),0)=1),AND(LEN(C39)=12,IFERROR(FIND("JURISDICTION",C39),0)=1),AND(LEN(C39)=5,IFERROR(FIND("BUYER",C39),0)=1),AND(LEN(C39)=16,IFERROR(FIND("ENGAGEMENT MODEL",C39),0)=1),AND(LEN(C39)=18,IFERROR(FIND("DELIVERY OWNERSHIP",C39),0)=1),AND(LEN(C39)=16,IFERROR(FIND("COMMERCIAL MODEL",C39),0)=1),AND(LEN(C39)=8,IFERROR(FIND("EVIDENCE",C39),0)=1)),OR(AND(LEN(H39)=3,IFERROR(FIND("YES",H39),0)=1),AND(LEN(H39)=2,IFERROR(FIND("NO",H39),0)=1)),OR(AND(LEN(I39)=4,IFERROR(FIND("OPEN",I39),0)=1),AND(LEN(I39)=8,IFERROR(FIND("RESOLVED",I39),0)=1),AND(LEN(I39)=20,IFERROR(FIND("ACCEPTED UNCERTAINTY",I39),0)=1)),COUNTIFS(EVIDENCE_PACKET!$A$6:$A$205,E39,EVIDENCE_PACKET!$B$6:$B$205,B39,EVIDENCE_PACKET!$J$6:$J$205,"VALID")=1,COUNTIFS(EVIDENCE_PACKET!$A$6:$A$205,G39,EVIDENCE_PACKET!$B$6:$B$205,B39,EVIDENCE_PACKET!$J$6:$J$205,"VALID")=1),"VALID","INVALID - CONTROL / LINK")))</x:f>
      </x:c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  <x:c r="J40" s="20"/>
      <x:c r="K40" s="26" t="str">
        <x:f>IF(A40="","",IF(COUNTIF($A$6:$A$205,A40)&gt;1,"INVALID - DUPLICATE ID",IF(AND(OR(AND(LEN(C40)=5,IFERROR(FIND("SCOPE",C40),0)=1),AND(LEN(C40)=10,IFERROR(FIND("CAPABILITY",C40),0)=1),AND(LEN(C40)=12,IFERROR(FIND("JURISDICTION",C40),0)=1),AND(LEN(C40)=5,IFERROR(FIND("BUYER",C40),0)=1),AND(LEN(C40)=16,IFERROR(FIND("ENGAGEMENT MODEL",C40),0)=1),AND(LEN(C40)=18,IFERROR(FIND("DELIVERY OWNERSHIP",C40),0)=1),AND(LEN(C40)=16,IFERROR(FIND("COMMERCIAL MODEL",C40),0)=1),AND(LEN(C40)=8,IFERROR(FIND("EVIDENCE",C40),0)=1)),OR(AND(LEN(H40)=3,IFERROR(FIND("YES",H40),0)=1),AND(LEN(H40)=2,IFERROR(FIND("NO",H40),0)=1)),OR(AND(LEN(I40)=4,IFERROR(FIND("OPEN",I40),0)=1),AND(LEN(I40)=8,IFERROR(FIND("RESOLVED",I40),0)=1),AND(LEN(I40)=20,IFERROR(FIND("ACCEPTED UNCERTAINTY",I40),0)=1)),COUNTIFS(EVIDENCE_PACKET!$A$6:$A$205,E40,EVIDENCE_PACKET!$B$6:$B$205,B40,EVIDENCE_PACKET!$J$6:$J$205,"VALID")=1,COUNTIFS(EVIDENCE_PACKET!$A$6:$A$205,G40,EVIDENCE_PACKET!$B$6:$B$205,B40,EVIDENCE_PACKET!$J$6:$J$205,"VALID")=1),"VALID","INVALID - CONTROL / LINK")))</x:f>
      </x:c>
    </x:row>
    <x:row r="41">
      <x:c r="A41" s="20"/>
      <x:c r="B41" s="20"/>
      <x:c r="C41" s="20"/>
      <x:c r="D41" s="20"/>
      <x:c r="E41" s="20"/>
      <x:c r="F41" s="20"/>
      <x:c r="G41" s="20"/>
      <x:c r="H41" s="20"/>
      <x:c r="I41" s="20"/>
      <x:c r="J41" s="20"/>
      <x:c r="K41" s="26" t="str">
        <x:f>IF(A41="","",IF(COUNTIF($A$6:$A$205,A41)&gt;1,"INVALID - DUPLICATE ID",IF(AND(OR(AND(LEN(C41)=5,IFERROR(FIND("SCOPE",C41),0)=1),AND(LEN(C41)=10,IFERROR(FIND("CAPABILITY",C41),0)=1),AND(LEN(C41)=12,IFERROR(FIND("JURISDICTION",C41),0)=1),AND(LEN(C41)=5,IFERROR(FIND("BUYER",C41),0)=1),AND(LEN(C41)=16,IFERROR(FIND("ENGAGEMENT MODEL",C41),0)=1),AND(LEN(C41)=18,IFERROR(FIND("DELIVERY OWNERSHIP",C41),0)=1),AND(LEN(C41)=16,IFERROR(FIND("COMMERCIAL MODEL",C41),0)=1),AND(LEN(C41)=8,IFERROR(FIND("EVIDENCE",C41),0)=1)),OR(AND(LEN(H41)=3,IFERROR(FIND("YES",H41),0)=1),AND(LEN(H41)=2,IFERROR(FIND("NO",H41),0)=1)),OR(AND(LEN(I41)=4,IFERROR(FIND("OPEN",I41),0)=1),AND(LEN(I41)=8,IFERROR(FIND("RESOLVED",I41),0)=1),AND(LEN(I41)=20,IFERROR(FIND("ACCEPTED UNCERTAINTY",I41),0)=1)),COUNTIFS(EVIDENCE_PACKET!$A$6:$A$205,E41,EVIDENCE_PACKET!$B$6:$B$205,B41,EVIDENCE_PACKET!$J$6:$J$205,"VALID")=1,COUNTIFS(EVIDENCE_PACKET!$A$6:$A$205,G41,EVIDENCE_PACKET!$B$6:$B$205,B41,EVIDENCE_PACKET!$J$6:$J$205,"VALID")=1),"VALID","INVALID - CONTROL / LINK")))</x:f>
      </x:c>
    </x:row>
    <x:row r="42">
      <x:c r="A42" s="20"/>
      <x:c r="B42" s="20"/>
      <x:c r="C42" s="20"/>
      <x:c r="D42" s="20"/>
      <x:c r="E42" s="20"/>
      <x:c r="F42" s="20"/>
      <x:c r="G42" s="20"/>
      <x:c r="H42" s="20"/>
      <x:c r="I42" s="20"/>
      <x:c r="J42" s="20"/>
      <x:c r="K42" s="26" t="str">
        <x:f>IF(A42="","",IF(COUNTIF($A$6:$A$205,A42)&gt;1,"INVALID - DUPLICATE ID",IF(AND(OR(AND(LEN(C42)=5,IFERROR(FIND("SCOPE",C42),0)=1),AND(LEN(C42)=10,IFERROR(FIND("CAPABILITY",C42),0)=1),AND(LEN(C42)=12,IFERROR(FIND("JURISDICTION",C42),0)=1),AND(LEN(C42)=5,IFERROR(FIND("BUYER",C42),0)=1),AND(LEN(C42)=16,IFERROR(FIND("ENGAGEMENT MODEL",C42),0)=1),AND(LEN(C42)=18,IFERROR(FIND("DELIVERY OWNERSHIP",C42),0)=1),AND(LEN(C42)=16,IFERROR(FIND("COMMERCIAL MODEL",C42),0)=1),AND(LEN(C42)=8,IFERROR(FIND("EVIDENCE",C42),0)=1)),OR(AND(LEN(H42)=3,IFERROR(FIND("YES",H42),0)=1),AND(LEN(H42)=2,IFERROR(FIND("NO",H42),0)=1)),OR(AND(LEN(I42)=4,IFERROR(FIND("OPEN",I42),0)=1),AND(LEN(I42)=8,IFERROR(FIND("RESOLVED",I42),0)=1),AND(LEN(I42)=20,IFERROR(FIND("ACCEPTED UNCERTAINTY",I42),0)=1)),COUNTIFS(EVIDENCE_PACKET!$A$6:$A$205,E42,EVIDENCE_PACKET!$B$6:$B$205,B42,EVIDENCE_PACKET!$J$6:$J$205,"VALID")=1,COUNTIFS(EVIDENCE_PACKET!$A$6:$A$205,G42,EVIDENCE_PACKET!$B$6:$B$205,B42,EVIDENCE_PACKET!$J$6:$J$205,"VALID")=1),"VALID","INVALID - CONTROL / LINK")))</x:f>
      </x:c>
    </x:row>
    <x:row r="43">
      <x:c r="A43" s="20"/>
      <x:c r="B43" s="20"/>
      <x:c r="C43" s="20"/>
      <x:c r="D43" s="20"/>
      <x:c r="E43" s="20"/>
      <x:c r="F43" s="20"/>
      <x:c r="G43" s="20"/>
      <x:c r="H43" s="20"/>
      <x:c r="I43" s="20"/>
      <x:c r="J43" s="20"/>
      <x:c r="K43" s="26" t="str">
        <x:f>IF(A43="","",IF(COUNTIF($A$6:$A$205,A43)&gt;1,"INVALID - DUPLICATE ID",IF(AND(OR(AND(LEN(C43)=5,IFERROR(FIND("SCOPE",C43),0)=1),AND(LEN(C43)=10,IFERROR(FIND("CAPABILITY",C43),0)=1),AND(LEN(C43)=12,IFERROR(FIND("JURISDICTION",C43),0)=1),AND(LEN(C43)=5,IFERROR(FIND("BUYER",C43),0)=1),AND(LEN(C43)=16,IFERROR(FIND("ENGAGEMENT MODEL",C43),0)=1),AND(LEN(C43)=18,IFERROR(FIND("DELIVERY OWNERSHIP",C43),0)=1),AND(LEN(C43)=16,IFERROR(FIND("COMMERCIAL MODEL",C43),0)=1),AND(LEN(C43)=8,IFERROR(FIND("EVIDENCE",C43),0)=1)),OR(AND(LEN(H43)=3,IFERROR(FIND("YES",H43),0)=1),AND(LEN(H43)=2,IFERROR(FIND("NO",H43),0)=1)),OR(AND(LEN(I43)=4,IFERROR(FIND("OPEN",I43),0)=1),AND(LEN(I43)=8,IFERROR(FIND("RESOLVED",I43),0)=1),AND(LEN(I43)=20,IFERROR(FIND("ACCEPTED UNCERTAINTY",I43),0)=1)),COUNTIFS(EVIDENCE_PACKET!$A$6:$A$205,E43,EVIDENCE_PACKET!$B$6:$B$205,B43,EVIDENCE_PACKET!$J$6:$J$205,"VALID")=1,COUNTIFS(EVIDENCE_PACKET!$A$6:$A$205,G43,EVIDENCE_PACKET!$B$6:$B$205,B43,EVIDENCE_PACKET!$J$6:$J$205,"VALID")=1),"VALID","INVALID - CONTROL / LINK")))</x:f>
      </x:c>
    </x:row>
    <x:row r="44">
      <x:c r="A44" s="20"/>
      <x:c r="B44" s="20"/>
      <x:c r="C44" s="20"/>
      <x:c r="D44" s="20"/>
      <x:c r="E44" s="20"/>
      <x:c r="F44" s="20"/>
      <x:c r="G44" s="20"/>
      <x:c r="H44" s="20"/>
      <x:c r="I44" s="20"/>
      <x:c r="J44" s="20"/>
      <x:c r="K44" s="26" t="str">
        <x:f>IF(A44="","",IF(COUNTIF($A$6:$A$205,A44)&gt;1,"INVALID - DUPLICATE ID",IF(AND(OR(AND(LEN(C44)=5,IFERROR(FIND("SCOPE",C44),0)=1),AND(LEN(C44)=10,IFERROR(FIND("CAPABILITY",C44),0)=1),AND(LEN(C44)=12,IFERROR(FIND("JURISDICTION",C44),0)=1),AND(LEN(C44)=5,IFERROR(FIND("BUYER",C44),0)=1),AND(LEN(C44)=16,IFERROR(FIND("ENGAGEMENT MODEL",C44),0)=1),AND(LEN(C44)=18,IFERROR(FIND("DELIVERY OWNERSHIP",C44),0)=1),AND(LEN(C44)=16,IFERROR(FIND("COMMERCIAL MODEL",C44),0)=1),AND(LEN(C44)=8,IFERROR(FIND("EVIDENCE",C44),0)=1)),OR(AND(LEN(H44)=3,IFERROR(FIND("YES",H44),0)=1),AND(LEN(H44)=2,IFERROR(FIND("NO",H44),0)=1)),OR(AND(LEN(I44)=4,IFERROR(FIND("OPEN",I44),0)=1),AND(LEN(I44)=8,IFERROR(FIND("RESOLVED",I44),0)=1),AND(LEN(I44)=20,IFERROR(FIND("ACCEPTED UNCERTAINTY",I44),0)=1)),COUNTIFS(EVIDENCE_PACKET!$A$6:$A$205,E44,EVIDENCE_PACKET!$B$6:$B$205,B44,EVIDENCE_PACKET!$J$6:$J$205,"VALID")=1,COUNTIFS(EVIDENCE_PACKET!$A$6:$A$205,G44,EVIDENCE_PACKET!$B$6:$B$205,B44,EVIDENCE_PACKET!$J$6:$J$205,"VALID")=1),"VALID","INVALID - CONTROL / LINK")))</x:f>
      </x:c>
    </x:row>
    <x:row r="45">
      <x:c r="A45" s="20"/>
      <x:c r="B45" s="20"/>
      <x:c r="C45" s="20"/>
      <x:c r="D45" s="20"/>
      <x:c r="E45" s="20"/>
      <x:c r="F45" s="20"/>
      <x:c r="G45" s="20"/>
      <x:c r="H45" s="20"/>
      <x:c r="I45" s="20"/>
      <x:c r="J45" s="20"/>
      <x:c r="K45" s="26" t="str">
        <x:f>IF(A45="","",IF(COUNTIF($A$6:$A$205,A45)&gt;1,"INVALID - DUPLICATE ID",IF(AND(OR(AND(LEN(C45)=5,IFERROR(FIND("SCOPE",C45),0)=1),AND(LEN(C45)=10,IFERROR(FIND("CAPABILITY",C45),0)=1),AND(LEN(C45)=12,IFERROR(FIND("JURISDICTION",C45),0)=1),AND(LEN(C45)=5,IFERROR(FIND("BUYER",C45),0)=1),AND(LEN(C45)=16,IFERROR(FIND("ENGAGEMENT MODEL",C45),0)=1),AND(LEN(C45)=18,IFERROR(FIND("DELIVERY OWNERSHIP",C45),0)=1),AND(LEN(C45)=16,IFERROR(FIND("COMMERCIAL MODEL",C45),0)=1),AND(LEN(C45)=8,IFERROR(FIND("EVIDENCE",C45),0)=1)),OR(AND(LEN(H45)=3,IFERROR(FIND("YES",H45),0)=1),AND(LEN(H45)=2,IFERROR(FIND("NO",H45),0)=1)),OR(AND(LEN(I45)=4,IFERROR(FIND("OPEN",I45),0)=1),AND(LEN(I45)=8,IFERROR(FIND("RESOLVED",I45),0)=1),AND(LEN(I45)=20,IFERROR(FIND("ACCEPTED UNCERTAINTY",I45),0)=1)),COUNTIFS(EVIDENCE_PACKET!$A$6:$A$205,E45,EVIDENCE_PACKET!$B$6:$B$205,B45,EVIDENCE_PACKET!$J$6:$J$205,"VALID")=1,COUNTIFS(EVIDENCE_PACKET!$A$6:$A$205,G45,EVIDENCE_PACKET!$B$6:$B$205,B45,EVIDENCE_PACKET!$J$6:$J$205,"VALID")=1),"VALID","INVALID - CONTROL / LINK")))</x:f>
      </x:c>
    </x:row>
    <x:row r="46">
      <x:c r="A46" s="20"/>
      <x:c r="B46" s="20"/>
      <x:c r="C46" s="20"/>
      <x:c r="D46" s="20"/>
      <x:c r="E46" s="20"/>
      <x:c r="F46" s="20"/>
      <x:c r="G46" s="20"/>
      <x:c r="H46" s="20"/>
      <x:c r="I46" s="20"/>
      <x:c r="J46" s="20"/>
      <x:c r="K46" s="26" t="str">
        <x:f>IF(A46="","",IF(COUNTIF($A$6:$A$205,A46)&gt;1,"INVALID - DUPLICATE ID",IF(AND(OR(AND(LEN(C46)=5,IFERROR(FIND("SCOPE",C46),0)=1),AND(LEN(C46)=10,IFERROR(FIND("CAPABILITY",C46),0)=1),AND(LEN(C46)=12,IFERROR(FIND("JURISDICTION",C46),0)=1),AND(LEN(C46)=5,IFERROR(FIND("BUYER",C46),0)=1),AND(LEN(C46)=16,IFERROR(FIND("ENGAGEMENT MODEL",C46),0)=1),AND(LEN(C46)=18,IFERROR(FIND("DELIVERY OWNERSHIP",C46),0)=1),AND(LEN(C46)=16,IFERROR(FIND("COMMERCIAL MODEL",C46),0)=1),AND(LEN(C46)=8,IFERROR(FIND("EVIDENCE",C46),0)=1)),OR(AND(LEN(H46)=3,IFERROR(FIND("YES",H46),0)=1),AND(LEN(H46)=2,IFERROR(FIND("NO",H46),0)=1)),OR(AND(LEN(I46)=4,IFERROR(FIND("OPEN",I46),0)=1),AND(LEN(I46)=8,IFERROR(FIND("RESOLVED",I46),0)=1),AND(LEN(I46)=20,IFERROR(FIND("ACCEPTED UNCERTAINTY",I46),0)=1)),COUNTIFS(EVIDENCE_PACKET!$A$6:$A$205,E46,EVIDENCE_PACKET!$B$6:$B$205,B46,EVIDENCE_PACKET!$J$6:$J$205,"VALID")=1,COUNTIFS(EVIDENCE_PACKET!$A$6:$A$205,G46,EVIDENCE_PACKET!$B$6:$B$205,B46,EVIDENCE_PACKET!$J$6:$J$205,"VALID")=1),"VALID","INVALID - CONTROL / LINK")))</x:f>
      </x:c>
    </x:row>
    <x:row r="47">
      <x:c r="A47" s="20"/>
      <x:c r="B47" s="20"/>
      <x:c r="C47" s="20"/>
      <x:c r="D47" s="20"/>
      <x:c r="E47" s="20"/>
      <x:c r="F47" s="20"/>
      <x:c r="G47" s="20"/>
      <x:c r="H47" s="20"/>
      <x:c r="I47" s="20"/>
      <x:c r="J47" s="20"/>
      <x:c r="K47" s="26" t="str">
        <x:f>IF(A47="","",IF(COUNTIF($A$6:$A$205,A47)&gt;1,"INVALID - DUPLICATE ID",IF(AND(OR(AND(LEN(C47)=5,IFERROR(FIND("SCOPE",C47),0)=1),AND(LEN(C47)=10,IFERROR(FIND("CAPABILITY",C47),0)=1),AND(LEN(C47)=12,IFERROR(FIND("JURISDICTION",C47),0)=1),AND(LEN(C47)=5,IFERROR(FIND("BUYER",C47),0)=1),AND(LEN(C47)=16,IFERROR(FIND("ENGAGEMENT MODEL",C47),0)=1),AND(LEN(C47)=18,IFERROR(FIND("DELIVERY OWNERSHIP",C47),0)=1),AND(LEN(C47)=16,IFERROR(FIND("COMMERCIAL MODEL",C47),0)=1),AND(LEN(C47)=8,IFERROR(FIND("EVIDENCE",C47),0)=1)),OR(AND(LEN(H47)=3,IFERROR(FIND("YES",H47),0)=1),AND(LEN(H47)=2,IFERROR(FIND("NO",H47),0)=1)),OR(AND(LEN(I47)=4,IFERROR(FIND("OPEN",I47),0)=1),AND(LEN(I47)=8,IFERROR(FIND("RESOLVED",I47),0)=1),AND(LEN(I47)=20,IFERROR(FIND("ACCEPTED UNCERTAINTY",I47),0)=1)),COUNTIFS(EVIDENCE_PACKET!$A$6:$A$205,E47,EVIDENCE_PACKET!$B$6:$B$205,B47,EVIDENCE_PACKET!$J$6:$J$205,"VALID")=1,COUNTIFS(EVIDENCE_PACKET!$A$6:$A$205,G47,EVIDENCE_PACKET!$B$6:$B$205,B47,EVIDENCE_PACKET!$J$6:$J$205,"VALID")=1),"VALID","INVALID - CONTROL / LINK")))</x:f>
      </x:c>
    </x:row>
    <x:row r="48">
      <x:c r="A48" s="20"/>
      <x:c r="B48" s="20"/>
      <x:c r="C48" s="20"/>
      <x:c r="D48" s="20"/>
      <x:c r="E48" s="20"/>
      <x:c r="F48" s="20"/>
      <x:c r="G48" s="20"/>
      <x:c r="H48" s="20"/>
      <x:c r="I48" s="20"/>
      <x:c r="J48" s="20"/>
      <x:c r="K48" s="26" t="str">
        <x:f>IF(A48="","",IF(COUNTIF($A$6:$A$205,A48)&gt;1,"INVALID - DUPLICATE ID",IF(AND(OR(AND(LEN(C48)=5,IFERROR(FIND("SCOPE",C48),0)=1),AND(LEN(C48)=10,IFERROR(FIND("CAPABILITY",C48),0)=1),AND(LEN(C48)=12,IFERROR(FIND("JURISDICTION",C48),0)=1),AND(LEN(C48)=5,IFERROR(FIND("BUYER",C48),0)=1),AND(LEN(C48)=16,IFERROR(FIND("ENGAGEMENT MODEL",C48),0)=1),AND(LEN(C48)=18,IFERROR(FIND("DELIVERY OWNERSHIP",C48),0)=1),AND(LEN(C48)=16,IFERROR(FIND("COMMERCIAL MODEL",C48),0)=1),AND(LEN(C48)=8,IFERROR(FIND("EVIDENCE",C48),0)=1)),OR(AND(LEN(H48)=3,IFERROR(FIND("YES",H48),0)=1),AND(LEN(H48)=2,IFERROR(FIND("NO",H48),0)=1)),OR(AND(LEN(I48)=4,IFERROR(FIND("OPEN",I48),0)=1),AND(LEN(I48)=8,IFERROR(FIND("RESOLVED",I48),0)=1),AND(LEN(I48)=20,IFERROR(FIND("ACCEPTED UNCERTAINTY",I48),0)=1)),COUNTIFS(EVIDENCE_PACKET!$A$6:$A$205,E48,EVIDENCE_PACKET!$B$6:$B$205,B48,EVIDENCE_PACKET!$J$6:$J$205,"VALID")=1,COUNTIFS(EVIDENCE_PACKET!$A$6:$A$205,G48,EVIDENCE_PACKET!$B$6:$B$205,B48,EVIDENCE_PACKET!$J$6:$J$205,"VALID")=1),"VALID","INVALID - CONTROL / LINK")))</x:f>
      </x:c>
    </x:row>
    <x:row r="49">
      <x:c r="A49" s="20"/>
      <x:c r="B49" s="20"/>
      <x:c r="C49" s="20"/>
      <x:c r="D49" s="20"/>
      <x:c r="E49" s="20"/>
      <x:c r="F49" s="20"/>
      <x:c r="G49" s="20"/>
      <x:c r="H49" s="20"/>
      <x:c r="I49" s="20"/>
      <x:c r="J49" s="20"/>
      <x:c r="K49" s="26" t="str">
        <x:f>IF(A49="","",IF(COUNTIF($A$6:$A$205,A49)&gt;1,"INVALID - DUPLICATE ID",IF(AND(OR(AND(LEN(C49)=5,IFERROR(FIND("SCOPE",C49),0)=1),AND(LEN(C49)=10,IFERROR(FIND("CAPABILITY",C49),0)=1),AND(LEN(C49)=12,IFERROR(FIND("JURISDICTION",C49),0)=1),AND(LEN(C49)=5,IFERROR(FIND("BUYER",C49),0)=1),AND(LEN(C49)=16,IFERROR(FIND("ENGAGEMENT MODEL",C49),0)=1),AND(LEN(C49)=18,IFERROR(FIND("DELIVERY OWNERSHIP",C49),0)=1),AND(LEN(C49)=16,IFERROR(FIND("COMMERCIAL MODEL",C49),0)=1),AND(LEN(C49)=8,IFERROR(FIND("EVIDENCE",C49),0)=1)),OR(AND(LEN(H49)=3,IFERROR(FIND("YES",H49),0)=1),AND(LEN(H49)=2,IFERROR(FIND("NO",H49),0)=1)),OR(AND(LEN(I49)=4,IFERROR(FIND("OPEN",I49),0)=1),AND(LEN(I49)=8,IFERROR(FIND("RESOLVED",I49),0)=1),AND(LEN(I49)=20,IFERROR(FIND("ACCEPTED UNCERTAINTY",I49),0)=1)),COUNTIFS(EVIDENCE_PACKET!$A$6:$A$205,E49,EVIDENCE_PACKET!$B$6:$B$205,B49,EVIDENCE_PACKET!$J$6:$J$205,"VALID")=1,COUNTIFS(EVIDENCE_PACKET!$A$6:$A$205,G49,EVIDENCE_PACKET!$B$6:$B$205,B49,EVIDENCE_PACKET!$J$6:$J$205,"VALID")=1),"VALID","INVALID - CONTROL / LINK")))</x:f>
      </x:c>
    </x:row>
    <x:row r="50">
      <x:c r="A50" s="20"/>
      <x:c r="B50" s="20"/>
      <x:c r="C50" s="20"/>
      <x:c r="D50" s="20"/>
      <x:c r="E50" s="20"/>
      <x:c r="F50" s="20"/>
      <x:c r="G50" s="20"/>
      <x:c r="H50" s="20"/>
      <x:c r="I50" s="20"/>
      <x:c r="J50" s="20"/>
      <x:c r="K50" s="26" t="str">
        <x:f>IF(A50="","",IF(COUNTIF($A$6:$A$205,A50)&gt;1,"INVALID - DUPLICATE ID",IF(AND(OR(AND(LEN(C50)=5,IFERROR(FIND("SCOPE",C50),0)=1),AND(LEN(C50)=10,IFERROR(FIND("CAPABILITY",C50),0)=1),AND(LEN(C50)=12,IFERROR(FIND("JURISDICTION",C50),0)=1),AND(LEN(C50)=5,IFERROR(FIND("BUYER",C50),0)=1),AND(LEN(C50)=16,IFERROR(FIND("ENGAGEMENT MODEL",C50),0)=1),AND(LEN(C50)=18,IFERROR(FIND("DELIVERY OWNERSHIP",C50),0)=1),AND(LEN(C50)=16,IFERROR(FIND("COMMERCIAL MODEL",C50),0)=1),AND(LEN(C50)=8,IFERROR(FIND("EVIDENCE",C50),0)=1)),OR(AND(LEN(H50)=3,IFERROR(FIND("YES",H50),0)=1),AND(LEN(H50)=2,IFERROR(FIND("NO",H50),0)=1)),OR(AND(LEN(I50)=4,IFERROR(FIND("OPEN",I50),0)=1),AND(LEN(I50)=8,IFERROR(FIND("RESOLVED",I50),0)=1),AND(LEN(I50)=20,IFERROR(FIND("ACCEPTED UNCERTAINTY",I50),0)=1)),COUNTIFS(EVIDENCE_PACKET!$A$6:$A$205,E50,EVIDENCE_PACKET!$B$6:$B$205,B50,EVIDENCE_PACKET!$J$6:$J$205,"VALID")=1,COUNTIFS(EVIDENCE_PACKET!$A$6:$A$205,G50,EVIDENCE_PACKET!$B$6:$B$205,B50,EVIDENCE_PACKET!$J$6:$J$205,"VALID")=1),"VALID","INVALID - CONTROL / LINK")))</x:f>
      </x:c>
    </x:row>
    <x:row r="51">
      <x:c r="A51" s="20"/>
      <x:c r="B51" s="20"/>
      <x:c r="C51" s="20"/>
      <x:c r="D51" s="20"/>
      <x:c r="E51" s="20"/>
      <x:c r="F51" s="20"/>
      <x:c r="G51" s="20"/>
      <x:c r="H51" s="20"/>
      <x:c r="I51" s="20"/>
      <x:c r="J51" s="20"/>
      <x:c r="K51" s="26" t="str">
        <x:f>IF(A51="","",IF(COUNTIF($A$6:$A$205,A51)&gt;1,"INVALID - DUPLICATE ID",IF(AND(OR(AND(LEN(C51)=5,IFERROR(FIND("SCOPE",C51),0)=1),AND(LEN(C51)=10,IFERROR(FIND("CAPABILITY",C51),0)=1),AND(LEN(C51)=12,IFERROR(FIND("JURISDICTION",C51),0)=1),AND(LEN(C51)=5,IFERROR(FIND("BUYER",C51),0)=1),AND(LEN(C51)=16,IFERROR(FIND("ENGAGEMENT MODEL",C51),0)=1),AND(LEN(C51)=18,IFERROR(FIND("DELIVERY OWNERSHIP",C51),0)=1),AND(LEN(C51)=16,IFERROR(FIND("COMMERCIAL MODEL",C51),0)=1),AND(LEN(C51)=8,IFERROR(FIND("EVIDENCE",C51),0)=1)),OR(AND(LEN(H51)=3,IFERROR(FIND("YES",H51),0)=1),AND(LEN(H51)=2,IFERROR(FIND("NO",H51),0)=1)),OR(AND(LEN(I51)=4,IFERROR(FIND("OPEN",I51),0)=1),AND(LEN(I51)=8,IFERROR(FIND("RESOLVED",I51),0)=1),AND(LEN(I51)=20,IFERROR(FIND("ACCEPTED UNCERTAINTY",I51),0)=1)),COUNTIFS(EVIDENCE_PACKET!$A$6:$A$205,E51,EVIDENCE_PACKET!$B$6:$B$205,B51,EVIDENCE_PACKET!$J$6:$J$205,"VALID")=1,COUNTIFS(EVIDENCE_PACKET!$A$6:$A$205,G51,EVIDENCE_PACKET!$B$6:$B$205,B51,EVIDENCE_PACKET!$J$6:$J$205,"VALID")=1),"VALID","INVALID - CONTROL / LINK")))</x:f>
      </x:c>
    </x:row>
    <x:row r="52">
      <x:c r="A52" s="20"/>
      <x:c r="B52" s="20"/>
      <x:c r="C52" s="20"/>
      <x:c r="D52" s="20"/>
      <x:c r="E52" s="20"/>
      <x:c r="F52" s="20"/>
      <x:c r="G52" s="20"/>
      <x:c r="H52" s="20"/>
      <x:c r="I52" s="20"/>
      <x:c r="J52" s="20"/>
      <x:c r="K52" s="26" t="str">
        <x:f>IF(A52="","",IF(COUNTIF($A$6:$A$205,A52)&gt;1,"INVALID - DUPLICATE ID",IF(AND(OR(AND(LEN(C52)=5,IFERROR(FIND("SCOPE",C52),0)=1),AND(LEN(C52)=10,IFERROR(FIND("CAPABILITY",C52),0)=1),AND(LEN(C52)=12,IFERROR(FIND("JURISDICTION",C52),0)=1),AND(LEN(C52)=5,IFERROR(FIND("BUYER",C52),0)=1),AND(LEN(C52)=16,IFERROR(FIND("ENGAGEMENT MODEL",C52),0)=1),AND(LEN(C52)=18,IFERROR(FIND("DELIVERY OWNERSHIP",C52),0)=1),AND(LEN(C52)=16,IFERROR(FIND("COMMERCIAL MODEL",C52),0)=1),AND(LEN(C52)=8,IFERROR(FIND("EVIDENCE",C52),0)=1)),OR(AND(LEN(H52)=3,IFERROR(FIND("YES",H52),0)=1),AND(LEN(H52)=2,IFERROR(FIND("NO",H52),0)=1)),OR(AND(LEN(I52)=4,IFERROR(FIND("OPEN",I52),0)=1),AND(LEN(I52)=8,IFERROR(FIND("RESOLVED",I52),0)=1),AND(LEN(I52)=20,IFERROR(FIND("ACCEPTED UNCERTAINTY",I52),0)=1)),COUNTIFS(EVIDENCE_PACKET!$A$6:$A$205,E52,EVIDENCE_PACKET!$B$6:$B$205,B52,EVIDENCE_PACKET!$J$6:$J$205,"VALID")=1,COUNTIFS(EVIDENCE_PACKET!$A$6:$A$205,G52,EVIDENCE_PACKET!$B$6:$B$205,B52,EVIDENCE_PACKET!$J$6:$J$205,"VALID")=1),"VALID","INVALID - CONTROL / LINK")))</x:f>
      </x:c>
    </x:row>
    <x:row r="53">
      <x:c r="A53" s="20"/>
      <x:c r="B53" s="20"/>
      <x:c r="C53" s="20"/>
      <x:c r="D53" s="20"/>
      <x:c r="E53" s="20"/>
      <x:c r="F53" s="20"/>
      <x:c r="G53" s="20"/>
      <x:c r="H53" s="20"/>
      <x:c r="I53" s="20"/>
      <x:c r="J53" s="20"/>
      <x:c r="K53" s="26" t="str">
        <x:f>IF(A53="","",IF(COUNTIF($A$6:$A$205,A53)&gt;1,"INVALID - DUPLICATE ID",IF(AND(OR(AND(LEN(C53)=5,IFERROR(FIND("SCOPE",C53),0)=1),AND(LEN(C53)=10,IFERROR(FIND("CAPABILITY",C53),0)=1),AND(LEN(C53)=12,IFERROR(FIND("JURISDICTION",C53),0)=1),AND(LEN(C53)=5,IFERROR(FIND("BUYER",C53),0)=1),AND(LEN(C53)=16,IFERROR(FIND("ENGAGEMENT MODEL",C53),0)=1),AND(LEN(C53)=18,IFERROR(FIND("DELIVERY OWNERSHIP",C53),0)=1),AND(LEN(C53)=16,IFERROR(FIND("COMMERCIAL MODEL",C53),0)=1),AND(LEN(C53)=8,IFERROR(FIND("EVIDENCE",C53),0)=1)),OR(AND(LEN(H53)=3,IFERROR(FIND("YES",H53),0)=1),AND(LEN(H53)=2,IFERROR(FIND("NO",H53),0)=1)),OR(AND(LEN(I53)=4,IFERROR(FIND("OPEN",I53),0)=1),AND(LEN(I53)=8,IFERROR(FIND("RESOLVED",I53),0)=1),AND(LEN(I53)=20,IFERROR(FIND("ACCEPTED UNCERTAINTY",I53),0)=1)),COUNTIFS(EVIDENCE_PACKET!$A$6:$A$205,E53,EVIDENCE_PACKET!$B$6:$B$205,B53,EVIDENCE_PACKET!$J$6:$J$205,"VALID")=1,COUNTIFS(EVIDENCE_PACKET!$A$6:$A$205,G53,EVIDENCE_PACKET!$B$6:$B$205,B53,EVIDENCE_PACKET!$J$6:$J$205,"VALID")=1),"VALID","INVALID - CONTROL / LINK")))</x:f>
      </x:c>
    </x:row>
    <x:row r="54">
      <x:c r="A54" s="20"/>
      <x:c r="B54" s="20"/>
      <x:c r="C54" s="20"/>
      <x:c r="D54" s="20"/>
      <x:c r="E54" s="20"/>
      <x:c r="F54" s="20"/>
      <x:c r="G54" s="20"/>
      <x:c r="H54" s="20"/>
      <x:c r="I54" s="20"/>
      <x:c r="J54" s="20"/>
      <x:c r="K54" s="26" t="str">
        <x:f>IF(A54="","",IF(COUNTIF($A$6:$A$205,A54)&gt;1,"INVALID - DUPLICATE ID",IF(AND(OR(AND(LEN(C54)=5,IFERROR(FIND("SCOPE",C54),0)=1),AND(LEN(C54)=10,IFERROR(FIND("CAPABILITY",C54),0)=1),AND(LEN(C54)=12,IFERROR(FIND("JURISDICTION",C54),0)=1),AND(LEN(C54)=5,IFERROR(FIND("BUYER",C54),0)=1),AND(LEN(C54)=16,IFERROR(FIND("ENGAGEMENT MODEL",C54),0)=1),AND(LEN(C54)=18,IFERROR(FIND("DELIVERY OWNERSHIP",C54),0)=1),AND(LEN(C54)=16,IFERROR(FIND("COMMERCIAL MODEL",C54),0)=1),AND(LEN(C54)=8,IFERROR(FIND("EVIDENCE",C54),0)=1)),OR(AND(LEN(H54)=3,IFERROR(FIND("YES",H54),0)=1),AND(LEN(H54)=2,IFERROR(FIND("NO",H54),0)=1)),OR(AND(LEN(I54)=4,IFERROR(FIND("OPEN",I54),0)=1),AND(LEN(I54)=8,IFERROR(FIND("RESOLVED",I54),0)=1),AND(LEN(I54)=20,IFERROR(FIND("ACCEPTED UNCERTAINTY",I54),0)=1)),COUNTIFS(EVIDENCE_PACKET!$A$6:$A$205,E54,EVIDENCE_PACKET!$B$6:$B$205,B54,EVIDENCE_PACKET!$J$6:$J$205,"VALID")=1,COUNTIFS(EVIDENCE_PACKET!$A$6:$A$205,G54,EVIDENCE_PACKET!$B$6:$B$205,B54,EVIDENCE_PACKET!$J$6:$J$205,"VALID")=1),"VALID","INVALID - CONTROL / LINK")))</x:f>
      </x:c>
    </x:row>
    <x:row r="55">
      <x:c r="A55" s="20"/>
      <x:c r="B55" s="20"/>
      <x:c r="C55" s="20"/>
      <x:c r="D55" s="20"/>
      <x:c r="E55" s="20"/>
      <x:c r="F55" s="20"/>
      <x:c r="G55" s="20"/>
      <x:c r="H55" s="20"/>
      <x:c r="I55" s="20"/>
      <x:c r="J55" s="20"/>
      <x:c r="K55" s="26" t="str">
        <x:f>IF(A55="","",IF(COUNTIF($A$6:$A$205,A55)&gt;1,"INVALID - DUPLICATE ID",IF(AND(OR(AND(LEN(C55)=5,IFERROR(FIND("SCOPE",C55),0)=1),AND(LEN(C55)=10,IFERROR(FIND("CAPABILITY",C55),0)=1),AND(LEN(C55)=12,IFERROR(FIND("JURISDICTION",C55),0)=1),AND(LEN(C55)=5,IFERROR(FIND("BUYER",C55),0)=1),AND(LEN(C55)=16,IFERROR(FIND("ENGAGEMENT MODEL",C55),0)=1),AND(LEN(C55)=18,IFERROR(FIND("DELIVERY OWNERSHIP",C55),0)=1),AND(LEN(C55)=16,IFERROR(FIND("COMMERCIAL MODEL",C55),0)=1),AND(LEN(C55)=8,IFERROR(FIND("EVIDENCE",C55),0)=1)),OR(AND(LEN(H55)=3,IFERROR(FIND("YES",H55),0)=1),AND(LEN(H55)=2,IFERROR(FIND("NO",H55),0)=1)),OR(AND(LEN(I55)=4,IFERROR(FIND("OPEN",I55),0)=1),AND(LEN(I55)=8,IFERROR(FIND("RESOLVED",I55),0)=1),AND(LEN(I55)=20,IFERROR(FIND("ACCEPTED UNCERTAINTY",I55),0)=1)),COUNTIFS(EVIDENCE_PACKET!$A$6:$A$205,E55,EVIDENCE_PACKET!$B$6:$B$205,B55,EVIDENCE_PACKET!$J$6:$J$205,"VALID")=1,COUNTIFS(EVIDENCE_PACKET!$A$6:$A$205,G55,EVIDENCE_PACKET!$B$6:$B$205,B55,EVIDENCE_PACKET!$J$6:$J$205,"VALID")=1),"VALID","INVALID - CONTROL / LINK")))</x:f>
      </x:c>
    </x:row>
    <x:row r="56">
      <x:c r="A56" s="20"/>
      <x:c r="B56" s="20"/>
      <x:c r="C56" s="20"/>
      <x:c r="D56" s="20"/>
      <x:c r="E56" s="20"/>
      <x:c r="F56" s="20"/>
      <x:c r="G56" s="20"/>
      <x:c r="H56" s="20"/>
      <x:c r="I56" s="20"/>
      <x:c r="J56" s="20"/>
      <x:c r="K56" s="26" t="str">
        <x:f>IF(A56="","",IF(COUNTIF($A$6:$A$205,A56)&gt;1,"INVALID - DUPLICATE ID",IF(AND(OR(AND(LEN(C56)=5,IFERROR(FIND("SCOPE",C56),0)=1),AND(LEN(C56)=10,IFERROR(FIND("CAPABILITY",C56),0)=1),AND(LEN(C56)=12,IFERROR(FIND("JURISDICTION",C56),0)=1),AND(LEN(C56)=5,IFERROR(FIND("BUYER",C56),0)=1),AND(LEN(C56)=16,IFERROR(FIND("ENGAGEMENT MODEL",C56),0)=1),AND(LEN(C56)=18,IFERROR(FIND("DELIVERY OWNERSHIP",C56),0)=1),AND(LEN(C56)=16,IFERROR(FIND("COMMERCIAL MODEL",C56),0)=1),AND(LEN(C56)=8,IFERROR(FIND("EVIDENCE",C56),0)=1)),OR(AND(LEN(H56)=3,IFERROR(FIND("YES",H56),0)=1),AND(LEN(H56)=2,IFERROR(FIND("NO",H56),0)=1)),OR(AND(LEN(I56)=4,IFERROR(FIND("OPEN",I56),0)=1),AND(LEN(I56)=8,IFERROR(FIND("RESOLVED",I56),0)=1),AND(LEN(I56)=20,IFERROR(FIND("ACCEPTED UNCERTAINTY",I56),0)=1)),COUNTIFS(EVIDENCE_PACKET!$A$6:$A$205,E56,EVIDENCE_PACKET!$B$6:$B$205,B56,EVIDENCE_PACKET!$J$6:$J$205,"VALID")=1,COUNTIFS(EVIDENCE_PACKET!$A$6:$A$205,G56,EVIDENCE_PACKET!$B$6:$B$205,B56,EVIDENCE_PACKET!$J$6:$J$205,"VALID")=1),"VALID","INVALID - CONTROL / LINK")))</x:f>
      </x:c>
    </x:row>
    <x:row r="57">
      <x:c r="A57" s="20"/>
      <x:c r="B57" s="20"/>
      <x:c r="C57" s="20"/>
      <x:c r="D57" s="20"/>
      <x:c r="E57" s="20"/>
      <x:c r="F57" s="20"/>
      <x:c r="G57" s="20"/>
      <x:c r="H57" s="20"/>
      <x:c r="I57" s="20"/>
      <x:c r="J57" s="20"/>
      <x:c r="K57" s="26" t="str">
        <x:f>IF(A57="","",IF(COUNTIF($A$6:$A$205,A57)&gt;1,"INVALID - DUPLICATE ID",IF(AND(OR(AND(LEN(C57)=5,IFERROR(FIND("SCOPE",C57),0)=1),AND(LEN(C57)=10,IFERROR(FIND("CAPABILITY",C57),0)=1),AND(LEN(C57)=12,IFERROR(FIND("JURISDICTION",C57),0)=1),AND(LEN(C57)=5,IFERROR(FIND("BUYER",C57),0)=1),AND(LEN(C57)=16,IFERROR(FIND("ENGAGEMENT MODEL",C57),0)=1),AND(LEN(C57)=18,IFERROR(FIND("DELIVERY OWNERSHIP",C57),0)=1),AND(LEN(C57)=16,IFERROR(FIND("COMMERCIAL MODEL",C57),0)=1),AND(LEN(C57)=8,IFERROR(FIND("EVIDENCE",C57),0)=1)),OR(AND(LEN(H57)=3,IFERROR(FIND("YES",H57),0)=1),AND(LEN(H57)=2,IFERROR(FIND("NO",H57),0)=1)),OR(AND(LEN(I57)=4,IFERROR(FIND("OPEN",I57),0)=1),AND(LEN(I57)=8,IFERROR(FIND("RESOLVED",I57),0)=1),AND(LEN(I57)=20,IFERROR(FIND("ACCEPTED UNCERTAINTY",I57),0)=1)),COUNTIFS(EVIDENCE_PACKET!$A$6:$A$205,E57,EVIDENCE_PACKET!$B$6:$B$205,B57,EVIDENCE_PACKET!$J$6:$J$205,"VALID")=1,COUNTIFS(EVIDENCE_PACKET!$A$6:$A$205,G57,EVIDENCE_PACKET!$B$6:$B$205,B57,EVIDENCE_PACKET!$J$6:$J$205,"VALID")=1),"VALID","INVALID - CONTROL / LINK")))</x:f>
      </x:c>
    </x:row>
    <x:row r="58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  <x:c r="K58" s="26" t="str">
        <x:f>IF(A58="","",IF(COUNTIF($A$6:$A$205,A58)&gt;1,"INVALID - DUPLICATE ID",IF(AND(OR(AND(LEN(C58)=5,IFERROR(FIND("SCOPE",C58),0)=1),AND(LEN(C58)=10,IFERROR(FIND("CAPABILITY",C58),0)=1),AND(LEN(C58)=12,IFERROR(FIND("JURISDICTION",C58),0)=1),AND(LEN(C58)=5,IFERROR(FIND("BUYER",C58),0)=1),AND(LEN(C58)=16,IFERROR(FIND("ENGAGEMENT MODEL",C58),0)=1),AND(LEN(C58)=18,IFERROR(FIND("DELIVERY OWNERSHIP",C58),0)=1),AND(LEN(C58)=16,IFERROR(FIND("COMMERCIAL MODEL",C58),0)=1),AND(LEN(C58)=8,IFERROR(FIND("EVIDENCE",C58),0)=1)),OR(AND(LEN(H58)=3,IFERROR(FIND("YES",H58),0)=1),AND(LEN(H58)=2,IFERROR(FIND("NO",H58),0)=1)),OR(AND(LEN(I58)=4,IFERROR(FIND("OPEN",I58),0)=1),AND(LEN(I58)=8,IFERROR(FIND("RESOLVED",I58),0)=1),AND(LEN(I58)=20,IFERROR(FIND("ACCEPTED UNCERTAINTY",I58),0)=1)),COUNTIFS(EVIDENCE_PACKET!$A$6:$A$205,E58,EVIDENCE_PACKET!$B$6:$B$205,B58,EVIDENCE_PACKET!$J$6:$J$205,"VALID")=1,COUNTIFS(EVIDENCE_PACKET!$A$6:$A$205,G58,EVIDENCE_PACKET!$B$6:$B$205,B58,EVIDENCE_PACKET!$J$6:$J$205,"VALID")=1),"VALID","INVALID - CONTROL / LINK")))</x:f>
      </x:c>
    </x:row>
    <x:row r="59">
      <x:c r="A59" s="20"/>
      <x:c r="B59" s="20"/>
      <x:c r="C59" s="20"/>
      <x:c r="D59" s="20"/>
      <x:c r="E59" s="20"/>
      <x:c r="F59" s="20"/>
      <x:c r="G59" s="20"/>
      <x:c r="H59" s="20"/>
      <x:c r="I59" s="20"/>
      <x:c r="J59" s="20"/>
      <x:c r="K59" s="26" t="str">
        <x:f>IF(A59="","",IF(COUNTIF($A$6:$A$205,A59)&gt;1,"INVALID - DUPLICATE ID",IF(AND(OR(AND(LEN(C59)=5,IFERROR(FIND("SCOPE",C59),0)=1),AND(LEN(C59)=10,IFERROR(FIND("CAPABILITY",C59),0)=1),AND(LEN(C59)=12,IFERROR(FIND("JURISDICTION",C59),0)=1),AND(LEN(C59)=5,IFERROR(FIND("BUYER",C59),0)=1),AND(LEN(C59)=16,IFERROR(FIND("ENGAGEMENT MODEL",C59),0)=1),AND(LEN(C59)=18,IFERROR(FIND("DELIVERY OWNERSHIP",C59),0)=1),AND(LEN(C59)=16,IFERROR(FIND("COMMERCIAL MODEL",C59),0)=1),AND(LEN(C59)=8,IFERROR(FIND("EVIDENCE",C59),0)=1)),OR(AND(LEN(H59)=3,IFERROR(FIND("YES",H59),0)=1),AND(LEN(H59)=2,IFERROR(FIND("NO",H59),0)=1)),OR(AND(LEN(I59)=4,IFERROR(FIND("OPEN",I59),0)=1),AND(LEN(I59)=8,IFERROR(FIND("RESOLVED",I59),0)=1),AND(LEN(I59)=20,IFERROR(FIND("ACCEPTED UNCERTAINTY",I59),0)=1)),COUNTIFS(EVIDENCE_PACKET!$A$6:$A$205,E59,EVIDENCE_PACKET!$B$6:$B$205,B59,EVIDENCE_PACKET!$J$6:$J$205,"VALID")=1,COUNTIFS(EVIDENCE_PACKET!$A$6:$A$205,G59,EVIDENCE_PACKET!$B$6:$B$205,B59,EVIDENCE_PACKET!$J$6:$J$205,"VALID")=1),"VALID","INVALID - CONTROL / LINK")))</x:f>
      </x:c>
    </x:row>
    <x:row r="60">
      <x:c r="A60" s="20"/>
      <x:c r="B60" s="20"/>
      <x:c r="C60" s="20"/>
      <x:c r="D60" s="20"/>
      <x:c r="E60" s="20"/>
      <x:c r="F60" s="20"/>
      <x:c r="G60" s="20"/>
      <x:c r="H60" s="20"/>
      <x:c r="I60" s="20"/>
      <x:c r="J60" s="20"/>
      <x:c r="K60" s="26" t="str">
        <x:f>IF(A60="","",IF(COUNTIF($A$6:$A$205,A60)&gt;1,"INVALID - DUPLICATE ID",IF(AND(OR(AND(LEN(C60)=5,IFERROR(FIND("SCOPE",C60),0)=1),AND(LEN(C60)=10,IFERROR(FIND("CAPABILITY",C60),0)=1),AND(LEN(C60)=12,IFERROR(FIND("JURISDICTION",C60),0)=1),AND(LEN(C60)=5,IFERROR(FIND("BUYER",C60),0)=1),AND(LEN(C60)=16,IFERROR(FIND("ENGAGEMENT MODEL",C60),0)=1),AND(LEN(C60)=18,IFERROR(FIND("DELIVERY OWNERSHIP",C60),0)=1),AND(LEN(C60)=16,IFERROR(FIND("COMMERCIAL MODEL",C60),0)=1),AND(LEN(C60)=8,IFERROR(FIND("EVIDENCE",C60),0)=1)),OR(AND(LEN(H60)=3,IFERROR(FIND("YES",H60),0)=1),AND(LEN(H60)=2,IFERROR(FIND("NO",H60),0)=1)),OR(AND(LEN(I60)=4,IFERROR(FIND("OPEN",I60),0)=1),AND(LEN(I60)=8,IFERROR(FIND("RESOLVED",I60),0)=1),AND(LEN(I60)=20,IFERROR(FIND("ACCEPTED UNCERTAINTY",I60),0)=1)),COUNTIFS(EVIDENCE_PACKET!$A$6:$A$205,E60,EVIDENCE_PACKET!$B$6:$B$205,B60,EVIDENCE_PACKET!$J$6:$J$205,"VALID")=1,COUNTIFS(EVIDENCE_PACKET!$A$6:$A$205,G60,EVIDENCE_PACKET!$B$6:$B$205,B60,EVIDENCE_PACKET!$J$6:$J$205,"VALID")=1),"VALID","INVALID - CONTROL / LINK")))</x:f>
      </x:c>
    </x:row>
    <x:row r="61">
      <x:c r="A61" s="20"/>
      <x:c r="B61" s="20"/>
      <x:c r="C61" s="20"/>
      <x:c r="D61" s="20"/>
      <x:c r="E61" s="20"/>
      <x:c r="F61" s="20"/>
      <x:c r="G61" s="20"/>
      <x:c r="H61" s="20"/>
      <x:c r="I61" s="20"/>
      <x:c r="J61" s="20"/>
      <x:c r="K61" s="26" t="str">
        <x:f>IF(A61="","",IF(COUNTIF($A$6:$A$205,A61)&gt;1,"INVALID - DUPLICATE ID",IF(AND(OR(AND(LEN(C61)=5,IFERROR(FIND("SCOPE",C61),0)=1),AND(LEN(C61)=10,IFERROR(FIND("CAPABILITY",C61),0)=1),AND(LEN(C61)=12,IFERROR(FIND("JURISDICTION",C61),0)=1),AND(LEN(C61)=5,IFERROR(FIND("BUYER",C61),0)=1),AND(LEN(C61)=16,IFERROR(FIND("ENGAGEMENT MODEL",C61),0)=1),AND(LEN(C61)=18,IFERROR(FIND("DELIVERY OWNERSHIP",C61),0)=1),AND(LEN(C61)=16,IFERROR(FIND("COMMERCIAL MODEL",C61),0)=1),AND(LEN(C61)=8,IFERROR(FIND("EVIDENCE",C61),0)=1)),OR(AND(LEN(H61)=3,IFERROR(FIND("YES",H61),0)=1),AND(LEN(H61)=2,IFERROR(FIND("NO",H61),0)=1)),OR(AND(LEN(I61)=4,IFERROR(FIND("OPEN",I61),0)=1),AND(LEN(I61)=8,IFERROR(FIND("RESOLVED",I61),0)=1),AND(LEN(I61)=20,IFERROR(FIND("ACCEPTED UNCERTAINTY",I61),0)=1)),COUNTIFS(EVIDENCE_PACKET!$A$6:$A$205,E61,EVIDENCE_PACKET!$B$6:$B$205,B61,EVIDENCE_PACKET!$J$6:$J$205,"VALID")=1,COUNTIFS(EVIDENCE_PACKET!$A$6:$A$205,G61,EVIDENCE_PACKET!$B$6:$B$205,B61,EVIDENCE_PACKET!$J$6:$J$205,"VALID")=1),"VALID","INVALID - CONTROL / LINK")))</x:f>
      </x:c>
    </x:row>
    <x:row r="62">
      <x:c r="A62" s="20"/>
      <x:c r="B62" s="20"/>
      <x:c r="C62" s="20"/>
      <x:c r="D62" s="20"/>
      <x:c r="E62" s="20"/>
      <x:c r="F62" s="20"/>
      <x:c r="G62" s="20"/>
      <x:c r="H62" s="20"/>
      <x:c r="I62" s="20"/>
      <x:c r="J62" s="20"/>
      <x:c r="K62" s="26" t="str">
        <x:f>IF(A62="","",IF(COUNTIF($A$6:$A$205,A62)&gt;1,"INVALID - DUPLICATE ID",IF(AND(OR(AND(LEN(C62)=5,IFERROR(FIND("SCOPE",C62),0)=1),AND(LEN(C62)=10,IFERROR(FIND("CAPABILITY",C62),0)=1),AND(LEN(C62)=12,IFERROR(FIND("JURISDICTION",C62),0)=1),AND(LEN(C62)=5,IFERROR(FIND("BUYER",C62),0)=1),AND(LEN(C62)=16,IFERROR(FIND("ENGAGEMENT MODEL",C62),0)=1),AND(LEN(C62)=18,IFERROR(FIND("DELIVERY OWNERSHIP",C62),0)=1),AND(LEN(C62)=16,IFERROR(FIND("COMMERCIAL MODEL",C62),0)=1),AND(LEN(C62)=8,IFERROR(FIND("EVIDENCE",C62),0)=1)),OR(AND(LEN(H62)=3,IFERROR(FIND("YES",H62),0)=1),AND(LEN(H62)=2,IFERROR(FIND("NO",H62),0)=1)),OR(AND(LEN(I62)=4,IFERROR(FIND("OPEN",I62),0)=1),AND(LEN(I62)=8,IFERROR(FIND("RESOLVED",I62),0)=1),AND(LEN(I62)=20,IFERROR(FIND("ACCEPTED UNCERTAINTY",I62),0)=1)),COUNTIFS(EVIDENCE_PACKET!$A$6:$A$205,E62,EVIDENCE_PACKET!$B$6:$B$205,B62,EVIDENCE_PACKET!$J$6:$J$205,"VALID")=1,COUNTIFS(EVIDENCE_PACKET!$A$6:$A$205,G62,EVIDENCE_PACKET!$B$6:$B$205,B62,EVIDENCE_PACKET!$J$6:$J$205,"VALID")=1),"VALID","INVALID - CONTROL / LINK")))</x:f>
      </x:c>
    </x:row>
    <x:row r="63">
      <x:c r="A63" s="20"/>
      <x:c r="B63" s="20"/>
      <x:c r="C63" s="20"/>
      <x:c r="D63" s="20"/>
      <x:c r="E63" s="20"/>
      <x:c r="F63" s="20"/>
      <x:c r="G63" s="20"/>
      <x:c r="H63" s="20"/>
      <x:c r="I63" s="20"/>
      <x:c r="J63" s="20"/>
      <x:c r="K63" s="26" t="str">
        <x:f>IF(A63="","",IF(COUNTIF($A$6:$A$205,A63)&gt;1,"INVALID - DUPLICATE ID",IF(AND(OR(AND(LEN(C63)=5,IFERROR(FIND("SCOPE",C63),0)=1),AND(LEN(C63)=10,IFERROR(FIND("CAPABILITY",C63),0)=1),AND(LEN(C63)=12,IFERROR(FIND("JURISDICTION",C63),0)=1),AND(LEN(C63)=5,IFERROR(FIND("BUYER",C63),0)=1),AND(LEN(C63)=16,IFERROR(FIND("ENGAGEMENT MODEL",C63),0)=1),AND(LEN(C63)=18,IFERROR(FIND("DELIVERY OWNERSHIP",C63),0)=1),AND(LEN(C63)=16,IFERROR(FIND("COMMERCIAL MODEL",C63),0)=1),AND(LEN(C63)=8,IFERROR(FIND("EVIDENCE",C63),0)=1)),OR(AND(LEN(H63)=3,IFERROR(FIND("YES",H63),0)=1),AND(LEN(H63)=2,IFERROR(FIND("NO",H63),0)=1)),OR(AND(LEN(I63)=4,IFERROR(FIND("OPEN",I63),0)=1),AND(LEN(I63)=8,IFERROR(FIND("RESOLVED",I63),0)=1),AND(LEN(I63)=20,IFERROR(FIND("ACCEPTED UNCERTAINTY",I63),0)=1)),COUNTIFS(EVIDENCE_PACKET!$A$6:$A$205,E63,EVIDENCE_PACKET!$B$6:$B$205,B63,EVIDENCE_PACKET!$J$6:$J$205,"VALID")=1,COUNTIFS(EVIDENCE_PACKET!$A$6:$A$205,G63,EVIDENCE_PACKET!$B$6:$B$205,B63,EVIDENCE_PACKET!$J$6:$J$205,"VALID")=1),"VALID","INVALID - CONTROL / LINK")))</x:f>
      </x:c>
    </x:row>
    <x:row r="64">
      <x:c r="A64" s="20"/>
      <x:c r="B64" s="20"/>
      <x:c r="C64" s="20"/>
      <x:c r="D64" s="20"/>
      <x:c r="E64" s="20"/>
      <x:c r="F64" s="20"/>
      <x:c r="G64" s="20"/>
      <x:c r="H64" s="20"/>
      <x:c r="I64" s="20"/>
      <x:c r="J64" s="20"/>
      <x:c r="K64" s="26" t="str">
        <x:f>IF(A64="","",IF(COUNTIF($A$6:$A$205,A64)&gt;1,"INVALID - DUPLICATE ID",IF(AND(OR(AND(LEN(C64)=5,IFERROR(FIND("SCOPE",C64),0)=1),AND(LEN(C64)=10,IFERROR(FIND("CAPABILITY",C64),0)=1),AND(LEN(C64)=12,IFERROR(FIND("JURISDICTION",C64),0)=1),AND(LEN(C64)=5,IFERROR(FIND("BUYER",C64),0)=1),AND(LEN(C64)=16,IFERROR(FIND("ENGAGEMENT MODEL",C64),0)=1),AND(LEN(C64)=18,IFERROR(FIND("DELIVERY OWNERSHIP",C64),0)=1),AND(LEN(C64)=16,IFERROR(FIND("COMMERCIAL MODEL",C64),0)=1),AND(LEN(C64)=8,IFERROR(FIND("EVIDENCE",C64),0)=1)),OR(AND(LEN(H64)=3,IFERROR(FIND("YES",H64),0)=1),AND(LEN(H64)=2,IFERROR(FIND("NO",H64),0)=1)),OR(AND(LEN(I64)=4,IFERROR(FIND("OPEN",I64),0)=1),AND(LEN(I64)=8,IFERROR(FIND("RESOLVED",I64),0)=1),AND(LEN(I64)=20,IFERROR(FIND("ACCEPTED UNCERTAINTY",I64),0)=1)),COUNTIFS(EVIDENCE_PACKET!$A$6:$A$205,E64,EVIDENCE_PACKET!$B$6:$B$205,B64,EVIDENCE_PACKET!$J$6:$J$205,"VALID")=1,COUNTIFS(EVIDENCE_PACKET!$A$6:$A$205,G64,EVIDENCE_PACKET!$B$6:$B$205,B64,EVIDENCE_PACKET!$J$6:$J$205,"VALID")=1),"VALID","INVALID - CONTROL / LINK")))</x:f>
      </x:c>
    </x:row>
    <x:row r="65">
      <x:c r="A65" s="20"/>
      <x:c r="B65" s="20"/>
      <x:c r="C65" s="20"/>
      <x:c r="D65" s="20"/>
      <x:c r="E65" s="20"/>
      <x:c r="F65" s="20"/>
      <x:c r="G65" s="20"/>
      <x:c r="H65" s="20"/>
      <x:c r="I65" s="20"/>
      <x:c r="J65" s="20"/>
      <x:c r="K65" s="26" t="str">
        <x:f>IF(A65="","",IF(COUNTIF($A$6:$A$205,A65)&gt;1,"INVALID - DUPLICATE ID",IF(AND(OR(AND(LEN(C65)=5,IFERROR(FIND("SCOPE",C65),0)=1),AND(LEN(C65)=10,IFERROR(FIND("CAPABILITY",C65),0)=1),AND(LEN(C65)=12,IFERROR(FIND("JURISDICTION",C65),0)=1),AND(LEN(C65)=5,IFERROR(FIND("BUYER",C65),0)=1),AND(LEN(C65)=16,IFERROR(FIND("ENGAGEMENT MODEL",C65),0)=1),AND(LEN(C65)=18,IFERROR(FIND("DELIVERY OWNERSHIP",C65),0)=1),AND(LEN(C65)=16,IFERROR(FIND("COMMERCIAL MODEL",C65),0)=1),AND(LEN(C65)=8,IFERROR(FIND("EVIDENCE",C65),0)=1)),OR(AND(LEN(H65)=3,IFERROR(FIND("YES",H65),0)=1),AND(LEN(H65)=2,IFERROR(FIND("NO",H65),0)=1)),OR(AND(LEN(I65)=4,IFERROR(FIND("OPEN",I65),0)=1),AND(LEN(I65)=8,IFERROR(FIND("RESOLVED",I65),0)=1),AND(LEN(I65)=20,IFERROR(FIND("ACCEPTED UNCERTAINTY",I65),0)=1)),COUNTIFS(EVIDENCE_PACKET!$A$6:$A$205,E65,EVIDENCE_PACKET!$B$6:$B$205,B65,EVIDENCE_PACKET!$J$6:$J$205,"VALID")=1,COUNTIFS(EVIDENCE_PACKET!$A$6:$A$205,G65,EVIDENCE_PACKET!$B$6:$B$205,B65,EVIDENCE_PACKET!$J$6:$J$205,"VALID")=1),"VALID","INVALID - CONTROL / LINK")))</x:f>
      </x:c>
    </x:row>
    <x:row r="66">
      <x:c r="A66" s="20"/>
      <x:c r="B66" s="20"/>
      <x:c r="C66" s="20"/>
      <x:c r="D66" s="20"/>
      <x:c r="E66" s="20"/>
      <x:c r="F66" s="20"/>
      <x:c r="G66" s="20"/>
      <x:c r="H66" s="20"/>
      <x:c r="I66" s="20"/>
      <x:c r="J66" s="20"/>
      <x:c r="K66" s="26" t="str">
        <x:f>IF(A66="","",IF(COUNTIF($A$6:$A$205,A66)&gt;1,"INVALID - DUPLICATE ID",IF(AND(OR(AND(LEN(C66)=5,IFERROR(FIND("SCOPE",C66),0)=1),AND(LEN(C66)=10,IFERROR(FIND("CAPABILITY",C66),0)=1),AND(LEN(C66)=12,IFERROR(FIND("JURISDICTION",C66),0)=1),AND(LEN(C66)=5,IFERROR(FIND("BUYER",C66),0)=1),AND(LEN(C66)=16,IFERROR(FIND("ENGAGEMENT MODEL",C66),0)=1),AND(LEN(C66)=18,IFERROR(FIND("DELIVERY OWNERSHIP",C66),0)=1),AND(LEN(C66)=16,IFERROR(FIND("COMMERCIAL MODEL",C66),0)=1),AND(LEN(C66)=8,IFERROR(FIND("EVIDENCE",C66),0)=1)),OR(AND(LEN(H66)=3,IFERROR(FIND("YES",H66),0)=1),AND(LEN(H66)=2,IFERROR(FIND("NO",H66),0)=1)),OR(AND(LEN(I66)=4,IFERROR(FIND("OPEN",I66),0)=1),AND(LEN(I66)=8,IFERROR(FIND("RESOLVED",I66),0)=1),AND(LEN(I66)=20,IFERROR(FIND("ACCEPTED UNCERTAINTY",I66),0)=1)),COUNTIFS(EVIDENCE_PACKET!$A$6:$A$205,E66,EVIDENCE_PACKET!$B$6:$B$205,B66,EVIDENCE_PACKET!$J$6:$J$205,"VALID")=1,COUNTIFS(EVIDENCE_PACKET!$A$6:$A$205,G66,EVIDENCE_PACKET!$B$6:$B$205,B66,EVIDENCE_PACKET!$J$6:$J$205,"VALID")=1),"VALID","INVALID - CONTROL / LINK")))</x:f>
      </x:c>
    </x:row>
    <x:row r="67">
      <x:c r="A67" s="20"/>
      <x:c r="B67" s="20"/>
      <x:c r="C67" s="20"/>
      <x:c r="D67" s="20"/>
      <x:c r="E67" s="20"/>
      <x:c r="F67" s="20"/>
      <x:c r="G67" s="20"/>
      <x:c r="H67" s="20"/>
      <x:c r="I67" s="20"/>
      <x:c r="J67" s="20"/>
      <x:c r="K67" s="26" t="str">
        <x:f>IF(A67="","",IF(COUNTIF($A$6:$A$205,A67)&gt;1,"INVALID - DUPLICATE ID",IF(AND(OR(AND(LEN(C67)=5,IFERROR(FIND("SCOPE",C67),0)=1),AND(LEN(C67)=10,IFERROR(FIND("CAPABILITY",C67),0)=1),AND(LEN(C67)=12,IFERROR(FIND("JURISDICTION",C67),0)=1),AND(LEN(C67)=5,IFERROR(FIND("BUYER",C67),0)=1),AND(LEN(C67)=16,IFERROR(FIND("ENGAGEMENT MODEL",C67),0)=1),AND(LEN(C67)=18,IFERROR(FIND("DELIVERY OWNERSHIP",C67),0)=1),AND(LEN(C67)=16,IFERROR(FIND("COMMERCIAL MODEL",C67),0)=1),AND(LEN(C67)=8,IFERROR(FIND("EVIDENCE",C67),0)=1)),OR(AND(LEN(H67)=3,IFERROR(FIND("YES",H67),0)=1),AND(LEN(H67)=2,IFERROR(FIND("NO",H67),0)=1)),OR(AND(LEN(I67)=4,IFERROR(FIND("OPEN",I67),0)=1),AND(LEN(I67)=8,IFERROR(FIND("RESOLVED",I67),0)=1),AND(LEN(I67)=20,IFERROR(FIND("ACCEPTED UNCERTAINTY",I67),0)=1)),COUNTIFS(EVIDENCE_PACKET!$A$6:$A$205,E67,EVIDENCE_PACKET!$B$6:$B$205,B67,EVIDENCE_PACKET!$J$6:$J$205,"VALID")=1,COUNTIFS(EVIDENCE_PACKET!$A$6:$A$205,G67,EVIDENCE_PACKET!$B$6:$B$205,B67,EVIDENCE_PACKET!$J$6:$J$205,"VALID")=1),"VALID","INVALID - CONTROL / LINK")))</x:f>
      </x:c>
    </x:row>
    <x:row r="68">
      <x:c r="A68" s="20"/>
      <x:c r="B68" s="20"/>
      <x:c r="C68" s="20"/>
      <x:c r="D68" s="20"/>
      <x:c r="E68" s="20"/>
      <x:c r="F68" s="20"/>
      <x:c r="G68" s="20"/>
      <x:c r="H68" s="20"/>
      <x:c r="I68" s="20"/>
      <x:c r="J68" s="20"/>
      <x:c r="K68" s="26" t="str">
        <x:f>IF(A68="","",IF(COUNTIF($A$6:$A$205,A68)&gt;1,"INVALID - DUPLICATE ID",IF(AND(OR(AND(LEN(C68)=5,IFERROR(FIND("SCOPE",C68),0)=1),AND(LEN(C68)=10,IFERROR(FIND("CAPABILITY",C68),0)=1),AND(LEN(C68)=12,IFERROR(FIND("JURISDICTION",C68),0)=1),AND(LEN(C68)=5,IFERROR(FIND("BUYER",C68),0)=1),AND(LEN(C68)=16,IFERROR(FIND("ENGAGEMENT MODEL",C68),0)=1),AND(LEN(C68)=18,IFERROR(FIND("DELIVERY OWNERSHIP",C68),0)=1),AND(LEN(C68)=16,IFERROR(FIND("COMMERCIAL MODEL",C68),0)=1),AND(LEN(C68)=8,IFERROR(FIND("EVIDENCE",C68),0)=1)),OR(AND(LEN(H68)=3,IFERROR(FIND("YES",H68),0)=1),AND(LEN(H68)=2,IFERROR(FIND("NO",H68),0)=1)),OR(AND(LEN(I68)=4,IFERROR(FIND("OPEN",I68),0)=1),AND(LEN(I68)=8,IFERROR(FIND("RESOLVED",I68),0)=1),AND(LEN(I68)=20,IFERROR(FIND("ACCEPTED UNCERTAINTY",I68),0)=1)),COUNTIFS(EVIDENCE_PACKET!$A$6:$A$205,E68,EVIDENCE_PACKET!$B$6:$B$205,B68,EVIDENCE_PACKET!$J$6:$J$205,"VALID")=1,COUNTIFS(EVIDENCE_PACKET!$A$6:$A$205,G68,EVIDENCE_PACKET!$B$6:$B$205,B68,EVIDENCE_PACKET!$J$6:$J$205,"VALID")=1),"VALID","INVALID - CONTROL / LINK")))</x:f>
      </x:c>
    </x:row>
    <x:row r="69">
      <x:c r="A69" s="20"/>
      <x:c r="B69" s="20"/>
      <x:c r="C69" s="20"/>
      <x:c r="D69" s="20"/>
      <x:c r="E69" s="20"/>
      <x:c r="F69" s="20"/>
      <x:c r="G69" s="20"/>
      <x:c r="H69" s="20"/>
      <x:c r="I69" s="20"/>
      <x:c r="J69" s="20"/>
      <x:c r="K69" s="26" t="str">
        <x:f>IF(A69="","",IF(COUNTIF($A$6:$A$205,A69)&gt;1,"INVALID - DUPLICATE ID",IF(AND(OR(AND(LEN(C69)=5,IFERROR(FIND("SCOPE",C69),0)=1),AND(LEN(C69)=10,IFERROR(FIND("CAPABILITY",C69),0)=1),AND(LEN(C69)=12,IFERROR(FIND("JURISDICTION",C69),0)=1),AND(LEN(C69)=5,IFERROR(FIND("BUYER",C69),0)=1),AND(LEN(C69)=16,IFERROR(FIND("ENGAGEMENT MODEL",C69),0)=1),AND(LEN(C69)=18,IFERROR(FIND("DELIVERY OWNERSHIP",C69),0)=1),AND(LEN(C69)=16,IFERROR(FIND("COMMERCIAL MODEL",C69),0)=1),AND(LEN(C69)=8,IFERROR(FIND("EVIDENCE",C69),0)=1)),OR(AND(LEN(H69)=3,IFERROR(FIND("YES",H69),0)=1),AND(LEN(H69)=2,IFERROR(FIND("NO",H69),0)=1)),OR(AND(LEN(I69)=4,IFERROR(FIND("OPEN",I69),0)=1),AND(LEN(I69)=8,IFERROR(FIND("RESOLVED",I69),0)=1),AND(LEN(I69)=20,IFERROR(FIND("ACCEPTED UNCERTAINTY",I69),0)=1)),COUNTIFS(EVIDENCE_PACKET!$A$6:$A$205,E69,EVIDENCE_PACKET!$B$6:$B$205,B69,EVIDENCE_PACKET!$J$6:$J$205,"VALID")=1,COUNTIFS(EVIDENCE_PACKET!$A$6:$A$205,G69,EVIDENCE_PACKET!$B$6:$B$205,B69,EVIDENCE_PACKET!$J$6:$J$205,"VALID")=1),"VALID","INVALID - CONTROL / LINK")))</x:f>
      </x:c>
    </x:row>
    <x:row r="70">
      <x:c r="A70" s="20"/>
      <x:c r="B70" s="20"/>
      <x:c r="C70" s="20"/>
      <x:c r="D70" s="20"/>
      <x:c r="E70" s="20"/>
      <x:c r="F70" s="20"/>
      <x:c r="G70" s="20"/>
      <x:c r="H70" s="20"/>
      <x:c r="I70" s="20"/>
      <x:c r="J70" s="20"/>
      <x:c r="K70" s="26" t="str">
        <x:f>IF(A70="","",IF(COUNTIF($A$6:$A$205,A70)&gt;1,"INVALID - DUPLICATE ID",IF(AND(OR(AND(LEN(C70)=5,IFERROR(FIND("SCOPE",C70),0)=1),AND(LEN(C70)=10,IFERROR(FIND("CAPABILITY",C70),0)=1),AND(LEN(C70)=12,IFERROR(FIND("JURISDICTION",C70),0)=1),AND(LEN(C70)=5,IFERROR(FIND("BUYER",C70),0)=1),AND(LEN(C70)=16,IFERROR(FIND("ENGAGEMENT MODEL",C70),0)=1),AND(LEN(C70)=18,IFERROR(FIND("DELIVERY OWNERSHIP",C70),0)=1),AND(LEN(C70)=16,IFERROR(FIND("COMMERCIAL MODEL",C70),0)=1),AND(LEN(C70)=8,IFERROR(FIND("EVIDENCE",C70),0)=1)),OR(AND(LEN(H70)=3,IFERROR(FIND("YES",H70),0)=1),AND(LEN(H70)=2,IFERROR(FIND("NO",H70),0)=1)),OR(AND(LEN(I70)=4,IFERROR(FIND("OPEN",I70),0)=1),AND(LEN(I70)=8,IFERROR(FIND("RESOLVED",I70),0)=1),AND(LEN(I70)=20,IFERROR(FIND("ACCEPTED UNCERTAINTY",I70),0)=1)),COUNTIFS(EVIDENCE_PACKET!$A$6:$A$205,E70,EVIDENCE_PACKET!$B$6:$B$205,B70,EVIDENCE_PACKET!$J$6:$J$205,"VALID")=1,COUNTIFS(EVIDENCE_PACKET!$A$6:$A$205,G70,EVIDENCE_PACKET!$B$6:$B$205,B70,EVIDENCE_PACKET!$J$6:$J$205,"VALID")=1),"VALID","INVALID - CONTROL / LINK")))</x:f>
      </x:c>
    </x:row>
    <x:row r="71">
      <x:c r="A71" s="20"/>
      <x:c r="B71" s="20"/>
      <x:c r="C71" s="20"/>
      <x:c r="D71" s="20"/>
      <x:c r="E71" s="20"/>
      <x:c r="F71" s="20"/>
      <x:c r="G71" s="20"/>
      <x:c r="H71" s="20"/>
      <x:c r="I71" s="20"/>
      <x:c r="J71" s="20"/>
      <x:c r="K71" s="26" t="str">
        <x:f>IF(A71="","",IF(COUNTIF($A$6:$A$205,A71)&gt;1,"INVALID - DUPLICATE ID",IF(AND(OR(AND(LEN(C71)=5,IFERROR(FIND("SCOPE",C71),0)=1),AND(LEN(C71)=10,IFERROR(FIND("CAPABILITY",C71),0)=1),AND(LEN(C71)=12,IFERROR(FIND("JURISDICTION",C71),0)=1),AND(LEN(C71)=5,IFERROR(FIND("BUYER",C71),0)=1),AND(LEN(C71)=16,IFERROR(FIND("ENGAGEMENT MODEL",C71),0)=1),AND(LEN(C71)=18,IFERROR(FIND("DELIVERY OWNERSHIP",C71),0)=1),AND(LEN(C71)=16,IFERROR(FIND("COMMERCIAL MODEL",C71),0)=1),AND(LEN(C71)=8,IFERROR(FIND("EVIDENCE",C71),0)=1)),OR(AND(LEN(H71)=3,IFERROR(FIND("YES",H71),0)=1),AND(LEN(H71)=2,IFERROR(FIND("NO",H71),0)=1)),OR(AND(LEN(I71)=4,IFERROR(FIND("OPEN",I71),0)=1),AND(LEN(I71)=8,IFERROR(FIND("RESOLVED",I71),0)=1),AND(LEN(I71)=20,IFERROR(FIND("ACCEPTED UNCERTAINTY",I71),0)=1)),COUNTIFS(EVIDENCE_PACKET!$A$6:$A$205,E71,EVIDENCE_PACKET!$B$6:$B$205,B71,EVIDENCE_PACKET!$J$6:$J$205,"VALID")=1,COUNTIFS(EVIDENCE_PACKET!$A$6:$A$205,G71,EVIDENCE_PACKET!$B$6:$B$205,B71,EVIDENCE_PACKET!$J$6:$J$205,"VALID")=1),"VALID","INVALID - CONTROL / LINK")))</x:f>
      </x:c>
    </x:row>
    <x:row r="72">
      <x:c r="A72" s="20"/>
      <x:c r="B72" s="20"/>
      <x:c r="C72" s="20"/>
      <x:c r="D72" s="20"/>
      <x:c r="E72" s="20"/>
      <x:c r="F72" s="20"/>
      <x:c r="G72" s="20"/>
      <x:c r="H72" s="20"/>
      <x:c r="I72" s="20"/>
      <x:c r="J72" s="20"/>
      <x:c r="K72" s="26" t="str">
        <x:f>IF(A72="","",IF(COUNTIF($A$6:$A$205,A72)&gt;1,"INVALID - DUPLICATE ID",IF(AND(OR(AND(LEN(C72)=5,IFERROR(FIND("SCOPE",C72),0)=1),AND(LEN(C72)=10,IFERROR(FIND("CAPABILITY",C72),0)=1),AND(LEN(C72)=12,IFERROR(FIND("JURISDICTION",C72),0)=1),AND(LEN(C72)=5,IFERROR(FIND("BUYER",C72),0)=1),AND(LEN(C72)=16,IFERROR(FIND("ENGAGEMENT MODEL",C72),0)=1),AND(LEN(C72)=18,IFERROR(FIND("DELIVERY OWNERSHIP",C72),0)=1),AND(LEN(C72)=16,IFERROR(FIND("COMMERCIAL MODEL",C72),0)=1),AND(LEN(C72)=8,IFERROR(FIND("EVIDENCE",C72),0)=1)),OR(AND(LEN(H72)=3,IFERROR(FIND("YES",H72),0)=1),AND(LEN(H72)=2,IFERROR(FIND("NO",H72),0)=1)),OR(AND(LEN(I72)=4,IFERROR(FIND("OPEN",I72),0)=1),AND(LEN(I72)=8,IFERROR(FIND("RESOLVED",I72),0)=1),AND(LEN(I72)=20,IFERROR(FIND("ACCEPTED UNCERTAINTY",I72),0)=1)),COUNTIFS(EVIDENCE_PACKET!$A$6:$A$205,E72,EVIDENCE_PACKET!$B$6:$B$205,B72,EVIDENCE_PACKET!$J$6:$J$205,"VALID")=1,COUNTIFS(EVIDENCE_PACKET!$A$6:$A$205,G72,EVIDENCE_PACKET!$B$6:$B$205,B72,EVIDENCE_PACKET!$J$6:$J$205,"VALID")=1),"VALID","INVALID - CONTROL / LINK")))</x:f>
      </x:c>
    </x:row>
    <x:row r="73">
      <x:c r="A73" s="20"/>
      <x:c r="B73" s="20"/>
      <x:c r="C73" s="20"/>
      <x:c r="D73" s="20"/>
      <x:c r="E73" s="20"/>
      <x:c r="F73" s="20"/>
      <x:c r="G73" s="20"/>
      <x:c r="H73" s="20"/>
      <x:c r="I73" s="20"/>
      <x:c r="J73" s="20"/>
      <x:c r="K73" s="26" t="str">
        <x:f>IF(A73="","",IF(COUNTIF($A$6:$A$205,A73)&gt;1,"INVALID - DUPLICATE ID",IF(AND(OR(AND(LEN(C73)=5,IFERROR(FIND("SCOPE",C73),0)=1),AND(LEN(C73)=10,IFERROR(FIND("CAPABILITY",C73),0)=1),AND(LEN(C73)=12,IFERROR(FIND("JURISDICTION",C73),0)=1),AND(LEN(C73)=5,IFERROR(FIND("BUYER",C73),0)=1),AND(LEN(C73)=16,IFERROR(FIND("ENGAGEMENT MODEL",C73),0)=1),AND(LEN(C73)=18,IFERROR(FIND("DELIVERY OWNERSHIP",C73),0)=1),AND(LEN(C73)=16,IFERROR(FIND("COMMERCIAL MODEL",C73),0)=1),AND(LEN(C73)=8,IFERROR(FIND("EVIDENCE",C73),0)=1)),OR(AND(LEN(H73)=3,IFERROR(FIND("YES",H73),0)=1),AND(LEN(H73)=2,IFERROR(FIND("NO",H73),0)=1)),OR(AND(LEN(I73)=4,IFERROR(FIND("OPEN",I73),0)=1),AND(LEN(I73)=8,IFERROR(FIND("RESOLVED",I73),0)=1),AND(LEN(I73)=20,IFERROR(FIND("ACCEPTED UNCERTAINTY",I73),0)=1)),COUNTIFS(EVIDENCE_PACKET!$A$6:$A$205,E73,EVIDENCE_PACKET!$B$6:$B$205,B73,EVIDENCE_PACKET!$J$6:$J$205,"VALID")=1,COUNTIFS(EVIDENCE_PACKET!$A$6:$A$205,G73,EVIDENCE_PACKET!$B$6:$B$205,B73,EVIDENCE_PACKET!$J$6:$J$205,"VALID")=1),"VALID","INVALID - CONTROL / LINK")))</x:f>
      </x:c>
    </x:row>
    <x:row r="74">
      <x:c r="A74" s="20"/>
      <x:c r="B74" s="20"/>
      <x:c r="C74" s="20"/>
      <x:c r="D74" s="20"/>
      <x:c r="E74" s="20"/>
      <x:c r="F74" s="20"/>
      <x:c r="G74" s="20"/>
      <x:c r="H74" s="20"/>
      <x:c r="I74" s="20"/>
      <x:c r="J74" s="20"/>
      <x:c r="K74" s="26" t="str">
        <x:f>IF(A74="","",IF(COUNTIF($A$6:$A$205,A74)&gt;1,"INVALID - DUPLICATE ID",IF(AND(OR(AND(LEN(C74)=5,IFERROR(FIND("SCOPE",C74),0)=1),AND(LEN(C74)=10,IFERROR(FIND("CAPABILITY",C74),0)=1),AND(LEN(C74)=12,IFERROR(FIND("JURISDICTION",C74),0)=1),AND(LEN(C74)=5,IFERROR(FIND("BUYER",C74),0)=1),AND(LEN(C74)=16,IFERROR(FIND("ENGAGEMENT MODEL",C74),0)=1),AND(LEN(C74)=18,IFERROR(FIND("DELIVERY OWNERSHIP",C74),0)=1),AND(LEN(C74)=16,IFERROR(FIND("COMMERCIAL MODEL",C74),0)=1),AND(LEN(C74)=8,IFERROR(FIND("EVIDENCE",C74),0)=1)),OR(AND(LEN(H74)=3,IFERROR(FIND("YES",H74),0)=1),AND(LEN(H74)=2,IFERROR(FIND("NO",H74),0)=1)),OR(AND(LEN(I74)=4,IFERROR(FIND("OPEN",I74),0)=1),AND(LEN(I74)=8,IFERROR(FIND("RESOLVED",I74),0)=1),AND(LEN(I74)=20,IFERROR(FIND("ACCEPTED UNCERTAINTY",I74),0)=1)),COUNTIFS(EVIDENCE_PACKET!$A$6:$A$205,E74,EVIDENCE_PACKET!$B$6:$B$205,B74,EVIDENCE_PACKET!$J$6:$J$205,"VALID")=1,COUNTIFS(EVIDENCE_PACKET!$A$6:$A$205,G74,EVIDENCE_PACKET!$B$6:$B$205,B74,EVIDENCE_PACKET!$J$6:$J$205,"VALID")=1),"VALID","INVALID - CONTROL / LINK")))</x:f>
      </x:c>
    </x:row>
    <x:row r="75">
      <x:c r="A75" s="20"/>
      <x:c r="B75" s="20"/>
      <x:c r="C75" s="20"/>
      <x:c r="D75" s="20"/>
      <x:c r="E75" s="20"/>
      <x:c r="F75" s="20"/>
      <x:c r="G75" s="20"/>
      <x:c r="H75" s="20"/>
      <x:c r="I75" s="20"/>
      <x:c r="J75" s="20"/>
      <x:c r="K75" s="26" t="str">
        <x:f>IF(A75="","",IF(COUNTIF($A$6:$A$205,A75)&gt;1,"INVALID - DUPLICATE ID",IF(AND(OR(AND(LEN(C75)=5,IFERROR(FIND("SCOPE",C75),0)=1),AND(LEN(C75)=10,IFERROR(FIND("CAPABILITY",C75),0)=1),AND(LEN(C75)=12,IFERROR(FIND("JURISDICTION",C75),0)=1),AND(LEN(C75)=5,IFERROR(FIND("BUYER",C75),0)=1),AND(LEN(C75)=16,IFERROR(FIND("ENGAGEMENT MODEL",C75),0)=1),AND(LEN(C75)=18,IFERROR(FIND("DELIVERY OWNERSHIP",C75),0)=1),AND(LEN(C75)=16,IFERROR(FIND("COMMERCIAL MODEL",C75),0)=1),AND(LEN(C75)=8,IFERROR(FIND("EVIDENCE",C75),0)=1)),OR(AND(LEN(H75)=3,IFERROR(FIND("YES",H75),0)=1),AND(LEN(H75)=2,IFERROR(FIND("NO",H75),0)=1)),OR(AND(LEN(I75)=4,IFERROR(FIND("OPEN",I75),0)=1),AND(LEN(I75)=8,IFERROR(FIND("RESOLVED",I75),0)=1),AND(LEN(I75)=20,IFERROR(FIND("ACCEPTED UNCERTAINTY",I75),0)=1)),COUNTIFS(EVIDENCE_PACKET!$A$6:$A$205,E75,EVIDENCE_PACKET!$B$6:$B$205,B75,EVIDENCE_PACKET!$J$6:$J$205,"VALID")=1,COUNTIFS(EVIDENCE_PACKET!$A$6:$A$205,G75,EVIDENCE_PACKET!$B$6:$B$205,B75,EVIDENCE_PACKET!$J$6:$J$205,"VALID")=1),"VALID","INVALID - CONTROL / LINK")))</x:f>
      </x:c>
    </x:row>
    <x:row r="76">
      <x:c r="A76" s="20"/>
      <x:c r="B76" s="20"/>
      <x:c r="C76" s="20"/>
      <x:c r="D76" s="20"/>
      <x:c r="E76" s="20"/>
      <x:c r="F76" s="20"/>
      <x:c r="G76" s="20"/>
      <x:c r="H76" s="20"/>
      <x:c r="I76" s="20"/>
      <x:c r="J76" s="20"/>
      <x:c r="K76" s="26" t="str">
        <x:f>IF(A76="","",IF(COUNTIF($A$6:$A$205,A76)&gt;1,"INVALID - DUPLICATE ID",IF(AND(OR(AND(LEN(C76)=5,IFERROR(FIND("SCOPE",C76),0)=1),AND(LEN(C76)=10,IFERROR(FIND("CAPABILITY",C76),0)=1),AND(LEN(C76)=12,IFERROR(FIND("JURISDICTION",C76),0)=1),AND(LEN(C76)=5,IFERROR(FIND("BUYER",C76),0)=1),AND(LEN(C76)=16,IFERROR(FIND("ENGAGEMENT MODEL",C76),0)=1),AND(LEN(C76)=18,IFERROR(FIND("DELIVERY OWNERSHIP",C76),0)=1),AND(LEN(C76)=16,IFERROR(FIND("COMMERCIAL MODEL",C76),0)=1),AND(LEN(C76)=8,IFERROR(FIND("EVIDENCE",C76),0)=1)),OR(AND(LEN(H76)=3,IFERROR(FIND("YES",H76),0)=1),AND(LEN(H76)=2,IFERROR(FIND("NO",H76),0)=1)),OR(AND(LEN(I76)=4,IFERROR(FIND("OPEN",I76),0)=1),AND(LEN(I76)=8,IFERROR(FIND("RESOLVED",I76),0)=1),AND(LEN(I76)=20,IFERROR(FIND("ACCEPTED UNCERTAINTY",I76),0)=1)),COUNTIFS(EVIDENCE_PACKET!$A$6:$A$205,E76,EVIDENCE_PACKET!$B$6:$B$205,B76,EVIDENCE_PACKET!$J$6:$J$205,"VALID")=1,COUNTIFS(EVIDENCE_PACKET!$A$6:$A$205,G76,EVIDENCE_PACKET!$B$6:$B$205,B76,EVIDENCE_PACKET!$J$6:$J$205,"VALID")=1),"VALID","INVALID - CONTROL / LINK")))</x:f>
      </x:c>
    </x:row>
    <x:row r="77">
      <x:c r="A77" s="20"/>
      <x:c r="B77" s="20"/>
      <x:c r="C77" s="20"/>
      <x:c r="D77" s="20"/>
      <x:c r="E77" s="20"/>
      <x:c r="F77" s="20"/>
      <x:c r="G77" s="20"/>
      <x:c r="H77" s="20"/>
      <x:c r="I77" s="20"/>
      <x:c r="J77" s="20"/>
      <x:c r="K77" s="26" t="str">
        <x:f>IF(A77="","",IF(COUNTIF($A$6:$A$205,A77)&gt;1,"INVALID - DUPLICATE ID",IF(AND(OR(AND(LEN(C77)=5,IFERROR(FIND("SCOPE",C77),0)=1),AND(LEN(C77)=10,IFERROR(FIND("CAPABILITY",C77),0)=1),AND(LEN(C77)=12,IFERROR(FIND("JURISDICTION",C77),0)=1),AND(LEN(C77)=5,IFERROR(FIND("BUYER",C77),0)=1),AND(LEN(C77)=16,IFERROR(FIND("ENGAGEMENT MODEL",C77),0)=1),AND(LEN(C77)=18,IFERROR(FIND("DELIVERY OWNERSHIP",C77),0)=1),AND(LEN(C77)=16,IFERROR(FIND("COMMERCIAL MODEL",C77),0)=1),AND(LEN(C77)=8,IFERROR(FIND("EVIDENCE",C77),0)=1)),OR(AND(LEN(H77)=3,IFERROR(FIND("YES",H77),0)=1),AND(LEN(H77)=2,IFERROR(FIND("NO",H77),0)=1)),OR(AND(LEN(I77)=4,IFERROR(FIND("OPEN",I77),0)=1),AND(LEN(I77)=8,IFERROR(FIND("RESOLVED",I77),0)=1),AND(LEN(I77)=20,IFERROR(FIND("ACCEPTED UNCERTAINTY",I77),0)=1)),COUNTIFS(EVIDENCE_PACKET!$A$6:$A$205,E77,EVIDENCE_PACKET!$B$6:$B$205,B77,EVIDENCE_PACKET!$J$6:$J$205,"VALID")=1,COUNTIFS(EVIDENCE_PACKET!$A$6:$A$205,G77,EVIDENCE_PACKET!$B$6:$B$205,B77,EVIDENCE_PACKET!$J$6:$J$205,"VALID")=1),"VALID","INVALID - CONTROL / LINK")))</x:f>
      </x:c>
    </x:row>
    <x:row r="78">
      <x:c r="A78" s="20"/>
      <x:c r="B78" s="20"/>
      <x:c r="C78" s="20"/>
      <x:c r="D78" s="20"/>
      <x:c r="E78" s="20"/>
      <x:c r="F78" s="20"/>
      <x:c r="G78" s="20"/>
      <x:c r="H78" s="20"/>
      <x:c r="I78" s="20"/>
      <x:c r="J78" s="20"/>
      <x:c r="K78" s="26" t="str">
        <x:f>IF(A78="","",IF(COUNTIF($A$6:$A$205,A78)&gt;1,"INVALID - DUPLICATE ID",IF(AND(OR(AND(LEN(C78)=5,IFERROR(FIND("SCOPE",C78),0)=1),AND(LEN(C78)=10,IFERROR(FIND("CAPABILITY",C78),0)=1),AND(LEN(C78)=12,IFERROR(FIND("JURISDICTION",C78),0)=1),AND(LEN(C78)=5,IFERROR(FIND("BUYER",C78),0)=1),AND(LEN(C78)=16,IFERROR(FIND("ENGAGEMENT MODEL",C78),0)=1),AND(LEN(C78)=18,IFERROR(FIND("DELIVERY OWNERSHIP",C78),0)=1),AND(LEN(C78)=16,IFERROR(FIND("COMMERCIAL MODEL",C78),0)=1),AND(LEN(C78)=8,IFERROR(FIND("EVIDENCE",C78),0)=1)),OR(AND(LEN(H78)=3,IFERROR(FIND("YES",H78),0)=1),AND(LEN(H78)=2,IFERROR(FIND("NO",H78),0)=1)),OR(AND(LEN(I78)=4,IFERROR(FIND("OPEN",I78),0)=1),AND(LEN(I78)=8,IFERROR(FIND("RESOLVED",I78),0)=1),AND(LEN(I78)=20,IFERROR(FIND("ACCEPTED UNCERTAINTY",I78),0)=1)),COUNTIFS(EVIDENCE_PACKET!$A$6:$A$205,E78,EVIDENCE_PACKET!$B$6:$B$205,B78,EVIDENCE_PACKET!$J$6:$J$205,"VALID")=1,COUNTIFS(EVIDENCE_PACKET!$A$6:$A$205,G78,EVIDENCE_PACKET!$B$6:$B$205,B78,EVIDENCE_PACKET!$J$6:$J$205,"VALID")=1),"VALID","INVALID - CONTROL / LINK")))</x:f>
      </x:c>
    </x:row>
    <x:row r="79">
      <x:c r="A79" s="20"/>
      <x:c r="B79" s="20"/>
      <x:c r="C79" s="20"/>
      <x:c r="D79" s="20"/>
      <x:c r="E79" s="20"/>
      <x:c r="F79" s="20"/>
      <x:c r="G79" s="20"/>
      <x:c r="H79" s="20"/>
      <x:c r="I79" s="20"/>
      <x:c r="J79" s="20"/>
      <x:c r="K79" s="26" t="str">
        <x:f>IF(A79="","",IF(COUNTIF($A$6:$A$205,A79)&gt;1,"INVALID - DUPLICATE ID",IF(AND(OR(AND(LEN(C79)=5,IFERROR(FIND("SCOPE",C79),0)=1),AND(LEN(C79)=10,IFERROR(FIND("CAPABILITY",C79),0)=1),AND(LEN(C79)=12,IFERROR(FIND("JURISDICTION",C79),0)=1),AND(LEN(C79)=5,IFERROR(FIND("BUYER",C79),0)=1),AND(LEN(C79)=16,IFERROR(FIND("ENGAGEMENT MODEL",C79),0)=1),AND(LEN(C79)=18,IFERROR(FIND("DELIVERY OWNERSHIP",C79),0)=1),AND(LEN(C79)=16,IFERROR(FIND("COMMERCIAL MODEL",C79),0)=1),AND(LEN(C79)=8,IFERROR(FIND("EVIDENCE",C79),0)=1)),OR(AND(LEN(H79)=3,IFERROR(FIND("YES",H79),0)=1),AND(LEN(H79)=2,IFERROR(FIND("NO",H79),0)=1)),OR(AND(LEN(I79)=4,IFERROR(FIND("OPEN",I79),0)=1),AND(LEN(I79)=8,IFERROR(FIND("RESOLVED",I79),0)=1),AND(LEN(I79)=20,IFERROR(FIND("ACCEPTED UNCERTAINTY",I79),0)=1)),COUNTIFS(EVIDENCE_PACKET!$A$6:$A$205,E79,EVIDENCE_PACKET!$B$6:$B$205,B79,EVIDENCE_PACKET!$J$6:$J$205,"VALID")=1,COUNTIFS(EVIDENCE_PACKET!$A$6:$A$205,G79,EVIDENCE_PACKET!$B$6:$B$205,B79,EVIDENCE_PACKET!$J$6:$J$205,"VALID")=1),"VALID","INVALID - CONTROL / LINK")))</x:f>
      </x:c>
    </x:row>
    <x:row r="80">
      <x:c r="A80" s="20"/>
      <x:c r="B80" s="20"/>
      <x:c r="C80" s="20"/>
      <x:c r="D80" s="20"/>
      <x:c r="E80" s="20"/>
      <x:c r="F80" s="20"/>
      <x:c r="G80" s="20"/>
      <x:c r="H80" s="20"/>
      <x:c r="I80" s="20"/>
      <x:c r="J80" s="20"/>
      <x:c r="K80" s="26" t="str">
        <x:f>IF(A80="","",IF(COUNTIF($A$6:$A$205,A80)&gt;1,"INVALID - DUPLICATE ID",IF(AND(OR(AND(LEN(C80)=5,IFERROR(FIND("SCOPE",C80),0)=1),AND(LEN(C80)=10,IFERROR(FIND("CAPABILITY",C80),0)=1),AND(LEN(C80)=12,IFERROR(FIND("JURISDICTION",C80),0)=1),AND(LEN(C80)=5,IFERROR(FIND("BUYER",C80),0)=1),AND(LEN(C80)=16,IFERROR(FIND("ENGAGEMENT MODEL",C80),0)=1),AND(LEN(C80)=18,IFERROR(FIND("DELIVERY OWNERSHIP",C80),0)=1),AND(LEN(C80)=16,IFERROR(FIND("COMMERCIAL MODEL",C80),0)=1),AND(LEN(C80)=8,IFERROR(FIND("EVIDENCE",C80),0)=1)),OR(AND(LEN(H80)=3,IFERROR(FIND("YES",H80),0)=1),AND(LEN(H80)=2,IFERROR(FIND("NO",H80),0)=1)),OR(AND(LEN(I80)=4,IFERROR(FIND("OPEN",I80),0)=1),AND(LEN(I80)=8,IFERROR(FIND("RESOLVED",I80),0)=1),AND(LEN(I80)=20,IFERROR(FIND("ACCEPTED UNCERTAINTY",I80),0)=1)),COUNTIFS(EVIDENCE_PACKET!$A$6:$A$205,E80,EVIDENCE_PACKET!$B$6:$B$205,B80,EVIDENCE_PACKET!$J$6:$J$205,"VALID")=1,COUNTIFS(EVIDENCE_PACKET!$A$6:$A$205,G80,EVIDENCE_PACKET!$B$6:$B$205,B80,EVIDENCE_PACKET!$J$6:$J$205,"VALID")=1),"VALID","INVALID - CONTROL / LINK")))</x:f>
      </x:c>
    </x:row>
    <x:row r="81">
      <x:c r="A81" s="20"/>
      <x:c r="B81" s="20"/>
      <x:c r="C81" s="20"/>
      <x:c r="D81" s="20"/>
      <x:c r="E81" s="20"/>
      <x:c r="F81" s="20"/>
      <x:c r="G81" s="20"/>
      <x:c r="H81" s="20"/>
      <x:c r="I81" s="20"/>
      <x:c r="J81" s="20"/>
      <x:c r="K81" s="26" t="str">
        <x:f>IF(A81="","",IF(COUNTIF($A$6:$A$205,A81)&gt;1,"INVALID - DUPLICATE ID",IF(AND(OR(AND(LEN(C81)=5,IFERROR(FIND("SCOPE",C81),0)=1),AND(LEN(C81)=10,IFERROR(FIND("CAPABILITY",C81),0)=1),AND(LEN(C81)=12,IFERROR(FIND("JURISDICTION",C81),0)=1),AND(LEN(C81)=5,IFERROR(FIND("BUYER",C81),0)=1),AND(LEN(C81)=16,IFERROR(FIND("ENGAGEMENT MODEL",C81),0)=1),AND(LEN(C81)=18,IFERROR(FIND("DELIVERY OWNERSHIP",C81),0)=1),AND(LEN(C81)=16,IFERROR(FIND("COMMERCIAL MODEL",C81),0)=1),AND(LEN(C81)=8,IFERROR(FIND("EVIDENCE",C81),0)=1)),OR(AND(LEN(H81)=3,IFERROR(FIND("YES",H81),0)=1),AND(LEN(H81)=2,IFERROR(FIND("NO",H81),0)=1)),OR(AND(LEN(I81)=4,IFERROR(FIND("OPEN",I81),0)=1),AND(LEN(I81)=8,IFERROR(FIND("RESOLVED",I81),0)=1),AND(LEN(I81)=20,IFERROR(FIND("ACCEPTED UNCERTAINTY",I81),0)=1)),COUNTIFS(EVIDENCE_PACKET!$A$6:$A$205,E81,EVIDENCE_PACKET!$B$6:$B$205,B81,EVIDENCE_PACKET!$J$6:$J$205,"VALID")=1,COUNTIFS(EVIDENCE_PACKET!$A$6:$A$205,G81,EVIDENCE_PACKET!$B$6:$B$205,B81,EVIDENCE_PACKET!$J$6:$J$205,"VALID")=1),"VALID","INVALID - CONTROL / LINK")))</x:f>
      </x:c>
    </x:row>
    <x:row r="82">
      <x:c r="A82" s="20"/>
      <x:c r="B82" s="20"/>
      <x:c r="C82" s="20"/>
      <x:c r="D82" s="20"/>
      <x:c r="E82" s="20"/>
      <x:c r="F82" s="20"/>
      <x:c r="G82" s="20"/>
      <x:c r="H82" s="20"/>
      <x:c r="I82" s="20"/>
      <x:c r="J82" s="20"/>
      <x:c r="K82" s="26" t="str">
        <x:f>IF(A82="","",IF(COUNTIF($A$6:$A$205,A82)&gt;1,"INVALID - DUPLICATE ID",IF(AND(OR(AND(LEN(C82)=5,IFERROR(FIND("SCOPE",C82),0)=1),AND(LEN(C82)=10,IFERROR(FIND("CAPABILITY",C82),0)=1),AND(LEN(C82)=12,IFERROR(FIND("JURISDICTION",C82),0)=1),AND(LEN(C82)=5,IFERROR(FIND("BUYER",C82),0)=1),AND(LEN(C82)=16,IFERROR(FIND("ENGAGEMENT MODEL",C82),0)=1),AND(LEN(C82)=18,IFERROR(FIND("DELIVERY OWNERSHIP",C82),0)=1),AND(LEN(C82)=16,IFERROR(FIND("COMMERCIAL MODEL",C82),0)=1),AND(LEN(C82)=8,IFERROR(FIND("EVIDENCE",C82),0)=1)),OR(AND(LEN(H82)=3,IFERROR(FIND("YES",H82),0)=1),AND(LEN(H82)=2,IFERROR(FIND("NO",H82),0)=1)),OR(AND(LEN(I82)=4,IFERROR(FIND("OPEN",I82),0)=1),AND(LEN(I82)=8,IFERROR(FIND("RESOLVED",I82),0)=1),AND(LEN(I82)=20,IFERROR(FIND("ACCEPTED UNCERTAINTY",I82),0)=1)),COUNTIFS(EVIDENCE_PACKET!$A$6:$A$205,E82,EVIDENCE_PACKET!$B$6:$B$205,B82,EVIDENCE_PACKET!$J$6:$J$205,"VALID")=1,COUNTIFS(EVIDENCE_PACKET!$A$6:$A$205,G82,EVIDENCE_PACKET!$B$6:$B$205,B82,EVIDENCE_PACKET!$J$6:$J$205,"VALID")=1),"VALID","INVALID - CONTROL / LINK")))</x:f>
      </x:c>
    </x:row>
    <x:row r="83">
      <x:c r="A83" s="20"/>
      <x:c r="B83" s="20"/>
      <x:c r="C83" s="20"/>
      <x:c r="D83" s="20"/>
      <x:c r="E83" s="20"/>
      <x:c r="F83" s="20"/>
      <x:c r="G83" s="20"/>
      <x:c r="H83" s="20"/>
      <x:c r="I83" s="20"/>
      <x:c r="J83" s="20"/>
      <x:c r="K83" s="26" t="str">
        <x:f>IF(A83="","",IF(COUNTIF($A$6:$A$205,A83)&gt;1,"INVALID - DUPLICATE ID",IF(AND(OR(AND(LEN(C83)=5,IFERROR(FIND("SCOPE",C83),0)=1),AND(LEN(C83)=10,IFERROR(FIND("CAPABILITY",C83),0)=1),AND(LEN(C83)=12,IFERROR(FIND("JURISDICTION",C83),0)=1),AND(LEN(C83)=5,IFERROR(FIND("BUYER",C83),0)=1),AND(LEN(C83)=16,IFERROR(FIND("ENGAGEMENT MODEL",C83),0)=1),AND(LEN(C83)=18,IFERROR(FIND("DELIVERY OWNERSHIP",C83),0)=1),AND(LEN(C83)=16,IFERROR(FIND("COMMERCIAL MODEL",C83),0)=1),AND(LEN(C83)=8,IFERROR(FIND("EVIDENCE",C83),0)=1)),OR(AND(LEN(H83)=3,IFERROR(FIND("YES",H83),0)=1),AND(LEN(H83)=2,IFERROR(FIND("NO",H83),0)=1)),OR(AND(LEN(I83)=4,IFERROR(FIND("OPEN",I83),0)=1),AND(LEN(I83)=8,IFERROR(FIND("RESOLVED",I83),0)=1),AND(LEN(I83)=20,IFERROR(FIND("ACCEPTED UNCERTAINTY",I83),0)=1)),COUNTIFS(EVIDENCE_PACKET!$A$6:$A$205,E83,EVIDENCE_PACKET!$B$6:$B$205,B83,EVIDENCE_PACKET!$J$6:$J$205,"VALID")=1,COUNTIFS(EVIDENCE_PACKET!$A$6:$A$205,G83,EVIDENCE_PACKET!$B$6:$B$205,B83,EVIDENCE_PACKET!$J$6:$J$205,"VALID")=1),"VALID","INVALID - CONTROL / LINK")))</x:f>
      </x:c>
    </x:row>
    <x:row r="84">
      <x:c r="A84" s="20"/>
      <x:c r="B84" s="20"/>
      <x:c r="C84" s="20"/>
      <x:c r="D84" s="20"/>
      <x:c r="E84" s="20"/>
      <x:c r="F84" s="20"/>
      <x:c r="G84" s="20"/>
      <x:c r="H84" s="20"/>
      <x:c r="I84" s="20"/>
      <x:c r="J84" s="20"/>
      <x:c r="K84" s="26" t="str">
        <x:f>IF(A84="","",IF(COUNTIF($A$6:$A$205,A84)&gt;1,"INVALID - DUPLICATE ID",IF(AND(OR(AND(LEN(C84)=5,IFERROR(FIND("SCOPE",C84),0)=1),AND(LEN(C84)=10,IFERROR(FIND("CAPABILITY",C84),0)=1),AND(LEN(C84)=12,IFERROR(FIND("JURISDICTION",C84),0)=1),AND(LEN(C84)=5,IFERROR(FIND("BUYER",C84),0)=1),AND(LEN(C84)=16,IFERROR(FIND("ENGAGEMENT MODEL",C84),0)=1),AND(LEN(C84)=18,IFERROR(FIND("DELIVERY OWNERSHIP",C84),0)=1),AND(LEN(C84)=16,IFERROR(FIND("COMMERCIAL MODEL",C84),0)=1),AND(LEN(C84)=8,IFERROR(FIND("EVIDENCE",C84),0)=1)),OR(AND(LEN(H84)=3,IFERROR(FIND("YES",H84),0)=1),AND(LEN(H84)=2,IFERROR(FIND("NO",H84),0)=1)),OR(AND(LEN(I84)=4,IFERROR(FIND("OPEN",I84),0)=1),AND(LEN(I84)=8,IFERROR(FIND("RESOLVED",I84),0)=1),AND(LEN(I84)=20,IFERROR(FIND("ACCEPTED UNCERTAINTY",I84),0)=1)),COUNTIFS(EVIDENCE_PACKET!$A$6:$A$205,E84,EVIDENCE_PACKET!$B$6:$B$205,B84,EVIDENCE_PACKET!$J$6:$J$205,"VALID")=1,COUNTIFS(EVIDENCE_PACKET!$A$6:$A$205,G84,EVIDENCE_PACKET!$B$6:$B$205,B84,EVIDENCE_PACKET!$J$6:$J$205,"VALID")=1),"VALID","INVALID - CONTROL / LINK")))</x:f>
      </x:c>
    </x:row>
    <x:row r="85">
      <x:c r="A85" s="20"/>
      <x:c r="B85" s="20"/>
      <x:c r="C85" s="20"/>
      <x:c r="D85" s="20"/>
      <x:c r="E85" s="20"/>
      <x:c r="F85" s="20"/>
      <x:c r="G85" s="20"/>
      <x:c r="H85" s="20"/>
      <x:c r="I85" s="20"/>
      <x:c r="J85" s="20"/>
      <x:c r="K85" s="26" t="str">
        <x:f>IF(A85="","",IF(COUNTIF($A$6:$A$205,A85)&gt;1,"INVALID - DUPLICATE ID",IF(AND(OR(AND(LEN(C85)=5,IFERROR(FIND("SCOPE",C85),0)=1),AND(LEN(C85)=10,IFERROR(FIND("CAPABILITY",C85),0)=1),AND(LEN(C85)=12,IFERROR(FIND("JURISDICTION",C85),0)=1),AND(LEN(C85)=5,IFERROR(FIND("BUYER",C85),0)=1),AND(LEN(C85)=16,IFERROR(FIND("ENGAGEMENT MODEL",C85),0)=1),AND(LEN(C85)=18,IFERROR(FIND("DELIVERY OWNERSHIP",C85),0)=1),AND(LEN(C85)=16,IFERROR(FIND("COMMERCIAL MODEL",C85),0)=1),AND(LEN(C85)=8,IFERROR(FIND("EVIDENCE",C85),0)=1)),OR(AND(LEN(H85)=3,IFERROR(FIND("YES",H85),0)=1),AND(LEN(H85)=2,IFERROR(FIND("NO",H85),0)=1)),OR(AND(LEN(I85)=4,IFERROR(FIND("OPEN",I85),0)=1),AND(LEN(I85)=8,IFERROR(FIND("RESOLVED",I85),0)=1),AND(LEN(I85)=20,IFERROR(FIND("ACCEPTED UNCERTAINTY",I85),0)=1)),COUNTIFS(EVIDENCE_PACKET!$A$6:$A$205,E85,EVIDENCE_PACKET!$B$6:$B$205,B85,EVIDENCE_PACKET!$J$6:$J$205,"VALID")=1,COUNTIFS(EVIDENCE_PACKET!$A$6:$A$205,G85,EVIDENCE_PACKET!$B$6:$B$205,B85,EVIDENCE_PACKET!$J$6:$J$205,"VALID")=1),"VALID","INVALID - CONTROL / LINK")))</x:f>
      </x:c>
    </x:row>
    <x:row r="86">
      <x:c r="A86" s="20"/>
      <x:c r="B86" s="20"/>
      <x:c r="C86" s="20"/>
      <x:c r="D86" s="20"/>
      <x:c r="E86" s="20"/>
      <x:c r="F86" s="20"/>
      <x:c r="G86" s="20"/>
      <x:c r="H86" s="20"/>
      <x:c r="I86" s="20"/>
      <x:c r="J86" s="20"/>
      <x:c r="K86" s="26" t="str">
        <x:f>IF(A86="","",IF(COUNTIF($A$6:$A$205,A86)&gt;1,"INVALID - DUPLICATE ID",IF(AND(OR(AND(LEN(C86)=5,IFERROR(FIND("SCOPE",C86),0)=1),AND(LEN(C86)=10,IFERROR(FIND("CAPABILITY",C86),0)=1),AND(LEN(C86)=12,IFERROR(FIND("JURISDICTION",C86),0)=1),AND(LEN(C86)=5,IFERROR(FIND("BUYER",C86),0)=1),AND(LEN(C86)=16,IFERROR(FIND("ENGAGEMENT MODEL",C86),0)=1),AND(LEN(C86)=18,IFERROR(FIND("DELIVERY OWNERSHIP",C86),0)=1),AND(LEN(C86)=16,IFERROR(FIND("COMMERCIAL MODEL",C86),0)=1),AND(LEN(C86)=8,IFERROR(FIND("EVIDENCE",C86),0)=1)),OR(AND(LEN(H86)=3,IFERROR(FIND("YES",H86),0)=1),AND(LEN(H86)=2,IFERROR(FIND("NO",H86),0)=1)),OR(AND(LEN(I86)=4,IFERROR(FIND("OPEN",I86),0)=1),AND(LEN(I86)=8,IFERROR(FIND("RESOLVED",I86),0)=1),AND(LEN(I86)=20,IFERROR(FIND("ACCEPTED UNCERTAINTY",I86),0)=1)),COUNTIFS(EVIDENCE_PACKET!$A$6:$A$205,E86,EVIDENCE_PACKET!$B$6:$B$205,B86,EVIDENCE_PACKET!$J$6:$J$205,"VALID")=1,COUNTIFS(EVIDENCE_PACKET!$A$6:$A$205,G86,EVIDENCE_PACKET!$B$6:$B$205,B86,EVIDENCE_PACKET!$J$6:$J$205,"VALID")=1),"VALID","INVALID - CONTROL / LINK")))</x:f>
      </x:c>
    </x:row>
    <x:row r="87">
      <x:c r="A87" s="20"/>
      <x:c r="B87" s="20"/>
      <x:c r="C87" s="20"/>
      <x:c r="D87" s="20"/>
      <x:c r="E87" s="20"/>
      <x:c r="F87" s="20"/>
      <x:c r="G87" s="20"/>
      <x:c r="H87" s="20"/>
      <x:c r="I87" s="20"/>
      <x:c r="J87" s="20"/>
      <x:c r="K87" s="26" t="str">
        <x:f>IF(A87="","",IF(COUNTIF($A$6:$A$205,A87)&gt;1,"INVALID - DUPLICATE ID",IF(AND(OR(AND(LEN(C87)=5,IFERROR(FIND("SCOPE",C87),0)=1),AND(LEN(C87)=10,IFERROR(FIND("CAPABILITY",C87),0)=1),AND(LEN(C87)=12,IFERROR(FIND("JURISDICTION",C87),0)=1),AND(LEN(C87)=5,IFERROR(FIND("BUYER",C87),0)=1),AND(LEN(C87)=16,IFERROR(FIND("ENGAGEMENT MODEL",C87),0)=1),AND(LEN(C87)=18,IFERROR(FIND("DELIVERY OWNERSHIP",C87),0)=1),AND(LEN(C87)=16,IFERROR(FIND("COMMERCIAL MODEL",C87),0)=1),AND(LEN(C87)=8,IFERROR(FIND("EVIDENCE",C87),0)=1)),OR(AND(LEN(H87)=3,IFERROR(FIND("YES",H87),0)=1),AND(LEN(H87)=2,IFERROR(FIND("NO",H87),0)=1)),OR(AND(LEN(I87)=4,IFERROR(FIND("OPEN",I87),0)=1),AND(LEN(I87)=8,IFERROR(FIND("RESOLVED",I87),0)=1),AND(LEN(I87)=20,IFERROR(FIND("ACCEPTED UNCERTAINTY",I87),0)=1)),COUNTIFS(EVIDENCE_PACKET!$A$6:$A$205,E87,EVIDENCE_PACKET!$B$6:$B$205,B87,EVIDENCE_PACKET!$J$6:$J$205,"VALID")=1,COUNTIFS(EVIDENCE_PACKET!$A$6:$A$205,G87,EVIDENCE_PACKET!$B$6:$B$205,B87,EVIDENCE_PACKET!$J$6:$J$205,"VALID")=1),"VALID","INVALID - CONTROL / LINK")))</x:f>
      </x:c>
    </x:row>
    <x:row r="88">
      <x:c r="A88" s="20"/>
      <x:c r="B88" s="20"/>
      <x:c r="C88" s="20"/>
      <x:c r="D88" s="20"/>
      <x:c r="E88" s="20"/>
      <x:c r="F88" s="20"/>
      <x:c r="G88" s="20"/>
      <x:c r="H88" s="20"/>
      <x:c r="I88" s="20"/>
      <x:c r="J88" s="20"/>
      <x:c r="K88" s="26" t="str">
        <x:f>IF(A88="","",IF(COUNTIF($A$6:$A$205,A88)&gt;1,"INVALID - DUPLICATE ID",IF(AND(OR(AND(LEN(C88)=5,IFERROR(FIND("SCOPE",C88),0)=1),AND(LEN(C88)=10,IFERROR(FIND("CAPABILITY",C88),0)=1),AND(LEN(C88)=12,IFERROR(FIND("JURISDICTION",C88),0)=1),AND(LEN(C88)=5,IFERROR(FIND("BUYER",C88),0)=1),AND(LEN(C88)=16,IFERROR(FIND("ENGAGEMENT MODEL",C88),0)=1),AND(LEN(C88)=18,IFERROR(FIND("DELIVERY OWNERSHIP",C88),0)=1),AND(LEN(C88)=16,IFERROR(FIND("COMMERCIAL MODEL",C88),0)=1),AND(LEN(C88)=8,IFERROR(FIND("EVIDENCE",C88),0)=1)),OR(AND(LEN(H88)=3,IFERROR(FIND("YES",H88),0)=1),AND(LEN(H88)=2,IFERROR(FIND("NO",H88),0)=1)),OR(AND(LEN(I88)=4,IFERROR(FIND("OPEN",I88),0)=1),AND(LEN(I88)=8,IFERROR(FIND("RESOLVED",I88),0)=1),AND(LEN(I88)=20,IFERROR(FIND("ACCEPTED UNCERTAINTY",I88),0)=1)),COUNTIFS(EVIDENCE_PACKET!$A$6:$A$205,E88,EVIDENCE_PACKET!$B$6:$B$205,B88,EVIDENCE_PACKET!$J$6:$J$205,"VALID")=1,COUNTIFS(EVIDENCE_PACKET!$A$6:$A$205,G88,EVIDENCE_PACKET!$B$6:$B$205,B88,EVIDENCE_PACKET!$J$6:$J$205,"VALID")=1),"VALID","INVALID - CONTROL / LINK")))</x:f>
      </x:c>
    </x:row>
    <x:row r="89">
      <x:c r="A89" s="20"/>
      <x:c r="B89" s="20"/>
      <x:c r="C89" s="20"/>
      <x:c r="D89" s="20"/>
      <x:c r="E89" s="20"/>
      <x:c r="F89" s="20"/>
      <x:c r="G89" s="20"/>
      <x:c r="H89" s="20"/>
      <x:c r="I89" s="20"/>
      <x:c r="J89" s="20"/>
      <x:c r="K89" s="26" t="str">
        <x:f>IF(A89="","",IF(COUNTIF($A$6:$A$205,A89)&gt;1,"INVALID - DUPLICATE ID",IF(AND(OR(AND(LEN(C89)=5,IFERROR(FIND("SCOPE",C89),0)=1),AND(LEN(C89)=10,IFERROR(FIND("CAPABILITY",C89),0)=1),AND(LEN(C89)=12,IFERROR(FIND("JURISDICTION",C89),0)=1),AND(LEN(C89)=5,IFERROR(FIND("BUYER",C89),0)=1),AND(LEN(C89)=16,IFERROR(FIND("ENGAGEMENT MODEL",C89),0)=1),AND(LEN(C89)=18,IFERROR(FIND("DELIVERY OWNERSHIP",C89),0)=1),AND(LEN(C89)=16,IFERROR(FIND("COMMERCIAL MODEL",C89),0)=1),AND(LEN(C89)=8,IFERROR(FIND("EVIDENCE",C89),0)=1)),OR(AND(LEN(H89)=3,IFERROR(FIND("YES",H89),0)=1),AND(LEN(H89)=2,IFERROR(FIND("NO",H89),0)=1)),OR(AND(LEN(I89)=4,IFERROR(FIND("OPEN",I89),0)=1),AND(LEN(I89)=8,IFERROR(FIND("RESOLVED",I89),0)=1),AND(LEN(I89)=20,IFERROR(FIND("ACCEPTED UNCERTAINTY",I89),0)=1)),COUNTIFS(EVIDENCE_PACKET!$A$6:$A$205,E89,EVIDENCE_PACKET!$B$6:$B$205,B89,EVIDENCE_PACKET!$J$6:$J$205,"VALID")=1,COUNTIFS(EVIDENCE_PACKET!$A$6:$A$205,G89,EVIDENCE_PACKET!$B$6:$B$205,B89,EVIDENCE_PACKET!$J$6:$J$205,"VALID")=1),"VALID","INVALID - CONTROL / LINK")))</x:f>
      </x:c>
    </x:row>
    <x:row r="90">
      <x:c r="A90" s="20"/>
      <x:c r="B90" s="20"/>
      <x:c r="C90" s="20"/>
      <x:c r="D90" s="20"/>
      <x:c r="E90" s="20"/>
      <x:c r="F90" s="20"/>
      <x:c r="G90" s="20"/>
      <x:c r="H90" s="20"/>
      <x:c r="I90" s="20"/>
      <x:c r="J90" s="20"/>
      <x:c r="K90" s="26" t="str">
        <x:f>IF(A90="","",IF(COUNTIF($A$6:$A$205,A90)&gt;1,"INVALID - DUPLICATE ID",IF(AND(OR(AND(LEN(C90)=5,IFERROR(FIND("SCOPE",C90),0)=1),AND(LEN(C90)=10,IFERROR(FIND("CAPABILITY",C90),0)=1),AND(LEN(C90)=12,IFERROR(FIND("JURISDICTION",C90),0)=1),AND(LEN(C90)=5,IFERROR(FIND("BUYER",C90),0)=1),AND(LEN(C90)=16,IFERROR(FIND("ENGAGEMENT MODEL",C90),0)=1),AND(LEN(C90)=18,IFERROR(FIND("DELIVERY OWNERSHIP",C90),0)=1),AND(LEN(C90)=16,IFERROR(FIND("COMMERCIAL MODEL",C90),0)=1),AND(LEN(C90)=8,IFERROR(FIND("EVIDENCE",C90),0)=1)),OR(AND(LEN(H90)=3,IFERROR(FIND("YES",H90),0)=1),AND(LEN(H90)=2,IFERROR(FIND("NO",H90),0)=1)),OR(AND(LEN(I90)=4,IFERROR(FIND("OPEN",I90),0)=1),AND(LEN(I90)=8,IFERROR(FIND("RESOLVED",I90),0)=1),AND(LEN(I90)=20,IFERROR(FIND("ACCEPTED UNCERTAINTY",I90),0)=1)),COUNTIFS(EVIDENCE_PACKET!$A$6:$A$205,E90,EVIDENCE_PACKET!$B$6:$B$205,B90,EVIDENCE_PACKET!$J$6:$J$205,"VALID")=1,COUNTIFS(EVIDENCE_PACKET!$A$6:$A$205,G90,EVIDENCE_PACKET!$B$6:$B$205,B90,EVIDENCE_PACKET!$J$6:$J$205,"VALID")=1),"VALID","INVALID - CONTROL / LINK")))</x:f>
      </x:c>
    </x:row>
    <x:row r="91">
      <x:c r="A91" s="20"/>
      <x:c r="B91" s="20"/>
      <x:c r="C91" s="20"/>
      <x:c r="D91" s="20"/>
      <x:c r="E91" s="20"/>
      <x:c r="F91" s="20"/>
      <x:c r="G91" s="20"/>
      <x:c r="H91" s="20"/>
      <x:c r="I91" s="20"/>
      <x:c r="J91" s="20"/>
      <x:c r="K91" s="26" t="str">
        <x:f>IF(A91="","",IF(COUNTIF($A$6:$A$205,A91)&gt;1,"INVALID - DUPLICATE ID",IF(AND(OR(AND(LEN(C91)=5,IFERROR(FIND("SCOPE",C91),0)=1),AND(LEN(C91)=10,IFERROR(FIND("CAPABILITY",C91),0)=1),AND(LEN(C91)=12,IFERROR(FIND("JURISDICTION",C91),0)=1),AND(LEN(C91)=5,IFERROR(FIND("BUYER",C91),0)=1),AND(LEN(C91)=16,IFERROR(FIND("ENGAGEMENT MODEL",C91),0)=1),AND(LEN(C91)=18,IFERROR(FIND("DELIVERY OWNERSHIP",C91),0)=1),AND(LEN(C91)=16,IFERROR(FIND("COMMERCIAL MODEL",C91),0)=1),AND(LEN(C91)=8,IFERROR(FIND("EVIDENCE",C91),0)=1)),OR(AND(LEN(H91)=3,IFERROR(FIND("YES",H91),0)=1),AND(LEN(H91)=2,IFERROR(FIND("NO",H91),0)=1)),OR(AND(LEN(I91)=4,IFERROR(FIND("OPEN",I91),0)=1),AND(LEN(I91)=8,IFERROR(FIND("RESOLVED",I91),0)=1),AND(LEN(I91)=20,IFERROR(FIND("ACCEPTED UNCERTAINTY",I91),0)=1)),COUNTIFS(EVIDENCE_PACKET!$A$6:$A$205,E91,EVIDENCE_PACKET!$B$6:$B$205,B91,EVIDENCE_PACKET!$J$6:$J$205,"VALID")=1,COUNTIFS(EVIDENCE_PACKET!$A$6:$A$205,G91,EVIDENCE_PACKET!$B$6:$B$205,B91,EVIDENCE_PACKET!$J$6:$J$205,"VALID")=1),"VALID","INVALID - CONTROL / LINK")))</x:f>
      </x:c>
    </x:row>
    <x:row r="92">
      <x:c r="A92" s="20"/>
      <x:c r="B92" s="20"/>
      <x:c r="C92" s="20"/>
      <x:c r="D92" s="20"/>
      <x:c r="E92" s="20"/>
      <x:c r="F92" s="20"/>
      <x:c r="G92" s="20"/>
      <x:c r="H92" s="20"/>
      <x:c r="I92" s="20"/>
      <x:c r="J92" s="20"/>
      <x:c r="K92" s="26" t="str">
        <x:f>IF(A92="","",IF(COUNTIF($A$6:$A$205,A92)&gt;1,"INVALID - DUPLICATE ID",IF(AND(OR(AND(LEN(C92)=5,IFERROR(FIND("SCOPE",C92),0)=1),AND(LEN(C92)=10,IFERROR(FIND("CAPABILITY",C92),0)=1),AND(LEN(C92)=12,IFERROR(FIND("JURISDICTION",C92),0)=1),AND(LEN(C92)=5,IFERROR(FIND("BUYER",C92),0)=1),AND(LEN(C92)=16,IFERROR(FIND("ENGAGEMENT MODEL",C92),0)=1),AND(LEN(C92)=18,IFERROR(FIND("DELIVERY OWNERSHIP",C92),0)=1),AND(LEN(C92)=16,IFERROR(FIND("COMMERCIAL MODEL",C92),0)=1),AND(LEN(C92)=8,IFERROR(FIND("EVIDENCE",C92),0)=1)),OR(AND(LEN(H92)=3,IFERROR(FIND("YES",H92),0)=1),AND(LEN(H92)=2,IFERROR(FIND("NO",H92),0)=1)),OR(AND(LEN(I92)=4,IFERROR(FIND("OPEN",I92),0)=1),AND(LEN(I92)=8,IFERROR(FIND("RESOLVED",I92),0)=1),AND(LEN(I92)=20,IFERROR(FIND("ACCEPTED UNCERTAINTY",I92),0)=1)),COUNTIFS(EVIDENCE_PACKET!$A$6:$A$205,E92,EVIDENCE_PACKET!$B$6:$B$205,B92,EVIDENCE_PACKET!$J$6:$J$205,"VALID")=1,COUNTIFS(EVIDENCE_PACKET!$A$6:$A$205,G92,EVIDENCE_PACKET!$B$6:$B$205,B92,EVIDENCE_PACKET!$J$6:$J$205,"VALID")=1),"VALID","INVALID - CONTROL / LINK")))</x:f>
      </x:c>
    </x:row>
    <x:row r="93">
      <x:c r="A93" s="20"/>
      <x:c r="B93" s="20"/>
      <x:c r="C93" s="20"/>
      <x:c r="D93" s="20"/>
      <x:c r="E93" s="20"/>
      <x:c r="F93" s="20"/>
      <x:c r="G93" s="20"/>
      <x:c r="H93" s="20"/>
      <x:c r="I93" s="20"/>
      <x:c r="J93" s="20"/>
      <x:c r="K93" s="26" t="str">
        <x:f>IF(A93="","",IF(COUNTIF($A$6:$A$205,A93)&gt;1,"INVALID - DUPLICATE ID",IF(AND(OR(AND(LEN(C93)=5,IFERROR(FIND("SCOPE",C93),0)=1),AND(LEN(C93)=10,IFERROR(FIND("CAPABILITY",C93),0)=1),AND(LEN(C93)=12,IFERROR(FIND("JURISDICTION",C93),0)=1),AND(LEN(C93)=5,IFERROR(FIND("BUYER",C93),0)=1),AND(LEN(C93)=16,IFERROR(FIND("ENGAGEMENT MODEL",C93),0)=1),AND(LEN(C93)=18,IFERROR(FIND("DELIVERY OWNERSHIP",C93),0)=1),AND(LEN(C93)=16,IFERROR(FIND("COMMERCIAL MODEL",C93),0)=1),AND(LEN(C93)=8,IFERROR(FIND("EVIDENCE",C93),0)=1)),OR(AND(LEN(H93)=3,IFERROR(FIND("YES",H93),0)=1),AND(LEN(H93)=2,IFERROR(FIND("NO",H93),0)=1)),OR(AND(LEN(I93)=4,IFERROR(FIND("OPEN",I93),0)=1),AND(LEN(I93)=8,IFERROR(FIND("RESOLVED",I93),0)=1),AND(LEN(I93)=20,IFERROR(FIND("ACCEPTED UNCERTAINTY",I93),0)=1)),COUNTIFS(EVIDENCE_PACKET!$A$6:$A$205,E93,EVIDENCE_PACKET!$B$6:$B$205,B93,EVIDENCE_PACKET!$J$6:$J$205,"VALID")=1,COUNTIFS(EVIDENCE_PACKET!$A$6:$A$205,G93,EVIDENCE_PACKET!$B$6:$B$205,B93,EVIDENCE_PACKET!$J$6:$J$205,"VALID")=1),"VALID","INVALID - CONTROL / LINK")))</x:f>
      </x:c>
    </x:row>
    <x:row r="94">
      <x:c r="A94" s="20"/>
      <x:c r="B94" s="20"/>
      <x:c r="C94" s="20"/>
      <x:c r="D94" s="20"/>
      <x:c r="E94" s="20"/>
      <x:c r="F94" s="20"/>
      <x:c r="G94" s="20"/>
      <x:c r="H94" s="20"/>
      <x:c r="I94" s="20"/>
      <x:c r="J94" s="20"/>
      <x:c r="K94" s="26" t="str">
        <x:f>IF(A94="","",IF(COUNTIF($A$6:$A$205,A94)&gt;1,"INVALID - DUPLICATE ID",IF(AND(OR(AND(LEN(C94)=5,IFERROR(FIND("SCOPE",C94),0)=1),AND(LEN(C94)=10,IFERROR(FIND("CAPABILITY",C94),0)=1),AND(LEN(C94)=12,IFERROR(FIND("JURISDICTION",C94),0)=1),AND(LEN(C94)=5,IFERROR(FIND("BUYER",C94),0)=1),AND(LEN(C94)=16,IFERROR(FIND("ENGAGEMENT MODEL",C94),0)=1),AND(LEN(C94)=18,IFERROR(FIND("DELIVERY OWNERSHIP",C94),0)=1),AND(LEN(C94)=16,IFERROR(FIND("COMMERCIAL MODEL",C94),0)=1),AND(LEN(C94)=8,IFERROR(FIND("EVIDENCE",C94),0)=1)),OR(AND(LEN(H94)=3,IFERROR(FIND("YES",H94),0)=1),AND(LEN(H94)=2,IFERROR(FIND("NO",H94),0)=1)),OR(AND(LEN(I94)=4,IFERROR(FIND("OPEN",I94),0)=1),AND(LEN(I94)=8,IFERROR(FIND("RESOLVED",I94),0)=1),AND(LEN(I94)=20,IFERROR(FIND("ACCEPTED UNCERTAINTY",I94),0)=1)),COUNTIFS(EVIDENCE_PACKET!$A$6:$A$205,E94,EVIDENCE_PACKET!$B$6:$B$205,B94,EVIDENCE_PACKET!$J$6:$J$205,"VALID")=1,COUNTIFS(EVIDENCE_PACKET!$A$6:$A$205,G94,EVIDENCE_PACKET!$B$6:$B$205,B94,EVIDENCE_PACKET!$J$6:$J$205,"VALID")=1),"VALID","INVALID - CONTROL / LINK")))</x:f>
      </x:c>
    </x:row>
    <x:row r="95">
      <x:c r="A95" s="20"/>
      <x:c r="B95" s="20"/>
      <x:c r="C95" s="20"/>
      <x:c r="D95" s="20"/>
      <x:c r="E95" s="20"/>
      <x:c r="F95" s="20"/>
      <x:c r="G95" s="20"/>
      <x:c r="H95" s="20"/>
      <x:c r="I95" s="20"/>
      <x:c r="J95" s="20"/>
      <x:c r="K95" s="26" t="str">
        <x:f>IF(A95="","",IF(COUNTIF($A$6:$A$205,A95)&gt;1,"INVALID - DUPLICATE ID",IF(AND(OR(AND(LEN(C95)=5,IFERROR(FIND("SCOPE",C95),0)=1),AND(LEN(C95)=10,IFERROR(FIND("CAPABILITY",C95),0)=1),AND(LEN(C95)=12,IFERROR(FIND("JURISDICTION",C95),0)=1),AND(LEN(C95)=5,IFERROR(FIND("BUYER",C95),0)=1),AND(LEN(C95)=16,IFERROR(FIND("ENGAGEMENT MODEL",C95),0)=1),AND(LEN(C95)=18,IFERROR(FIND("DELIVERY OWNERSHIP",C95),0)=1),AND(LEN(C95)=16,IFERROR(FIND("COMMERCIAL MODEL",C95),0)=1),AND(LEN(C95)=8,IFERROR(FIND("EVIDENCE",C95),0)=1)),OR(AND(LEN(H95)=3,IFERROR(FIND("YES",H95),0)=1),AND(LEN(H95)=2,IFERROR(FIND("NO",H95),0)=1)),OR(AND(LEN(I95)=4,IFERROR(FIND("OPEN",I95),0)=1),AND(LEN(I95)=8,IFERROR(FIND("RESOLVED",I95),0)=1),AND(LEN(I95)=20,IFERROR(FIND("ACCEPTED UNCERTAINTY",I95),0)=1)),COUNTIFS(EVIDENCE_PACKET!$A$6:$A$205,E95,EVIDENCE_PACKET!$B$6:$B$205,B95,EVIDENCE_PACKET!$J$6:$J$205,"VALID")=1,COUNTIFS(EVIDENCE_PACKET!$A$6:$A$205,G95,EVIDENCE_PACKET!$B$6:$B$205,B95,EVIDENCE_PACKET!$J$6:$J$205,"VALID")=1),"VALID","INVALID - CONTROL / LINK")))</x:f>
      </x:c>
    </x:row>
    <x:row r="96">
      <x:c r="A96" s="20"/>
      <x:c r="B96" s="20"/>
      <x:c r="C96" s="20"/>
      <x:c r="D96" s="20"/>
      <x:c r="E96" s="20"/>
      <x:c r="F96" s="20"/>
      <x:c r="G96" s="20"/>
      <x:c r="H96" s="20"/>
      <x:c r="I96" s="20"/>
      <x:c r="J96" s="20"/>
      <x:c r="K96" s="26" t="str">
        <x:f>IF(A96="","",IF(COUNTIF($A$6:$A$205,A96)&gt;1,"INVALID - DUPLICATE ID",IF(AND(OR(AND(LEN(C96)=5,IFERROR(FIND("SCOPE",C96),0)=1),AND(LEN(C96)=10,IFERROR(FIND("CAPABILITY",C96),0)=1),AND(LEN(C96)=12,IFERROR(FIND("JURISDICTION",C96),0)=1),AND(LEN(C96)=5,IFERROR(FIND("BUYER",C96),0)=1),AND(LEN(C96)=16,IFERROR(FIND("ENGAGEMENT MODEL",C96),0)=1),AND(LEN(C96)=18,IFERROR(FIND("DELIVERY OWNERSHIP",C96),0)=1),AND(LEN(C96)=16,IFERROR(FIND("COMMERCIAL MODEL",C96),0)=1),AND(LEN(C96)=8,IFERROR(FIND("EVIDENCE",C96),0)=1)),OR(AND(LEN(H96)=3,IFERROR(FIND("YES",H96),0)=1),AND(LEN(H96)=2,IFERROR(FIND("NO",H96),0)=1)),OR(AND(LEN(I96)=4,IFERROR(FIND("OPEN",I96),0)=1),AND(LEN(I96)=8,IFERROR(FIND("RESOLVED",I96),0)=1),AND(LEN(I96)=20,IFERROR(FIND("ACCEPTED UNCERTAINTY",I96),0)=1)),COUNTIFS(EVIDENCE_PACKET!$A$6:$A$205,E96,EVIDENCE_PACKET!$B$6:$B$205,B96,EVIDENCE_PACKET!$J$6:$J$205,"VALID")=1,COUNTIFS(EVIDENCE_PACKET!$A$6:$A$205,G96,EVIDENCE_PACKET!$B$6:$B$205,B96,EVIDENCE_PACKET!$J$6:$J$205,"VALID")=1),"VALID","INVALID - CONTROL / LINK")))</x:f>
      </x:c>
    </x:row>
    <x:row r="97">
      <x:c r="A97" s="20"/>
      <x:c r="B97" s="20"/>
      <x:c r="C97" s="20"/>
      <x:c r="D97" s="20"/>
      <x:c r="E97" s="20"/>
      <x:c r="F97" s="20"/>
      <x:c r="G97" s="20"/>
      <x:c r="H97" s="20"/>
      <x:c r="I97" s="20"/>
      <x:c r="J97" s="20"/>
      <x:c r="K97" s="26" t="str">
        <x:f>IF(A97="","",IF(COUNTIF($A$6:$A$205,A97)&gt;1,"INVALID - DUPLICATE ID",IF(AND(OR(AND(LEN(C97)=5,IFERROR(FIND("SCOPE",C97),0)=1),AND(LEN(C97)=10,IFERROR(FIND("CAPABILITY",C97),0)=1),AND(LEN(C97)=12,IFERROR(FIND("JURISDICTION",C97),0)=1),AND(LEN(C97)=5,IFERROR(FIND("BUYER",C97),0)=1),AND(LEN(C97)=16,IFERROR(FIND("ENGAGEMENT MODEL",C97),0)=1),AND(LEN(C97)=18,IFERROR(FIND("DELIVERY OWNERSHIP",C97),0)=1),AND(LEN(C97)=16,IFERROR(FIND("COMMERCIAL MODEL",C97),0)=1),AND(LEN(C97)=8,IFERROR(FIND("EVIDENCE",C97),0)=1)),OR(AND(LEN(H97)=3,IFERROR(FIND("YES",H97),0)=1),AND(LEN(H97)=2,IFERROR(FIND("NO",H97),0)=1)),OR(AND(LEN(I97)=4,IFERROR(FIND("OPEN",I97),0)=1),AND(LEN(I97)=8,IFERROR(FIND("RESOLVED",I97),0)=1),AND(LEN(I97)=20,IFERROR(FIND("ACCEPTED UNCERTAINTY",I97),0)=1)),COUNTIFS(EVIDENCE_PACKET!$A$6:$A$205,E97,EVIDENCE_PACKET!$B$6:$B$205,B97,EVIDENCE_PACKET!$J$6:$J$205,"VALID")=1,COUNTIFS(EVIDENCE_PACKET!$A$6:$A$205,G97,EVIDENCE_PACKET!$B$6:$B$205,B97,EVIDENCE_PACKET!$J$6:$J$205,"VALID")=1),"VALID","INVALID - CONTROL / LINK")))</x:f>
      </x:c>
    </x:row>
    <x:row r="98">
      <x:c r="A98" s="20"/>
      <x:c r="B98" s="20"/>
      <x:c r="C98" s="20"/>
      <x:c r="D98" s="20"/>
      <x:c r="E98" s="20"/>
      <x:c r="F98" s="20"/>
      <x:c r="G98" s="20"/>
      <x:c r="H98" s="20"/>
      <x:c r="I98" s="20"/>
      <x:c r="J98" s="20"/>
      <x:c r="K98" s="26" t="str">
        <x:f>IF(A98="","",IF(COUNTIF($A$6:$A$205,A98)&gt;1,"INVALID - DUPLICATE ID",IF(AND(OR(AND(LEN(C98)=5,IFERROR(FIND("SCOPE",C98),0)=1),AND(LEN(C98)=10,IFERROR(FIND("CAPABILITY",C98),0)=1),AND(LEN(C98)=12,IFERROR(FIND("JURISDICTION",C98),0)=1),AND(LEN(C98)=5,IFERROR(FIND("BUYER",C98),0)=1),AND(LEN(C98)=16,IFERROR(FIND("ENGAGEMENT MODEL",C98),0)=1),AND(LEN(C98)=18,IFERROR(FIND("DELIVERY OWNERSHIP",C98),0)=1),AND(LEN(C98)=16,IFERROR(FIND("COMMERCIAL MODEL",C98),0)=1),AND(LEN(C98)=8,IFERROR(FIND("EVIDENCE",C98),0)=1)),OR(AND(LEN(H98)=3,IFERROR(FIND("YES",H98),0)=1),AND(LEN(H98)=2,IFERROR(FIND("NO",H98),0)=1)),OR(AND(LEN(I98)=4,IFERROR(FIND("OPEN",I98),0)=1),AND(LEN(I98)=8,IFERROR(FIND("RESOLVED",I98),0)=1),AND(LEN(I98)=20,IFERROR(FIND("ACCEPTED UNCERTAINTY",I98),0)=1)),COUNTIFS(EVIDENCE_PACKET!$A$6:$A$205,E98,EVIDENCE_PACKET!$B$6:$B$205,B98,EVIDENCE_PACKET!$J$6:$J$205,"VALID")=1,COUNTIFS(EVIDENCE_PACKET!$A$6:$A$205,G98,EVIDENCE_PACKET!$B$6:$B$205,B98,EVIDENCE_PACKET!$J$6:$J$205,"VALID")=1),"VALID","INVALID - CONTROL / LINK")))</x:f>
      </x:c>
    </x:row>
    <x:row r="99">
      <x:c r="A99" s="20"/>
      <x:c r="B99" s="20"/>
      <x:c r="C99" s="20"/>
      <x:c r="D99" s="20"/>
      <x:c r="E99" s="20"/>
      <x:c r="F99" s="20"/>
      <x:c r="G99" s="20"/>
      <x:c r="H99" s="20"/>
      <x:c r="I99" s="20"/>
      <x:c r="J99" s="20"/>
      <x:c r="K99" s="26" t="str">
        <x:f>IF(A99="","",IF(COUNTIF($A$6:$A$205,A99)&gt;1,"INVALID - DUPLICATE ID",IF(AND(OR(AND(LEN(C99)=5,IFERROR(FIND("SCOPE",C99),0)=1),AND(LEN(C99)=10,IFERROR(FIND("CAPABILITY",C99),0)=1),AND(LEN(C99)=12,IFERROR(FIND("JURISDICTION",C99),0)=1),AND(LEN(C99)=5,IFERROR(FIND("BUYER",C99),0)=1),AND(LEN(C99)=16,IFERROR(FIND("ENGAGEMENT MODEL",C99),0)=1),AND(LEN(C99)=18,IFERROR(FIND("DELIVERY OWNERSHIP",C99),0)=1),AND(LEN(C99)=16,IFERROR(FIND("COMMERCIAL MODEL",C99),0)=1),AND(LEN(C99)=8,IFERROR(FIND("EVIDENCE",C99),0)=1)),OR(AND(LEN(H99)=3,IFERROR(FIND("YES",H99),0)=1),AND(LEN(H99)=2,IFERROR(FIND("NO",H99),0)=1)),OR(AND(LEN(I99)=4,IFERROR(FIND("OPEN",I99),0)=1),AND(LEN(I99)=8,IFERROR(FIND("RESOLVED",I99),0)=1),AND(LEN(I99)=20,IFERROR(FIND("ACCEPTED UNCERTAINTY",I99),0)=1)),COUNTIFS(EVIDENCE_PACKET!$A$6:$A$205,E99,EVIDENCE_PACKET!$B$6:$B$205,B99,EVIDENCE_PACKET!$J$6:$J$205,"VALID")=1,COUNTIFS(EVIDENCE_PACKET!$A$6:$A$205,G99,EVIDENCE_PACKET!$B$6:$B$205,B99,EVIDENCE_PACKET!$J$6:$J$205,"VALID")=1),"VALID","INVALID - CONTROL / LINK")))</x:f>
      </x:c>
    </x:row>
    <x:row r="100">
      <x:c r="A100" s="20"/>
      <x:c r="B100" s="20"/>
      <x:c r="C100" s="20"/>
      <x:c r="D100" s="20"/>
      <x:c r="E100" s="20"/>
      <x:c r="F100" s="20"/>
      <x:c r="G100" s="20"/>
      <x:c r="H100" s="20"/>
      <x:c r="I100" s="20"/>
      <x:c r="J100" s="20"/>
      <x:c r="K100" s="26" t="str">
        <x:f>IF(A100="","",IF(COUNTIF($A$6:$A$205,A100)&gt;1,"INVALID - DUPLICATE ID",IF(AND(OR(AND(LEN(C100)=5,IFERROR(FIND("SCOPE",C100),0)=1),AND(LEN(C100)=10,IFERROR(FIND("CAPABILITY",C100),0)=1),AND(LEN(C100)=12,IFERROR(FIND("JURISDICTION",C100),0)=1),AND(LEN(C100)=5,IFERROR(FIND("BUYER",C100),0)=1),AND(LEN(C100)=16,IFERROR(FIND("ENGAGEMENT MODEL",C100),0)=1),AND(LEN(C100)=18,IFERROR(FIND("DELIVERY OWNERSHIP",C100),0)=1),AND(LEN(C100)=16,IFERROR(FIND("COMMERCIAL MODEL",C100),0)=1),AND(LEN(C100)=8,IFERROR(FIND("EVIDENCE",C100),0)=1)),OR(AND(LEN(H100)=3,IFERROR(FIND("YES",H100),0)=1),AND(LEN(H100)=2,IFERROR(FIND("NO",H100),0)=1)),OR(AND(LEN(I100)=4,IFERROR(FIND("OPEN",I100),0)=1),AND(LEN(I100)=8,IFERROR(FIND("RESOLVED",I100),0)=1),AND(LEN(I100)=20,IFERROR(FIND("ACCEPTED UNCERTAINTY",I100),0)=1)),COUNTIFS(EVIDENCE_PACKET!$A$6:$A$205,E100,EVIDENCE_PACKET!$B$6:$B$205,B100,EVIDENCE_PACKET!$J$6:$J$205,"VALID")=1,COUNTIFS(EVIDENCE_PACKET!$A$6:$A$205,G100,EVIDENCE_PACKET!$B$6:$B$205,B100,EVIDENCE_PACKET!$J$6:$J$205,"VALID")=1),"VALID","INVALID - CONTROL / LINK")))</x:f>
      </x:c>
    </x:row>
    <x:row r="101">
      <x:c r="A101" s="20"/>
      <x:c r="B101" s="20"/>
      <x:c r="C101" s="20"/>
      <x:c r="D101" s="20"/>
      <x:c r="E101" s="20"/>
      <x:c r="F101" s="20"/>
      <x:c r="G101" s="20"/>
      <x:c r="H101" s="20"/>
      <x:c r="I101" s="20"/>
      <x:c r="J101" s="20"/>
      <x:c r="K101" s="26" t="str">
        <x:f>IF(A101="","",IF(COUNTIF($A$6:$A$205,A101)&gt;1,"INVALID - DUPLICATE ID",IF(AND(OR(AND(LEN(C101)=5,IFERROR(FIND("SCOPE",C101),0)=1),AND(LEN(C101)=10,IFERROR(FIND("CAPABILITY",C101),0)=1),AND(LEN(C101)=12,IFERROR(FIND("JURISDICTION",C101),0)=1),AND(LEN(C101)=5,IFERROR(FIND("BUYER",C101),0)=1),AND(LEN(C101)=16,IFERROR(FIND("ENGAGEMENT MODEL",C101),0)=1),AND(LEN(C101)=18,IFERROR(FIND("DELIVERY OWNERSHIP",C101),0)=1),AND(LEN(C101)=16,IFERROR(FIND("COMMERCIAL MODEL",C101),0)=1),AND(LEN(C101)=8,IFERROR(FIND("EVIDENCE",C101),0)=1)),OR(AND(LEN(H101)=3,IFERROR(FIND("YES",H101),0)=1),AND(LEN(H101)=2,IFERROR(FIND("NO",H101),0)=1)),OR(AND(LEN(I101)=4,IFERROR(FIND("OPEN",I101),0)=1),AND(LEN(I101)=8,IFERROR(FIND("RESOLVED",I101),0)=1),AND(LEN(I101)=20,IFERROR(FIND("ACCEPTED UNCERTAINTY",I101),0)=1)),COUNTIFS(EVIDENCE_PACKET!$A$6:$A$205,E101,EVIDENCE_PACKET!$B$6:$B$205,B101,EVIDENCE_PACKET!$J$6:$J$205,"VALID")=1,COUNTIFS(EVIDENCE_PACKET!$A$6:$A$205,G101,EVIDENCE_PACKET!$B$6:$B$205,B101,EVIDENCE_PACKET!$J$6:$J$205,"VALID")=1),"VALID","INVALID - CONTROL / LINK")))</x:f>
      </x:c>
    </x:row>
    <x:row r="102">
      <x:c r="A102" s="20"/>
      <x:c r="B102" s="20"/>
      <x:c r="C102" s="20"/>
      <x:c r="D102" s="20"/>
      <x:c r="E102" s="20"/>
      <x:c r="F102" s="20"/>
      <x:c r="G102" s="20"/>
      <x:c r="H102" s="20"/>
      <x:c r="I102" s="20"/>
      <x:c r="J102" s="20"/>
      <x:c r="K102" s="26" t="str">
        <x:f>IF(A102="","",IF(COUNTIF($A$6:$A$205,A102)&gt;1,"INVALID - DUPLICATE ID",IF(AND(OR(AND(LEN(C102)=5,IFERROR(FIND("SCOPE",C102),0)=1),AND(LEN(C102)=10,IFERROR(FIND("CAPABILITY",C102),0)=1),AND(LEN(C102)=12,IFERROR(FIND("JURISDICTION",C102),0)=1),AND(LEN(C102)=5,IFERROR(FIND("BUYER",C102),0)=1),AND(LEN(C102)=16,IFERROR(FIND("ENGAGEMENT MODEL",C102),0)=1),AND(LEN(C102)=18,IFERROR(FIND("DELIVERY OWNERSHIP",C102),0)=1),AND(LEN(C102)=16,IFERROR(FIND("COMMERCIAL MODEL",C102),0)=1),AND(LEN(C102)=8,IFERROR(FIND("EVIDENCE",C102),0)=1)),OR(AND(LEN(H102)=3,IFERROR(FIND("YES",H102),0)=1),AND(LEN(H102)=2,IFERROR(FIND("NO",H102),0)=1)),OR(AND(LEN(I102)=4,IFERROR(FIND("OPEN",I102),0)=1),AND(LEN(I102)=8,IFERROR(FIND("RESOLVED",I102),0)=1),AND(LEN(I102)=20,IFERROR(FIND("ACCEPTED UNCERTAINTY",I102),0)=1)),COUNTIFS(EVIDENCE_PACKET!$A$6:$A$205,E102,EVIDENCE_PACKET!$B$6:$B$205,B102,EVIDENCE_PACKET!$J$6:$J$205,"VALID")=1,COUNTIFS(EVIDENCE_PACKET!$A$6:$A$205,G102,EVIDENCE_PACKET!$B$6:$B$205,B102,EVIDENCE_PACKET!$J$6:$J$205,"VALID")=1),"VALID","INVALID - CONTROL / LINK")))</x:f>
      </x:c>
    </x:row>
    <x:row r="103">
      <x:c r="A103" s="20"/>
      <x:c r="B103" s="20"/>
      <x:c r="C103" s="20"/>
      <x:c r="D103" s="20"/>
      <x:c r="E103" s="20"/>
      <x:c r="F103" s="20"/>
      <x:c r="G103" s="20"/>
      <x:c r="H103" s="20"/>
      <x:c r="I103" s="20"/>
      <x:c r="J103" s="20"/>
      <x:c r="K103" s="26" t="str">
        <x:f>IF(A103="","",IF(COUNTIF($A$6:$A$205,A103)&gt;1,"INVALID - DUPLICATE ID",IF(AND(OR(AND(LEN(C103)=5,IFERROR(FIND("SCOPE",C103),0)=1),AND(LEN(C103)=10,IFERROR(FIND("CAPABILITY",C103),0)=1),AND(LEN(C103)=12,IFERROR(FIND("JURISDICTION",C103),0)=1),AND(LEN(C103)=5,IFERROR(FIND("BUYER",C103),0)=1),AND(LEN(C103)=16,IFERROR(FIND("ENGAGEMENT MODEL",C103),0)=1),AND(LEN(C103)=18,IFERROR(FIND("DELIVERY OWNERSHIP",C103),0)=1),AND(LEN(C103)=16,IFERROR(FIND("COMMERCIAL MODEL",C103),0)=1),AND(LEN(C103)=8,IFERROR(FIND("EVIDENCE",C103),0)=1)),OR(AND(LEN(H103)=3,IFERROR(FIND("YES",H103),0)=1),AND(LEN(H103)=2,IFERROR(FIND("NO",H103),0)=1)),OR(AND(LEN(I103)=4,IFERROR(FIND("OPEN",I103),0)=1),AND(LEN(I103)=8,IFERROR(FIND("RESOLVED",I103),0)=1),AND(LEN(I103)=20,IFERROR(FIND("ACCEPTED UNCERTAINTY",I103),0)=1)),COUNTIFS(EVIDENCE_PACKET!$A$6:$A$205,E103,EVIDENCE_PACKET!$B$6:$B$205,B103,EVIDENCE_PACKET!$J$6:$J$205,"VALID")=1,COUNTIFS(EVIDENCE_PACKET!$A$6:$A$205,G103,EVIDENCE_PACKET!$B$6:$B$205,B103,EVIDENCE_PACKET!$J$6:$J$205,"VALID")=1),"VALID","INVALID - CONTROL / LINK")))</x:f>
      </x:c>
    </x:row>
    <x:row r="104">
      <x:c r="A104" s="20"/>
      <x:c r="B104" s="20"/>
      <x:c r="C104" s="20"/>
      <x:c r="D104" s="20"/>
      <x:c r="E104" s="20"/>
      <x:c r="F104" s="20"/>
      <x:c r="G104" s="20"/>
      <x:c r="H104" s="20"/>
      <x:c r="I104" s="20"/>
      <x:c r="J104" s="20"/>
      <x:c r="K104" s="26" t="str">
        <x:f>IF(A104="","",IF(COUNTIF($A$6:$A$205,A104)&gt;1,"INVALID - DUPLICATE ID",IF(AND(OR(AND(LEN(C104)=5,IFERROR(FIND("SCOPE",C104),0)=1),AND(LEN(C104)=10,IFERROR(FIND("CAPABILITY",C104),0)=1),AND(LEN(C104)=12,IFERROR(FIND("JURISDICTION",C104),0)=1),AND(LEN(C104)=5,IFERROR(FIND("BUYER",C104),0)=1),AND(LEN(C104)=16,IFERROR(FIND("ENGAGEMENT MODEL",C104),0)=1),AND(LEN(C104)=18,IFERROR(FIND("DELIVERY OWNERSHIP",C104),0)=1),AND(LEN(C104)=16,IFERROR(FIND("COMMERCIAL MODEL",C104),0)=1),AND(LEN(C104)=8,IFERROR(FIND("EVIDENCE",C104),0)=1)),OR(AND(LEN(H104)=3,IFERROR(FIND("YES",H104),0)=1),AND(LEN(H104)=2,IFERROR(FIND("NO",H104),0)=1)),OR(AND(LEN(I104)=4,IFERROR(FIND("OPEN",I104),0)=1),AND(LEN(I104)=8,IFERROR(FIND("RESOLVED",I104),0)=1),AND(LEN(I104)=20,IFERROR(FIND("ACCEPTED UNCERTAINTY",I104),0)=1)),COUNTIFS(EVIDENCE_PACKET!$A$6:$A$205,E104,EVIDENCE_PACKET!$B$6:$B$205,B104,EVIDENCE_PACKET!$J$6:$J$205,"VALID")=1,COUNTIFS(EVIDENCE_PACKET!$A$6:$A$205,G104,EVIDENCE_PACKET!$B$6:$B$205,B104,EVIDENCE_PACKET!$J$6:$J$205,"VALID")=1),"VALID","INVALID - CONTROL / LINK")))</x:f>
      </x:c>
    </x:row>
    <x:row r="105">
      <x:c r="A105" s="20"/>
      <x:c r="B105" s="20"/>
      <x:c r="C105" s="20"/>
      <x:c r="D105" s="20"/>
      <x:c r="E105" s="20"/>
      <x:c r="F105" s="20"/>
      <x:c r="G105" s="20"/>
      <x:c r="H105" s="20"/>
      <x:c r="I105" s="20"/>
      <x:c r="J105" s="20"/>
      <x:c r="K105" s="26" t="str">
        <x:f>IF(A105="","",IF(COUNTIF($A$6:$A$205,A105)&gt;1,"INVALID - DUPLICATE ID",IF(AND(OR(AND(LEN(C105)=5,IFERROR(FIND("SCOPE",C105),0)=1),AND(LEN(C105)=10,IFERROR(FIND("CAPABILITY",C105),0)=1),AND(LEN(C105)=12,IFERROR(FIND("JURISDICTION",C105),0)=1),AND(LEN(C105)=5,IFERROR(FIND("BUYER",C105),0)=1),AND(LEN(C105)=16,IFERROR(FIND("ENGAGEMENT MODEL",C105),0)=1),AND(LEN(C105)=18,IFERROR(FIND("DELIVERY OWNERSHIP",C105),0)=1),AND(LEN(C105)=16,IFERROR(FIND("COMMERCIAL MODEL",C105),0)=1),AND(LEN(C105)=8,IFERROR(FIND("EVIDENCE",C105),0)=1)),OR(AND(LEN(H105)=3,IFERROR(FIND("YES",H105),0)=1),AND(LEN(H105)=2,IFERROR(FIND("NO",H105),0)=1)),OR(AND(LEN(I105)=4,IFERROR(FIND("OPEN",I105),0)=1),AND(LEN(I105)=8,IFERROR(FIND("RESOLVED",I105),0)=1),AND(LEN(I105)=20,IFERROR(FIND("ACCEPTED UNCERTAINTY",I105),0)=1)),COUNTIFS(EVIDENCE_PACKET!$A$6:$A$205,E105,EVIDENCE_PACKET!$B$6:$B$205,B105,EVIDENCE_PACKET!$J$6:$J$205,"VALID")=1,COUNTIFS(EVIDENCE_PACKET!$A$6:$A$205,G105,EVIDENCE_PACKET!$B$6:$B$205,B105,EVIDENCE_PACKET!$J$6:$J$205,"VALID")=1),"VALID","INVALID - CONTROL / LINK")))</x:f>
      </x:c>
    </x:row>
    <x:row r="106">
      <x:c r="A106" s="20"/>
      <x:c r="B106" s="20"/>
      <x:c r="C106" s="20"/>
      <x:c r="D106" s="20"/>
      <x:c r="E106" s="20"/>
      <x:c r="F106" s="20"/>
      <x:c r="G106" s="20"/>
      <x:c r="H106" s="20"/>
      <x:c r="I106" s="20"/>
      <x:c r="J106" s="20"/>
      <x:c r="K106" s="26" t="str">
        <x:f>IF(A106="","",IF(COUNTIF($A$6:$A$205,A106)&gt;1,"INVALID - DUPLICATE ID",IF(AND(OR(AND(LEN(C106)=5,IFERROR(FIND("SCOPE",C106),0)=1),AND(LEN(C106)=10,IFERROR(FIND("CAPABILITY",C106),0)=1),AND(LEN(C106)=12,IFERROR(FIND("JURISDICTION",C106),0)=1),AND(LEN(C106)=5,IFERROR(FIND("BUYER",C106),0)=1),AND(LEN(C106)=16,IFERROR(FIND("ENGAGEMENT MODEL",C106),0)=1),AND(LEN(C106)=18,IFERROR(FIND("DELIVERY OWNERSHIP",C106),0)=1),AND(LEN(C106)=16,IFERROR(FIND("COMMERCIAL MODEL",C106),0)=1),AND(LEN(C106)=8,IFERROR(FIND("EVIDENCE",C106),0)=1)),OR(AND(LEN(H106)=3,IFERROR(FIND("YES",H106),0)=1),AND(LEN(H106)=2,IFERROR(FIND("NO",H106),0)=1)),OR(AND(LEN(I106)=4,IFERROR(FIND("OPEN",I106),0)=1),AND(LEN(I106)=8,IFERROR(FIND("RESOLVED",I106),0)=1),AND(LEN(I106)=20,IFERROR(FIND("ACCEPTED UNCERTAINTY",I106),0)=1)),COUNTIFS(EVIDENCE_PACKET!$A$6:$A$205,E106,EVIDENCE_PACKET!$B$6:$B$205,B106,EVIDENCE_PACKET!$J$6:$J$205,"VALID")=1,COUNTIFS(EVIDENCE_PACKET!$A$6:$A$205,G106,EVIDENCE_PACKET!$B$6:$B$205,B106,EVIDENCE_PACKET!$J$6:$J$205,"VALID")=1),"VALID","INVALID - CONTROL / LINK")))</x:f>
      </x:c>
    </x:row>
    <x:row r="107">
      <x:c r="A107" s="20"/>
      <x:c r="B107" s="20"/>
      <x:c r="C107" s="20"/>
      <x:c r="D107" s="20"/>
      <x:c r="E107" s="20"/>
      <x:c r="F107" s="20"/>
      <x:c r="G107" s="20"/>
      <x:c r="H107" s="20"/>
      <x:c r="I107" s="20"/>
      <x:c r="J107" s="20"/>
      <x:c r="K107" s="26" t="str">
        <x:f>IF(A107="","",IF(COUNTIF($A$6:$A$205,A107)&gt;1,"INVALID - DUPLICATE ID",IF(AND(OR(AND(LEN(C107)=5,IFERROR(FIND("SCOPE",C107),0)=1),AND(LEN(C107)=10,IFERROR(FIND("CAPABILITY",C107),0)=1),AND(LEN(C107)=12,IFERROR(FIND("JURISDICTION",C107),0)=1),AND(LEN(C107)=5,IFERROR(FIND("BUYER",C107),0)=1),AND(LEN(C107)=16,IFERROR(FIND("ENGAGEMENT MODEL",C107),0)=1),AND(LEN(C107)=18,IFERROR(FIND("DELIVERY OWNERSHIP",C107),0)=1),AND(LEN(C107)=16,IFERROR(FIND("COMMERCIAL MODEL",C107),0)=1),AND(LEN(C107)=8,IFERROR(FIND("EVIDENCE",C107),0)=1)),OR(AND(LEN(H107)=3,IFERROR(FIND("YES",H107),0)=1),AND(LEN(H107)=2,IFERROR(FIND("NO",H107),0)=1)),OR(AND(LEN(I107)=4,IFERROR(FIND("OPEN",I107),0)=1),AND(LEN(I107)=8,IFERROR(FIND("RESOLVED",I107),0)=1),AND(LEN(I107)=20,IFERROR(FIND("ACCEPTED UNCERTAINTY",I107),0)=1)),COUNTIFS(EVIDENCE_PACKET!$A$6:$A$205,E107,EVIDENCE_PACKET!$B$6:$B$205,B107,EVIDENCE_PACKET!$J$6:$J$205,"VALID")=1,COUNTIFS(EVIDENCE_PACKET!$A$6:$A$205,G107,EVIDENCE_PACKET!$B$6:$B$205,B107,EVIDENCE_PACKET!$J$6:$J$205,"VALID")=1),"VALID","INVALID - CONTROL / LINK")))</x:f>
      </x:c>
    </x:row>
    <x:row r="108">
      <x:c r="A108" s="20"/>
      <x:c r="B108" s="20"/>
      <x:c r="C108" s="20"/>
      <x:c r="D108" s="20"/>
      <x:c r="E108" s="20"/>
      <x:c r="F108" s="20"/>
      <x:c r="G108" s="20"/>
      <x:c r="H108" s="20"/>
      <x:c r="I108" s="20"/>
      <x:c r="J108" s="20"/>
      <x:c r="K108" s="26" t="str">
        <x:f>IF(A108="","",IF(COUNTIF($A$6:$A$205,A108)&gt;1,"INVALID - DUPLICATE ID",IF(AND(OR(AND(LEN(C108)=5,IFERROR(FIND("SCOPE",C108),0)=1),AND(LEN(C108)=10,IFERROR(FIND("CAPABILITY",C108),0)=1),AND(LEN(C108)=12,IFERROR(FIND("JURISDICTION",C108),0)=1),AND(LEN(C108)=5,IFERROR(FIND("BUYER",C108),0)=1),AND(LEN(C108)=16,IFERROR(FIND("ENGAGEMENT MODEL",C108),0)=1),AND(LEN(C108)=18,IFERROR(FIND("DELIVERY OWNERSHIP",C108),0)=1),AND(LEN(C108)=16,IFERROR(FIND("COMMERCIAL MODEL",C108),0)=1),AND(LEN(C108)=8,IFERROR(FIND("EVIDENCE",C108),0)=1)),OR(AND(LEN(H108)=3,IFERROR(FIND("YES",H108),0)=1),AND(LEN(H108)=2,IFERROR(FIND("NO",H108),0)=1)),OR(AND(LEN(I108)=4,IFERROR(FIND("OPEN",I108),0)=1),AND(LEN(I108)=8,IFERROR(FIND("RESOLVED",I108),0)=1),AND(LEN(I108)=20,IFERROR(FIND("ACCEPTED UNCERTAINTY",I108),0)=1)),COUNTIFS(EVIDENCE_PACKET!$A$6:$A$205,E108,EVIDENCE_PACKET!$B$6:$B$205,B108,EVIDENCE_PACKET!$J$6:$J$205,"VALID")=1,COUNTIFS(EVIDENCE_PACKET!$A$6:$A$205,G108,EVIDENCE_PACKET!$B$6:$B$205,B108,EVIDENCE_PACKET!$J$6:$J$205,"VALID")=1),"VALID","INVALID - CONTROL / LINK")))</x:f>
      </x:c>
    </x:row>
    <x:row r="109">
      <x:c r="A109" s="20"/>
      <x:c r="B109" s="20"/>
      <x:c r="C109" s="20"/>
      <x:c r="D109" s="20"/>
      <x:c r="E109" s="20"/>
      <x:c r="F109" s="20"/>
      <x:c r="G109" s="20"/>
      <x:c r="H109" s="20"/>
      <x:c r="I109" s="20"/>
      <x:c r="J109" s="20"/>
      <x:c r="K109" s="26" t="str">
        <x:f>IF(A109="","",IF(COUNTIF($A$6:$A$205,A109)&gt;1,"INVALID - DUPLICATE ID",IF(AND(OR(AND(LEN(C109)=5,IFERROR(FIND("SCOPE",C109),0)=1),AND(LEN(C109)=10,IFERROR(FIND("CAPABILITY",C109),0)=1),AND(LEN(C109)=12,IFERROR(FIND("JURISDICTION",C109),0)=1),AND(LEN(C109)=5,IFERROR(FIND("BUYER",C109),0)=1),AND(LEN(C109)=16,IFERROR(FIND("ENGAGEMENT MODEL",C109),0)=1),AND(LEN(C109)=18,IFERROR(FIND("DELIVERY OWNERSHIP",C109),0)=1),AND(LEN(C109)=16,IFERROR(FIND("COMMERCIAL MODEL",C109),0)=1),AND(LEN(C109)=8,IFERROR(FIND("EVIDENCE",C109),0)=1)),OR(AND(LEN(H109)=3,IFERROR(FIND("YES",H109),0)=1),AND(LEN(H109)=2,IFERROR(FIND("NO",H109),0)=1)),OR(AND(LEN(I109)=4,IFERROR(FIND("OPEN",I109),0)=1),AND(LEN(I109)=8,IFERROR(FIND("RESOLVED",I109),0)=1),AND(LEN(I109)=20,IFERROR(FIND("ACCEPTED UNCERTAINTY",I109),0)=1)),COUNTIFS(EVIDENCE_PACKET!$A$6:$A$205,E109,EVIDENCE_PACKET!$B$6:$B$205,B109,EVIDENCE_PACKET!$J$6:$J$205,"VALID")=1,COUNTIFS(EVIDENCE_PACKET!$A$6:$A$205,G109,EVIDENCE_PACKET!$B$6:$B$205,B109,EVIDENCE_PACKET!$J$6:$J$205,"VALID")=1),"VALID","INVALID - CONTROL / LINK")))</x:f>
      </x:c>
    </x:row>
    <x:row r="110">
      <x:c r="A110" s="20"/>
      <x:c r="B110" s="20"/>
      <x:c r="C110" s="20"/>
      <x:c r="D110" s="20"/>
      <x:c r="E110" s="20"/>
      <x:c r="F110" s="20"/>
      <x:c r="G110" s="20"/>
      <x:c r="H110" s="20"/>
      <x:c r="I110" s="20"/>
      <x:c r="J110" s="20"/>
      <x:c r="K110" s="26" t="str">
        <x:f>IF(A110="","",IF(COUNTIF($A$6:$A$205,A110)&gt;1,"INVALID - DUPLICATE ID",IF(AND(OR(AND(LEN(C110)=5,IFERROR(FIND("SCOPE",C110),0)=1),AND(LEN(C110)=10,IFERROR(FIND("CAPABILITY",C110),0)=1),AND(LEN(C110)=12,IFERROR(FIND("JURISDICTION",C110),0)=1),AND(LEN(C110)=5,IFERROR(FIND("BUYER",C110),0)=1),AND(LEN(C110)=16,IFERROR(FIND("ENGAGEMENT MODEL",C110),0)=1),AND(LEN(C110)=18,IFERROR(FIND("DELIVERY OWNERSHIP",C110),0)=1),AND(LEN(C110)=16,IFERROR(FIND("COMMERCIAL MODEL",C110),0)=1),AND(LEN(C110)=8,IFERROR(FIND("EVIDENCE",C110),0)=1)),OR(AND(LEN(H110)=3,IFERROR(FIND("YES",H110),0)=1),AND(LEN(H110)=2,IFERROR(FIND("NO",H110),0)=1)),OR(AND(LEN(I110)=4,IFERROR(FIND("OPEN",I110),0)=1),AND(LEN(I110)=8,IFERROR(FIND("RESOLVED",I110),0)=1),AND(LEN(I110)=20,IFERROR(FIND("ACCEPTED UNCERTAINTY",I110),0)=1)),COUNTIFS(EVIDENCE_PACKET!$A$6:$A$205,E110,EVIDENCE_PACKET!$B$6:$B$205,B110,EVIDENCE_PACKET!$J$6:$J$205,"VALID")=1,COUNTIFS(EVIDENCE_PACKET!$A$6:$A$205,G110,EVIDENCE_PACKET!$B$6:$B$205,B110,EVIDENCE_PACKET!$J$6:$J$205,"VALID")=1),"VALID","INVALID - CONTROL / LINK")))</x:f>
      </x:c>
    </x:row>
    <x:row r="111">
      <x:c r="A111" s="20"/>
      <x:c r="B111" s="20"/>
      <x:c r="C111" s="20"/>
      <x:c r="D111" s="20"/>
      <x:c r="E111" s="20"/>
      <x:c r="F111" s="20"/>
      <x:c r="G111" s="20"/>
      <x:c r="H111" s="20"/>
      <x:c r="I111" s="20"/>
      <x:c r="J111" s="20"/>
      <x:c r="K111" s="26" t="str">
        <x:f>IF(A111="","",IF(COUNTIF($A$6:$A$205,A111)&gt;1,"INVALID - DUPLICATE ID",IF(AND(OR(AND(LEN(C111)=5,IFERROR(FIND("SCOPE",C111),0)=1),AND(LEN(C111)=10,IFERROR(FIND("CAPABILITY",C111),0)=1),AND(LEN(C111)=12,IFERROR(FIND("JURISDICTION",C111),0)=1),AND(LEN(C111)=5,IFERROR(FIND("BUYER",C111),0)=1),AND(LEN(C111)=16,IFERROR(FIND("ENGAGEMENT MODEL",C111),0)=1),AND(LEN(C111)=18,IFERROR(FIND("DELIVERY OWNERSHIP",C111),0)=1),AND(LEN(C111)=16,IFERROR(FIND("COMMERCIAL MODEL",C111),0)=1),AND(LEN(C111)=8,IFERROR(FIND("EVIDENCE",C111),0)=1)),OR(AND(LEN(H111)=3,IFERROR(FIND("YES",H111),0)=1),AND(LEN(H111)=2,IFERROR(FIND("NO",H111),0)=1)),OR(AND(LEN(I111)=4,IFERROR(FIND("OPEN",I111),0)=1),AND(LEN(I111)=8,IFERROR(FIND("RESOLVED",I111),0)=1),AND(LEN(I111)=20,IFERROR(FIND("ACCEPTED UNCERTAINTY",I111),0)=1)),COUNTIFS(EVIDENCE_PACKET!$A$6:$A$205,E111,EVIDENCE_PACKET!$B$6:$B$205,B111,EVIDENCE_PACKET!$J$6:$J$205,"VALID")=1,COUNTIFS(EVIDENCE_PACKET!$A$6:$A$205,G111,EVIDENCE_PACKET!$B$6:$B$205,B111,EVIDENCE_PACKET!$J$6:$J$205,"VALID")=1),"VALID","INVALID - CONTROL / LINK")))</x:f>
      </x:c>
    </x:row>
    <x:row r="112">
      <x:c r="A112" s="20"/>
      <x:c r="B112" s="20"/>
      <x:c r="C112" s="20"/>
      <x:c r="D112" s="20"/>
      <x:c r="E112" s="20"/>
      <x:c r="F112" s="20"/>
      <x:c r="G112" s="20"/>
      <x:c r="H112" s="20"/>
      <x:c r="I112" s="20"/>
      <x:c r="J112" s="20"/>
      <x:c r="K112" s="26" t="str">
        <x:f>IF(A112="","",IF(COUNTIF($A$6:$A$205,A112)&gt;1,"INVALID - DUPLICATE ID",IF(AND(OR(AND(LEN(C112)=5,IFERROR(FIND("SCOPE",C112),0)=1),AND(LEN(C112)=10,IFERROR(FIND("CAPABILITY",C112),0)=1),AND(LEN(C112)=12,IFERROR(FIND("JURISDICTION",C112),0)=1),AND(LEN(C112)=5,IFERROR(FIND("BUYER",C112),0)=1),AND(LEN(C112)=16,IFERROR(FIND("ENGAGEMENT MODEL",C112),0)=1),AND(LEN(C112)=18,IFERROR(FIND("DELIVERY OWNERSHIP",C112),0)=1),AND(LEN(C112)=16,IFERROR(FIND("COMMERCIAL MODEL",C112),0)=1),AND(LEN(C112)=8,IFERROR(FIND("EVIDENCE",C112),0)=1)),OR(AND(LEN(H112)=3,IFERROR(FIND("YES",H112),0)=1),AND(LEN(H112)=2,IFERROR(FIND("NO",H112),0)=1)),OR(AND(LEN(I112)=4,IFERROR(FIND("OPEN",I112),0)=1),AND(LEN(I112)=8,IFERROR(FIND("RESOLVED",I112),0)=1),AND(LEN(I112)=20,IFERROR(FIND("ACCEPTED UNCERTAINTY",I112),0)=1)),COUNTIFS(EVIDENCE_PACKET!$A$6:$A$205,E112,EVIDENCE_PACKET!$B$6:$B$205,B112,EVIDENCE_PACKET!$J$6:$J$205,"VALID")=1,COUNTIFS(EVIDENCE_PACKET!$A$6:$A$205,G112,EVIDENCE_PACKET!$B$6:$B$205,B112,EVIDENCE_PACKET!$J$6:$J$205,"VALID")=1),"VALID","INVALID - CONTROL / LINK")))</x:f>
      </x:c>
    </x:row>
    <x:row r="113">
      <x:c r="A113" s="20"/>
      <x:c r="B113" s="20"/>
      <x:c r="C113" s="20"/>
      <x:c r="D113" s="20"/>
      <x:c r="E113" s="20"/>
      <x:c r="F113" s="20"/>
      <x:c r="G113" s="20"/>
      <x:c r="H113" s="20"/>
      <x:c r="I113" s="20"/>
      <x:c r="J113" s="20"/>
      <x:c r="K113" s="26" t="str">
        <x:f>IF(A113="","",IF(COUNTIF($A$6:$A$205,A113)&gt;1,"INVALID - DUPLICATE ID",IF(AND(OR(AND(LEN(C113)=5,IFERROR(FIND("SCOPE",C113),0)=1),AND(LEN(C113)=10,IFERROR(FIND("CAPABILITY",C113),0)=1),AND(LEN(C113)=12,IFERROR(FIND("JURISDICTION",C113),0)=1),AND(LEN(C113)=5,IFERROR(FIND("BUYER",C113),0)=1),AND(LEN(C113)=16,IFERROR(FIND("ENGAGEMENT MODEL",C113),0)=1),AND(LEN(C113)=18,IFERROR(FIND("DELIVERY OWNERSHIP",C113),0)=1),AND(LEN(C113)=16,IFERROR(FIND("COMMERCIAL MODEL",C113),0)=1),AND(LEN(C113)=8,IFERROR(FIND("EVIDENCE",C113),0)=1)),OR(AND(LEN(H113)=3,IFERROR(FIND("YES",H113),0)=1),AND(LEN(H113)=2,IFERROR(FIND("NO",H113),0)=1)),OR(AND(LEN(I113)=4,IFERROR(FIND("OPEN",I113),0)=1),AND(LEN(I113)=8,IFERROR(FIND("RESOLVED",I113),0)=1),AND(LEN(I113)=20,IFERROR(FIND("ACCEPTED UNCERTAINTY",I113),0)=1)),COUNTIFS(EVIDENCE_PACKET!$A$6:$A$205,E113,EVIDENCE_PACKET!$B$6:$B$205,B113,EVIDENCE_PACKET!$J$6:$J$205,"VALID")=1,COUNTIFS(EVIDENCE_PACKET!$A$6:$A$205,G113,EVIDENCE_PACKET!$B$6:$B$205,B113,EVIDENCE_PACKET!$J$6:$J$205,"VALID")=1),"VALID","INVALID - CONTROL / LINK")))</x:f>
      </x:c>
    </x:row>
    <x:row r="114">
      <x:c r="A114" s="20"/>
      <x:c r="B114" s="20"/>
      <x:c r="C114" s="20"/>
      <x:c r="D114" s="20"/>
      <x:c r="E114" s="20"/>
      <x:c r="F114" s="20"/>
      <x:c r="G114" s="20"/>
      <x:c r="H114" s="20"/>
      <x:c r="I114" s="20"/>
      <x:c r="J114" s="20"/>
      <x:c r="K114" s="26" t="str">
        <x:f>IF(A114="","",IF(COUNTIF($A$6:$A$205,A114)&gt;1,"INVALID - DUPLICATE ID",IF(AND(OR(AND(LEN(C114)=5,IFERROR(FIND("SCOPE",C114),0)=1),AND(LEN(C114)=10,IFERROR(FIND("CAPABILITY",C114),0)=1),AND(LEN(C114)=12,IFERROR(FIND("JURISDICTION",C114),0)=1),AND(LEN(C114)=5,IFERROR(FIND("BUYER",C114),0)=1),AND(LEN(C114)=16,IFERROR(FIND("ENGAGEMENT MODEL",C114),0)=1),AND(LEN(C114)=18,IFERROR(FIND("DELIVERY OWNERSHIP",C114),0)=1),AND(LEN(C114)=16,IFERROR(FIND("COMMERCIAL MODEL",C114),0)=1),AND(LEN(C114)=8,IFERROR(FIND("EVIDENCE",C114),0)=1)),OR(AND(LEN(H114)=3,IFERROR(FIND("YES",H114),0)=1),AND(LEN(H114)=2,IFERROR(FIND("NO",H114),0)=1)),OR(AND(LEN(I114)=4,IFERROR(FIND("OPEN",I114),0)=1),AND(LEN(I114)=8,IFERROR(FIND("RESOLVED",I114),0)=1),AND(LEN(I114)=20,IFERROR(FIND("ACCEPTED UNCERTAINTY",I114),0)=1)),COUNTIFS(EVIDENCE_PACKET!$A$6:$A$205,E114,EVIDENCE_PACKET!$B$6:$B$205,B114,EVIDENCE_PACKET!$J$6:$J$205,"VALID")=1,COUNTIFS(EVIDENCE_PACKET!$A$6:$A$205,G114,EVIDENCE_PACKET!$B$6:$B$205,B114,EVIDENCE_PACKET!$J$6:$J$205,"VALID")=1),"VALID","INVALID - CONTROL / LINK")))</x:f>
      </x:c>
    </x:row>
    <x:row r="115">
      <x:c r="A115" s="20"/>
      <x:c r="B115" s="20"/>
      <x:c r="C115" s="20"/>
      <x:c r="D115" s="20"/>
      <x:c r="E115" s="20"/>
      <x:c r="F115" s="20"/>
      <x:c r="G115" s="20"/>
      <x:c r="H115" s="20"/>
      <x:c r="I115" s="20"/>
      <x:c r="J115" s="20"/>
      <x:c r="K115" s="26" t="str">
        <x:f>IF(A115="","",IF(COUNTIF($A$6:$A$205,A115)&gt;1,"INVALID - DUPLICATE ID",IF(AND(OR(AND(LEN(C115)=5,IFERROR(FIND("SCOPE",C115),0)=1),AND(LEN(C115)=10,IFERROR(FIND("CAPABILITY",C115),0)=1),AND(LEN(C115)=12,IFERROR(FIND("JURISDICTION",C115),0)=1),AND(LEN(C115)=5,IFERROR(FIND("BUYER",C115),0)=1),AND(LEN(C115)=16,IFERROR(FIND("ENGAGEMENT MODEL",C115),0)=1),AND(LEN(C115)=18,IFERROR(FIND("DELIVERY OWNERSHIP",C115),0)=1),AND(LEN(C115)=16,IFERROR(FIND("COMMERCIAL MODEL",C115),0)=1),AND(LEN(C115)=8,IFERROR(FIND("EVIDENCE",C115),0)=1)),OR(AND(LEN(H115)=3,IFERROR(FIND("YES",H115),0)=1),AND(LEN(H115)=2,IFERROR(FIND("NO",H115),0)=1)),OR(AND(LEN(I115)=4,IFERROR(FIND("OPEN",I115),0)=1),AND(LEN(I115)=8,IFERROR(FIND("RESOLVED",I115),0)=1),AND(LEN(I115)=20,IFERROR(FIND("ACCEPTED UNCERTAINTY",I115),0)=1)),COUNTIFS(EVIDENCE_PACKET!$A$6:$A$205,E115,EVIDENCE_PACKET!$B$6:$B$205,B115,EVIDENCE_PACKET!$J$6:$J$205,"VALID")=1,COUNTIFS(EVIDENCE_PACKET!$A$6:$A$205,G115,EVIDENCE_PACKET!$B$6:$B$205,B115,EVIDENCE_PACKET!$J$6:$J$205,"VALID")=1),"VALID","INVALID - CONTROL / LINK")))</x:f>
      </x:c>
    </x:row>
    <x:row r="116">
      <x:c r="A116" s="20"/>
      <x:c r="B116" s="20"/>
      <x:c r="C116" s="20"/>
      <x:c r="D116" s="20"/>
      <x:c r="E116" s="20"/>
      <x:c r="F116" s="20"/>
      <x:c r="G116" s="20"/>
      <x:c r="H116" s="20"/>
      <x:c r="I116" s="20"/>
      <x:c r="J116" s="20"/>
      <x:c r="K116" s="26" t="str">
        <x:f>IF(A116="","",IF(COUNTIF($A$6:$A$205,A116)&gt;1,"INVALID - DUPLICATE ID",IF(AND(OR(AND(LEN(C116)=5,IFERROR(FIND("SCOPE",C116),0)=1),AND(LEN(C116)=10,IFERROR(FIND("CAPABILITY",C116),0)=1),AND(LEN(C116)=12,IFERROR(FIND("JURISDICTION",C116),0)=1),AND(LEN(C116)=5,IFERROR(FIND("BUYER",C116),0)=1),AND(LEN(C116)=16,IFERROR(FIND("ENGAGEMENT MODEL",C116),0)=1),AND(LEN(C116)=18,IFERROR(FIND("DELIVERY OWNERSHIP",C116),0)=1),AND(LEN(C116)=16,IFERROR(FIND("COMMERCIAL MODEL",C116),0)=1),AND(LEN(C116)=8,IFERROR(FIND("EVIDENCE",C116),0)=1)),OR(AND(LEN(H116)=3,IFERROR(FIND("YES",H116),0)=1),AND(LEN(H116)=2,IFERROR(FIND("NO",H116),0)=1)),OR(AND(LEN(I116)=4,IFERROR(FIND("OPEN",I116),0)=1),AND(LEN(I116)=8,IFERROR(FIND("RESOLVED",I116),0)=1),AND(LEN(I116)=20,IFERROR(FIND("ACCEPTED UNCERTAINTY",I116),0)=1)),COUNTIFS(EVIDENCE_PACKET!$A$6:$A$205,E116,EVIDENCE_PACKET!$B$6:$B$205,B116,EVIDENCE_PACKET!$J$6:$J$205,"VALID")=1,COUNTIFS(EVIDENCE_PACKET!$A$6:$A$205,G116,EVIDENCE_PACKET!$B$6:$B$205,B116,EVIDENCE_PACKET!$J$6:$J$205,"VALID")=1),"VALID","INVALID - CONTROL / LINK")))</x:f>
      </x:c>
    </x:row>
    <x:row r="117">
      <x:c r="A117" s="20"/>
      <x:c r="B117" s="20"/>
      <x:c r="C117" s="20"/>
      <x:c r="D117" s="20"/>
      <x:c r="E117" s="20"/>
      <x:c r="F117" s="20"/>
      <x:c r="G117" s="20"/>
      <x:c r="H117" s="20"/>
      <x:c r="I117" s="20"/>
      <x:c r="J117" s="20"/>
      <x:c r="K117" s="26" t="str">
        <x:f>IF(A117="","",IF(COUNTIF($A$6:$A$205,A117)&gt;1,"INVALID - DUPLICATE ID",IF(AND(OR(AND(LEN(C117)=5,IFERROR(FIND("SCOPE",C117),0)=1),AND(LEN(C117)=10,IFERROR(FIND("CAPABILITY",C117),0)=1),AND(LEN(C117)=12,IFERROR(FIND("JURISDICTION",C117),0)=1),AND(LEN(C117)=5,IFERROR(FIND("BUYER",C117),0)=1),AND(LEN(C117)=16,IFERROR(FIND("ENGAGEMENT MODEL",C117),0)=1),AND(LEN(C117)=18,IFERROR(FIND("DELIVERY OWNERSHIP",C117),0)=1),AND(LEN(C117)=16,IFERROR(FIND("COMMERCIAL MODEL",C117),0)=1),AND(LEN(C117)=8,IFERROR(FIND("EVIDENCE",C117),0)=1)),OR(AND(LEN(H117)=3,IFERROR(FIND("YES",H117),0)=1),AND(LEN(H117)=2,IFERROR(FIND("NO",H117),0)=1)),OR(AND(LEN(I117)=4,IFERROR(FIND("OPEN",I117),0)=1),AND(LEN(I117)=8,IFERROR(FIND("RESOLVED",I117),0)=1),AND(LEN(I117)=20,IFERROR(FIND("ACCEPTED UNCERTAINTY",I117),0)=1)),COUNTIFS(EVIDENCE_PACKET!$A$6:$A$205,E117,EVIDENCE_PACKET!$B$6:$B$205,B117,EVIDENCE_PACKET!$J$6:$J$205,"VALID")=1,COUNTIFS(EVIDENCE_PACKET!$A$6:$A$205,G117,EVIDENCE_PACKET!$B$6:$B$205,B117,EVIDENCE_PACKET!$J$6:$J$205,"VALID")=1),"VALID","INVALID - CONTROL / LINK")))</x:f>
      </x:c>
    </x:row>
    <x:row r="118">
      <x:c r="A118" s="20"/>
      <x:c r="B118" s="20"/>
      <x:c r="C118" s="20"/>
      <x:c r="D118" s="20"/>
      <x:c r="E118" s="20"/>
      <x:c r="F118" s="20"/>
      <x:c r="G118" s="20"/>
      <x:c r="H118" s="20"/>
      <x:c r="I118" s="20"/>
      <x:c r="J118" s="20"/>
      <x:c r="K118" s="26" t="str">
        <x:f>IF(A118="","",IF(COUNTIF($A$6:$A$205,A118)&gt;1,"INVALID - DUPLICATE ID",IF(AND(OR(AND(LEN(C118)=5,IFERROR(FIND("SCOPE",C118),0)=1),AND(LEN(C118)=10,IFERROR(FIND("CAPABILITY",C118),0)=1),AND(LEN(C118)=12,IFERROR(FIND("JURISDICTION",C118),0)=1),AND(LEN(C118)=5,IFERROR(FIND("BUYER",C118),0)=1),AND(LEN(C118)=16,IFERROR(FIND("ENGAGEMENT MODEL",C118),0)=1),AND(LEN(C118)=18,IFERROR(FIND("DELIVERY OWNERSHIP",C118),0)=1),AND(LEN(C118)=16,IFERROR(FIND("COMMERCIAL MODEL",C118),0)=1),AND(LEN(C118)=8,IFERROR(FIND("EVIDENCE",C118),0)=1)),OR(AND(LEN(H118)=3,IFERROR(FIND("YES",H118),0)=1),AND(LEN(H118)=2,IFERROR(FIND("NO",H118),0)=1)),OR(AND(LEN(I118)=4,IFERROR(FIND("OPEN",I118),0)=1),AND(LEN(I118)=8,IFERROR(FIND("RESOLVED",I118),0)=1),AND(LEN(I118)=20,IFERROR(FIND("ACCEPTED UNCERTAINTY",I118),0)=1)),COUNTIFS(EVIDENCE_PACKET!$A$6:$A$205,E118,EVIDENCE_PACKET!$B$6:$B$205,B118,EVIDENCE_PACKET!$J$6:$J$205,"VALID")=1,COUNTIFS(EVIDENCE_PACKET!$A$6:$A$205,G118,EVIDENCE_PACKET!$B$6:$B$205,B118,EVIDENCE_PACKET!$J$6:$J$205,"VALID")=1),"VALID","INVALID - CONTROL / LINK")))</x:f>
      </x:c>
    </x:row>
    <x:row r="119">
      <x:c r="A119" s="20"/>
      <x:c r="B119" s="20"/>
      <x:c r="C119" s="20"/>
      <x:c r="D119" s="20"/>
      <x:c r="E119" s="20"/>
      <x:c r="F119" s="20"/>
      <x:c r="G119" s="20"/>
      <x:c r="H119" s="20"/>
      <x:c r="I119" s="20"/>
      <x:c r="J119" s="20"/>
      <x:c r="K119" s="26" t="str">
        <x:f>IF(A119="","",IF(COUNTIF($A$6:$A$205,A119)&gt;1,"INVALID - DUPLICATE ID",IF(AND(OR(AND(LEN(C119)=5,IFERROR(FIND("SCOPE",C119),0)=1),AND(LEN(C119)=10,IFERROR(FIND("CAPABILITY",C119),0)=1),AND(LEN(C119)=12,IFERROR(FIND("JURISDICTION",C119),0)=1),AND(LEN(C119)=5,IFERROR(FIND("BUYER",C119),0)=1),AND(LEN(C119)=16,IFERROR(FIND("ENGAGEMENT MODEL",C119),0)=1),AND(LEN(C119)=18,IFERROR(FIND("DELIVERY OWNERSHIP",C119),0)=1),AND(LEN(C119)=16,IFERROR(FIND("COMMERCIAL MODEL",C119),0)=1),AND(LEN(C119)=8,IFERROR(FIND("EVIDENCE",C119),0)=1)),OR(AND(LEN(H119)=3,IFERROR(FIND("YES",H119),0)=1),AND(LEN(H119)=2,IFERROR(FIND("NO",H119),0)=1)),OR(AND(LEN(I119)=4,IFERROR(FIND("OPEN",I119),0)=1),AND(LEN(I119)=8,IFERROR(FIND("RESOLVED",I119),0)=1),AND(LEN(I119)=20,IFERROR(FIND("ACCEPTED UNCERTAINTY",I119),0)=1)),COUNTIFS(EVIDENCE_PACKET!$A$6:$A$205,E119,EVIDENCE_PACKET!$B$6:$B$205,B119,EVIDENCE_PACKET!$J$6:$J$205,"VALID")=1,COUNTIFS(EVIDENCE_PACKET!$A$6:$A$205,G119,EVIDENCE_PACKET!$B$6:$B$205,B119,EVIDENCE_PACKET!$J$6:$J$205,"VALID")=1),"VALID","INVALID - CONTROL / LINK")))</x:f>
      </x:c>
    </x:row>
    <x:row r="120">
      <x:c r="A120" s="20"/>
      <x:c r="B120" s="20"/>
      <x:c r="C120" s="20"/>
      <x:c r="D120" s="20"/>
      <x:c r="E120" s="20"/>
      <x:c r="F120" s="20"/>
      <x:c r="G120" s="20"/>
      <x:c r="H120" s="20"/>
      <x:c r="I120" s="20"/>
      <x:c r="J120" s="20"/>
      <x:c r="K120" s="26" t="str">
        <x:f>IF(A120="","",IF(COUNTIF($A$6:$A$205,A120)&gt;1,"INVALID - DUPLICATE ID",IF(AND(OR(AND(LEN(C120)=5,IFERROR(FIND("SCOPE",C120),0)=1),AND(LEN(C120)=10,IFERROR(FIND("CAPABILITY",C120),0)=1),AND(LEN(C120)=12,IFERROR(FIND("JURISDICTION",C120),0)=1),AND(LEN(C120)=5,IFERROR(FIND("BUYER",C120),0)=1),AND(LEN(C120)=16,IFERROR(FIND("ENGAGEMENT MODEL",C120),0)=1),AND(LEN(C120)=18,IFERROR(FIND("DELIVERY OWNERSHIP",C120),0)=1),AND(LEN(C120)=16,IFERROR(FIND("COMMERCIAL MODEL",C120),0)=1),AND(LEN(C120)=8,IFERROR(FIND("EVIDENCE",C120),0)=1)),OR(AND(LEN(H120)=3,IFERROR(FIND("YES",H120),0)=1),AND(LEN(H120)=2,IFERROR(FIND("NO",H120),0)=1)),OR(AND(LEN(I120)=4,IFERROR(FIND("OPEN",I120),0)=1),AND(LEN(I120)=8,IFERROR(FIND("RESOLVED",I120),0)=1),AND(LEN(I120)=20,IFERROR(FIND("ACCEPTED UNCERTAINTY",I120),0)=1)),COUNTIFS(EVIDENCE_PACKET!$A$6:$A$205,E120,EVIDENCE_PACKET!$B$6:$B$205,B120,EVIDENCE_PACKET!$J$6:$J$205,"VALID")=1,COUNTIFS(EVIDENCE_PACKET!$A$6:$A$205,G120,EVIDENCE_PACKET!$B$6:$B$205,B120,EVIDENCE_PACKET!$J$6:$J$205,"VALID")=1),"VALID","INVALID - CONTROL / LINK")))</x:f>
      </x:c>
    </x:row>
    <x:row r="121">
      <x:c r="A121" s="20"/>
      <x:c r="B121" s="20"/>
      <x:c r="C121" s="20"/>
      <x:c r="D121" s="20"/>
      <x:c r="E121" s="20"/>
      <x:c r="F121" s="20"/>
      <x:c r="G121" s="20"/>
      <x:c r="H121" s="20"/>
      <x:c r="I121" s="20"/>
      <x:c r="J121" s="20"/>
      <x:c r="K121" s="26" t="str">
        <x:f>IF(A121="","",IF(COUNTIF($A$6:$A$205,A121)&gt;1,"INVALID - DUPLICATE ID",IF(AND(OR(AND(LEN(C121)=5,IFERROR(FIND("SCOPE",C121),0)=1),AND(LEN(C121)=10,IFERROR(FIND("CAPABILITY",C121),0)=1),AND(LEN(C121)=12,IFERROR(FIND("JURISDICTION",C121),0)=1),AND(LEN(C121)=5,IFERROR(FIND("BUYER",C121),0)=1),AND(LEN(C121)=16,IFERROR(FIND("ENGAGEMENT MODEL",C121),0)=1),AND(LEN(C121)=18,IFERROR(FIND("DELIVERY OWNERSHIP",C121),0)=1),AND(LEN(C121)=16,IFERROR(FIND("COMMERCIAL MODEL",C121),0)=1),AND(LEN(C121)=8,IFERROR(FIND("EVIDENCE",C121),0)=1)),OR(AND(LEN(H121)=3,IFERROR(FIND("YES",H121),0)=1),AND(LEN(H121)=2,IFERROR(FIND("NO",H121),0)=1)),OR(AND(LEN(I121)=4,IFERROR(FIND("OPEN",I121),0)=1),AND(LEN(I121)=8,IFERROR(FIND("RESOLVED",I121),0)=1),AND(LEN(I121)=20,IFERROR(FIND("ACCEPTED UNCERTAINTY",I121),0)=1)),COUNTIFS(EVIDENCE_PACKET!$A$6:$A$205,E121,EVIDENCE_PACKET!$B$6:$B$205,B121,EVIDENCE_PACKET!$J$6:$J$205,"VALID")=1,COUNTIFS(EVIDENCE_PACKET!$A$6:$A$205,G121,EVIDENCE_PACKET!$B$6:$B$205,B121,EVIDENCE_PACKET!$J$6:$J$205,"VALID")=1),"VALID","INVALID - CONTROL / LINK")))</x:f>
      </x:c>
    </x:row>
    <x:row r="122">
      <x:c r="A122" s="20"/>
      <x:c r="B122" s="20"/>
      <x:c r="C122" s="20"/>
      <x:c r="D122" s="20"/>
      <x:c r="E122" s="20"/>
      <x:c r="F122" s="20"/>
      <x:c r="G122" s="20"/>
      <x:c r="H122" s="20"/>
      <x:c r="I122" s="20"/>
      <x:c r="J122" s="20"/>
      <x:c r="K122" s="26" t="str">
        <x:f>IF(A122="","",IF(COUNTIF($A$6:$A$205,A122)&gt;1,"INVALID - DUPLICATE ID",IF(AND(OR(AND(LEN(C122)=5,IFERROR(FIND("SCOPE",C122),0)=1),AND(LEN(C122)=10,IFERROR(FIND("CAPABILITY",C122),0)=1),AND(LEN(C122)=12,IFERROR(FIND("JURISDICTION",C122),0)=1),AND(LEN(C122)=5,IFERROR(FIND("BUYER",C122),0)=1),AND(LEN(C122)=16,IFERROR(FIND("ENGAGEMENT MODEL",C122),0)=1),AND(LEN(C122)=18,IFERROR(FIND("DELIVERY OWNERSHIP",C122),0)=1),AND(LEN(C122)=16,IFERROR(FIND("COMMERCIAL MODEL",C122),0)=1),AND(LEN(C122)=8,IFERROR(FIND("EVIDENCE",C122),0)=1)),OR(AND(LEN(H122)=3,IFERROR(FIND("YES",H122),0)=1),AND(LEN(H122)=2,IFERROR(FIND("NO",H122),0)=1)),OR(AND(LEN(I122)=4,IFERROR(FIND("OPEN",I122),0)=1),AND(LEN(I122)=8,IFERROR(FIND("RESOLVED",I122),0)=1),AND(LEN(I122)=20,IFERROR(FIND("ACCEPTED UNCERTAINTY",I122),0)=1)),COUNTIFS(EVIDENCE_PACKET!$A$6:$A$205,E122,EVIDENCE_PACKET!$B$6:$B$205,B122,EVIDENCE_PACKET!$J$6:$J$205,"VALID")=1,COUNTIFS(EVIDENCE_PACKET!$A$6:$A$205,G122,EVIDENCE_PACKET!$B$6:$B$205,B122,EVIDENCE_PACKET!$J$6:$J$205,"VALID")=1),"VALID","INVALID - CONTROL / LINK")))</x:f>
      </x:c>
    </x:row>
    <x:row r="123">
      <x:c r="A123" s="20"/>
      <x:c r="B123" s="20"/>
      <x:c r="C123" s="20"/>
      <x:c r="D123" s="20"/>
      <x:c r="E123" s="20"/>
      <x:c r="F123" s="20"/>
      <x:c r="G123" s="20"/>
      <x:c r="H123" s="20"/>
      <x:c r="I123" s="20"/>
      <x:c r="J123" s="20"/>
      <x:c r="K123" s="26" t="str">
        <x:f>IF(A123="","",IF(COUNTIF($A$6:$A$205,A123)&gt;1,"INVALID - DUPLICATE ID",IF(AND(OR(AND(LEN(C123)=5,IFERROR(FIND("SCOPE",C123),0)=1),AND(LEN(C123)=10,IFERROR(FIND("CAPABILITY",C123),0)=1),AND(LEN(C123)=12,IFERROR(FIND("JURISDICTION",C123),0)=1),AND(LEN(C123)=5,IFERROR(FIND("BUYER",C123),0)=1),AND(LEN(C123)=16,IFERROR(FIND("ENGAGEMENT MODEL",C123),0)=1),AND(LEN(C123)=18,IFERROR(FIND("DELIVERY OWNERSHIP",C123),0)=1),AND(LEN(C123)=16,IFERROR(FIND("COMMERCIAL MODEL",C123),0)=1),AND(LEN(C123)=8,IFERROR(FIND("EVIDENCE",C123),0)=1)),OR(AND(LEN(H123)=3,IFERROR(FIND("YES",H123),0)=1),AND(LEN(H123)=2,IFERROR(FIND("NO",H123),0)=1)),OR(AND(LEN(I123)=4,IFERROR(FIND("OPEN",I123),0)=1),AND(LEN(I123)=8,IFERROR(FIND("RESOLVED",I123),0)=1),AND(LEN(I123)=20,IFERROR(FIND("ACCEPTED UNCERTAINTY",I123),0)=1)),COUNTIFS(EVIDENCE_PACKET!$A$6:$A$205,E123,EVIDENCE_PACKET!$B$6:$B$205,B123,EVIDENCE_PACKET!$J$6:$J$205,"VALID")=1,COUNTIFS(EVIDENCE_PACKET!$A$6:$A$205,G123,EVIDENCE_PACKET!$B$6:$B$205,B123,EVIDENCE_PACKET!$J$6:$J$205,"VALID")=1),"VALID","INVALID - CONTROL / LINK")))</x:f>
      </x:c>
    </x:row>
    <x:row r="124">
      <x:c r="A124" s="20"/>
      <x:c r="B124" s="20"/>
      <x:c r="C124" s="20"/>
      <x:c r="D124" s="20"/>
      <x:c r="E124" s="20"/>
      <x:c r="F124" s="20"/>
      <x:c r="G124" s="20"/>
      <x:c r="H124" s="20"/>
      <x:c r="I124" s="20"/>
      <x:c r="J124" s="20"/>
      <x:c r="K124" s="26" t="str">
        <x:f>IF(A124="","",IF(COUNTIF($A$6:$A$205,A124)&gt;1,"INVALID - DUPLICATE ID",IF(AND(OR(AND(LEN(C124)=5,IFERROR(FIND("SCOPE",C124),0)=1),AND(LEN(C124)=10,IFERROR(FIND("CAPABILITY",C124),0)=1),AND(LEN(C124)=12,IFERROR(FIND("JURISDICTION",C124),0)=1),AND(LEN(C124)=5,IFERROR(FIND("BUYER",C124),0)=1),AND(LEN(C124)=16,IFERROR(FIND("ENGAGEMENT MODEL",C124),0)=1),AND(LEN(C124)=18,IFERROR(FIND("DELIVERY OWNERSHIP",C124),0)=1),AND(LEN(C124)=16,IFERROR(FIND("COMMERCIAL MODEL",C124),0)=1),AND(LEN(C124)=8,IFERROR(FIND("EVIDENCE",C124),0)=1)),OR(AND(LEN(H124)=3,IFERROR(FIND("YES",H124),0)=1),AND(LEN(H124)=2,IFERROR(FIND("NO",H124),0)=1)),OR(AND(LEN(I124)=4,IFERROR(FIND("OPEN",I124),0)=1),AND(LEN(I124)=8,IFERROR(FIND("RESOLVED",I124),0)=1),AND(LEN(I124)=20,IFERROR(FIND("ACCEPTED UNCERTAINTY",I124),0)=1)),COUNTIFS(EVIDENCE_PACKET!$A$6:$A$205,E124,EVIDENCE_PACKET!$B$6:$B$205,B124,EVIDENCE_PACKET!$J$6:$J$205,"VALID")=1,COUNTIFS(EVIDENCE_PACKET!$A$6:$A$205,G124,EVIDENCE_PACKET!$B$6:$B$205,B124,EVIDENCE_PACKET!$J$6:$J$205,"VALID")=1),"VALID","INVALID - CONTROL / LINK")))</x:f>
      </x:c>
    </x:row>
    <x:row r="125">
      <x:c r="A125" s="20"/>
      <x:c r="B125" s="20"/>
      <x:c r="C125" s="20"/>
      <x:c r="D125" s="20"/>
      <x:c r="E125" s="20"/>
      <x:c r="F125" s="20"/>
      <x:c r="G125" s="20"/>
      <x:c r="H125" s="20"/>
      <x:c r="I125" s="20"/>
      <x:c r="J125" s="20"/>
      <x:c r="K125" s="26" t="str">
        <x:f>IF(A125="","",IF(COUNTIF($A$6:$A$205,A125)&gt;1,"INVALID - DUPLICATE ID",IF(AND(OR(AND(LEN(C125)=5,IFERROR(FIND("SCOPE",C125),0)=1),AND(LEN(C125)=10,IFERROR(FIND("CAPABILITY",C125),0)=1),AND(LEN(C125)=12,IFERROR(FIND("JURISDICTION",C125),0)=1),AND(LEN(C125)=5,IFERROR(FIND("BUYER",C125),0)=1),AND(LEN(C125)=16,IFERROR(FIND("ENGAGEMENT MODEL",C125),0)=1),AND(LEN(C125)=18,IFERROR(FIND("DELIVERY OWNERSHIP",C125),0)=1),AND(LEN(C125)=16,IFERROR(FIND("COMMERCIAL MODEL",C125),0)=1),AND(LEN(C125)=8,IFERROR(FIND("EVIDENCE",C125),0)=1)),OR(AND(LEN(H125)=3,IFERROR(FIND("YES",H125),0)=1),AND(LEN(H125)=2,IFERROR(FIND("NO",H125),0)=1)),OR(AND(LEN(I125)=4,IFERROR(FIND("OPEN",I125),0)=1),AND(LEN(I125)=8,IFERROR(FIND("RESOLVED",I125),0)=1),AND(LEN(I125)=20,IFERROR(FIND("ACCEPTED UNCERTAINTY",I125),0)=1)),COUNTIFS(EVIDENCE_PACKET!$A$6:$A$205,E125,EVIDENCE_PACKET!$B$6:$B$205,B125,EVIDENCE_PACKET!$J$6:$J$205,"VALID")=1,COUNTIFS(EVIDENCE_PACKET!$A$6:$A$205,G125,EVIDENCE_PACKET!$B$6:$B$205,B125,EVIDENCE_PACKET!$J$6:$J$205,"VALID")=1),"VALID","INVALID - CONTROL / LINK")))</x:f>
      </x:c>
    </x:row>
    <x:row r="126">
      <x:c r="A126" s="20"/>
      <x:c r="B126" s="20"/>
      <x:c r="C126" s="20"/>
      <x:c r="D126" s="20"/>
      <x:c r="E126" s="20"/>
      <x:c r="F126" s="20"/>
      <x:c r="G126" s="20"/>
      <x:c r="H126" s="20"/>
      <x:c r="I126" s="20"/>
      <x:c r="J126" s="20"/>
      <x:c r="K126" s="26" t="str">
        <x:f>IF(A126="","",IF(COUNTIF($A$6:$A$205,A126)&gt;1,"INVALID - DUPLICATE ID",IF(AND(OR(AND(LEN(C126)=5,IFERROR(FIND("SCOPE",C126),0)=1),AND(LEN(C126)=10,IFERROR(FIND("CAPABILITY",C126),0)=1),AND(LEN(C126)=12,IFERROR(FIND("JURISDICTION",C126),0)=1),AND(LEN(C126)=5,IFERROR(FIND("BUYER",C126),0)=1),AND(LEN(C126)=16,IFERROR(FIND("ENGAGEMENT MODEL",C126),0)=1),AND(LEN(C126)=18,IFERROR(FIND("DELIVERY OWNERSHIP",C126),0)=1),AND(LEN(C126)=16,IFERROR(FIND("COMMERCIAL MODEL",C126),0)=1),AND(LEN(C126)=8,IFERROR(FIND("EVIDENCE",C126),0)=1)),OR(AND(LEN(H126)=3,IFERROR(FIND("YES",H126),0)=1),AND(LEN(H126)=2,IFERROR(FIND("NO",H126),0)=1)),OR(AND(LEN(I126)=4,IFERROR(FIND("OPEN",I126),0)=1),AND(LEN(I126)=8,IFERROR(FIND("RESOLVED",I126),0)=1),AND(LEN(I126)=20,IFERROR(FIND("ACCEPTED UNCERTAINTY",I126),0)=1)),COUNTIFS(EVIDENCE_PACKET!$A$6:$A$205,E126,EVIDENCE_PACKET!$B$6:$B$205,B126,EVIDENCE_PACKET!$J$6:$J$205,"VALID")=1,COUNTIFS(EVIDENCE_PACKET!$A$6:$A$205,G126,EVIDENCE_PACKET!$B$6:$B$205,B126,EVIDENCE_PACKET!$J$6:$J$205,"VALID")=1),"VALID","INVALID - CONTROL / LINK")))</x:f>
      </x:c>
    </x:row>
    <x:row r="127">
      <x:c r="A127" s="20"/>
      <x:c r="B127" s="20"/>
      <x:c r="C127" s="20"/>
      <x:c r="D127" s="20"/>
      <x:c r="E127" s="20"/>
      <x:c r="F127" s="20"/>
      <x:c r="G127" s="20"/>
      <x:c r="H127" s="20"/>
      <x:c r="I127" s="20"/>
      <x:c r="J127" s="20"/>
      <x:c r="K127" s="26" t="str">
        <x:f>IF(A127="","",IF(COUNTIF($A$6:$A$205,A127)&gt;1,"INVALID - DUPLICATE ID",IF(AND(OR(AND(LEN(C127)=5,IFERROR(FIND("SCOPE",C127),0)=1),AND(LEN(C127)=10,IFERROR(FIND("CAPABILITY",C127),0)=1),AND(LEN(C127)=12,IFERROR(FIND("JURISDICTION",C127),0)=1),AND(LEN(C127)=5,IFERROR(FIND("BUYER",C127),0)=1),AND(LEN(C127)=16,IFERROR(FIND("ENGAGEMENT MODEL",C127),0)=1),AND(LEN(C127)=18,IFERROR(FIND("DELIVERY OWNERSHIP",C127),0)=1),AND(LEN(C127)=16,IFERROR(FIND("COMMERCIAL MODEL",C127),0)=1),AND(LEN(C127)=8,IFERROR(FIND("EVIDENCE",C127),0)=1)),OR(AND(LEN(H127)=3,IFERROR(FIND("YES",H127),0)=1),AND(LEN(H127)=2,IFERROR(FIND("NO",H127),0)=1)),OR(AND(LEN(I127)=4,IFERROR(FIND("OPEN",I127),0)=1),AND(LEN(I127)=8,IFERROR(FIND("RESOLVED",I127),0)=1),AND(LEN(I127)=20,IFERROR(FIND("ACCEPTED UNCERTAINTY",I127),0)=1)),COUNTIFS(EVIDENCE_PACKET!$A$6:$A$205,E127,EVIDENCE_PACKET!$B$6:$B$205,B127,EVIDENCE_PACKET!$J$6:$J$205,"VALID")=1,COUNTIFS(EVIDENCE_PACKET!$A$6:$A$205,G127,EVIDENCE_PACKET!$B$6:$B$205,B127,EVIDENCE_PACKET!$J$6:$J$205,"VALID")=1),"VALID","INVALID - CONTROL / LINK")))</x:f>
      </x:c>
    </x:row>
    <x:row r="128">
      <x:c r="A128" s="20"/>
      <x:c r="B128" s="20"/>
      <x:c r="C128" s="20"/>
      <x:c r="D128" s="20"/>
      <x:c r="E128" s="20"/>
      <x:c r="F128" s="20"/>
      <x:c r="G128" s="20"/>
      <x:c r="H128" s="20"/>
      <x:c r="I128" s="20"/>
      <x:c r="J128" s="20"/>
      <x:c r="K128" s="26" t="str">
        <x:f>IF(A128="","",IF(COUNTIF($A$6:$A$205,A128)&gt;1,"INVALID - DUPLICATE ID",IF(AND(OR(AND(LEN(C128)=5,IFERROR(FIND("SCOPE",C128),0)=1),AND(LEN(C128)=10,IFERROR(FIND("CAPABILITY",C128),0)=1),AND(LEN(C128)=12,IFERROR(FIND("JURISDICTION",C128),0)=1),AND(LEN(C128)=5,IFERROR(FIND("BUYER",C128),0)=1),AND(LEN(C128)=16,IFERROR(FIND("ENGAGEMENT MODEL",C128),0)=1),AND(LEN(C128)=18,IFERROR(FIND("DELIVERY OWNERSHIP",C128),0)=1),AND(LEN(C128)=16,IFERROR(FIND("COMMERCIAL MODEL",C128),0)=1),AND(LEN(C128)=8,IFERROR(FIND("EVIDENCE",C128),0)=1)),OR(AND(LEN(H128)=3,IFERROR(FIND("YES",H128),0)=1),AND(LEN(H128)=2,IFERROR(FIND("NO",H128),0)=1)),OR(AND(LEN(I128)=4,IFERROR(FIND("OPEN",I128),0)=1),AND(LEN(I128)=8,IFERROR(FIND("RESOLVED",I128),0)=1),AND(LEN(I128)=20,IFERROR(FIND("ACCEPTED UNCERTAINTY",I128),0)=1)),COUNTIFS(EVIDENCE_PACKET!$A$6:$A$205,E128,EVIDENCE_PACKET!$B$6:$B$205,B128,EVIDENCE_PACKET!$J$6:$J$205,"VALID")=1,COUNTIFS(EVIDENCE_PACKET!$A$6:$A$205,G128,EVIDENCE_PACKET!$B$6:$B$205,B128,EVIDENCE_PACKET!$J$6:$J$205,"VALID")=1),"VALID","INVALID - CONTROL / LINK")))</x:f>
      </x:c>
    </x:row>
    <x:row r="129">
      <x:c r="A129" s="20"/>
      <x:c r="B129" s="20"/>
      <x:c r="C129" s="20"/>
      <x:c r="D129" s="20"/>
      <x:c r="E129" s="20"/>
      <x:c r="F129" s="20"/>
      <x:c r="G129" s="20"/>
      <x:c r="H129" s="20"/>
      <x:c r="I129" s="20"/>
      <x:c r="J129" s="20"/>
      <x:c r="K129" s="26" t="str">
        <x:f>IF(A129="","",IF(COUNTIF($A$6:$A$205,A129)&gt;1,"INVALID - DUPLICATE ID",IF(AND(OR(AND(LEN(C129)=5,IFERROR(FIND("SCOPE",C129),0)=1),AND(LEN(C129)=10,IFERROR(FIND("CAPABILITY",C129),0)=1),AND(LEN(C129)=12,IFERROR(FIND("JURISDICTION",C129),0)=1),AND(LEN(C129)=5,IFERROR(FIND("BUYER",C129),0)=1),AND(LEN(C129)=16,IFERROR(FIND("ENGAGEMENT MODEL",C129),0)=1),AND(LEN(C129)=18,IFERROR(FIND("DELIVERY OWNERSHIP",C129),0)=1),AND(LEN(C129)=16,IFERROR(FIND("COMMERCIAL MODEL",C129),0)=1),AND(LEN(C129)=8,IFERROR(FIND("EVIDENCE",C129),0)=1)),OR(AND(LEN(H129)=3,IFERROR(FIND("YES",H129),0)=1),AND(LEN(H129)=2,IFERROR(FIND("NO",H129),0)=1)),OR(AND(LEN(I129)=4,IFERROR(FIND("OPEN",I129),0)=1),AND(LEN(I129)=8,IFERROR(FIND("RESOLVED",I129),0)=1),AND(LEN(I129)=20,IFERROR(FIND("ACCEPTED UNCERTAINTY",I129),0)=1)),COUNTIFS(EVIDENCE_PACKET!$A$6:$A$205,E129,EVIDENCE_PACKET!$B$6:$B$205,B129,EVIDENCE_PACKET!$J$6:$J$205,"VALID")=1,COUNTIFS(EVIDENCE_PACKET!$A$6:$A$205,G129,EVIDENCE_PACKET!$B$6:$B$205,B129,EVIDENCE_PACKET!$J$6:$J$205,"VALID")=1),"VALID","INVALID - CONTROL / LINK")))</x:f>
      </x:c>
    </x:row>
    <x:row r="130">
      <x:c r="A130" s="20"/>
      <x:c r="B130" s="20"/>
      <x:c r="C130" s="20"/>
      <x:c r="D130" s="20"/>
      <x:c r="E130" s="20"/>
      <x:c r="F130" s="20"/>
      <x:c r="G130" s="20"/>
      <x:c r="H130" s="20"/>
      <x:c r="I130" s="20"/>
      <x:c r="J130" s="20"/>
      <x:c r="K130" s="26" t="str">
        <x:f>IF(A130="","",IF(COUNTIF($A$6:$A$205,A130)&gt;1,"INVALID - DUPLICATE ID",IF(AND(OR(AND(LEN(C130)=5,IFERROR(FIND("SCOPE",C130),0)=1),AND(LEN(C130)=10,IFERROR(FIND("CAPABILITY",C130),0)=1),AND(LEN(C130)=12,IFERROR(FIND("JURISDICTION",C130),0)=1),AND(LEN(C130)=5,IFERROR(FIND("BUYER",C130),0)=1),AND(LEN(C130)=16,IFERROR(FIND("ENGAGEMENT MODEL",C130),0)=1),AND(LEN(C130)=18,IFERROR(FIND("DELIVERY OWNERSHIP",C130),0)=1),AND(LEN(C130)=16,IFERROR(FIND("COMMERCIAL MODEL",C130),0)=1),AND(LEN(C130)=8,IFERROR(FIND("EVIDENCE",C130),0)=1)),OR(AND(LEN(H130)=3,IFERROR(FIND("YES",H130),0)=1),AND(LEN(H130)=2,IFERROR(FIND("NO",H130),0)=1)),OR(AND(LEN(I130)=4,IFERROR(FIND("OPEN",I130),0)=1),AND(LEN(I130)=8,IFERROR(FIND("RESOLVED",I130),0)=1),AND(LEN(I130)=20,IFERROR(FIND("ACCEPTED UNCERTAINTY",I130),0)=1)),COUNTIFS(EVIDENCE_PACKET!$A$6:$A$205,E130,EVIDENCE_PACKET!$B$6:$B$205,B130,EVIDENCE_PACKET!$J$6:$J$205,"VALID")=1,COUNTIFS(EVIDENCE_PACKET!$A$6:$A$205,G130,EVIDENCE_PACKET!$B$6:$B$205,B130,EVIDENCE_PACKET!$J$6:$J$205,"VALID")=1),"VALID","INVALID - CONTROL / LINK")))</x:f>
      </x:c>
    </x:row>
    <x:row r="131">
      <x:c r="A131" s="20"/>
      <x:c r="B131" s="20"/>
      <x:c r="C131" s="20"/>
      <x:c r="D131" s="20"/>
      <x:c r="E131" s="20"/>
      <x:c r="F131" s="20"/>
      <x:c r="G131" s="20"/>
      <x:c r="H131" s="20"/>
      <x:c r="I131" s="20"/>
      <x:c r="J131" s="20"/>
      <x:c r="K131" s="26" t="str">
        <x:f>IF(A131="","",IF(COUNTIF($A$6:$A$205,A131)&gt;1,"INVALID - DUPLICATE ID",IF(AND(OR(AND(LEN(C131)=5,IFERROR(FIND("SCOPE",C131),0)=1),AND(LEN(C131)=10,IFERROR(FIND("CAPABILITY",C131),0)=1),AND(LEN(C131)=12,IFERROR(FIND("JURISDICTION",C131),0)=1),AND(LEN(C131)=5,IFERROR(FIND("BUYER",C131),0)=1),AND(LEN(C131)=16,IFERROR(FIND("ENGAGEMENT MODEL",C131),0)=1),AND(LEN(C131)=18,IFERROR(FIND("DELIVERY OWNERSHIP",C131),0)=1),AND(LEN(C131)=16,IFERROR(FIND("COMMERCIAL MODEL",C131),0)=1),AND(LEN(C131)=8,IFERROR(FIND("EVIDENCE",C131),0)=1)),OR(AND(LEN(H131)=3,IFERROR(FIND("YES",H131),0)=1),AND(LEN(H131)=2,IFERROR(FIND("NO",H131),0)=1)),OR(AND(LEN(I131)=4,IFERROR(FIND("OPEN",I131),0)=1),AND(LEN(I131)=8,IFERROR(FIND("RESOLVED",I131),0)=1),AND(LEN(I131)=20,IFERROR(FIND("ACCEPTED UNCERTAINTY",I131),0)=1)),COUNTIFS(EVIDENCE_PACKET!$A$6:$A$205,E131,EVIDENCE_PACKET!$B$6:$B$205,B131,EVIDENCE_PACKET!$J$6:$J$205,"VALID")=1,COUNTIFS(EVIDENCE_PACKET!$A$6:$A$205,G131,EVIDENCE_PACKET!$B$6:$B$205,B131,EVIDENCE_PACKET!$J$6:$J$205,"VALID")=1),"VALID","INVALID - CONTROL / LINK")))</x:f>
      </x:c>
    </x:row>
    <x:row r="132">
      <x:c r="A132" s="20"/>
      <x:c r="B132" s="20"/>
      <x:c r="C132" s="20"/>
      <x:c r="D132" s="20"/>
      <x:c r="E132" s="20"/>
      <x:c r="F132" s="20"/>
      <x:c r="G132" s="20"/>
      <x:c r="H132" s="20"/>
      <x:c r="I132" s="20"/>
      <x:c r="J132" s="20"/>
      <x:c r="K132" s="26" t="str">
        <x:f>IF(A132="","",IF(COUNTIF($A$6:$A$205,A132)&gt;1,"INVALID - DUPLICATE ID",IF(AND(OR(AND(LEN(C132)=5,IFERROR(FIND("SCOPE",C132),0)=1),AND(LEN(C132)=10,IFERROR(FIND("CAPABILITY",C132),0)=1),AND(LEN(C132)=12,IFERROR(FIND("JURISDICTION",C132),0)=1),AND(LEN(C132)=5,IFERROR(FIND("BUYER",C132),0)=1),AND(LEN(C132)=16,IFERROR(FIND("ENGAGEMENT MODEL",C132),0)=1),AND(LEN(C132)=18,IFERROR(FIND("DELIVERY OWNERSHIP",C132),0)=1),AND(LEN(C132)=16,IFERROR(FIND("COMMERCIAL MODEL",C132),0)=1),AND(LEN(C132)=8,IFERROR(FIND("EVIDENCE",C132),0)=1)),OR(AND(LEN(H132)=3,IFERROR(FIND("YES",H132),0)=1),AND(LEN(H132)=2,IFERROR(FIND("NO",H132),0)=1)),OR(AND(LEN(I132)=4,IFERROR(FIND("OPEN",I132),0)=1),AND(LEN(I132)=8,IFERROR(FIND("RESOLVED",I132),0)=1),AND(LEN(I132)=20,IFERROR(FIND("ACCEPTED UNCERTAINTY",I132),0)=1)),COUNTIFS(EVIDENCE_PACKET!$A$6:$A$205,E132,EVIDENCE_PACKET!$B$6:$B$205,B132,EVIDENCE_PACKET!$J$6:$J$205,"VALID")=1,COUNTIFS(EVIDENCE_PACKET!$A$6:$A$205,G132,EVIDENCE_PACKET!$B$6:$B$205,B132,EVIDENCE_PACKET!$J$6:$J$205,"VALID")=1),"VALID","INVALID - CONTROL / LINK")))</x:f>
      </x:c>
    </x:row>
    <x:row r="133">
      <x:c r="A133" s="20"/>
      <x:c r="B133" s="20"/>
      <x:c r="C133" s="20"/>
      <x:c r="D133" s="20"/>
      <x:c r="E133" s="20"/>
      <x:c r="F133" s="20"/>
      <x:c r="G133" s="20"/>
      <x:c r="H133" s="20"/>
      <x:c r="I133" s="20"/>
      <x:c r="J133" s="20"/>
      <x:c r="K133" s="26" t="str">
        <x:f>IF(A133="","",IF(COUNTIF($A$6:$A$205,A133)&gt;1,"INVALID - DUPLICATE ID",IF(AND(OR(AND(LEN(C133)=5,IFERROR(FIND("SCOPE",C133),0)=1),AND(LEN(C133)=10,IFERROR(FIND("CAPABILITY",C133),0)=1),AND(LEN(C133)=12,IFERROR(FIND("JURISDICTION",C133),0)=1),AND(LEN(C133)=5,IFERROR(FIND("BUYER",C133),0)=1),AND(LEN(C133)=16,IFERROR(FIND("ENGAGEMENT MODEL",C133),0)=1),AND(LEN(C133)=18,IFERROR(FIND("DELIVERY OWNERSHIP",C133),0)=1),AND(LEN(C133)=16,IFERROR(FIND("COMMERCIAL MODEL",C133),0)=1),AND(LEN(C133)=8,IFERROR(FIND("EVIDENCE",C133),0)=1)),OR(AND(LEN(H133)=3,IFERROR(FIND("YES",H133),0)=1),AND(LEN(H133)=2,IFERROR(FIND("NO",H133),0)=1)),OR(AND(LEN(I133)=4,IFERROR(FIND("OPEN",I133),0)=1),AND(LEN(I133)=8,IFERROR(FIND("RESOLVED",I133),0)=1),AND(LEN(I133)=20,IFERROR(FIND("ACCEPTED UNCERTAINTY",I133),0)=1)),COUNTIFS(EVIDENCE_PACKET!$A$6:$A$205,E133,EVIDENCE_PACKET!$B$6:$B$205,B133,EVIDENCE_PACKET!$J$6:$J$205,"VALID")=1,COUNTIFS(EVIDENCE_PACKET!$A$6:$A$205,G133,EVIDENCE_PACKET!$B$6:$B$205,B133,EVIDENCE_PACKET!$J$6:$J$205,"VALID")=1),"VALID","INVALID - CONTROL / LINK")))</x:f>
      </x:c>
    </x:row>
    <x:row r="134">
      <x:c r="A134" s="20"/>
      <x:c r="B134" s="20"/>
      <x:c r="C134" s="20"/>
      <x:c r="D134" s="20"/>
      <x:c r="E134" s="20"/>
      <x:c r="F134" s="20"/>
      <x:c r="G134" s="20"/>
      <x:c r="H134" s="20"/>
      <x:c r="I134" s="20"/>
      <x:c r="J134" s="20"/>
      <x:c r="K134" s="26" t="str">
        <x:f>IF(A134="","",IF(COUNTIF($A$6:$A$205,A134)&gt;1,"INVALID - DUPLICATE ID",IF(AND(OR(AND(LEN(C134)=5,IFERROR(FIND("SCOPE",C134),0)=1),AND(LEN(C134)=10,IFERROR(FIND("CAPABILITY",C134),0)=1),AND(LEN(C134)=12,IFERROR(FIND("JURISDICTION",C134),0)=1),AND(LEN(C134)=5,IFERROR(FIND("BUYER",C134),0)=1),AND(LEN(C134)=16,IFERROR(FIND("ENGAGEMENT MODEL",C134),0)=1),AND(LEN(C134)=18,IFERROR(FIND("DELIVERY OWNERSHIP",C134),0)=1),AND(LEN(C134)=16,IFERROR(FIND("COMMERCIAL MODEL",C134),0)=1),AND(LEN(C134)=8,IFERROR(FIND("EVIDENCE",C134),0)=1)),OR(AND(LEN(H134)=3,IFERROR(FIND("YES",H134),0)=1),AND(LEN(H134)=2,IFERROR(FIND("NO",H134),0)=1)),OR(AND(LEN(I134)=4,IFERROR(FIND("OPEN",I134),0)=1),AND(LEN(I134)=8,IFERROR(FIND("RESOLVED",I134),0)=1),AND(LEN(I134)=20,IFERROR(FIND("ACCEPTED UNCERTAINTY",I134),0)=1)),COUNTIFS(EVIDENCE_PACKET!$A$6:$A$205,E134,EVIDENCE_PACKET!$B$6:$B$205,B134,EVIDENCE_PACKET!$J$6:$J$205,"VALID")=1,COUNTIFS(EVIDENCE_PACKET!$A$6:$A$205,G134,EVIDENCE_PACKET!$B$6:$B$205,B134,EVIDENCE_PACKET!$J$6:$J$205,"VALID")=1),"VALID","INVALID - CONTROL / LINK")))</x:f>
      </x:c>
    </x:row>
    <x:row r="135">
      <x:c r="A135" s="20"/>
      <x:c r="B135" s="20"/>
      <x:c r="C135" s="20"/>
      <x:c r="D135" s="20"/>
      <x:c r="E135" s="20"/>
      <x:c r="F135" s="20"/>
      <x:c r="G135" s="20"/>
      <x:c r="H135" s="20"/>
      <x:c r="I135" s="20"/>
      <x:c r="J135" s="20"/>
      <x:c r="K135" s="26" t="str">
        <x:f>IF(A135="","",IF(COUNTIF($A$6:$A$205,A135)&gt;1,"INVALID - DUPLICATE ID",IF(AND(OR(AND(LEN(C135)=5,IFERROR(FIND("SCOPE",C135),0)=1),AND(LEN(C135)=10,IFERROR(FIND("CAPABILITY",C135),0)=1),AND(LEN(C135)=12,IFERROR(FIND("JURISDICTION",C135),0)=1),AND(LEN(C135)=5,IFERROR(FIND("BUYER",C135),0)=1),AND(LEN(C135)=16,IFERROR(FIND("ENGAGEMENT MODEL",C135),0)=1),AND(LEN(C135)=18,IFERROR(FIND("DELIVERY OWNERSHIP",C135),0)=1),AND(LEN(C135)=16,IFERROR(FIND("COMMERCIAL MODEL",C135),0)=1),AND(LEN(C135)=8,IFERROR(FIND("EVIDENCE",C135),0)=1)),OR(AND(LEN(H135)=3,IFERROR(FIND("YES",H135),0)=1),AND(LEN(H135)=2,IFERROR(FIND("NO",H135),0)=1)),OR(AND(LEN(I135)=4,IFERROR(FIND("OPEN",I135),0)=1),AND(LEN(I135)=8,IFERROR(FIND("RESOLVED",I135),0)=1),AND(LEN(I135)=20,IFERROR(FIND("ACCEPTED UNCERTAINTY",I135),0)=1)),COUNTIFS(EVIDENCE_PACKET!$A$6:$A$205,E135,EVIDENCE_PACKET!$B$6:$B$205,B135,EVIDENCE_PACKET!$J$6:$J$205,"VALID")=1,COUNTIFS(EVIDENCE_PACKET!$A$6:$A$205,G135,EVIDENCE_PACKET!$B$6:$B$205,B135,EVIDENCE_PACKET!$J$6:$J$205,"VALID")=1),"VALID","INVALID - CONTROL / LINK")))</x:f>
      </x:c>
    </x:row>
    <x:row r="136">
      <x:c r="A136" s="20"/>
      <x:c r="B136" s="20"/>
      <x:c r="C136" s="20"/>
      <x:c r="D136" s="20"/>
      <x:c r="E136" s="20"/>
      <x:c r="F136" s="20"/>
      <x:c r="G136" s="20"/>
      <x:c r="H136" s="20"/>
      <x:c r="I136" s="20"/>
      <x:c r="J136" s="20"/>
      <x:c r="K136" s="26" t="str">
        <x:f>IF(A136="","",IF(COUNTIF($A$6:$A$205,A136)&gt;1,"INVALID - DUPLICATE ID",IF(AND(OR(AND(LEN(C136)=5,IFERROR(FIND("SCOPE",C136),0)=1),AND(LEN(C136)=10,IFERROR(FIND("CAPABILITY",C136),0)=1),AND(LEN(C136)=12,IFERROR(FIND("JURISDICTION",C136),0)=1),AND(LEN(C136)=5,IFERROR(FIND("BUYER",C136),0)=1),AND(LEN(C136)=16,IFERROR(FIND("ENGAGEMENT MODEL",C136),0)=1),AND(LEN(C136)=18,IFERROR(FIND("DELIVERY OWNERSHIP",C136),0)=1),AND(LEN(C136)=16,IFERROR(FIND("COMMERCIAL MODEL",C136),0)=1),AND(LEN(C136)=8,IFERROR(FIND("EVIDENCE",C136),0)=1)),OR(AND(LEN(H136)=3,IFERROR(FIND("YES",H136),0)=1),AND(LEN(H136)=2,IFERROR(FIND("NO",H136),0)=1)),OR(AND(LEN(I136)=4,IFERROR(FIND("OPEN",I136),0)=1),AND(LEN(I136)=8,IFERROR(FIND("RESOLVED",I136),0)=1),AND(LEN(I136)=20,IFERROR(FIND("ACCEPTED UNCERTAINTY",I136),0)=1)),COUNTIFS(EVIDENCE_PACKET!$A$6:$A$205,E136,EVIDENCE_PACKET!$B$6:$B$205,B136,EVIDENCE_PACKET!$J$6:$J$205,"VALID")=1,COUNTIFS(EVIDENCE_PACKET!$A$6:$A$205,G136,EVIDENCE_PACKET!$B$6:$B$205,B136,EVIDENCE_PACKET!$J$6:$J$205,"VALID")=1),"VALID","INVALID - CONTROL / LINK")))</x:f>
      </x:c>
    </x:row>
    <x:row r="137">
      <x:c r="A137" s="20"/>
      <x:c r="B137" s="20"/>
      <x:c r="C137" s="20"/>
      <x:c r="D137" s="20"/>
      <x:c r="E137" s="20"/>
      <x:c r="F137" s="20"/>
      <x:c r="G137" s="20"/>
      <x:c r="H137" s="20"/>
      <x:c r="I137" s="20"/>
      <x:c r="J137" s="20"/>
      <x:c r="K137" s="26" t="str">
        <x:f>IF(A137="","",IF(COUNTIF($A$6:$A$205,A137)&gt;1,"INVALID - DUPLICATE ID",IF(AND(OR(AND(LEN(C137)=5,IFERROR(FIND("SCOPE",C137),0)=1),AND(LEN(C137)=10,IFERROR(FIND("CAPABILITY",C137),0)=1),AND(LEN(C137)=12,IFERROR(FIND("JURISDICTION",C137),0)=1),AND(LEN(C137)=5,IFERROR(FIND("BUYER",C137),0)=1),AND(LEN(C137)=16,IFERROR(FIND("ENGAGEMENT MODEL",C137),0)=1),AND(LEN(C137)=18,IFERROR(FIND("DELIVERY OWNERSHIP",C137),0)=1),AND(LEN(C137)=16,IFERROR(FIND("COMMERCIAL MODEL",C137),0)=1),AND(LEN(C137)=8,IFERROR(FIND("EVIDENCE",C137),0)=1)),OR(AND(LEN(H137)=3,IFERROR(FIND("YES",H137),0)=1),AND(LEN(H137)=2,IFERROR(FIND("NO",H137),0)=1)),OR(AND(LEN(I137)=4,IFERROR(FIND("OPEN",I137),0)=1),AND(LEN(I137)=8,IFERROR(FIND("RESOLVED",I137),0)=1),AND(LEN(I137)=20,IFERROR(FIND("ACCEPTED UNCERTAINTY",I137),0)=1)),COUNTIFS(EVIDENCE_PACKET!$A$6:$A$205,E137,EVIDENCE_PACKET!$B$6:$B$205,B137,EVIDENCE_PACKET!$J$6:$J$205,"VALID")=1,COUNTIFS(EVIDENCE_PACKET!$A$6:$A$205,G137,EVIDENCE_PACKET!$B$6:$B$205,B137,EVIDENCE_PACKET!$J$6:$J$205,"VALID")=1),"VALID","INVALID - CONTROL / LINK")))</x:f>
      </x:c>
    </x:row>
    <x:row r="138">
      <x:c r="A138" s="20"/>
      <x:c r="B138" s="20"/>
      <x:c r="C138" s="20"/>
      <x:c r="D138" s="20"/>
      <x:c r="E138" s="20"/>
      <x:c r="F138" s="20"/>
      <x:c r="G138" s="20"/>
      <x:c r="H138" s="20"/>
      <x:c r="I138" s="20"/>
      <x:c r="J138" s="20"/>
      <x:c r="K138" s="26" t="str">
        <x:f>IF(A138="","",IF(COUNTIF($A$6:$A$205,A138)&gt;1,"INVALID - DUPLICATE ID",IF(AND(OR(AND(LEN(C138)=5,IFERROR(FIND("SCOPE",C138),0)=1),AND(LEN(C138)=10,IFERROR(FIND("CAPABILITY",C138),0)=1),AND(LEN(C138)=12,IFERROR(FIND("JURISDICTION",C138),0)=1),AND(LEN(C138)=5,IFERROR(FIND("BUYER",C138),0)=1),AND(LEN(C138)=16,IFERROR(FIND("ENGAGEMENT MODEL",C138),0)=1),AND(LEN(C138)=18,IFERROR(FIND("DELIVERY OWNERSHIP",C138),0)=1),AND(LEN(C138)=16,IFERROR(FIND("COMMERCIAL MODEL",C138),0)=1),AND(LEN(C138)=8,IFERROR(FIND("EVIDENCE",C138),0)=1)),OR(AND(LEN(H138)=3,IFERROR(FIND("YES",H138),0)=1),AND(LEN(H138)=2,IFERROR(FIND("NO",H138),0)=1)),OR(AND(LEN(I138)=4,IFERROR(FIND("OPEN",I138),0)=1),AND(LEN(I138)=8,IFERROR(FIND("RESOLVED",I138),0)=1),AND(LEN(I138)=20,IFERROR(FIND("ACCEPTED UNCERTAINTY",I138),0)=1)),COUNTIFS(EVIDENCE_PACKET!$A$6:$A$205,E138,EVIDENCE_PACKET!$B$6:$B$205,B138,EVIDENCE_PACKET!$J$6:$J$205,"VALID")=1,COUNTIFS(EVIDENCE_PACKET!$A$6:$A$205,G138,EVIDENCE_PACKET!$B$6:$B$205,B138,EVIDENCE_PACKET!$J$6:$J$205,"VALID")=1),"VALID","INVALID - CONTROL / LINK")))</x:f>
      </x:c>
    </x:row>
    <x:row r="139">
      <x:c r="A139" s="20"/>
      <x:c r="B139" s="20"/>
      <x:c r="C139" s="20"/>
      <x:c r="D139" s="20"/>
      <x:c r="E139" s="20"/>
      <x:c r="F139" s="20"/>
      <x:c r="G139" s="20"/>
      <x:c r="H139" s="20"/>
      <x:c r="I139" s="20"/>
      <x:c r="J139" s="20"/>
      <x:c r="K139" s="26" t="str">
        <x:f>IF(A139="","",IF(COUNTIF($A$6:$A$205,A139)&gt;1,"INVALID - DUPLICATE ID",IF(AND(OR(AND(LEN(C139)=5,IFERROR(FIND("SCOPE",C139),0)=1),AND(LEN(C139)=10,IFERROR(FIND("CAPABILITY",C139),0)=1),AND(LEN(C139)=12,IFERROR(FIND("JURISDICTION",C139),0)=1),AND(LEN(C139)=5,IFERROR(FIND("BUYER",C139),0)=1),AND(LEN(C139)=16,IFERROR(FIND("ENGAGEMENT MODEL",C139),0)=1),AND(LEN(C139)=18,IFERROR(FIND("DELIVERY OWNERSHIP",C139),0)=1),AND(LEN(C139)=16,IFERROR(FIND("COMMERCIAL MODEL",C139),0)=1),AND(LEN(C139)=8,IFERROR(FIND("EVIDENCE",C139),0)=1)),OR(AND(LEN(H139)=3,IFERROR(FIND("YES",H139),0)=1),AND(LEN(H139)=2,IFERROR(FIND("NO",H139),0)=1)),OR(AND(LEN(I139)=4,IFERROR(FIND("OPEN",I139),0)=1),AND(LEN(I139)=8,IFERROR(FIND("RESOLVED",I139),0)=1),AND(LEN(I139)=20,IFERROR(FIND("ACCEPTED UNCERTAINTY",I139),0)=1)),COUNTIFS(EVIDENCE_PACKET!$A$6:$A$205,E139,EVIDENCE_PACKET!$B$6:$B$205,B139,EVIDENCE_PACKET!$J$6:$J$205,"VALID")=1,COUNTIFS(EVIDENCE_PACKET!$A$6:$A$205,G139,EVIDENCE_PACKET!$B$6:$B$205,B139,EVIDENCE_PACKET!$J$6:$J$205,"VALID")=1),"VALID","INVALID - CONTROL / LINK")))</x:f>
      </x:c>
    </x:row>
    <x:row r="140">
      <x:c r="A140" s="20"/>
      <x:c r="B140" s="20"/>
      <x:c r="C140" s="20"/>
      <x:c r="D140" s="20"/>
      <x:c r="E140" s="20"/>
      <x:c r="F140" s="20"/>
      <x:c r="G140" s="20"/>
      <x:c r="H140" s="20"/>
      <x:c r="I140" s="20"/>
      <x:c r="J140" s="20"/>
      <x:c r="K140" s="26" t="str">
        <x:f>IF(A140="","",IF(COUNTIF($A$6:$A$205,A140)&gt;1,"INVALID - DUPLICATE ID",IF(AND(OR(AND(LEN(C140)=5,IFERROR(FIND("SCOPE",C140),0)=1),AND(LEN(C140)=10,IFERROR(FIND("CAPABILITY",C140),0)=1),AND(LEN(C140)=12,IFERROR(FIND("JURISDICTION",C140),0)=1),AND(LEN(C140)=5,IFERROR(FIND("BUYER",C140),0)=1),AND(LEN(C140)=16,IFERROR(FIND("ENGAGEMENT MODEL",C140),0)=1),AND(LEN(C140)=18,IFERROR(FIND("DELIVERY OWNERSHIP",C140),0)=1),AND(LEN(C140)=16,IFERROR(FIND("COMMERCIAL MODEL",C140),0)=1),AND(LEN(C140)=8,IFERROR(FIND("EVIDENCE",C140),0)=1)),OR(AND(LEN(H140)=3,IFERROR(FIND("YES",H140),0)=1),AND(LEN(H140)=2,IFERROR(FIND("NO",H140),0)=1)),OR(AND(LEN(I140)=4,IFERROR(FIND("OPEN",I140),0)=1),AND(LEN(I140)=8,IFERROR(FIND("RESOLVED",I140),0)=1),AND(LEN(I140)=20,IFERROR(FIND("ACCEPTED UNCERTAINTY",I140),0)=1)),COUNTIFS(EVIDENCE_PACKET!$A$6:$A$205,E140,EVIDENCE_PACKET!$B$6:$B$205,B140,EVIDENCE_PACKET!$J$6:$J$205,"VALID")=1,COUNTIFS(EVIDENCE_PACKET!$A$6:$A$205,G140,EVIDENCE_PACKET!$B$6:$B$205,B140,EVIDENCE_PACKET!$J$6:$J$205,"VALID")=1),"VALID","INVALID - CONTROL / LINK")))</x:f>
      </x:c>
    </x:row>
    <x:row r="141">
      <x:c r="A141" s="20"/>
      <x:c r="B141" s="20"/>
      <x:c r="C141" s="20"/>
      <x:c r="D141" s="20"/>
      <x:c r="E141" s="20"/>
      <x:c r="F141" s="20"/>
      <x:c r="G141" s="20"/>
      <x:c r="H141" s="20"/>
      <x:c r="I141" s="20"/>
      <x:c r="J141" s="20"/>
      <x:c r="K141" s="26" t="str">
        <x:f>IF(A141="","",IF(COUNTIF($A$6:$A$205,A141)&gt;1,"INVALID - DUPLICATE ID",IF(AND(OR(AND(LEN(C141)=5,IFERROR(FIND("SCOPE",C141),0)=1),AND(LEN(C141)=10,IFERROR(FIND("CAPABILITY",C141),0)=1),AND(LEN(C141)=12,IFERROR(FIND("JURISDICTION",C141),0)=1),AND(LEN(C141)=5,IFERROR(FIND("BUYER",C141),0)=1),AND(LEN(C141)=16,IFERROR(FIND("ENGAGEMENT MODEL",C141),0)=1),AND(LEN(C141)=18,IFERROR(FIND("DELIVERY OWNERSHIP",C141),0)=1),AND(LEN(C141)=16,IFERROR(FIND("COMMERCIAL MODEL",C141),0)=1),AND(LEN(C141)=8,IFERROR(FIND("EVIDENCE",C141),0)=1)),OR(AND(LEN(H141)=3,IFERROR(FIND("YES",H141),0)=1),AND(LEN(H141)=2,IFERROR(FIND("NO",H141),0)=1)),OR(AND(LEN(I141)=4,IFERROR(FIND("OPEN",I141),0)=1),AND(LEN(I141)=8,IFERROR(FIND("RESOLVED",I141),0)=1),AND(LEN(I141)=20,IFERROR(FIND("ACCEPTED UNCERTAINTY",I141),0)=1)),COUNTIFS(EVIDENCE_PACKET!$A$6:$A$205,E141,EVIDENCE_PACKET!$B$6:$B$205,B141,EVIDENCE_PACKET!$J$6:$J$205,"VALID")=1,COUNTIFS(EVIDENCE_PACKET!$A$6:$A$205,G141,EVIDENCE_PACKET!$B$6:$B$205,B141,EVIDENCE_PACKET!$J$6:$J$205,"VALID")=1),"VALID","INVALID - CONTROL / LINK")))</x:f>
      </x:c>
    </x:row>
    <x:row r="142">
      <x:c r="A142" s="20"/>
      <x:c r="B142" s="20"/>
      <x:c r="C142" s="20"/>
      <x:c r="D142" s="20"/>
      <x:c r="E142" s="20"/>
      <x:c r="F142" s="20"/>
      <x:c r="G142" s="20"/>
      <x:c r="H142" s="20"/>
      <x:c r="I142" s="20"/>
      <x:c r="J142" s="20"/>
      <x:c r="K142" s="26" t="str">
        <x:f>IF(A142="","",IF(COUNTIF($A$6:$A$205,A142)&gt;1,"INVALID - DUPLICATE ID",IF(AND(OR(AND(LEN(C142)=5,IFERROR(FIND("SCOPE",C142),0)=1),AND(LEN(C142)=10,IFERROR(FIND("CAPABILITY",C142),0)=1),AND(LEN(C142)=12,IFERROR(FIND("JURISDICTION",C142),0)=1),AND(LEN(C142)=5,IFERROR(FIND("BUYER",C142),0)=1),AND(LEN(C142)=16,IFERROR(FIND("ENGAGEMENT MODEL",C142),0)=1),AND(LEN(C142)=18,IFERROR(FIND("DELIVERY OWNERSHIP",C142),0)=1),AND(LEN(C142)=16,IFERROR(FIND("COMMERCIAL MODEL",C142),0)=1),AND(LEN(C142)=8,IFERROR(FIND("EVIDENCE",C142),0)=1)),OR(AND(LEN(H142)=3,IFERROR(FIND("YES",H142),0)=1),AND(LEN(H142)=2,IFERROR(FIND("NO",H142),0)=1)),OR(AND(LEN(I142)=4,IFERROR(FIND("OPEN",I142),0)=1),AND(LEN(I142)=8,IFERROR(FIND("RESOLVED",I142),0)=1),AND(LEN(I142)=20,IFERROR(FIND("ACCEPTED UNCERTAINTY",I142),0)=1)),COUNTIFS(EVIDENCE_PACKET!$A$6:$A$205,E142,EVIDENCE_PACKET!$B$6:$B$205,B142,EVIDENCE_PACKET!$J$6:$J$205,"VALID")=1,COUNTIFS(EVIDENCE_PACKET!$A$6:$A$205,G142,EVIDENCE_PACKET!$B$6:$B$205,B142,EVIDENCE_PACKET!$J$6:$J$205,"VALID")=1),"VALID","INVALID - CONTROL / LINK")))</x:f>
      </x:c>
    </x:row>
    <x:row r="143">
      <x:c r="A143" s="20"/>
      <x:c r="B143" s="20"/>
      <x:c r="C143" s="20"/>
      <x:c r="D143" s="20"/>
      <x:c r="E143" s="20"/>
      <x:c r="F143" s="20"/>
      <x:c r="G143" s="20"/>
      <x:c r="H143" s="20"/>
      <x:c r="I143" s="20"/>
      <x:c r="J143" s="20"/>
      <x:c r="K143" s="26" t="str">
        <x:f>IF(A143="","",IF(COUNTIF($A$6:$A$205,A143)&gt;1,"INVALID - DUPLICATE ID",IF(AND(OR(AND(LEN(C143)=5,IFERROR(FIND("SCOPE",C143),0)=1),AND(LEN(C143)=10,IFERROR(FIND("CAPABILITY",C143),0)=1),AND(LEN(C143)=12,IFERROR(FIND("JURISDICTION",C143),0)=1),AND(LEN(C143)=5,IFERROR(FIND("BUYER",C143),0)=1),AND(LEN(C143)=16,IFERROR(FIND("ENGAGEMENT MODEL",C143),0)=1),AND(LEN(C143)=18,IFERROR(FIND("DELIVERY OWNERSHIP",C143),0)=1),AND(LEN(C143)=16,IFERROR(FIND("COMMERCIAL MODEL",C143),0)=1),AND(LEN(C143)=8,IFERROR(FIND("EVIDENCE",C143),0)=1)),OR(AND(LEN(H143)=3,IFERROR(FIND("YES",H143),0)=1),AND(LEN(H143)=2,IFERROR(FIND("NO",H143),0)=1)),OR(AND(LEN(I143)=4,IFERROR(FIND("OPEN",I143),0)=1),AND(LEN(I143)=8,IFERROR(FIND("RESOLVED",I143),0)=1),AND(LEN(I143)=20,IFERROR(FIND("ACCEPTED UNCERTAINTY",I143),0)=1)),COUNTIFS(EVIDENCE_PACKET!$A$6:$A$205,E143,EVIDENCE_PACKET!$B$6:$B$205,B143,EVIDENCE_PACKET!$J$6:$J$205,"VALID")=1,COUNTIFS(EVIDENCE_PACKET!$A$6:$A$205,G143,EVIDENCE_PACKET!$B$6:$B$205,B143,EVIDENCE_PACKET!$J$6:$J$205,"VALID")=1),"VALID","INVALID - CONTROL / LINK")))</x:f>
      </x:c>
    </x:row>
    <x:row r="144">
      <x:c r="A144" s="20"/>
      <x:c r="B144" s="20"/>
      <x:c r="C144" s="20"/>
      <x:c r="D144" s="20"/>
      <x:c r="E144" s="20"/>
      <x:c r="F144" s="20"/>
      <x:c r="G144" s="20"/>
      <x:c r="H144" s="20"/>
      <x:c r="I144" s="20"/>
      <x:c r="J144" s="20"/>
      <x:c r="K144" s="26" t="str">
        <x:f>IF(A144="","",IF(COUNTIF($A$6:$A$205,A144)&gt;1,"INVALID - DUPLICATE ID",IF(AND(OR(AND(LEN(C144)=5,IFERROR(FIND("SCOPE",C144),0)=1),AND(LEN(C144)=10,IFERROR(FIND("CAPABILITY",C144),0)=1),AND(LEN(C144)=12,IFERROR(FIND("JURISDICTION",C144),0)=1),AND(LEN(C144)=5,IFERROR(FIND("BUYER",C144),0)=1),AND(LEN(C144)=16,IFERROR(FIND("ENGAGEMENT MODEL",C144),0)=1),AND(LEN(C144)=18,IFERROR(FIND("DELIVERY OWNERSHIP",C144),0)=1),AND(LEN(C144)=16,IFERROR(FIND("COMMERCIAL MODEL",C144),0)=1),AND(LEN(C144)=8,IFERROR(FIND("EVIDENCE",C144),0)=1)),OR(AND(LEN(H144)=3,IFERROR(FIND("YES",H144),0)=1),AND(LEN(H144)=2,IFERROR(FIND("NO",H144),0)=1)),OR(AND(LEN(I144)=4,IFERROR(FIND("OPEN",I144),0)=1),AND(LEN(I144)=8,IFERROR(FIND("RESOLVED",I144),0)=1),AND(LEN(I144)=20,IFERROR(FIND("ACCEPTED UNCERTAINTY",I144),0)=1)),COUNTIFS(EVIDENCE_PACKET!$A$6:$A$205,E144,EVIDENCE_PACKET!$B$6:$B$205,B144,EVIDENCE_PACKET!$J$6:$J$205,"VALID")=1,COUNTIFS(EVIDENCE_PACKET!$A$6:$A$205,G144,EVIDENCE_PACKET!$B$6:$B$205,B144,EVIDENCE_PACKET!$J$6:$J$205,"VALID")=1),"VALID","INVALID - CONTROL / LINK")))</x:f>
      </x:c>
    </x:row>
    <x:row r="145">
      <x:c r="A145" s="20"/>
      <x:c r="B145" s="20"/>
      <x:c r="C145" s="20"/>
      <x:c r="D145" s="20"/>
      <x:c r="E145" s="20"/>
      <x:c r="F145" s="20"/>
      <x:c r="G145" s="20"/>
      <x:c r="H145" s="20"/>
      <x:c r="I145" s="20"/>
      <x:c r="J145" s="20"/>
      <x:c r="K145" s="26" t="str">
        <x:f>IF(A145="","",IF(COUNTIF($A$6:$A$205,A145)&gt;1,"INVALID - DUPLICATE ID",IF(AND(OR(AND(LEN(C145)=5,IFERROR(FIND("SCOPE",C145),0)=1),AND(LEN(C145)=10,IFERROR(FIND("CAPABILITY",C145),0)=1),AND(LEN(C145)=12,IFERROR(FIND("JURISDICTION",C145),0)=1),AND(LEN(C145)=5,IFERROR(FIND("BUYER",C145),0)=1),AND(LEN(C145)=16,IFERROR(FIND("ENGAGEMENT MODEL",C145),0)=1),AND(LEN(C145)=18,IFERROR(FIND("DELIVERY OWNERSHIP",C145),0)=1),AND(LEN(C145)=16,IFERROR(FIND("COMMERCIAL MODEL",C145),0)=1),AND(LEN(C145)=8,IFERROR(FIND("EVIDENCE",C145),0)=1)),OR(AND(LEN(H145)=3,IFERROR(FIND("YES",H145),0)=1),AND(LEN(H145)=2,IFERROR(FIND("NO",H145),0)=1)),OR(AND(LEN(I145)=4,IFERROR(FIND("OPEN",I145),0)=1),AND(LEN(I145)=8,IFERROR(FIND("RESOLVED",I145),0)=1),AND(LEN(I145)=20,IFERROR(FIND("ACCEPTED UNCERTAINTY",I145),0)=1)),COUNTIFS(EVIDENCE_PACKET!$A$6:$A$205,E145,EVIDENCE_PACKET!$B$6:$B$205,B145,EVIDENCE_PACKET!$J$6:$J$205,"VALID")=1,COUNTIFS(EVIDENCE_PACKET!$A$6:$A$205,G145,EVIDENCE_PACKET!$B$6:$B$205,B145,EVIDENCE_PACKET!$J$6:$J$205,"VALID")=1),"VALID","INVALID - CONTROL / LINK")))</x:f>
      </x:c>
    </x:row>
    <x:row r="146">
      <x:c r="A146" s="20"/>
      <x:c r="B146" s="20"/>
      <x:c r="C146" s="20"/>
      <x:c r="D146" s="20"/>
      <x:c r="E146" s="20"/>
      <x:c r="F146" s="20"/>
      <x:c r="G146" s="20"/>
      <x:c r="H146" s="20"/>
      <x:c r="I146" s="20"/>
      <x:c r="J146" s="20"/>
      <x:c r="K146" s="26" t="str">
        <x:f>IF(A146="","",IF(COUNTIF($A$6:$A$205,A146)&gt;1,"INVALID - DUPLICATE ID",IF(AND(OR(AND(LEN(C146)=5,IFERROR(FIND("SCOPE",C146),0)=1),AND(LEN(C146)=10,IFERROR(FIND("CAPABILITY",C146),0)=1),AND(LEN(C146)=12,IFERROR(FIND("JURISDICTION",C146),0)=1),AND(LEN(C146)=5,IFERROR(FIND("BUYER",C146),0)=1),AND(LEN(C146)=16,IFERROR(FIND("ENGAGEMENT MODEL",C146),0)=1),AND(LEN(C146)=18,IFERROR(FIND("DELIVERY OWNERSHIP",C146),0)=1),AND(LEN(C146)=16,IFERROR(FIND("COMMERCIAL MODEL",C146),0)=1),AND(LEN(C146)=8,IFERROR(FIND("EVIDENCE",C146),0)=1)),OR(AND(LEN(H146)=3,IFERROR(FIND("YES",H146),0)=1),AND(LEN(H146)=2,IFERROR(FIND("NO",H146),0)=1)),OR(AND(LEN(I146)=4,IFERROR(FIND("OPEN",I146),0)=1),AND(LEN(I146)=8,IFERROR(FIND("RESOLVED",I146),0)=1),AND(LEN(I146)=20,IFERROR(FIND("ACCEPTED UNCERTAINTY",I146),0)=1)),COUNTIFS(EVIDENCE_PACKET!$A$6:$A$205,E146,EVIDENCE_PACKET!$B$6:$B$205,B146,EVIDENCE_PACKET!$J$6:$J$205,"VALID")=1,COUNTIFS(EVIDENCE_PACKET!$A$6:$A$205,G146,EVIDENCE_PACKET!$B$6:$B$205,B146,EVIDENCE_PACKET!$J$6:$J$205,"VALID")=1),"VALID","INVALID - CONTROL / LINK")))</x:f>
      </x:c>
    </x:row>
    <x:row r="147">
      <x:c r="A147" s="20"/>
      <x:c r="B147" s="20"/>
      <x:c r="C147" s="20"/>
      <x:c r="D147" s="20"/>
      <x:c r="E147" s="20"/>
      <x:c r="F147" s="20"/>
      <x:c r="G147" s="20"/>
      <x:c r="H147" s="20"/>
      <x:c r="I147" s="20"/>
      <x:c r="J147" s="20"/>
      <x:c r="K147" s="26" t="str">
        <x:f>IF(A147="","",IF(COUNTIF($A$6:$A$205,A147)&gt;1,"INVALID - DUPLICATE ID",IF(AND(OR(AND(LEN(C147)=5,IFERROR(FIND("SCOPE",C147),0)=1),AND(LEN(C147)=10,IFERROR(FIND("CAPABILITY",C147),0)=1),AND(LEN(C147)=12,IFERROR(FIND("JURISDICTION",C147),0)=1),AND(LEN(C147)=5,IFERROR(FIND("BUYER",C147),0)=1),AND(LEN(C147)=16,IFERROR(FIND("ENGAGEMENT MODEL",C147),0)=1),AND(LEN(C147)=18,IFERROR(FIND("DELIVERY OWNERSHIP",C147),0)=1),AND(LEN(C147)=16,IFERROR(FIND("COMMERCIAL MODEL",C147),0)=1),AND(LEN(C147)=8,IFERROR(FIND("EVIDENCE",C147),0)=1)),OR(AND(LEN(H147)=3,IFERROR(FIND("YES",H147),0)=1),AND(LEN(H147)=2,IFERROR(FIND("NO",H147),0)=1)),OR(AND(LEN(I147)=4,IFERROR(FIND("OPEN",I147),0)=1),AND(LEN(I147)=8,IFERROR(FIND("RESOLVED",I147),0)=1),AND(LEN(I147)=20,IFERROR(FIND("ACCEPTED UNCERTAINTY",I147),0)=1)),COUNTIFS(EVIDENCE_PACKET!$A$6:$A$205,E147,EVIDENCE_PACKET!$B$6:$B$205,B147,EVIDENCE_PACKET!$J$6:$J$205,"VALID")=1,COUNTIFS(EVIDENCE_PACKET!$A$6:$A$205,G147,EVIDENCE_PACKET!$B$6:$B$205,B147,EVIDENCE_PACKET!$J$6:$J$205,"VALID")=1),"VALID","INVALID - CONTROL / LINK")))</x:f>
      </x:c>
    </x:row>
    <x:row r="148">
      <x:c r="A148" s="20"/>
      <x:c r="B148" s="20"/>
      <x:c r="C148" s="20"/>
      <x:c r="D148" s="20"/>
      <x:c r="E148" s="20"/>
      <x:c r="F148" s="20"/>
      <x:c r="G148" s="20"/>
      <x:c r="H148" s="20"/>
      <x:c r="I148" s="20"/>
      <x:c r="J148" s="20"/>
      <x:c r="K148" s="26" t="str">
        <x:f>IF(A148="","",IF(COUNTIF($A$6:$A$205,A148)&gt;1,"INVALID - DUPLICATE ID",IF(AND(OR(AND(LEN(C148)=5,IFERROR(FIND("SCOPE",C148),0)=1),AND(LEN(C148)=10,IFERROR(FIND("CAPABILITY",C148),0)=1),AND(LEN(C148)=12,IFERROR(FIND("JURISDICTION",C148),0)=1),AND(LEN(C148)=5,IFERROR(FIND("BUYER",C148),0)=1),AND(LEN(C148)=16,IFERROR(FIND("ENGAGEMENT MODEL",C148),0)=1),AND(LEN(C148)=18,IFERROR(FIND("DELIVERY OWNERSHIP",C148),0)=1),AND(LEN(C148)=16,IFERROR(FIND("COMMERCIAL MODEL",C148),0)=1),AND(LEN(C148)=8,IFERROR(FIND("EVIDENCE",C148),0)=1)),OR(AND(LEN(H148)=3,IFERROR(FIND("YES",H148),0)=1),AND(LEN(H148)=2,IFERROR(FIND("NO",H148),0)=1)),OR(AND(LEN(I148)=4,IFERROR(FIND("OPEN",I148),0)=1),AND(LEN(I148)=8,IFERROR(FIND("RESOLVED",I148),0)=1),AND(LEN(I148)=20,IFERROR(FIND("ACCEPTED UNCERTAINTY",I148),0)=1)),COUNTIFS(EVIDENCE_PACKET!$A$6:$A$205,E148,EVIDENCE_PACKET!$B$6:$B$205,B148,EVIDENCE_PACKET!$J$6:$J$205,"VALID")=1,COUNTIFS(EVIDENCE_PACKET!$A$6:$A$205,G148,EVIDENCE_PACKET!$B$6:$B$205,B148,EVIDENCE_PACKET!$J$6:$J$205,"VALID")=1),"VALID","INVALID - CONTROL / LINK")))</x:f>
      </x:c>
    </x:row>
    <x:row r="149">
      <x:c r="A149" s="20"/>
      <x:c r="B149" s="20"/>
      <x:c r="C149" s="20"/>
      <x:c r="D149" s="20"/>
      <x:c r="E149" s="20"/>
      <x:c r="F149" s="20"/>
      <x:c r="G149" s="20"/>
      <x:c r="H149" s="20"/>
      <x:c r="I149" s="20"/>
      <x:c r="J149" s="20"/>
      <x:c r="K149" s="26" t="str">
        <x:f>IF(A149="","",IF(COUNTIF($A$6:$A$205,A149)&gt;1,"INVALID - DUPLICATE ID",IF(AND(OR(AND(LEN(C149)=5,IFERROR(FIND("SCOPE",C149),0)=1),AND(LEN(C149)=10,IFERROR(FIND("CAPABILITY",C149),0)=1),AND(LEN(C149)=12,IFERROR(FIND("JURISDICTION",C149),0)=1),AND(LEN(C149)=5,IFERROR(FIND("BUYER",C149),0)=1),AND(LEN(C149)=16,IFERROR(FIND("ENGAGEMENT MODEL",C149),0)=1),AND(LEN(C149)=18,IFERROR(FIND("DELIVERY OWNERSHIP",C149),0)=1),AND(LEN(C149)=16,IFERROR(FIND("COMMERCIAL MODEL",C149),0)=1),AND(LEN(C149)=8,IFERROR(FIND("EVIDENCE",C149),0)=1)),OR(AND(LEN(H149)=3,IFERROR(FIND("YES",H149),0)=1),AND(LEN(H149)=2,IFERROR(FIND("NO",H149),0)=1)),OR(AND(LEN(I149)=4,IFERROR(FIND("OPEN",I149),0)=1),AND(LEN(I149)=8,IFERROR(FIND("RESOLVED",I149),0)=1),AND(LEN(I149)=20,IFERROR(FIND("ACCEPTED UNCERTAINTY",I149),0)=1)),COUNTIFS(EVIDENCE_PACKET!$A$6:$A$205,E149,EVIDENCE_PACKET!$B$6:$B$205,B149,EVIDENCE_PACKET!$J$6:$J$205,"VALID")=1,COUNTIFS(EVIDENCE_PACKET!$A$6:$A$205,G149,EVIDENCE_PACKET!$B$6:$B$205,B149,EVIDENCE_PACKET!$J$6:$J$205,"VALID")=1),"VALID","INVALID - CONTROL / LINK")))</x:f>
      </x:c>
    </x:row>
    <x:row r="150">
      <x:c r="A150" s="20"/>
      <x:c r="B150" s="20"/>
      <x:c r="C150" s="20"/>
      <x:c r="D150" s="20"/>
      <x:c r="E150" s="20"/>
      <x:c r="F150" s="20"/>
      <x:c r="G150" s="20"/>
      <x:c r="H150" s="20"/>
      <x:c r="I150" s="20"/>
      <x:c r="J150" s="20"/>
      <x:c r="K150" s="26" t="str">
        <x:f>IF(A150="","",IF(COUNTIF($A$6:$A$205,A150)&gt;1,"INVALID - DUPLICATE ID",IF(AND(OR(AND(LEN(C150)=5,IFERROR(FIND("SCOPE",C150),0)=1),AND(LEN(C150)=10,IFERROR(FIND("CAPABILITY",C150),0)=1),AND(LEN(C150)=12,IFERROR(FIND("JURISDICTION",C150),0)=1),AND(LEN(C150)=5,IFERROR(FIND("BUYER",C150),0)=1),AND(LEN(C150)=16,IFERROR(FIND("ENGAGEMENT MODEL",C150),0)=1),AND(LEN(C150)=18,IFERROR(FIND("DELIVERY OWNERSHIP",C150),0)=1),AND(LEN(C150)=16,IFERROR(FIND("COMMERCIAL MODEL",C150),0)=1),AND(LEN(C150)=8,IFERROR(FIND("EVIDENCE",C150),0)=1)),OR(AND(LEN(H150)=3,IFERROR(FIND("YES",H150),0)=1),AND(LEN(H150)=2,IFERROR(FIND("NO",H150),0)=1)),OR(AND(LEN(I150)=4,IFERROR(FIND("OPEN",I150),0)=1),AND(LEN(I150)=8,IFERROR(FIND("RESOLVED",I150),0)=1),AND(LEN(I150)=20,IFERROR(FIND("ACCEPTED UNCERTAINTY",I150),0)=1)),COUNTIFS(EVIDENCE_PACKET!$A$6:$A$205,E150,EVIDENCE_PACKET!$B$6:$B$205,B150,EVIDENCE_PACKET!$J$6:$J$205,"VALID")=1,COUNTIFS(EVIDENCE_PACKET!$A$6:$A$205,G150,EVIDENCE_PACKET!$B$6:$B$205,B150,EVIDENCE_PACKET!$J$6:$J$205,"VALID")=1),"VALID","INVALID - CONTROL / LINK")))</x:f>
      </x:c>
    </x:row>
    <x:row r="151">
      <x:c r="A151" s="20"/>
      <x:c r="B151" s="20"/>
      <x:c r="C151" s="20"/>
      <x:c r="D151" s="20"/>
      <x:c r="E151" s="20"/>
      <x:c r="F151" s="20"/>
      <x:c r="G151" s="20"/>
      <x:c r="H151" s="20"/>
      <x:c r="I151" s="20"/>
      <x:c r="J151" s="20"/>
      <x:c r="K151" s="26" t="str">
        <x:f>IF(A151="","",IF(COUNTIF($A$6:$A$205,A151)&gt;1,"INVALID - DUPLICATE ID",IF(AND(OR(AND(LEN(C151)=5,IFERROR(FIND("SCOPE",C151),0)=1),AND(LEN(C151)=10,IFERROR(FIND("CAPABILITY",C151),0)=1),AND(LEN(C151)=12,IFERROR(FIND("JURISDICTION",C151),0)=1),AND(LEN(C151)=5,IFERROR(FIND("BUYER",C151),0)=1),AND(LEN(C151)=16,IFERROR(FIND("ENGAGEMENT MODEL",C151),0)=1),AND(LEN(C151)=18,IFERROR(FIND("DELIVERY OWNERSHIP",C151),0)=1),AND(LEN(C151)=16,IFERROR(FIND("COMMERCIAL MODEL",C151),0)=1),AND(LEN(C151)=8,IFERROR(FIND("EVIDENCE",C151),0)=1)),OR(AND(LEN(H151)=3,IFERROR(FIND("YES",H151),0)=1),AND(LEN(H151)=2,IFERROR(FIND("NO",H151),0)=1)),OR(AND(LEN(I151)=4,IFERROR(FIND("OPEN",I151),0)=1),AND(LEN(I151)=8,IFERROR(FIND("RESOLVED",I151),0)=1),AND(LEN(I151)=20,IFERROR(FIND("ACCEPTED UNCERTAINTY",I151),0)=1)),COUNTIFS(EVIDENCE_PACKET!$A$6:$A$205,E151,EVIDENCE_PACKET!$B$6:$B$205,B151,EVIDENCE_PACKET!$J$6:$J$205,"VALID")=1,COUNTIFS(EVIDENCE_PACKET!$A$6:$A$205,G151,EVIDENCE_PACKET!$B$6:$B$205,B151,EVIDENCE_PACKET!$J$6:$J$205,"VALID")=1),"VALID","INVALID - CONTROL / LINK")))</x:f>
      </x:c>
    </x:row>
    <x:row r="152">
      <x:c r="A152" s="20"/>
      <x:c r="B152" s="20"/>
      <x:c r="C152" s="20"/>
      <x:c r="D152" s="20"/>
      <x:c r="E152" s="20"/>
      <x:c r="F152" s="20"/>
      <x:c r="G152" s="20"/>
      <x:c r="H152" s="20"/>
      <x:c r="I152" s="20"/>
      <x:c r="J152" s="20"/>
      <x:c r="K152" s="26" t="str">
        <x:f>IF(A152="","",IF(COUNTIF($A$6:$A$205,A152)&gt;1,"INVALID - DUPLICATE ID",IF(AND(OR(AND(LEN(C152)=5,IFERROR(FIND("SCOPE",C152),0)=1),AND(LEN(C152)=10,IFERROR(FIND("CAPABILITY",C152),0)=1),AND(LEN(C152)=12,IFERROR(FIND("JURISDICTION",C152),0)=1),AND(LEN(C152)=5,IFERROR(FIND("BUYER",C152),0)=1),AND(LEN(C152)=16,IFERROR(FIND("ENGAGEMENT MODEL",C152),0)=1),AND(LEN(C152)=18,IFERROR(FIND("DELIVERY OWNERSHIP",C152),0)=1),AND(LEN(C152)=16,IFERROR(FIND("COMMERCIAL MODEL",C152),0)=1),AND(LEN(C152)=8,IFERROR(FIND("EVIDENCE",C152),0)=1)),OR(AND(LEN(H152)=3,IFERROR(FIND("YES",H152),0)=1),AND(LEN(H152)=2,IFERROR(FIND("NO",H152),0)=1)),OR(AND(LEN(I152)=4,IFERROR(FIND("OPEN",I152),0)=1),AND(LEN(I152)=8,IFERROR(FIND("RESOLVED",I152),0)=1),AND(LEN(I152)=20,IFERROR(FIND("ACCEPTED UNCERTAINTY",I152),0)=1)),COUNTIFS(EVIDENCE_PACKET!$A$6:$A$205,E152,EVIDENCE_PACKET!$B$6:$B$205,B152,EVIDENCE_PACKET!$J$6:$J$205,"VALID")=1,COUNTIFS(EVIDENCE_PACKET!$A$6:$A$205,G152,EVIDENCE_PACKET!$B$6:$B$205,B152,EVIDENCE_PACKET!$J$6:$J$205,"VALID")=1),"VALID","INVALID - CONTROL / LINK")))</x:f>
      </x:c>
    </x:row>
    <x:row r="153">
      <x:c r="A153" s="20"/>
      <x:c r="B153" s="20"/>
      <x:c r="C153" s="20"/>
      <x:c r="D153" s="20"/>
      <x:c r="E153" s="20"/>
      <x:c r="F153" s="20"/>
      <x:c r="G153" s="20"/>
      <x:c r="H153" s="20"/>
      <x:c r="I153" s="20"/>
      <x:c r="J153" s="20"/>
      <x:c r="K153" s="26" t="str">
        <x:f>IF(A153="","",IF(COUNTIF($A$6:$A$205,A153)&gt;1,"INVALID - DUPLICATE ID",IF(AND(OR(AND(LEN(C153)=5,IFERROR(FIND("SCOPE",C153),0)=1),AND(LEN(C153)=10,IFERROR(FIND("CAPABILITY",C153),0)=1),AND(LEN(C153)=12,IFERROR(FIND("JURISDICTION",C153),0)=1),AND(LEN(C153)=5,IFERROR(FIND("BUYER",C153),0)=1),AND(LEN(C153)=16,IFERROR(FIND("ENGAGEMENT MODEL",C153),0)=1),AND(LEN(C153)=18,IFERROR(FIND("DELIVERY OWNERSHIP",C153),0)=1),AND(LEN(C153)=16,IFERROR(FIND("COMMERCIAL MODEL",C153),0)=1),AND(LEN(C153)=8,IFERROR(FIND("EVIDENCE",C153),0)=1)),OR(AND(LEN(H153)=3,IFERROR(FIND("YES",H153),0)=1),AND(LEN(H153)=2,IFERROR(FIND("NO",H153),0)=1)),OR(AND(LEN(I153)=4,IFERROR(FIND("OPEN",I153),0)=1),AND(LEN(I153)=8,IFERROR(FIND("RESOLVED",I153),0)=1),AND(LEN(I153)=20,IFERROR(FIND("ACCEPTED UNCERTAINTY",I153),0)=1)),COUNTIFS(EVIDENCE_PACKET!$A$6:$A$205,E153,EVIDENCE_PACKET!$B$6:$B$205,B153,EVIDENCE_PACKET!$J$6:$J$205,"VALID")=1,COUNTIFS(EVIDENCE_PACKET!$A$6:$A$205,G153,EVIDENCE_PACKET!$B$6:$B$205,B153,EVIDENCE_PACKET!$J$6:$J$205,"VALID")=1),"VALID","INVALID - CONTROL / LINK")))</x:f>
      </x:c>
    </x:row>
    <x:row r="154">
      <x:c r="A154" s="20"/>
      <x:c r="B154" s="20"/>
      <x:c r="C154" s="20"/>
      <x:c r="D154" s="20"/>
      <x:c r="E154" s="20"/>
      <x:c r="F154" s="20"/>
      <x:c r="G154" s="20"/>
      <x:c r="H154" s="20"/>
      <x:c r="I154" s="20"/>
      <x:c r="J154" s="20"/>
      <x:c r="K154" s="26" t="str">
        <x:f>IF(A154="","",IF(COUNTIF($A$6:$A$205,A154)&gt;1,"INVALID - DUPLICATE ID",IF(AND(OR(AND(LEN(C154)=5,IFERROR(FIND("SCOPE",C154),0)=1),AND(LEN(C154)=10,IFERROR(FIND("CAPABILITY",C154),0)=1),AND(LEN(C154)=12,IFERROR(FIND("JURISDICTION",C154),0)=1),AND(LEN(C154)=5,IFERROR(FIND("BUYER",C154),0)=1),AND(LEN(C154)=16,IFERROR(FIND("ENGAGEMENT MODEL",C154),0)=1),AND(LEN(C154)=18,IFERROR(FIND("DELIVERY OWNERSHIP",C154),0)=1),AND(LEN(C154)=16,IFERROR(FIND("COMMERCIAL MODEL",C154),0)=1),AND(LEN(C154)=8,IFERROR(FIND("EVIDENCE",C154),0)=1)),OR(AND(LEN(H154)=3,IFERROR(FIND("YES",H154),0)=1),AND(LEN(H154)=2,IFERROR(FIND("NO",H154),0)=1)),OR(AND(LEN(I154)=4,IFERROR(FIND("OPEN",I154),0)=1),AND(LEN(I154)=8,IFERROR(FIND("RESOLVED",I154),0)=1),AND(LEN(I154)=20,IFERROR(FIND("ACCEPTED UNCERTAINTY",I154),0)=1)),COUNTIFS(EVIDENCE_PACKET!$A$6:$A$205,E154,EVIDENCE_PACKET!$B$6:$B$205,B154,EVIDENCE_PACKET!$J$6:$J$205,"VALID")=1,COUNTIFS(EVIDENCE_PACKET!$A$6:$A$205,G154,EVIDENCE_PACKET!$B$6:$B$205,B154,EVIDENCE_PACKET!$J$6:$J$205,"VALID")=1),"VALID","INVALID - CONTROL / LINK")))</x:f>
      </x:c>
    </x:row>
    <x:row r="155">
      <x:c r="A155" s="20"/>
      <x:c r="B155" s="20"/>
      <x:c r="C155" s="20"/>
      <x:c r="D155" s="20"/>
      <x:c r="E155" s="20"/>
      <x:c r="F155" s="20"/>
      <x:c r="G155" s="20"/>
      <x:c r="H155" s="20"/>
      <x:c r="I155" s="20"/>
      <x:c r="J155" s="20"/>
      <x:c r="K155" s="26" t="str">
        <x:f>IF(A155="","",IF(COUNTIF($A$6:$A$205,A155)&gt;1,"INVALID - DUPLICATE ID",IF(AND(OR(AND(LEN(C155)=5,IFERROR(FIND("SCOPE",C155),0)=1),AND(LEN(C155)=10,IFERROR(FIND("CAPABILITY",C155),0)=1),AND(LEN(C155)=12,IFERROR(FIND("JURISDICTION",C155),0)=1),AND(LEN(C155)=5,IFERROR(FIND("BUYER",C155),0)=1),AND(LEN(C155)=16,IFERROR(FIND("ENGAGEMENT MODEL",C155),0)=1),AND(LEN(C155)=18,IFERROR(FIND("DELIVERY OWNERSHIP",C155),0)=1),AND(LEN(C155)=16,IFERROR(FIND("COMMERCIAL MODEL",C155),0)=1),AND(LEN(C155)=8,IFERROR(FIND("EVIDENCE",C155),0)=1)),OR(AND(LEN(H155)=3,IFERROR(FIND("YES",H155),0)=1),AND(LEN(H155)=2,IFERROR(FIND("NO",H155),0)=1)),OR(AND(LEN(I155)=4,IFERROR(FIND("OPEN",I155),0)=1),AND(LEN(I155)=8,IFERROR(FIND("RESOLVED",I155),0)=1),AND(LEN(I155)=20,IFERROR(FIND("ACCEPTED UNCERTAINTY",I155),0)=1)),COUNTIFS(EVIDENCE_PACKET!$A$6:$A$205,E155,EVIDENCE_PACKET!$B$6:$B$205,B155,EVIDENCE_PACKET!$J$6:$J$205,"VALID")=1,COUNTIFS(EVIDENCE_PACKET!$A$6:$A$205,G155,EVIDENCE_PACKET!$B$6:$B$205,B155,EVIDENCE_PACKET!$J$6:$J$205,"VALID")=1),"VALID","INVALID - CONTROL / LINK")))</x:f>
      </x:c>
    </x:row>
    <x:row r="156">
      <x:c r="A156" s="20"/>
      <x:c r="B156" s="20"/>
      <x:c r="C156" s="20"/>
      <x:c r="D156" s="20"/>
      <x:c r="E156" s="20"/>
      <x:c r="F156" s="20"/>
      <x:c r="G156" s="20"/>
      <x:c r="H156" s="20"/>
      <x:c r="I156" s="20"/>
      <x:c r="J156" s="20"/>
      <x:c r="K156" s="26" t="str">
        <x:f>IF(A156="","",IF(COUNTIF($A$6:$A$205,A156)&gt;1,"INVALID - DUPLICATE ID",IF(AND(OR(AND(LEN(C156)=5,IFERROR(FIND("SCOPE",C156),0)=1),AND(LEN(C156)=10,IFERROR(FIND("CAPABILITY",C156),0)=1),AND(LEN(C156)=12,IFERROR(FIND("JURISDICTION",C156),0)=1),AND(LEN(C156)=5,IFERROR(FIND("BUYER",C156),0)=1),AND(LEN(C156)=16,IFERROR(FIND("ENGAGEMENT MODEL",C156),0)=1),AND(LEN(C156)=18,IFERROR(FIND("DELIVERY OWNERSHIP",C156),0)=1),AND(LEN(C156)=16,IFERROR(FIND("COMMERCIAL MODEL",C156),0)=1),AND(LEN(C156)=8,IFERROR(FIND("EVIDENCE",C156),0)=1)),OR(AND(LEN(H156)=3,IFERROR(FIND("YES",H156),0)=1),AND(LEN(H156)=2,IFERROR(FIND("NO",H156),0)=1)),OR(AND(LEN(I156)=4,IFERROR(FIND("OPEN",I156),0)=1),AND(LEN(I156)=8,IFERROR(FIND("RESOLVED",I156),0)=1),AND(LEN(I156)=20,IFERROR(FIND("ACCEPTED UNCERTAINTY",I156),0)=1)),COUNTIFS(EVIDENCE_PACKET!$A$6:$A$205,E156,EVIDENCE_PACKET!$B$6:$B$205,B156,EVIDENCE_PACKET!$J$6:$J$205,"VALID")=1,COUNTIFS(EVIDENCE_PACKET!$A$6:$A$205,G156,EVIDENCE_PACKET!$B$6:$B$205,B156,EVIDENCE_PACKET!$J$6:$J$205,"VALID")=1),"VALID","INVALID - CONTROL / LINK")))</x:f>
      </x:c>
    </x:row>
    <x:row r="157">
      <x:c r="A157" s="20"/>
      <x:c r="B157" s="20"/>
      <x:c r="C157" s="20"/>
      <x:c r="D157" s="20"/>
      <x:c r="E157" s="20"/>
      <x:c r="F157" s="20"/>
      <x:c r="G157" s="20"/>
      <x:c r="H157" s="20"/>
      <x:c r="I157" s="20"/>
      <x:c r="J157" s="20"/>
      <x:c r="K157" s="26" t="str">
        <x:f>IF(A157="","",IF(COUNTIF($A$6:$A$205,A157)&gt;1,"INVALID - DUPLICATE ID",IF(AND(OR(AND(LEN(C157)=5,IFERROR(FIND("SCOPE",C157),0)=1),AND(LEN(C157)=10,IFERROR(FIND("CAPABILITY",C157),0)=1),AND(LEN(C157)=12,IFERROR(FIND("JURISDICTION",C157),0)=1),AND(LEN(C157)=5,IFERROR(FIND("BUYER",C157),0)=1),AND(LEN(C157)=16,IFERROR(FIND("ENGAGEMENT MODEL",C157),0)=1),AND(LEN(C157)=18,IFERROR(FIND("DELIVERY OWNERSHIP",C157),0)=1),AND(LEN(C157)=16,IFERROR(FIND("COMMERCIAL MODEL",C157),0)=1),AND(LEN(C157)=8,IFERROR(FIND("EVIDENCE",C157),0)=1)),OR(AND(LEN(H157)=3,IFERROR(FIND("YES",H157),0)=1),AND(LEN(H157)=2,IFERROR(FIND("NO",H157),0)=1)),OR(AND(LEN(I157)=4,IFERROR(FIND("OPEN",I157),0)=1),AND(LEN(I157)=8,IFERROR(FIND("RESOLVED",I157),0)=1),AND(LEN(I157)=20,IFERROR(FIND("ACCEPTED UNCERTAINTY",I157),0)=1)),COUNTIFS(EVIDENCE_PACKET!$A$6:$A$205,E157,EVIDENCE_PACKET!$B$6:$B$205,B157,EVIDENCE_PACKET!$J$6:$J$205,"VALID")=1,COUNTIFS(EVIDENCE_PACKET!$A$6:$A$205,G157,EVIDENCE_PACKET!$B$6:$B$205,B157,EVIDENCE_PACKET!$J$6:$J$205,"VALID")=1),"VALID","INVALID - CONTROL / LINK")))</x:f>
      </x:c>
    </x:row>
    <x:row r="158">
      <x:c r="A158" s="20"/>
      <x:c r="B158" s="20"/>
      <x:c r="C158" s="20"/>
      <x:c r="D158" s="20"/>
      <x:c r="E158" s="20"/>
      <x:c r="F158" s="20"/>
      <x:c r="G158" s="20"/>
      <x:c r="H158" s="20"/>
      <x:c r="I158" s="20"/>
      <x:c r="J158" s="20"/>
      <x:c r="K158" s="26" t="str">
        <x:f>IF(A158="","",IF(COUNTIF($A$6:$A$205,A158)&gt;1,"INVALID - DUPLICATE ID",IF(AND(OR(AND(LEN(C158)=5,IFERROR(FIND("SCOPE",C158),0)=1),AND(LEN(C158)=10,IFERROR(FIND("CAPABILITY",C158),0)=1),AND(LEN(C158)=12,IFERROR(FIND("JURISDICTION",C158),0)=1),AND(LEN(C158)=5,IFERROR(FIND("BUYER",C158),0)=1),AND(LEN(C158)=16,IFERROR(FIND("ENGAGEMENT MODEL",C158),0)=1),AND(LEN(C158)=18,IFERROR(FIND("DELIVERY OWNERSHIP",C158),0)=1),AND(LEN(C158)=16,IFERROR(FIND("COMMERCIAL MODEL",C158),0)=1),AND(LEN(C158)=8,IFERROR(FIND("EVIDENCE",C158),0)=1)),OR(AND(LEN(H158)=3,IFERROR(FIND("YES",H158),0)=1),AND(LEN(H158)=2,IFERROR(FIND("NO",H158),0)=1)),OR(AND(LEN(I158)=4,IFERROR(FIND("OPEN",I158),0)=1),AND(LEN(I158)=8,IFERROR(FIND("RESOLVED",I158),0)=1),AND(LEN(I158)=20,IFERROR(FIND("ACCEPTED UNCERTAINTY",I158),0)=1)),COUNTIFS(EVIDENCE_PACKET!$A$6:$A$205,E158,EVIDENCE_PACKET!$B$6:$B$205,B158,EVIDENCE_PACKET!$J$6:$J$205,"VALID")=1,COUNTIFS(EVIDENCE_PACKET!$A$6:$A$205,G158,EVIDENCE_PACKET!$B$6:$B$205,B158,EVIDENCE_PACKET!$J$6:$J$205,"VALID")=1),"VALID","INVALID - CONTROL / LINK")))</x:f>
      </x:c>
    </x:row>
    <x:row r="159">
      <x:c r="A159" s="20"/>
      <x:c r="B159" s="20"/>
      <x:c r="C159" s="20"/>
      <x:c r="D159" s="20"/>
      <x:c r="E159" s="20"/>
      <x:c r="F159" s="20"/>
      <x:c r="G159" s="20"/>
      <x:c r="H159" s="20"/>
      <x:c r="I159" s="20"/>
      <x:c r="J159" s="20"/>
      <x:c r="K159" s="26" t="str">
        <x:f>IF(A159="","",IF(COUNTIF($A$6:$A$205,A159)&gt;1,"INVALID - DUPLICATE ID",IF(AND(OR(AND(LEN(C159)=5,IFERROR(FIND("SCOPE",C159),0)=1),AND(LEN(C159)=10,IFERROR(FIND("CAPABILITY",C159),0)=1),AND(LEN(C159)=12,IFERROR(FIND("JURISDICTION",C159),0)=1),AND(LEN(C159)=5,IFERROR(FIND("BUYER",C159),0)=1),AND(LEN(C159)=16,IFERROR(FIND("ENGAGEMENT MODEL",C159),0)=1),AND(LEN(C159)=18,IFERROR(FIND("DELIVERY OWNERSHIP",C159),0)=1),AND(LEN(C159)=16,IFERROR(FIND("COMMERCIAL MODEL",C159),0)=1),AND(LEN(C159)=8,IFERROR(FIND("EVIDENCE",C159),0)=1)),OR(AND(LEN(H159)=3,IFERROR(FIND("YES",H159),0)=1),AND(LEN(H159)=2,IFERROR(FIND("NO",H159),0)=1)),OR(AND(LEN(I159)=4,IFERROR(FIND("OPEN",I159),0)=1),AND(LEN(I159)=8,IFERROR(FIND("RESOLVED",I159),0)=1),AND(LEN(I159)=20,IFERROR(FIND("ACCEPTED UNCERTAINTY",I159),0)=1)),COUNTIFS(EVIDENCE_PACKET!$A$6:$A$205,E159,EVIDENCE_PACKET!$B$6:$B$205,B159,EVIDENCE_PACKET!$J$6:$J$205,"VALID")=1,COUNTIFS(EVIDENCE_PACKET!$A$6:$A$205,G159,EVIDENCE_PACKET!$B$6:$B$205,B159,EVIDENCE_PACKET!$J$6:$J$205,"VALID")=1),"VALID","INVALID - CONTROL / LINK")))</x:f>
      </x:c>
    </x:row>
    <x:row r="160">
      <x:c r="A160" s="20"/>
      <x:c r="B160" s="20"/>
      <x:c r="C160" s="20"/>
      <x:c r="D160" s="20"/>
      <x:c r="E160" s="20"/>
      <x:c r="F160" s="20"/>
      <x:c r="G160" s="20"/>
      <x:c r="H160" s="20"/>
      <x:c r="I160" s="20"/>
      <x:c r="J160" s="20"/>
      <x:c r="K160" s="26" t="str">
        <x:f>IF(A160="","",IF(COUNTIF($A$6:$A$205,A160)&gt;1,"INVALID - DUPLICATE ID",IF(AND(OR(AND(LEN(C160)=5,IFERROR(FIND("SCOPE",C160),0)=1),AND(LEN(C160)=10,IFERROR(FIND("CAPABILITY",C160),0)=1),AND(LEN(C160)=12,IFERROR(FIND("JURISDICTION",C160),0)=1),AND(LEN(C160)=5,IFERROR(FIND("BUYER",C160),0)=1),AND(LEN(C160)=16,IFERROR(FIND("ENGAGEMENT MODEL",C160),0)=1),AND(LEN(C160)=18,IFERROR(FIND("DELIVERY OWNERSHIP",C160),0)=1),AND(LEN(C160)=16,IFERROR(FIND("COMMERCIAL MODEL",C160),0)=1),AND(LEN(C160)=8,IFERROR(FIND("EVIDENCE",C160),0)=1)),OR(AND(LEN(H160)=3,IFERROR(FIND("YES",H160),0)=1),AND(LEN(H160)=2,IFERROR(FIND("NO",H160),0)=1)),OR(AND(LEN(I160)=4,IFERROR(FIND("OPEN",I160),0)=1),AND(LEN(I160)=8,IFERROR(FIND("RESOLVED",I160),0)=1),AND(LEN(I160)=20,IFERROR(FIND("ACCEPTED UNCERTAINTY",I160),0)=1)),COUNTIFS(EVIDENCE_PACKET!$A$6:$A$205,E160,EVIDENCE_PACKET!$B$6:$B$205,B160,EVIDENCE_PACKET!$J$6:$J$205,"VALID")=1,COUNTIFS(EVIDENCE_PACKET!$A$6:$A$205,G160,EVIDENCE_PACKET!$B$6:$B$205,B160,EVIDENCE_PACKET!$J$6:$J$205,"VALID")=1),"VALID","INVALID - CONTROL / LINK")))</x:f>
      </x:c>
    </x:row>
    <x:row r="161">
      <x:c r="A161" s="20"/>
      <x:c r="B161" s="20"/>
      <x:c r="C161" s="20"/>
      <x:c r="D161" s="20"/>
      <x:c r="E161" s="20"/>
      <x:c r="F161" s="20"/>
      <x:c r="G161" s="20"/>
      <x:c r="H161" s="20"/>
      <x:c r="I161" s="20"/>
      <x:c r="J161" s="20"/>
      <x:c r="K161" s="26" t="str">
        <x:f>IF(A161="","",IF(COUNTIF($A$6:$A$205,A161)&gt;1,"INVALID - DUPLICATE ID",IF(AND(OR(AND(LEN(C161)=5,IFERROR(FIND("SCOPE",C161),0)=1),AND(LEN(C161)=10,IFERROR(FIND("CAPABILITY",C161),0)=1),AND(LEN(C161)=12,IFERROR(FIND("JURISDICTION",C161),0)=1),AND(LEN(C161)=5,IFERROR(FIND("BUYER",C161),0)=1),AND(LEN(C161)=16,IFERROR(FIND("ENGAGEMENT MODEL",C161),0)=1),AND(LEN(C161)=18,IFERROR(FIND("DELIVERY OWNERSHIP",C161),0)=1),AND(LEN(C161)=16,IFERROR(FIND("COMMERCIAL MODEL",C161),0)=1),AND(LEN(C161)=8,IFERROR(FIND("EVIDENCE",C161),0)=1)),OR(AND(LEN(H161)=3,IFERROR(FIND("YES",H161),0)=1),AND(LEN(H161)=2,IFERROR(FIND("NO",H161),0)=1)),OR(AND(LEN(I161)=4,IFERROR(FIND("OPEN",I161),0)=1),AND(LEN(I161)=8,IFERROR(FIND("RESOLVED",I161),0)=1),AND(LEN(I161)=20,IFERROR(FIND("ACCEPTED UNCERTAINTY",I161),0)=1)),COUNTIFS(EVIDENCE_PACKET!$A$6:$A$205,E161,EVIDENCE_PACKET!$B$6:$B$205,B161,EVIDENCE_PACKET!$J$6:$J$205,"VALID")=1,COUNTIFS(EVIDENCE_PACKET!$A$6:$A$205,G161,EVIDENCE_PACKET!$B$6:$B$205,B161,EVIDENCE_PACKET!$J$6:$J$205,"VALID")=1),"VALID","INVALID - CONTROL / LINK")))</x:f>
      </x:c>
    </x:row>
    <x:row r="162">
      <x:c r="A162" s="20"/>
      <x:c r="B162" s="20"/>
      <x:c r="C162" s="20"/>
      <x:c r="D162" s="20"/>
      <x:c r="E162" s="20"/>
      <x:c r="F162" s="20"/>
      <x:c r="G162" s="20"/>
      <x:c r="H162" s="20"/>
      <x:c r="I162" s="20"/>
      <x:c r="J162" s="20"/>
      <x:c r="K162" s="26" t="str">
        <x:f>IF(A162="","",IF(COUNTIF($A$6:$A$205,A162)&gt;1,"INVALID - DUPLICATE ID",IF(AND(OR(AND(LEN(C162)=5,IFERROR(FIND("SCOPE",C162),0)=1),AND(LEN(C162)=10,IFERROR(FIND("CAPABILITY",C162),0)=1),AND(LEN(C162)=12,IFERROR(FIND("JURISDICTION",C162),0)=1),AND(LEN(C162)=5,IFERROR(FIND("BUYER",C162),0)=1),AND(LEN(C162)=16,IFERROR(FIND("ENGAGEMENT MODEL",C162),0)=1),AND(LEN(C162)=18,IFERROR(FIND("DELIVERY OWNERSHIP",C162),0)=1),AND(LEN(C162)=16,IFERROR(FIND("COMMERCIAL MODEL",C162),0)=1),AND(LEN(C162)=8,IFERROR(FIND("EVIDENCE",C162),0)=1)),OR(AND(LEN(H162)=3,IFERROR(FIND("YES",H162),0)=1),AND(LEN(H162)=2,IFERROR(FIND("NO",H162),0)=1)),OR(AND(LEN(I162)=4,IFERROR(FIND("OPEN",I162),0)=1),AND(LEN(I162)=8,IFERROR(FIND("RESOLVED",I162),0)=1),AND(LEN(I162)=20,IFERROR(FIND("ACCEPTED UNCERTAINTY",I162),0)=1)),COUNTIFS(EVIDENCE_PACKET!$A$6:$A$205,E162,EVIDENCE_PACKET!$B$6:$B$205,B162,EVIDENCE_PACKET!$J$6:$J$205,"VALID")=1,COUNTIFS(EVIDENCE_PACKET!$A$6:$A$205,G162,EVIDENCE_PACKET!$B$6:$B$205,B162,EVIDENCE_PACKET!$J$6:$J$205,"VALID")=1),"VALID","INVALID - CONTROL / LINK")))</x:f>
      </x:c>
    </x:row>
    <x:row r="163">
      <x:c r="A163" s="20"/>
      <x:c r="B163" s="20"/>
      <x:c r="C163" s="20"/>
      <x:c r="D163" s="20"/>
      <x:c r="E163" s="20"/>
      <x:c r="F163" s="20"/>
      <x:c r="G163" s="20"/>
      <x:c r="H163" s="20"/>
      <x:c r="I163" s="20"/>
      <x:c r="J163" s="20"/>
      <x:c r="K163" s="26" t="str">
        <x:f>IF(A163="","",IF(COUNTIF($A$6:$A$205,A163)&gt;1,"INVALID - DUPLICATE ID",IF(AND(OR(AND(LEN(C163)=5,IFERROR(FIND("SCOPE",C163),0)=1),AND(LEN(C163)=10,IFERROR(FIND("CAPABILITY",C163),0)=1),AND(LEN(C163)=12,IFERROR(FIND("JURISDICTION",C163),0)=1),AND(LEN(C163)=5,IFERROR(FIND("BUYER",C163),0)=1),AND(LEN(C163)=16,IFERROR(FIND("ENGAGEMENT MODEL",C163),0)=1),AND(LEN(C163)=18,IFERROR(FIND("DELIVERY OWNERSHIP",C163),0)=1),AND(LEN(C163)=16,IFERROR(FIND("COMMERCIAL MODEL",C163),0)=1),AND(LEN(C163)=8,IFERROR(FIND("EVIDENCE",C163),0)=1)),OR(AND(LEN(H163)=3,IFERROR(FIND("YES",H163),0)=1),AND(LEN(H163)=2,IFERROR(FIND("NO",H163),0)=1)),OR(AND(LEN(I163)=4,IFERROR(FIND("OPEN",I163),0)=1),AND(LEN(I163)=8,IFERROR(FIND("RESOLVED",I163),0)=1),AND(LEN(I163)=20,IFERROR(FIND("ACCEPTED UNCERTAINTY",I163),0)=1)),COUNTIFS(EVIDENCE_PACKET!$A$6:$A$205,E163,EVIDENCE_PACKET!$B$6:$B$205,B163,EVIDENCE_PACKET!$J$6:$J$205,"VALID")=1,COUNTIFS(EVIDENCE_PACKET!$A$6:$A$205,G163,EVIDENCE_PACKET!$B$6:$B$205,B163,EVIDENCE_PACKET!$J$6:$J$205,"VALID")=1),"VALID","INVALID - CONTROL / LINK")))</x:f>
      </x:c>
    </x:row>
    <x:row r="164">
      <x:c r="A164" s="20"/>
      <x:c r="B164" s="20"/>
      <x:c r="C164" s="20"/>
      <x:c r="D164" s="20"/>
      <x:c r="E164" s="20"/>
      <x:c r="F164" s="20"/>
      <x:c r="G164" s="20"/>
      <x:c r="H164" s="20"/>
      <x:c r="I164" s="20"/>
      <x:c r="J164" s="20"/>
      <x:c r="K164" s="26" t="str">
        <x:f>IF(A164="","",IF(COUNTIF($A$6:$A$205,A164)&gt;1,"INVALID - DUPLICATE ID",IF(AND(OR(AND(LEN(C164)=5,IFERROR(FIND("SCOPE",C164),0)=1),AND(LEN(C164)=10,IFERROR(FIND("CAPABILITY",C164),0)=1),AND(LEN(C164)=12,IFERROR(FIND("JURISDICTION",C164),0)=1),AND(LEN(C164)=5,IFERROR(FIND("BUYER",C164),0)=1),AND(LEN(C164)=16,IFERROR(FIND("ENGAGEMENT MODEL",C164),0)=1),AND(LEN(C164)=18,IFERROR(FIND("DELIVERY OWNERSHIP",C164),0)=1),AND(LEN(C164)=16,IFERROR(FIND("COMMERCIAL MODEL",C164),0)=1),AND(LEN(C164)=8,IFERROR(FIND("EVIDENCE",C164),0)=1)),OR(AND(LEN(H164)=3,IFERROR(FIND("YES",H164),0)=1),AND(LEN(H164)=2,IFERROR(FIND("NO",H164),0)=1)),OR(AND(LEN(I164)=4,IFERROR(FIND("OPEN",I164),0)=1),AND(LEN(I164)=8,IFERROR(FIND("RESOLVED",I164),0)=1),AND(LEN(I164)=20,IFERROR(FIND("ACCEPTED UNCERTAINTY",I164),0)=1)),COUNTIFS(EVIDENCE_PACKET!$A$6:$A$205,E164,EVIDENCE_PACKET!$B$6:$B$205,B164,EVIDENCE_PACKET!$J$6:$J$205,"VALID")=1,COUNTIFS(EVIDENCE_PACKET!$A$6:$A$205,G164,EVIDENCE_PACKET!$B$6:$B$205,B164,EVIDENCE_PACKET!$J$6:$J$205,"VALID")=1),"VALID","INVALID - CONTROL / LINK")))</x:f>
      </x:c>
    </x:row>
    <x:row r="165">
      <x:c r="A165" s="20"/>
      <x:c r="B165" s="20"/>
      <x:c r="C165" s="20"/>
      <x:c r="D165" s="20"/>
      <x:c r="E165" s="20"/>
      <x:c r="F165" s="20"/>
      <x:c r="G165" s="20"/>
      <x:c r="H165" s="20"/>
      <x:c r="I165" s="20"/>
      <x:c r="J165" s="20"/>
      <x:c r="K165" s="26" t="str">
        <x:f>IF(A165="","",IF(COUNTIF($A$6:$A$205,A165)&gt;1,"INVALID - DUPLICATE ID",IF(AND(OR(AND(LEN(C165)=5,IFERROR(FIND("SCOPE",C165),0)=1),AND(LEN(C165)=10,IFERROR(FIND("CAPABILITY",C165),0)=1),AND(LEN(C165)=12,IFERROR(FIND("JURISDICTION",C165),0)=1),AND(LEN(C165)=5,IFERROR(FIND("BUYER",C165),0)=1),AND(LEN(C165)=16,IFERROR(FIND("ENGAGEMENT MODEL",C165),0)=1),AND(LEN(C165)=18,IFERROR(FIND("DELIVERY OWNERSHIP",C165),0)=1),AND(LEN(C165)=16,IFERROR(FIND("COMMERCIAL MODEL",C165),0)=1),AND(LEN(C165)=8,IFERROR(FIND("EVIDENCE",C165),0)=1)),OR(AND(LEN(H165)=3,IFERROR(FIND("YES",H165),0)=1),AND(LEN(H165)=2,IFERROR(FIND("NO",H165),0)=1)),OR(AND(LEN(I165)=4,IFERROR(FIND("OPEN",I165),0)=1),AND(LEN(I165)=8,IFERROR(FIND("RESOLVED",I165),0)=1),AND(LEN(I165)=20,IFERROR(FIND("ACCEPTED UNCERTAINTY",I165),0)=1)),COUNTIFS(EVIDENCE_PACKET!$A$6:$A$205,E165,EVIDENCE_PACKET!$B$6:$B$205,B165,EVIDENCE_PACKET!$J$6:$J$205,"VALID")=1,COUNTIFS(EVIDENCE_PACKET!$A$6:$A$205,G165,EVIDENCE_PACKET!$B$6:$B$205,B165,EVIDENCE_PACKET!$J$6:$J$205,"VALID")=1),"VALID","INVALID - CONTROL / LINK")))</x:f>
      </x:c>
    </x:row>
    <x:row r="166">
      <x:c r="A166" s="20"/>
      <x:c r="B166" s="20"/>
      <x:c r="C166" s="20"/>
      <x:c r="D166" s="20"/>
      <x:c r="E166" s="20"/>
      <x:c r="F166" s="20"/>
      <x:c r="G166" s="20"/>
      <x:c r="H166" s="20"/>
      <x:c r="I166" s="20"/>
      <x:c r="J166" s="20"/>
      <x:c r="K166" s="26" t="str">
        <x:f>IF(A166="","",IF(COUNTIF($A$6:$A$205,A166)&gt;1,"INVALID - DUPLICATE ID",IF(AND(OR(AND(LEN(C166)=5,IFERROR(FIND("SCOPE",C166),0)=1),AND(LEN(C166)=10,IFERROR(FIND("CAPABILITY",C166),0)=1),AND(LEN(C166)=12,IFERROR(FIND("JURISDICTION",C166),0)=1),AND(LEN(C166)=5,IFERROR(FIND("BUYER",C166),0)=1),AND(LEN(C166)=16,IFERROR(FIND("ENGAGEMENT MODEL",C166),0)=1),AND(LEN(C166)=18,IFERROR(FIND("DELIVERY OWNERSHIP",C166),0)=1),AND(LEN(C166)=16,IFERROR(FIND("COMMERCIAL MODEL",C166),0)=1),AND(LEN(C166)=8,IFERROR(FIND("EVIDENCE",C166),0)=1)),OR(AND(LEN(H166)=3,IFERROR(FIND("YES",H166),0)=1),AND(LEN(H166)=2,IFERROR(FIND("NO",H166),0)=1)),OR(AND(LEN(I166)=4,IFERROR(FIND("OPEN",I166),0)=1),AND(LEN(I166)=8,IFERROR(FIND("RESOLVED",I166),0)=1),AND(LEN(I166)=20,IFERROR(FIND("ACCEPTED UNCERTAINTY",I166),0)=1)),COUNTIFS(EVIDENCE_PACKET!$A$6:$A$205,E166,EVIDENCE_PACKET!$B$6:$B$205,B166,EVIDENCE_PACKET!$J$6:$J$205,"VALID")=1,COUNTIFS(EVIDENCE_PACKET!$A$6:$A$205,G166,EVIDENCE_PACKET!$B$6:$B$205,B166,EVIDENCE_PACKET!$J$6:$J$205,"VALID")=1),"VALID","INVALID - CONTROL / LINK")))</x:f>
      </x:c>
    </x:row>
    <x:row r="167">
      <x:c r="A167" s="20"/>
      <x:c r="B167" s="20"/>
      <x:c r="C167" s="20"/>
      <x:c r="D167" s="20"/>
      <x:c r="E167" s="20"/>
      <x:c r="F167" s="20"/>
      <x:c r="G167" s="20"/>
      <x:c r="H167" s="20"/>
      <x:c r="I167" s="20"/>
      <x:c r="J167" s="20"/>
      <x:c r="K167" s="26" t="str">
        <x:f>IF(A167="","",IF(COUNTIF($A$6:$A$205,A167)&gt;1,"INVALID - DUPLICATE ID",IF(AND(OR(AND(LEN(C167)=5,IFERROR(FIND("SCOPE",C167),0)=1),AND(LEN(C167)=10,IFERROR(FIND("CAPABILITY",C167),0)=1),AND(LEN(C167)=12,IFERROR(FIND("JURISDICTION",C167),0)=1),AND(LEN(C167)=5,IFERROR(FIND("BUYER",C167),0)=1),AND(LEN(C167)=16,IFERROR(FIND("ENGAGEMENT MODEL",C167),0)=1),AND(LEN(C167)=18,IFERROR(FIND("DELIVERY OWNERSHIP",C167),0)=1),AND(LEN(C167)=16,IFERROR(FIND("COMMERCIAL MODEL",C167),0)=1),AND(LEN(C167)=8,IFERROR(FIND("EVIDENCE",C167),0)=1)),OR(AND(LEN(H167)=3,IFERROR(FIND("YES",H167),0)=1),AND(LEN(H167)=2,IFERROR(FIND("NO",H167),0)=1)),OR(AND(LEN(I167)=4,IFERROR(FIND("OPEN",I167),0)=1),AND(LEN(I167)=8,IFERROR(FIND("RESOLVED",I167),0)=1),AND(LEN(I167)=20,IFERROR(FIND("ACCEPTED UNCERTAINTY",I167),0)=1)),COUNTIFS(EVIDENCE_PACKET!$A$6:$A$205,E167,EVIDENCE_PACKET!$B$6:$B$205,B167,EVIDENCE_PACKET!$J$6:$J$205,"VALID")=1,COUNTIFS(EVIDENCE_PACKET!$A$6:$A$205,G167,EVIDENCE_PACKET!$B$6:$B$205,B167,EVIDENCE_PACKET!$J$6:$J$205,"VALID")=1),"VALID","INVALID - CONTROL / LINK")))</x:f>
      </x:c>
    </x:row>
    <x:row r="168">
      <x:c r="A168" s="20"/>
      <x:c r="B168" s="20"/>
      <x:c r="C168" s="20"/>
      <x:c r="D168" s="20"/>
      <x:c r="E168" s="20"/>
      <x:c r="F168" s="20"/>
      <x:c r="G168" s="20"/>
      <x:c r="H168" s="20"/>
      <x:c r="I168" s="20"/>
      <x:c r="J168" s="20"/>
      <x:c r="K168" s="26" t="str">
        <x:f>IF(A168="","",IF(COUNTIF($A$6:$A$205,A168)&gt;1,"INVALID - DUPLICATE ID",IF(AND(OR(AND(LEN(C168)=5,IFERROR(FIND("SCOPE",C168),0)=1),AND(LEN(C168)=10,IFERROR(FIND("CAPABILITY",C168),0)=1),AND(LEN(C168)=12,IFERROR(FIND("JURISDICTION",C168),0)=1),AND(LEN(C168)=5,IFERROR(FIND("BUYER",C168),0)=1),AND(LEN(C168)=16,IFERROR(FIND("ENGAGEMENT MODEL",C168),0)=1),AND(LEN(C168)=18,IFERROR(FIND("DELIVERY OWNERSHIP",C168),0)=1),AND(LEN(C168)=16,IFERROR(FIND("COMMERCIAL MODEL",C168),0)=1),AND(LEN(C168)=8,IFERROR(FIND("EVIDENCE",C168),0)=1)),OR(AND(LEN(H168)=3,IFERROR(FIND("YES",H168),0)=1),AND(LEN(H168)=2,IFERROR(FIND("NO",H168),0)=1)),OR(AND(LEN(I168)=4,IFERROR(FIND("OPEN",I168),0)=1),AND(LEN(I168)=8,IFERROR(FIND("RESOLVED",I168),0)=1),AND(LEN(I168)=20,IFERROR(FIND("ACCEPTED UNCERTAINTY",I168),0)=1)),COUNTIFS(EVIDENCE_PACKET!$A$6:$A$205,E168,EVIDENCE_PACKET!$B$6:$B$205,B168,EVIDENCE_PACKET!$J$6:$J$205,"VALID")=1,COUNTIFS(EVIDENCE_PACKET!$A$6:$A$205,G168,EVIDENCE_PACKET!$B$6:$B$205,B168,EVIDENCE_PACKET!$J$6:$J$205,"VALID")=1),"VALID","INVALID - CONTROL / LINK")))</x:f>
      </x:c>
    </x:row>
    <x:row r="169">
      <x:c r="A169" s="20"/>
      <x:c r="B169" s="20"/>
      <x:c r="C169" s="20"/>
      <x:c r="D169" s="20"/>
      <x:c r="E169" s="20"/>
      <x:c r="F169" s="20"/>
      <x:c r="G169" s="20"/>
      <x:c r="H169" s="20"/>
      <x:c r="I169" s="20"/>
      <x:c r="J169" s="20"/>
      <x:c r="K169" s="26" t="str">
        <x:f>IF(A169="","",IF(COUNTIF($A$6:$A$205,A169)&gt;1,"INVALID - DUPLICATE ID",IF(AND(OR(AND(LEN(C169)=5,IFERROR(FIND("SCOPE",C169),0)=1),AND(LEN(C169)=10,IFERROR(FIND("CAPABILITY",C169),0)=1),AND(LEN(C169)=12,IFERROR(FIND("JURISDICTION",C169),0)=1),AND(LEN(C169)=5,IFERROR(FIND("BUYER",C169),0)=1),AND(LEN(C169)=16,IFERROR(FIND("ENGAGEMENT MODEL",C169),0)=1),AND(LEN(C169)=18,IFERROR(FIND("DELIVERY OWNERSHIP",C169),0)=1),AND(LEN(C169)=16,IFERROR(FIND("COMMERCIAL MODEL",C169),0)=1),AND(LEN(C169)=8,IFERROR(FIND("EVIDENCE",C169),0)=1)),OR(AND(LEN(H169)=3,IFERROR(FIND("YES",H169),0)=1),AND(LEN(H169)=2,IFERROR(FIND("NO",H169),0)=1)),OR(AND(LEN(I169)=4,IFERROR(FIND("OPEN",I169),0)=1),AND(LEN(I169)=8,IFERROR(FIND("RESOLVED",I169),0)=1),AND(LEN(I169)=20,IFERROR(FIND("ACCEPTED UNCERTAINTY",I169),0)=1)),COUNTIFS(EVIDENCE_PACKET!$A$6:$A$205,E169,EVIDENCE_PACKET!$B$6:$B$205,B169,EVIDENCE_PACKET!$J$6:$J$205,"VALID")=1,COUNTIFS(EVIDENCE_PACKET!$A$6:$A$205,G169,EVIDENCE_PACKET!$B$6:$B$205,B169,EVIDENCE_PACKET!$J$6:$J$205,"VALID")=1),"VALID","INVALID - CONTROL / LINK")))</x:f>
      </x:c>
    </x:row>
    <x:row r="170">
      <x:c r="A170" s="20"/>
      <x:c r="B170" s="20"/>
      <x:c r="C170" s="20"/>
      <x:c r="D170" s="20"/>
      <x:c r="E170" s="20"/>
      <x:c r="F170" s="20"/>
      <x:c r="G170" s="20"/>
      <x:c r="H170" s="20"/>
      <x:c r="I170" s="20"/>
      <x:c r="J170" s="20"/>
      <x:c r="K170" s="26" t="str">
        <x:f>IF(A170="","",IF(COUNTIF($A$6:$A$205,A170)&gt;1,"INVALID - DUPLICATE ID",IF(AND(OR(AND(LEN(C170)=5,IFERROR(FIND("SCOPE",C170),0)=1),AND(LEN(C170)=10,IFERROR(FIND("CAPABILITY",C170),0)=1),AND(LEN(C170)=12,IFERROR(FIND("JURISDICTION",C170),0)=1),AND(LEN(C170)=5,IFERROR(FIND("BUYER",C170),0)=1),AND(LEN(C170)=16,IFERROR(FIND("ENGAGEMENT MODEL",C170),0)=1),AND(LEN(C170)=18,IFERROR(FIND("DELIVERY OWNERSHIP",C170),0)=1),AND(LEN(C170)=16,IFERROR(FIND("COMMERCIAL MODEL",C170),0)=1),AND(LEN(C170)=8,IFERROR(FIND("EVIDENCE",C170),0)=1)),OR(AND(LEN(H170)=3,IFERROR(FIND("YES",H170),0)=1),AND(LEN(H170)=2,IFERROR(FIND("NO",H170),0)=1)),OR(AND(LEN(I170)=4,IFERROR(FIND("OPEN",I170),0)=1),AND(LEN(I170)=8,IFERROR(FIND("RESOLVED",I170),0)=1),AND(LEN(I170)=20,IFERROR(FIND("ACCEPTED UNCERTAINTY",I170),0)=1)),COUNTIFS(EVIDENCE_PACKET!$A$6:$A$205,E170,EVIDENCE_PACKET!$B$6:$B$205,B170,EVIDENCE_PACKET!$J$6:$J$205,"VALID")=1,COUNTIFS(EVIDENCE_PACKET!$A$6:$A$205,G170,EVIDENCE_PACKET!$B$6:$B$205,B170,EVIDENCE_PACKET!$J$6:$J$205,"VALID")=1),"VALID","INVALID - CONTROL / LINK")))</x:f>
      </x:c>
    </x:row>
    <x:row r="171">
      <x:c r="A171" s="20"/>
      <x:c r="B171" s="20"/>
      <x:c r="C171" s="20"/>
      <x:c r="D171" s="20"/>
      <x:c r="E171" s="20"/>
      <x:c r="F171" s="20"/>
      <x:c r="G171" s="20"/>
      <x:c r="H171" s="20"/>
      <x:c r="I171" s="20"/>
      <x:c r="J171" s="20"/>
      <x:c r="K171" s="26" t="str">
        <x:f>IF(A171="","",IF(COUNTIF($A$6:$A$205,A171)&gt;1,"INVALID - DUPLICATE ID",IF(AND(OR(AND(LEN(C171)=5,IFERROR(FIND("SCOPE",C171),0)=1),AND(LEN(C171)=10,IFERROR(FIND("CAPABILITY",C171),0)=1),AND(LEN(C171)=12,IFERROR(FIND("JURISDICTION",C171),0)=1),AND(LEN(C171)=5,IFERROR(FIND("BUYER",C171),0)=1),AND(LEN(C171)=16,IFERROR(FIND("ENGAGEMENT MODEL",C171),0)=1),AND(LEN(C171)=18,IFERROR(FIND("DELIVERY OWNERSHIP",C171),0)=1),AND(LEN(C171)=16,IFERROR(FIND("COMMERCIAL MODEL",C171),0)=1),AND(LEN(C171)=8,IFERROR(FIND("EVIDENCE",C171),0)=1)),OR(AND(LEN(H171)=3,IFERROR(FIND("YES",H171),0)=1),AND(LEN(H171)=2,IFERROR(FIND("NO",H171),0)=1)),OR(AND(LEN(I171)=4,IFERROR(FIND("OPEN",I171),0)=1),AND(LEN(I171)=8,IFERROR(FIND("RESOLVED",I171),0)=1),AND(LEN(I171)=20,IFERROR(FIND("ACCEPTED UNCERTAINTY",I171),0)=1)),COUNTIFS(EVIDENCE_PACKET!$A$6:$A$205,E171,EVIDENCE_PACKET!$B$6:$B$205,B171,EVIDENCE_PACKET!$J$6:$J$205,"VALID")=1,COUNTIFS(EVIDENCE_PACKET!$A$6:$A$205,G171,EVIDENCE_PACKET!$B$6:$B$205,B171,EVIDENCE_PACKET!$J$6:$J$205,"VALID")=1),"VALID","INVALID - CONTROL / LINK")))</x:f>
      </x:c>
    </x:row>
    <x:row r="172">
      <x:c r="A172" s="20"/>
      <x:c r="B172" s="20"/>
      <x:c r="C172" s="20"/>
      <x:c r="D172" s="20"/>
      <x:c r="E172" s="20"/>
      <x:c r="F172" s="20"/>
      <x:c r="G172" s="20"/>
      <x:c r="H172" s="20"/>
      <x:c r="I172" s="20"/>
      <x:c r="J172" s="20"/>
      <x:c r="K172" s="26" t="str">
        <x:f>IF(A172="","",IF(COUNTIF($A$6:$A$205,A172)&gt;1,"INVALID - DUPLICATE ID",IF(AND(OR(AND(LEN(C172)=5,IFERROR(FIND("SCOPE",C172),0)=1),AND(LEN(C172)=10,IFERROR(FIND("CAPABILITY",C172),0)=1),AND(LEN(C172)=12,IFERROR(FIND("JURISDICTION",C172),0)=1),AND(LEN(C172)=5,IFERROR(FIND("BUYER",C172),0)=1),AND(LEN(C172)=16,IFERROR(FIND("ENGAGEMENT MODEL",C172),0)=1),AND(LEN(C172)=18,IFERROR(FIND("DELIVERY OWNERSHIP",C172),0)=1),AND(LEN(C172)=16,IFERROR(FIND("COMMERCIAL MODEL",C172),0)=1),AND(LEN(C172)=8,IFERROR(FIND("EVIDENCE",C172),0)=1)),OR(AND(LEN(H172)=3,IFERROR(FIND("YES",H172),0)=1),AND(LEN(H172)=2,IFERROR(FIND("NO",H172),0)=1)),OR(AND(LEN(I172)=4,IFERROR(FIND("OPEN",I172),0)=1),AND(LEN(I172)=8,IFERROR(FIND("RESOLVED",I172),0)=1),AND(LEN(I172)=20,IFERROR(FIND("ACCEPTED UNCERTAINTY",I172),0)=1)),COUNTIFS(EVIDENCE_PACKET!$A$6:$A$205,E172,EVIDENCE_PACKET!$B$6:$B$205,B172,EVIDENCE_PACKET!$J$6:$J$205,"VALID")=1,COUNTIFS(EVIDENCE_PACKET!$A$6:$A$205,G172,EVIDENCE_PACKET!$B$6:$B$205,B172,EVIDENCE_PACKET!$J$6:$J$205,"VALID")=1),"VALID","INVALID - CONTROL / LINK")))</x:f>
      </x:c>
    </x:row>
    <x:row r="173">
      <x:c r="A173" s="20"/>
      <x:c r="B173" s="20"/>
      <x:c r="C173" s="20"/>
      <x:c r="D173" s="20"/>
      <x:c r="E173" s="20"/>
      <x:c r="F173" s="20"/>
      <x:c r="G173" s="20"/>
      <x:c r="H173" s="20"/>
      <x:c r="I173" s="20"/>
      <x:c r="J173" s="20"/>
      <x:c r="K173" s="26" t="str">
        <x:f>IF(A173="","",IF(COUNTIF($A$6:$A$205,A173)&gt;1,"INVALID - DUPLICATE ID",IF(AND(OR(AND(LEN(C173)=5,IFERROR(FIND("SCOPE",C173),0)=1),AND(LEN(C173)=10,IFERROR(FIND("CAPABILITY",C173),0)=1),AND(LEN(C173)=12,IFERROR(FIND("JURISDICTION",C173),0)=1),AND(LEN(C173)=5,IFERROR(FIND("BUYER",C173),0)=1),AND(LEN(C173)=16,IFERROR(FIND("ENGAGEMENT MODEL",C173),0)=1),AND(LEN(C173)=18,IFERROR(FIND("DELIVERY OWNERSHIP",C173),0)=1),AND(LEN(C173)=16,IFERROR(FIND("COMMERCIAL MODEL",C173),0)=1),AND(LEN(C173)=8,IFERROR(FIND("EVIDENCE",C173),0)=1)),OR(AND(LEN(H173)=3,IFERROR(FIND("YES",H173),0)=1),AND(LEN(H173)=2,IFERROR(FIND("NO",H173),0)=1)),OR(AND(LEN(I173)=4,IFERROR(FIND("OPEN",I173),0)=1),AND(LEN(I173)=8,IFERROR(FIND("RESOLVED",I173),0)=1),AND(LEN(I173)=20,IFERROR(FIND("ACCEPTED UNCERTAINTY",I173),0)=1)),COUNTIFS(EVIDENCE_PACKET!$A$6:$A$205,E173,EVIDENCE_PACKET!$B$6:$B$205,B173,EVIDENCE_PACKET!$J$6:$J$205,"VALID")=1,COUNTIFS(EVIDENCE_PACKET!$A$6:$A$205,G173,EVIDENCE_PACKET!$B$6:$B$205,B173,EVIDENCE_PACKET!$J$6:$J$205,"VALID")=1),"VALID","INVALID - CONTROL / LINK")))</x:f>
      </x:c>
    </x:row>
    <x:row r="174">
      <x:c r="A174" s="20"/>
      <x:c r="B174" s="20"/>
      <x:c r="C174" s="20"/>
      <x:c r="D174" s="20"/>
      <x:c r="E174" s="20"/>
      <x:c r="F174" s="20"/>
      <x:c r="G174" s="20"/>
      <x:c r="H174" s="20"/>
      <x:c r="I174" s="20"/>
      <x:c r="J174" s="20"/>
      <x:c r="K174" s="26" t="str">
        <x:f>IF(A174="","",IF(COUNTIF($A$6:$A$205,A174)&gt;1,"INVALID - DUPLICATE ID",IF(AND(OR(AND(LEN(C174)=5,IFERROR(FIND("SCOPE",C174),0)=1),AND(LEN(C174)=10,IFERROR(FIND("CAPABILITY",C174),0)=1),AND(LEN(C174)=12,IFERROR(FIND("JURISDICTION",C174),0)=1),AND(LEN(C174)=5,IFERROR(FIND("BUYER",C174),0)=1),AND(LEN(C174)=16,IFERROR(FIND("ENGAGEMENT MODEL",C174),0)=1),AND(LEN(C174)=18,IFERROR(FIND("DELIVERY OWNERSHIP",C174),0)=1),AND(LEN(C174)=16,IFERROR(FIND("COMMERCIAL MODEL",C174),0)=1),AND(LEN(C174)=8,IFERROR(FIND("EVIDENCE",C174),0)=1)),OR(AND(LEN(H174)=3,IFERROR(FIND("YES",H174),0)=1),AND(LEN(H174)=2,IFERROR(FIND("NO",H174),0)=1)),OR(AND(LEN(I174)=4,IFERROR(FIND("OPEN",I174),0)=1),AND(LEN(I174)=8,IFERROR(FIND("RESOLVED",I174),0)=1),AND(LEN(I174)=20,IFERROR(FIND("ACCEPTED UNCERTAINTY",I174),0)=1)),COUNTIFS(EVIDENCE_PACKET!$A$6:$A$205,E174,EVIDENCE_PACKET!$B$6:$B$205,B174,EVIDENCE_PACKET!$J$6:$J$205,"VALID")=1,COUNTIFS(EVIDENCE_PACKET!$A$6:$A$205,G174,EVIDENCE_PACKET!$B$6:$B$205,B174,EVIDENCE_PACKET!$J$6:$J$205,"VALID")=1),"VALID","INVALID - CONTROL / LINK")))</x:f>
      </x:c>
    </x:row>
    <x:row r="175">
      <x:c r="A175" s="20"/>
      <x:c r="B175" s="20"/>
      <x:c r="C175" s="20"/>
      <x:c r="D175" s="20"/>
      <x:c r="E175" s="20"/>
      <x:c r="F175" s="20"/>
      <x:c r="G175" s="20"/>
      <x:c r="H175" s="20"/>
      <x:c r="I175" s="20"/>
      <x:c r="J175" s="20"/>
      <x:c r="K175" s="26" t="str">
        <x:f>IF(A175="","",IF(COUNTIF($A$6:$A$205,A175)&gt;1,"INVALID - DUPLICATE ID",IF(AND(OR(AND(LEN(C175)=5,IFERROR(FIND("SCOPE",C175),0)=1),AND(LEN(C175)=10,IFERROR(FIND("CAPABILITY",C175),0)=1),AND(LEN(C175)=12,IFERROR(FIND("JURISDICTION",C175),0)=1),AND(LEN(C175)=5,IFERROR(FIND("BUYER",C175),0)=1),AND(LEN(C175)=16,IFERROR(FIND("ENGAGEMENT MODEL",C175),0)=1),AND(LEN(C175)=18,IFERROR(FIND("DELIVERY OWNERSHIP",C175),0)=1),AND(LEN(C175)=16,IFERROR(FIND("COMMERCIAL MODEL",C175),0)=1),AND(LEN(C175)=8,IFERROR(FIND("EVIDENCE",C175),0)=1)),OR(AND(LEN(H175)=3,IFERROR(FIND("YES",H175),0)=1),AND(LEN(H175)=2,IFERROR(FIND("NO",H175),0)=1)),OR(AND(LEN(I175)=4,IFERROR(FIND("OPEN",I175),0)=1),AND(LEN(I175)=8,IFERROR(FIND("RESOLVED",I175),0)=1),AND(LEN(I175)=20,IFERROR(FIND("ACCEPTED UNCERTAINTY",I175),0)=1)),COUNTIFS(EVIDENCE_PACKET!$A$6:$A$205,E175,EVIDENCE_PACKET!$B$6:$B$205,B175,EVIDENCE_PACKET!$J$6:$J$205,"VALID")=1,COUNTIFS(EVIDENCE_PACKET!$A$6:$A$205,G175,EVIDENCE_PACKET!$B$6:$B$205,B175,EVIDENCE_PACKET!$J$6:$J$205,"VALID")=1),"VALID","INVALID - CONTROL / LINK")))</x:f>
      </x:c>
    </x:row>
    <x:row r="176">
      <x:c r="A176" s="20"/>
      <x:c r="B176" s="20"/>
      <x:c r="C176" s="20"/>
      <x:c r="D176" s="20"/>
      <x:c r="E176" s="20"/>
      <x:c r="F176" s="20"/>
      <x:c r="G176" s="20"/>
      <x:c r="H176" s="20"/>
      <x:c r="I176" s="20"/>
      <x:c r="J176" s="20"/>
      <x:c r="K176" s="26" t="str">
        <x:f>IF(A176="","",IF(COUNTIF($A$6:$A$205,A176)&gt;1,"INVALID - DUPLICATE ID",IF(AND(OR(AND(LEN(C176)=5,IFERROR(FIND("SCOPE",C176),0)=1),AND(LEN(C176)=10,IFERROR(FIND("CAPABILITY",C176),0)=1),AND(LEN(C176)=12,IFERROR(FIND("JURISDICTION",C176),0)=1),AND(LEN(C176)=5,IFERROR(FIND("BUYER",C176),0)=1),AND(LEN(C176)=16,IFERROR(FIND("ENGAGEMENT MODEL",C176),0)=1),AND(LEN(C176)=18,IFERROR(FIND("DELIVERY OWNERSHIP",C176),0)=1),AND(LEN(C176)=16,IFERROR(FIND("COMMERCIAL MODEL",C176),0)=1),AND(LEN(C176)=8,IFERROR(FIND("EVIDENCE",C176),0)=1)),OR(AND(LEN(H176)=3,IFERROR(FIND("YES",H176),0)=1),AND(LEN(H176)=2,IFERROR(FIND("NO",H176),0)=1)),OR(AND(LEN(I176)=4,IFERROR(FIND("OPEN",I176),0)=1),AND(LEN(I176)=8,IFERROR(FIND("RESOLVED",I176),0)=1),AND(LEN(I176)=20,IFERROR(FIND("ACCEPTED UNCERTAINTY",I176),0)=1)),COUNTIFS(EVIDENCE_PACKET!$A$6:$A$205,E176,EVIDENCE_PACKET!$B$6:$B$205,B176,EVIDENCE_PACKET!$J$6:$J$205,"VALID")=1,COUNTIFS(EVIDENCE_PACKET!$A$6:$A$205,G176,EVIDENCE_PACKET!$B$6:$B$205,B176,EVIDENCE_PACKET!$J$6:$J$205,"VALID")=1),"VALID","INVALID - CONTROL / LINK")))</x:f>
      </x:c>
    </x:row>
    <x:row r="177">
      <x:c r="A177" s="20"/>
      <x:c r="B177" s="20"/>
      <x:c r="C177" s="20"/>
      <x:c r="D177" s="20"/>
      <x:c r="E177" s="20"/>
      <x:c r="F177" s="20"/>
      <x:c r="G177" s="20"/>
      <x:c r="H177" s="20"/>
      <x:c r="I177" s="20"/>
      <x:c r="J177" s="20"/>
      <x:c r="K177" s="26" t="str">
        <x:f>IF(A177="","",IF(COUNTIF($A$6:$A$205,A177)&gt;1,"INVALID - DUPLICATE ID",IF(AND(OR(AND(LEN(C177)=5,IFERROR(FIND("SCOPE",C177),0)=1),AND(LEN(C177)=10,IFERROR(FIND("CAPABILITY",C177),0)=1),AND(LEN(C177)=12,IFERROR(FIND("JURISDICTION",C177),0)=1),AND(LEN(C177)=5,IFERROR(FIND("BUYER",C177),0)=1),AND(LEN(C177)=16,IFERROR(FIND("ENGAGEMENT MODEL",C177),0)=1),AND(LEN(C177)=18,IFERROR(FIND("DELIVERY OWNERSHIP",C177),0)=1),AND(LEN(C177)=16,IFERROR(FIND("COMMERCIAL MODEL",C177),0)=1),AND(LEN(C177)=8,IFERROR(FIND("EVIDENCE",C177),0)=1)),OR(AND(LEN(H177)=3,IFERROR(FIND("YES",H177),0)=1),AND(LEN(H177)=2,IFERROR(FIND("NO",H177),0)=1)),OR(AND(LEN(I177)=4,IFERROR(FIND("OPEN",I177),0)=1),AND(LEN(I177)=8,IFERROR(FIND("RESOLVED",I177),0)=1),AND(LEN(I177)=20,IFERROR(FIND("ACCEPTED UNCERTAINTY",I177),0)=1)),COUNTIFS(EVIDENCE_PACKET!$A$6:$A$205,E177,EVIDENCE_PACKET!$B$6:$B$205,B177,EVIDENCE_PACKET!$J$6:$J$205,"VALID")=1,COUNTIFS(EVIDENCE_PACKET!$A$6:$A$205,G177,EVIDENCE_PACKET!$B$6:$B$205,B177,EVIDENCE_PACKET!$J$6:$J$205,"VALID")=1),"VALID","INVALID - CONTROL / LINK")))</x:f>
      </x:c>
    </x:row>
    <x:row r="178">
      <x:c r="A178" s="20"/>
      <x:c r="B178" s="20"/>
      <x:c r="C178" s="20"/>
      <x:c r="D178" s="20"/>
      <x:c r="E178" s="20"/>
      <x:c r="F178" s="20"/>
      <x:c r="G178" s="20"/>
      <x:c r="H178" s="20"/>
      <x:c r="I178" s="20"/>
      <x:c r="J178" s="20"/>
      <x:c r="K178" s="26" t="str">
        <x:f>IF(A178="","",IF(COUNTIF($A$6:$A$205,A178)&gt;1,"INVALID - DUPLICATE ID",IF(AND(OR(AND(LEN(C178)=5,IFERROR(FIND("SCOPE",C178),0)=1),AND(LEN(C178)=10,IFERROR(FIND("CAPABILITY",C178),0)=1),AND(LEN(C178)=12,IFERROR(FIND("JURISDICTION",C178),0)=1),AND(LEN(C178)=5,IFERROR(FIND("BUYER",C178),0)=1),AND(LEN(C178)=16,IFERROR(FIND("ENGAGEMENT MODEL",C178),0)=1),AND(LEN(C178)=18,IFERROR(FIND("DELIVERY OWNERSHIP",C178),0)=1),AND(LEN(C178)=16,IFERROR(FIND("COMMERCIAL MODEL",C178),0)=1),AND(LEN(C178)=8,IFERROR(FIND("EVIDENCE",C178),0)=1)),OR(AND(LEN(H178)=3,IFERROR(FIND("YES",H178),0)=1),AND(LEN(H178)=2,IFERROR(FIND("NO",H178),0)=1)),OR(AND(LEN(I178)=4,IFERROR(FIND("OPEN",I178),0)=1),AND(LEN(I178)=8,IFERROR(FIND("RESOLVED",I178),0)=1),AND(LEN(I178)=20,IFERROR(FIND("ACCEPTED UNCERTAINTY",I178),0)=1)),COUNTIFS(EVIDENCE_PACKET!$A$6:$A$205,E178,EVIDENCE_PACKET!$B$6:$B$205,B178,EVIDENCE_PACKET!$J$6:$J$205,"VALID")=1,COUNTIFS(EVIDENCE_PACKET!$A$6:$A$205,G178,EVIDENCE_PACKET!$B$6:$B$205,B178,EVIDENCE_PACKET!$J$6:$J$205,"VALID")=1),"VALID","INVALID - CONTROL / LINK")))</x:f>
      </x:c>
    </x:row>
    <x:row r="179">
      <x:c r="A179" s="20"/>
      <x:c r="B179" s="20"/>
      <x:c r="C179" s="20"/>
      <x:c r="D179" s="20"/>
      <x:c r="E179" s="20"/>
      <x:c r="F179" s="20"/>
      <x:c r="G179" s="20"/>
      <x:c r="H179" s="20"/>
      <x:c r="I179" s="20"/>
      <x:c r="J179" s="20"/>
      <x:c r="K179" s="26" t="str">
        <x:f>IF(A179="","",IF(COUNTIF($A$6:$A$205,A179)&gt;1,"INVALID - DUPLICATE ID",IF(AND(OR(AND(LEN(C179)=5,IFERROR(FIND("SCOPE",C179),0)=1),AND(LEN(C179)=10,IFERROR(FIND("CAPABILITY",C179),0)=1),AND(LEN(C179)=12,IFERROR(FIND("JURISDICTION",C179),0)=1),AND(LEN(C179)=5,IFERROR(FIND("BUYER",C179),0)=1),AND(LEN(C179)=16,IFERROR(FIND("ENGAGEMENT MODEL",C179),0)=1),AND(LEN(C179)=18,IFERROR(FIND("DELIVERY OWNERSHIP",C179),0)=1),AND(LEN(C179)=16,IFERROR(FIND("COMMERCIAL MODEL",C179),0)=1),AND(LEN(C179)=8,IFERROR(FIND("EVIDENCE",C179),0)=1)),OR(AND(LEN(H179)=3,IFERROR(FIND("YES",H179),0)=1),AND(LEN(H179)=2,IFERROR(FIND("NO",H179),0)=1)),OR(AND(LEN(I179)=4,IFERROR(FIND("OPEN",I179),0)=1),AND(LEN(I179)=8,IFERROR(FIND("RESOLVED",I179),0)=1),AND(LEN(I179)=20,IFERROR(FIND("ACCEPTED UNCERTAINTY",I179),0)=1)),COUNTIFS(EVIDENCE_PACKET!$A$6:$A$205,E179,EVIDENCE_PACKET!$B$6:$B$205,B179,EVIDENCE_PACKET!$J$6:$J$205,"VALID")=1,COUNTIFS(EVIDENCE_PACKET!$A$6:$A$205,G179,EVIDENCE_PACKET!$B$6:$B$205,B179,EVIDENCE_PACKET!$J$6:$J$205,"VALID")=1),"VALID","INVALID - CONTROL / LINK")))</x:f>
      </x:c>
    </x:row>
    <x:row r="180">
      <x:c r="A180" s="20"/>
      <x:c r="B180" s="20"/>
      <x:c r="C180" s="20"/>
      <x:c r="D180" s="20"/>
      <x:c r="E180" s="20"/>
      <x:c r="F180" s="20"/>
      <x:c r="G180" s="20"/>
      <x:c r="H180" s="20"/>
      <x:c r="I180" s="20"/>
      <x:c r="J180" s="20"/>
      <x:c r="K180" s="26" t="str">
        <x:f>IF(A180="","",IF(COUNTIF($A$6:$A$205,A180)&gt;1,"INVALID - DUPLICATE ID",IF(AND(OR(AND(LEN(C180)=5,IFERROR(FIND("SCOPE",C180),0)=1),AND(LEN(C180)=10,IFERROR(FIND("CAPABILITY",C180),0)=1),AND(LEN(C180)=12,IFERROR(FIND("JURISDICTION",C180),0)=1),AND(LEN(C180)=5,IFERROR(FIND("BUYER",C180),0)=1),AND(LEN(C180)=16,IFERROR(FIND("ENGAGEMENT MODEL",C180),0)=1),AND(LEN(C180)=18,IFERROR(FIND("DELIVERY OWNERSHIP",C180),0)=1),AND(LEN(C180)=16,IFERROR(FIND("COMMERCIAL MODEL",C180),0)=1),AND(LEN(C180)=8,IFERROR(FIND("EVIDENCE",C180),0)=1)),OR(AND(LEN(H180)=3,IFERROR(FIND("YES",H180),0)=1),AND(LEN(H180)=2,IFERROR(FIND("NO",H180),0)=1)),OR(AND(LEN(I180)=4,IFERROR(FIND("OPEN",I180),0)=1),AND(LEN(I180)=8,IFERROR(FIND("RESOLVED",I180),0)=1),AND(LEN(I180)=20,IFERROR(FIND("ACCEPTED UNCERTAINTY",I180),0)=1)),COUNTIFS(EVIDENCE_PACKET!$A$6:$A$205,E180,EVIDENCE_PACKET!$B$6:$B$205,B180,EVIDENCE_PACKET!$J$6:$J$205,"VALID")=1,COUNTIFS(EVIDENCE_PACKET!$A$6:$A$205,G180,EVIDENCE_PACKET!$B$6:$B$205,B180,EVIDENCE_PACKET!$J$6:$J$205,"VALID")=1),"VALID","INVALID - CONTROL / LINK")))</x:f>
      </x:c>
    </x:row>
    <x:row r="181">
      <x:c r="A181" s="20"/>
      <x:c r="B181" s="20"/>
      <x:c r="C181" s="20"/>
      <x:c r="D181" s="20"/>
      <x:c r="E181" s="20"/>
      <x:c r="F181" s="20"/>
      <x:c r="G181" s="20"/>
      <x:c r="H181" s="20"/>
      <x:c r="I181" s="20"/>
      <x:c r="J181" s="20"/>
      <x:c r="K181" s="26" t="str">
        <x:f>IF(A181="","",IF(COUNTIF($A$6:$A$205,A181)&gt;1,"INVALID - DUPLICATE ID",IF(AND(OR(AND(LEN(C181)=5,IFERROR(FIND("SCOPE",C181),0)=1),AND(LEN(C181)=10,IFERROR(FIND("CAPABILITY",C181),0)=1),AND(LEN(C181)=12,IFERROR(FIND("JURISDICTION",C181),0)=1),AND(LEN(C181)=5,IFERROR(FIND("BUYER",C181),0)=1),AND(LEN(C181)=16,IFERROR(FIND("ENGAGEMENT MODEL",C181),0)=1),AND(LEN(C181)=18,IFERROR(FIND("DELIVERY OWNERSHIP",C181),0)=1),AND(LEN(C181)=16,IFERROR(FIND("COMMERCIAL MODEL",C181),0)=1),AND(LEN(C181)=8,IFERROR(FIND("EVIDENCE",C181),0)=1)),OR(AND(LEN(H181)=3,IFERROR(FIND("YES",H181),0)=1),AND(LEN(H181)=2,IFERROR(FIND("NO",H181),0)=1)),OR(AND(LEN(I181)=4,IFERROR(FIND("OPEN",I181),0)=1),AND(LEN(I181)=8,IFERROR(FIND("RESOLVED",I181),0)=1),AND(LEN(I181)=20,IFERROR(FIND("ACCEPTED UNCERTAINTY",I181),0)=1)),COUNTIFS(EVIDENCE_PACKET!$A$6:$A$205,E181,EVIDENCE_PACKET!$B$6:$B$205,B181,EVIDENCE_PACKET!$J$6:$J$205,"VALID")=1,COUNTIFS(EVIDENCE_PACKET!$A$6:$A$205,G181,EVIDENCE_PACKET!$B$6:$B$205,B181,EVIDENCE_PACKET!$J$6:$J$205,"VALID")=1),"VALID","INVALID - CONTROL / LINK")))</x:f>
      </x:c>
    </x:row>
    <x:row r="182">
      <x:c r="A182" s="20"/>
      <x:c r="B182" s="20"/>
      <x:c r="C182" s="20"/>
      <x:c r="D182" s="20"/>
      <x:c r="E182" s="20"/>
      <x:c r="F182" s="20"/>
      <x:c r="G182" s="20"/>
      <x:c r="H182" s="20"/>
      <x:c r="I182" s="20"/>
      <x:c r="J182" s="20"/>
      <x:c r="K182" s="26" t="str">
        <x:f>IF(A182="","",IF(COUNTIF($A$6:$A$205,A182)&gt;1,"INVALID - DUPLICATE ID",IF(AND(OR(AND(LEN(C182)=5,IFERROR(FIND("SCOPE",C182),0)=1),AND(LEN(C182)=10,IFERROR(FIND("CAPABILITY",C182),0)=1),AND(LEN(C182)=12,IFERROR(FIND("JURISDICTION",C182),0)=1),AND(LEN(C182)=5,IFERROR(FIND("BUYER",C182),0)=1),AND(LEN(C182)=16,IFERROR(FIND("ENGAGEMENT MODEL",C182),0)=1),AND(LEN(C182)=18,IFERROR(FIND("DELIVERY OWNERSHIP",C182),0)=1),AND(LEN(C182)=16,IFERROR(FIND("COMMERCIAL MODEL",C182),0)=1),AND(LEN(C182)=8,IFERROR(FIND("EVIDENCE",C182),0)=1)),OR(AND(LEN(H182)=3,IFERROR(FIND("YES",H182),0)=1),AND(LEN(H182)=2,IFERROR(FIND("NO",H182),0)=1)),OR(AND(LEN(I182)=4,IFERROR(FIND("OPEN",I182),0)=1),AND(LEN(I182)=8,IFERROR(FIND("RESOLVED",I182),0)=1),AND(LEN(I182)=20,IFERROR(FIND("ACCEPTED UNCERTAINTY",I182),0)=1)),COUNTIFS(EVIDENCE_PACKET!$A$6:$A$205,E182,EVIDENCE_PACKET!$B$6:$B$205,B182,EVIDENCE_PACKET!$J$6:$J$205,"VALID")=1,COUNTIFS(EVIDENCE_PACKET!$A$6:$A$205,G182,EVIDENCE_PACKET!$B$6:$B$205,B182,EVIDENCE_PACKET!$J$6:$J$205,"VALID")=1),"VALID","INVALID - CONTROL / LINK")))</x:f>
      </x:c>
    </x:row>
    <x:row r="183">
      <x:c r="A183" s="20"/>
      <x:c r="B183" s="20"/>
      <x:c r="C183" s="20"/>
      <x:c r="D183" s="20"/>
      <x:c r="E183" s="20"/>
      <x:c r="F183" s="20"/>
      <x:c r="G183" s="20"/>
      <x:c r="H183" s="20"/>
      <x:c r="I183" s="20"/>
      <x:c r="J183" s="20"/>
      <x:c r="K183" s="26" t="str">
        <x:f>IF(A183="","",IF(COUNTIF($A$6:$A$205,A183)&gt;1,"INVALID - DUPLICATE ID",IF(AND(OR(AND(LEN(C183)=5,IFERROR(FIND("SCOPE",C183),0)=1),AND(LEN(C183)=10,IFERROR(FIND("CAPABILITY",C183),0)=1),AND(LEN(C183)=12,IFERROR(FIND("JURISDICTION",C183),0)=1),AND(LEN(C183)=5,IFERROR(FIND("BUYER",C183),0)=1),AND(LEN(C183)=16,IFERROR(FIND("ENGAGEMENT MODEL",C183),0)=1),AND(LEN(C183)=18,IFERROR(FIND("DELIVERY OWNERSHIP",C183),0)=1),AND(LEN(C183)=16,IFERROR(FIND("COMMERCIAL MODEL",C183),0)=1),AND(LEN(C183)=8,IFERROR(FIND("EVIDENCE",C183),0)=1)),OR(AND(LEN(H183)=3,IFERROR(FIND("YES",H183),0)=1),AND(LEN(H183)=2,IFERROR(FIND("NO",H183),0)=1)),OR(AND(LEN(I183)=4,IFERROR(FIND("OPEN",I183),0)=1),AND(LEN(I183)=8,IFERROR(FIND("RESOLVED",I183),0)=1),AND(LEN(I183)=20,IFERROR(FIND("ACCEPTED UNCERTAINTY",I183),0)=1)),COUNTIFS(EVIDENCE_PACKET!$A$6:$A$205,E183,EVIDENCE_PACKET!$B$6:$B$205,B183,EVIDENCE_PACKET!$J$6:$J$205,"VALID")=1,COUNTIFS(EVIDENCE_PACKET!$A$6:$A$205,G183,EVIDENCE_PACKET!$B$6:$B$205,B183,EVIDENCE_PACKET!$J$6:$J$205,"VALID")=1),"VALID","INVALID - CONTROL / LINK")))</x:f>
      </x:c>
    </x:row>
    <x:row r="184">
      <x:c r="A184" s="20"/>
      <x:c r="B184" s="20"/>
      <x:c r="C184" s="20"/>
      <x:c r="D184" s="20"/>
      <x:c r="E184" s="20"/>
      <x:c r="F184" s="20"/>
      <x:c r="G184" s="20"/>
      <x:c r="H184" s="20"/>
      <x:c r="I184" s="20"/>
      <x:c r="J184" s="20"/>
      <x:c r="K184" s="26" t="str">
        <x:f>IF(A184="","",IF(COUNTIF($A$6:$A$205,A184)&gt;1,"INVALID - DUPLICATE ID",IF(AND(OR(AND(LEN(C184)=5,IFERROR(FIND("SCOPE",C184),0)=1),AND(LEN(C184)=10,IFERROR(FIND("CAPABILITY",C184),0)=1),AND(LEN(C184)=12,IFERROR(FIND("JURISDICTION",C184),0)=1),AND(LEN(C184)=5,IFERROR(FIND("BUYER",C184),0)=1),AND(LEN(C184)=16,IFERROR(FIND("ENGAGEMENT MODEL",C184),0)=1),AND(LEN(C184)=18,IFERROR(FIND("DELIVERY OWNERSHIP",C184),0)=1),AND(LEN(C184)=16,IFERROR(FIND("COMMERCIAL MODEL",C184),0)=1),AND(LEN(C184)=8,IFERROR(FIND("EVIDENCE",C184),0)=1)),OR(AND(LEN(H184)=3,IFERROR(FIND("YES",H184),0)=1),AND(LEN(H184)=2,IFERROR(FIND("NO",H184),0)=1)),OR(AND(LEN(I184)=4,IFERROR(FIND("OPEN",I184),0)=1),AND(LEN(I184)=8,IFERROR(FIND("RESOLVED",I184),0)=1),AND(LEN(I184)=20,IFERROR(FIND("ACCEPTED UNCERTAINTY",I184),0)=1)),COUNTIFS(EVIDENCE_PACKET!$A$6:$A$205,E184,EVIDENCE_PACKET!$B$6:$B$205,B184,EVIDENCE_PACKET!$J$6:$J$205,"VALID")=1,COUNTIFS(EVIDENCE_PACKET!$A$6:$A$205,G184,EVIDENCE_PACKET!$B$6:$B$205,B184,EVIDENCE_PACKET!$J$6:$J$205,"VALID")=1),"VALID","INVALID - CONTROL / LINK")))</x:f>
      </x:c>
    </x:row>
    <x:row r="185">
      <x:c r="A185" s="20"/>
      <x:c r="B185" s="20"/>
      <x:c r="C185" s="20"/>
      <x:c r="D185" s="20"/>
      <x:c r="E185" s="20"/>
      <x:c r="F185" s="20"/>
      <x:c r="G185" s="20"/>
      <x:c r="H185" s="20"/>
      <x:c r="I185" s="20"/>
      <x:c r="J185" s="20"/>
      <x:c r="K185" s="26" t="str">
        <x:f>IF(A185="","",IF(COUNTIF($A$6:$A$205,A185)&gt;1,"INVALID - DUPLICATE ID",IF(AND(OR(AND(LEN(C185)=5,IFERROR(FIND("SCOPE",C185),0)=1),AND(LEN(C185)=10,IFERROR(FIND("CAPABILITY",C185),0)=1),AND(LEN(C185)=12,IFERROR(FIND("JURISDICTION",C185),0)=1),AND(LEN(C185)=5,IFERROR(FIND("BUYER",C185),0)=1),AND(LEN(C185)=16,IFERROR(FIND("ENGAGEMENT MODEL",C185),0)=1),AND(LEN(C185)=18,IFERROR(FIND("DELIVERY OWNERSHIP",C185),0)=1),AND(LEN(C185)=16,IFERROR(FIND("COMMERCIAL MODEL",C185),0)=1),AND(LEN(C185)=8,IFERROR(FIND("EVIDENCE",C185),0)=1)),OR(AND(LEN(H185)=3,IFERROR(FIND("YES",H185),0)=1),AND(LEN(H185)=2,IFERROR(FIND("NO",H185),0)=1)),OR(AND(LEN(I185)=4,IFERROR(FIND("OPEN",I185),0)=1),AND(LEN(I185)=8,IFERROR(FIND("RESOLVED",I185),0)=1),AND(LEN(I185)=20,IFERROR(FIND("ACCEPTED UNCERTAINTY",I185),0)=1)),COUNTIFS(EVIDENCE_PACKET!$A$6:$A$205,E185,EVIDENCE_PACKET!$B$6:$B$205,B185,EVIDENCE_PACKET!$J$6:$J$205,"VALID")=1,COUNTIFS(EVIDENCE_PACKET!$A$6:$A$205,G185,EVIDENCE_PACKET!$B$6:$B$205,B185,EVIDENCE_PACKET!$J$6:$J$205,"VALID")=1),"VALID","INVALID - CONTROL / LINK")))</x:f>
      </x:c>
    </x:row>
    <x:row r="186">
      <x:c r="A186" s="20"/>
      <x:c r="B186" s="20"/>
      <x:c r="C186" s="20"/>
      <x:c r="D186" s="20"/>
      <x:c r="E186" s="20"/>
      <x:c r="F186" s="20"/>
      <x:c r="G186" s="20"/>
      <x:c r="H186" s="20"/>
      <x:c r="I186" s="20"/>
      <x:c r="J186" s="20"/>
      <x:c r="K186" s="26" t="str">
        <x:f>IF(A186="","",IF(COUNTIF($A$6:$A$205,A186)&gt;1,"INVALID - DUPLICATE ID",IF(AND(OR(AND(LEN(C186)=5,IFERROR(FIND("SCOPE",C186),0)=1),AND(LEN(C186)=10,IFERROR(FIND("CAPABILITY",C186),0)=1),AND(LEN(C186)=12,IFERROR(FIND("JURISDICTION",C186),0)=1),AND(LEN(C186)=5,IFERROR(FIND("BUYER",C186),0)=1),AND(LEN(C186)=16,IFERROR(FIND("ENGAGEMENT MODEL",C186),0)=1),AND(LEN(C186)=18,IFERROR(FIND("DELIVERY OWNERSHIP",C186),0)=1),AND(LEN(C186)=16,IFERROR(FIND("COMMERCIAL MODEL",C186),0)=1),AND(LEN(C186)=8,IFERROR(FIND("EVIDENCE",C186),0)=1)),OR(AND(LEN(H186)=3,IFERROR(FIND("YES",H186),0)=1),AND(LEN(H186)=2,IFERROR(FIND("NO",H186),0)=1)),OR(AND(LEN(I186)=4,IFERROR(FIND("OPEN",I186),0)=1),AND(LEN(I186)=8,IFERROR(FIND("RESOLVED",I186),0)=1),AND(LEN(I186)=20,IFERROR(FIND("ACCEPTED UNCERTAINTY",I186),0)=1)),COUNTIFS(EVIDENCE_PACKET!$A$6:$A$205,E186,EVIDENCE_PACKET!$B$6:$B$205,B186,EVIDENCE_PACKET!$J$6:$J$205,"VALID")=1,COUNTIFS(EVIDENCE_PACKET!$A$6:$A$205,G186,EVIDENCE_PACKET!$B$6:$B$205,B186,EVIDENCE_PACKET!$J$6:$J$205,"VALID")=1),"VALID","INVALID - CONTROL / LINK")))</x:f>
      </x:c>
    </x:row>
    <x:row r="187">
      <x:c r="A187" s="20"/>
      <x:c r="B187" s="20"/>
      <x:c r="C187" s="20"/>
      <x:c r="D187" s="20"/>
      <x:c r="E187" s="20"/>
      <x:c r="F187" s="20"/>
      <x:c r="G187" s="20"/>
      <x:c r="H187" s="20"/>
      <x:c r="I187" s="20"/>
      <x:c r="J187" s="20"/>
      <x:c r="K187" s="26" t="str">
        <x:f>IF(A187="","",IF(COUNTIF($A$6:$A$205,A187)&gt;1,"INVALID - DUPLICATE ID",IF(AND(OR(AND(LEN(C187)=5,IFERROR(FIND("SCOPE",C187),0)=1),AND(LEN(C187)=10,IFERROR(FIND("CAPABILITY",C187),0)=1),AND(LEN(C187)=12,IFERROR(FIND("JURISDICTION",C187),0)=1),AND(LEN(C187)=5,IFERROR(FIND("BUYER",C187),0)=1),AND(LEN(C187)=16,IFERROR(FIND("ENGAGEMENT MODEL",C187),0)=1),AND(LEN(C187)=18,IFERROR(FIND("DELIVERY OWNERSHIP",C187),0)=1),AND(LEN(C187)=16,IFERROR(FIND("COMMERCIAL MODEL",C187),0)=1),AND(LEN(C187)=8,IFERROR(FIND("EVIDENCE",C187),0)=1)),OR(AND(LEN(H187)=3,IFERROR(FIND("YES",H187),0)=1),AND(LEN(H187)=2,IFERROR(FIND("NO",H187),0)=1)),OR(AND(LEN(I187)=4,IFERROR(FIND("OPEN",I187),0)=1),AND(LEN(I187)=8,IFERROR(FIND("RESOLVED",I187),0)=1),AND(LEN(I187)=20,IFERROR(FIND("ACCEPTED UNCERTAINTY",I187),0)=1)),COUNTIFS(EVIDENCE_PACKET!$A$6:$A$205,E187,EVIDENCE_PACKET!$B$6:$B$205,B187,EVIDENCE_PACKET!$J$6:$J$205,"VALID")=1,COUNTIFS(EVIDENCE_PACKET!$A$6:$A$205,G187,EVIDENCE_PACKET!$B$6:$B$205,B187,EVIDENCE_PACKET!$J$6:$J$205,"VALID")=1),"VALID","INVALID - CONTROL / LINK")))</x:f>
      </x:c>
    </x:row>
    <x:row r="188">
      <x:c r="A188" s="20"/>
      <x:c r="B188" s="20"/>
      <x:c r="C188" s="20"/>
      <x:c r="D188" s="20"/>
      <x:c r="E188" s="20"/>
      <x:c r="F188" s="20"/>
      <x:c r="G188" s="20"/>
      <x:c r="H188" s="20"/>
      <x:c r="I188" s="20"/>
      <x:c r="J188" s="20"/>
      <x:c r="K188" s="26" t="str">
        <x:f>IF(A188="","",IF(COUNTIF($A$6:$A$205,A188)&gt;1,"INVALID - DUPLICATE ID",IF(AND(OR(AND(LEN(C188)=5,IFERROR(FIND("SCOPE",C188),0)=1),AND(LEN(C188)=10,IFERROR(FIND("CAPABILITY",C188),0)=1),AND(LEN(C188)=12,IFERROR(FIND("JURISDICTION",C188),0)=1),AND(LEN(C188)=5,IFERROR(FIND("BUYER",C188),0)=1),AND(LEN(C188)=16,IFERROR(FIND("ENGAGEMENT MODEL",C188),0)=1),AND(LEN(C188)=18,IFERROR(FIND("DELIVERY OWNERSHIP",C188),0)=1),AND(LEN(C188)=16,IFERROR(FIND("COMMERCIAL MODEL",C188),0)=1),AND(LEN(C188)=8,IFERROR(FIND("EVIDENCE",C188),0)=1)),OR(AND(LEN(H188)=3,IFERROR(FIND("YES",H188),0)=1),AND(LEN(H188)=2,IFERROR(FIND("NO",H188),0)=1)),OR(AND(LEN(I188)=4,IFERROR(FIND("OPEN",I188),0)=1),AND(LEN(I188)=8,IFERROR(FIND("RESOLVED",I188),0)=1),AND(LEN(I188)=20,IFERROR(FIND("ACCEPTED UNCERTAINTY",I188),0)=1)),COUNTIFS(EVIDENCE_PACKET!$A$6:$A$205,E188,EVIDENCE_PACKET!$B$6:$B$205,B188,EVIDENCE_PACKET!$J$6:$J$205,"VALID")=1,COUNTIFS(EVIDENCE_PACKET!$A$6:$A$205,G188,EVIDENCE_PACKET!$B$6:$B$205,B188,EVIDENCE_PACKET!$J$6:$J$205,"VALID")=1),"VALID","INVALID - CONTROL / LINK")))</x:f>
      </x:c>
    </x:row>
    <x:row r="189">
      <x:c r="A189" s="20"/>
      <x:c r="B189" s="20"/>
      <x:c r="C189" s="20"/>
      <x:c r="D189" s="20"/>
      <x:c r="E189" s="20"/>
      <x:c r="F189" s="20"/>
      <x:c r="G189" s="20"/>
      <x:c r="H189" s="20"/>
      <x:c r="I189" s="20"/>
      <x:c r="J189" s="20"/>
      <x:c r="K189" s="26" t="str">
        <x:f>IF(A189="","",IF(COUNTIF($A$6:$A$205,A189)&gt;1,"INVALID - DUPLICATE ID",IF(AND(OR(AND(LEN(C189)=5,IFERROR(FIND("SCOPE",C189),0)=1),AND(LEN(C189)=10,IFERROR(FIND("CAPABILITY",C189),0)=1),AND(LEN(C189)=12,IFERROR(FIND("JURISDICTION",C189),0)=1),AND(LEN(C189)=5,IFERROR(FIND("BUYER",C189),0)=1),AND(LEN(C189)=16,IFERROR(FIND("ENGAGEMENT MODEL",C189),0)=1),AND(LEN(C189)=18,IFERROR(FIND("DELIVERY OWNERSHIP",C189),0)=1),AND(LEN(C189)=16,IFERROR(FIND("COMMERCIAL MODEL",C189),0)=1),AND(LEN(C189)=8,IFERROR(FIND("EVIDENCE",C189),0)=1)),OR(AND(LEN(H189)=3,IFERROR(FIND("YES",H189),0)=1),AND(LEN(H189)=2,IFERROR(FIND("NO",H189),0)=1)),OR(AND(LEN(I189)=4,IFERROR(FIND("OPEN",I189),0)=1),AND(LEN(I189)=8,IFERROR(FIND("RESOLVED",I189),0)=1),AND(LEN(I189)=20,IFERROR(FIND("ACCEPTED UNCERTAINTY",I189),0)=1)),COUNTIFS(EVIDENCE_PACKET!$A$6:$A$205,E189,EVIDENCE_PACKET!$B$6:$B$205,B189,EVIDENCE_PACKET!$J$6:$J$205,"VALID")=1,COUNTIFS(EVIDENCE_PACKET!$A$6:$A$205,G189,EVIDENCE_PACKET!$B$6:$B$205,B189,EVIDENCE_PACKET!$J$6:$J$205,"VALID")=1),"VALID","INVALID - CONTROL / LINK")))</x:f>
      </x:c>
    </x:row>
    <x:row r="190">
      <x:c r="A190" s="20"/>
      <x:c r="B190" s="20"/>
      <x:c r="C190" s="20"/>
      <x:c r="D190" s="20"/>
      <x:c r="E190" s="20"/>
      <x:c r="F190" s="20"/>
      <x:c r="G190" s="20"/>
      <x:c r="H190" s="20"/>
      <x:c r="I190" s="20"/>
      <x:c r="J190" s="20"/>
      <x:c r="K190" s="26" t="str">
        <x:f>IF(A190="","",IF(COUNTIF($A$6:$A$205,A190)&gt;1,"INVALID - DUPLICATE ID",IF(AND(OR(AND(LEN(C190)=5,IFERROR(FIND("SCOPE",C190),0)=1),AND(LEN(C190)=10,IFERROR(FIND("CAPABILITY",C190),0)=1),AND(LEN(C190)=12,IFERROR(FIND("JURISDICTION",C190),0)=1),AND(LEN(C190)=5,IFERROR(FIND("BUYER",C190),0)=1),AND(LEN(C190)=16,IFERROR(FIND("ENGAGEMENT MODEL",C190),0)=1),AND(LEN(C190)=18,IFERROR(FIND("DELIVERY OWNERSHIP",C190),0)=1),AND(LEN(C190)=16,IFERROR(FIND("COMMERCIAL MODEL",C190),0)=1),AND(LEN(C190)=8,IFERROR(FIND("EVIDENCE",C190),0)=1)),OR(AND(LEN(H190)=3,IFERROR(FIND("YES",H190),0)=1),AND(LEN(H190)=2,IFERROR(FIND("NO",H190),0)=1)),OR(AND(LEN(I190)=4,IFERROR(FIND("OPEN",I190),0)=1),AND(LEN(I190)=8,IFERROR(FIND("RESOLVED",I190),0)=1),AND(LEN(I190)=20,IFERROR(FIND("ACCEPTED UNCERTAINTY",I190),0)=1)),COUNTIFS(EVIDENCE_PACKET!$A$6:$A$205,E190,EVIDENCE_PACKET!$B$6:$B$205,B190,EVIDENCE_PACKET!$J$6:$J$205,"VALID")=1,COUNTIFS(EVIDENCE_PACKET!$A$6:$A$205,G190,EVIDENCE_PACKET!$B$6:$B$205,B190,EVIDENCE_PACKET!$J$6:$J$205,"VALID")=1),"VALID","INVALID - CONTROL / LINK")))</x:f>
      </x:c>
    </x:row>
    <x:row r="191">
      <x:c r="A191" s="20"/>
      <x:c r="B191" s="20"/>
      <x:c r="C191" s="20"/>
      <x:c r="D191" s="20"/>
      <x:c r="E191" s="20"/>
      <x:c r="F191" s="20"/>
      <x:c r="G191" s="20"/>
      <x:c r="H191" s="20"/>
      <x:c r="I191" s="20"/>
      <x:c r="J191" s="20"/>
      <x:c r="K191" s="26" t="str">
        <x:f>IF(A191="","",IF(COUNTIF($A$6:$A$205,A191)&gt;1,"INVALID - DUPLICATE ID",IF(AND(OR(AND(LEN(C191)=5,IFERROR(FIND("SCOPE",C191),0)=1),AND(LEN(C191)=10,IFERROR(FIND("CAPABILITY",C191),0)=1),AND(LEN(C191)=12,IFERROR(FIND("JURISDICTION",C191),0)=1),AND(LEN(C191)=5,IFERROR(FIND("BUYER",C191),0)=1),AND(LEN(C191)=16,IFERROR(FIND("ENGAGEMENT MODEL",C191),0)=1),AND(LEN(C191)=18,IFERROR(FIND("DELIVERY OWNERSHIP",C191),0)=1),AND(LEN(C191)=16,IFERROR(FIND("COMMERCIAL MODEL",C191),0)=1),AND(LEN(C191)=8,IFERROR(FIND("EVIDENCE",C191),0)=1)),OR(AND(LEN(H191)=3,IFERROR(FIND("YES",H191),0)=1),AND(LEN(H191)=2,IFERROR(FIND("NO",H191),0)=1)),OR(AND(LEN(I191)=4,IFERROR(FIND("OPEN",I191),0)=1),AND(LEN(I191)=8,IFERROR(FIND("RESOLVED",I191),0)=1),AND(LEN(I191)=20,IFERROR(FIND("ACCEPTED UNCERTAINTY",I191),0)=1)),COUNTIFS(EVIDENCE_PACKET!$A$6:$A$205,E191,EVIDENCE_PACKET!$B$6:$B$205,B191,EVIDENCE_PACKET!$J$6:$J$205,"VALID")=1,COUNTIFS(EVIDENCE_PACKET!$A$6:$A$205,G191,EVIDENCE_PACKET!$B$6:$B$205,B191,EVIDENCE_PACKET!$J$6:$J$205,"VALID")=1),"VALID","INVALID - CONTROL / LINK")))</x:f>
      </x:c>
    </x:row>
    <x:row r="192">
      <x:c r="A192" s="20"/>
      <x:c r="B192" s="20"/>
      <x:c r="C192" s="20"/>
      <x:c r="D192" s="20"/>
      <x:c r="E192" s="20"/>
      <x:c r="F192" s="20"/>
      <x:c r="G192" s="20"/>
      <x:c r="H192" s="20"/>
      <x:c r="I192" s="20"/>
      <x:c r="J192" s="20"/>
      <x:c r="K192" s="26" t="str">
        <x:f>IF(A192="","",IF(COUNTIF($A$6:$A$205,A192)&gt;1,"INVALID - DUPLICATE ID",IF(AND(OR(AND(LEN(C192)=5,IFERROR(FIND("SCOPE",C192),0)=1),AND(LEN(C192)=10,IFERROR(FIND("CAPABILITY",C192),0)=1),AND(LEN(C192)=12,IFERROR(FIND("JURISDICTION",C192),0)=1),AND(LEN(C192)=5,IFERROR(FIND("BUYER",C192),0)=1),AND(LEN(C192)=16,IFERROR(FIND("ENGAGEMENT MODEL",C192),0)=1),AND(LEN(C192)=18,IFERROR(FIND("DELIVERY OWNERSHIP",C192),0)=1),AND(LEN(C192)=16,IFERROR(FIND("COMMERCIAL MODEL",C192),0)=1),AND(LEN(C192)=8,IFERROR(FIND("EVIDENCE",C192),0)=1)),OR(AND(LEN(H192)=3,IFERROR(FIND("YES",H192),0)=1),AND(LEN(H192)=2,IFERROR(FIND("NO",H192),0)=1)),OR(AND(LEN(I192)=4,IFERROR(FIND("OPEN",I192),0)=1),AND(LEN(I192)=8,IFERROR(FIND("RESOLVED",I192),0)=1),AND(LEN(I192)=20,IFERROR(FIND("ACCEPTED UNCERTAINTY",I192),0)=1)),COUNTIFS(EVIDENCE_PACKET!$A$6:$A$205,E192,EVIDENCE_PACKET!$B$6:$B$205,B192,EVIDENCE_PACKET!$J$6:$J$205,"VALID")=1,COUNTIFS(EVIDENCE_PACKET!$A$6:$A$205,G192,EVIDENCE_PACKET!$B$6:$B$205,B192,EVIDENCE_PACKET!$J$6:$J$205,"VALID")=1),"VALID","INVALID - CONTROL / LINK")))</x:f>
      </x:c>
    </x:row>
    <x:row r="193">
      <x:c r="A193" s="20"/>
      <x:c r="B193" s="20"/>
      <x:c r="C193" s="20"/>
      <x:c r="D193" s="20"/>
      <x:c r="E193" s="20"/>
      <x:c r="F193" s="20"/>
      <x:c r="G193" s="20"/>
      <x:c r="H193" s="20"/>
      <x:c r="I193" s="20"/>
      <x:c r="J193" s="20"/>
      <x:c r="K193" s="26" t="str">
        <x:f>IF(A193="","",IF(COUNTIF($A$6:$A$205,A193)&gt;1,"INVALID - DUPLICATE ID",IF(AND(OR(AND(LEN(C193)=5,IFERROR(FIND("SCOPE",C193),0)=1),AND(LEN(C193)=10,IFERROR(FIND("CAPABILITY",C193),0)=1),AND(LEN(C193)=12,IFERROR(FIND("JURISDICTION",C193),0)=1),AND(LEN(C193)=5,IFERROR(FIND("BUYER",C193),0)=1),AND(LEN(C193)=16,IFERROR(FIND("ENGAGEMENT MODEL",C193),0)=1),AND(LEN(C193)=18,IFERROR(FIND("DELIVERY OWNERSHIP",C193),0)=1),AND(LEN(C193)=16,IFERROR(FIND("COMMERCIAL MODEL",C193),0)=1),AND(LEN(C193)=8,IFERROR(FIND("EVIDENCE",C193),0)=1)),OR(AND(LEN(H193)=3,IFERROR(FIND("YES",H193),0)=1),AND(LEN(H193)=2,IFERROR(FIND("NO",H193),0)=1)),OR(AND(LEN(I193)=4,IFERROR(FIND("OPEN",I193),0)=1),AND(LEN(I193)=8,IFERROR(FIND("RESOLVED",I193),0)=1),AND(LEN(I193)=20,IFERROR(FIND("ACCEPTED UNCERTAINTY",I193),0)=1)),COUNTIFS(EVIDENCE_PACKET!$A$6:$A$205,E193,EVIDENCE_PACKET!$B$6:$B$205,B193,EVIDENCE_PACKET!$J$6:$J$205,"VALID")=1,COUNTIFS(EVIDENCE_PACKET!$A$6:$A$205,G193,EVIDENCE_PACKET!$B$6:$B$205,B193,EVIDENCE_PACKET!$J$6:$J$205,"VALID")=1),"VALID","INVALID - CONTROL / LINK")))</x:f>
      </x:c>
    </x:row>
    <x:row r="194">
      <x:c r="A194" s="20"/>
      <x:c r="B194" s="20"/>
      <x:c r="C194" s="20"/>
      <x:c r="D194" s="20"/>
      <x:c r="E194" s="20"/>
      <x:c r="F194" s="20"/>
      <x:c r="G194" s="20"/>
      <x:c r="H194" s="20"/>
      <x:c r="I194" s="20"/>
      <x:c r="J194" s="20"/>
      <x:c r="K194" s="26" t="str">
        <x:f>IF(A194="","",IF(COUNTIF($A$6:$A$205,A194)&gt;1,"INVALID - DUPLICATE ID",IF(AND(OR(AND(LEN(C194)=5,IFERROR(FIND("SCOPE",C194),0)=1),AND(LEN(C194)=10,IFERROR(FIND("CAPABILITY",C194),0)=1),AND(LEN(C194)=12,IFERROR(FIND("JURISDICTION",C194),0)=1),AND(LEN(C194)=5,IFERROR(FIND("BUYER",C194),0)=1),AND(LEN(C194)=16,IFERROR(FIND("ENGAGEMENT MODEL",C194),0)=1),AND(LEN(C194)=18,IFERROR(FIND("DELIVERY OWNERSHIP",C194),0)=1),AND(LEN(C194)=16,IFERROR(FIND("COMMERCIAL MODEL",C194),0)=1),AND(LEN(C194)=8,IFERROR(FIND("EVIDENCE",C194),0)=1)),OR(AND(LEN(H194)=3,IFERROR(FIND("YES",H194),0)=1),AND(LEN(H194)=2,IFERROR(FIND("NO",H194),0)=1)),OR(AND(LEN(I194)=4,IFERROR(FIND("OPEN",I194),0)=1),AND(LEN(I194)=8,IFERROR(FIND("RESOLVED",I194),0)=1),AND(LEN(I194)=20,IFERROR(FIND("ACCEPTED UNCERTAINTY",I194),0)=1)),COUNTIFS(EVIDENCE_PACKET!$A$6:$A$205,E194,EVIDENCE_PACKET!$B$6:$B$205,B194,EVIDENCE_PACKET!$J$6:$J$205,"VALID")=1,COUNTIFS(EVIDENCE_PACKET!$A$6:$A$205,G194,EVIDENCE_PACKET!$B$6:$B$205,B194,EVIDENCE_PACKET!$J$6:$J$205,"VALID")=1),"VALID","INVALID - CONTROL / LINK")))</x:f>
      </x:c>
    </x:row>
    <x:row r="195">
      <x:c r="A195" s="20"/>
      <x:c r="B195" s="20"/>
      <x:c r="C195" s="20"/>
      <x:c r="D195" s="20"/>
      <x:c r="E195" s="20"/>
      <x:c r="F195" s="20"/>
      <x:c r="G195" s="20"/>
      <x:c r="H195" s="20"/>
      <x:c r="I195" s="20"/>
      <x:c r="J195" s="20"/>
      <x:c r="K195" s="26" t="str">
        <x:f>IF(A195="","",IF(COUNTIF($A$6:$A$205,A195)&gt;1,"INVALID - DUPLICATE ID",IF(AND(OR(AND(LEN(C195)=5,IFERROR(FIND("SCOPE",C195),0)=1),AND(LEN(C195)=10,IFERROR(FIND("CAPABILITY",C195),0)=1),AND(LEN(C195)=12,IFERROR(FIND("JURISDICTION",C195),0)=1),AND(LEN(C195)=5,IFERROR(FIND("BUYER",C195),0)=1),AND(LEN(C195)=16,IFERROR(FIND("ENGAGEMENT MODEL",C195),0)=1),AND(LEN(C195)=18,IFERROR(FIND("DELIVERY OWNERSHIP",C195),0)=1),AND(LEN(C195)=16,IFERROR(FIND("COMMERCIAL MODEL",C195),0)=1),AND(LEN(C195)=8,IFERROR(FIND("EVIDENCE",C195),0)=1)),OR(AND(LEN(H195)=3,IFERROR(FIND("YES",H195),0)=1),AND(LEN(H195)=2,IFERROR(FIND("NO",H195),0)=1)),OR(AND(LEN(I195)=4,IFERROR(FIND("OPEN",I195),0)=1),AND(LEN(I195)=8,IFERROR(FIND("RESOLVED",I195),0)=1),AND(LEN(I195)=20,IFERROR(FIND("ACCEPTED UNCERTAINTY",I195),0)=1)),COUNTIFS(EVIDENCE_PACKET!$A$6:$A$205,E195,EVIDENCE_PACKET!$B$6:$B$205,B195,EVIDENCE_PACKET!$J$6:$J$205,"VALID")=1,COUNTIFS(EVIDENCE_PACKET!$A$6:$A$205,G195,EVIDENCE_PACKET!$B$6:$B$205,B195,EVIDENCE_PACKET!$J$6:$J$205,"VALID")=1),"VALID","INVALID - CONTROL / LINK")))</x:f>
      </x:c>
    </x:row>
    <x:row r="196">
      <x:c r="A196" s="20"/>
      <x:c r="B196" s="20"/>
      <x:c r="C196" s="20"/>
      <x:c r="D196" s="20"/>
      <x:c r="E196" s="20"/>
      <x:c r="F196" s="20"/>
      <x:c r="G196" s="20"/>
      <x:c r="H196" s="20"/>
      <x:c r="I196" s="20"/>
      <x:c r="J196" s="20"/>
      <x:c r="K196" s="26" t="str">
        <x:f>IF(A196="","",IF(COUNTIF($A$6:$A$205,A196)&gt;1,"INVALID - DUPLICATE ID",IF(AND(OR(AND(LEN(C196)=5,IFERROR(FIND("SCOPE",C196),0)=1),AND(LEN(C196)=10,IFERROR(FIND("CAPABILITY",C196),0)=1),AND(LEN(C196)=12,IFERROR(FIND("JURISDICTION",C196),0)=1),AND(LEN(C196)=5,IFERROR(FIND("BUYER",C196),0)=1),AND(LEN(C196)=16,IFERROR(FIND("ENGAGEMENT MODEL",C196),0)=1),AND(LEN(C196)=18,IFERROR(FIND("DELIVERY OWNERSHIP",C196),0)=1),AND(LEN(C196)=16,IFERROR(FIND("COMMERCIAL MODEL",C196),0)=1),AND(LEN(C196)=8,IFERROR(FIND("EVIDENCE",C196),0)=1)),OR(AND(LEN(H196)=3,IFERROR(FIND("YES",H196),0)=1),AND(LEN(H196)=2,IFERROR(FIND("NO",H196),0)=1)),OR(AND(LEN(I196)=4,IFERROR(FIND("OPEN",I196),0)=1),AND(LEN(I196)=8,IFERROR(FIND("RESOLVED",I196),0)=1),AND(LEN(I196)=20,IFERROR(FIND("ACCEPTED UNCERTAINTY",I196),0)=1)),COUNTIFS(EVIDENCE_PACKET!$A$6:$A$205,E196,EVIDENCE_PACKET!$B$6:$B$205,B196,EVIDENCE_PACKET!$J$6:$J$205,"VALID")=1,COUNTIFS(EVIDENCE_PACKET!$A$6:$A$205,G196,EVIDENCE_PACKET!$B$6:$B$205,B196,EVIDENCE_PACKET!$J$6:$J$205,"VALID")=1),"VALID","INVALID - CONTROL / LINK")))</x:f>
      </x:c>
    </x:row>
    <x:row r="197">
      <x:c r="A197" s="20"/>
      <x:c r="B197" s="20"/>
      <x:c r="C197" s="20"/>
      <x:c r="D197" s="20"/>
      <x:c r="E197" s="20"/>
      <x:c r="F197" s="20"/>
      <x:c r="G197" s="20"/>
      <x:c r="H197" s="20"/>
      <x:c r="I197" s="20"/>
      <x:c r="J197" s="20"/>
      <x:c r="K197" s="26" t="str">
        <x:f>IF(A197="","",IF(COUNTIF($A$6:$A$205,A197)&gt;1,"INVALID - DUPLICATE ID",IF(AND(OR(AND(LEN(C197)=5,IFERROR(FIND("SCOPE",C197),0)=1),AND(LEN(C197)=10,IFERROR(FIND("CAPABILITY",C197),0)=1),AND(LEN(C197)=12,IFERROR(FIND("JURISDICTION",C197),0)=1),AND(LEN(C197)=5,IFERROR(FIND("BUYER",C197),0)=1),AND(LEN(C197)=16,IFERROR(FIND("ENGAGEMENT MODEL",C197),0)=1),AND(LEN(C197)=18,IFERROR(FIND("DELIVERY OWNERSHIP",C197),0)=1),AND(LEN(C197)=16,IFERROR(FIND("COMMERCIAL MODEL",C197),0)=1),AND(LEN(C197)=8,IFERROR(FIND("EVIDENCE",C197),0)=1)),OR(AND(LEN(H197)=3,IFERROR(FIND("YES",H197),0)=1),AND(LEN(H197)=2,IFERROR(FIND("NO",H197),0)=1)),OR(AND(LEN(I197)=4,IFERROR(FIND("OPEN",I197),0)=1),AND(LEN(I197)=8,IFERROR(FIND("RESOLVED",I197),0)=1),AND(LEN(I197)=20,IFERROR(FIND("ACCEPTED UNCERTAINTY",I197),0)=1)),COUNTIFS(EVIDENCE_PACKET!$A$6:$A$205,E197,EVIDENCE_PACKET!$B$6:$B$205,B197,EVIDENCE_PACKET!$J$6:$J$205,"VALID")=1,COUNTIFS(EVIDENCE_PACKET!$A$6:$A$205,G197,EVIDENCE_PACKET!$B$6:$B$205,B197,EVIDENCE_PACKET!$J$6:$J$205,"VALID")=1),"VALID","INVALID - CONTROL / LINK")))</x:f>
      </x:c>
    </x:row>
    <x:row r="198">
      <x:c r="A198" s="20"/>
      <x:c r="B198" s="20"/>
      <x:c r="C198" s="20"/>
      <x:c r="D198" s="20"/>
      <x:c r="E198" s="20"/>
      <x:c r="F198" s="20"/>
      <x:c r="G198" s="20"/>
      <x:c r="H198" s="20"/>
      <x:c r="I198" s="20"/>
      <x:c r="J198" s="20"/>
      <x:c r="K198" s="26" t="str">
        <x:f>IF(A198="","",IF(COUNTIF($A$6:$A$205,A198)&gt;1,"INVALID - DUPLICATE ID",IF(AND(OR(AND(LEN(C198)=5,IFERROR(FIND("SCOPE",C198),0)=1),AND(LEN(C198)=10,IFERROR(FIND("CAPABILITY",C198),0)=1),AND(LEN(C198)=12,IFERROR(FIND("JURISDICTION",C198),0)=1),AND(LEN(C198)=5,IFERROR(FIND("BUYER",C198),0)=1),AND(LEN(C198)=16,IFERROR(FIND("ENGAGEMENT MODEL",C198),0)=1),AND(LEN(C198)=18,IFERROR(FIND("DELIVERY OWNERSHIP",C198),0)=1),AND(LEN(C198)=16,IFERROR(FIND("COMMERCIAL MODEL",C198),0)=1),AND(LEN(C198)=8,IFERROR(FIND("EVIDENCE",C198),0)=1)),OR(AND(LEN(H198)=3,IFERROR(FIND("YES",H198),0)=1),AND(LEN(H198)=2,IFERROR(FIND("NO",H198),0)=1)),OR(AND(LEN(I198)=4,IFERROR(FIND("OPEN",I198),0)=1),AND(LEN(I198)=8,IFERROR(FIND("RESOLVED",I198),0)=1),AND(LEN(I198)=20,IFERROR(FIND("ACCEPTED UNCERTAINTY",I198),0)=1)),COUNTIFS(EVIDENCE_PACKET!$A$6:$A$205,E198,EVIDENCE_PACKET!$B$6:$B$205,B198,EVIDENCE_PACKET!$J$6:$J$205,"VALID")=1,COUNTIFS(EVIDENCE_PACKET!$A$6:$A$205,G198,EVIDENCE_PACKET!$B$6:$B$205,B198,EVIDENCE_PACKET!$J$6:$J$205,"VALID")=1),"VALID","INVALID - CONTROL / LINK")))</x:f>
      </x:c>
    </x:row>
    <x:row r="199">
      <x:c r="A199" s="20"/>
      <x:c r="B199" s="20"/>
      <x:c r="C199" s="20"/>
      <x:c r="D199" s="20"/>
      <x:c r="E199" s="20"/>
      <x:c r="F199" s="20"/>
      <x:c r="G199" s="20"/>
      <x:c r="H199" s="20"/>
      <x:c r="I199" s="20"/>
      <x:c r="J199" s="20"/>
      <x:c r="K199" s="26" t="str">
        <x:f>IF(A199="","",IF(COUNTIF($A$6:$A$205,A199)&gt;1,"INVALID - DUPLICATE ID",IF(AND(OR(AND(LEN(C199)=5,IFERROR(FIND("SCOPE",C199),0)=1),AND(LEN(C199)=10,IFERROR(FIND("CAPABILITY",C199),0)=1),AND(LEN(C199)=12,IFERROR(FIND("JURISDICTION",C199),0)=1),AND(LEN(C199)=5,IFERROR(FIND("BUYER",C199),0)=1),AND(LEN(C199)=16,IFERROR(FIND("ENGAGEMENT MODEL",C199),0)=1),AND(LEN(C199)=18,IFERROR(FIND("DELIVERY OWNERSHIP",C199),0)=1),AND(LEN(C199)=16,IFERROR(FIND("COMMERCIAL MODEL",C199),0)=1),AND(LEN(C199)=8,IFERROR(FIND("EVIDENCE",C199),0)=1)),OR(AND(LEN(H199)=3,IFERROR(FIND("YES",H199),0)=1),AND(LEN(H199)=2,IFERROR(FIND("NO",H199),0)=1)),OR(AND(LEN(I199)=4,IFERROR(FIND("OPEN",I199),0)=1),AND(LEN(I199)=8,IFERROR(FIND("RESOLVED",I199),0)=1),AND(LEN(I199)=20,IFERROR(FIND("ACCEPTED UNCERTAINTY",I199),0)=1)),COUNTIFS(EVIDENCE_PACKET!$A$6:$A$205,E199,EVIDENCE_PACKET!$B$6:$B$205,B199,EVIDENCE_PACKET!$J$6:$J$205,"VALID")=1,COUNTIFS(EVIDENCE_PACKET!$A$6:$A$205,G199,EVIDENCE_PACKET!$B$6:$B$205,B199,EVIDENCE_PACKET!$J$6:$J$205,"VALID")=1),"VALID","INVALID - CONTROL / LINK")))</x:f>
      </x:c>
    </x:row>
    <x:row r="200">
      <x:c r="A200" s="20"/>
      <x:c r="B200" s="20"/>
      <x:c r="C200" s="20"/>
      <x:c r="D200" s="20"/>
      <x:c r="E200" s="20"/>
      <x:c r="F200" s="20"/>
      <x:c r="G200" s="20"/>
      <x:c r="H200" s="20"/>
      <x:c r="I200" s="20"/>
      <x:c r="J200" s="20"/>
      <x:c r="K200" s="26" t="str">
        <x:f>IF(A200="","",IF(COUNTIF($A$6:$A$205,A200)&gt;1,"INVALID - DUPLICATE ID",IF(AND(OR(AND(LEN(C200)=5,IFERROR(FIND("SCOPE",C200),0)=1),AND(LEN(C200)=10,IFERROR(FIND("CAPABILITY",C200),0)=1),AND(LEN(C200)=12,IFERROR(FIND("JURISDICTION",C200),0)=1),AND(LEN(C200)=5,IFERROR(FIND("BUYER",C200),0)=1),AND(LEN(C200)=16,IFERROR(FIND("ENGAGEMENT MODEL",C200),0)=1),AND(LEN(C200)=18,IFERROR(FIND("DELIVERY OWNERSHIP",C200),0)=1),AND(LEN(C200)=16,IFERROR(FIND("COMMERCIAL MODEL",C200),0)=1),AND(LEN(C200)=8,IFERROR(FIND("EVIDENCE",C200),0)=1)),OR(AND(LEN(H200)=3,IFERROR(FIND("YES",H200),0)=1),AND(LEN(H200)=2,IFERROR(FIND("NO",H200),0)=1)),OR(AND(LEN(I200)=4,IFERROR(FIND("OPEN",I200),0)=1),AND(LEN(I200)=8,IFERROR(FIND("RESOLVED",I200),0)=1),AND(LEN(I200)=20,IFERROR(FIND("ACCEPTED UNCERTAINTY",I200),0)=1)),COUNTIFS(EVIDENCE_PACKET!$A$6:$A$205,E200,EVIDENCE_PACKET!$B$6:$B$205,B200,EVIDENCE_PACKET!$J$6:$J$205,"VALID")=1,COUNTIFS(EVIDENCE_PACKET!$A$6:$A$205,G200,EVIDENCE_PACKET!$B$6:$B$205,B200,EVIDENCE_PACKET!$J$6:$J$205,"VALID")=1),"VALID","INVALID - CONTROL / LINK")))</x:f>
      </x:c>
    </x:row>
    <x:row r="201">
      <x:c r="A201" s="20"/>
      <x:c r="B201" s="20"/>
      <x:c r="C201" s="20"/>
      <x:c r="D201" s="20"/>
      <x:c r="E201" s="20"/>
      <x:c r="F201" s="20"/>
      <x:c r="G201" s="20"/>
      <x:c r="H201" s="20"/>
      <x:c r="I201" s="20"/>
      <x:c r="J201" s="20"/>
      <x:c r="K201" s="26" t="str">
        <x:f>IF(A201="","",IF(COUNTIF($A$6:$A$205,A201)&gt;1,"INVALID - DUPLICATE ID",IF(AND(OR(AND(LEN(C201)=5,IFERROR(FIND("SCOPE",C201),0)=1),AND(LEN(C201)=10,IFERROR(FIND("CAPABILITY",C201),0)=1),AND(LEN(C201)=12,IFERROR(FIND("JURISDICTION",C201),0)=1),AND(LEN(C201)=5,IFERROR(FIND("BUYER",C201),0)=1),AND(LEN(C201)=16,IFERROR(FIND("ENGAGEMENT MODEL",C201),0)=1),AND(LEN(C201)=18,IFERROR(FIND("DELIVERY OWNERSHIP",C201),0)=1),AND(LEN(C201)=16,IFERROR(FIND("COMMERCIAL MODEL",C201),0)=1),AND(LEN(C201)=8,IFERROR(FIND("EVIDENCE",C201),0)=1)),OR(AND(LEN(H201)=3,IFERROR(FIND("YES",H201),0)=1),AND(LEN(H201)=2,IFERROR(FIND("NO",H201),0)=1)),OR(AND(LEN(I201)=4,IFERROR(FIND("OPEN",I201),0)=1),AND(LEN(I201)=8,IFERROR(FIND("RESOLVED",I201),0)=1),AND(LEN(I201)=20,IFERROR(FIND("ACCEPTED UNCERTAINTY",I201),0)=1)),COUNTIFS(EVIDENCE_PACKET!$A$6:$A$205,E201,EVIDENCE_PACKET!$B$6:$B$205,B201,EVIDENCE_PACKET!$J$6:$J$205,"VALID")=1,COUNTIFS(EVIDENCE_PACKET!$A$6:$A$205,G201,EVIDENCE_PACKET!$B$6:$B$205,B201,EVIDENCE_PACKET!$J$6:$J$205,"VALID")=1),"VALID","INVALID - CONTROL / LINK")))</x:f>
      </x:c>
    </x:row>
    <x:row r="202">
      <x:c r="A202" s="20"/>
      <x:c r="B202" s="20"/>
      <x:c r="C202" s="20"/>
      <x:c r="D202" s="20"/>
      <x:c r="E202" s="20"/>
      <x:c r="F202" s="20"/>
      <x:c r="G202" s="20"/>
      <x:c r="H202" s="20"/>
      <x:c r="I202" s="20"/>
      <x:c r="J202" s="20"/>
      <x:c r="K202" s="26" t="str">
        <x:f>IF(A202="","",IF(COUNTIF($A$6:$A$205,A202)&gt;1,"INVALID - DUPLICATE ID",IF(AND(OR(AND(LEN(C202)=5,IFERROR(FIND("SCOPE",C202),0)=1),AND(LEN(C202)=10,IFERROR(FIND("CAPABILITY",C202),0)=1),AND(LEN(C202)=12,IFERROR(FIND("JURISDICTION",C202),0)=1),AND(LEN(C202)=5,IFERROR(FIND("BUYER",C202),0)=1),AND(LEN(C202)=16,IFERROR(FIND("ENGAGEMENT MODEL",C202),0)=1),AND(LEN(C202)=18,IFERROR(FIND("DELIVERY OWNERSHIP",C202),0)=1),AND(LEN(C202)=16,IFERROR(FIND("COMMERCIAL MODEL",C202),0)=1),AND(LEN(C202)=8,IFERROR(FIND("EVIDENCE",C202),0)=1)),OR(AND(LEN(H202)=3,IFERROR(FIND("YES",H202),0)=1),AND(LEN(H202)=2,IFERROR(FIND("NO",H202),0)=1)),OR(AND(LEN(I202)=4,IFERROR(FIND("OPEN",I202),0)=1),AND(LEN(I202)=8,IFERROR(FIND("RESOLVED",I202),0)=1),AND(LEN(I202)=20,IFERROR(FIND("ACCEPTED UNCERTAINTY",I202),0)=1)),COUNTIFS(EVIDENCE_PACKET!$A$6:$A$205,E202,EVIDENCE_PACKET!$B$6:$B$205,B202,EVIDENCE_PACKET!$J$6:$J$205,"VALID")=1,COUNTIFS(EVIDENCE_PACKET!$A$6:$A$205,G202,EVIDENCE_PACKET!$B$6:$B$205,B202,EVIDENCE_PACKET!$J$6:$J$205,"VALID")=1),"VALID","INVALID - CONTROL / LINK")))</x:f>
      </x:c>
    </x:row>
    <x:row r="203">
      <x:c r="A203" s="20"/>
      <x:c r="B203" s="20"/>
      <x:c r="C203" s="20"/>
      <x:c r="D203" s="20"/>
      <x:c r="E203" s="20"/>
      <x:c r="F203" s="20"/>
      <x:c r="G203" s="20"/>
      <x:c r="H203" s="20"/>
      <x:c r="I203" s="20"/>
      <x:c r="J203" s="20"/>
      <x:c r="K203" s="26" t="str">
        <x:f>IF(A203="","",IF(COUNTIF($A$6:$A$205,A203)&gt;1,"INVALID - DUPLICATE ID",IF(AND(OR(AND(LEN(C203)=5,IFERROR(FIND("SCOPE",C203),0)=1),AND(LEN(C203)=10,IFERROR(FIND("CAPABILITY",C203),0)=1),AND(LEN(C203)=12,IFERROR(FIND("JURISDICTION",C203),0)=1),AND(LEN(C203)=5,IFERROR(FIND("BUYER",C203),0)=1),AND(LEN(C203)=16,IFERROR(FIND("ENGAGEMENT MODEL",C203),0)=1),AND(LEN(C203)=18,IFERROR(FIND("DELIVERY OWNERSHIP",C203),0)=1),AND(LEN(C203)=16,IFERROR(FIND("COMMERCIAL MODEL",C203),0)=1),AND(LEN(C203)=8,IFERROR(FIND("EVIDENCE",C203),0)=1)),OR(AND(LEN(H203)=3,IFERROR(FIND("YES",H203),0)=1),AND(LEN(H203)=2,IFERROR(FIND("NO",H203),0)=1)),OR(AND(LEN(I203)=4,IFERROR(FIND("OPEN",I203),0)=1),AND(LEN(I203)=8,IFERROR(FIND("RESOLVED",I203),0)=1),AND(LEN(I203)=20,IFERROR(FIND("ACCEPTED UNCERTAINTY",I203),0)=1)),COUNTIFS(EVIDENCE_PACKET!$A$6:$A$205,E203,EVIDENCE_PACKET!$B$6:$B$205,B203,EVIDENCE_PACKET!$J$6:$J$205,"VALID")=1,COUNTIFS(EVIDENCE_PACKET!$A$6:$A$205,G203,EVIDENCE_PACKET!$B$6:$B$205,B203,EVIDENCE_PACKET!$J$6:$J$205,"VALID")=1),"VALID","INVALID - CONTROL / LINK")))</x:f>
      </x:c>
    </x:row>
    <x:row r="204">
      <x:c r="A204" s="20"/>
      <x:c r="B204" s="20"/>
      <x:c r="C204" s="20"/>
      <x:c r="D204" s="20"/>
      <x:c r="E204" s="20"/>
      <x:c r="F204" s="20"/>
      <x:c r="G204" s="20"/>
      <x:c r="H204" s="20"/>
      <x:c r="I204" s="20"/>
      <x:c r="J204" s="20"/>
      <x:c r="K204" s="26" t="str">
        <x:f>IF(A204="","",IF(COUNTIF($A$6:$A$205,A204)&gt;1,"INVALID - DUPLICATE ID",IF(AND(OR(AND(LEN(C204)=5,IFERROR(FIND("SCOPE",C204),0)=1),AND(LEN(C204)=10,IFERROR(FIND("CAPABILITY",C204),0)=1),AND(LEN(C204)=12,IFERROR(FIND("JURISDICTION",C204),0)=1),AND(LEN(C204)=5,IFERROR(FIND("BUYER",C204),0)=1),AND(LEN(C204)=16,IFERROR(FIND("ENGAGEMENT MODEL",C204),0)=1),AND(LEN(C204)=18,IFERROR(FIND("DELIVERY OWNERSHIP",C204),0)=1),AND(LEN(C204)=16,IFERROR(FIND("COMMERCIAL MODEL",C204),0)=1),AND(LEN(C204)=8,IFERROR(FIND("EVIDENCE",C204),0)=1)),OR(AND(LEN(H204)=3,IFERROR(FIND("YES",H204),0)=1),AND(LEN(H204)=2,IFERROR(FIND("NO",H204),0)=1)),OR(AND(LEN(I204)=4,IFERROR(FIND("OPEN",I204),0)=1),AND(LEN(I204)=8,IFERROR(FIND("RESOLVED",I204),0)=1),AND(LEN(I204)=20,IFERROR(FIND("ACCEPTED UNCERTAINTY",I204),0)=1)),COUNTIFS(EVIDENCE_PACKET!$A$6:$A$205,E204,EVIDENCE_PACKET!$B$6:$B$205,B204,EVIDENCE_PACKET!$J$6:$J$205,"VALID")=1,COUNTIFS(EVIDENCE_PACKET!$A$6:$A$205,G204,EVIDENCE_PACKET!$B$6:$B$205,B204,EVIDENCE_PACKET!$J$6:$J$205,"VALID")=1),"VALID","INVALID - CONTROL / LINK")))</x:f>
      </x:c>
    </x:row>
    <x:row r="205">
      <x:c r="A205" s="20"/>
      <x:c r="B205" s="20"/>
      <x:c r="C205" s="20"/>
      <x:c r="D205" s="20"/>
      <x:c r="E205" s="20"/>
      <x:c r="F205" s="20"/>
      <x:c r="G205" s="20"/>
      <x:c r="H205" s="20"/>
      <x:c r="I205" s="20"/>
      <x:c r="J205" s="20"/>
      <x:c r="K205" s="26" t="str">
        <x:f>IF(A205="","",IF(COUNTIF($A$6:$A$205,A205)&gt;1,"INVALID - DUPLICATE ID",IF(AND(OR(AND(LEN(C205)=5,IFERROR(FIND("SCOPE",C205),0)=1),AND(LEN(C205)=10,IFERROR(FIND("CAPABILITY",C205),0)=1),AND(LEN(C205)=12,IFERROR(FIND("JURISDICTION",C205),0)=1),AND(LEN(C205)=5,IFERROR(FIND("BUYER",C205),0)=1),AND(LEN(C205)=16,IFERROR(FIND("ENGAGEMENT MODEL",C205),0)=1),AND(LEN(C205)=18,IFERROR(FIND("DELIVERY OWNERSHIP",C205),0)=1),AND(LEN(C205)=16,IFERROR(FIND("COMMERCIAL MODEL",C205),0)=1),AND(LEN(C205)=8,IFERROR(FIND("EVIDENCE",C205),0)=1)),OR(AND(LEN(H205)=3,IFERROR(FIND("YES",H205),0)=1),AND(LEN(H205)=2,IFERROR(FIND("NO",H205),0)=1)),OR(AND(LEN(I205)=4,IFERROR(FIND("OPEN",I205),0)=1),AND(LEN(I205)=8,IFERROR(FIND("RESOLVED",I205),0)=1),AND(LEN(I205)=20,IFERROR(FIND("ACCEPTED UNCERTAINTY",I205),0)=1)),COUNTIFS(EVIDENCE_PACKET!$A$6:$A$205,E205,EVIDENCE_PACKET!$B$6:$B$205,B205,EVIDENCE_PACKET!$J$6:$J$205,"VALID")=1,COUNTIFS(EVIDENCE_PACKET!$A$6:$A$205,G205,EVIDENCE_PACKET!$B$6:$B$205,B205,EVIDENCE_PACKET!$J$6:$J$205,"VALID")=1),"VALID","INVALID - CONTROL / LINK")))</x:f>
      </x:c>
    </x:row>
  </x:sheetData>
  <x:dataValidations count="3">
    <x:dataValidation type="list" sqref="C6:C205">
      <x:formula1>"SCOPE,CAPABILITY,JURISDICTION,BUYER,ENGAGEMENT MODEL,DELIVERY OWNERSHIP,COMMERCIAL MODEL,EVIDENCE"</x:formula1>
    </x:dataValidation>
    <x:dataValidation type="list" sqref="H6:H205">
      <x:formula1>"YES,NO"</x:formula1>
    </x:dataValidation>
    <x:dataValidation type="list" sqref="I6:I205">
      <x:formula1>"OPEN,RESOLVED,ACCEPTED UNCERTAINTY"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2" hidden="0" customWidth="1"/>
    <x:col min="4" max="4" width="50" hidden="0" customWidth="1"/>
    <x:col min="5" max="5" width="22" hidden="0" customWidth="1"/>
    <x:col min="6" max="6" width="22" hidden="0" customWidth="1"/>
    <x:col min="7" max="7" width="36" hidden="0" customWidth="1"/>
    <x:col min="8" max="8" width="24" hidden="0" customWidth="1"/>
    <x:col min="9" max="9" width="22" hidden="0" customWidth="1"/>
    <x:col min="10" max="10" width="24" hidden="0" customWidth="1"/>
    <x:col min="11" max="11" width="16" hidden="0" customWidth="1"/>
  </x:cols>
  <x:sheetData>
    <x:row r="1">
      <x:c r="A1" s="5" t="str">
        <x:v>Decision ID</x:v>
      </x:c>
      <x:c r="B1" s="5" t="str">
        <x:v>Candidate ID</x:v>
      </x:c>
      <x:c r="C1" s="5" t="str">
        <x:v>Proposed role</x:v>
      </x:c>
      <x:c r="D1" s="5" t="str">
        <x:v>Decision reason</x:v>
      </x:c>
      <x:c r="E1" s="5" t="str">
        <x:v>Decision state</x:v>
      </x:c>
      <x:c r="F1" s="5" t="str">
        <x:v>Owner</x:v>
      </x:c>
      <x:c r="G1" s="5" t="str">
        <x:v>Reopen trigger</x:v>
      </x:c>
      <x:c r="H1" s="5" t="str">
        <x:v>Control status</x:v>
      </x:c>
      <x:c r="I1" s="5" t="str">
        <x:v>Role compatibility</x:v>
      </x:c>
      <x:c r="J1" s="5" t="str">
        <x:v>Conflict gate</x:v>
      </x:c>
      <x:c r="K1" s="5" t="str">
        <x:v>Readiness</x:v>
      </x:c>
    </x:row>
    <x:row r="6">
      <x:c r="A6" s="20" t="str">
        <x:v>D001</x:v>
      </x:c>
      <x:c r="B6" s="20" t="str">
        <x:v>A01</x:v>
      </x:c>
      <x:c r="C6" s="20" t="str">
        <x:v>DIRECT PROFESSIONAL-SERVICES COMPETITOR</x:v>
      </x:c>
      <x:c r="D6" s="20" t="str">
        <x:v>Same scoped mandate, buyer, jurisdiction, timing and owned delivery.</x:v>
      </x:c>
      <x:c r="E6" s="20" t="str">
        <x:v>INCLUDE DIRECT</x:v>
      </x:c>
      <x:c r="F6" s="20" t="str">
        <x:v>Founder / reviewer</x:v>
      </x:c>
      <x:c r="G6" s="20" t="str">
        <x:v>Reopen on scope/evidence change</x:v>
      </x:c>
      <x:c r="H6" s="26" t="str">
        <x:f>IF(A6="","",IF(COUNTIF($A$6:$A$205,A6)&gt;1,"INVALID - DUPLICATE ID",IF(AND(COUNTIF(CANDIDATES!$A$6:$A$205,B6)=1,OR(AND(LEN(E6)=14,IFERROR(FIND("INCLUDE DIRECT",E6),0)=1),AND(LEN(E6)=19,IFERROR(FIND("INCLUDE CONDITIONAL",E6),0)=1),AND(LEN(E6)=17,IFERROR(FIND("INCLUDE REFERENCE",E6),0)=1),AND(LEN(E6)=18,IFERROR(FIND("INCLUDE SUBSTITUTE",E6),0)=1),AND(LEN(E6)=14,IFERROR(FIND("EXCLUDE DIRECT",E6),0)=1))),"VALID","INVALID - CONTROL / CANDIDATE")))</x:f>
        <x:v>VALID</x:v>
      </x:c>
      <x:c r="I6" s="26" t="str">
        <x:f>IF(A6="","",IF(COUNTIFS(CANDIDATES!$A$6:$A$205,B6,CANDIDATES!$Q$6:$Q$205,C6)=1,"MATCH","REVIEW ROLE"))</x:f>
        <x:v>MATCH</x:v>
      </x:c>
      <x:c r="J6" s="26" t="str">
        <x:f>IF(A6="","",IF(OR(E6="INCLUDE DIRECT",E6="INCLUDE CONDITIONAL"),IF(COUNTIFS(CONFLICTS!$B$6:$B$205,B6,CONFLICTS!$H$6:$H$205,"YES",CONFLICTS!$I$6:$I$205,"OPEN",CONFLICTS!$K$6:$K$205,"VALID")&gt;0,"OPEN MATERIAL CONFLICT","CLEAR"),IF(E6="INCLUDE SUBSTITUTE",IF((COUNTIFS(CONFLICTS!$B$6:$B$205,B6,CONFLICTS!$H$6:$H$205,"YES",CONFLICTS!$I$6:$I$205,"OPEN",CONFLICTS!$K$6:$K$205,"VALID",CONFLICTS!$C$6:$C$205,"SCOPE")+COUNTIFS(CONFLICTS!$B$6:$B$205,B6,CONFLICTS!$H$6:$H$205,"YES",CONFLICTS!$I$6:$I$205,"OPEN",CONFLICTS!$K$6:$K$205,"VALID",CONFLICTS!$C$6:$C$205,"BUYER")+COUNTIFS(CONFLICTS!$B$6:$B$205,B6,CONFLICTS!$H$6:$H$205,"YES",CONFLICTS!$I$6:$I$205,"OPEN",CONFLICTS!$K$6:$K$205,"VALID",CONFLICTS!$C$6:$C$205,"EVIDENCE"))&gt;0,"BLOCKING SUBSTITUTE CONFLICT","CLEAR"),IF(E6="INCLUDE REFERENCE",IF((COUNTIFS(CONFLICTS!$B$6:$B$205,B6,CONFLICTS!$H$6:$H$205,"YES",CONFLICTS!$I$6:$I$205,"OPEN",CONFLICTS!$K$6:$K$205,"VALID",CONFLICTS!$C$6:$C$205,"SCOPE")+COUNTIFS(CONFLICTS!$B$6:$B$205,B6,CONFLICTS!$H$6:$H$205,"YES",CONFLICTS!$I$6:$I$205,"OPEN",CONFLICTS!$K$6:$K$205,"VALID",CONFLICTS!$C$6:$C$205,"EVIDENCE"))&gt;0,"BLOCKING REFERENCE CONFLICT","CLEAR"),"CLEAR"))))</x:f>
        <x:v>CLEAR</x:v>
      </x:c>
      <x:c r="K6" s="26" t="str">
        <x:f>IF(A6="","",IF(H6&lt;&gt;"VALID","BLOCKED",IF(I6&lt;&gt;"MATCH","UNRESOLVED",IF(E6="INCLUDE DIRECT",IF(J6="CLEAR","READY","BLOCKED"),IF(E6="INCLUDE CONDITIONAL",IF(J6="CLEAR","READY","UNRESOLVED"),IF(OR(E6="INCLUDE REFERENCE",E6="INCLUDE SUBSTITUTE",E6="EXCLUDE DIRECT"),IF(J6="CLEAR","READY","BLOCKED"),"BLOCKED"))))))</x:f>
        <x:v>READY</x:v>
      </x:c>
    </x:row>
    <x:row r="7">
      <x:c r="A7" s="20" t="str">
        <x:v>D002</x:v>
      </x:c>
      <x:c r="B7" s="20" t="str">
        <x:v>B02</x:v>
      </x:c>
      <x:c r="C7" s="20" t="str">
        <x:v>CONDITIONAL / REVIEW REQUIRED</x:v>
      </x:c>
      <x:c r="D7" s="20" t="str">
        <x:v>Capability is credible but engagement-model/timing evidence conflicts.</x:v>
      </x:c>
      <x:c r="E7" s="20" t="str">
        <x:v>INCLUDE CONDITIONAL</x:v>
      </x:c>
      <x:c r="F7" s="20" t="str">
        <x:v>Founder / reviewer</x:v>
      </x:c>
      <x:c r="G7" s="20" t="str">
        <x:v>Resolve CF01 before direct promotion</x:v>
      </x:c>
      <x:c r="H7" s="26" t="str">
        <x:f>IF(A7="","",IF(COUNTIF($A$6:$A$205,A7)&gt;1,"INVALID - DUPLICATE ID",IF(AND(COUNTIF(CANDIDATES!$A$6:$A$205,B7)=1,OR(AND(LEN(E7)=14,IFERROR(FIND("INCLUDE DIRECT",E7),0)=1),AND(LEN(E7)=19,IFERROR(FIND("INCLUDE CONDITIONAL",E7),0)=1),AND(LEN(E7)=17,IFERROR(FIND("INCLUDE REFERENCE",E7),0)=1),AND(LEN(E7)=18,IFERROR(FIND("INCLUDE SUBSTITUTE",E7),0)=1),AND(LEN(E7)=14,IFERROR(FIND("EXCLUDE DIRECT",E7),0)=1))),"VALID","INVALID - CONTROL / CANDIDATE")))</x:f>
        <x:v>VALID</x:v>
      </x:c>
      <x:c r="I7" s="26" t="str">
        <x:f>IF(A7="","",IF(COUNTIFS(CANDIDATES!$A$6:$A$205,B7,CANDIDATES!$Q$6:$Q$205,C7)=1,"MATCH","REVIEW ROLE"))</x:f>
        <x:v>MATCH</x:v>
      </x:c>
      <x:c r="J7" s="26" t="str">
        <x:f>IF(A7="","",IF(OR(E7="INCLUDE DIRECT",E7="INCLUDE CONDITIONAL"),IF(COUNTIFS(CONFLICTS!$B$6:$B$205,B7,CONFLICTS!$H$6:$H$205,"YES",CONFLICTS!$I$6:$I$205,"OPEN",CONFLICTS!$K$6:$K$205,"VALID")&gt;0,"OPEN MATERIAL CONFLICT","CLEAR"),IF(E7="INCLUDE SUBSTITUTE",IF((COUNTIFS(CONFLICTS!$B$6:$B$205,B7,CONFLICTS!$H$6:$H$205,"YES",CONFLICTS!$I$6:$I$205,"OPEN",CONFLICTS!$K$6:$K$205,"VALID",CONFLICTS!$C$6:$C$205,"SCOPE")+COUNTIFS(CONFLICTS!$B$6:$B$205,B7,CONFLICTS!$H$6:$H$205,"YES",CONFLICTS!$I$6:$I$205,"OPEN",CONFLICTS!$K$6:$K$205,"VALID",CONFLICTS!$C$6:$C$205,"BUYER")+COUNTIFS(CONFLICTS!$B$6:$B$205,B7,CONFLICTS!$H$6:$H$205,"YES",CONFLICTS!$I$6:$I$205,"OPEN",CONFLICTS!$K$6:$K$205,"VALID",CONFLICTS!$C$6:$C$205,"EVIDENCE"))&gt;0,"BLOCKING SUBSTITUTE CONFLICT","CLEAR"),IF(E7="INCLUDE REFERENCE",IF((COUNTIFS(CONFLICTS!$B$6:$B$205,B7,CONFLICTS!$H$6:$H$205,"YES",CONFLICTS!$I$6:$I$205,"OPEN",CONFLICTS!$K$6:$K$205,"VALID",CONFLICTS!$C$6:$C$205,"SCOPE")+COUNTIFS(CONFLICTS!$B$6:$B$205,B7,CONFLICTS!$H$6:$H$205,"YES",CONFLICTS!$I$6:$I$205,"OPEN",CONFLICTS!$K$6:$K$205,"VALID",CONFLICTS!$C$6:$C$205,"EVIDENCE"))&gt;0,"BLOCKING REFERENCE CONFLICT","CLEAR"),"CLEAR"))))</x:f>
        <x:v>OPEN MATERIAL CONFLICT</x:v>
      </x:c>
      <x:c r="K7" s="26" t="str">
        <x:f>IF(A7="","",IF(H7&lt;&gt;"VALID","BLOCKED",IF(I7&lt;&gt;"MATCH","UNRESOLVED",IF(E7="INCLUDE DIRECT",IF(J7="CLEAR","READY","BLOCKED"),IF(E7="INCLUDE CONDITIONAL",IF(J7="CLEAR","READY","UNRESOLVED"),IF(OR(E7="INCLUDE REFERENCE",E7="INCLUDE SUBSTITUTE",E7="EXCLUDE DIRECT"),IF(J7="CLEAR","READY","BLOCKED"),"BLOCKED"))))))</x:f>
        <x:v>UNRESOLVED</x:v>
      </x:c>
    </x:row>
    <x:row r="8">
      <x:c r="A8" s="20" t="str">
        <x:v>D003</x:v>
      </x:c>
      <x:c r="B8" s="20" t="str">
        <x:v>C03</x:v>
      </x:c>
      <x:c r="C8" s="20" t="str">
        <x:v>ADJACENT / REFERENCE</x:v>
      </x:c>
      <x:c r="D8" s="20" t="str">
        <x:v>Overlapping technical mandate but legal-led engagement model requires bounded comparison.</x:v>
      </x:c>
      <x:c r="E8" s="20" t="str">
        <x:v>INCLUDE REFERENCE</x:v>
      </x:c>
      <x:c r="F8" s="20" t="str">
        <x:v>Founder / reviewer</x:v>
      </x:c>
      <x:c r="G8" s="20" t="str">
        <x:v>Reopen if engagement model becomes like-for-like</x:v>
      </x:c>
      <x:c r="H8" s="26" t="str">
        <x:f>IF(A8="","",IF(COUNTIF($A$6:$A$205,A8)&gt;1,"INVALID - DUPLICATE ID",IF(AND(COUNTIF(CANDIDATES!$A$6:$A$205,B8)=1,OR(AND(LEN(E8)=14,IFERROR(FIND("INCLUDE DIRECT",E8),0)=1),AND(LEN(E8)=19,IFERROR(FIND("INCLUDE CONDITIONAL",E8),0)=1),AND(LEN(E8)=17,IFERROR(FIND("INCLUDE REFERENCE",E8),0)=1),AND(LEN(E8)=18,IFERROR(FIND("INCLUDE SUBSTITUTE",E8),0)=1),AND(LEN(E8)=14,IFERROR(FIND("EXCLUDE DIRECT",E8),0)=1))),"VALID","INVALID - CONTROL / CANDIDATE")))</x:f>
        <x:v>VALID</x:v>
      </x:c>
      <x:c r="I8" s="26" t="str">
        <x:f>IF(A8="","",IF(COUNTIFS(CANDIDATES!$A$6:$A$205,B8,CANDIDATES!$Q$6:$Q$205,C8)=1,"MATCH","REVIEW ROLE"))</x:f>
        <x:v>MATCH</x:v>
      </x:c>
      <x:c r="J8" s="26" t="str">
        <x:f>IF(A8="","",IF(OR(E8="INCLUDE DIRECT",E8="INCLUDE CONDITIONAL"),IF(COUNTIFS(CONFLICTS!$B$6:$B$205,B8,CONFLICTS!$H$6:$H$205,"YES",CONFLICTS!$I$6:$I$205,"OPEN",CONFLICTS!$K$6:$K$205,"VALID")&gt;0,"OPEN MATERIAL CONFLICT","CLEAR"),IF(E8="INCLUDE SUBSTITUTE",IF((COUNTIFS(CONFLICTS!$B$6:$B$205,B8,CONFLICTS!$H$6:$H$205,"YES",CONFLICTS!$I$6:$I$205,"OPEN",CONFLICTS!$K$6:$K$205,"VALID",CONFLICTS!$C$6:$C$205,"SCOPE")+COUNTIFS(CONFLICTS!$B$6:$B$205,B8,CONFLICTS!$H$6:$H$205,"YES",CONFLICTS!$I$6:$I$205,"OPEN",CONFLICTS!$K$6:$K$205,"VALID",CONFLICTS!$C$6:$C$205,"BUYER")+COUNTIFS(CONFLICTS!$B$6:$B$205,B8,CONFLICTS!$H$6:$H$205,"YES",CONFLICTS!$I$6:$I$205,"OPEN",CONFLICTS!$K$6:$K$205,"VALID",CONFLICTS!$C$6:$C$205,"EVIDENCE"))&gt;0,"BLOCKING SUBSTITUTE CONFLICT","CLEAR"),IF(E8="INCLUDE REFERENCE",IF((COUNTIFS(CONFLICTS!$B$6:$B$205,B8,CONFLICTS!$H$6:$H$205,"YES",CONFLICTS!$I$6:$I$205,"OPEN",CONFLICTS!$K$6:$K$205,"VALID",CONFLICTS!$C$6:$C$205,"SCOPE")+COUNTIFS(CONFLICTS!$B$6:$B$205,B8,CONFLICTS!$H$6:$H$205,"YES",CONFLICTS!$I$6:$I$205,"OPEN",CONFLICTS!$K$6:$K$205,"VALID",CONFLICTS!$C$6:$C$205,"EVIDENCE"))&gt;0,"BLOCKING REFERENCE CONFLICT","CLEAR"),"CLEAR"))))</x:f>
        <x:v>CLEAR</x:v>
      </x:c>
      <x:c r="K8" s="26" t="str">
        <x:f>IF(A8="","",IF(H8&lt;&gt;"VALID","BLOCKED",IF(I8&lt;&gt;"MATCH","UNRESOLVED",IF(E8="INCLUDE DIRECT",IF(J8="CLEAR","READY","BLOCKED"),IF(E8="INCLUDE CONDITIONAL",IF(J8="CLEAR","READY","UNRESOLVED"),IF(OR(E8="INCLUDE REFERENCE",E8="INCLUDE SUBSTITUTE",E8="EXCLUDE DIRECT"),IF(J8="CLEAR","READY","BLOCKED"),"BLOCKED"))))))</x:f>
        <x:v>READY</x:v>
      </x:c>
    </x:row>
    <x:row r="9">
      <x:c r="A9" s="20" t="str">
        <x:v>D004</x:v>
      </x:c>
      <x:c r="B9" s="20" t="str">
        <x:v>D04</x:v>
      </x:c>
      <x:c r="C9" s="20" t="str">
        <x:v>SUBSTITUTE</x:v>
      </x:c>
      <x:c r="D9" s="20" t="str">
        <x:v>Software can replace parts of workflow but not the full advisory engagement.</x:v>
      </x:c>
      <x:c r="E9" s="20" t="str">
        <x:v>INCLUDE SUBSTITUTE</x:v>
      </x:c>
      <x:c r="F9" s="20" t="str">
        <x:v>Founder / reviewer</x:v>
      </x:c>
      <x:c r="G9" s="20" t="str">
        <x:v>Reopen if software begins owning the full professional-advice engagement or the task boundary changes.</x:v>
      </x:c>
      <x:c r="H9" s="26" t="str">
        <x:f>IF(A9="","",IF(COUNTIF($A$6:$A$205,A9)&gt;1,"INVALID - DUPLICATE ID",IF(AND(COUNTIF(CANDIDATES!$A$6:$A$205,B9)=1,OR(AND(LEN(E9)=14,IFERROR(FIND("INCLUDE DIRECT",E9),0)=1),AND(LEN(E9)=19,IFERROR(FIND("INCLUDE CONDITIONAL",E9),0)=1),AND(LEN(E9)=17,IFERROR(FIND("INCLUDE REFERENCE",E9),0)=1),AND(LEN(E9)=18,IFERROR(FIND("INCLUDE SUBSTITUTE",E9),0)=1),AND(LEN(E9)=14,IFERROR(FIND("EXCLUDE DIRECT",E9),0)=1))),"VALID","INVALID - CONTROL / CANDIDATE")))</x:f>
        <x:v>VALID</x:v>
      </x:c>
      <x:c r="I9" s="26" t="str">
        <x:f>IF(A9="","",IF(COUNTIFS(CANDIDATES!$A$6:$A$205,B9,CANDIDATES!$Q$6:$Q$205,C9)=1,"MATCH","REVIEW ROLE"))</x:f>
        <x:v>MATCH</x:v>
      </x:c>
      <x:c r="J9" s="26" t="str">
        <x:f>IF(A9="","",IF(OR(E9="INCLUDE DIRECT",E9="INCLUDE CONDITIONAL"),IF(COUNTIFS(CONFLICTS!$B$6:$B$205,B9,CONFLICTS!$H$6:$H$205,"YES",CONFLICTS!$I$6:$I$205,"OPEN",CONFLICTS!$K$6:$K$205,"VALID")&gt;0,"OPEN MATERIAL CONFLICT","CLEAR"),IF(E9="INCLUDE SUBSTITUTE",IF((COUNTIFS(CONFLICTS!$B$6:$B$205,B9,CONFLICTS!$H$6:$H$205,"YES",CONFLICTS!$I$6:$I$205,"OPEN",CONFLICTS!$K$6:$K$205,"VALID",CONFLICTS!$C$6:$C$205,"SCOPE")+COUNTIFS(CONFLICTS!$B$6:$B$205,B9,CONFLICTS!$H$6:$H$205,"YES",CONFLICTS!$I$6:$I$205,"OPEN",CONFLICTS!$K$6:$K$205,"VALID",CONFLICTS!$C$6:$C$205,"BUYER")+COUNTIFS(CONFLICTS!$B$6:$B$205,B9,CONFLICTS!$H$6:$H$205,"YES",CONFLICTS!$I$6:$I$205,"OPEN",CONFLICTS!$K$6:$K$205,"VALID",CONFLICTS!$C$6:$C$205,"EVIDENCE"))&gt;0,"BLOCKING SUBSTITUTE CONFLICT","CLEAR"),IF(E9="INCLUDE REFERENCE",IF((COUNTIFS(CONFLICTS!$B$6:$B$205,B9,CONFLICTS!$H$6:$H$205,"YES",CONFLICTS!$I$6:$I$205,"OPEN",CONFLICTS!$K$6:$K$205,"VALID",CONFLICTS!$C$6:$C$205,"SCOPE")+COUNTIFS(CONFLICTS!$B$6:$B$205,B9,CONFLICTS!$H$6:$H$205,"YES",CONFLICTS!$I$6:$I$205,"OPEN",CONFLICTS!$K$6:$K$205,"VALID",CONFLICTS!$C$6:$C$205,"EVIDENCE"))&gt;0,"BLOCKING REFERENCE CONFLICT","CLEAR"),"CLEAR"))))</x:f>
        <x:v>CLEAR</x:v>
      </x:c>
      <x:c r="K9" s="26" t="str">
        <x:f>IF(A9="","",IF(H9&lt;&gt;"VALID","BLOCKED",IF(I9&lt;&gt;"MATCH","UNRESOLVED",IF(E9="INCLUDE DIRECT",IF(J9="CLEAR","READY","BLOCKED"),IF(E9="INCLUDE CONDITIONAL",IF(J9="CLEAR","READY","UNRESOLVED"),IF(OR(E9="INCLUDE REFERENCE",E9="INCLUDE SUBSTITUTE",E9="EXCLUDE DIRECT"),IF(J9="CLEAR","READY","BLOCKED"),"BLOCKED"))))))</x:f>
        <x:v>READY</x:v>
      </x:c>
    </x:row>
    <x:row r="10">
      <x:c r="A10" s="20" t="str">
        <x:v>D005</x:v>
      </x:c>
      <x:c r="B10" s="20" t="str">
        <x:v>E05</x:v>
      </x:c>
      <x:c r="C10" s="20" t="str">
        <x:v>AUTHORITY / REFERENCE</x:v>
      </x:c>
      <x:c r="D10" s="20" t="str">
        <x:v>Authority/association shapes trust and standards but cannot win the engagement.</x:v>
      </x:c>
      <x:c r="E10" s="20" t="str">
        <x:v>INCLUDE REFERENCE</x:v>
      </x:c>
      <x:c r="F10" s="20" t="str">
        <x:v>Founder / reviewer</x:v>
      </x:c>
      <x:c r="G10" s="20" t="str">
        <x:v>Reopen only if commercial delivery role changes</x:v>
      </x:c>
      <x:c r="H10" s="26" t="str">
        <x:f>IF(A10="","",IF(COUNTIF($A$6:$A$205,A10)&gt;1,"INVALID - DUPLICATE ID",IF(AND(COUNTIF(CANDIDATES!$A$6:$A$205,B10)=1,OR(AND(LEN(E10)=14,IFERROR(FIND("INCLUDE DIRECT",E10),0)=1),AND(LEN(E10)=19,IFERROR(FIND("INCLUDE CONDITIONAL",E10),0)=1),AND(LEN(E10)=17,IFERROR(FIND("INCLUDE REFERENCE",E10),0)=1),AND(LEN(E10)=18,IFERROR(FIND("INCLUDE SUBSTITUTE",E10),0)=1),AND(LEN(E10)=14,IFERROR(FIND("EXCLUDE DIRECT",E10),0)=1))),"VALID","INVALID - CONTROL / CANDIDATE")))</x:f>
        <x:v>VALID</x:v>
      </x:c>
      <x:c r="I10" s="26" t="str">
        <x:f>IF(A10="","",IF(COUNTIFS(CANDIDATES!$A$6:$A$205,B10,CANDIDATES!$Q$6:$Q$205,C10)=1,"MATCH","REVIEW ROLE"))</x:f>
        <x:v>MATCH</x:v>
      </x:c>
      <x:c r="J10" s="26" t="str">
        <x:f>IF(A10="","",IF(OR(E10="INCLUDE DIRECT",E10="INCLUDE CONDITIONAL"),IF(COUNTIFS(CONFLICTS!$B$6:$B$205,B10,CONFLICTS!$H$6:$H$205,"YES",CONFLICTS!$I$6:$I$205,"OPEN",CONFLICTS!$K$6:$K$205,"VALID")&gt;0,"OPEN MATERIAL CONFLICT","CLEAR"),IF(E10="INCLUDE SUBSTITUTE",IF((COUNTIFS(CONFLICTS!$B$6:$B$205,B10,CONFLICTS!$H$6:$H$205,"YES",CONFLICTS!$I$6:$I$205,"OPEN",CONFLICTS!$K$6:$K$205,"VALID",CONFLICTS!$C$6:$C$205,"SCOPE")+COUNTIFS(CONFLICTS!$B$6:$B$205,B10,CONFLICTS!$H$6:$H$205,"YES",CONFLICTS!$I$6:$I$205,"OPEN",CONFLICTS!$K$6:$K$205,"VALID",CONFLICTS!$C$6:$C$205,"BUYER")+COUNTIFS(CONFLICTS!$B$6:$B$205,B10,CONFLICTS!$H$6:$H$205,"YES",CONFLICTS!$I$6:$I$205,"OPEN",CONFLICTS!$K$6:$K$205,"VALID",CONFLICTS!$C$6:$C$205,"EVIDENCE"))&gt;0,"BLOCKING SUBSTITUTE CONFLICT","CLEAR"),IF(E10="INCLUDE REFERENCE",IF((COUNTIFS(CONFLICTS!$B$6:$B$205,B10,CONFLICTS!$H$6:$H$205,"YES",CONFLICTS!$I$6:$I$205,"OPEN",CONFLICTS!$K$6:$K$205,"VALID",CONFLICTS!$C$6:$C$205,"SCOPE")+COUNTIFS(CONFLICTS!$B$6:$B$205,B10,CONFLICTS!$H$6:$H$205,"YES",CONFLICTS!$I$6:$I$205,"OPEN",CONFLICTS!$K$6:$K$205,"VALID",CONFLICTS!$C$6:$C$205,"EVIDENCE"))&gt;0,"BLOCKING REFERENCE CONFLICT","CLEAR"),"CLEAR"))))</x:f>
        <x:v>CLEAR</x:v>
      </x:c>
      <x:c r="K10" s="26" t="str">
        <x:f>IF(A10="","",IF(H10&lt;&gt;"VALID","BLOCKED",IF(I10&lt;&gt;"MATCH","UNRESOLVED",IF(E10="INCLUDE DIRECT",IF(J10="CLEAR","READY","BLOCKED"),IF(E10="INCLUDE CONDITIONAL",IF(J10="CLEAR","READY","UNRESOLVED"),IF(OR(E10="INCLUDE REFERENCE",E10="INCLUDE SUBSTITUTE",E10="EXCLUDE DIRECT"),IF(J10="CLEAR","READY","BLOCKED"),"BLOCKED"))))))</x:f>
        <x:v>READY</x:v>
      </x:c>
    </x:row>
    <x:row r="11">
      <x:c r="A11" s="20" t="str">
        <x:v>D006</x:v>
      </x:c>
      <x:c r="B11" s="20" t="str">
        <x:v>F06</x:v>
      </x:c>
      <x:c r="C11" s="20" t="str">
        <x:v>DISCOVERY / INTERMEDIARY</x:v>
      </x:c>
      <x:c r="D11" s="20" t="str">
        <x:v>Directory affects discovery but routes delivery to third parties.</x:v>
      </x:c>
      <x:c r="E11" s="20" t="str">
        <x:v>EXCLUDE DIRECT</x:v>
      </x:c>
      <x:c r="F11" s="20" t="str">
        <x:v>Founder / reviewer</x:v>
      </x:c>
      <x:c r="G11" s="20" t="str">
        <x:v>Reopen if platform owns advisory delivery</x:v>
      </x:c>
      <x:c r="H11" s="26" t="str">
        <x:f>IF(A11="","",IF(COUNTIF($A$6:$A$205,A11)&gt;1,"INVALID - DUPLICATE ID",IF(AND(COUNTIF(CANDIDATES!$A$6:$A$205,B11)=1,OR(AND(LEN(E11)=14,IFERROR(FIND("INCLUDE DIRECT",E11),0)=1),AND(LEN(E11)=19,IFERROR(FIND("INCLUDE CONDITIONAL",E11),0)=1),AND(LEN(E11)=17,IFERROR(FIND("INCLUDE REFERENCE",E11),0)=1),AND(LEN(E11)=18,IFERROR(FIND("INCLUDE SUBSTITUTE",E11),0)=1),AND(LEN(E11)=14,IFERROR(FIND("EXCLUDE DIRECT",E11),0)=1))),"VALID","INVALID - CONTROL / CANDIDATE")))</x:f>
        <x:v>VALID</x:v>
      </x:c>
      <x:c r="I11" s="26" t="str">
        <x:f>IF(A11="","",IF(COUNTIFS(CANDIDATES!$A$6:$A$205,B11,CANDIDATES!$Q$6:$Q$205,C11)=1,"MATCH","REVIEW ROLE"))</x:f>
        <x:v>MATCH</x:v>
      </x:c>
      <x:c r="J11" s="26" t="str">
        <x:f>IF(A11="","",IF(OR(E11="INCLUDE DIRECT",E11="INCLUDE CONDITIONAL"),IF(COUNTIFS(CONFLICTS!$B$6:$B$205,B11,CONFLICTS!$H$6:$H$205,"YES",CONFLICTS!$I$6:$I$205,"OPEN",CONFLICTS!$K$6:$K$205,"VALID")&gt;0,"OPEN MATERIAL CONFLICT","CLEAR"),IF(E11="INCLUDE SUBSTITUTE",IF((COUNTIFS(CONFLICTS!$B$6:$B$205,B11,CONFLICTS!$H$6:$H$205,"YES",CONFLICTS!$I$6:$I$205,"OPEN",CONFLICTS!$K$6:$K$205,"VALID",CONFLICTS!$C$6:$C$205,"SCOPE")+COUNTIFS(CONFLICTS!$B$6:$B$205,B11,CONFLICTS!$H$6:$H$205,"YES",CONFLICTS!$I$6:$I$205,"OPEN",CONFLICTS!$K$6:$K$205,"VALID",CONFLICTS!$C$6:$C$205,"BUYER")+COUNTIFS(CONFLICTS!$B$6:$B$205,B11,CONFLICTS!$H$6:$H$205,"YES",CONFLICTS!$I$6:$I$205,"OPEN",CONFLICTS!$K$6:$K$205,"VALID",CONFLICTS!$C$6:$C$205,"EVIDENCE"))&gt;0,"BLOCKING SUBSTITUTE CONFLICT","CLEAR"),IF(E11="INCLUDE REFERENCE",IF((COUNTIFS(CONFLICTS!$B$6:$B$205,B11,CONFLICTS!$H$6:$H$205,"YES",CONFLICTS!$I$6:$I$205,"OPEN",CONFLICTS!$K$6:$K$205,"VALID",CONFLICTS!$C$6:$C$205,"SCOPE")+COUNTIFS(CONFLICTS!$B$6:$B$205,B11,CONFLICTS!$H$6:$H$205,"YES",CONFLICTS!$I$6:$I$205,"OPEN",CONFLICTS!$K$6:$K$205,"VALID",CONFLICTS!$C$6:$C$205,"EVIDENCE"))&gt;0,"BLOCKING REFERENCE CONFLICT","CLEAR"),"CLEAR"))))</x:f>
        <x:v>CLEAR</x:v>
      </x:c>
      <x:c r="K11" s="26" t="str">
        <x:f>IF(A11="","",IF(H11&lt;&gt;"VALID","BLOCKED",IF(I11&lt;&gt;"MATCH","UNRESOLVED",IF(E11="INCLUDE DIRECT",IF(J11="CLEAR","READY","BLOCKED"),IF(E11="INCLUDE CONDITIONAL",IF(J11="CLEAR","READY","UNRESOLVED"),IF(OR(E11="INCLUDE REFERENCE",E11="INCLUDE SUBSTITUTE",E11="EXCLUDE DIRECT"),IF(J11="CLEAR","READY","BLOCKED"),"BLOCKED"))))))</x:f>
        <x:v>READY</x:v>
      </x:c>
    </x:row>
    <x:row r="12">
      <x:c r="A12" s="20"/>
      <x:c r="B12" s="20"/>
      <x:c r="C12" s="20"/>
      <x:c r="D12" s="20"/>
      <x:c r="E12" s="20"/>
      <x:c r="F12" s="20"/>
      <x:c r="G12" s="20"/>
      <x:c r="H12" s="26" t="str">
        <x:f>IF(A12="","",IF(COUNTIF($A$6:$A$205,A12)&gt;1,"INVALID - DUPLICATE ID",IF(AND(COUNTIF(CANDIDATES!$A$6:$A$205,B12)=1,OR(AND(LEN(E12)=14,IFERROR(FIND("INCLUDE DIRECT",E12),0)=1),AND(LEN(E12)=19,IFERROR(FIND("INCLUDE CONDITIONAL",E12),0)=1),AND(LEN(E12)=17,IFERROR(FIND("INCLUDE REFERENCE",E12),0)=1),AND(LEN(E12)=18,IFERROR(FIND("INCLUDE SUBSTITUTE",E12),0)=1),AND(LEN(E12)=14,IFERROR(FIND("EXCLUDE DIRECT",E12),0)=1))),"VALID","INVALID - CONTROL / CANDIDATE")))</x:f>
      </x:c>
      <x:c r="I12" s="26" t="str">
        <x:f>IF(A12="","",IF(COUNTIFS(CANDIDATES!$A$6:$A$205,B12,CANDIDATES!$Q$6:$Q$205,C12)=1,"MATCH","REVIEW ROLE"))</x:f>
      </x:c>
      <x:c r="J12" s="26" t="str">
        <x:f>IF(A12="","",IF(OR(E12="INCLUDE DIRECT",E12="INCLUDE CONDITIONAL"),IF(COUNTIFS(CONFLICTS!$B$6:$B$205,B12,CONFLICTS!$H$6:$H$205,"YES",CONFLICTS!$I$6:$I$205,"OPEN",CONFLICTS!$K$6:$K$205,"VALID")&gt;0,"OPEN MATERIAL CONFLICT","CLEAR"),IF(E12="INCLUDE SUBSTITUTE",IF((COUNTIFS(CONFLICTS!$B$6:$B$205,B12,CONFLICTS!$H$6:$H$205,"YES",CONFLICTS!$I$6:$I$205,"OPEN",CONFLICTS!$K$6:$K$205,"VALID",CONFLICTS!$C$6:$C$205,"SCOPE")+COUNTIFS(CONFLICTS!$B$6:$B$205,B12,CONFLICTS!$H$6:$H$205,"YES",CONFLICTS!$I$6:$I$205,"OPEN",CONFLICTS!$K$6:$K$205,"VALID",CONFLICTS!$C$6:$C$205,"BUYER")+COUNTIFS(CONFLICTS!$B$6:$B$205,B12,CONFLICTS!$H$6:$H$205,"YES",CONFLICTS!$I$6:$I$205,"OPEN",CONFLICTS!$K$6:$K$205,"VALID",CONFLICTS!$C$6:$C$205,"EVIDENCE"))&gt;0,"BLOCKING SUBSTITUTE CONFLICT","CLEAR"),IF(E12="INCLUDE REFERENCE",IF((COUNTIFS(CONFLICTS!$B$6:$B$205,B12,CONFLICTS!$H$6:$H$205,"YES",CONFLICTS!$I$6:$I$205,"OPEN",CONFLICTS!$K$6:$K$205,"VALID",CONFLICTS!$C$6:$C$205,"SCOPE")+COUNTIFS(CONFLICTS!$B$6:$B$205,B12,CONFLICTS!$H$6:$H$205,"YES",CONFLICTS!$I$6:$I$205,"OPEN",CONFLICTS!$K$6:$K$205,"VALID",CONFLICTS!$C$6:$C$205,"EVIDENCE"))&gt;0,"BLOCKING REFERENCE CONFLICT","CLEAR"),"CLEAR"))))</x:f>
      </x:c>
      <x:c r="K12" s="26" t="str">
        <x:f>IF(A12="","",IF(H12&lt;&gt;"VALID","BLOCKED",IF(I12&lt;&gt;"MATCH","UNRESOLVED",IF(E12="INCLUDE DIRECT",IF(J12="CLEAR","READY","BLOCKED"),IF(E12="INCLUDE CONDITIONAL",IF(J12="CLEAR","READY","UNRESOLVED"),IF(OR(E12="INCLUDE REFERENCE",E12="INCLUDE SUBSTITUTE",E12="EXCLUDE DIRECT"),IF(J12="CLEAR","READY","BLOCKED"),"BLOCKED"))))))</x:f>
      </x:c>
    </x:row>
    <x:row r="13">
      <x:c r="A13" s="20"/>
      <x:c r="B13" s="20"/>
      <x:c r="C13" s="20"/>
      <x:c r="D13" s="20"/>
      <x:c r="E13" s="20"/>
      <x:c r="F13" s="20"/>
      <x:c r="G13" s="20"/>
      <x:c r="H13" s="26" t="str">
        <x:f>IF(A13="","",IF(COUNTIF($A$6:$A$205,A13)&gt;1,"INVALID - DUPLICATE ID",IF(AND(COUNTIF(CANDIDATES!$A$6:$A$205,B13)=1,OR(AND(LEN(E13)=14,IFERROR(FIND("INCLUDE DIRECT",E13),0)=1),AND(LEN(E13)=19,IFERROR(FIND("INCLUDE CONDITIONAL",E13),0)=1),AND(LEN(E13)=17,IFERROR(FIND("INCLUDE REFERENCE",E13),0)=1),AND(LEN(E13)=18,IFERROR(FIND("INCLUDE SUBSTITUTE",E13),0)=1),AND(LEN(E13)=14,IFERROR(FIND("EXCLUDE DIRECT",E13),0)=1))),"VALID","INVALID - CONTROL / CANDIDATE")))</x:f>
      </x:c>
      <x:c r="I13" s="26" t="str">
        <x:f>IF(A13="","",IF(COUNTIFS(CANDIDATES!$A$6:$A$205,B13,CANDIDATES!$Q$6:$Q$205,C13)=1,"MATCH","REVIEW ROLE"))</x:f>
      </x:c>
      <x:c r="J13" s="26" t="str">
        <x:f>IF(A13="","",IF(OR(E13="INCLUDE DIRECT",E13="INCLUDE CONDITIONAL"),IF(COUNTIFS(CONFLICTS!$B$6:$B$205,B13,CONFLICTS!$H$6:$H$205,"YES",CONFLICTS!$I$6:$I$205,"OPEN",CONFLICTS!$K$6:$K$205,"VALID")&gt;0,"OPEN MATERIAL CONFLICT","CLEAR"),IF(E13="INCLUDE SUBSTITUTE",IF((COUNTIFS(CONFLICTS!$B$6:$B$205,B13,CONFLICTS!$H$6:$H$205,"YES",CONFLICTS!$I$6:$I$205,"OPEN",CONFLICTS!$K$6:$K$205,"VALID",CONFLICTS!$C$6:$C$205,"SCOPE")+COUNTIFS(CONFLICTS!$B$6:$B$205,B13,CONFLICTS!$H$6:$H$205,"YES",CONFLICTS!$I$6:$I$205,"OPEN",CONFLICTS!$K$6:$K$205,"VALID",CONFLICTS!$C$6:$C$205,"BUYER")+COUNTIFS(CONFLICTS!$B$6:$B$205,B13,CONFLICTS!$H$6:$H$205,"YES",CONFLICTS!$I$6:$I$205,"OPEN",CONFLICTS!$K$6:$K$205,"VALID",CONFLICTS!$C$6:$C$205,"EVIDENCE"))&gt;0,"BLOCKING SUBSTITUTE CONFLICT","CLEAR"),IF(E13="INCLUDE REFERENCE",IF((COUNTIFS(CONFLICTS!$B$6:$B$205,B13,CONFLICTS!$H$6:$H$205,"YES",CONFLICTS!$I$6:$I$205,"OPEN",CONFLICTS!$K$6:$K$205,"VALID",CONFLICTS!$C$6:$C$205,"SCOPE")+COUNTIFS(CONFLICTS!$B$6:$B$205,B13,CONFLICTS!$H$6:$H$205,"YES",CONFLICTS!$I$6:$I$205,"OPEN",CONFLICTS!$K$6:$K$205,"VALID",CONFLICTS!$C$6:$C$205,"EVIDENCE"))&gt;0,"BLOCKING REFERENCE CONFLICT","CLEAR"),"CLEAR"))))</x:f>
      </x:c>
      <x:c r="K13" s="26" t="str">
        <x:f>IF(A13="","",IF(H13&lt;&gt;"VALID","BLOCKED",IF(I13&lt;&gt;"MATCH","UNRESOLVED",IF(E13="INCLUDE DIRECT",IF(J13="CLEAR","READY","BLOCKED"),IF(E13="INCLUDE CONDITIONAL",IF(J13="CLEAR","READY","UNRESOLVED"),IF(OR(E13="INCLUDE REFERENCE",E13="INCLUDE SUBSTITUTE",E13="EXCLUDE DIRECT"),IF(J13="CLEAR","READY","BLOCKED"),"BLOCKED"))))))</x:f>
      </x:c>
    </x:row>
    <x:row r="14">
      <x:c r="A14" s="20"/>
      <x:c r="B14" s="20"/>
      <x:c r="C14" s="20"/>
      <x:c r="D14" s="20"/>
      <x:c r="E14" s="20"/>
      <x:c r="F14" s="20"/>
      <x:c r="G14" s="20"/>
      <x:c r="H14" s="26" t="str">
        <x:f>IF(A14="","",IF(COUNTIF($A$6:$A$205,A14)&gt;1,"INVALID - DUPLICATE ID",IF(AND(COUNTIF(CANDIDATES!$A$6:$A$205,B14)=1,OR(AND(LEN(E14)=14,IFERROR(FIND("INCLUDE DIRECT",E14),0)=1),AND(LEN(E14)=19,IFERROR(FIND("INCLUDE CONDITIONAL",E14),0)=1),AND(LEN(E14)=17,IFERROR(FIND("INCLUDE REFERENCE",E14),0)=1),AND(LEN(E14)=18,IFERROR(FIND("INCLUDE SUBSTITUTE",E14),0)=1),AND(LEN(E14)=14,IFERROR(FIND("EXCLUDE DIRECT",E14),0)=1))),"VALID","INVALID - CONTROL / CANDIDATE")))</x:f>
      </x:c>
      <x:c r="I14" s="26" t="str">
        <x:f>IF(A14="","",IF(COUNTIFS(CANDIDATES!$A$6:$A$205,B14,CANDIDATES!$Q$6:$Q$205,C14)=1,"MATCH","REVIEW ROLE"))</x:f>
      </x:c>
      <x:c r="J14" s="26" t="str">
        <x:f>IF(A14="","",IF(OR(E14="INCLUDE DIRECT",E14="INCLUDE CONDITIONAL"),IF(COUNTIFS(CONFLICTS!$B$6:$B$205,B14,CONFLICTS!$H$6:$H$205,"YES",CONFLICTS!$I$6:$I$205,"OPEN",CONFLICTS!$K$6:$K$205,"VALID")&gt;0,"OPEN MATERIAL CONFLICT","CLEAR"),IF(E14="INCLUDE SUBSTITUTE",IF((COUNTIFS(CONFLICTS!$B$6:$B$205,B14,CONFLICTS!$H$6:$H$205,"YES",CONFLICTS!$I$6:$I$205,"OPEN",CONFLICTS!$K$6:$K$205,"VALID",CONFLICTS!$C$6:$C$205,"SCOPE")+COUNTIFS(CONFLICTS!$B$6:$B$205,B14,CONFLICTS!$H$6:$H$205,"YES",CONFLICTS!$I$6:$I$205,"OPEN",CONFLICTS!$K$6:$K$205,"VALID",CONFLICTS!$C$6:$C$205,"BUYER")+COUNTIFS(CONFLICTS!$B$6:$B$205,B14,CONFLICTS!$H$6:$H$205,"YES",CONFLICTS!$I$6:$I$205,"OPEN",CONFLICTS!$K$6:$K$205,"VALID",CONFLICTS!$C$6:$C$205,"EVIDENCE"))&gt;0,"BLOCKING SUBSTITUTE CONFLICT","CLEAR"),IF(E14="INCLUDE REFERENCE",IF((COUNTIFS(CONFLICTS!$B$6:$B$205,B14,CONFLICTS!$H$6:$H$205,"YES",CONFLICTS!$I$6:$I$205,"OPEN",CONFLICTS!$K$6:$K$205,"VALID",CONFLICTS!$C$6:$C$205,"SCOPE")+COUNTIFS(CONFLICTS!$B$6:$B$205,B14,CONFLICTS!$H$6:$H$205,"YES",CONFLICTS!$I$6:$I$205,"OPEN",CONFLICTS!$K$6:$K$205,"VALID",CONFLICTS!$C$6:$C$205,"EVIDENCE"))&gt;0,"BLOCKING REFERENCE CONFLICT","CLEAR"),"CLEAR"))))</x:f>
      </x:c>
      <x:c r="K14" s="26" t="str">
        <x:f>IF(A14="","",IF(H14&lt;&gt;"VALID","BLOCKED",IF(I14&lt;&gt;"MATCH","UNRESOLVED",IF(E14="INCLUDE DIRECT",IF(J14="CLEAR","READY","BLOCKED"),IF(E14="INCLUDE CONDITIONAL",IF(J14="CLEAR","READY","UNRESOLVED"),IF(OR(E14="INCLUDE REFERENCE",E14="INCLUDE SUBSTITUTE",E14="EXCLUDE DIRECT"),IF(J14="CLEAR","READY","BLOCKED"),"BLOCKED"))))))</x:f>
      </x:c>
    </x:row>
    <x:row r="15">
      <x:c r="A15" s="20"/>
      <x:c r="B15" s="20"/>
      <x:c r="C15" s="20"/>
      <x:c r="D15" s="20"/>
      <x:c r="E15" s="20"/>
      <x:c r="F15" s="20"/>
      <x:c r="G15" s="20"/>
      <x:c r="H15" s="26" t="str">
        <x:f>IF(A15="","",IF(COUNTIF($A$6:$A$205,A15)&gt;1,"INVALID - DUPLICATE ID",IF(AND(COUNTIF(CANDIDATES!$A$6:$A$205,B15)=1,OR(AND(LEN(E15)=14,IFERROR(FIND("INCLUDE DIRECT",E15),0)=1),AND(LEN(E15)=19,IFERROR(FIND("INCLUDE CONDITIONAL",E15),0)=1),AND(LEN(E15)=17,IFERROR(FIND("INCLUDE REFERENCE",E15),0)=1),AND(LEN(E15)=18,IFERROR(FIND("INCLUDE SUBSTITUTE",E15),0)=1),AND(LEN(E15)=14,IFERROR(FIND("EXCLUDE DIRECT",E15),0)=1))),"VALID","INVALID - CONTROL / CANDIDATE")))</x:f>
      </x:c>
      <x:c r="I15" s="26" t="str">
        <x:f>IF(A15="","",IF(COUNTIFS(CANDIDATES!$A$6:$A$205,B15,CANDIDATES!$Q$6:$Q$205,C15)=1,"MATCH","REVIEW ROLE"))</x:f>
      </x:c>
      <x:c r="J15" s="26" t="str">
        <x:f>IF(A15="","",IF(OR(E15="INCLUDE DIRECT",E15="INCLUDE CONDITIONAL"),IF(COUNTIFS(CONFLICTS!$B$6:$B$205,B15,CONFLICTS!$H$6:$H$205,"YES",CONFLICTS!$I$6:$I$205,"OPEN",CONFLICTS!$K$6:$K$205,"VALID")&gt;0,"OPEN MATERIAL CONFLICT","CLEAR"),IF(E15="INCLUDE SUBSTITUTE",IF((COUNTIFS(CONFLICTS!$B$6:$B$205,B15,CONFLICTS!$H$6:$H$205,"YES",CONFLICTS!$I$6:$I$205,"OPEN",CONFLICTS!$K$6:$K$205,"VALID",CONFLICTS!$C$6:$C$205,"SCOPE")+COUNTIFS(CONFLICTS!$B$6:$B$205,B15,CONFLICTS!$H$6:$H$205,"YES",CONFLICTS!$I$6:$I$205,"OPEN",CONFLICTS!$K$6:$K$205,"VALID",CONFLICTS!$C$6:$C$205,"BUYER")+COUNTIFS(CONFLICTS!$B$6:$B$205,B15,CONFLICTS!$H$6:$H$205,"YES",CONFLICTS!$I$6:$I$205,"OPEN",CONFLICTS!$K$6:$K$205,"VALID",CONFLICTS!$C$6:$C$205,"EVIDENCE"))&gt;0,"BLOCKING SUBSTITUTE CONFLICT","CLEAR"),IF(E15="INCLUDE REFERENCE",IF((COUNTIFS(CONFLICTS!$B$6:$B$205,B15,CONFLICTS!$H$6:$H$205,"YES",CONFLICTS!$I$6:$I$205,"OPEN",CONFLICTS!$K$6:$K$205,"VALID",CONFLICTS!$C$6:$C$205,"SCOPE")+COUNTIFS(CONFLICTS!$B$6:$B$205,B15,CONFLICTS!$H$6:$H$205,"YES",CONFLICTS!$I$6:$I$205,"OPEN",CONFLICTS!$K$6:$K$205,"VALID",CONFLICTS!$C$6:$C$205,"EVIDENCE"))&gt;0,"BLOCKING REFERENCE CONFLICT","CLEAR"),"CLEAR"))))</x:f>
      </x:c>
      <x:c r="K15" s="26" t="str">
        <x:f>IF(A15="","",IF(H15&lt;&gt;"VALID","BLOCKED",IF(I15&lt;&gt;"MATCH","UNRESOLVED",IF(E15="INCLUDE DIRECT",IF(J15="CLEAR","READY","BLOCKED"),IF(E15="INCLUDE CONDITIONAL",IF(J15="CLEAR","READY","UNRESOLVED"),IF(OR(E15="INCLUDE REFERENCE",E15="INCLUDE SUBSTITUTE",E15="EXCLUDE DIRECT"),IF(J15="CLEAR","READY","BLOCKED"),"BLOCKED"))))))</x:f>
      </x:c>
    </x:row>
    <x:row r="16">
      <x:c r="A16" s="20"/>
      <x:c r="B16" s="20"/>
      <x:c r="C16" s="20"/>
      <x:c r="D16" s="20"/>
      <x:c r="E16" s="20"/>
      <x:c r="F16" s="20"/>
      <x:c r="G16" s="20"/>
      <x:c r="H16" s="26" t="str">
        <x:f>IF(A16="","",IF(COUNTIF($A$6:$A$205,A16)&gt;1,"INVALID - DUPLICATE ID",IF(AND(COUNTIF(CANDIDATES!$A$6:$A$205,B16)=1,OR(AND(LEN(E16)=14,IFERROR(FIND("INCLUDE DIRECT",E16),0)=1),AND(LEN(E16)=19,IFERROR(FIND("INCLUDE CONDITIONAL",E16),0)=1),AND(LEN(E16)=17,IFERROR(FIND("INCLUDE REFERENCE",E16),0)=1),AND(LEN(E16)=18,IFERROR(FIND("INCLUDE SUBSTITUTE",E16),0)=1),AND(LEN(E16)=14,IFERROR(FIND("EXCLUDE DIRECT",E16),0)=1))),"VALID","INVALID - CONTROL / CANDIDATE")))</x:f>
      </x:c>
      <x:c r="I16" s="26" t="str">
        <x:f>IF(A16="","",IF(COUNTIFS(CANDIDATES!$A$6:$A$205,B16,CANDIDATES!$Q$6:$Q$205,C16)=1,"MATCH","REVIEW ROLE"))</x:f>
      </x:c>
      <x:c r="J16" s="26" t="str">
        <x:f>IF(A16="","",IF(OR(E16="INCLUDE DIRECT",E16="INCLUDE CONDITIONAL"),IF(COUNTIFS(CONFLICTS!$B$6:$B$205,B16,CONFLICTS!$H$6:$H$205,"YES",CONFLICTS!$I$6:$I$205,"OPEN",CONFLICTS!$K$6:$K$205,"VALID")&gt;0,"OPEN MATERIAL CONFLICT","CLEAR"),IF(E16="INCLUDE SUBSTITUTE",IF((COUNTIFS(CONFLICTS!$B$6:$B$205,B16,CONFLICTS!$H$6:$H$205,"YES",CONFLICTS!$I$6:$I$205,"OPEN",CONFLICTS!$K$6:$K$205,"VALID",CONFLICTS!$C$6:$C$205,"SCOPE")+COUNTIFS(CONFLICTS!$B$6:$B$205,B16,CONFLICTS!$H$6:$H$205,"YES",CONFLICTS!$I$6:$I$205,"OPEN",CONFLICTS!$K$6:$K$205,"VALID",CONFLICTS!$C$6:$C$205,"BUYER")+COUNTIFS(CONFLICTS!$B$6:$B$205,B16,CONFLICTS!$H$6:$H$205,"YES",CONFLICTS!$I$6:$I$205,"OPEN",CONFLICTS!$K$6:$K$205,"VALID",CONFLICTS!$C$6:$C$205,"EVIDENCE"))&gt;0,"BLOCKING SUBSTITUTE CONFLICT","CLEAR"),IF(E16="INCLUDE REFERENCE",IF((COUNTIFS(CONFLICTS!$B$6:$B$205,B16,CONFLICTS!$H$6:$H$205,"YES",CONFLICTS!$I$6:$I$205,"OPEN",CONFLICTS!$K$6:$K$205,"VALID",CONFLICTS!$C$6:$C$205,"SCOPE")+COUNTIFS(CONFLICTS!$B$6:$B$205,B16,CONFLICTS!$H$6:$H$205,"YES",CONFLICTS!$I$6:$I$205,"OPEN",CONFLICTS!$K$6:$K$205,"VALID",CONFLICTS!$C$6:$C$205,"EVIDENCE"))&gt;0,"BLOCKING REFERENCE CONFLICT","CLEAR"),"CLEAR"))))</x:f>
      </x:c>
      <x:c r="K16" s="26" t="str">
        <x:f>IF(A16="","",IF(H16&lt;&gt;"VALID","BLOCKED",IF(I16&lt;&gt;"MATCH","UNRESOLVED",IF(E16="INCLUDE DIRECT",IF(J16="CLEAR","READY","BLOCKED"),IF(E16="INCLUDE CONDITIONAL",IF(J16="CLEAR","READY","UNRESOLVED"),IF(OR(E16="INCLUDE REFERENCE",E16="INCLUDE SUBSTITUTE",E16="EXCLUDE DIRECT"),IF(J16="CLEAR","READY","BLOCKED"),"BLOCKED"))))))</x:f>
      </x:c>
    </x:row>
    <x:row r="17">
      <x:c r="A17" s="20"/>
      <x:c r="B17" s="20"/>
      <x:c r="C17" s="20"/>
      <x:c r="D17" s="20"/>
      <x:c r="E17" s="20"/>
      <x:c r="F17" s="20"/>
      <x:c r="G17" s="20"/>
      <x:c r="H17" s="26" t="str">
        <x:f>IF(A17="","",IF(COUNTIF($A$6:$A$205,A17)&gt;1,"INVALID - DUPLICATE ID",IF(AND(COUNTIF(CANDIDATES!$A$6:$A$205,B17)=1,OR(AND(LEN(E17)=14,IFERROR(FIND("INCLUDE DIRECT",E17),0)=1),AND(LEN(E17)=19,IFERROR(FIND("INCLUDE CONDITIONAL",E17),0)=1),AND(LEN(E17)=17,IFERROR(FIND("INCLUDE REFERENCE",E17),0)=1),AND(LEN(E17)=18,IFERROR(FIND("INCLUDE SUBSTITUTE",E17),0)=1),AND(LEN(E17)=14,IFERROR(FIND("EXCLUDE DIRECT",E17),0)=1))),"VALID","INVALID - CONTROL / CANDIDATE")))</x:f>
      </x:c>
      <x:c r="I17" s="26" t="str">
        <x:f>IF(A17="","",IF(COUNTIFS(CANDIDATES!$A$6:$A$205,B17,CANDIDATES!$Q$6:$Q$205,C17)=1,"MATCH","REVIEW ROLE"))</x:f>
      </x:c>
      <x:c r="J17" s="26" t="str">
        <x:f>IF(A17="","",IF(OR(E17="INCLUDE DIRECT",E17="INCLUDE CONDITIONAL"),IF(COUNTIFS(CONFLICTS!$B$6:$B$205,B17,CONFLICTS!$H$6:$H$205,"YES",CONFLICTS!$I$6:$I$205,"OPEN",CONFLICTS!$K$6:$K$205,"VALID")&gt;0,"OPEN MATERIAL CONFLICT","CLEAR"),IF(E17="INCLUDE SUBSTITUTE",IF((COUNTIFS(CONFLICTS!$B$6:$B$205,B17,CONFLICTS!$H$6:$H$205,"YES",CONFLICTS!$I$6:$I$205,"OPEN",CONFLICTS!$K$6:$K$205,"VALID",CONFLICTS!$C$6:$C$205,"SCOPE")+COUNTIFS(CONFLICTS!$B$6:$B$205,B17,CONFLICTS!$H$6:$H$205,"YES",CONFLICTS!$I$6:$I$205,"OPEN",CONFLICTS!$K$6:$K$205,"VALID",CONFLICTS!$C$6:$C$205,"BUYER")+COUNTIFS(CONFLICTS!$B$6:$B$205,B17,CONFLICTS!$H$6:$H$205,"YES",CONFLICTS!$I$6:$I$205,"OPEN",CONFLICTS!$K$6:$K$205,"VALID",CONFLICTS!$C$6:$C$205,"EVIDENCE"))&gt;0,"BLOCKING SUBSTITUTE CONFLICT","CLEAR"),IF(E17="INCLUDE REFERENCE",IF((COUNTIFS(CONFLICTS!$B$6:$B$205,B17,CONFLICTS!$H$6:$H$205,"YES",CONFLICTS!$I$6:$I$205,"OPEN",CONFLICTS!$K$6:$K$205,"VALID",CONFLICTS!$C$6:$C$205,"SCOPE")+COUNTIFS(CONFLICTS!$B$6:$B$205,B17,CONFLICTS!$H$6:$H$205,"YES",CONFLICTS!$I$6:$I$205,"OPEN",CONFLICTS!$K$6:$K$205,"VALID",CONFLICTS!$C$6:$C$205,"EVIDENCE"))&gt;0,"BLOCKING REFERENCE CONFLICT","CLEAR"),"CLEAR"))))</x:f>
      </x:c>
      <x:c r="K17" s="26" t="str">
        <x:f>IF(A17="","",IF(H17&lt;&gt;"VALID","BLOCKED",IF(I17&lt;&gt;"MATCH","UNRESOLVED",IF(E17="INCLUDE DIRECT",IF(J17="CLEAR","READY","BLOCKED"),IF(E17="INCLUDE CONDITIONAL",IF(J17="CLEAR","READY","UNRESOLVED"),IF(OR(E17="INCLUDE REFERENCE",E17="INCLUDE SUBSTITUTE",E17="EXCLUDE DIRECT"),IF(J17="CLEAR","READY","BLOCKED"),"BLOCKED"))))))</x:f>
      </x:c>
    </x:row>
    <x:row r="18">
      <x:c r="A18" s="20"/>
      <x:c r="B18" s="20"/>
      <x:c r="C18" s="20"/>
      <x:c r="D18" s="20"/>
      <x:c r="E18" s="20"/>
      <x:c r="F18" s="20"/>
      <x:c r="G18" s="20"/>
      <x:c r="H18" s="26" t="str">
        <x:f>IF(A18="","",IF(COUNTIF($A$6:$A$205,A18)&gt;1,"INVALID - DUPLICATE ID",IF(AND(COUNTIF(CANDIDATES!$A$6:$A$205,B18)=1,OR(AND(LEN(E18)=14,IFERROR(FIND("INCLUDE DIRECT",E18),0)=1),AND(LEN(E18)=19,IFERROR(FIND("INCLUDE CONDITIONAL",E18),0)=1),AND(LEN(E18)=17,IFERROR(FIND("INCLUDE REFERENCE",E18),0)=1),AND(LEN(E18)=18,IFERROR(FIND("INCLUDE SUBSTITUTE",E18),0)=1),AND(LEN(E18)=14,IFERROR(FIND("EXCLUDE DIRECT",E18),0)=1))),"VALID","INVALID - CONTROL / CANDIDATE")))</x:f>
      </x:c>
      <x:c r="I18" s="26" t="str">
        <x:f>IF(A18="","",IF(COUNTIFS(CANDIDATES!$A$6:$A$205,B18,CANDIDATES!$Q$6:$Q$205,C18)=1,"MATCH","REVIEW ROLE"))</x:f>
      </x:c>
      <x:c r="J18" s="26" t="str">
        <x:f>IF(A18="","",IF(OR(E18="INCLUDE DIRECT",E18="INCLUDE CONDITIONAL"),IF(COUNTIFS(CONFLICTS!$B$6:$B$205,B18,CONFLICTS!$H$6:$H$205,"YES",CONFLICTS!$I$6:$I$205,"OPEN",CONFLICTS!$K$6:$K$205,"VALID")&gt;0,"OPEN MATERIAL CONFLICT","CLEAR"),IF(E18="INCLUDE SUBSTITUTE",IF((COUNTIFS(CONFLICTS!$B$6:$B$205,B18,CONFLICTS!$H$6:$H$205,"YES",CONFLICTS!$I$6:$I$205,"OPEN",CONFLICTS!$K$6:$K$205,"VALID",CONFLICTS!$C$6:$C$205,"SCOPE")+COUNTIFS(CONFLICTS!$B$6:$B$205,B18,CONFLICTS!$H$6:$H$205,"YES",CONFLICTS!$I$6:$I$205,"OPEN",CONFLICTS!$K$6:$K$205,"VALID",CONFLICTS!$C$6:$C$205,"BUYER")+COUNTIFS(CONFLICTS!$B$6:$B$205,B18,CONFLICTS!$H$6:$H$205,"YES",CONFLICTS!$I$6:$I$205,"OPEN",CONFLICTS!$K$6:$K$205,"VALID",CONFLICTS!$C$6:$C$205,"EVIDENCE"))&gt;0,"BLOCKING SUBSTITUTE CONFLICT","CLEAR"),IF(E18="INCLUDE REFERENCE",IF((COUNTIFS(CONFLICTS!$B$6:$B$205,B18,CONFLICTS!$H$6:$H$205,"YES",CONFLICTS!$I$6:$I$205,"OPEN",CONFLICTS!$K$6:$K$205,"VALID",CONFLICTS!$C$6:$C$205,"SCOPE")+COUNTIFS(CONFLICTS!$B$6:$B$205,B18,CONFLICTS!$H$6:$H$205,"YES",CONFLICTS!$I$6:$I$205,"OPEN",CONFLICTS!$K$6:$K$205,"VALID",CONFLICTS!$C$6:$C$205,"EVIDENCE"))&gt;0,"BLOCKING REFERENCE CONFLICT","CLEAR"),"CLEAR"))))</x:f>
      </x:c>
      <x:c r="K18" s="26" t="str">
        <x:f>IF(A18="","",IF(H18&lt;&gt;"VALID","BLOCKED",IF(I18&lt;&gt;"MATCH","UNRESOLVED",IF(E18="INCLUDE DIRECT",IF(J18="CLEAR","READY","BLOCKED"),IF(E18="INCLUDE CONDITIONAL",IF(J18="CLEAR","READY","UNRESOLVED"),IF(OR(E18="INCLUDE REFERENCE",E18="INCLUDE SUBSTITUTE",E18="EXCLUDE DIRECT"),IF(J18="CLEAR","READY","BLOCKED"),"BLOCKED"))))))</x:f>
      </x:c>
    </x:row>
    <x:row r="19">
      <x:c r="A19" s="20"/>
      <x:c r="B19" s="20"/>
      <x:c r="C19" s="20"/>
      <x:c r="D19" s="20"/>
      <x:c r="E19" s="20"/>
      <x:c r="F19" s="20"/>
      <x:c r="G19" s="20"/>
      <x:c r="H19" s="26" t="str">
        <x:f>IF(A19="","",IF(COUNTIF($A$6:$A$205,A19)&gt;1,"INVALID - DUPLICATE ID",IF(AND(COUNTIF(CANDIDATES!$A$6:$A$205,B19)=1,OR(AND(LEN(E19)=14,IFERROR(FIND("INCLUDE DIRECT",E19),0)=1),AND(LEN(E19)=19,IFERROR(FIND("INCLUDE CONDITIONAL",E19),0)=1),AND(LEN(E19)=17,IFERROR(FIND("INCLUDE REFERENCE",E19),0)=1),AND(LEN(E19)=18,IFERROR(FIND("INCLUDE SUBSTITUTE",E19),0)=1),AND(LEN(E19)=14,IFERROR(FIND("EXCLUDE DIRECT",E19),0)=1))),"VALID","INVALID - CONTROL / CANDIDATE")))</x:f>
      </x:c>
      <x:c r="I19" s="26" t="str">
        <x:f>IF(A19="","",IF(COUNTIFS(CANDIDATES!$A$6:$A$205,B19,CANDIDATES!$Q$6:$Q$205,C19)=1,"MATCH","REVIEW ROLE"))</x:f>
      </x:c>
      <x:c r="J19" s="26" t="str">
        <x:f>IF(A19="","",IF(OR(E19="INCLUDE DIRECT",E19="INCLUDE CONDITIONAL"),IF(COUNTIFS(CONFLICTS!$B$6:$B$205,B19,CONFLICTS!$H$6:$H$205,"YES",CONFLICTS!$I$6:$I$205,"OPEN",CONFLICTS!$K$6:$K$205,"VALID")&gt;0,"OPEN MATERIAL CONFLICT","CLEAR"),IF(E19="INCLUDE SUBSTITUTE",IF((COUNTIFS(CONFLICTS!$B$6:$B$205,B19,CONFLICTS!$H$6:$H$205,"YES",CONFLICTS!$I$6:$I$205,"OPEN",CONFLICTS!$K$6:$K$205,"VALID",CONFLICTS!$C$6:$C$205,"SCOPE")+COUNTIFS(CONFLICTS!$B$6:$B$205,B19,CONFLICTS!$H$6:$H$205,"YES",CONFLICTS!$I$6:$I$205,"OPEN",CONFLICTS!$K$6:$K$205,"VALID",CONFLICTS!$C$6:$C$205,"BUYER")+COUNTIFS(CONFLICTS!$B$6:$B$205,B19,CONFLICTS!$H$6:$H$205,"YES",CONFLICTS!$I$6:$I$205,"OPEN",CONFLICTS!$K$6:$K$205,"VALID",CONFLICTS!$C$6:$C$205,"EVIDENCE"))&gt;0,"BLOCKING SUBSTITUTE CONFLICT","CLEAR"),IF(E19="INCLUDE REFERENCE",IF((COUNTIFS(CONFLICTS!$B$6:$B$205,B19,CONFLICTS!$H$6:$H$205,"YES",CONFLICTS!$I$6:$I$205,"OPEN",CONFLICTS!$K$6:$K$205,"VALID",CONFLICTS!$C$6:$C$205,"SCOPE")+COUNTIFS(CONFLICTS!$B$6:$B$205,B19,CONFLICTS!$H$6:$H$205,"YES",CONFLICTS!$I$6:$I$205,"OPEN",CONFLICTS!$K$6:$K$205,"VALID",CONFLICTS!$C$6:$C$205,"EVIDENCE"))&gt;0,"BLOCKING REFERENCE CONFLICT","CLEAR"),"CLEAR"))))</x:f>
      </x:c>
      <x:c r="K19" s="26" t="str">
        <x:f>IF(A19="","",IF(H19&lt;&gt;"VALID","BLOCKED",IF(I19&lt;&gt;"MATCH","UNRESOLVED",IF(E19="INCLUDE DIRECT",IF(J19="CLEAR","READY","BLOCKED"),IF(E19="INCLUDE CONDITIONAL",IF(J19="CLEAR","READY","UNRESOLVED"),IF(OR(E19="INCLUDE REFERENCE",E19="INCLUDE SUBSTITUTE",E19="EXCLUDE DIRECT"),IF(J19="CLEAR","READY","BLOCKED"),"BLOCKED"))))))</x:f>
      </x:c>
    </x:row>
    <x:row r="20">
      <x:c r="A20" s="20"/>
      <x:c r="B20" s="20"/>
      <x:c r="C20" s="20"/>
      <x:c r="D20" s="20"/>
      <x:c r="E20" s="20"/>
      <x:c r="F20" s="20"/>
      <x:c r="G20" s="20"/>
      <x:c r="H20" s="26" t="str">
        <x:f>IF(A20="","",IF(COUNTIF($A$6:$A$205,A20)&gt;1,"INVALID - DUPLICATE ID",IF(AND(COUNTIF(CANDIDATES!$A$6:$A$205,B20)=1,OR(AND(LEN(E20)=14,IFERROR(FIND("INCLUDE DIRECT",E20),0)=1),AND(LEN(E20)=19,IFERROR(FIND("INCLUDE CONDITIONAL",E20),0)=1),AND(LEN(E20)=17,IFERROR(FIND("INCLUDE REFERENCE",E20),0)=1),AND(LEN(E20)=18,IFERROR(FIND("INCLUDE SUBSTITUTE",E20),0)=1),AND(LEN(E20)=14,IFERROR(FIND("EXCLUDE DIRECT",E20),0)=1))),"VALID","INVALID - CONTROL / CANDIDATE")))</x:f>
      </x:c>
      <x:c r="I20" s="26" t="str">
        <x:f>IF(A20="","",IF(COUNTIFS(CANDIDATES!$A$6:$A$205,B20,CANDIDATES!$Q$6:$Q$205,C20)=1,"MATCH","REVIEW ROLE"))</x:f>
      </x:c>
      <x:c r="J20" s="26" t="str">
        <x:f>IF(A20="","",IF(OR(E20="INCLUDE DIRECT",E20="INCLUDE CONDITIONAL"),IF(COUNTIFS(CONFLICTS!$B$6:$B$205,B20,CONFLICTS!$H$6:$H$205,"YES",CONFLICTS!$I$6:$I$205,"OPEN",CONFLICTS!$K$6:$K$205,"VALID")&gt;0,"OPEN MATERIAL CONFLICT","CLEAR"),IF(E20="INCLUDE SUBSTITUTE",IF((COUNTIFS(CONFLICTS!$B$6:$B$205,B20,CONFLICTS!$H$6:$H$205,"YES",CONFLICTS!$I$6:$I$205,"OPEN",CONFLICTS!$K$6:$K$205,"VALID",CONFLICTS!$C$6:$C$205,"SCOPE")+COUNTIFS(CONFLICTS!$B$6:$B$205,B20,CONFLICTS!$H$6:$H$205,"YES",CONFLICTS!$I$6:$I$205,"OPEN",CONFLICTS!$K$6:$K$205,"VALID",CONFLICTS!$C$6:$C$205,"BUYER")+COUNTIFS(CONFLICTS!$B$6:$B$205,B20,CONFLICTS!$H$6:$H$205,"YES",CONFLICTS!$I$6:$I$205,"OPEN",CONFLICTS!$K$6:$K$205,"VALID",CONFLICTS!$C$6:$C$205,"EVIDENCE"))&gt;0,"BLOCKING SUBSTITUTE CONFLICT","CLEAR"),IF(E20="INCLUDE REFERENCE",IF((COUNTIFS(CONFLICTS!$B$6:$B$205,B20,CONFLICTS!$H$6:$H$205,"YES",CONFLICTS!$I$6:$I$205,"OPEN",CONFLICTS!$K$6:$K$205,"VALID",CONFLICTS!$C$6:$C$205,"SCOPE")+COUNTIFS(CONFLICTS!$B$6:$B$205,B20,CONFLICTS!$H$6:$H$205,"YES",CONFLICTS!$I$6:$I$205,"OPEN",CONFLICTS!$K$6:$K$205,"VALID",CONFLICTS!$C$6:$C$205,"EVIDENCE"))&gt;0,"BLOCKING REFERENCE CONFLICT","CLEAR"),"CLEAR"))))</x:f>
      </x:c>
      <x:c r="K20" s="26" t="str">
        <x:f>IF(A20="","",IF(H20&lt;&gt;"VALID","BLOCKED",IF(I20&lt;&gt;"MATCH","UNRESOLVED",IF(E20="INCLUDE DIRECT",IF(J20="CLEAR","READY","BLOCKED"),IF(E20="INCLUDE CONDITIONAL",IF(J20="CLEAR","READY","UNRESOLVED"),IF(OR(E20="INCLUDE REFERENCE",E20="INCLUDE SUBSTITUTE",E20="EXCLUDE DIRECT"),IF(J20="CLEAR","READY","BLOCKED"),"BLOCKED"))))))</x:f>
      </x:c>
    </x:row>
    <x:row r="21">
      <x:c r="A21" s="20"/>
      <x:c r="B21" s="20"/>
      <x:c r="C21" s="20"/>
      <x:c r="D21" s="20"/>
      <x:c r="E21" s="20"/>
      <x:c r="F21" s="20"/>
      <x:c r="G21" s="20"/>
      <x:c r="H21" s="26" t="str">
        <x:f>IF(A21="","",IF(COUNTIF($A$6:$A$205,A21)&gt;1,"INVALID - DUPLICATE ID",IF(AND(COUNTIF(CANDIDATES!$A$6:$A$205,B21)=1,OR(AND(LEN(E21)=14,IFERROR(FIND("INCLUDE DIRECT",E21),0)=1),AND(LEN(E21)=19,IFERROR(FIND("INCLUDE CONDITIONAL",E21),0)=1),AND(LEN(E21)=17,IFERROR(FIND("INCLUDE REFERENCE",E21),0)=1),AND(LEN(E21)=18,IFERROR(FIND("INCLUDE SUBSTITUTE",E21),0)=1),AND(LEN(E21)=14,IFERROR(FIND("EXCLUDE DIRECT",E21),0)=1))),"VALID","INVALID - CONTROL / CANDIDATE")))</x:f>
      </x:c>
      <x:c r="I21" s="26" t="str">
        <x:f>IF(A21="","",IF(COUNTIFS(CANDIDATES!$A$6:$A$205,B21,CANDIDATES!$Q$6:$Q$205,C21)=1,"MATCH","REVIEW ROLE"))</x:f>
      </x:c>
      <x:c r="J21" s="26" t="str">
        <x:f>IF(A21="","",IF(OR(E21="INCLUDE DIRECT",E21="INCLUDE CONDITIONAL"),IF(COUNTIFS(CONFLICTS!$B$6:$B$205,B21,CONFLICTS!$H$6:$H$205,"YES",CONFLICTS!$I$6:$I$205,"OPEN",CONFLICTS!$K$6:$K$205,"VALID")&gt;0,"OPEN MATERIAL CONFLICT","CLEAR"),IF(E21="INCLUDE SUBSTITUTE",IF((COUNTIFS(CONFLICTS!$B$6:$B$205,B21,CONFLICTS!$H$6:$H$205,"YES",CONFLICTS!$I$6:$I$205,"OPEN",CONFLICTS!$K$6:$K$205,"VALID",CONFLICTS!$C$6:$C$205,"SCOPE")+COUNTIFS(CONFLICTS!$B$6:$B$205,B21,CONFLICTS!$H$6:$H$205,"YES",CONFLICTS!$I$6:$I$205,"OPEN",CONFLICTS!$K$6:$K$205,"VALID",CONFLICTS!$C$6:$C$205,"BUYER")+COUNTIFS(CONFLICTS!$B$6:$B$205,B21,CONFLICTS!$H$6:$H$205,"YES",CONFLICTS!$I$6:$I$205,"OPEN",CONFLICTS!$K$6:$K$205,"VALID",CONFLICTS!$C$6:$C$205,"EVIDENCE"))&gt;0,"BLOCKING SUBSTITUTE CONFLICT","CLEAR"),IF(E21="INCLUDE REFERENCE",IF((COUNTIFS(CONFLICTS!$B$6:$B$205,B21,CONFLICTS!$H$6:$H$205,"YES",CONFLICTS!$I$6:$I$205,"OPEN",CONFLICTS!$K$6:$K$205,"VALID",CONFLICTS!$C$6:$C$205,"SCOPE")+COUNTIFS(CONFLICTS!$B$6:$B$205,B21,CONFLICTS!$H$6:$H$205,"YES",CONFLICTS!$I$6:$I$205,"OPEN",CONFLICTS!$K$6:$K$205,"VALID",CONFLICTS!$C$6:$C$205,"EVIDENCE"))&gt;0,"BLOCKING REFERENCE CONFLICT","CLEAR"),"CLEAR"))))</x:f>
      </x:c>
      <x:c r="K21" s="26" t="str">
        <x:f>IF(A21="","",IF(H21&lt;&gt;"VALID","BLOCKED",IF(I21&lt;&gt;"MATCH","UNRESOLVED",IF(E21="INCLUDE DIRECT",IF(J21="CLEAR","READY","BLOCKED"),IF(E21="INCLUDE CONDITIONAL",IF(J21="CLEAR","READY","UNRESOLVED"),IF(OR(E21="INCLUDE REFERENCE",E21="INCLUDE SUBSTITUTE",E21="EXCLUDE DIRECT"),IF(J21="CLEAR","READY","BLOCKED"),"BLOCKED"))))))</x:f>
      </x:c>
    </x:row>
    <x:row r="22">
      <x:c r="A22" s="20"/>
      <x:c r="B22" s="20"/>
      <x:c r="C22" s="20"/>
      <x:c r="D22" s="20"/>
      <x:c r="E22" s="20"/>
      <x:c r="F22" s="20"/>
      <x:c r="G22" s="20"/>
      <x:c r="H22" s="26" t="str">
        <x:f>IF(A22="","",IF(COUNTIF($A$6:$A$205,A22)&gt;1,"INVALID - DUPLICATE ID",IF(AND(COUNTIF(CANDIDATES!$A$6:$A$205,B22)=1,OR(AND(LEN(E22)=14,IFERROR(FIND("INCLUDE DIRECT",E22),0)=1),AND(LEN(E22)=19,IFERROR(FIND("INCLUDE CONDITIONAL",E22),0)=1),AND(LEN(E22)=17,IFERROR(FIND("INCLUDE REFERENCE",E22),0)=1),AND(LEN(E22)=18,IFERROR(FIND("INCLUDE SUBSTITUTE",E22),0)=1),AND(LEN(E22)=14,IFERROR(FIND("EXCLUDE DIRECT",E22),0)=1))),"VALID","INVALID - CONTROL / CANDIDATE")))</x:f>
      </x:c>
      <x:c r="I22" s="26" t="str">
        <x:f>IF(A22="","",IF(COUNTIFS(CANDIDATES!$A$6:$A$205,B22,CANDIDATES!$Q$6:$Q$205,C22)=1,"MATCH","REVIEW ROLE"))</x:f>
      </x:c>
      <x:c r="J22" s="26" t="str">
        <x:f>IF(A22="","",IF(OR(E22="INCLUDE DIRECT",E22="INCLUDE CONDITIONAL"),IF(COUNTIFS(CONFLICTS!$B$6:$B$205,B22,CONFLICTS!$H$6:$H$205,"YES",CONFLICTS!$I$6:$I$205,"OPEN",CONFLICTS!$K$6:$K$205,"VALID")&gt;0,"OPEN MATERIAL CONFLICT","CLEAR"),IF(E22="INCLUDE SUBSTITUTE",IF((COUNTIFS(CONFLICTS!$B$6:$B$205,B22,CONFLICTS!$H$6:$H$205,"YES",CONFLICTS!$I$6:$I$205,"OPEN",CONFLICTS!$K$6:$K$205,"VALID",CONFLICTS!$C$6:$C$205,"SCOPE")+COUNTIFS(CONFLICTS!$B$6:$B$205,B22,CONFLICTS!$H$6:$H$205,"YES",CONFLICTS!$I$6:$I$205,"OPEN",CONFLICTS!$K$6:$K$205,"VALID",CONFLICTS!$C$6:$C$205,"BUYER")+COUNTIFS(CONFLICTS!$B$6:$B$205,B22,CONFLICTS!$H$6:$H$205,"YES",CONFLICTS!$I$6:$I$205,"OPEN",CONFLICTS!$K$6:$K$205,"VALID",CONFLICTS!$C$6:$C$205,"EVIDENCE"))&gt;0,"BLOCKING SUBSTITUTE CONFLICT","CLEAR"),IF(E22="INCLUDE REFERENCE",IF((COUNTIFS(CONFLICTS!$B$6:$B$205,B22,CONFLICTS!$H$6:$H$205,"YES",CONFLICTS!$I$6:$I$205,"OPEN",CONFLICTS!$K$6:$K$205,"VALID",CONFLICTS!$C$6:$C$205,"SCOPE")+COUNTIFS(CONFLICTS!$B$6:$B$205,B22,CONFLICTS!$H$6:$H$205,"YES",CONFLICTS!$I$6:$I$205,"OPEN",CONFLICTS!$K$6:$K$205,"VALID",CONFLICTS!$C$6:$C$205,"EVIDENCE"))&gt;0,"BLOCKING REFERENCE CONFLICT","CLEAR"),"CLEAR"))))</x:f>
      </x:c>
      <x:c r="K22" s="26" t="str">
        <x:f>IF(A22="","",IF(H22&lt;&gt;"VALID","BLOCKED",IF(I22&lt;&gt;"MATCH","UNRESOLVED",IF(E22="INCLUDE DIRECT",IF(J22="CLEAR","READY","BLOCKED"),IF(E22="INCLUDE CONDITIONAL",IF(J22="CLEAR","READY","UNRESOLVED"),IF(OR(E22="INCLUDE REFERENCE",E22="INCLUDE SUBSTITUTE",E22="EXCLUDE DIRECT"),IF(J22="CLEAR","READY","BLOCKED"),"BLOCKED"))))))</x:f>
      </x:c>
    </x:row>
    <x:row r="23">
      <x:c r="A23" s="20"/>
      <x:c r="B23" s="20"/>
      <x:c r="C23" s="20"/>
      <x:c r="D23" s="20"/>
      <x:c r="E23" s="20"/>
      <x:c r="F23" s="20"/>
      <x:c r="G23" s="20"/>
      <x:c r="H23" s="26" t="str">
        <x:f>IF(A23="","",IF(COUNTIF($A$6:$A$205,A23)&gt;1,"INVALID - DUPLICATE ID",IF(AND(COUNTIF(CANDIDATES!$A$6:$A$205,B23)=1,OR(AND(LEN(E23)=14,IFERROR(FIND("INCLUDE DIRECT",E23),0)=1),AND(LEN(E23)=19,IFERROR(FIND("INCLUDE CONDITIONAL",E23),0)=1),AND(LEN(E23)=17,IFERROR(FIND("INCLUDE REFERENCE",E23),0)=1),AND(LEN(E23)=18,IFERROR(FIND("INCLUDE SUBSTITUTE",E23),0)=1),AND(LEN(E23)=14,IFERROR(FIND("EXCLUDE DIRECT",E23),0)=1))),"VALID","INVALID - CONTROL / CANDIDATE")))</x:f>
      </x:c>
      <x:c r="I23" s="26" t="str">
        <x:f>IF(A23="","",IF(COUNTIFS(CANDIDATES!$A$6:$A$205,B23,CANDIDATES!$Q$6:$Q$205,C23)=1,"MATCH","REVIEW ROLE"))</x:f>
      </x:c>
      <x:c r="J23" s="26" t="str">
        <x:f>IF(A23="","",IF(OR(E23="INCLUDE DIRECT",E23="INCLUDE CONDITIONAL"),IF(COUNTIFS(CONFLICTS!$B$6:$B$205,B23,CONFLICTS!$H$6:$H$205,"YES",CONFLICTS!$I$6:$I$205,"OPEN",CONFLICTS!$K$6:$K$205,"VALID")&gt;0,"OPEN MATERIAL CONFLICT","CLEAR"),IF(E23="INCLUDE SUBSTITUTE",IF((COUNTIFS(CONFLICTS!$B$6:$B$205,B23,CONFLICTS!$H$6:$H$205,"YES",CONFLICTS!$I$6:$I$205,"OPEN",CONFLICTS!$K$6:$K$205,"VALID",CONFLICTS!$C$6:$C$205,"SCOPE")+COUNTIFS(CONFLICTS!$B$6:$B$205,B23,CONFLICTS!$H$6:$H$205,"YES",CONFLICTS!$I$6:$I$205,"OPEN",CONFLICTS!$K$6:$K$205,"VALID",CONFLICTS!$C$6:$C$205,"BUYER")+COUNTIFS(CONFLICTS!$B$6:$B$205,B23,CONFLICTS!$H$6:$H$205,"YES",CONFLICTS!$I$6:$I$205,"OPEN",CONFLICTS!$K$6:$K$205,"VALID",CONFLICTS!$C$6:$C$205,"EVIDENCE"))&gt;0,"BLOCKING SUBSTITUTE CONFLICT","CLEAR"),IF(E23="INCLUDE REFERENCE",IF((COUNTIFS(CONFLICTS!$B$6:$B$205,B23,CONFLICTS!$H$6:$H$205,"YES",CONFLICTS!$I$6:$I$205,"OPEN",CONFLICTS!$K$6:$K$205,"VALID",CONFLICTS!$C$6:$C$205,"SCOPE")+COUNTIFS(CONFLICTS!$B$6:$B$205,B23,CONFLICTS!$H$6:$H$205,"YES",CONFLICTS!$I$6:$I$205,"OPEN",CONFLICTS!$K$6:$K$205,"VALID",CONFLICTS!$C$6:$C$205,"EVIDENCE"))&gt;0,"BLOCKING REFERENCE CONFLICT","CLEAR"),"CLEAR"))))</x:f>
      </x:c>
      <x:c r="K23" s="26" t="str">
        <x:f>IF(A23="","",IF(H23&lt;&gt;"VALID","BLOCKED",IF(I23&lt;&gt;"MATCH","UNRESOLVED",IF(E23="INCLUDE DIRECT",IF(J23="CLEAR","READY","BLOCKED"),IF(E23="INCLUDE CONDITIONAL",IF(J23="CLEAR","READY","UNRESOLVED"),IF(OR(E23="INCLUDE REFERENCE",E23="INCLUDE SUBSTITUTE",E23="EXCLUDE DIRECT"),IF(J23="CLEAR","READY","BLOCKED"),"BLOCKED"))))))</x:f>
      </x:c>
    </x:row>
    <x:row r="24">
      <x:c r="A24" s="20"/>
      <x:c r="B24" s="20"/>
      <x:c r="C24" s="20"/>
      <x:c r="D24" s="20"/>
      <x:c r="E24" s="20"/>
      <x:c r="F24" s="20"/>
      <x:c r="G24" s="20"/>
      <x:c r="H24" s="26" t="str">
        <x:f>IF(A24="","",IF(COUNTIF($A$6:$A$205,A24)&gt;1,"INVALID - DUPLICATE ID",IF(AND(COUNTIF(CANDIDATES!$A$6:$A$205,B24)=1,OR(AND(LEN(E24)=14,IFERROR(FIND("INCLUDE DIRECT",E24),0)=1),AND(LEN(E24)=19,IFERROR(FIND("INCLUDE CONDITIONAL",E24),0)=1),AND(LEN(E24)=17,IFERROR(FIND("INCLUDE REFERENCE",E24),0)=1),AND(LEN(E24)=18,IFERROR(FIND("INCLUDE SUBSTITUTE",E24),0)=1),AND(LEN(E24)=14,IFERROR(FIND("EXCLUDE DIRECT",E24),0)=1))),"VALID","INVALID - CONTROL / CANDIDATE")))</x:f>
      </x:c>
      <x:c r="I24" s="26" t="str">
        <x:f>IF(A24="","",IF(COUNTIFS(CANDIDATES!$A$6:$A$205,B24,CANDIDATES!$Q$6:$Q$205,C24)=1,"MATCH","REVIEW ROLE"))</x:f>
      </x:c>
      <x:c r="J24" s="26" t="str">
        <x:f>IF(A24="","",IF(OR(E24="INCLUDE DIRECT",E24="INCLUDE CONDITIONAL"),IF(COUNTIFS(CONFLICTS!$B$6:$B$205,B24,CONFLICTS!$H$6:$H$205,"YES",CONFLICTS!$I$6:$I$205,"OPEN",CONFLICTS!$K$6:$K$205,"VALID")&gt;0,"OPEN MATERIAL CONFLICT","CLEAR"),IF(E24="INCLUDE SUBSTITUTE",IF((COUNTIFS(CONFLICTS!$B$6:$B$205,B24,CONFLICTS!$H$6:$H$205,"YES",CONFLICTS!$I$6:$I$205,"OPEN",CONFLICTS!$K$6:$K$205,"VALID",CONFLICTS!$C$6:$C$205,"SCOPE")+COUNTIFS(CONFLICTS!$B$6:$B$205,B24,CONFLICTS!$H$6:$H$205,"YES",CONFLICTS!$I$6:$I$205,"OPEN",CONFLICTS!$K$6:$K$205,"VALID",CONFLICTS!$C$6:$C$205,"BUYER")+COUNTIFS(CONFLICTS!$B$6:$B$205,B24,CONFLICTS!$H$6:$H$205,"YES",CONFLICTS!$I$6:$I$205,"OPEN",CONFLICTS!$K$6:$K$205,"VALID",CONFLICTS!$C$6:$C$205,"EVIDENCE"))&gt;0,"BLOCKING SUBSTITUTE CONFLICT","CLEAR"),IF(E24="INCLUDE REFERENCE",IF((COUNTIFS(CONFLICTS!$B$6:$B$205,B24,CONFLICTS!$H$6:$H$205,"YES",CONFLICTS!$I$6:$I$205,"OPEN",CONFLICTS!$K$6:$K$205,"VALID",CONFLICTS!$C$6:$C$205,"SCOPE")+COUNTIFS(CONFLICTS!$B$6:$B$205,B24,CONFLICTS!$H$6:$H$205,"YES",CONFLICTS!$I$6:$I$205,"OPEN",CONFLICTS!$K$6:$K$205,"VALID",CONFLICTS!$C$6:$C$205,"EVIDENCE"))&gt;0,"BLOCKING REFERENCE CONFLICT","CLEAR"),"CLEAR"))))</x:f>
      </x:c>
      <x:c r="K24" s="26" t="str">
        <x:f>IF(A24="","",IF(H24&lt;&gt;"VALID","BLOCKED",IF(I24&lt;&gt;"MATCH","UNRESOLVED",IF(E24="INCLUDE DIRECT",IF(J24="CLEAR","READY","BLOCKED"),IF(E24="INCLUDE CONDITIONAL",IF(J24="CLEAR","READY","UNRESOLVED"),IF(OR(E24="INCLUDE REFERENCE",E24="INCLUDE SUBSTITUTE",E24="EXCLUDE DIRECT"),IF(J24="CLEAR","READY","BLOCKED"),"BLOCKED"))))))</x:f>
      </x:c>
    </x:row>
    <x:row r="25">
      <x:c r="A25" s="20"/>
      <x:c r="B25" s="20"/>
      <x:c r="C25" s="20"/>
      <x:c r="D25" s="20"/>
      <x:c r="E25" s="20"/>
      <x:c r="F25" s="20"/>
      <x:c r="G25" s="20"/>
      <x:c r="H25" s="26" t="str">
        <x:f>IF(A25="","",IF(COUNTIF($A$6:$A$205,A25)&gt;1,"INVALID - DUPLICATE ID",IF(AND(COUNTIF(CANDIDATES!$A$6:$A$205,B25)=1,OR(AND(LEN(E25)=14,IFERROR(FIND("INCLUDE DIRECT",E25),0)=1),AND(LEN(E25)=19,IFERROR(FIND("INCLUDE CONDITIONAL",E25),0)=1),AND(LEN(E25)=17,IFERROR(FIND("INCLUDE REFERENCE",E25),0)=1),AND(LEN(E25)=18,IFERROR(FIND("INCLUDE SUBSTITUTE",E25),0)=1),AND(LEN(E25)=14,IFERROR(FIND("EXCLUDE DIRECT",E25),0)=1))),"VALID","INVALID - CONTROL / CANDIDATE")))</x:f>
      </x:c>
      <x:c r="I25" s="26" t="str">
        <x:f>IF(A25="","",IF(COUNTIFS(CANDIDATES!$A$6:$A$205,B25,CANDIDATES!$Q$6:$Q$205,C25)=1,"MATCH","REVIEW ROLE"))</x:f>
      </x:c>
      <x:c r="J25" s="26" t="str">
        <x:f>IF(A25="","",IF(OR(E25="INCLUDE DIRECT",E25="INCLUDE CONDITIONAL"),IF(COUNTIFS(CONFLICTS!$B$6:$B$205,B25,CONFLICTS!$H$6:$H$205,"YES",CONFLICTS!$I$6:$I$205,"OPEN",CONFLICTS!$K$6:$K$205,"VALID")&gt;0,"OPEN MATERIAL CONFLICT","CLEAR"),IF(E25="INCLUDE SUBSTITUTE",IF((COUNTIFS(CONFLICTS!$B$6:$B$205,B25,CONFLICTS!$H$6:$H$205,"YES",CONFLICTS!$I$6:$I$205,"OPEN",CONFLICTS!$K$6:$K$205,"VALID",CONFLICTS!$C$6:$C$205,"SCOPE")+COUNTIFS(CONFLICTS!$B$6:$B$205,B25,CONFLICTS!$H$6:$H$205,"YES",CONFLICTS!$I$6:$I$205,"OPEN",CONFLICTS!$K$6:$K$205,"VALID",CONFLICTS!$C$6:$C$205,"BUYER")+COUNTIFS(CONFLICTS!$B$6:$B$205,B25,CONFLICTS!$H$6:$H$205,"YES",CONFLICTS!$I$6:$I$205,"OPEN",CONFLICTS!$K$6:$K$205,"VALID",CONFLICTS!$C$6:$C$205,"EVIDENCE"))&gt;0,"BLOCKING SUBSTITUTE CONFLICT","CLEAR"),IF(E25="INCLUDE REFERENCE",IF((COUNTIFS(CONFLICTS!$B$6:$B$205,B25,CONFLICTS!$H$6:$H$205,"YES",CONFLICTS!$I$6:$I$205,"OPEN",CONFLICTS!$K$6:$K$205,"VALID",CONFLICTS!$C$6:$C$205,"SCOPE")+COUNTIFS(CONFLICTS!$B$6:$B$205,B25,CONFLICTS!$H$6:$H$205,"YES",CONFLICTS!$I$6:$I$205,"OPEN",CONFLICTS!$K$6:$K$205,"VALID",CONFLICTS!$C$6:$C$205,"EVIDENCE"))&gt;0,"BLOCKING REFERENCE CONFLICT","CLEAR"),"CLEAR"))))</x:f>
      </x:c>
      <x:c r="K25" s="26" t="str">
        <x:f>IF(A25="","",IF(H25&lt;&gt;"VALID","BLOCKED",IF(I25&lt;&gt;"MATCH","UNRESOLVED",IF(E25="INCLUDE DIRECT",IF(J25="CLEAR","READY","BLOCKED"),IF(E25="INCLUDE CONDITIONAL",IF(J25="CLEAR","READY","UNRESOLVED"),IF(OR(E25="INCLUDE REFERENCE",E25="INCLUDE SUBSTITUTE",E25="EXCLUDE DIRECT"),IF(J25="CLEAR","READY","BLOCKED"),"BLOCKED"))))))</x:f>
      </x:c>
    </x:row>
    <x:row r="26">
      <x:c r="A26" s="20"/>
      <x:c r="B26" s="20"/>
      <x:c r="C26" s="20"/>
      <x:c r="D26" s="20"/>
      <x:c r="E26" s="20"/>
      <x:c r="F26" s="20"/>
      <x:c r="G26" s="20"/>
      <x:c r="H26" s="26" t="str">
        <x:f>IF(A26="","",IF(COUNTIF($A$6:$A$205,A26)&gt;1,"INVALID - DUPLICATE ID",IF(AND(COUNTIF(CANDIDATES!$A$6:$A$205,B26)=1,OR(AND(LEN(E26)=14,IFERROR(FIND("INCLUDE DIRECT",E26),0)=1),AND(LEN(E26)=19,IFERROR(FIND("INCLUDE CONDITIONAL",E26),0)=1),AND(LEN(E26)=17,IFERROR(FIND("INCLUDE REFERENCE",E26),0)=1),AND(LEN(E26)=18,IFERROR(FIND("INCLUDE SUBSTITUTE",E26),0)=1),AND(LEN(E26)=14,IFERROR(FIND("EXCLUDE DIRECT",E26),0)=1))),"VALID","INVALID - CONTROL / CANDIDATE")))</x:f>
      </x:c>
      <x:c r="I26" s="26" t="str">
        <x:f>IF(A26="","",IF(COUNTIFS(CANDIDATES!$A$6:$A$205,B26,CANDIDATES!$Q$6:$Q$205,C26)=1,"MATCH","REVIEW ROLE"))</x:f>
      </x:c>
      <x:c r="J26" s="26" t="str">
        <x:f>IF(A26="","",IF(OR(E26="INCLUDE DIRECT",E26="INCLUDE CONDITIONAL"),IF(COUNTIFS(CONFLICTS!$B$6:$B$205,B26,CONFLICTS!$H$6:$H$205,"YES",CONFLICTS!$I$6:$I$205,"OPEN",CONFLICTS!$K$6:$K$205,"VALID")&gt;0,"OPEN MATERIAL CONFLICT","CLEAR"),IF(E26="INCLUDE SUBSTITUTE",IF((COUNTIFS(CONFLICTS!$B$6:$B$205,B26,CONFLICTS!$H$6:$H$205,"YES",CONFLICTS!$I$6:$I$205,"OPEN",CONFLICTS!$K$6:$K$205,"VALID",CONFLICTS!$C$6:$C$205,"SCOPE")+COUNTIFS(CONFLICTS!$B$6:$B$205,B26,CONFLICTS!$H$6:$H$205,"YES",CONFLICTS!$I$6:$I$205,"OPEN",CONFLICTS!$K$6:$K$205,"VALID",CONFLICTS!$C$6:$C$205,"BUYER")+COUNTIFS(CONFLICTS!$B$6:$B$205,B26,CONFLICTS!$H$6:$H$205,"YES",CONFLICTS!$I$6:$I$205,"OPEN",CONFLICTS!$K$6:$K$205,"VALID",CONFLICTS!$C$6:$C$205,"EVIDENCE"))&gt;0,"BLOCKING SUBSTITUTE CONFLICT","CLEAR"),IF(E26="INCLUDE REFERENCE",IF((COUNTIFS(CONFLICTS!$B$6:$B$205,B26,CONFLICTS!$H$6:$H$205,"YES",CONFLICTS!$I$6:$I$205,"OPEN",CONFLICTS!$K$6:$K$205,"VALID",CONFLICTS!$C$6:$C$205,"SCOPE")+COUNTIFS(CONFLICTS!$B$6:$B$205,B26,CONFLICTS!$H$6:$H$205,"YES",CONFLICTS!$I$6:$I$205,"OPEN",CONFLICTS!$K$6:$K$205,"VALID",CONFLICTS!$C$6:$C$205,"EVIDENCE"))&gt;0,"BLOCKING REFERENCE CONFLICT","CLEAR"),"CLEAR"))))</x:f>
      </x:c>
      <x:c r="K26" s="26" t="str">
        <x:f>IF(A26="","",IF(H26&lt;&gt;"VALID","BLOCKED",IF(I26&lt;&gt;"MATCH","UNRESOLVED",IF(E26="INCLUDE DIRECT",IF(J26="CLEAR","READY","BLOCKED"),IF(E26="INCLUDE CONDITIONAL",IF(J26="CLEAR","READY","UNRESOLVED"),IF(OR(E26="INCLUDE REFERENCE",E26="INCLUDE SUBSTITUTE",E26="EXCLUDE DIRECT"),IF(J26="CLEAR","READY","BLOCKED"),"BLOCKED"))))))</x:f>
      </x:c>
    </x:row>
    <x:row r="27">
      <x:c r="A27" s="20"/>
      <x:c r="B27" s="20"/>
      <x:c r="C27" s="20"/>
      <x:c r="D27" s="20"/>
      <x:c r="E27" s="20"/>
      <x:c r="F27" s="20"/>
      <x:c r="G27" s="20"/>
      <x:c r="H27" s="26" t="str">
        <x:f>IF(A27="","",IF(COUNTIF($A$6:$A$205,A27)&gt;1,"INVALID - DUPLICATE ID",IF(AND(COUNTIF(CANDIDATES!$A$6:$A$205,B27)=1,OR(AND(LEN(E27)=14,IFERROR(FIND("INCLUDE DIRECT",E27),0)=1),AND(LEN(E27)=19,IFERROR(FIND("INCLUDE CONDITIONAL",E27),0)=1),AND(LEN(E27)=17,IFERROR(FIND("INCLUDE REFERENCE",E27),0)=1),AND(LEN(E27)=18,IFERROR(FIND("INCLUDE SUBSTITUTE",E27),0)=1),AND(LEN(E27)=14,IFERROR(FIND("EXCLUDE DIRECT",E27),0)=1))),"VALID","INVALID - CONTROL / CANDIDATE")))</x:f>
      </x:c>
      <x:c r="I27" s="26" t="str">
        <x:f>IF(A27="","",IF(COUNTIFS(CANDIDATES!$A$6:$A$205,B27,CANDIDATES!$Q$6:$Q$205,C27)=1,"MATCH","REVIEW ROLE"))</x:f>
      </x:c>
      <x:c r="J27" s="26" t="str">
        <x:f>IF(A27="","",IF(OR(E27="INCLUDE DIRECT",E27="INCLUDE CONDITIONAL"),IF(COUNTIFS(CONFLICTS!$B$6:$B$205,B27,CONFLICTS!$H$6:$H$205,"YES",CONFLICTS!$I$6:$I$205,"OPEN",CONFLICTS!$K$6:$K$205,"VALID")&gt;0,"OPEN MATERIAL CONFLICT","CLEAR"),IF(E27="INCLUDE SUBSTITUTE",IF((COUNTIFS(CONFLICTS!$B$6:$B$205,B27,CONFLICTS!$H$6:$H$205,"YES",CONFLICTS!$I$6:$I$205,"OPEN",CONFLICTS!$K$6:$K$205,"VALID",CONFLICTS!$C$6:$C$205,"SCOPE")+COUNTIFS(CONFLICTS!$B$6:$B$205,B27,CONFLICTS!$H$6:$H$205,"YES",CONFLICTS!$I$6:$I$205,"OPEN",CONFLICTS!$K$6:$K$205,"VALID",CONFLICTS!$C$6:$C$205,"BUYER")+COUNTIFS(CONFLICTS!$B$6:$B$205,B27,CONFLICTS!$H$6:$H$205,"YES",CONFLICTS!$I$6:$I$205,"OPEN",CONFLICTS!$K$6:$K$205,"VALID",CONFLICTS!$C$6:$C$205,"EVIDENCE"))&gt;0,"BLOCKING SUBSTITUTE CONFLICT","CLEAR"),IF(E27="INCLUDE REFERENCE",IF((COUNTIFS(CONFLICTS!$B$6:$B$205,B27,CONFLICTS!$H$6:$H$205,"YES",CONFLICTS!$I$6:$I$205,"OPEN",CONFLICTS!$K$6:$K$205,"VALID",CONFLICTS!$C$6:$C$205,"SCOPE")+COUNTIFS(CONFLICTS!$B$6:$B$205,B27,CONFLICTS!$H$6:$H$205,"YES",CONFLICTS!$I$6:$I$205,"OPEN",CONFLICTS!$K$6:$K$205,"VALID",CONFLICTS!$C$6:$C$205,"EVIDENCE"))&gt;0,"BLOCKING REFERENCE CONFLICT","CLEAR"),"CLEAR"))))</x:f>
      </x:c>
      <x:c r="K27" s="26" t="str">
        <x:f>IF(A27="","",IF(H27&lt;&gt;"VALID","BLOCKED",IF(I27&lt;&gt;"MATCH","UNRESOLVED",IF(E27="INCLUDE DIRECT",IF(J27="CLEAR","READY","BLOCKED"),IF(E27="INCLUDE CONDITIONAL",IF(J27="CLEAR","READY","UNRESOLVED"),IF(OR(E27="INCLUDE REFERENCE",E27="INCLUDE SUBSTITUTE",E27="EXCLUDE DIRECT"),IF(J27="CLEAR","READY","BLOCKED"),"BLOCKED"))))))</x:f>
      </x:c>
    </x:row>
    <x:row r="28">
      <x:c r="A28" s="20"/>
      <x:c r="B28" s="20"/>
      <x:c r="C28" s="20"/>
      <x:c r="D28" s="20"/>
      <x:c r="E28" s="20"/>
      <x:c r="F28" s="20"/>
      <x:c r="G28" s="20"/>
      <x:c r="H28" s="26" t="str">
        <x:f>IF(A28="","",IF(COUNTIF($A$6:$A$205,A28)&gt;1,"INVALID - DUPLICATE ID",IF(AND(COUNTIF(CANDIDATES!$A$6:$A$205,B28)=1,OR(AND(LEN(E28)=14,IFERROR(FIND("INCLUDE DIRECT",E28),0)=1),AND(LEN(E28)=19,IFERROR(FIND("INCLUDE CONDITIONAL",E28),0)=1),AND(LEN(E28)=17,IFERROR(FIND("INCLUDE REFERENCE",E28),0)=1),AND(LEN(E28)=18,IFERROR(FIND("INCLUDE SUBSTITUTE",E28),0)=1),AND(LEN(E28)=14,IFERROR(FIND("EXCLUDE DIRECT",E28),0)=1))),"VALID","INVALID - CONTROL / CANDIDATE")))</x:f>
      </x:c>
      <x:c r="I28" s="26" t="str">
        <x:f>IF(A28="","",IF(COUNTIFS(CANDIDATES!$A$6:$A$205,B28,CANDIDATES!$Q$6:$Q$205,C28)=1,"MATCH","REVIEW ROLE"))</x:f>
      </x:c>
      <x:c r="J28" s="26" t="str">
        <x:f>IF(A28="","",IF(OR(E28="INCLUDE DIRECT",E28="INCLUDE CONDITIONAL"),IF(COUNTIFS(CONFLICTS!$B$6:$B$205,B28,CONFLICTS!$H$6:$H$205,"YES",CONFLICTS!$I$6:$I$205,"OPEN",CONFLICTS!$K$6:$K$205,"VALID")&gt;0,"OPEN MATERIAL CONFLICT","CLEAR"),IF(E28="INCLUDE SUBSTITUTE",IF((COUNTIFS(CONFLICTS!$B$6:$B$205,B28,CONFLICTS!$H$6:$H$205,"YES",CONFLICTS!$I$6:$I$205,"OPEN",CONFLICTS!$K$6:$K$205,"VALID",CONFLICTS!$C$6:$C$205,"SCOPE")+COUNTIFS(CONFLICTS!$B$6:$B$205,B28,CONFLICTS!$H$6:$H$205,"YES",CONFLICTS!$I$6:$I$205,"OPEN",CONFLICTS!$K$6:$K$205,"VALID",CONFLICTS!$C$6:$C$205,"BUYER")+COUNTIFS(CONFLICTS!$B$6:$B$205,B28,CONFLICTS!$H$6:$H$205,"YES",CONFLICTS!$I$6:$I$205,"OPEN",CONFLICTS!$K$6:$K$205,"VALID",CONFLICTS!$C$6:$C$205,"EVIDENCE"))&gt;0,"BLOCKING SUBSTITUTE CONFLICT","CLEAR"),IF(E28="INCLUDE REFERENCE",IF((COUNTIFS(CONFLICTS!$B$6:$B$205,B28,CONFLICTS!$H$6:$H$205,"YES",CONFLICTS!$I$6:$I$205,"OPEN",CONFLICTS!$K$6:$K$205,"VALID",CONFLICTS!$C$6:$C$205,"SCOPE")+COUNTIFS(CONFLICTS!$B$6:$B$205,B28,CONFLICTS!$H$6:$H$205,"YES",CONFLICTS!$I$6:$I$205,"OPEN",CONFLICTS!$K$6:$K$205,"VALID",CONFLICTS!$C$6:$C$205,"EVIDENCE"))&gt;0,"BLOCKING REFERENCE CONFLICT","CLEAR"),"CLEAR"))))</x:f>
      </x:c>
      <x:c r="K28" s="26" t="str">
        <x:f>IF(A28="","",IF(H28&lt;&gt;"VALID","BLOCKED",IF(I28&lt;&gt;"MATCH","UNRESOLVED",IF(E28="INCLUDE DIRECT",IF(J28="CLEAR","READY","BLOCKED"),IF(E28="INCLUDE CONDITIONAL",IF(J28="CLEAR","READY","UNRESOLVED"),IF(OR(E28="INCLUDE REFERENCE",E28="INCLUDE SUBSTITUTE",E28="EXCLUDE DIRECT"),IF(J28="CLEAR","READY","BLOCKED"),"BLOCKED"))))))</x:f>
      </x:c>
    </x:row>
    <x:row r="29">
      <x:c r="A29" s="20"/>
      <x:c r="B29" s="20"/>
      <x:c r="C29" s="20"/>
      <x:c r="D29" s="20"/>
      <x:c r="E29" s="20"/>
      <x:c r="F29" s="20"/>
      <x:c r="G29" s="20"/>
      <x:c r="H29" s="26" t="str">
        <x:f>IF(A29="","",IF(COUNTIF($A$6:$A$205,A29)&gt;1,"INVALID - DUPLICATE ID",IF(AND(COUNTIF(CANDIDATES!$A$6:$A$205,B29)=1,OR(AND(LEN(E29)=14,IFERROR(FIND("INCLUDE DIRECT",E29),0)=1),AND(LEN(E29)=19,IFERROR(FIND("INCLUDE CONDITIONAL",E29),0)=1),AND(LEN(E29)=17,IFERROR(FIND("INCLUDE REFERENCE",E29),0)=1),AND(LEN(E29)=18,IFERROR(FIND("INCLUDE SUBSTITUTE",E29),0)=1),AND(LEN(E29)=14,IFERROR(FIND("EXCLUDE DIRECT",E29),0)=1))),"VALID","INVALID - CONTROL / CANDIDATE")))</x:f>
      </x:c>
      <x:c r="I29" s="26" t="str">
        <x:f>IF(A29="","",IF(COUNTIFS(CANDIDATES!$A$6:$A$205,B29,CANDIDATES!$Q$6:$Q$205,C29)=1,"MATCH","REVIEW ROLE"))</x:f>
      </x:c>
      <x:c r="J29" s="26" t="str">
        <x:f>IF(A29="","",IF(OR(E29="INCLUDE DIRECT",E29="INCLUDE CONDITIONAL"),IF(COUNTIFS(CONFLICTS!$B$6:$B$205,B29,CONFLICTS!$H$6:$H$205,"YES",CONFLICTS!$I$6:$I$205,"OPEN",CONFLICTS!$K$6:$K$205,"VALID")&gt;0,"OPEN MATERIAL CONFLICT","CLEAR"),IF(E29="INCLUDE SUBSTITUTE",IF((COUNTIFS(CONFLICTS!$B$6:$B$205,B29,CONFLICTS!$H$6:$H$205,"YES",CONFLICTS!$I$6:$I$205,"OPEN",CONFLICTS!$K$6:$K$205,"VALID",CONFLICTS!$C$6:$C$205,"SCOPE")+COUNTIFS(CONFLICTS!$B$6:$B$205,B29,CONFLICTS!$H$6:$H$205,"YES",CONFLICTS!$I$6:$I$205,"OPEN",CONFLICTS!$K$6:$K$205,"VALID",CONFLICTS!$C$6:$C$205,"BUYER")+COUNTIFS(CONFLICTS!$B$6:$B$205,B29,CONFLICTS!$H$6:$H$205,"YES",CONFLICTS!$I$6:$I$205,"OPEN",CONFLICTS!$K$6:$K$205,"VALID",CONFLICTS!$C$6:$C$205,"EVIDENCE"))&gt;0,"BLOCKING SUBSTITUTE CONFLICT","CLEAR"),IF(E29="INCLUDE REFERENCE",IF((COUNTIFS(CONFLICTS!$B$6:$B$205,B29,CONFLICTS!$H$6:$H$205,"YES",CONFLICTS!$I$6:$I$205,"OPEN",CONFLICTS!$K$6:$K$205,"VALID",CONFLICTS!$C$6:$C$205,"SCOPE")+COUNTIFS(CONFLICTS!$B$6:$B$205,B29,CONFLICTS!$H$6:$H$205,"YES",CONFLICTS!$I$6:$I$205,"OPEN",CONFLICTS!$K$6:$K$205,"VALID",CONFLICTS!$C$6:$C$205,"EVIDENCE"))&gt;0,"BLOCKING REFERENCE CONFLICT","CLEAR"),"CLEAR"))))</x:f>
      </x:c>
      <x:c r="K29" s="26" t="str">
        <x:f>IF(A29="","",IF(H29&lt;&gt;"VALID","BLOCKED",IF(I29&lt;&gt;"MATCH","UNRESOLVED",IF(E29="INCLUDE DIRECT",IF(J29="CLEAR","READY","BLOCKED"),IF(E29="INCLUDE CONDITIONAL",IF(J29="CLEAR","READY","UNRESOLVED"),IF(OR(E29="INCLUDE REFERENCE",E29="INCLUDE SUBSTITUTE",E29="EXCLUDE DIRECT"),IF(J29="CLEAR","READY","BLOCKED"),"BLOCKED"))))))</x:f>
      </x:c>
    </x:row>
    <x:row r="30">
      <x:c r="A30" s="20"/>
      <x:c r="B30" s="20"/>
      <x:c r="C30" s="20"/>
      <x:c r="D30" s="20"/>
      <x:c r="E30" s="20"/>
      <x:c r="F30" s="20"/>
      <x:c r="G30" s="20"/>
      <x:c r="H30" s="26" t="str">
        <x:f>IF(A30="","",IF(COUNTIF($A$6:$A$205,A30)&gt;1,"INVALID - DUPLICATE ID",IF(AND(COUNTIF(CANDIDATES!$A$6:$A$205,B30)=1,OR(AND(LEN(E30)=14,IFERROR(FIND("INCLUDE DIRECT",E30),0)=1),AND(LEN(E30)=19,IFERROR(FIND("INCLUDE CONDITIONAL",E30),0)=1),AND(LEN(E30)=17,IFERROR(FIND("INCLUDE REFERENCE",E30),0)=1),AND(LEN(E30)=18,IFERROR(FIND("INCLUDE SUBSTITUTE",E30),0)=1),AND(LEN(E30)=14,IFERROR(FIND("EXCLUDE DIRECT",E30),0)=1))),"VALID","INVALID - CONTROL / CANDIDATE")))</x:f>
      </x:c>
      <x:c r="I30" s="26" t="str">
        <x:f>IF(A30="","",IF(COUNTIFS(CANDIDATES!$A$6:$A$205,B30,CANDIDATES!$Q$6:$Q$205,C30)=1,"MATCH","REVIEW ROLE"))</x:f>
      </x:c>
      <x:c r="J30" s="26" t="str">
        <x:f>IF(A30="","",IF(OR(E30="INCLUDE DIRECT",E30="INCLUDE CONDITIONAL"),IF(COUNTIFS(CONFLICTS!$B$6:$B$205,B30,CONFLICTS!$H$6:$H$205,"YES",CONFLICTS!$I$6:$I$205,"OPEN",CONFLICTS!$K$6:$K$205,"VALID")&gt;0,"OPEN MATERIAL CONFLICT","CLEAR"),IF(E30="INCLUDE SUBSTITUTE",IF((COUNTIFS(CONFLICTS!$B$6:$B$205,B30,CONFLICTS!$H$6:$H$205,"YES",CONFLICTS!$I$6:$I$205,"OPEN",CONFLICTS!$K$6:$K$205,"VALID",CONFLICTS!$C$6:$C$205,"SCOPE")+COUNTIFS(CONFLICTS!$B$6:$B$205,B30,CONFLICTS!$H$6:$H$205,"YES",CONFLICTS!$I$6:$I$205,"OPEN",CONFLICTS!$K$6:$K$205,"VALID",CONFLICTS!$C$6:$C$205,"BUYER")+COUNTIFS(CONFLICTS!$B$6:$B$205,B30,CONFLICTS!$H$6:$H$205,"YES",CONFLICTS!$I$6:$I$205,"OPEN",CONFLICTS!$K$6:$K$205,"VALID",CONFLICTS!$C$6:$C$205,"EVIDENCE"))&gt;0,"BLOCKING SUBSTITUTE CONFLICT","CLEAR"),IF(E30="INCLUDE REFERENCE",IF((COUNTIFS(CONFLICTS!$B$6:$B$205,B30,CONFLICTS!$H$6:$H$205,"YES",CONFLICTS!$I$6:$I$205,"OPEN",CONFLICTS!$K$6:$K$205,"VALID",CONFLICTS!$C$6:$C$205,"SCOPE")+COUNTIFS(CONFLICTS!$B$6:$B$205,B30,CONFLICTS!$H$6:$H$205,"YES",CONFLICTS!$I$6:$I$205,"OPEN",CONFLICTS!$K$6:$K$205,"VALID",CONFLICTS!$C$6:$C$205,"EVIDENCE"))&gt;0,"BLOCKING REFERENCE CONFLICT","CLEAR"),"CLEAR"))))</x:f>
      </x:c>
      <x:c r="K30" s="26" t="str">
        <x:f>IF(A30="","",IF(H30&lt;&gt;"VALID","BLOCKED",IF(I30&lt;&gt;"MATCH","UNRESOLVED",IF(E30="INCLUDE DIRECT",IF(J30="CLEAR","READY","BLOCKED"),IF(E30="INCLUDE CONDITIONAL",IF(J30="CLEAR","READY","UNRESOLVED"),IF(OR(E30="INCLUDE REFERENCE",E30="INCLUDE SUBSTITUTE",E30="EXCLUDE DIRECT"),IF(J30="CLEAR","READY","BLOCKED"),"BLOCKED"))))))</x:f>
      </x:c>
    </x:row>
    <x:row r="31">
      <x:c r="A31" s="20"/>
      <x:c r="B31" s="20"/>
      <x:c r="C31" s="20"/>
      <x:c r="D31" s="20"/>
      <x:c r="E31" s="20"/>
      <x:c r="F31" s="20"/>
      <x:c r="G31" s="20"/>
      <x:c r="H31" s="26" t="str">
        <x:f>IF(A31="","",IF(COUNTIF($A$6:$A$205,A31)&gt;1,"INVALID - DUPLICATE ID",IF(AND(COUNTIF(CANDIDATES!$A$6:$A$205,B31)=1,OR(AND(LEN(E31)=14,IFERROR(FIND("INCLUDE DIRECT",E31),0)=1),AND(LEN(E31)=19,IFERROR(FIND("INCLUDE CONDITIONAL",E31),0)=1),AND(LEN(E31)=17,IFERROR(FIND("INCLUDE REFERENCE",E31),0)=1),AND(LEN(E31)=18,IFERROR(FIND("INCLUDE SUBSTITUTE",E31),0)=1),AND(LEN(E31)=14,IFERROR(FIND("EXCLUDE DIRECT",E31),0)=1))),"VALID","INVALID - CONTROL / CANDIDATE")))</x:f>
      </x:c>
      <x:c r="I31" s="26" t="str">
        <x:f>IF(A31="","",IF(COUNTIFS(CANDIDATES!$A$6:$A$205,B31,CANDIDATES!$Q$6:$Q$205,C31)=1,"MATCH","REVIEW ROLE"))</x:f>
      </x:c>
      <x:c r="J31" s="26" t="str">
        <x:f>IF(A31="","",IF(OR(E31="INCLUDE DIRECT",E31="INCLUDE CONDITIONAL"),IF(COUNTIFS(CONFLICTS!$B$6:$B$205,B31,CONFLICTS!$H$6:$H$205,"YES",CONFLICTS!$I$6:$I$205,"OPEN",CONFLICTS!$K$6:$K$205,"VALID")&gt;0,"OPEN MATERIAL CONFLICT","CLEAR"),IF(E31="INCLUDE SUBSTITUTE",IF((COUNTIFS(CONFLICTS!$B$6:$B$205,B31,CONFLICTS!$H$6:$H$205,"YES",CONFLICTS!$I$6:$I$205,"OPEN",CONFLICTS!$K$6:$K$205,"VALID",CONFLICTS!$C$6:$C$205,"SCOPE")+COUNTIFS(CONFLICTS!$B$6:$B$205,B31,CONFLICTS!$H$6:$H$205,"YES",CONFLICTS!$I$6:$I$205,"OPEN",CONFLICTS!$K$6:$K$205,"VALID",CONFLICTS!$C$6:$C$205,"BUYER")+COUNTIFS(CONFLICTS!$B$6:$B$205,B31,CONFLICTS!$H$6:$H$205,"YES",CONFLICTS!$I$6:$I$205,"OPEN",CONFLICTS!$K$6:$K$205,"VALID",CONFLICTS!$C$6:$C$205,"EVIDENCE"))&gt;0,"BLOCKING SUBSTITUTE CONFLICT","CLEAR"),IF(E31="INCLUDE REFERENCE",IF((COUNTIFS(CONFLICTS!$B$6:$B$205,B31,CONFLICTS!$H$6:$H$205,"YES",CONFLICTS!$I$6:$I$205,"OPEN",CONFLICTS!$K$6:$K$205,"VALID",CONFLICTS!$C$6:$C$205,"SCOPE")+COUNTIFS(CONFLICTS!$B$6:$B$205,B31,CONFLICTS!$H$6:$H$205,"YES",CONFLICTS!$I$6:$I$205,"OPEN",CONFLICTS!$K$6:$K$205,"VALID",CONFLICTS!$C$6:$C$205,"EVIDENCE"))&gt;0,"BLOCKING REFERENCE CONFLICT","CLEAR"),"CLEAR"))))</x:f>
      </x:c>
      <x:c r="K31" s="26" t="str">
        <x:f>IF(A31="","",IF(H31&lt;&gt;"VALID","BLOCKED",IF(I31&lt;&gt;"MATCH","UNRESOLVED",IF(E31="INCLUDE DIRECT",IF(J31="CLEAR","READY","BLOCKED"),IF(E31="INCLUDE CONDITIONAL",IF(J31="CLEAR","READY","UNRESOLVED"),IF(OR(E31="INCLUDE REFERENCE",E31="INCLUDE SUBSTITUTE",E31="EXCLUDE DIRECT"),IF(J31="CLEAR","READY","BLOCKED"),"BLOCKED"))))))</x:f>
      </x:c>
    </x:row>
    <x:row r="32">
      <x:c r="A32" s="20"/>
      <x:c r="B32" s="20"/>
      <x:c r="C32" s="20"/>
      <x:c r="D32" s="20"/>
      <x:c r="E32" s="20"/>
      <x:c r="F32" s="20"/>
      <x:c r="G32" s="20"/>
      <x:c r="H32" s="26" t="str">
        <x:f>IF(A32="","",IF(COUNTIF($A$6:$A$205,A32)&gt;1,"INVALID - DUPLICATE ID",IF(AND(COUNTIF(CANDIDATES!$A$6:$A$205,B32)=1,OR(AND(LEN(E32)=14,IFERROR(FIND("INCLUDE DIRECT",E32),0)=1),AND(LEN(E32)=19,IFERROR(FIND("INCLUDE CONDITIONAL",E32),0)=1),AND(LEN(E32)=17,IFERROR(FIND("INCLUDE REFERENCE",E32),0)=1),AND(LEN(E32)=18,IFERROR(FIND("INCLUDE SUBSTITUTE",E32),0)=1),AND(LEN(E32)=14,IFERROR(FIND("EXCLUDE DIRECT",E32),0)=1))),"VALID","INVALID - CONTROL / CANDIDATE")))</x:f>
      </x:c>
      <x:c r="I32" s="26" t="str">
        <x:f>IF(A32="","",IF(COUNTIFS(CANDIDATES!$A$6:$A$205,B32,CANDIDATES!$Q$6:$Q$205,C32)=1,"MATCH","REVIEW ROLE"))</x:f>
      </x:c>
      <x:c r="J32" s="26" t="str">
        <x:f>IF(A32="","",IF(OR(E32="INCLUDE DIRECT",E32="INCLUDE CONDITIONAL"),IF(COUNTIFS(CONFLICTS!$B$6:$B$205,B32,CONFLICTS!$H$6:$H$205,"YES",CONFLICTS!$I$6:$I$205,"OPEN",CONFLICTS!$K$6:$K$205,"VALID")&gt;0,"OPEN MATERIAL CONFLICT","CLEAR"),IF(E32="INCLUDE SUBSTITUTE",IF((COUNTIFS(CONFLICTS!$B$6:$B$205,B32,CONFLICTS!$H$6:$H$205,"YES",CONFLICTS!$I$6:$I$205,"OPEN",CONFLICTS!$K$6:$K$205,"VALID",CONFLICTS!$C$6:$C$205,"SCOPE")+COUNTIFS(CONFLICTS!$B$6:$B$205,B32,CONFLICTS!$H$6:$H$205,"YES",CONFLICTS!$I$6:$I$205,"OPEN",CONFLICTS!$K$6:$K$205,"VALID",CONFLICTS!$C$6:$C$205,"BUYER")+COUNTIFS(CONFLICTS!$B$6:$B$205,B32,CONFLICTS!$H$6:$H$205,"YES",CONFLICTS!$I$6:$I$205,"OPEN",CONFLICTS!$K$6:$K$205,"VALID",CONFLICTS!$C$6:$C$205,"EVIDENCE"))&gt;0,"BLOCKING SUBSTITUTE CONFLICT","CLEAR"),IF(E32="INCLUDE REFERENCE",IF((COUNTIFS(CONFLICTS!$B$6:$B$205,B32,CONFLICTS!$H$6:$H$205,"YES",CONFLICTS!$I$6:$I$205,"OPEN",CONFLICTS!$K$6:$K$205,"VALID",CONFLICTS!$C$6:$C$205,"SCOPE")+COUNTIFS(CONFLICTS!$B$6:$B$205,B32,CONFLICTS!$H$6:$H$205,"YES",CONFLICTS!$I$6:$I$205,"OPEN",CONFLICTS!$K$6:$K$205,"VALID",CONFLICTS!$C$6:$C$205,"EVIDENCE"))&gt;0,"BLOCKING REFERENCE CONFLICT","CLEAR"),"CLEAR"))))</x:f>
      </x:c>
      <x:c r="K32" s="26" t="str">
        <x:f>IF(A32="","",IF(H32&lt;&gt;"VALID","BLOCKED",IF(I32&lt;&gt;"MATCH","UNRESOLVED",IF(E32="INCLUDE DIRECT",IF(J32="CLEAR","READY","BLOCKED"),IF(E32="INCLUDE CONDITIONAL",IF(J32="CLEAR","READY","UNRESOLVED"),IF(OR(E32="INCLUDE REFERENCE",E32="INCLUDE SUBSTITUTE",E32="EXCLUDE DIRECT"),IF(J32="CLEAR","READY","BLOCKED"),"BLOCKED"))))))</x:f>
      </x:c>
    </x:row>
    <x:row r="33">
      <x:c r="A33" s="20"/>
      <x:c r="B33" s="20"/>
      <x:c r="C33" s="20"/>
      <x:c r="D33" s="20"/>
      <x:c r="E33" s="20"/>
      <x:c r="F33" s="20"/>
      <x:c r="G33" s="20"/>
      <x:c r="H33" s="26" t="str">
        <x:f>IF(A33="","",IF(COUNTIF($A$6:$A$205,A33)&gt;1,"INVALID - DUPLICATE ID",IF(AND(COUNTIF(CANDIDATES!$A$6:$A$205,B33)=1,OR(AND(LEN(E33)=14,IFERROR(FIND("INCLUDE DIRECT",E33),0)=1),AND(LEN(E33)=19,IFERROR(FIND("INCLUDE CONDITIONAL",E33),0)=1),AND(LEN(E33)=17,IFERROR(FIND("INCLUDE REFERENCE",E33),0)=1),AND(LEN(E33)=18,IFERROR(FIND("INCLUDE SUBSTITUTE",E33),0)=1),AND(LEN(E33)=14,IFERROR(FIND("EXCLUDE DIRECT",E33),0)=1))),"VALID","INVALID - CONTROL / CANDIDATE")))</x:f>
      </x:c>
      <x:c r="I33" s="26" t="str">
        <x:f>IF(A33="","",IF(COUNTIFS(CANDIDATES!$A$6:$A$205,B33,CANDIDATES!$Q$6:$Q$205,C33)=1,"MATCH","REVIEW ROLE"))</x:f>
      </x:c>
      <x:c r="J33" s="26" t="str">
        <x:f>IF(A33="","",IF(OR(E33="INCLUDE DIRECT",E33="INCLUDE CONDITIONAL"),IF(COUNTIFS(CONFLICTS!$B$6:$B$205,B33,CONFLICTS!$H$6:$H$205,"YES",CONFLICTS!$I$6:$I$205,"OPEN",CONFLICTS!$K$6:$K$205,"VALID")&gt;0,"OPEN MATERIAL CONFLICT","CLEAR"),IF(E33="INCLUDE SUBSTITUTE",IF((COUNTIFS(CONFLICTS!$B$6:$B$205,B33,CONFLICTS!$H$6:$H$205,"YES",CONFLICTS!$I$6:$I$205,"OPEN",CONFLICTS!$K$6:$K$205,"VALID",CONFLICTS!$C$6:$C$205,"SCOPE")+COUNTIFS(CONFLICTS!$B$6:$B$205,B33,CONFLICTS!$H$6:$H$205,"YES",CONFLICTS!$I$6:$I$205,"OPEN",CONFLICTS!$K$6:$K$205,"VALID",CONFLICTS!$C$6:$C$205,"BUYER")+COUNTIFS(CONFLICTS!$B$6:$B$205,B33,CONFLICTS!$H$6:$H$205,"YES",CONFLICTS!$I$6:$I$205,"OPEN",CONFLICTS!$K$6:$K$205,"VALID",CONFLICTS!$C$6:$C$205,"EVIDENCE"))&gt;0,"BLOCKING SUBSTITUTE CONFLICT","CLEAR"),IF(E33="INCLUDE REFERENCE",IF((COUNTIFS(CONFLICTS!$B$6:$B$205,B33,CONFLICTS!$H$6:$H$205,"YES",CONFLICTS!$I$6:$I$205,"OPEN",CONFLICTS!$K$6:$K$205,"VALID",CONFLICTS!$C$6:$C$205,"SCOPE")+COUNTIFS(CONFLICTS!$B$6:$B$205,B33,CONFLICTS!$H$6:$H$205,"YES",CONFLICTS!$I$6:$I$205,"OPEN",CONFLICTS!$K$6:$K$205,"VALID",CONFLICTS!$C$6:$C$205,"EVIDENCE"))&gt;0,"BLOCKING REFERENCE CONFLICT","CLEAR"),"CLEAR"))))</x:f>
      </x:c>
      <x:c r="K33" s="26" t="str">
        <x:f>IF(A33="","",IF(H33&lt;&gt;"VALID","BLOCKED",IF(I33&lt;&gt;"MATCH","UNRESOLVED",IF(E33="INCLUDE DIRECT",IF(J33="CLEAR","READY","BLOCKED"),IF(E33="INCLUDE CONDITIONAL",IF(J33="CLEAR","READY","UNRESOLVED"),IF(OR(E33="INCLUDE REFERENCE",E33="INCLUDE SUBSTITUTE",E33="EXCLUDE DIRECT"),IF(J33="CLEAR","READY","BLOCKED"),"BLOCKED"))))))</x:f>
      </x:c>
    </x:row>
    <x:row r="34">
      <x:c r="A34" s="20"/>
      <x:c r="B34" s="20"/>
      <x:c r="C34" s="20"/>
      <x:c r="D34" s="20"/>
      <x:c r="E34" s="20"/>
      <x:c r="F34" s="20"/>
      <x:c r="G34" s="20"/>
      <x:c r="H34" s="26" t="str">
        <x:f>IF(A34="","",IF(COUNTIF($A$6:$A$205,A34)&gt;1,"INVALID - DUPLICATE ID",IF(AND(COUNTIF(CANDIDATES!$A$6:$A$205,B34)=1,OR(AND(LEN(E34)=14,IFERROR(FIND("INCLUDE DIRECT",E34),0)=1),AND(LEN(E34)=19,IFERROR(FIND("INCLUDE CONDITIONAL",E34),0)=1),AND(LEN(E34)=17,IFERROR(FIND("INCLUDE REFERENCE",E34),0)=1),AND(LEN(E34)=18,IFERROR(FIND("INCLUDE SUBSTITUTE",E34),0)=1),AND(LEN(E34)=14,IFERROR(FIND("EXCLUDE DIRECT",E34),0)=1))),"VALID","INVALID - CONTROL / CANDIDATE")))</x:f>
      </x:c>
      <x:c r="I34" s="26" t="str">
        <x:f>IF(A34="","",IF(COUNTIFS(CANDIDATES!$A$6:$A$205,B34,CANDIDATES!$Q$6:$Q$205,C34)=1,"MATCH","REVIEW ROLE"))</x:f>
      </x:c>
      <x:c r="J34" s="26" t="str">
        <x:f>IF(A34="","",IF(OR(E34="INCLUDE DIRECT",E34="INCLUDE CONDITIONAL"),IF(COUNTIFS(CONFLICTS!$B$6:$B$205,B34,CONFLICTS!$H$6:$H$205,"YES",CONFLICTS!$I$6:$I$205,"OPEN",CONFLICTS!$K$6:$K$205,"VALID")&gt;0,"OPEN MATERIAL CONFLICT","CLEAR"),IF(E34="INCLUDE SUBSTITUTE",IF((COUNTIFS(CONFLICTS!$B$6:$B$205,B34,CONFLICTS!$H$6:$H$205,"YES",CONFLICTS!$I$6:$I$205,"OPEN",CONFLICTS!$K$6:$K$205,"VALID",CONFLICTS!$C$6:$C$205,"SCOPE")+COUNTIFS(CONFLICTS!$B$6:$B$205,B34,CONFLICTS!$H$6:$H$205,"YES",CONFLICTS!$I$6:$I$205,"OPEN",CONFLICTS!$K$6:$K$205,"VALID",CONFLICTS!$C$6:$C$205,"BUYER")+COUNTIFS(CONFLICTS!$B$6:$B$205,B34,CONFLICTS!$H$6:$H$205,"YES",CONFLICTS!$I$6:$I$205,"OPEN",CONFLICTS!$K$6:$K$205,"VALID",CONFLICTS!$C$6:$C$205,"EVIDENCE"))&gt;0,"BLOCKING SUBSTITUTE CONFLICT","CLEAR"),IF(E34="INCLUDE REFERENCE",IF((COUNTIFS(CONFLICTS!$B$6:$B$205,B34,CONFLICTS!$H$6:$H$205,"YES",CONFLICTS!$I$6:$I$205,"OPEN",CONFLICTS!$K$6:$K$205,"VALID",CONFLICTS!$C$6:$C$205,"SCOPE")+COUNTIFS(CONFLICTS!$B$6:$B$205,B34,CONFLICTS!$H$6:$H$205,"YES",CONFLICTS!$I$6:$I$205,"OPEN",CONFLICTS!$K$6:$K$205,"VALID",CONFLICTS!$C$6:$C$205,"EVIDENCE"))&gt;0,"BLOCKING REFERENCE CONFLICT","CLEAR"),"CLEAR"))))</x:f>
      </x:c>
      <x:c r="K34" s="26" t="str">
        <x:f>IF(A34="","",IF(H34&lt;&gt;"VALID","BLOCKED",IF(I34&lt;&gt;"MATCH","UNRESOLVED",IF(E34="INCLUDE DIRECT",IF(J34="CLEAR","READY","BLOCKED"),IF(E34="INCLUDE CONDITIONAL",IF(J34="CLEAR","READY","UNRESOLVED"),IF(OR(E34="INCLUDE REFERENCE",E34="INCLUDE SUBSTITUTE",E34="EXCLUDE DIRECT"),IF(J34="CLEAR","READY","BLOCKED"),"BLOCKED"))))))</x:f>
      </x:c>
    </x:row>
    <x:row r="35">
      <x:c r="A35" s="20"/>
      <x:c r="B35" s="20"/>
      <x:c r="C35" s="20"/>
      <x:c r="D35" s="20"/>
      <x:c r="E35" s="20"/>
      <x:c r="F35" s="20"/>
      <x:c r="G35" s="20"/>
      <x:c r="H35" s="26" t="str">
        <x:f>IF(A35="","",IF(COUNTIF($A$6:$A$205,A35)&gt;1,"INVALID - DUPLICATE ID",IF(AND(COUNTIF(CANDIDATES!$A$6:$A$205,B35)=1,OR(AND(LEN(E35)=14,IFERROR(FIND("INCLUDE DIRECT",E35),0)=1),AND(LEN(E35)=19,IFERROR(FIND("INCLUDE CONDITIONAL",E35),0)=1),AND(LEN(E35)=17,IFERROR(FIND("INCLUDE REFERENCE",E35),0)=1),AND(LEN(E35)=18,IFERROR(FIND("INCLUDE SUBSTITUTE",E35),0)=1),AND(LEN(E35)=14,IFERROR(FIND("EXCLUDE DIRECT",E35),0)=1))),"VALID","INVALID - CONTROL / CANDIDATE")))</x:f>
      </x:c>
      <x:c r="I35" s="26" t="str">
        <x:f>IF(A35="","",IF(COUNTIFS(CANDIDATES!$A$6:$A$205,B35,CANDIDATES!$Q$6:$Q$205,C35)=1,"MATCH","REVIEW ROLE"))</x:f>
      </x:c>
      <x:c r="J35" s="26" t="str">
        <x:f>IF(A35="","",IF(OR(E35="INCLUDE DIRECT",E35="INCLUDE CONDITIONAL"),IF(COUNTIFS(CONFLICTS!$B$6:$B$205,B35,CONFLICTS!$H$6:$H$205,"YES",CONFLICTS!$I$6:$I$205,"OPEN",CONFLICTS!$K$6:$K$205,"VALID")&gt;0,"OPEN MATERIAL CONFLICT","CLEAR"),IF(E35="INCLUDE SUBSTITUTE",IF((COUNTIFS(CONFLICTS!$B$6:$B$205,B35,CONFLICTS!$H$6:$H$205,"YES",CONFLICTS!$I$6:$I$205,"OPEN",CONFLICTS!$K$6:$K$205,"VALID",CONFLICTS!$C$6:$C$205,"SCOPE")+COUNTIFS(CONFLICTS!$B$6:$B$205,B35,CONFLICTS!$H$6:$H$205,"YES",CONFLICTS!$I$6:$I$205,"OPEN",CONFLICTS!$K$6:$K$205,"VALID",CONFLICTS!$C$6:$C$205,"BUYER")+COUNTIFS(CONFLICTS!$B$6:$B$205,B35,CONFLICTS!$H$6:$H$205,"YES",CONFLICTS!$I$6:$I$205,"OPEN",CONFLICTS!$K$6:$K$205,"VALID",CONFLICTS!$C$6:$C$205,"EVIDENCE"))&gt;0,"BLOCKING SUBSTITUTE CONFLICT","CLEAR"),IF(E35="INCLUDE REFERENCE",IF((COUNTIFS(CONFLICTS!$B$6:$B$205,B35,CONFLICTS!$H$6:$H$205,"YES",CONFLICTS!$I$6:$I$205,"OPEN",CONFLICTS!$K$6:$K$205,"VALID",CONFLICTS!$C$6:$C$205,"SCOPE")+COUNTIFS(CONFLICTS!$B$6:$B$205,B35,CONFLICTS!$H$6:$H$205,"YES",CONFLICTS!$I$6:$I$205,"OPEN",CONFLICTS!$K$6:$K$205,"VALID",CONFLICTS!$C$6:$C$205,"EVIDENCE"))&gt;0,"BLOCKING REFERENCE CONFLICT","CLEAR"),"CLEAR"))))</x:f>
      </x:c>
      <x:c r="K35" s="26" t="str">
        <x:f>IF(A35="","",IF(H35&lt;&gt;"VALID","BLOCKED",IF(I35&lt;&gt;"MATCH","UNRESOLVED",IF(E35="INCLUDE DIRECT",IF(J35="CLEAR","READY","BLOCKED"),IF(E35="INCLUDE CONDITIONAL",IF(J35="CLEAR","READY","UNRESOLVED"),IF(OR(E35="INCLUDE REFERENCE",E35="INCLUDE SUBSTITUTE",E35="EXCLUDE DIRECT"),IF(J35="CLEAR","READY","BLOCKED"),"BLOCKED"))))))</x:f>
      </x:c>
    </x:row>
    <x:row r="36">
      <x:c r="A36" s="20"/>
      <x:c r="B36" s="20"/>
      <x:c r="C36" s="20"/>
      <x:c r="D36" s="20"/>
      <x:c r="E36" s="20"/>
      <x:c r="F36" s="20"/>
      <x:c r="G36" s="20"/>
      <x:c r="H36" s="26" t="str">
        <x:f>IF(A36="","",IF(COUNTIF($A$6:$A$205,A36)&gt;1,"INVALID - DUPLICATE ID",IF(AND(COUNTIF(CANDIDATES!$A$6:$A$205,B36)=1,OR(AND(LEN(E36)=14,IFERROR(FIND("INCLUDE DIRECT",E36),0)=1),AND(LEN(E36)=19,IFERROR(FIND("INCLUDE CONDITIONAL",E36),0)=1),AND(LEN(E36)=17,IFERROR(FIND("INCLUDE REFERENCE",E36),0)=1),AND(LEN(E36)=18,IFERROR(FIND("INCLUDE SUBSTITUTE",E36),0)=1),AND(LEN(E36)=14,IFERROR(FIND("EXCLUDE DIRECT",E36),0)=1))),"VALID","INVALID - CONTROL / CANDIDATE")))</x:f>
      </x:c>
      <x:c r="I36" s="26" t="str">
        <x:f>IF(A36="","",IF(COUNTIFS(CANDIDATES!$A$6:$A$205,B36,CANDIDATES!$Q$6:$Q$205,C36)=1,"MATCH","REVIEW ROLE"))</x:f>
      </x:c>
      <x:c r="J36" s="26" t="str">
        <x:f>IF(A36="","",IF(OR(E36="INCLUDE DIRECT",E36="INCLUDE CONDITIONAL"),IF(COUNTIFS(CONFLICTS!$B$6:$B$205,B36,CONFLICTS!$H$6:$H$205,"YES",CONFLICTS!$I$6:$I$205,"OPEN",CONFLICTS!$K$6:$K$205,"VALID")&gt;0,"OPEN MATERIAL CONFLICT","CLEAR"),IF(E36="INCLUDE SUBSTITUTE",IF((COUNTIFS(CONFLICTS!$B$6:$B$205,B36,CONFLICTS!$H$6:$H$205,"YES",CONFLICTS!$I$6:$I$205,"OPEN",CONFLICTS!$K$6:$K$205,"VALID",CONFLICTS!$C$6:$C$205,"SCOPE")+COUNTIFS(CONFLICTS!$B$6:$B$205,B36,CONFLICTS!$H$6:$H$205,"YES",CONFLICTS!$I$6:$I$205,"OPEN",CONFLICTS!$K$6:$K$205,"VALID",CONFLICTS!$C$6:$C$205,"BUYER")+COUNTIFS(CONFLICTS!$B$6:$B$205,B36,CONFLICTS!$H$6:$H$205,"YES",CONFLICTS!$I$6:$I$205,"OPEN",CONFLICTS!$K$6:$K$205,"VALID",CONFLICTS!$C$6:$C$205,"EVIDENCE"))&gt;0,"BLOCKING SUBSTITUTE CONFLICT","CLEAR"),IF(E36="INCLUDE REFERENCE",IF((COUNTIFS(CONFLICTS!$B$6:$B$205,B36,CONFLICTS!$H$6:$H$205,"YES",CONFLICTS!$I$6:$I$205,"OPEN",CONFLICTS!$K$6:$K$205,"VALID",CONFLICTS!$C$6:$C$205,"SCOPE")+COUNTIFS(CONFLICTS!$B$6:$B$205,B36,CONFLICTS!$H$6:$H$205,"YES",CONFLICTS!$I$6:$I$205,"OPEN",CONFLICTS!$K$6:$K$205,"VALID",CONFLICTS!$C$6:$C$205,"EVIDENCE"))&gt;0,"BLOCKING REFERENCE CONFLICT","CLEAR"),"CLEAR"))))</x:f>
      </x:c>
      <x:c r="K36" s="26" t="str">
        <x:f>IF(A36="","",IF(H36&lt;&gt;"VALID","BLOCKED",IF(I36&lt;&gt;"MATCH","UNRESOLVED",IF(E36="INCLUDE DIRECT",IF(J36="CLEAR","READY","BLOCKED"),IF(E36="INCLUDE CONDITIONAL",IF(J36="CLEAR","READY","UNRESOLVED"),IF(OR(E36="INCLUDE REFERENCE",E36="INCLUDE SUBSTITUTE",E36="EXCLUDE DIRECT"),IF(J36="CLEAR","READY","BLOCKED"),"BLOCKED"))))))</x:f>
      </x:c>
    </x:row>
    <x:row r="37">
      <x:c r="A37" s="20"/>
      <x:c r="B37" s="20"/>
      <x:c r="C37" s="20"/>
      <x:c r="D37" s="20"/>
      <x:c r="E37" s="20"/>
      <x:c r="F37" s="20"/>
      <x:c r="G37" s="20"/>
      <x:c r="H37" s="26" t="str">
        <x:f>IF(A37="","",IF(COUNTIF($A$6:$A$205,A37)&gt;1,"INVALID - DUPLICATE ID",IF(AND(COUNTIF(CANDIDATES!$A$6:$A$205,B37)=1,OR(AND(LEN(E37)=14,IFERROR(FIND("INCLUDE DIRECT",E37),0)=1),AND(LEN(E37)=19,IFERROR(FIND("INCLUDE CONDITIONAL",E37),0)=1),AND(LEN(E37)=17,IFERROR(FIND("INCLUDE REFERENCE",E37),0)=1),AND(LEN(E37)=18,IFERROR(FIND("INCLUDE SUBSTITUTE",E37),0)=1),AND(LEN(E37)=14,IFERROR(FIND("EXCLUDE DIRECT",E37),0)=1))),"VALID","INVALID - CONTROL / CANDIDATE")))</x:f>
      </x:c>
      <x:c r="I37" s="26" t="str">
        <x:f>IF(A37="","",IF(COUNTIFS(CANDIDATES!$A$6:$A$205,B37,CANDIDATES!$Q$6:$Q$205,C37)=1,"MATCH","REVIEW ROLE"))</x:f>
      </x:c>
      <x:c r="J37" s="26" t="str">
        <x:f>IF(A37="","",IF(OR(E37="INCLUDE DIRECT",E37="INCLUDE CONDITIONAL"),IF(COUNTIFS(CONFLICTS!$B$6:$B$205,B37,CONFLICTS!$H$6:$H$205,"YES",CONFLICTS!$I$6:$I$205,"OPEN",CONFLICTS!$K$6:$K$205,"VALID")&gt;0,"OPEN MATERIAL CONFLICT","CLEAR"),IF(E37="INCLUDE SUBSTITUTE",IF((COUNTIFS(CONFLICTS!$B$6:$B$205,B37,CONFLICTS!$H$6:$H$205,"YES",CONFLICTS!$I$6:$I$205,"OPEN",CONFLICTS!$K$6:$K$205,"VALID",CONFLICTS!$C$6:$C$205,"SCOPE")+COUNTIFS(CONFLICTS!$B$6:$B$205,B37,CONFLICTS!$H$6:$H$205,"YES",CONFLICTS!$I$6:$I$205,"OPEN",CONFLICTS!$K$6:$K$205,"VALID",CONFLICTS!$C$6:$C$205,"BUYER")+COUNTIFS(CONFLICTS!$B$6:$B$205,B37,CONFLICTS!$H$6:$H$205,"YES",CONFLICTS!$I$6:$I$205,"OPEN",CONFLICTS!$K$6:$K$205,"VALID",CONFLICTS!$C$6:$C$205,"EVIDENCE"))&gt;0,"BLOCKING SUBSTITUTE CONFLICT","CLEAR"),IF(E37="INCLUDE REFERENCE",IF((COUNTIFS(CONFLICTS!$B$6:$B$205,B37,CONFLICTS!$H$6:$H$205,"YES",CONFLICTS!$I$6:$I$205,"OPEN",CONFLICTS!$K$6:$K$205,"VALID",CONFLICTS!$C$6:$C$205,"SCOPE")+COUNTIFS(CONFLICTS!$B$6:$B$205,B37,CONFLICTS!$H$6:$H$205,"YES",CONFLICTS!$I$6:$I$205,"OPEN",CONFLICTS!$K$6:$K$205,"VALID",CONFLICTS!$C$6:$C$205,"EVIDENCE"))&gt;0,"BLOCKING REFERENCE CONFLICT","CLEAR"),"CLEAR"))))</x:f>
      </x:c>
      <x:c r="K37" s="26" t="str">
        <x:f>IF(A37="","",IF(H37&lt;&gt;"VALID","BLOCKED",IF(I37&lt;&gt;"MATCH","UNRESOLVED",IF(E37="INCLUDE DIRECT",IF(J37="CLEAR","READY","BLOCKED"),IF(E37="INCLUDE CONDITIONAL",IF(J37="CLEAR","READY","UNRESOLVED"),IF(OR(E37="INCLUDE REFERENCE",E37="INCLUDE SUBSTITUTE",E37="EXCLUDE DIRECT"),IF(J37="CLEAR","READY","BLOCKED"),"BLOCKED"))))))</x:f>
      </x:c>
    </x:row>
    <x:row r="38">
      <x:c r="A38" s="20"/>
      <x:c r="B38" s="20"/>
      <x:c r="C38" s="20"/>
      <x:c r="D38" s="20"/>
      <x:c r="E38" s="20"/>
      <x:c r="F38" s="20"/>
      <x:c r="G38" s="20"/>
      <x:c r="H38" s="26" t="str">
        <x:f>IF(A38="","",IF(COUNTIF($A$6:$A$205,A38)&gt;1,"INVALID - DUPLICATE ID",IF(AND(COUNTIF(CANDIDATES!$A$6:$A$205,B38)=1,OR(AND(LEN(E38)=14,IFERROR(FIND("INCLUDE DIRECT",E38),0)=1),AND(LEN(E38)=19,IFERROR(FIND("INCLUDE CONDITIONAL",E38),0)=1),AND(LEN(E38)=17,IFERROR(FIND("INCLUDE REFERENCE",E38),0)=1),AND(LEN(E38)=18,IFERROR(FIND("INCLUDE SUBSTITUTE",E38),0)=1),AND(LEN(E38)=14,IFERROR(FIND("EXCLUDE DIRECT",E38),0)=1))),"VALID","INVALID - CONTROL / CANDIDATE")))</x:f>
      </x:c>
      <x:c r="I38" s="26" t="str">
        <x:f>IF(A38="","",IF(COUNTIFS(CANDIDATES!$A$6:$A$205,B38,CANDIDATES!$Q$6:$Q$205,C38)=1,"MATCH","REVIEW ROLE"))</x:f>
      </x:c>
      <x:c r="J38" s="26" t="str">
        <x:f>IF(A38="","",IF(OR(E38="INCLUDE DIRECT",E38="INCLUDE CONDITIONAL"),IF(COUNTIFS(CONFLICTS!$B$6:$B$205,B38,CONFLICTS!$H$6:$H$205,"YES",CONFLICTS!$I$6:$I$205,"OPEN",CONFLICTS!$K$6:$K$205,"VALID")&gt;0,"OPEN MATERIAL CONFLICT","CLEAR"),IF(E38="INCLUDE SUBSTITUTE",IF((COUNTIFS(CONFLICTS!$B$6:$B$205,B38,CONFLICTS!$H$6:$H$205,"YES",CONFLICTS!$I$6:$I$205,"OPEN",CONFLICTS!$K$6:$K$205,"VALID",CONFLICTS!$C$6:$C$205,"SCOPE")+COUNTIFS(CONFLICTS!$B$6:$B$205,B38,CONFLICTS!$H$6:$H$205,"YES",CONFLICTS!$I$6:$I$205,"OPEN",CONFLICTS!$K$6:$K$205,"VALID",CONFLICTS!$C$6:$C$205,"BUYER")+COUNTIFS(CONFLICTS!$B$6:$B$205,B38,CONFLICTS!$H$6:$H$205,"YES",CONFLICTS!$I$6:$I$205,"OPEN",CONFLICTS!$K$6:$K$205,"VALID",CONFLICTS!$C$6:$C$205,"EVIDENCE"))&gt;0,"BLOCKING SUBSTITUTE CONFLICT","CLEAR"),IF(E38="INCLUDE REFERENCE",IF((COUNTIFS(CONFLICTS!$B$6:$B$205,B38,CONFLICTS!$H$6:$H$205,"YES",CONFLICTS!$I$6:$I$205,"OPEN",CONFLICTS!$K$6:$K$205,"VALID",CONFLICTS!$C$6:$C$205,"SCOPE")+COUNTIFS(CONFLICTS!$B$6:$B$205,B38,CONFLICTS!$H$6:$H$205,"YES",CONFLICTS!$I$6:$I$205,"OPEN",CONFLICTS!$K$6:$K$205,"VALID",CONFLICTS!$C$6:$C$205,"EVIDENCE"))&gt;0,"BLOCKING REFERENCE CONFLICT","CLEAR"),"CLEAR"))))</x:f>
      </x:c>
      <x:c r="K38" s="26" t="str">
        <x:f>IF(A38="","",IF(H38&lt;&gt;"VALID","BLOCKED",IF(I38&lt;&gt;"MATCH","UNRESOLVED",IF(E38="INCLUDE DIRECT",IF(J38="CLEAR","READY","BLOCKED"),IF(E38="INCLUDE CONDITIONAL",IF(J38="CLEAR","READY","UNRESOLVED"),IF(OR(E38="INCLUDE REFERENCE",E38="INCLUDE SUBSTITUTE",E38="EXCLUDE DIRECT"),IF(J38="CLEAR","READY","BLOCKED"),"BLOCKED"))))))</x:f>
      </x:c>
    </x:row>
    <x:row r="39">
      <x:c r="A39" s="20"/>
      <x:c r="B39" s="20"/>
      <x:c r="C39" s="20"/>
      <x:c r="D39" s="20"/>
      <x:c r="E39" s="20"/>
      <x:c r="F39" s="20"/>
      <x:c r="G39" s="20"/>
      <x:c r="H39" s="26" t="str">
        <x:f>IF(A39="","",IF(COUNTIF($A$6:$A$205,A39)&gt;1,"INVALID - DUPLICATE ID",IF(AND(COUNTIF(CANDIDATES!$A$6:$A$205,B39)=1,OR(AND(LEN(E39)=14,IFERROR(FIND("INCLUDE DIRECT",E39),0)=1),AND(LEN(E39)=19,IFERROR(FIND("INCLUDE CONDITIONAL",E39),0)=1),AND(LEN(E39)=17,IFERROR(FIND("INCLUDE REFERENCE",E39),0)=1),AND(LEN(E39)=18,IFERROR(FIND("INCLUDE SUBSTITUTE",E39),0)=1),AND(LEN(E39)=14,IFERROR(FIND("EXCLUDE DIRECT",E39),0)=1))),"VALID","INVALID - CONTROL / CANDIDATE")))</x:f>
      </x:c>
      <x:c r="I39" s="26" t="str">
        <x:f>IF(A39="","",IF(COUNTIFS(CANDIDATES!$A$6:$A$205,B39,CANDIDATES!$Q$6:$Q$205,C39)=1,"MATCH","REVIEW ROLE"))</x:f>
      </x:c>
      <x:c r="J39" s="26" t="str">
        <x:f>IF(A39="","",IF(OR(E39="INCLUDE DIRECT",E39="INCLUDE CONDITIONAL"),IF(COUNTIFS(CONFLICTS!$B$6:$B$205,B39,CONFLICTS!$H$6:$H$205,"YES",CONFLICTS!$I$6:$I$205,"OPEN",CONFLICTS!$K$6:$K$205,"VALID")&gt;0,"OPEN MATERIAL CONFLICT","CLEAR"),IF(E39="INCLUDE SUBSTITUTE",IF((COUNTIFS(CONFLICTS!$B$6:$B$205,B39,CONFLICTS!$H$6:$H$205,"YES",CONFLICTS!$I$6:$I$205,"OPEN",CONFLICTS!$K$6:$K$205,"VALID",CONFLICTS!$C$6:$C$205,"SCOPE")+COUNTIFS(CONFLICTS!$B$6:$B$205,B39,CONFLICTS!$H$6:$H$205,"YES",CONFLICTS!$I$6:$I$205,"OPEN",CONFLICTS!$K$6:$K$205,"VALID",CONFLICTS!$C$6:$C$205,"BUYER")+COUNTIFS(CONFLICTS!$B$6:$B$205,B39,CONFLICTS!$H$6:$H$205,"YES",CONFLICTS!$I$6:$I$205,"OPEN",CONFLICTS!$K$6:$K$205,"VALID",CONFLICTS!$C$6:$C$205,"EVIDENCE"))&gt;0,"BLOCKING SUBSTITUTE CONFLICT","CLEAR"),IF(E39="INCLUDE REFERENCE",IF((COUNTIFS(CONFLICTS!$B$6:$B$205,B39,CONFLICTS!$H$6:$H$205,"YES",CONFLICTS!$I$6:$I$205,"OPEN",CONFLICTS!$K$6:$K$205,"VALID",CONFLICTS!$C$6:$C$205,"SCOPE")+COUNTIFS(CONFLICTS!$B$6:$B$205,B39,CONFLICTS!$H$6:$H$205,"YES",CONFLICTS!$I$6:$I$205,"OPEN",CONFLICTS!$K$6:$K$205,"VALID",CONFLICTS!$C$6:$C$205,"EVIDENCE"))&gt;0,"BLOCKING REFERENCE CONFLICT","CLEAR"),"CLEAR"))))</x:f>
      </x:c>
      <x:c r="K39" s="26" t="str">
        <x:f>IF(A39="","",IF(H39&lt;&gt;"VALID","BLOCKED",IF(I39&lt;&gt;"MATCH","UNRESOLVED",IF(E39="INCLUDE DIRECT",IF(J39="CLEAR","READY","BLOCKED"),IF(E39="INCLUDE CONDITIONAL",IF(J39="CLEAR","READY","UNRESOLVED"),IF(OR(E39="INCLUDE REFERENCE",E39="INCLUDE SUBSTITUTE",E39="EXCLUDE DIRECT"),IF(J39="CLEAR","READY","BLOCKED"),"BLOCKED"))))))</x:f>
      </x:c>
    </x:row>
    <x:row r="40">
      <x:c r="A40" s="20"/>
      <x:c r="B40" s="20"/>
      <x:c r="C40" s="20"/>
      <x:c r="D40" s="20"/>
      <x:c r="E40" s="20"/>
      <x:c r="F40" s="20"/>
      <x:c r="G40" s="20"/>
      <x:c r="H40" s="26" t="str">
        <x:f>IF(A40="","",IF(COUNTIF($A$6:$A$205,A40)&gt;1,"INVALID - DUPLICATE ID",IF(AND(COUNTIF(CANDIDATES!$A$6:$A$205,B40)=1,OR(AND(LEN(E40)=14,IFERROR(FIND("INCLUDE DIRECT",E40),0)=1),AND(LEN(E40)=19,IFERROR(FIND("INCLUDE CONDITIONAL",E40),0)=1),AND(LEN(E40)=17,IFERROR(FIND("INCLUDE REFERENCE",E40),0)=1),AND(LEN(E40)=18,IFERROR(FIND("INCLUDE SUBSTITUTE",E40),0)=1),AND(LEN(E40)=14,IFERROR(FIND("EXCLUDE DIRECT",E40),0)=1))),"VALID","INVALID - CONTROL / CANDIDATE")))</x:f>
      </x:c>
      <x:c r="I40" s="26" t="str">
        <x:f>IF(A40="","",IF(COUNTIFS(CANDIDATES!$A$6:$A$205,B40,CANDIDATES!$Q$6:$Q$205,C40)=1,"MATCH","REVIEW ROLE"))</x:f>
      </x:c>
      <x:c r="J40" s="26" t="str">
        <x:f>IF(A40="","",IF(OR(E40="INCLUDE DIRECT",E40="INCLUDE CONDITIONAL"),IF(COUNTIFS(CONFLICTS!$B$6:$B$205,B40,CONFLICTS!$H$6:$H$205,"YES",CONFLICTS!$I$6:$I$205,"OPEN",CONFLICTS!$K$6:$K$205,"VALID")&gt;0,"OPEN MATERIAL CONFLICT","CLEAR"),IF(E40="INCLUDE SUBSTITUTE",IF((COUNTIFS(CONFLICTS!$B$6:$B$205,B40,CONFLICTS!$H$6:$H$205,"YES",CONFLICTS!$I$6:$I$205,"OPEN",CONFLICTS!$K$6:$K$205,"VALID",CONFLICTS!$C$6:$C$205,"SCOPE")+COUNTIFS(CONFLICTS!$B$6:$B$205,B40,CONFLICTS!$H$6:$H$205,"YES",CONFLICTS!$I$6:$I$205,"OPEN",CONFLICTS!$K$6:$K$205,"VALID",CONFLICTS!$C$6:$C$205,"BUYER")+COUNTIFS(CONFLICTS!$B$6:$B$205,B40,CONFLICTS!$H$6:$H$205,"YES",CONFLICTS!$I$6:$I$205,"OPEN",CONFLICTS!$K$6:$K$205,"VALID",CONFLICTS!$C$6:$C$205,"EVIDENCE"))&gt;0,"BLOCKING SUBSTITUTE CONFLICT","CLEAR"),IF(E40="INCLUDE REFERENCE",IF((COUNTIFS(CONFLICTS!$B$6:$B$205,B40,CONFLICTS!$H$6:$H$205,"YES",CONFLICTS!$I$6:$I$205,"OPEN",CONFLICTS!$K$6:$K$205,"VALID",CONFLICTS!$C$6:$C$205,"SCOPE")+COUNTIFS(CONFLICTS!$B$6:$B$205,B40,CONFLICTS!$H$6:$H$205,"YES",CONFLICTS!$I$6:$I$205,"OPEN",CONFLICTS!$K$6:$K$205,"VALID",CONFLICTS!$C$6:$C$205,"EVIDENCE"))&gt;0,"BLOCKING REFERENCE CONFLICT","CLEAR"),"CLEAR"))))</x:f>
      </x:c>
      <x:c r="K40" s="26" t="str">
        <x:f>IF(A40="","",IF(H40&lt;&gt;"VALID","BLOCKED",IF(I40&lt;&gt;"MATCH","UNRESOLVED",IF(E40="INCLUDE DIRECT",IF(J40="CLEAR","READY","BLOCKED"),IF(E40="INCLUDE CONDITIONAL",IF(J40="CLEAR","READY","UNRESOLVED"),IF(OR(E40="INCLUDE REFERENCE",E40="INCLUDE SUBSTITUTE",E40="EXCLUDE DIRECT"),IF(J40="CLEAR","READY","BLOCKED"),"BLOCKED"))))))</x:f>
      </x:c>
    </x:row>
    <x:row r="41">
      <x:c r="A41" s="20"/>
      <x:c r="B41" s="20"/>
      <x:c r="C41" s="20"/>
      <x:c r="D41" s="20"/>
      <x:c r="E41" s="20"/>
      <x:c r="F41" s="20"/>
      <x:c r="G41" s="20"/>
      <x:c r="H41" s="26" t="str">
        <x:f>IF(A41="","",IF(COUNTIF($A$6:$A$205,A41)&gt;1,"INVALID - DUPLICATE ID",IF(AND(COUNTIF(CANDIDATES!$A$6:$A$205,B41)=1,OR(AND(LEN(E41)=14,IFERROR(FIND("INCLUDE DIRECT",E41),0)=1),AND(LEN(E41)=19,IFERROR(FIND("INCLUDE CONDITIONAL",E41),0)=1),AND(LEN(E41)=17,IFERROR(FIND("INCLUDE REFERENCE",E41),0)=1),AND(LEN(E41)=18,IFERROR(FIND("INCLUDE SUBSTITUTE",E41),0)=1),AND(LEN(E41)=14,IFERROR(FIND("EXCLUDE DIRECT",E41),0)=1))),"VALID","INVALID - CONTROL / CANDIDATE")))</x:f>
      </x:c>
      <x:c r="I41" s="26" t="str">
        <x:f>IF(A41="","",IF(COUNTIFS(CANDIDATES!$A$6:$A$205,B41,CANDIDATES!$Q$6:$Q$205,C41)=1,"MATCH","REVIEW ROLE"))</x:f>
      </x:c>
      <x:c r="J41" s="26" t="str">
        <x:f>IF(A41="","",IF(OR(E41="INCLUDE DIRECT",E41="INCLUDE CONDITIONAL"),IF(COUNTIFS(CONFLICTS!$B$6:$B$205,B41,CONFLICTS!$H$6:$H$205,"YES",CONFLICTS!$I$6:$I$205,"OPEN",CONFLICTS!$K$6:$K$205,"VALID")&gt;0,"OPEN MATERIAL CONFLICT","CLEAR"),IF(E41="INCLUDE SUBSTITUTE",IF((COUNTIFS(CONFLICTS!$B$6:$B$205,B41,CONFLICTS!$H$6:$H$205,"YES",CONFLICTS!$I$6:$I$205,"OPEN",CONFLICTS!$K$6:$K$205,"VALID",CONFLICTS!$C$6:$C$205,"SCOPE")+COUNTIFS(CONFLICTS!$B$6:$B$205,B41,CONFLICTS!$H$6:$H$205,"YES",CONFLICTS!$I$6:$I$205,"OPEN",CONFLICTS!$K$6:$K$205,"VALID",CONFLICTS!$C$6:$C$205,"BUYER")+COUNTIFS(CONFLICTS!$B$6:$B$205,B41,CONFLICTS!$H$6:$H$205,"YES",CONFLICTS!$I$6:$I$205,"OPEN",CONFLICTS!$K$6:$K$205,"VALID",CONFLICTS!$C$6:$C$205,"EVIDENCE"))&gt;0,"BLOCKING SUBSTITUTE CONFLICT","CLEAR"),IF(E41="INCLUDE REFERENCE",IF((COUNTIFS(CONFLICTS!$B$6:$B$205,B41,CONFLICTS!$H$6:$H$205,"YES",CONFLICTS!$I$6:$I$205,"OPEN",CONFLICTS!$K$6:$K$205,"VALID",CONFLICTS!$C$6:$C$205,"SCOPE")+COUNTIFS(CONFLICTS!$B$6:$B$205,B41,CONFLICTS!$H$6:$H$205,"YES",CONFLICTS!$I$6:$I$205,"OPEN",CONFLICTS!$K$6:$K$205,"VALID",CONFLICTS!$C$6:$C$205,"EVIDENCE"))&gt;0,"BLOCKING REFERENCE CONFLICT","CLEAR"),"CLEAR"))))</x:f>
      </x:c>
      <x:c r="K41" s="26" t="str">
        <x:f>IF(A41="","",IF(H41&lt;&gt;"VALID","BLOCKED",IF(I41&lt;&gt;"MATCH","UNRESOLVED",IF(E41="INCLUDE DIRECT",IF(J41="CLEAR","READY","BLOCKED"),IF(E41="INCLUDE CONDITIONAL",IF(J41="CLEAR","READY","UNRESOLVED"),IF(OR(E41="INCLUDE REFERENCE",E41="INCLUDE SUBSTITUTE",E41="EXCLUDE DIRECT"),IF(J41="CLEAR","READY","BLOCKED"),"BLOCKED"))))))</x:f>
      </x:c>
    </x:row>
    <x:row r="42">
      <x:c r="A42" s="20"/>
      <x:c r="B42" s="20"/>
      <x:c r="C42" s="20"/>
      <x:c r="D42" s="20"/>
      <x:c r="E42" s="20"/>
      <x:c r="F42" s="20"/>
      <x:c r="G42" s="20"/>
      <x:c r="H42" s="26" t="str">
        <x:f>IF(A42="","",IF(COUNTIF($A$6:$A$205,A42)&gt;1,"INVALID - DUPLICATE ID",IF(AND(COUNTIF(CANDIDATES!$A$6:$A$205,B42)=1,OR(AND(LEN(E42)=14,IFERROR(FIND("INCLUDE DIRECT",E42),0)=1),AND(LEN(E42)=19,IFERROR(FIND("INCLUDE CONDITIONAL",E42),0)=1),AND(LEN(E42)=17,IFERROR(FIND("INCLUDE REFERENCE",E42),0)=1),AND(LEN(E42)=18,IFERROR(FIND("INCLUDE SUBSTITUTE",E42),0)=1),AND(LEN(E42)=14,IFERROR(FIND("EXCLUDE DIRECT",E42),0)=1))),"VALID","INVALID - CONTROL / CANDIDATE")))</x:f>
      </x:c>
      <x:c r="I42" s="26" t="str">
        <x:f>IF(A42="","",IF(COUNTIFS(CANDIDATES!$A$6:$A$205,B42,CANDIDATES!$Q$6:$Q$205,C42)=1,"MATCH","REVIEW ROLE"))</x:f>
      </x:c>
      <x:c r="J42" s="26" t="str">
        <x:f>IF(A42="","",IF(OR(E42="INCLUDE DIRECT",E42="INCLUDE CONDITIONAL"),IF(COUNTIFS(CONFLICTS!$B$6:$B$205,B42,CONFLICTS!$H$6:$H$205,"YES",CONFLICTS!$I$6:$I$205,"OPEN",CONFLICTS!$K$6:$K$205,"VALID")&gt;0,"OPEN MATERIAL CONFLICT","CLEAR"),IF(E42="INCLUDE SUBSTITUTE",IF((COUNTIFS(CONFLICTS!$B$6:$B$205,B42,CONFLICTS!$H$6:$H$205,"YES",CONFLICTS!$I$6:$I$205,"OPEN",CONFLICTS!$K$6:$K$205,"VALID",CONFLICTS!$C$6:$C$205,"SCOPE")+COUNTIFS(CONFLICTS!$B$6:$B$205,B42,CONFLICTS!$H$6:$H$205,"YES",CONFLICTS!$I$6:$I$205,"OPEN",CONFLICTS!$K$6:$K$205,"VALID",CONFLICTS!$C$6:$C$205,"BUYER")+COUNTIFS(CONFLICTS!$B$6:$B$205,B42,CONFLICTS!$H$6:$H$205,"YES",CONFLICTS!$I$6:$I$205,"OPEN",CONFLICTS!$K$6:$K$205,"VALID",CONFLICTS!$C$6:$C$205,"EVIDENCE"))&gt;0,"BLOCKING SUBSTITUTE CONFLICT","CLEAR"),IF(E42="INCLUDE REFERENCE",IF((COUNTIFS(CONFLICTS!$B$6:$B$205,B42,CONFLICTS!$H$6:$H$205,"YES",CONFLICTS!$I$6:$I$205,"OPEN",CONFLICTS!$K$6:$K$205,"VALID",CONFLICTS!$C$6:$C$205,"SCOPE")+COUNTIFS(CONFLICTS!$B$6:$B$205,B42,CONFLICTS!$H$6:$H$205,"YES",CONFLICTS!$I$6:$I$205,"OPEN",CONFLICTS!$K$6:$K$205,"VALID",CONFLICTS!$C$6:$C$205,"EVIDENCE"))&gt;0,"BLOCKING REFERENCE CONFLICT","CLEAR"),"CLEAR"))))</x:f>
      </x:c>
      <x:c r="K42" s="26" t="str">
        <x:f>IF(A42="","",IF(H42&lt;&gt;"VALID","BLOCKED",IF(I42&lt;&gt;"MATCH","UNRESOLVED",IF(E42="INCLUDE DIRECT",IF(J42="CLEAR","READY","BLOCKED"),IF(E42="INCLUDE CONDITIONAL",IF(J42="CLEAR","READY","UNRESOLVED"),IF(OR(E42="INCLUDE REFERENCE",E42="INCLUDE SUBSTITUTE",E42="EXCLUDE DIRECT"),IF(J42="CLEAR","READY","BLOCKED"),"BLOCKED"))))))</x:f>
      </x:c>
    </x:row>
    <x:row r="43">
      <x:c r="A43" s="20"/>
      <x:c r="B43" s="20"/>
      <x:c r="C43" s="20"/>
      <x:c r="D43" s="20"/>
      <x:c r="E43" s="20"/>
      <x:c r="F43" s="20"/>
      <x:c r="G43" s="20"/>
      <x:c r="H43" s="26" t="str">
        <x:f>IF(A43="","",IF(COUNTIF($A$6:$A$205,A43)&gt;1,"INVALID - DUPLICATE ID",IF(AND(COUNTIF(CANDIDATES!$A$6:$A$205,B43)=1,OR(AND(LEN(E43)=14,IFERROR(FIND("INCLUDE DIRECT",E43),0)=1),AND(LEN(E43)=19,IFERROR(FIND("INCLUDE CONDITIONAL",E43),0)=1),AND(LEN(E43)=17,IFERROR(FIND("INCLUDE REFERENCE",E43),0)=1),AND(LEN(E43)=18,IFERROR(FIND("INCLUDE SUBSTITUTE",E43),0)=1),AND(LEN(E43)=14,IFERROR(FIND("EXCLUDE DIRECT",E43),0)=1))),"VALID","INVALID - CONTROL / CANDIDATE")))</x:f>
      </x:c>
      <x:c r="I43" s="26" t="str">
        <x:f>IF(A43="","",IF(COUNTIFS(CANDIDATES!$A$6:$A$205,B43,CANDIDATES!$Q$6:$Q$205,C43)=1,"MATCH","REVIEW ROLE"))</x:f>
      </x:c>
      <x:c r="J43" s="26" t="str">
        <x:f>IF(A43="","",IF(OR(E43="INCLUDE DIRECT",E43="INCLUDE CONDITIONAL"),IF(COUNTIFS(CONFLICTS!$B$6:$B$205,B43,CONFLICTS!$H$6:$H$205,"YES",CONFLICTS!$I$6:$I$205,"OPEN",CONFLICTS!$K$6:$K$205,"VALID")&gt;0,"OPEN MATERIAL CONFLICT","CLEAR"),IF(E43="INCLUDE SUBSTITUTE",IF((COUNTIFS(CONFLICTS!$B$6:$B$205,B43,CONFLICTS!$H$6:$H$205,"YES",CONFLICTS!$I$6:$I$205,"OPEN",CONFLICTS!$K$6:$K$205,"VALID",CONFLICTS!$C$6:$C$205,"SCOPE")+COUNTIFS(CONFLICTS!$B$6:$B$205,B43,CONFLICTS!$H$6:$H$205,"YES",CONFLICTS!$I$6:$I$205,"OPEN",CONFLICTS!$K$6:$K$205,"VALID",CONFLICTS!$C$6:$C$205,"BUYER")+COUNTIFS(CONFLICTS!$B$6:$B$205,B43,CONFLICTS!$H$6:$H$205,"YES",CONFLICTS!$I$6:$I$205,"OPEN",CONFLICTS!$K$6:$K$205,"VALID",CONFLICTS!$C$6:$C$205,"EVIDENCE"))&gt;0,"BLOCKING SUBSTITUTE CONFLICT","CLEAR"),IF(E43="INCLUDE REFERENCE",IF((COUNTIFS(CONFLICTS!$B$6:$B$205,B43,CONFLICTS!$H$6:$H$205,"YES",CONFLICTS!$I$6:$I$205,"OPEN",CONFLICTS!$K$6:$K$205,"VALID",CONFLICTS!$C$6:$C$205,"SCOPE")+COUNTIFS(CONFLICTS!$B$6:$B$205,B43,CONFLICTS!$H$6:$H$205,"YES",CONFLICTS!$I$6:$I$205,"OPEN",CONFLICTS!$K$6:$K$205,"VALID",CONFLICTS!$C$6:$C$205,"EVIDENCE"))&gt;0,"BLOCKING REFERENCE CONFLICT","CLEAR"),"CLEAR"))))</x:f>
      </x:c>
      <x:c r="K43" s="26" t="str">
        <x:f>IF(A43="","",IF(H43&lt;&gt;"VALID","BLOCKED",IF(I43&lt;&gt;"MATCH","UNRESOLVED",IF(E43="INCLUDE DIRECT",IF(J43="CLEAR","READY","BLOCKED"),IF(E43="INCLUDE CONDITIONAL",IF(J43="CLEAR","READY","UNRESOLVED"),IF(OR(E43="INCLUDE REFERENCE",E43="INCLUDE SUBSTITUTE",E43="EXCLUDE DIRECT"),IF(J43="CLEAR","READY","BLOCKED"),"BLOCKED"))))))</x:f>
      </x:c>
    </x:row>
    <x:row r="44">
      <x:c r="A44" s="20"/>
      <x:c r="B44" s="20"/>
      <x:c r="C44" s="20"/>
      <x:c r="D44" s="20"/>
      <x:c r="E44" s="20"/>
      <x:c r="F44" s="20"/>
      <x:c r="G44" s="20"/>
      <x:c r="H44" s="26" t="str">
        <x:f>IF(A44="","",IF(COUNTIF($A$6:$A$205,A44)&gt;1,"INVALID - DUPLICATE ID",IF(AND(COUNTIF(CANDIDATES!$A$6:$A$205,B44)=1,OR(AND(LEN(E44)=14,IFERROR(FIND("INCLUDE DIRECT",E44),0)=1),AND(LEN(E44)=19,IFERROR(FIND("INCLUDE CONDITIONAL",E44),0)=1),AND(LEN(E44)=17,IFERROR(FIND("INCLUDE REFERENCE",E44),0)=1),AND(LEN(E44)=18,IFERROR(FIND("INCLUDE SUBSTITUTE",E44),0)=1),AND(LEN(E44)=14,IFERROR(FIND("EXCLUDE DIRECT",E44),0)=1))),"VALID","INVALID - CONTROL / CANDIDATE")))</x:f>
      </x:c>
      <x:c r="I44" s="26" t="str">
        <x:f>IF(A44="","",IF(COUNTIFS(CANDIDATES!$A$6:$A$205,B44,CANDIDATES!$Q$6:$Q$205,C44)=1,"MATCH","REVIEW ROLE"))</x:f>
      </x:c>
      <x:c r="J44" s="26" t="str">
        <x:f>IF(A44="","",IF(OR(E44="INCLUDE DIRECT",E44="INCLUDE CONDITIONAL"),IF(COUNTIFS(CONFLICTS!$B$6:$B$205,B44,CONFLICTS!$H$6:$H$205,"YES",CONFLICTS!$I$6:$I$205,"OPEN",CONFLICTS!$K$6:$K$205,"VALID")&gt;0,"OPEN MATERIAL CONFLICT","CLEAR"),IF(E44="INCLUDE SUBSTITUTE",IF((COUNTIFS(CONFLICTS!$B$6:$B$205,B44,CONFLICTS!$H$6:$H$205,"YES",CONFLICTS!$I$6:$I$205,"OPEN",CONFLICTS!$K$6:$K$205,"VALID",CONFLICTS!$C$6:$C$205,"SCOPE")+COUNTIFS(CONFLICTS!$B$6:$B$205,B44,CONFLICTS!$H$6:$H$205,"YES",CONFLICTS!$I$6:$I$205,"OPEN",CONFLICTS!$K$6:$K$205,"VALID",CONFLICTS!$C$6:$C$205,"BUYER")+COUNTIFS(CONFLICTS!$B$6:$B$205,B44,CONFLICTS!$H$6:$H$205,"YES",CONFLICTS!$I$6:$I$205,"OPEN",CONFLICTS!$K$6:$K$205,"VALID",CONFLICTS!$C$6:$C$205,"EVIDENCE"))&gt;0,"BLOCKING SUBSTITUTE CONFLICT","CLEAR"),IF(E44="INCLUDE REFERENCE",IF((COUNTIFS(CONFLICTS!$B$6:$B$205,B44,CONFLICTS!$H$6:$H$205,"YES",CONFLICTS!$I$6:$I$205,"OPEN",CONFLICTS!$K$6:$K$205,"VALID",CONFLICTS!$C$6:$C$205,"SCOPE")+COUNTIFS(CONFLICTS!$B$6:$B$205,B44,CONFLICTS!$H$6:$H$205,"YES",CONFLICTS!$I$6:$I$205,"OPEN",CONFLICTS!$K$6:$K$205,"VALID",CONFLICTS!$C$6:$C$205,"EVIDENCE"))&gt;0,"BLOCKING REFERENCE CONFLICT","CLEAR"),"CLEAR"))))</x:f>
      </x:c>
      <x:c r="K44" s="26" t="str">
        <x:f>IF(A44="","",IF(H44&lt;&gt;"VALID","BLOCKED",IF(I44&lt;&gt;"MATCH","UNRESOLVED",IF(E44="INCLUDE DIRECT",IF(J44="CLEAR","READY","BLOCKED"),IF(E44="INCLUDE CONDITIONAL",IF(J44="CLEAR","READY","UNRESOLVED"),IF(OR(E44="INCLUDE REFERENCE",E44="INCLUDE SUBSTITUTE",E44="EXCLUDE DIRECT"),IF(J44="CLEAR","READY","BLOCKED"),"BLOCKED"))))))</x:f>
      </x:c>
    </x:row>
    <x:row r="45">
      <x:c r="A45" s="20"/>
      <x:c r="B45" s="20"/>
      <x:c r="C45" s="20"/>
      <x:c r="D45" s="20"/>
      <x:c r="E45" s="20"/>
      <x:c r="F45" s="20"/>
      <x:c r="G45" s="20"/>
      <x:c r="H45" s="26" t="str">
        <x:f>IF(A45="","",IF(COUNTIF($A$6:$A$205,A45)&gt;1,"INVALID - DUPLICATE ID",IF(AND(COUNTIF(CANDIDATES!$A$6:$A$205,B45)=1,OR(AND(LEN(E45)=14,IFERROR(FIND("INCLUDE DIRECT",E45),0)=1),AND(LEN(E45)=19,IFERROR(FIND("INCLUDE CONDITIONAL",E45),0)=1),AND(LEN(E45)=17,IFERROR(FIND("INCLUDE REFERENCE",E45),0)=1),AND(LEN(E45)=18,IFERROR(FIND("INCLUDE SUBSTITUTE",E45),0)=1),AND(LEN(E45)=14,IFERROR(FIND("EXCLUDE DIRECT",E45),0)=1))),"VALID","INVALID - CONTROL / CANDIDATE")))</x:f>
      </x:c>
      <x:c r="I45" s="26" t="str">
        <x:f>IF(A45="","",IF(COUNTIFS(CANDIDATES!$A$6:$A$205,B45,CANDIDATES!$Q$6:$Q$205,C45)=1,"MATCH","REVIEW ROLE"))</x:f>
      </x:c>
      <x:c r="J45" s="26" t="str">
        <x:f>IF(A45="","",IF(OR(E45="INCLUDE DIRECT",E45="INCLUDE CONDITIONAL"),IF(COUNTIFS(CONFLICTS!$B$6:$B$205,B45,CONFLICTS!$H$6:$H$205,"YES",CONFLICTS!$I$6:$I$205,"OPEN",CONFLICTS!$K$6:$K$205,"VALID")&gt;0,"OPEN MATERIAL CONFLICT","CLEAR"),IF(E45="INCLUDE SUBSTITUTE",IF((COUNTIFS(CONFLICTS!$B$6:$B$205,B45,CONFLICTS!$H$6:$H$205,"YES",CONFLICTS!$I$6:$I$205,"OPEN",CONFLICTS!$K$6:$K$205,"VALID",CONFLICTS!$C$6:$C$205,"SCOPE")+COUNTIFS(CONFLICTS!$B$6:$B$205,B45,CONFLICTS!$H$6:$H$205,"YES",CONFLICTS!$I$6:$I$205,"OPEN",CONFLICTS!$K$6:$K$205,"VALID",CONFLICTS!$C$6:$C$205,"BUYER")+COUNTIFS(CONFLICTS!$B$6:$B$205,B45,CONFLICTS!$H$6:$H$205,"YES",CONFLICTS!$I$6:$I$205,"OPEN",CONFLICTS!$K$6:$K$205,"VALID",CONFLICTS!$C$6:$C$205,"EVIDENCE"))&gt;0,"BLOCKING SUBSTITUTE CONFLICT","CLEAR"),IF(E45="INCLUDE REFERENCE",IF((COUNTIFS(CONFLICTS!$B$6:$B$205,B45,CONFLICTS!$H$6:$H$205,"YES",CONFLICTS!$I$6:$I$205,"OPEN",CONFLICTS!$K$6:$K$205,"VALID",CONFLICTS!$C$6:$C$205,"SCOPE")+COUNTIFS(CONFLICTS!$B$6:$B$205,B45,CONFLICTS!$H$6:$H$205,"YES",CONFLICTS!$I$6:$I$205,"OPEN",CONFLICTS!$K$6:$K$205,"VALID",CONFLICTS!$C$6:$C$205,"EVIDENCE"))&gt;0,"BLOCKING REFERENCE CONFLICT","CLEAR"),"CLEAR"))))</x:f>
      </x:c>
      <x:c r="K45" s="26" t="str">
        <x:f>IF(A45="","",IF(H45&lt;&gt;"VALID","BLOCKED",IF(I45&lt;&gt;"MATCH","UNRESOLVED",IF(E45="INCLUDE DIRECT",IF(J45="CLEAR","READY","BLOCKED"),IF(E45="INCLUDE CONDITIONAL",IF(J45="CLEAR","READY","UNRESOLVED"),IF(OR(E45="INCLUDE REFERENCE",E45="INCLUDE SUBSTITUTE",E45="EXCLUDE DIRECT"),IF(J45="CLEAR","READY","BLOCKED"),"BLOCKED"))))))</x:f>
      </x:c>
    </x:row>
    <x:row r="46">
      <x:c r="A46" s="20"/>
      <x:c r="B46" s="20"/>
      <x:c r="C46" s="20"/>
      <x:c r="D46" s="20"/>
      <x:c r="E46" s="20"/>
      <x:c r="F46" s="20"/>
      <x:c r="G46" s="20"/>
      <x:c r="H46" s="26" t="str">
        <x:f>IF(A46="","",IF(COUNTIF($A$6:$A$205,A46)&gt;1,"INVALID - DUPLICATE ID",IF(AND(COUNTIF(CANDIDATES!$A$6:$A$205,B46)=1,OR(AND(LEN(E46)=14,IFERROR(FIND("INCLUDE DIRECT",E46),0)=1),AND(LEN(E46)=19,IFERROR(FIND("INCLUDE CONDITIONAL",E46),0)=1),AND(LEN(E46)=17,IFERROR(FIND("INCLUDE REFERENCE",E46),0)=1),AND(LEN(E46)=18,IFERROR(FIND("INCLUDE SUBSTITUTE",E46),0)=1),AND(LEN(E46)=14,IFERROR(FIND("EXCLUDE DIRECT",E46),0)=1))),"VALID","INVALID - CONTROL / CANDIDATE")))</x:f>
      </x:c>
      <x:c r="I46" s="26" t="str">
        <x:f>IF(A46="","",IF(COUNTIFS(CANDIDATES!$A$6:$A$205,B46,CANDIDATES!$Q$6:$Q$205,C46)=1,"MATCH","REVIEW ROLE"))</x:f>
      </x:c>
      <x:c r="J46" s="26" t="str">
        <x:f>IF(A46="","",IF(OR(E46="INCLUDE DIRECT",E46="INCLUDE CONDITIONAL"),IF(COUNTIFS(CONFLICTS!$B$6:$B$205,B46,CONFLICTS!$H$6:$H$205,"YES",CONFLICTS!$I$6:$I$205,"OPEN",CONFLICTS!$K$6:$K$205,"VALID")&gt;0,"OPEN MATERIAL CONFLICT","CLEAR"),IF(E46="INCLUDE SUBSTITUTE",IF((COUNTIFS(CONFLICTS!$B$6:$B$205,B46,CONFLICTS!$H$6:$H$205,"YES",CONFLICTS!$I$6:$I$205,"OPEN",CONFLICTS!$K$6:$K$205,"VALID",CONFLICTS!$C$6:$C$205,"SCOPE")+COUNTIFS(CONFLICTS!$B$6:$B$205,B46,CONFLICTS!$H$6:$H$205,"YES",CONFLICTS!$I$6:$I$205,"OPEN",CONFLICTS!$K$6:$K$205,"VALID",CONFLICTS!$C$6:$C$205,"BUYER")+COUNTIFS(CONFLICTS!$B$6:$B$205,B46,CONFLICTS!$H$6:$H$205,"YES",CONFLICTS!$I$6:$I$205,"OPEN",CONFLICTS!$K$6:$K$205,"VALID",CONFLICTS!$C$6:$C$205,"EVIDENCE"))&gt;0,"BLOCKING SUBSTITUTE CONFLICT","CLEAR"),IF(E46="INCLUDE REFERENCE",IF((COUNTIFS(CONFLICTS!$B$6:$B$205,B46,CONFLICTS!$H$6:$H$205,"YES",CONFLICTS!$I$6:$I$205,"OPEN",CONFLICTS!$K$6:$K$205,"VALID",CONFLICTS!$C$6:$C$205,"SCOPE")+COUNTIFS(CONFLICTS!$B$6:$B$205,B46,CONFLICTS!$H$6:$H$205,"YES",CONFLICTS!$I$6:$I$205,"OPEN",CONFLICTS!$K$6:$K$205,"VALID",CONFLICTS!$C$6:$C$205,"EVIDENCE"))&gt;0,"BLOCKING REFERENCE CONFLICT","CLEAR"),"CLEAR"))))</x:f>
      </x:c>
      <x:c r="K46" s="26" t="str">
        <x:f>IF(A46="","",IF(H46&lt;&gt;"VALID","BLOCKED",IF(I46&lt;&gt;"MATCH","UNRESOLVED",IF(E46="INCLUDE DIRECT",IF(J46="CLEAR","READY","BLOCKED"),IF(E46="INCLUDE CONDITIONAL",IF(J46="CLEAR","READY","UNRESOLVED"),IF(OR(E46="INCLUDE REFERENCE",E46="INCLUDE SUBSTITUTE",E46="EXCLUDE DIRECT"),IF(J46="CLEAR","READY","BLOCKED"),"BLOCKED"))))))</x:f>
      </x:c>
    </x:row>
    <x:row r="47">
      <x:c r="A47" s="20"/>
      <x:c r="B47" s="20"/>
      <x:c r="C47" s="20"/>
      <x:c r="D47" s="20"/>
      <x:c r="E47" s="20"/>
      <x:c r="F47" s="20"/>
      <x:c r="G47" s="20"/>
      <x:c r="H47" s="26" t="str">
        <x:f>IF(A47="","",IF(COUNTIF($A$6:$A$205,A47)&gt;1,"INVALID - DUPLICATE ID",IF(AND(COUNTIF(CANDIDATES!$A$6:$A$205,B47)=1,OR(AND(LEN(E47)=14,IFERROR(FIND("INCLUDE DIRECT",E47),0)=1),AND(LEN(E47)=19,IFERROR(FIND("INCLUDE CONDITIONAL",E47),0)=1),AND(LEN(E47)=17,IFERROR(FIND("INCLUDE REFERENCE",E47),0)=1),AND(LEN(E47)=18,IFERROR(FIND("INCLUDE SUBSTITUTE",E47),0)=1),AND(LEN(E47)=14,IFERROR(FIND("EXCLUDE DIRECT",E47),0)=1))),"VALID","INVALID - CONTROL / CANDIDATE")))</x:f>
      </x:c>
      <x:c r="I47" s="26" t="str">
        <x:f>IF(A47="","",IF(COUNTIFS(CANDIDATES!$A$6:$A$205,B47,CANDIDATES!$Q$6:$Q$205,C47)=1,"MATCH","REVIEW ROLE"))</x:f>
      </x:c>
      <x:c r="J47" s="26" t="str">
        <x:f>IF(A47="","",IF(OR(E47="INCLUDE DIRECT",E47="INCLUDE CONDITIONAL"),IF(COUNTIFS(CONFLICTS!$B$6:$B$205,B47,CONFLICTS!$H$6:$H$205,"YES",CONFLICTS!$I$6:$I$205,"OPEN",CONFLICTS!$K$6:$K$205,"VALID")&gt;0,"OPEN MATERIAL CONFLICT","CLEAR"),IF(E47="INCLUDE SUBSTITUTE",IF((COUNTIFS(CONFLICTS!$B$6:$B$205,B47,CONFLICTS!$H$6:$H$205,"YES",CONFLICTS!$I$6:$I$205,"OPEN",CONFLICTS!$K$6:$K$205,"VALID",CONFLICTS!$C$6:$C$205,"SCOPE")+COUNTIFS(CONFLICTS!$B$6:$B$205,B47,CONFLICTS!$H$6:$H$205,"YES",CONFLICTS!$I$6:$I$205,"OPEN",CONFLICTS!$K$6:$K$205,"VALID",CONFLICTS!$C$6:$C$205,"BUYER")+COUNTIFS(CONFLICTS!$B$6:$B$205,B47,CONFLICTS!$H$6:$H$205,"YES",CONFLICTS!$I$6:$I$205,"OPEN",CONFLICTS!$K$6:$K$205,"VALID",CONFLICTS!$C$6:$C$205,"EVIDENCE"))&gt;0,"BLOCKING SUBSTITUTE CONFLICT","CLEAR"),IF(E47="INCLUDE REFERENCE",IF((COUNTIFS(CONFLICTS!$B$6:$B$205,B47,CONFLICTS!$H$6:$H$205,"YES",CONFLICTS!$I$6:$I$205,"OPEN",CONFLICTS!$K$6:$K$205,"VALID",CONFLICTS!$C$6:$C$205,"SCOPE")+COUNTIFS(CONFLICTS!$B$6:$B$205,B47,CONFLICTS!$H$6:$H$205,"YES",CONFLICTS!$I$6:$I$205,"OPEN",CONFLICTS!$K$6:$K$205,"VALID",CONFLICTS!$C$6:$C$205,"EVIDENCE"))&gt;0,"BLOCKING REFERENCE CONFLICT","CLEAR"),"CLEAR"))))</x:f>
      </x:c>
      <x:c r="K47" s="26" t="str">
        <x:f>IF(A47="","",IF(H47&lt;&gt;"VALID","BLOCKED",IF(I47&lt;&gt;"MATCH","UNRESOLVED",IF(E47="INCLUDE DIRECT",IF(J47="CLEAR","READY","BLOCKED"),IF(E47="INCLUDE CONDITIONAL",IF(J47="CLEAR","READY","UNRESOLVED"),IF(OR(E47="INCLUDE REFERENCE",E47="INCLUDE SUBSTITUTE",E47="EXCLUDE DIRECT"),IF(J47="CLEAR","READY","BLOCKED"),"BLOCKED"))))))</x:f>
      </x:c>
    </x:row>
    <x:row r="48">
      <x:c r="A48" s="20"/>
      <x:c r="B48" s="20"/>
      <x:c r="C48" s="20"/>
      <x:c r="D48" s="20"/>
      <x:c r="E48" s="20"/>
      <x:c r="F48" s="20"/>
      <x:c r="G48" s="20"/>
      <x:c r="H48" s="26" t="str">
        <x:f>IF(A48="","",IF(COUNTIF($A$6:$A$205,A48)&gt;1,"INVALID - DUPLICATE ID",IF(AND(COUNTIF(CANDIDATES!$A$6:$A$205,B48)=1,OR(AND(LEN(E48)=14,IFERROR(FIND("INCLUDE DIRECT",E48),0)=1),AND(LEN(E48)=19,IFERROR(FIND("INCLUDE CONDITIONAL",E48),0)=1),AND(LEN(E48)=17,IFERROR(FIND("INCLUDE REFERENCE",E48),0)=1),AND(LEN(E48)=18,IFERROR(FIND("INCLUDE SUBSTITUTE",E48),0)=1),AND(LEN(E48)=14,IFERROR(FIND("EXCLUDE DIRECT",E48),0)=1))),"VALID","INVALID - CONTROL / CANDIDATE")))</x:f>
      </x:c>
      <x:c r="I48" s="26" t="str">
        <x:f>IF(A48="","",IF(COUNTIFS(CANDIDATES!$A$6:$A$205,B48,CANDIDATES!$Q$6:$Q$205,C48)=1,"MATCH","REVIEW ROLE"))</x:f>
      </x:c>
      <x:c r="J48" s="26" t="str">
        <x:f>IF(A48="","",IF(OR(E48="INCLUDE DIRECT",E48="INCLUDE CONDITIONAL"),IF(COUNTIFS(CONFLICTS!$B$6:$B$205,B48,CONFLICTS!$H$6:$H$205,"YES",CONFLICTS!$I$6:$I$205,"OPEN",CONFLICTS!$K$6:$K$205,"VALID")&gt;0,"OPEN MATERIAL CONFLICT","CLEAR"),IF(E48="INCLUDE SUBSTITUTE",IF((COUNTIFS(CONFLICTS!$B$6:$B$205,B48,CONFLICTS!$H$6:$H$205,"YES",CONFLICTS!$I$6:$I$205,"OPEN",CONFLICTS!$K$6:$K$205,"VALID",CONFLICTS!$C$6:$C$205,"SCOPE")+COUNTIFS(CONFLICTS!$B$6:$B$205,B48,CONFLICTS!$H$6:$H$205,"YES",CONFLICTS!$I$6:$I$205,"OPEN",CONFLICTS!$K$6:$K$205,"VALID",CONFLICTS!$C$6:$C$205,"BUYER")+COUNTIFS(CONFLICTS!$B$6:$B$205,B48,CONFLICTS!$H$6:$H$205,"YES",CONFLICTS!$I$6:$I$205,"OPEN",CONFLICTS!$K$6:$K$205,"VALID",CONFLICTS!$C$6:$C$205,"EVIDENCE"))&gt;0,"BLOCKING SUBSTITUTE CONFLICT","CLEAR"),IF(E48="INCLUDE REFERENCE",IF((COUNTIFS(CONFLICTS!$B$6:$B$205,B48,CONFLICTS!$H$6:$H$205,"YES",CONFLICTS!$I$6:$I$205,"OPEN",CONFLICTS!$K$6:$K$205,"VALID",CONFLICTS!$C$6:$C$205,"SCOPE")+COUNTIFS(CONFLICTS!$B$6:$B$205,B48,CONFLICTS!$H$6:$H$205,"YES",CONFLICTS!$I$6:$I$205,"OPEN",CONFLICTS!$K$6:$K$205,"VALID",CONFLICTS!$C$6:$C$205,"EVIDENCE"))&gt;0,"BLOCKING REFERENCE CONFLICT","CLEAR"),"CLEAR"))))</x:f>
      </x:c>
      <x:c r="K48" s="26" t="str">
        <x:f>IF(A48="","",IF(H48&lt;&gt;"VALID","BLOCKED",IF(I48&lt;&gt;"MATCH","UNRESOLVED",IF(E48="INCLUDE DIRECT",IF(J48="CLEAR","READY","BLOCKED"),IF(E48="INCLUDE CONDITIONAL",IF(J48="CLEAR","READY","UNRESOLVED"),IF(OR(E48="INCLUDE REFERENCE",E48="INCLUDE SUBSTITUTE",E48="EXCLUDE DIRECT"),IF(J48="CLEAR","READY","BLOCKED"),"BLOCKED"))))))</x:f>
      </x:c>
    </x:row>
    <x:row r="49">
      <x:c r="A49" s="20"/>
      <x:c r="B49" s="20"/>
      <x:c r="C49" s="20"/>
      <x:c r="D49" s="20"/>
      <x:c r="E49" s="20"/>
      <x:c r="F49" s="20"/>
      <x:c r="G49" s="20"/>
      <x:c r="H49" s="26" t="str">
        <x:f>IF(A49="","",IF(COUNTIF($A$6:$A$205,A49)&gt;1,"INVALID - DUPLICATE ID",IF(AND(COUNTIF(CANDIDATES!$A$6:$A$205,B49)=1,OR(AND(LEN(E49)=14,IFERROR(FIND("INCLUDE DIRECT",E49),0)=1),AND(LEN(E49)=19,IFERROR(FIND("INCLUDE CONDITIONAL",E49),0)=1),AND(LEN(E49)=17,IFERROR(FIND("INCLUDE REFERENCE",E49),0)=1),AND(LEN(E49)=18,IFERROR(FIND("INCLUDE SUBSTITUTE",E49),0)=1),AND(LEN(E49)=14,IFERROR(FIND("EXCLUDE DIRECT",E49),0)=1))),"VALID","INVALID - CONTROL / CANDIDATE")))</x:f>
      </x:c>
      <x:c r="I49" s="26" t="str">
        <x:f>IF(A49="","",IF(COUNTIFS(CANDIDATES!$A$6:$A$205,B49,CANDIDATES!$Q$6:$Q$205,C49)=1,"MATCH","REVIEW ROLE"))</x:f>
      </x:c>
      <x:c r="J49" s="26" t="str">
        <x:f>IF(A49="","",IF(OR(E49="INCLUDE DIRECT",E49="INCLUDE CONDITIONAL"),IF(COUNTIFS(CONFLICTS!$B$6:$B$205,B49,CONFLICTS!$H$6:$H$205,"YES",CONFLICTS!$I$6:$I$205,"OPEN",CONFLICTS!$K$6:$K$205,"VALID")&gt;0,"OPEN MATERIAL CONFLICT","CLEAR"),IF(E49="INCLUDE SUBSTITUTE",IF((COUNTIFS(CONFLICTS!$B$6:$B$205,B49,CONFLICTS!$H$6:$H$205,"YES",CONFLICTS!$I$6:$I$205,"OPEN",CONFLICTS!$K$6:$K$205,"VALID",CONFLICTS!$C$6:$C$205,"SCOPE")+COUNTIFS(CONFLICTS!$B$6:$B$205,B49,CONFLICTS!$H$6:$H$205,"YES",CONFLICTS!$I$6:$I$205,"OPEN",CONFLICTS!$K$6:$K$205,"VALID",CONFLICTS!$C$6:$C$205,"BUYER")+COUNTIFS(CONFLICTS!$B$6:$B$205,B49,CONFLICTS!$H$6:$H$205,"YES",CONFLICTS!$I$6:$I$205,"OPEN",CONFLICTS!$K$6:$K$205,"VALID",CONFLICTS!$C$6:$C$205,"EVIDENCE"))&gt;0,"BLOCKING SUBSTITUTE CONFLICT","CLEAR"),IF(E49="INCLUDE REFERENCE",IF((COUNTIFS(CONFLICTS!$B$6:$B$205,B49,CONFLICTS!$H$6:$H$205,"YES",CONFLICTS!$I$6:$I$205,"OPEN",CONFLICTS!$K$6:$K$205,"VALID",CONFLICTS!$C$6:$C$205,"SCOPE")+COUNTIFS(CONFLICTS!$B$6:$B$205,B49,CONFLICTS!$H$6:$H$205,"YES",CONFLICTS!$I$6:$I$205,"OPEN",CONFLICTS!$K$6:$K$205,"VALID",CONFLICTS!$C$6:$C$205,"EVIDENCE"))&gt;0,"BLOCKING REFERENCE CONFLICT","CLEAR"),"CLEAR"))))</x:f>
      </x:c>
      <x:c r="K49" s="26" t="str">
        <x:f>IF(A49="","",IF(H49&lt;&gt;"VALID","BLOCKED",IF(I49&lt;&gt;"MATCH","UNRESOLVED",IF(E49="INCLUDE DIRECT",IF(J49="CLEAR","READY","BLOCKED"),IF(E49="INCLUDE CONDITIONAL",IF(J49="CLEAR","READY","UNRESOLVED"),IF(OR(E49="INCLUDE REFERENCE",E49="INCLUDE SUBSTITUTE",E49="EXCLUDE DIRECT"),IF(J49="CLEAR","READY","BLOCKED"),"BLOCKED"))))))</x:f>
      </x:c>
    </x:row>
    <x:row r="50">
      <x:c r="A50" s="20"/>
      <x:c r="B50" s="20"/>
      <x:c r="C50" s="20"/>
      <x:c r="D50" s="20"/>
      <x:c r="E50" s="20"/>
      <x:c r="F50" s="20"/>
      <x:c r="G50" s="20"/>
      <x:c r="H50" s="26" t="str">
        <x:f>IF(A50="","",IF(COUNTIF($A$6:$A$205,A50)&gt;1,"INVALID - DUPLICATE ID",IF(AND(COUNTIF(CANDIDATES!$A$6:$A$205,B50)=1,OR(AND(LEN(E50)=14,IFERROR(FIND("INCLUDE DIRECT",E50),0)=1),AND(LEN(E50)=19,IFERROR(FIND("INCLUDE CONDITIONAL",E50),0)=1),AND(LEN(E50)=17,IFERROR(FIND("INCLUDE REFERENCE",E50),0)=1),AND(LEN(E50)=18,IFERROR(FIND("INCLUDE SUBSTITUTE",E50),0)=1),AND(LEN(E50)=14,IFERROR(FIND("EXCLUDE DIRECT",E50),0)=1))),"VALID","INVALID - CONTROL / CANDIDATE")))</x:f>
      </x:c>
      <x:c r="I50" s="26" t="str">
        <x:f>IF(A50="","",IF(COUNTIFS(CANDIDATES!$A$6:$A$205,B50,CANDIDATES!$Q$6:$Q$205,C50)=1,"MATCH","REVIEW ROLE"))</x:f>
      </x:c>
      <x:c r="J50" s="26" t="str">
        <x:f>IF(A50="","",IF(OR(E50="INCLUDE DIRECT",E50="INCLUDE CONDITIONAL"),IF(COUNTIFS(CONFLICTS!$B$6:$B$205,B50,CONFLICTS!$H$6:$H$205,"YES",CONFLICTS!$I$6:$I$205,"OPEN",CONFLICTS!$K$6:$K$205,"VALID")&gt;0,"OPEN MATERIAL CONFLICT","CLEAR"),IF(E50="INCLUDE SUBSTITUTE",IF((COUNTIFS(CONFLICTS!$B$6:$B$205,B50,CONFLICTS!$H$6:$H$205,"YES",CONFLICTS!$I$6:$I$205,"OPEN",CONFLICTS!$K$6:$K$205,"VALID",CONFLICTS!$C$6:$C$205,"SCOPE")+COUNTIFS(CONFLICTS!$B$6:$B$205,B50,CONFLICTS!$H$6:$H$205,"YES",CONFLICTS!$I$6:$I$205,"OPEN",CONFLICTS!$K$6:$K$205,"VALID",CONFLICTS!$C$6:$C$205,"BUYER")+COUNTIFS(CONFLICTS!$B$6:$B$205,B50,CONFLICTS!$H$6:$H$205,"YES",CONFLICTS!$I$6:$I$205,"OPEN",CONFLICTS!$K$6:$K$205,"VALID",CONFLICTS!$C$6:$C$205,"EVIDENCE"))&gt;0,"BLOCKING SUBSTITUTE CONFLICT","CLEAR"),IF(E50="INCLUDE REFERENCE",IF((COUNTIFS(CONFLICTS!$B$6:$B$205,B50,CONFLICTS!$H$6:$H$205,"YES",CONFLICTS!$I$6:$I$205,"OPEN",CONFLICTS!$K$6:$K$205,"VALID",CONFLICTS!$C$6:$C$205,"SCOPE")+COUNTIFS(CONFLICTS!$B$6:$B$205,B50,CONFLICTS!$H$6:$H$205,"YES",CONFLICTS!$I$6:$I$205,"OPEN",CONFLICTS!$K$6:$K$205,"VALID",CONFLICTS!$C$6:$C$205,"EVIDENCE"))&gt;0,"BLOCKING REFERENCE CONFLICT","CLEAR"),"CLEAR"))))</x:f>
      </x:c>
      <x:c r="K50" s="26" t="str">
        <x:f>IF(A50="","",IF(H50&lt;&gt;"VALID","BLOCKED",IF(I50&lt;&gt;"MATCH","UNRESOLVED",IF(E50="INCLUDE DIRECT",IF(J50="CLEAR","READY","BLOCKED"),IF(E50="INCLUDE CONDITIONAL",IF(J50="CLEAR","READY","UNRESOLVED"),IF(OR(E50="INCLUDE REFERENCE",E50="INCLUDE SUBSTITUTE",E50="EXCLUDE DIRECT"),IF(J50="CLEAR","READY","BLOCKED"),"BLOCKED"))))))</x:f>
      </x:c>
    </x:row>
    <x:row r="51">
      <x:c r="A51" s="20"/>
      <x:c r="B51" s="20"/>
      <x:c r="C51" s="20"/>
      <x:c r="D51" s="20"/>
      <x:c r="E51" s="20"/>
      <x:c r="F51" s="20"/>
      <x:c r="G51" s="20"/>
      <x:c r="H51" s="26" t="str">
        <x:f>IF(A51="","",IF(COUNTIF($A$6:$A$205,A51)&gt;1,"INVALID - DUPLICATE ID",IF(AND(COUNTIF(CANDIDATES!$A$6:$A$205,B51)=1,OR(AND(LEN(E51)=14,IFERROR(FIND("INCLUDE DIRECT",E51),0)=1),AND(LEN(E51)=19,IFERROR(FIND("INCLUDE CONDITIONAL",E51),0)=1),AND(LEN(E51)=17,IFERROR(FIND("INCLUDE REFERENCE",E51),0)=1),AND(LEN(E51)=18,IFERROR(FIND("INCLUDE SUBSTITUTE",E51),0)=1),AND(LEN(E51)=14,IFERROR(FIND("EXCLUDE DIRECT",E51),0)=1))),"VALID","INVALID - CONTROL / CANDIDATE")))</x:f>
      </x:c>
      <x:c r="I51" s="26" t="str">
        <x:f>IF(A51="","",IF(COUNTIFS(CANDIDATES!$A$6:$A$205,B51,CANDIDATES!$Q$6:$Q$205,C51)=1,"MATCH","REVIEW ROLE"))</x:f>
      </x:c>
      <x:c r="J51" s="26" t="str">
        <x:f>IF(A51="","",IF(OR(E51="INCLUDE DIRECT",E51="INCLUDE CONDITIONAL"),IF(COUNTIFS(CONFLICTS!$B$6:$B$205,B51,CONFLICTS!$H$6:$H$205,"YES",CONFLICTS!$I$6:$I$205,"OPEN",CONFLICTS!$K$6:$K$205,"VALID")&gt;0,"OPEN MATERIAL CONFLICT","CLEAR"),IF(E51="INCLUDE SUBSTITUTE",IF((COUNTIFS(CONFLICTS!$B$6:$B$205,B51,CONFLICTS!$H$6:$H$205,"YES",CONFLICTS!$I$6:$I$205,"OPEN",CONFLICTS!$K$6:$K$205,"VALID",CONFLICTS!$C$6:$C$205,"SCOPE")+COUNTIFS(CONFLICTS!$B$6:$B$205,B51,CONFLICTS!$H$6:$H$205,"YES",CONFLICTS!$I$6:$I$205,"OPEN",CONFLICTS!$K$6:$K$205,"VALID",CONFLICTS!$C$6:$C$205,"BUYER")+COUNTIFS(CONFLICTS!$B$6:$B$205,B51,CONFLICTS!$H$6:$H$205,"YES",CONFLICTS!$I$6:$I$205,"OPEN",CONFLICTS!$K$6:$K$205,"VALID",CONFLICTS!$C$6:$C$205,"EVIDENCE"))&gt;0,"BLOCKING SUBSTITUTE CONFLICT","CLEAR"),IF(E51="INCLUDE REFERENCE",IF((COUNTIFS(CONFLICTS!$B$6:$B$205,B51,CONFLICTS!$H$6:$H$205,"YES",CONFLICTS!$I$6:$I$205,"OPEN",CONFLICTS!$K$6:$K$205,"VALID",CONFLICTS!$C$6:$C$205,"SCOPE")+COUNTIFS(CONFLICTS!$B$6:$B$205,B51,CONFLICTS!$H$6:$H$205,"YES",CONFLICTS!$I$6:$I$205,"OPEN",CONFLICTS!$K$6:$K$205,"VALID",CONFLICTS!$C$6:$C$205,"EVIDENCE"))&gt;0,"BLOCKING REFERENCE CONFLICT","CLEAR"),"CLEAR"))))</x:f>
      </x:c>
      <x:c r="K51" s="26" t="str">
        <x:f>IF(A51="","",IF(H51&lt;&gt;"VALID","BLOCKED",IF(I51&lt;&gt;"MATCH","UNRESOLVED",IF(E51="INCLUDE DIRECT",IF(J51="CLEAR","READY","BLOCKED"),IF(E51="INCLUDE CONDITIONAL",IF(J51="CLEAR","READY","UNRESOLVED"),IF(OR(E51="INCLUDE REFERENCE",E51="INCLUDE SUBSTITUTE",E51="EXCLUDE DIRECT"),IF(J51="CLEAR","READY","BLOCKED"),"BLOCKED"))))))</x:f>
      </x:c>
    </x:row>
    <x:row r="52">
      <x:c r="A52" s="20"/>
      <x:c r="B52" s="20"/>
      <x:c r="C52" s="20"/>
      <x:c r="D52" s="20"/>
      <x:c r="E52" s="20"/>
      <x:c r="F52" s="20"/>
      <x:c r="G52" s="20"/>
      <x:c r="H52" s="26" t="str">
        <x:f>IF(A52="","",IF(COUNTIF($A$6:$A$205,A52)&gt;1,"INVALID - DUPLICATE ID",IF(AND(COUNTIF(CANDIDATES!$A$6:$A$205,B52)=1,OR(AND(LEN(E52)=14,IFERROR(FIND("INCLUDE DIRECT",E52),0)=1),AND(LEN(E52)=19,IFERROR(FIND("INCLUDE CONDITIONAL",E52),0)=1),AND(LEN(E52)=17,IFERROR(FIND("INCLUDE REFERENCE",E52),0)=1),AND(LEN(E52)=18,IFERROR(FIND("INCLUDE SUBSTITUTE",E52),0)=1),AND(LEN(E52)=14,IFERROR(FIND("EXCLUDE DIRECT",E52),0)=1))),"VALID","INVALID - CONTROL / CANDIDATE")))</x:f>
      </x:c>
      <x:c r="I52" s="26" t="str">
        <x:f>IF(A52="","",IF(COUNTIFS(CANDIDATES!$A$6:$A$205,B52,CANDIDATES!$Q$6:$Q$205,C52)=1,"MATCH","REVIEW ROLE"))</x:f>
      </x:c>
      <x:c r="J52" s="26" t="str">
        <x:f>IF(A52="","",IF(OR(E52="INCLUDE DIRECT",E52="INCLUDE CONDITIONAL"),IF(COUNTIFS(CONFLICTS!$B$6:$B$205,B52,CONFLICTS!$H$6:$H$205,"YES",CONFLICTS!$I$6:$I$205,"OPEN",CONFLICTS!$K$6:$K$205,"VALID")&gt;0,"OPEN MATERIAL CONFLICT","CLEAR"),IF(E52="INCLUDE SUBSTITUTE",IF((COUNTIFS(CONFLICTS!$B$6:$B$205,B52,CONFLICTS!$H$6:$H$205,"YES",CONFLICTS!$I$6:$I$205,"OPEN",CONFLICTS!$K$6:$K$205,"VALID",CONFLICTS!$C$6:$C$205,"SCOPE")+COUNTIFS(CONFLICTS!$B$6:$B$205,B52,CONFLICTS!$H$6:$H$205,"YES",CONFLICTS!$I$6:$I$205,"OPEN",CONFLICTS!$K$6:$K$205,"VALID",CONFLICTS!$C$6:$C$205,"BUYER")+COUNTIFS(CONFLICTS!$B$6:$B$205,B52,CONFLICTS!$H$6:$H$205,"YES",CONFLICTS!$I$6:$I$205,"OPEN",CONFLICTS!$K$6:$K$205,"VALID",CONFLICTS!$C$6:$C$205,"EVIDENCE"))&gt;0,"BLOCKING SUBSTITUTE CONFLICT","CLEAR"),IF(E52="INCLUDE REFERENCE",IF((COUNTIFS(CONFLICTS!$B$6:$B$205,B52,CONFLICTS!$H$6:$H$205,"YES",CONFLICTS!$I$6:$I$205,"OPEN",CONFLICTS!$K$6:$K$205,"VALID",CONFLICTS!$C$6:$C$205,"SCOPE")+COUNTIFS(CONFLICTS!$B$6:$B$205,B52,CONFLICTS!$H$6:$H$205,"YES",CONFLICTS!$I$6:$I$205,"OPEN",CONFLICTS!$K$6:$K$205,"VALID",CONFLICTS!$C$6:$C$205,"EVIDENCE"))&gt;0,"BLOCKING REFERENCE CONFLICT","CLEAR"),"CLEAR"))))</x:f>
      </x:c>
      <x:c r="K52" s="26" t="str">
        <x:f>IF(A52="","",IF(H52&lt;&gt;"VALID","BLOCKED",IF(I52&lt;&gt;"MATCH","UNRESOLVED",IF(E52="INCLUDE DIRECT",IF(J52="CLEAR","READY","BLOCKED"),IF(E52="INCLUDE CONDITIONAL",IF(J52="CLEAR","READY","UNRESOLVED"),IF(OR(E52="INCLUDE REFERENCE",E52="INCLUDE SUBSTITUTE",E52="EXCLUDE DIRECT"),IF(J52="CLEAR","READY","BLOCKED"),"BLOCKED"))))))</x:f>
      </x:c>
    </x:row>
    <x:row r="53">
      <x:c r="A53" s="20"/>
      <x:c r="B53" s="20"/>
      <x:c r="C53" s="20"/>
      <x:c r="D53" s="20"/>
      <x:c r="E53" s="20"/>
      <x:c r="F53" s="20"/>
      <x:c r="G53" s="20"/>
      <x:c r="H53" s="26" t="str">
        <x:f>IF(A53="","",IF(COUNTIF($A$6:$A$205,A53)&gt;1,"INVALID - DUPLICATE ID",IF(AND(COUNTIF(CANDIDATES!$A$6:$A$205,B53)=1,OR(AND(LEN(E53)=14,IFERROR(FIND("INCLUDE DIRECT",E53),0)=1),AND(LEN(E53)=19,IFERROR(FIND("INCLUDE CONDITIONAL",E53),0)=1),AND(LEN(E53)=17,IFERROR(FIND("INCLUDE REFERENCE",E53),0)=1),AND(LEN(E53)=18,IFERROR(FIND("INCLUDE SUBSTITUTE",E53),0)=1),AND(LEN(E53)=14,IFERROR(FIND("EXCLUDE DIRECT",E53),0)=1))),"VALID","INVALID - CONTROL / CANDIDATE")))</x:f>
      </x:c>
      <x:c r="I53" s="26" t="str">
        <x:f>IF(A53="","",IF(COUNTIFS(CANDIDATES!$A$6:$A$205,B53,CANDIDATES!$Q$6:$Q$205,C53)=1,"MATCH","REVIEW ROLE"))</x:f>
      </x:c>
      <x:c r="J53" s="26" t="str">
        <x:f>IF(A53="","",IF(OR(E53="INCLUDE DIRECT",E53="INCLUDE CONDITIONAL"),IF(COUNTIFS(CONFLICTS!$B$6:$B$205,B53,CONFLICTS!$H$6:$H$205,"YES",CONFLICTS!$I$6:$I$205,"OPEN",CONFLICTS!$K$6:$K$205,"VALID")&gt;0,"OPEN MATERIAL CONFLICT","CLEAR"),IF(E53="INCLUDE SUBSTITUTE",IF((COUNTIFS(CONFLICTS!$B$6:$B$205,B53,CONFLICTS!$H$6:$H$205,"YES",CONFLICTS!$I$6:$I$205,"OPEN",CONFLICTS!$K$6:$K$205,"VALID",CONFLICTS!$C$6:$C$205,"SCOPE")+COUNTIFS(CONFLICTS!$B$6:$B$205,B53,CONFLICTS!$H$6:$H$205,"YES",CONFLICTS!$I$6:$I$205,"OPEN",CONFLICTS!$K$6:$K$205,"VALID",CONFLICTS!$C$6:$C$205,"BUYER")+COUNTIFS(CONFLICTS!$B$6:$B$205,B53,CONFLICTS!$H$6:$H$205,"YES",CONFLICTS!$I$6:$I$205,"OPEN",CONFLICTS!$K$6:$K$205,"VALID",CONFLICTS!$C$6:$C$205,"EVIDENCE"))&gt;0,"BLOCKING SUBSTITUTE CONFLICT","CLEAR"),IF(E53="INCLUDE REFERENCE",IF((COUNTIFS(CONFLICTS!$B$6:$B$205,B53,CONFLICTS!$H$6:$H$205,"YES",CONFLICTS!$I$6:$I$205,"OPEN",CONFLICTS!$K$6:$K$205,"VALID",CONFLICTS!$C$6:$C$205,"SCOPE")+COUNTIFS(CONFLICTS!$B$6:$B$205,B53,CONFLICTS!$H$6:$H$205,"YES",CONFLICTS!$I$6:$I$205,"OPEN",CONFLICTS!$K$6:$K$205,"VALID",CONFLICTS!$C$6:$C$205,"EVIDENCE"))&gt;0,"BLOCKING REFERENCE CONFLICT","CLEAR"),"CLEAR"))))</x:f>
      </x:c>
      <x:c r="K53" s="26" t="str">
        <x:f>IF(A53="","",IF(H53&lt;&gt;"VALID","BLOCKED",IF(I53&lt;&gt;"MATCH","UNRESOLVED",IF(E53="INCLUDE DIRECT",IF(J53="CLEAR","READY","BLOCKED"),IF(E53="INCLUDE CONDITIONAL",IF(J53="CLEAR","READY","UNRESOLVED"),IF(OR(E53="INCLUDE REFERENCE",E53="INCLUDE SUBSTITUTE",E53="EXCLUDE DIRECT"),IF(J53="CLEAR","READY","BLOCKED"),"BLOCKED"))))))</x:f>
      </x:c>
    </x:row>
    <x:row r="54">
      <x:c r="A54" s="20"/>
      <x:c r="B54" s="20"/>
      <x:c r="C54" s="20"/>
      <x:c r="D54" s="20"/>
      <x:c r="E54" s="20"/>
      <x:c r="F54" s="20"/>
      <x:c r="G54" s="20"/>
      <x:c r="H54" s="26" t="str">
        <x:f>IF(A54="","",IF(COUNTIF($A$6:$A$205,A54)&gt;1,"INVALID - DUPLICATE ID",IF(AND(COUNTIF(CANDIDATES!$A$6:$A$205,B54)=1,OR(AND(LEN(E54)=14,IFERROR(FIND("INCLUDE DIRECT",E54),0)=1),AND(LEN(E54)=19,IFERROR(FIND("INCLUDE CONDITIONAL",E54),0)=1),AND(LEN(E54)=17,IFERROR(FIND("INCLUDE REFERENCE",E54),0)=1),AND(LEN(E54)=18,IFERROR(FIND("INCLUDE SUBSTITUTE",E54),0)=1),AND(LEN(E54)=14,IFERROR(FIND("EXCLUDE DIRECT",E54),0)=1))),"VALID","INVALID - CONTROL / CANDIDATE")))</x:f>
      </x:c>
      <x:c r="I54" s="26" t="str">
        <x:f>IF(A54="","",IF(COUNTIFS(CANDIDATES!$A$6:$A$205,B54,CANDIDATES!$Q$6:$Q$205,C54)=1,"MATCH","REVIEW ROLE"))</x:f>
      </x:c>
      <x:c r="J54" s="26" t="str">
        <x:f>IF(A54="","",IF(OR(E54="INCLUDE DIRECT",E54="INCLUDE CONDITIONAL"),IF(COUNTIFS(CONFLICTS!$B$6:$B$205,B54,CONFLICTS!$H$6:$H$205,"YES",CONFLICTS!$I$6:$I$205,"OPEN",CONFLICTS!$K$6:$K$205,"VALID")&gt;0,"OPEN MATERIAL CONFLICT","CLEAR"),IF(E54="INCLUDE SUBSTITUTE",IF((COUNTIFS(CONFLICTS!$B$6:$B$205,B54,CONFLICTS!$H$6:$H$205,"YES",CONFLICTS!$I$6:$I$205,"OPEN",CONFLICTS!$K$6:$K$205,"VALID",CONFLICTS!$C$6:$C$205,"SCOPE")+COUNTIFS(CONFLICTS!$B$6:$B$205,B54,CONFLICTS!$H$6:$H$205,"YES",CONFLICTS!$I$6:$I$205,"OPEN",CONFLICTS!$K$6:$K$205,"VALID",CONFLICTS!$C$6:$C$205,"BUYER")+COUNTIFS(CONFLICTS!$B$6:$B$205,B54,CONFLICTS!$H$6:$H$205,"YES",CONFLICTS!$I$6:$I$205,"OPEN",CONFLICTS!$K$6:$K$205,"VALID",CONFLICTS!$C$6:$C$205,"EVIDENCE"))&gt;0,"BLOCKING SUBSTITUTE CONFLICT","CLEAR"),IF(E54="INCLUDE REFERENCE",IF((COUNTIFS(CONFLICTS!$B$6:$B$205,B54,CONFLICTS!$H$6:$H$205,"YES",CONFLICTS!$I$6:$I$205,"OPEN",CONFLICTS!$K$6:$K$205,"VALID",CONFLICTS!$C$6:$C$205,"SCOPE")+COUNTIFS(CONFLICTS!$B$6:$B$205,B54,CONFLICTS!$H$6:$H$205,"YES",CONFLICTS!$I$6:$I$205,"OPEN",CONFLICTS!$K$6:$K$205,"VALID",CONFLICTS!$C$6:$C$205,"EVIDENCE"))&gt;0,"BLOCKING REFERENCE CONFLICT","CLEAR"),"CLEAR"))))</x:f>
      </x:c>
      <x:c r="K54" s="26" t="str">
        <x:f>IF(A54="","",IF(H54&lt;&gt;"VALID","BLOCKED",IF(I54&lt;&gt;"MATCH","UNRESOLVED",IF(E54="INCLUDE DIRECT",IF(J54="CLEAR","READY","BLOCKED"),IF(E54="INCLUDE CONDITIONAL",IF(J54="CLEAR","READY","UNRESOLVED"),IF(OR(E54="INCLUDE REFERENCE",E54="INCLUDE SUBSTITUTE",E54="EXCLUDE DIRECT"),IF(J54="CLEAR","READY","BLOCKED"),"BLOCKED"))))))</x:f>
      </x:c>
    </x:row>
    <x:row r="55">
      <x:c r="A55" s="20"/>
      <x:c r="B55" s="20"/>
      <x:c r="C55" s="20"/>
      <x:c r="D55" s="20"/>
      <x:c r="E55" s="20"/>
      <x:c r="F55" s="20"/>
      <x:c r="G55" s="20"/>
      <x:c r="H55" s="26" t="str">
        <x:f>IF(A55="","",IF(COUNTIF($A$6:$A$205,A55)&gt;1,"INVALID - DUPLICATE ID",IF(AND(COUNTIF(CANDIDATES!$A$6:$A$205,B55)=1,OR(AND(LEN(E55)=14,IFERROR(FIND("INCLUDE DIRECT",E55),0)=1),AND(LEN(E55)=19,IFERROR(FIND("INCLUDE CONDITIONAL",E55),0)=1),AND(LEN(E55)=17,IFERROR(FIND("INCLUDE REFERENCE",E55),0)=1),AND(LEN(E55)=18,IFERROR(FIND("INCLUDE SUBSTITUTE",E55),0)=1),AND(LEN(E55)=14,IFERROR(FIND("EXCLUDE DIRECT",E55),0)=1))),"VALID","INVALID - CONTROL / CANDIDATE")))</x:f>
      </x:c>
      <x:c r="I55" s="26" t="str">
        <x:f>IF(A55="","",IF(COUNTIFS(CANDIDATES!$A$6:$A$205,B55,CANDIDATES!$Q$6:$Q$205,C55)=1,"MATCH","REVIEW ROLE"))</x:f>
      </x:c>
      <x:c r="J55" s="26" t="str">
        <x:f>IF(A55="","",IF(OR(E55="INCLUDE DIRECT",E55="INCLUDE CONDITIONAL"),IF(COUNTIFS(CONFLICTS!$B$6:$B$205,B55,CONFLICTS!$H$6:$H$205,"YES",CONFLICTS!$I$6:$I$205,"OPEN",CONFLICTS!$K$6:$K$205,"VALID")&gt;0,"OPEN MATERIAL CONFLICT","CLEAR"),IF(E55="INCLUDE SUBSTITUTE",IF((COUNTIFS(CONFLICTS!$B$6:$B$205,B55,CONFLICTS!$H$6:$H$205,"YES",CONFLICTS!$I$6:$I$205,"OPEN",CONFLICTS!$K$6:$K$205,"VALID",CONFLICTS!$C$6:$C$205,"SCOPE")+COUNTIFS(CONFLICTS!$B$6:$B$205,B55,CONFLICTS!$H$6:$H$205,"YES",CONFLICTS!$I$6:$I$205,"OPEN",CONFLICTS!$K$6:$K$205,"VALID",CONFLICTS!$C$6:$C$205,"BUYER")+COUNTIFS(CONFLICTS!$B$6:$B$205,B55,CONFLICTS!$H$6:$H$205,"YES",CONFLICTS!$I$6:$I$205,"OPEN",CONFLICTS!$K$6:$K$205,"VALID",CONFLICTS!$C$6:$C$205,"EVIDENCE"))&gt;0,"BLOCKING SUBSTITUTE CONFLICT","CLEAR"),IF(E55="INCLUDE REFERENCE",IF((COUNTIFS(CONFLICTS!$B$6:$B$205,B55,CONFLICTS!$H$6:$H$205,"YES",CONFLICTS!$I$6:$I$205,"OPEN",CONFLICTS!$K$6:$K$205,"VALID",CONFLICTS!$C$6:$C$205,"SCOPE")+COUNTIFS(CONFLICTS!$B$6:$B$205,B55,CONFLICTS!$H$6:$H$205,"YES",CONFLICTS!$I$6:$I$205,"OPEN",CONFLICTS!$K$6:$K$205,"VALID",CONFLICTS!$C$6:$C$205,"EVIDENCE"))&gt;0,"BLOCKING REFERENCE CONFLICT","CLEAR"),"CLEAR"))))</x:f>
      </x:c>
      <x:c r="K55" s="26" t="str">
        <x:f>IF(A55="","",IF(H55&lt;&gt;"VALID","BLOCKED",IF(I55&lt;&gt;"MATCH","UNRESOLVED",IF(E55="INCLUDE DIRECT",IF(J55="CLEAR","READY","BLOCKED"),IF(E55="INCLUDE CONDITIONAL",IF(J55="CLEAR","READY","UNRESOLVED"),IF(OR(E55="INCLUDE REFERENCE",E55="INCLUDE SUBSTITUTE",E55="EXCLUDE DIRECT"),IF(J55="CLEAR","READY","BLOCKED"),"BLOCKED"))))))</x:f>
      </x:c>
    </x:row>
    <x:row r="56">
      <x:c r="A56" s="20"/>
      <x:c r="B56" s="20"/>
      <x:c r="C56" s="20"/>
      <x:c r="D56" s="20"/>
      <x:c r="E56" s="20"/>
      <x:c r="F56" s="20"/>
      <x:c r="G56" s="20"/>
      <x:c r="H56" s="26" t="str">
        <x:f>IF(A56="","",IF(COUNTIF($A$6:$A$205,A56)&gt;1,"INVALID - DUPLICATE ID",IF(AND(COUNTIF(CANDIDATES!$A$6:$A$205,B56)=1,OR(AND(LEN(E56)=14,IFERROR(FIND("INCLUDE DIRECT",E56),0)=1),AND(LEN(E56)=19,IFERROR(FIND("INCLUDE CONDITIONAL",E56),0)=1),AND(LEN(E56)=17,IFERROR(FIND("INCLUDE REFERENCE",E56),0)=1),AND(LEN(E56)=18,IFERROR(FIND("INCLUDE SUBSTITUTE",E56),0)=1),AND(LEN(E56)=14,IFERROR(FIND("EXCLUDE DIRECT",E56),0)=1))),"VALID","INVALID - CONTROL / CANDIDATE")))</x:f>
      </x:c>
      <x:c r="I56" s="26" t="str">
        <x:f>IF(A56="","",IF(COUNTIFS(CANDIDATES!$A$6:$A$205,B56,CANDIDATES!$Q$6:$Q$205,C56)=1,"MATCH","REVIEW ROLE"))</x:f>
      </x:c>
      <x:c r="J56" s="26" t="str">
        <x:f>IF(A56="","",IF(OR(E56="INCLUDE DIRECT",E56="INCLUDE CONDITIONAL"),IF(COUNTIFS(CONFLICTS!$B$6:$B$205,B56,CONFLICTS!$H$6:$H$205,"YES",CONFLICTS!$I$6:$I$205,"OPEN",CONFLICTS!$K$6:$K$205,"VALID")&gt;0,"OPEN MATERIAL CONFLICT","CLEAR"),IF(E56="INCLUDE SUBSTITUTE",IF((COUNTIFS(CONFLICTS!$B$6:$B$205,B56,CONFLICTS!$H$6:$H$205,"YES",CONFLICTS!$I$6:$I$205,"OPEN",CONFLICTS!$K$6:$K$205,"VALID",CONFLICTS!$C$6:$C$205,"SCOPE")+COUNTIFS(CONFLICTS!$B$6:$B$205,B56,CONFLICTS!$H$6:$H$205,"YES",CONFLICTS!$I$6:$I$205,"OPEN",CONFLICTS!$K$6:$K$205,"VALID",CONFLICTS!$C$6:$C$205,"BUYER")+COUNTIFS(CONFLICTS!$B$6:$B$205,B56,CONFLICTS!$H$6:$H$205,"YES",CONFLICTS!$I$6:$I$205,"OPEN",CONFLICTS!$K$6:$K$205,"VALID",CONFLICTS!$C$6:$C$205,"EVIDENCE"))&gt;0,"BLOCKING SUBSTITUTE CONFLICT","CLEAR"),IF(E56="INCLUDE REFERENCE",IF((COUNTIFS(CONFLICTS!$B$6:$B$205,B56,CONFLICTS!$H$6:$H$205,"YES",CONFLICTS!$I$6:$I$205,"OPEN",CONFLICTS!$K$6:$K$205,"VALID",CONFLICTS!$C$6:$C$205,"SCOPE")+COUNTIFS(CONFLICTS!$B$6:$B$205,B56,CONFLICTS!$H$6:$H$205,"YES",CONFLICTS!$I$6:$I$205,"OPEN",CONFLICTS!$K$6:$K$205,"VALID",CONFLICTS!$C$6:$C$205,"EVIDENCE"))&gt;0,"BLOCKING REFERENCE CONFLICT","CLEAR"),"CLEAR"))))</x:f>
      </x:c>
      <x:c r="K56" s="26" t="str">
        <x:f>IF(A56="","",IF(H56&lt;&gt;"VALID","BLOCKED",IF(I56&lt;&gt;"MATCH","UNRESOLVED",IF(E56="INCLUDE DIRECT",IF(J56="CLEAR","READY","BLOCKED"),IF(E56="INCLUDE CONDITIONAL",IF(J56="CLEAR","READY","UNRESOLVED"),IF(OR(E56="INCLUDE REFERENCE",E56="INCLUDE SUBSTITUTE",E56="EXCLUDE DIRECT"),IF(J56="CLEAR","READY","BLOCKED"),"BLOCKED"))))))</x:f>
      </x:c>
    </x:row>
    <x:row r="57">
      <x:c r="A57" s="20"/>
      <x:c r="B57" s="20"/>
      <x:c r="C57" s="20"/>
      <x:c r="D57" s="20"/>
      <x:c r="E57" s="20"/>
      <x:c r="F57" s="20"/>
      <x:c r="G57" s="20"/>
      <x:c r="H57" s="26" t="str">
        <x:f>IF(A57="","",IF(COUNTIF($A$6:$A$205,A57)&gt;1,"INVALID - DUPLICATE ID",IF(AND(COUNTIF(CANDIDATES!$A$6:$A$205,B57)=1,OR(AND(LEN(E57)=14,IFERROR(FIND("INCLUDE DIRECT",E57),0)=1),AND(LEN(E57)=19,IFERROR(FIND("INCLUDE CONDITIONAL",E57),0)=1),AND(LEN(E57)=17,IFERROR(FIND("INCLUDE REFERENCE",E57),0)=1),AND(LEN(E57)=18,IFERROR(FIND("INCLUDE SUBSTITUTE",E57),0)=1),AND(LEN(E57)=14,IFERROR(FIND("EXCLUDE DIRECT",E57),0)=1))),"VALID","INVALID - CONTROL / CANDIDATE")))</x:f>
      </x:c>
      <x:c r="I57" s="26" t="str">
        <x:f>IF(A57="","",IF(COUNTIFS(CANDIDATES!$A$6:$A$205,B57,CANDIDATES!$Q$6:$Q$205,C57)=1,"MATCH","REVIEW ROLE"))</x:f>
      </x:c>
      <x:c r="J57" s="26" t="str">
        <x:f>IF(A57="","",IF(OR(E57="INCLUDE DIRECT",E57="INCLUDE CONDITIONAL"),IF(COUNTIFS(CONFLICTS!$B$6:$B$205,B57,CONFLICTS!$H$6:$H$205,"YES",CONFLICTS!$I$6:$I$205,"OPEN",CONFLICTS!$K$6:$K$205,"VALID")&gt;0,"OPEN MATERIAL CONFLICT","CLEAR"),IF(E57="INCLUDE SUBSTITUTE",IF((COUNTIFS(CONFLICTS!$B$6:$B$205,B57,CONFLICTS!$H$6:$H$205,"YES",CONFLICTS!$I$6:$I$205,"OPEN",CONFLICTS!$K$6:$K$205,"VALID",CONFLICTS!$C$6:$C$205,"SCOPE")+COUNTIFS(CONFLICTS!$B$6:$B$205,B57,CONFLICTS!$H$6:$H$205,"YES",CONFLICTS!$I$6:$I$205,"OPEN",CONFLICTS!$K$6:$K$205,"VALID",CONFLICTS!$C$6:$C$205,"BUYER")+COUNTIFS(CONFLICTS!$B$6:$B$205,B57,CONFLICTS!$H$6:$H$205,"YES",CONFLICTS!$I$6:$I$205,"OPEN",CONFLICTS!$K$6:$K$205,"VALID",CONFLICTS!$C$6:$C$205,"EVIDENCE"))&gt;0,"BLOCKING SUBSTITUTE CONFLICT","CLEAR"),IF(E57="INCLUDE REFERENCE",IF((COUNTIFS(CONFLICTS!$B$6:$B$205,B57,CONFLICTS!$H$6:$H$205,"YES",CONFLICTS!$I$6:$I$205,"OPEN",CONFLICTS!$K$6:$K$205,"VALID",CONFLICTS!$C$6:$C$205,"SCOPE")+COUNTIFS(CONFLICTS!$B$6:$B$205,B57,CONFLICTS!$H$6:$H$205,"YES",CONFLICTS!$I$6:$I$205,"OPEN",CONFLICTS!$K$6:$K$205,"VALID",CONFLICTS!$C$6:$C$205,"EVIDENCE"))&gt;0,"BLOCKING REFERENCE CONFLICT","CLEAR"),"CLEAR"))))</x:f>
      </x:c>
      <x:c r="K57" s="26" t="str">
        <x:f>IF(A57="","",IF(H57&lt;&gt;"VALID","BLOCKED",IF(I57&lt;&gt;"MATCH","UNRESOLVED",IF(E57="INCLUDE DIRECT",IF(J57="CLEAR","READY","BLOCKED"),IF(E57="INCLUDE CONDITIONAL",IF(J57="CLEAR","READY","UNRESOLVED"),IF(OR(E57="INCLUDE REFERENCE",E57="INCLUDE SUBSTITUTE",E57="EXCLUDE DIRECT"),IF(J57="CLEAR","READY","BLOCKED"),"BLOCKED"))))))</x:f>
      </x:c>
    </x:row>
    <x:row r="58">
      <x:c r="A58" s="20"/>
      <x:c r="B58" s="20"/>
      <x:c r="C58" s="20"/>
      <x:c r="D58" s="20"/>
      <x:c r="E58" s="20"/>
      <x:c r="F58" s="20"/>
      <x:c r="G58" s="20"/>
      <x:c r="H58" s="26" t="str">
        <x:f>IF(A58="","",IF(COUNTIF($A$6:$A$205,A58)&gt;1,"INVALID - DUPLICATE ID",IF(AND(COUNTIF(CANDIDATES!$A$6:$A$205,B58)=1,OR(AND(LEN(E58)=14,IFERROR(FIND("INCLUDE DIRECT",E58),0)=1),AND(LEN(E58)=19,IFERROR(FIND("INCLUDE CONDITIONAL",E58),0)=1),AND(LEN(E58)=17,IFERROR(FIND("INCLUDE REFERENCE",E58),0)=1),AND(LEN(E58)=18,IFERROR(FIND("INCLUDE SUBSTITUTE",E58),0)=1),AND(LEN(E58)=14,IFERROR(FIND("EXCLUDE DIRECT",E58),0)=1))),"VALID","INVALID - CONTROL / CANDIDATE")))</x:f>
      </x:c>
      <x:c r="I58" s="26" t="str">
        <x:f>IF(A58="","",IF(COUNTIFS(CANDIDATES!$A$6:$A$205,B58,CANDIDATES!$Q$6:$Q$205,C58)=1,"MATCH","REVIEW ROLE"))</x:f>
      </x:c>
      <x:c r="J58" s="26" t="str">
        <x:f>IF(A58="","",IF(OR(E58="INCLUDE DIRECT",E58="INCLUDE CONDITIONAL"),IF(COUNTIFS(CONFLICTS!$B$6:$B$205,B58,CONFLICTS!$H$6:$H$205,"YES",CONFLICTS!$I$6:$I$205,"OPEN",CONFLICTS!$K$6:$K$205,"VALID")&gt;0,"OPEN MATERIAL CONFLICT","CLEAR"),IF(E58="INCLUDE SUBSTITUTE",IF((COUNTIFS(CONFLICTS!$B$6:$B$205,B58,CONFLICTS!$H$6:$H$205,"YES",CONFLICTS!$I$6:$I$205,"OPEN",CONFLICTS!$K$6:$K$205,"VALID",CONFLICTS!$C$6:$C$205,"SCOPE")+COUNTIFS(CONFLICTS!$B$6:$B$205,B58,CONFLICTS!$H$6:$H$205,"YES",CONFLICTS!$I$6:$I$205,"OPEN",CONFLICTS!$K$6:$K$205,"VALID",CONFLICTS!$C$6:$C$205,"BUYER")+COUNTIFS(CONFLICTS!$B$6:$B$205,B58,CONFLICTS!$H$6:$H$205,"YES",CONFLICTS!$I$6:$I$205,"OPEN",CONFLICTS!$K$6:$K$205,"VALID",CONFLICTS!$C$6:$C$205,"EVIDENCE"))&gt;0,"BLOCKING SUBSTITUTE CONFLICT","CLEAR"),IF(E58="INCLUDE REFERENCE",IF((COUNTIFS(CONFLICTS!$B$6:$B$205,B58,CONFLICTS!$H$6:$H$205,"YES",CONFLICTS!$I$6:$I$205,"OPEN",CONFLICTS!$K$6:$K$205,"VALID",CONFLICTS!$C$6:$C$205,"SCOPE")+COUNTIFS(CONFLICTS!$B$6:$B$205,B58,CONFLICTS!$H$6:$H$205,"YES",CONFLICTS!$I$6:$I$205,"OPEN",CONFLICTS!$K$6:$K$205,"VALID",CONFLICTS!$C$6:$C$205,"EVIDENCE"))&gt;0,"BLOCKING REFERENCE CONFLICT","CLEAR"),"CLEAR"))))</x:f>
      </x:c>
      <x:c r="K58" s="26" t="str">
        <x:f>IF(A58="","",IF(H58&lt;&gt;"VALID","BLOCKED",IF(I58&lt;&gt;"MATCH","UNRESOLVED",IF(E58="INCLUDE DIRECT",IF(J58="CLEAR","READY","BLOCKED"),IF(E58="INCLUDE CONDITIONAL",IF(J58="CLEAR","READY","UNRESOLVED"),IF(OR(E58="INCLUDE REFERENCE",E58="INCLUDE SUBSTITUTE",E58="EXCLUDE DIRECT"),IF(J58="CLEAR","READY","BLOCKED"),"BLOCKED"))))))</x:f>
      </x:c>
    </x:row>
    <x:row r="59">
      <x:c r="A59" s="20"/>
      <x:c r="B59" s="20"/>
      <x:c r="C59" s="20"/>
      <x:c r="D59" s="20"/>
      <x:c r="E59" s="20"/>
      <x:c r="F59" s="20"/>
      <x:c r="G59" s="20"/>
      <x:c r="H59" s="26" t="str">
        <x:f>IF(A59="","",IF(COUNTIF($A$6:$A$205,A59)&gt;1,"INVALID - DUPLICATE ID",IF(AND(COUNTIF(CANDIDATES!$A$6:$A$205,B59)=1,OR(AND(LEN(E59)=14,IFERROR(FIND("INCLUDE DIRECT",E59),0)=1),AND(LEN(E59)=19,IFERROR(FIND("INCLUDE CONDITIONAL",E59),0)=1),AND(LEN(E59)=17,IFERROR(FIND("INCLUDE REFERENCE",E59),0)=1),AND(LEN(E59)=18,IFERROR(FIND("INCLUDE SUBSTITUTE",E59),0)=1),AND(LEN(E59)=14,IFERROR(FIND("EXCLUDE DIRECT",E59),0)=1))),"VALID","INVALID - CONTROL / CANDIDATE")))</x:f>
      </x:c>
      <x:c r="I59" s="26" t="str">
        <x:f>IF(A59="","",IF(COUNTIFS(CANDIDATES!$A$6:$A$205,B59,CANDIDATES!$Q$6:$Q$205,C59)=1,"MATCH","REVIEW ROLE"))</x:f>
      </x:c>
      <x:c r="J59" s="26" t="str">
        <x:f>IF(A59="","",IF(OR(E59="INCLUDE DIRECT",E59="INCLUDE CONDITIONAL"),IF(COUNTIFS(CONFLICTS!$B$6:$B$205,B59,CONFLICTS!$H$6:$H$205,"YES",CONFLICTS!$I$6:$I$205,"OPEN",CONFLICTS!$K$6:$K$205,"VALID")&gt;0,"OPEN MATERIAL CONFLICT","CLEAR"),IF(E59="INCLUDE SUBSTITUTE",IF((COUNTIFS(CONFLICTS!$B$6:$B$205,B59,CONFLICTS!$H$6:$H$205,"YES",CONFLICTS!$I$6:$I$205,"OPEN",CONFLICTS!$K$6:$K$205,"VALID",CONFLICTS!$C$6:$C$205,"SCOPE")+COUNTIFS(CONFLICTS!$B$6:$B$205,B59,CONFLICTS!$H$6:$H$205,"YES",CONFLICTS!$I$6:$I$205,"OPEN",CONFLICTS!$K$6:$K$205,"VALID",CONFLICTS!$C$6:$C$205,"BUYER")+COUNTIFS(CONFLICTS!$B$6:$B$205,B59,CONFLICTS!$H$6:$H$205,"YES",CONFLICTS!$I$6:$I$205,"OPEN",CONFLICTS!$K$6:$K$205,"VALID",CONFLICTS!$C$6:$C$205,"EVIDENCE"))&gt;0,"BLOCKING SUBSTITUTE CONFLICT","CLEAR"),IF(E59="INCLUDE REFERENCE",IF((COUNTIFS(CONFLICTS!$B$6:$B$205,B59,CONFLICTS!$H$6:$H$205,"YES",CONFLICTS!$I$6:$I$205,"OPEN",CONFLICTS!$K$6:$K$205,"VALID",CONFLICTS!$C$6:$C$205,"SCOPE")+COUNTIFS(CONFLICTS!$B$6:$B$205,B59,CONFLICTS!$H$6:$H$205,"YES",CONFLICTS!$I$6:$I$205,"OPEN",CONFLICTS!$K$6:$K$205,"VALID",CONFLICTS!$C$6:$C$205,"EVIDENCE"))&gt;0,"BLOCKING REFERENCE CONFLICT","CLEAR"),"CLEAR"))))</x:f>
      </x:c>
      <x:c r="K59" s="26" t="str">
        <x:f>IF(A59="","",IF(H59&lt;&gt;"VALID","BLOCKED",IF(I59&lt;&gt;"MATCH","UNRESOLVED",IF(E59="INCLUDE DIRECT",IF(J59="CLEAR","READY","BLOCKED"),IF(E59="INCLUDE CONDITIONAL",IF(J59="CLEAR","READY","UNRESOLVED"),IF(OR(E59="INCLUDE REFERENCE",E59="INCLUDE SUBSTITUTE",E59="EXCLUDE DIRECT"),IF(J59="CLEAR","READY","BLOCKED"),"BLOCKED"))))))</x:f>
      </x:c>
    </x:row>
    <x:row r="60">
      <x:c r="A60" s="20"/>
      <x:c r="B60" s="20"/>
      <x:c r="C60" s="20"/>
      <x:c r="D60" s="20"/>
      <x:c r="E60" s="20"/>
      <x:c r="F60" s="20"/>
      <x:c r="G60" s="20"/>
      <x:c r="H60" s="26" t="str">
        <x:f>IF(A60="","",IF(COUNTIF($A$6:$A$205,A60)&gt;1,"INVALID - DUPLICATE ID",IF(AND(COUNTIF(CANDIDATES!$A$6:$A$205,B60)=1,OR(AND(LEN(E60)=14,IFERROR(FIND("INCLUDE DIRECT",E60),0)=1),AND(LEN(E60)=19,IFERROR(FIND("INCLUDE CONDITIONAL",E60),0)=1),AND(LEN(E60)=17,IFERROR(FIND("INCLUDE REFERENCE",E60),0)=1),AND(LEN(E60)=18,IFERROR(FIND("INCLUDE SUBSTITUTE",E60),0)=1),AND(LEN(E60)=14,IFERROR(FIND("EXCLUDE DIRECT",E60),0)=1))),"VALID","INVALID - CONTROL / CANDIDATE")))</x:f>
      </x:c>
      <x:c r="I60" s="26" t="str">
        <x:f>IF(A60="","",IF(COUNTIFS(CANDIDATES!$A$6:$A$205,B60,CANDIDATES!$Q$6:$Q$205,C60)=1,"MATCH","REVIEW ROLE"))</x:f>
      </x:c>
      <x:c r="J60" s="26" t="str">
        <x:f>IF(A60="","",IF(OR(E60="INCLUDE DIRECT",E60="INCLUDE CONDITIONAL"),IF(COUNTIFS(CONFLICTS!$B$6:$B$205,B60,CONFLICTS!$H$6:$H$205,"YES",CONFLICTS!$I$6:$I$205,"OPEN",CONFLICTS!$K$6:$K$205,"VALID")&gt;0,"OPEN MATERIAL CONFLICT","CLEAR"),IF(E60="INCLUDE SUBSTITUTE",IF((COUNTIFS(CONFLICTS!$B$6:$B$205,B60,CONFLICTS!$H$6:$H$205,"YES",CONFLICTS!$I$6:$I$205,"OPEN",CONFLICTS!$K$6:$K$205,"VALID",CONFLICTS!$C$6:$C$205,"SCOPE")+COUNTIFS(CONFLICTS!$B$6:$B$205,B60,CONFLICTS!$H$6:$H$205,"YES",CONFLICTS!$I$6:$I$205,"OPEN",CONFLICTS!$K$6:$K$205,"VALID",CONFLICTS!$C$6:$C$205,"BUYER")+COUNTIFS(CONFLICTS!$B$6:$B$205,B60,CONFLICTS!$H$6:$H$205,"YES",CONFLICTS!$I$6:$I$205,"OPEN",CONFLICTS!$K$6:$K$205,"VALID",CONFLICTS!$C$6:$C$205,"EVIDENCE"))&gt;0,"BLOCKING SUBSTITUTE CONFLICT","CLEAR"),IF(E60="INCLUDE REFERENCE",IF((COUNTIFS(CONFLICTS!$B$6:$B$205,B60,CONFLICTS!$H$6:$H$205,"YES",CONFLICTS!$I$6:$I$205,"OPEN",CONFLICTS!$K$6:$K$205,"VALID",CONFLICTS!$C$6:$C$205,"SCOPE")+COUNTIFS(CONFLICTS!$B$6:$B$205,B60,CONFLICTS!$H$6:$H$205,"YES",CONFLICTS!$I$6:$I$205,"OPEN",CONFLICTS!$K$6:$K$205,"VALID",CONFLICTS!$C$6:$C$205,"EVIDENCE"))&gt;0,"BLOCKING REFERENCE CONFLICT","CLEAR"),"CLEAR"))))</x:f>
      </x:c>
      <x:c r="K60" s="26" t="str">
        <x:f>IF(A60="","",IF(H60&lt;&gt;"VALID","BLOCKED",IF(I60&lt;&gt;"MATCH","UNRESOLVED",IF(E60="INCLUDE DIRECT",IF(J60="CLEAR","READY","BLOCKED"),IF(E60="INCLUDE CONDITIONAL",IF(J60="CLEAR","READY","UNRESOLVED"),IF(OR(E60="INCLUDE REFERENCE",E60="INCLUDE SUBSTITUTE",E60="EXCLUDE DIRECT"),IF(J60="CLEAR","READY","BLOCKED"),"BLOCKED"))))))</x:f>
      </x:c>
    </x:row>
    <x:row r="61">
      <x:c r="A61" s="20"/>
      <x:c r="B61" s="20"/>
      <x:c r="C61" s="20"/>
      <x:c r="D61" s="20"/>
      <x:c r="E61" s="20"/>
      <x:c r="F61" s="20"/>
      <x:c r="G61" s="20"/>
      <x:c r="H61" s="26" t="str">
        <x:f>IF(A61="","",IF(COUNTIF($A$6:$A$205,A61)&gt;1,"INVALID - DUPLICATE ID",IF(AND(COUNTIF(CANDIDATES!$A$6:$A$205,B61)=1,OR(AND(LEN(E61)=14,IFERROR(FIND("INCLUDE DIRECT",E61),0)=1),AND(LEN(E61)=19,IFERROR(FIND("INCLUDE CONDITIONAL",E61),0)=1),AND(LEN(E61)=17,IFERROR(FIND("INCLUDE REFERENCE",E61),0)=1),AND(LEN(E61)=18,IFERROR(FIND("INCLUDE SUBSTITUTE",E61),0)=1),AND(LEN(E61)=14,IFERROR(FIND("EXCLUDE DIRECT",E61),0)=1))),"VALID","INVALID - CONTROL / CANDIDATE")))</x:f>
      </x:c>
      <x:c r="I61" s="26" t="str">
        <x:f>IF(A61="","",IF(COUNTIFS(CANDIDATES!$A$6:$A$205,B61,CANDIDATES!$Q$6:$Q$205,C61)=1,"MATCH","REVIEW ROLE"))</x:f>
      </x:c>
      <x:c r="J61" s="26" t="str">
        <x:f>IF(A61="","",IF(OR(E61="INCLUDE DIRECT",E61="INCLUDE CONDITIONAL"),IF(COUNTIFS(CONFLICTS!$B$6:$B$205,B61,CONFLICTS!$H$6:$H$205,"YES",CONFLICTS!$I$6:$I$205,"OPEN",CONFLICTS!$K$6:$K$205,"VALID")&gt;0,"OPEN MATERIAL CONFLICT","CLEAR"),IF(E61="INCLUDE SUBSTITUTE",IF((COUNTIFS(CONFLICTS!$B$6:$B$205,B61,CONFLICTS!$H$6:$H$205,"YES",CONFLICTS!$I$6:$I$205,"OPEN",CONFLICTS!$K$6:$K$205,"VALID",CONFLICTS!$C$6:$C$205,"SCOPE")+COUNTIFS(CONFLICTS!$B$6:$B$205,B61,CONFLICTS!$H$6:$H$205,"YES",CONFLICTS!$I$6:$I$205,"OPEN",CONFLICTS!$K$6:$K$205,"VALID",CONFLICTS!$C$6:$C$205,"BUYER")+COUNTIFS(CONFLICTS!$B$6:$B$205,B61,CONFLICTS!$H$6:$H$205,"YES",CONFLICTS!$I$6:$I$205,"OPEN",CONFLICTS!$K$6:$K$205,"VALID",CONFLICTS!$C$6:$C$205,"EVIDENCE"))&gt;0,"BLOCKING SUBSTITUTE CONFLICT","CLEAR"),IF(E61="INCLUDE REFERENCE",IF((COUNTIFS(CONFLICTS!$B$6:$B$205,B61,CONFLICTS!$H$6:$H$205,"YES",CONFLICTS!$I$6:$I$205,"OPEN",CONFLICTS!$K$6:$K$205,"VALID",CONFLICTS!$C$6:$C$205,"SCOPE")+COUNTIFS(CONFLICTS!$B$6:$B$205,B61,CONFLICTS!$H$6:$H$205,"YES",CONFLICTS!$I$6:$I$205,"OPEN",CONFLICTS!$K$6:$K$205,"VALID",CONFLICTS!$C$6:$C$205,"EVIDENCE"))&gt;0,"BLOCKING REFERENCE CONFLICT","CLEAR"),"CLEAR"))))</x:f>
      </x:c>
      <x:c r="K61" s="26" t="str">
        <x:f>IF(A61="","",IF(H61&lt;&gt;"VALID","BLOCKED",IF(I61&lt;&gt;"MATCH","UNRESOLVED",IF(E61="INCLUDE DIRECT",IF(J61="CLEAR","READY","BLOCKED"),IF(E61="INCLUDE CONDITIONAL",IF(J61="CLEAR","READY","UNRESOLVED"),IF(OR(E61="INCLUDE REFERENCE",E61="INCLUDE SUBSTITUTE",E61="EXCLUDE DIRECT"),IF(J61="CLEAR","READY","BLOCKED"),"BLOCKED"))))))</x:f>
      </x:c>
    </x:row>
    <x:row r="62">
      <x:c r="A62" s="20"/>
      <x:c r="B62" s="20"/>
      <x:c r="C62" s="20"/>
      <x:c r="D62" s="20"/>
      <x:c r="E62" s="20"/>
      <x:c r="F62" s="20"/>
      <x:c r="G62" s="20"/>
      <x:c r="H62" s="26" t="str">
        <x:f>IF(A62="","",IF(COUNTIF($A$6:$A$205,A62)&gt;1,"INVALID - DUPLICATE ID",IF(AND(COUNTIF(CANDIDATES!$A$6:$A$205,B62)=1,OR(AND(LEN(E62)=14,IFERROR(FIND("INCLUDE DIRECT",E62),0)=1),AND(LEN(E62)=19,IFERROR(FIND("INCLUDE CONDITIONAL",E62),0)=1),AND(LEN(E62)=17,IFERROR(FIND("INCLUDE REFERENCE",E62),0)=1),AND(LEN(E62)=18,IFERROR(FIND("INCLUDE SUBSTITUTE",E62),0)=1),AND(LEN(E62)=14,IFERROR(FIND("EXCLUDE DIRECT",E62),0)=1))),"VALID","INVALID - CONTROL / CANDIDATE")))</x:f>
      </x:c>
      <x:c r="I62" s="26" t="str">
        <x:f>IF(A62="","",IF(COUNTIFS(CANDIDATES!$A$6:$A$205,B62,CANDIDATES!$Q$6:$Q$205,C62)=1,"MATCH","REVIEW ROLE"))</x:f>
      </x:c>
      <x:c r="J62" s="26" t="str">
        <x:f>IF(A62="","",IF(OR(E62="INCLUDE DIRECT",E62="INCLUDE CONDITIONAL"),IF(COUNTIFS(CONFLICTS!$B$6:$B$205,B62,CONFLICTS!$H$6:$H$205,"YES",CONFLICTS!$I$6:$I$205,"OPEN",CONFLICTS!$K$6:$K$205,"VALID")&gt;0,"OPEN MATERIAL CONFLICT","CLEAR"),IF(E62="INCLUDE SUBSTITUTE",IF((COUNTIFS(CONFLICTS!$B$6:$B$205,B62,CONFLICTS!$H$6:$H$205,"YES",CONFLICTS!$I$6:$I$205,"OPEN",CONFLICTS!$K$6:$K$205,"VALID",CONFLICTS!$C$6:$C$205,"SCOPE")+COUNTIFS(CONFLICTS!$B$6:$B$205,B62,CONFLICTS!$H$6:$H$205,"YES",CONFLICTS!$I$6:$I$205,"OPEN",CONFLICTS!$K$6:$K$205,"VALID",CONFLICTS!$C$6:$C$205,"BUYER")+COUNTIFS(CONFLICTS!$B$6:$B$205,B62,CONFLICTS!$H$6:$H$205,"YES",CONFLICTS!$I$6:$I$205,"OPEN",CONFLICTS!$K$6:$K$205,"VALID",CONFLICTS!$C$6:$C$205,"EVIDENCE"))&gt;0,"BLOCKING SUBSTITUTE CONFLICT","CLEAR"),IF(E62="INCLUDE REFERENCE",IF((COUNTIFS(CONFLICTS!$B$6:$B$205,B62,CONFLICTS!$H$6:$H$205,"YES",CONFLICTS!$I$6:$I$205,"OPEN",CONFLICTS!$K$6:$K$205,"VALID",CONFLICTS!$C$6:$C$205,"SCOPE")+COUNTIFS(CONFLICTS!$B$6:$B$205,B62,CONFLICTS!$H$6:$H$205,"YES",CONFLICTS!$I$6:$I$205,"OPEN",CONFLICTS!$K$6:$K$205,"VALID",CONFLICTS!$C$6:$C$205,"EVIDENCE"))&gt;0,"BLOCKING REFERENCE CONFLICT","CLEAR"),"CLEAR"))))</x:f>
      </x:c>
      <x:c r="K62" s="26" t="str">
        <x:f>IF(A62="","",IF(H62&lt;&gt;"VALID","BLOCKED",IF(I62&lt;&gt;"MATCH","UNRESOLVED",IF(E62="INCLUDE DIRECT",IF(J62="CLEAR","READY","BLOCKED"),IF(E62="INCLUDE CONDITIONAL",IF(J62="CLEAR","READY","UNRESOLVED"),IF(OR(E62="INCLUDE REFERENCE",E62="INCLUDE SUBSTITUTE",E62="EXCLUDE DIRECT"),IF(J62="CLEAR","READY","BLOCKED"),"BLOCKED"))))))</x:f>
      </x:c>
    </x:row>
    <x:row r="63">
      <x:c r="A63" s="20"/>
      <x:c r="B63" s="20"/>
      <x:c r="C63" s="20"/>
      <x:c r="D63" s="20"/>
      <x:c r="E63" s="20"/>
      <x:c r="F63" s="20"/>
      <x:c r="G63" s="20"/>
      <x:c r="H63" s="26" t="str">
        <x:f>IF(A63="","",IF(COUNTIF($A$6:$A$205,A63)&gt;1,"INVALID - DUPLICATE ID",IF(AND(COUNTIF(CANDIDATES!$A$6:$A$205,B63)=1,OR(AND(LEN(E63)=14,IFERROR(FIND("INCLUDE DIRECT",E63),0)=1),AND(LEN(E63)=19,IFERROR(FIND("INCLUDE CONDITIONAL",E63),0)=1),AND(LEN(E63)=17,IFERROR(FIND("INCLUDE REFERENCE",E63),0)=1),AND(LEN(E63)=18,IFERROR(FIND("INCLUDE SUBSTITUTE",E63),0)=1),AND(LEN(E63)=14,IFERROR(FIND("EXCLUDE DIRECT",E63),0)=1))),"VALID","INVALID - CONTROL / CANDIDATE")))</x:f>
      </x:c>
      <x:c r="I63" s="26" t="str">
        <x:f>IF(A63="","",IF(COUNTIFS(CANDIDATES!$A$6:$A$205,B63,CANDIDATES!$Q$6:$Q$205,C63)=1,"MATCH","REVIEW ROLE"))</x:f>
      </x:c>
      <x:c r="J63" s="26" t="str">
        <x:f>IF(A63="","",IF(OR(E63="INCLUDE DIRECT",E63="INCLUDE CONDITIONAL"),IF(COUNTIFS(CONFLICTS!$B$6:$B$205,B63,CONFLICTS!$H$6:$H$205,"YES",CONFLICTS!$I$6:$I$205,"OPEN",CONFLICTS!$K$6:$K$205,"VALID")&gt;0,"OPEN MATERIAL CONFLICT","CLEAR"),IF(E63="INCLUDE SUBSTITUTE",IF((COUNTIFS(CONFLICTS!$B$6:$B$205,B63,CONFLICTS!$H$6:$H$205,"YES",CONFLICTS!$I$6:$I$205,"OPEN",CONFLICTS!$K$6:$K$205,"VALID",CONFLICTS!$C$6:$C$205,"SCOPE")+COUNTIFS(CONFLICTS!$B$6:$B$205,B63,CONFLICTS!$H$6:$H$205,"YES",CONFLICTS!$I$6:$I$205,"OPEN",CONFLICTS!$K$6:$K$205,"VALID",CONFLICTS!$C$6:$C$205,"BUYER")+COUNTIFS(CONFLICTS!$B$6:$B$205,B63,CONFLICTS!$H$6:$H$205,"YES",CONFLICTS!$I$6:$I$205,"OPEN",CONFLICTS!$K$6:$K$205,"VALID",CONFLICTS!$C$6:$C$205,"EVIDENCE"))&gt;0,"BLOCKING SUBSTITUTE CONFLICT","CLEAR"),IF(E63="INCLUDE REFERENCE",IF((COUNTIFS(CONFLICTS!$B$6:$B$205,B63,CONFLICTS!$H$6:$H$205,"YES",CONFLICTS!$I$6:$I$205,"OPEN",CONFLICTS!$K$6:$K$205,"VALID",CONFLICTS!$C$6:$C$205,"SCOPE")+COUNTIFS(CONFLICTS!$B$6:$B$205,B63,CONFLICTS!$H$6:$H$205,"YES",CONFLICTS!$I$6:$I$205,"OPEN",CONFLICTS!$K$6:$K$205,"VALID",CONFLICTS!$C$6:$C$205,"EVIDENCE"))&gt;0,"BLOCKING REFERENCE CONFLICT","CLEAR"),"CLEAR"))))</x:f>
      </x:c>
      <x:c r="K63" s="26" t="str">
        <x:f>IF(A63="","",IF(H63&lt;&gt;"VALID","BLOCKED",IF(I63&lt;&gt;"MATCH","UNRESOLVED",IF(E63="INCLUDE DIRECT",IF(J63="CLEAR","READY","BLOCKED"),IF(E63="INCLUDE CONDITIONAL",IF(J63="CLEAR","READY","UNRESOLVED"),IF(OR(E63="INCLUDE REFERENCE",E63="INCLUDE SUBSTITUTE",E63="EXCLUDE DIRECT"),IF(J63="CLEAR","READY","BLOCKED"),"BLOCKED"))))))</x:f>
      </x:c>
    </x:row>
    <x:row r="64">
      <x:c r="A64" s="20"/>
      <x:c r="B64" s="20"/>
      <x:c r="C64" s="20"/>
      <x:c r="D64" s="20"/>
      <x:c r="E64" s="20"/>
      <x:c r="F64" s="20"/>
      <x:c r="G64" s="20"/>
      <x:c r="H64" s="26" t="str">
        <x:f>IF(A64="","",IF(COUNTIF($A$6:$A$205,A64)&gt;1,"INVALID - DUPLICATE ID",IF(AND(COUNTIF(CANDIDATES!$A$6:$A$205,B64)=1,OR(AND(LEN(E64)=14,IFERROR(FIND("INCLUDE DIRECT",E64),0)=1),AND(LEN(E64)=19,IFERROR(FIND("INCLUDE CONDITIONAL",E64),0)=1),AND(LEN(E64)=17,IFERROR(FIND("INCLUDE REFERENCE",E64),0)=1),AND(LEN(E64)=18,IFERROR(FIND("INCLUDE SUBSTITUTE",E64),0)=1),AND(LEN(E64)=14,IFERROR(FIND("EXCLUDE DIRECT",E64),0)=1))),"VALID","INVALID - CONTROL / CANDIDATE")))</x:f>
      </x:c>
      <x:c r="I64" s="26" t="str">
        <x:f>IF(A64="","",IF(COUNTIFS(CANDIDATES!$A$6:$A$205,B64,CANDIDATES!$Q$6:$Q$205,C64)=1,"MATCH","REVIEW ROLE"))</x:f>
      </x:c>
      <x:c r="J64" s="26" t="str">
        <x:f>IF(A64="","",IF(OR(E64="INCLUDE DIRECT",E64="INCLUDE CONDITIONAL"),IF(COUNTIFS(CONFLICTS!$B$6:$B$205,B64,CONFLICTS!$H$6:$H$205,"YES",CONFLICTS!$I$6:$I$205,"OPEN",CONFLICTS!$K$6:$K$205,"VALID")&gt;0,"OPEN MATERIAL CONFLICT","CLEAR"),IF(E64="INCLUDE SUBSTITUTE",IF((COUNTIFS(CONFLICTS!$B$6:$B$205,B64,CONFLICTS!$H$6:$H$205,"YES",CONFLICTS!$I$6:$I$205,"OPEN",CONFLICTS!$K$6:$K$205,"VALID",CONFLICTS!$C$6:$C$205,"SCOPE")+COUNTIFS(CONFLICTS!$B$6:$B$205,B64,CONFLICTS!$H$6:$H$205,"YES",CONFLICTS!$I$6:$I$205,"OPEN",CONFLICTS!$K$6:$K$205,"VALID",CONFLICTS!$C$6:$C$205,"BUYER")+COUNTIFS(CONFLICTS!$B$6:$B$205,B64,CONFLICTS!$H$6:$H$205,"YES",CONFLICTS!$I$6:$I$205,"OPEN",CONFLICTS!$K$6:$K$205,"VALID",CONFLICTS!$C$6:$C$205,"EVIDENCE"))&gt;0,"BLOCKING SUBSTITUTE CONFLICT","CLEAR"),IF(E64="INCLUDE REFERENCE",IF((COUNTIFS(CONFLICTS!$B$6:$B$205,B64,CONFLICTS!$H$6:$H$205,"YES",CONFLICTS!$I$6:$I$205,"OPEN",CONFLICTS!$K$6:$K$205,"VALID",CONFLICTS!$C$6:$C$205,"SCOPE")+COUNTIFS(CONFLICTS!$B$6:$B$205,B64,CONFLICTS!$H$6:$H$205,"YES",CONFLICTS!$I$6:$I$205,"OPEN",CONFLICTS!$K$6:$K$205,"VALID",CONFLICTS!$C$6:$C$205,"EVIDENCE"))&gt;0,"BLOCKING REFERENCE CONFLICT","CLEAR"),"CLEAR"))))</x:f>
      </x:c>
      <x:c r="K64" s="26" t="str">
        <x:f>IF(A64="","",IF(H64&lt;&gt;"VALID","BLOCKED",IF(I64&lt;&gt;"MATCH","UNRESOLVED",IF(E64="INCLUDE DIRECT",IF(J64="CLEAR","READY","BLOCKED"),IF(E64="INCLUDE CONDITIONAL",IF(J64="CLEAR","READY","UNRESOLVED"),IF(OR(E64="INCLUDE REFERENCE",E64="INCLUDE SUBSTITUTE",E64="EXCLUDE DIRECT"),IF(J64="CLEAR","READY","BLOCKED"),"BLOCKED"))))))</x:f>
      </x:c>
    </x:row>
    <x:row r="65">
      <x:c r="A65" s="20"/>
      <x:c r="B65" s="20"/>
      <x:c r="C65" s="20"/>
      <x:c r="D65" s="20"/>
      <x:c r="E65" s="20"/>
      <x:c r="F65" s="20"/>
      <x:c r="G65" s="20"/>
      <x:c r="H65" s="26" t="str">
        <x:f>IF(A65="","",IF(COUNTIF($A$6:$A$205,A65)&gt;1,"INVALID - DUPLICATE ID",IF(AND(COUNTIF(CANDIDATES!$A$6:$A$205,B65)=1,OR(AND(LEN(E65)=14,IFERROR(FIND("INCLUDE DIRECT",E65),0)=1),AND(LEN(E65)=19,IFERROR(FIND("INCLUDE CONDITIONAL",E65),0)=1),AND(LEN(E65)=17,IFERROR(FIND("INCLUDE REFERENCE",E65),0)=1),AND(LEN(E65)=18,IFERROR(FIND("INCLUDE SUBSTITUTE",E65),0)=1),AND(LEN(E65)=14,IFERROR(FIND("EXCLUDE DIRECT",E65),0)=1))),"VALID","INVALID - CONTROL / CANDIDATE")))</x:f>
      </x:c>
      <x:c r="I65" s="26" t="str">
        <x:f>IF(A65="","",IF(COUNTIFS(CANDIDATES!$A$6:$A$205,B65,CANDIDATES!$Q$6:$Q$205,C65)=1,"MATCH","REVIEW ROLE"))</x:f>
      </x:c>
      <x:c r="J65" s="26" t="str">
        <x:f>IF(A65="","",IF(OR(E65="INCLUDE DIRECT",E65="INCLUDE CONDITIONAL"),IF(COUNTIFS(CONFLICTS!$B$6:$B$205,B65,CONFLICTS!$H$6:$H$205,"YES",CONFLICTS!$I$6:$I$205,"OPEN",CONFLICTS!$K$6:$K$205,"VALID")&gt;0,"OPEN MATERIAL CONFLICT","CLEAR"),IF(E65="INCLUDE SUBSTITUTE",IF((COUNTIFS(CONFLICTS!$B$6:$B$205,B65,CONFLICTS!$H$6:$H$205,"YES",CONFLICTS!$I$6:$I$205,"OPEN",CONFLICTS!$K$6:$K$205,"VALID",CONFLICTS!$C$6:$C$205,"SCOPE")+COUNTIFS(CONFLICTS!$B$6:$B$205,B65,CONFLICTS!$H$6:$H$205,"YES",CONFLICTS!$I$6:$I$205,"OPEN",CONFLICTS!$K$6:$K$205,"VALID",CONFLICTS!$C$6:$C$205,"BUYER")+COUNTIFS(CONFLICTS!$B$6:$B$205,B65,CONFLICTS!$H$6:$H$205,"YES",CONFLICTS!$I$6:$I$205,"OPEN",CONFLICTS!$K$6:$K$205,"VALID",CONFLICTS!$C$6:$C$205,"EVIDENCE"))&gt;0,"BLOCKING SUBSTITUTE CONFLICT","CLEAR"),IF(E65="INCLUDE REFERENCE",IF((COUNTIFS(CONFLICTS!$B$6:$B$205,B65,CONFLICTS!$H$6:$H$205,"YES",CONFLICTS!$I$6:$I$205,"OPEN",CONFLICTS!$K$6:$K$205,"VALID",CONFLICTS!$C$6:$C$205,"SCOPE")+COUNTIFS(CONFLICTS!$B$6:$B$205,B65,CONFLICTS!$H$6:$H$205,"YES",CONFLICTS!$I$6:$I$205,"OPEN",CONFLICTS!$K$6:$K$205,"VALID",CONFLICTS!$C$6:$C$205,"EVIDENCE"))&gt;0,"BLOCKING REFERENCE CONFLICT","CLEAR"),"CLEAR"))))</x:f>
      </x:c>
      <x:c r="K65" s="26" t="str">
        <x:f>IF(A65="","",IF(H65&lt;&gt;"VALID","BLOCKED",IF(I65&lt;&gt;"MATCH","UNRESOLVED",IF(E65="INCLUDE DIRECT",IF(J65="CLEAR","READY","BLOCKED"),IF(E65="INCLUDE CONDITIONAL",IF(J65="CLEAR","READY","UNRESOLVED"),IF(OR(E65="INCLUDE REFERENCE",E65="INCLUDE SUBSTITUTE",E65="EXCLUDE DIRECT"),IF(J65="CLEAR","READY","BLOCKED"),"BLOCKED"))))))</x:f>
      </x:c>
    </x:row>
    <x:row r="66">
      <x:c r="A66" s="20"/>
      <x:c r="B66" s="20"/>
      <x:c r="C66" s="20"/>
      <x:c r="D66" s="20"/>
      <x:c r="E66" s="20"/>
      <x:c r="F66" s="20"/>
      <x:c r="G66" s="20"/>
      <x:c r="H66" s="26" t="str">
        <x:f>IF(A66="","",IF(COUNTIF($A$6:$A$205,A66)&gt;1,"INVALID - DUPLICATE ID",IF(AND(COUNTIF(CANDIDATES!$A$6:$A$205,B66)=1,OR(AND(LEN(E66)=14,IFERROR(FIND("INCLUDE DIRECT",E66),0)=1),AND(LEN(E66)=19,IFERROR(FIND("INCLUDE CONDITIONAL",E66),0)=1),AND(LEN(E66)=17,IFERROR(FIND("INCLUDE REFERENCE",E66),0)=1),AND(LEN(E66)=18,IFERROR(FIND("INCLUDE SUBSTITUTE",E66),0)=1),AND(LEN(E66)=14,IFERROR(FIND("EXCLUDE DIRECT",E66),0)=1))),"VALID","INVALID - CONTROL / CANDIDATE")))</x:f>
      </x:c>
      <x:c r="I66" s="26" t="str">
        <x:f>IF(A66="","",IF(COUNTIFS(CANDIDATES!$A$6:$A$205,B66,CANDIDATES!$Q$6:$Q$205,C66)=1,"MATCH","REVIEW ROLE"))</x:f>
      </x:c>
      <x:c r="J66" s="26" t="str">
        <x:f>IF(A66="","",IF(OR(E66="INCLUDE DIRECT",E66="INCLUDE CONDITIONAL"),IF(COUNTIFS(CONFLICTS!$B$6:$B$205,B66,CONFLICTS!$H$6:$H$205,"YES",CONFLICTS!$I$6:$I$205,"OPEN",CONFLICTS!$K$6:$K$205,"VALID")&gt;0,"OPEN MATERIAL CONFLICT","CLEAR"),IF(E66="INCLUDE SUBSTITUTE",IF((COUNTIFS(CONFLICTS!$B$6:$B$205,B66,CONFLICTS!$H$6:$H$205,"YES",CONFLICTS!$I$6:$I$205,"OPEN",CONFLICTS!$K$6:$K$205,"VALID",CONFLICTS!$C$6:$C$205,"SCOPE")+COUNTIFS(CONFLICTS!$B$6:$B$205,B66,CONFLICTS!$H$6:$H$205,"YES",CONFLICTS!$I$6:$I$205,"OPEN",CONFLICTS!$K$6:$K$205,"VALID",CONFLICTS!$C$6:$C$205,"BUYER")+COUNTIFS(CONFLICTS!$B$6:$B$205,B66,CONFLICTS!$H$6:$H$205,"YES",CONFLICTS!$I$6:$I$205,"OPEN",CONFLICTS!$K$6:$K$205,"VALID",CONFLICTS!$C$6:$C$205,"EVIDENCE"))&gt;0,"BLOCKING SUBSTITUTE CONFLICT","CLEAR"),IF(E66="INCLUDE REFERENCE",IF((COUNTIFS(CONFLICTS!$B$6:$B$205,B66,CONFLICTS!$H$6:$H$205,"YES",CONFLICTS!$I$6:$I$205,"OPEN",CONFLICTS!$K$6:$K$205,"VALID",CONFLICTS!$C$6:$C$205,"SCOPE")+COUNTIFS(CONFLICTS!$B$6:$B$205,B66,CONFLICTS!$H$6:$H$205,"YES",CONFLICTS!$I$6:$I$205,"OPEN",CONFLICTS!$K$6:$K$205,"VALID",CONFLICTS!$C$6:$C$205,"EVIDENCE"))&gt;0,"BLOCKING REFERENCE CONFLICT","CLEAR"),"CLEAR"))))</x:f>
      </x:c>
      <x:c r="K66" s="26" t="str">
        <x:f>IF(A66="","",IF(H66&lt;&gt;"VALID","BLOCKED",IF(I66&lt;&gt;"MATCH","UNRESOLVED",IF(E66="INCLUDE DIRECT",IF(J66="CLEAR","READY","BLOCKED"),IF(E66="INCLUDE CONDITIONAL",IF(J66="CLEAR","READY","UNRESOLVED"),IF(OR(E66="INCLUDE REFERENCE",E66="INCLUDE SUBSTITUTE",E66="EXCLUDE DIRECT"),IF(J66="CLEAR","READY","BLOCKED"),"BLOCKED"))))))</x:f>
      </x:c>
    </x:row>
    <x:row r="67">
      <x:c r="A67" s="20"/>
      <x:c r="B67" s="20"/>
      <x:c r="C67" s="20"/>
      <x:c r="D67" s="20"/>
      <x:c r="E67" s="20"/>
      <x:c r="F67" s="20"/>
      <x:c r="G67" s="20"/>
      <x:c r="H67" s="26" t="str">
        <x:f>IF(A67="","",IF(COUNTIF($A$6:$A$205,A67)&gt;1,"INVALID - DUPLICATE ID",IF(AND(COUNTIF(CANDIDATES!$A$6:$A$205,B67)=1,OR(AND(LEN(E67)=14,IFERROR(FIND("INCLUDE DIRECT",E67),0)=1),AND(LEN(E67)=19,IFERROR(FIND("INCLUDE CONDITIONAL",E67),0)=1),AND(LEN(E67)=17,IFERROR(FIND("INCLUDE REFERENCE",E67),0)=1),AND(LEN(E67)=18,IFERROR(FIND("INCLUDE SUBSTITUTE",E67),0)=1),AND(LEN(E67)=14,IFERROR(FIND("EXCLUDE DIRECT",E67),0)=1))),"VALID","INVALID - CONTROL / CANDIDATE")))</x:f>
      </x:c>
      <x:c r="I67" s="26" t="str">
        <x:f>IF(A67="","",IF(COUNTIFS(CANDIDATES!$A$6:$A$205,B67,CANDIDATES!$Q$6:$Q$205,C67)=1,"MATCH","REVIEW ROLE"))</x:f>
      </x:c>
      <x:c r="J67" s="26" t="str">
        <x:f>IF(A67="","",IF(OR(E67="INCLUDE DIRECT",E67="INCLUDE CONDITIONAL"),IF(COUNTIFS(CONFLICTS!$B$6:$B$205,B67,CONFLICTS!$H$6:$H$205,"YES",CONFLICTS!$I$6:$I$205,"OPEN",CONFLICTS!$K$6:$K$205,"VALID")&gt;0,"OPEN MATERIAL CONFLICT","CLEAR"),IF(E67="INCLUDE SUBSTITUTE",IF((COUNTIFS(CONFLICTS!$B$6:$B$205,B67,CONFLICTS!$H$6:$H$205,"YES",CONFLICTS!$I$6:$I$205,"OPEN",CONFLICTS!$K$6:$K$205,"VALID",CONFLICTS!$C$6:$C$205,"SCOPE")+COUNTIFS(CONFLICTS!$B$6:$B$205,B67,CONFLICTS!$H$6:$H$205,"YES",CONFLICTS!$I$6:$I$205,"OPEN",CONFLICTS!$K$6:$K$205,"VALID",CONFLICTS!$C$6:$C$205,"BUYER")+COUNTIFS(CONFLICTS!$B$6:$B$205,B67,CONFLICTS!$H$6:$H$205,"YES",CONFLICTS!$I$6:$I$205,"OPEN",CONFLICTS!$K$6:$K$205,"VALID",CONFLICTS!$C$6:$C$205,"EVIDENCE"))&gt;0,"BLOCKING SUBSTITUTE CONFLICT","CLEAR"),IF(E67="INCLUDE REFERENCE",IF((COUNTIFS(CONFLICTS!$B$6:$B$205,B67,CONFLICTS!$H$6:$H$205,"YES",CONFLICTS!$I$6:$I$205,"OPEN",CONFLICTS!$K$6:$K$205,"VALID",CONFLICTS!$C$6:$C$205,"SCOPE")+COUNTIFS(CONFLICTS!$B$6:$B$205,B67,CONFLICTS!$H$6:$H$205,"YES",CONFLICTS!$I$6:$I$205,"OPEN",CONFLICTS!$K$6:$K$205,"VALID",CONFLICTS!$C$6:$C$205,"EVIDENCE"))&gt;0,"BLOCKING REFERENCE CONFLICT","CLEAR"),"CLEAR"))))</x:f>
      </x:c>
      <x:c r="K67" s="26" t="str">
        <x:f>IF(A67="","",IF(H67&lt;&gt;"VALID","BLOCKED",IF(I67&lt;&gt;"MATCH","UNRESOLVED",IF(E67="INCLUDE DIRECT",IF(J67="CLEAR","READY","BLOCKED"),IF(E67="INCLUDE CONDITIONAL",IF(J67="CLEAR","READY","UNRESOLVED"),IF(OR(E67="INCLUDE REFERENCE",E67="INCLUDE SUBSTITUTE",E67="EXCLUDE DIRECT"),IF(J67="CLEAR","READY","BLOCKED"),"BLOCKED"))))))</x:f>
      </x:c>
    </x:row>
    <x:row r="68">
      <x:c r="A68" s="20"/>
      <x:c r="B68" s="20"/>
      <x:c r="C68" s="20"/>
      <x:c r="D68" s="20"/>
      <x:c r="E68" s="20"/>
      <x:c r="F68" s="20"/>
      <x:c r="G68" s="20"/>
      <x:c r="H68" s="26" t="str">
        <x:f>IF(A68="","",IF(COUNTIF($A$6:$A$205,A68)&gt;1,"INVALID - DUPLICATE ID",IF(AND(COUNTIF(CANDIDATES!$A$6:$A$205,B68)=1,OR(AND(LEN(E68)=14,IFERROR(FIND("INCLUDE DIRECT",E68),0)=1),AND(LEN(E68)=19,IFERROR(FIND("INCLUDE CONDITIONAL",E68),0)=1),AND(LEN(E68)=17,IFERROR(FIND("INCLUDE REFERENCE",E68),0)=1),AND(LEN(E68)=18,IFERROR(FIND("INCLUDE SUBSTITUTE",E68),0)=1),AND(LEN(E68)=14,IFERROR(FIND("EXCLUDE DIRECT",E68),0)=1))),"VALID","INVALID - CONTROL / CANDIDATE")))</x:f>
      </x:c>
      <x:c r="I68" s="26" t="str">
        <x:f>IF(A68="","",IF(COUNTIFS(CANDIDATES!$A$6:$A$205,B68,CANDIDATES!$Q$6:$Q$205,C68)=1,"MATCH","REVIEW ROLE"))</x:f>
      </x:c>
      <x:c r="J68" s="26" t="str">
        <x:f>IF(A68="","",IF(OR(E68="INCLUDE DIRECT",E68="INCLUDE CONDITIONAL"),IF(COUNTIFS(CONFLICTS!$B$6:$B$205,B68,CONFLICTS!$H$6:$H$205,"YES",CONFLICTS!$I$6:$I$205,"OPEN",CONFLICTS!$K$6:$K$205,"VALID")&gt;0,"OPEN MATERIAL CONFLICT","CLEAR"),IF(E68="INCLUDE SUBSTITUTE",IF((COUNTIFS(CONFLICTS!$B$6:$B$205,B68,CONFLICTS!$H$6:$H$205,"YES",CONFLICTS!$I$6:$I$205,"OPEN",CONFLICTS!$K$6:$K$205,"VALID",CONFLICTS!$C$6:$C$205,"SCOPE")+COUNTIFS(CONFLICTS!$B$6:$B$205,B68,CONFLICTS!$H$6:$H$205,"YES",CONFLICTS!$I$6:$I$205,"OPEN",CONFLICTS!$K$6:$K$205,"VALID",CONFLICTS!$C$6:$C$205,"BUYER")+COUNTIFS(CONFLICTS!$B$6:$B$205,B68,CONFLICTS!$H$6:$H$205,"YES",CONFLICTS!$I$6:$I$205,"OPEN",CONFLICTS!$K$6:$K$205,"VALID",CONFLICTS!$C$6:$C$205,"EVIDENCE"))&gt;0,"BLOCKING SUBSTITUTE CONFLICT","CLEAR"),IF(E68="INCLUDE REFERENCE",IF((COUNTIFS(CONFLICTS!$B$6:$B$205,B68,CONFLICTS!$H$6:$H$205,"YES",CONFLICTS!$I$6:$I$205,"OPEN",CONFLICTS!$K$6:$K$205,"VALID",CONFLICTS!$C$6:$C$205,"SCOPE")+COUNTIFS(CONFLICTS!$B$6:$B$205,B68,CONFLICTS!$H$6:$H$205,"YES",CONFLICTS!$I$6:$I$205,"OPEN",CONFLICTS!$K$6:$K$205,"VALID",CONFLICTS!$C$6:$C$205,"EVIDENCE"))&gt;0,"BLOCKING REFERENCE CONFLICT","CLEAR"),"CLEAR"))))</x:f>
      </x:c>
      <x:c r="K68" s="26" t="str">
        <x:f>IF(A68="","",IF(H68&lt;&gt;"VALID","BLOCKED",IF(I68&lt;&gt;"MATCH","UNRESOLVED",IF(E68="INCLUDE DIRECT",IF(J68="CLEAR","READY","BLOCKED"),IF(E68="INCLUDE CONDITIONAL",IF(J68="CLEAR","READY","UNRESOLVED"),IF(OR(E68="INCLUDE REFERENCE",E68="INCLUDE SUBSTITUTE",E68="EXCLUDE DIRECT"),IF(J68="CLEAR","READY","BLOCKED"),"BLOCKED"))))))</x:f>
      </x:c>
    </x:row>
    <x:row r="69">
      <x:c r="A69" s="20"/>
      <x:c r="B69" s="20"/>
      <x:c r="C69" s="20"/>
      <x:c r="D69" s="20"/>
      <x:c r="E69" s="20"/>
      <x:c r="F69" s="20"/>
      <x:c r="G69" s="20"/>
      <x:c r="H69" s="26" t="str">
        <x:f>IF(A69="","",IF(COUNTIF($A$6:$A$205,A69)&gt;1,"INVALID - DUPLICATE ID",IF(AND(COUNTIF(CANDIDATES!$A$6:$A$205,B69)=1,OR(AND(LEN(E69)=14,IFERROR(FIND("INCLUDE DIRECT",E69),0)=1),AND(LEN(E69)=19,IFERROR(FIND("INCLUDE CONDITIONAL",E69),0)=1),AND(LEN(E69)=17,IFERROR(FIND("INCLUDE REFERENCE",E69),0)=1),AND(LEN(E69)=18,IFERROR(FIND("INCLUDE SUBSTITUTE",E69),0)=1),AND(LEN(E69)=14,IFERROR(FIND("EXCLUDE DIRECT",E69),0)=1))),"VALID","INVALID - CONTROL / CANDIDATE")))</x:f>
      </x:c>
      <x:c r="I69" s="26" t="str">
        <x:f>IF(A69="","",IF(COUNTIFS(CANDIDATES!$A$6:$A$205,B69,CANDIDATES!$Q$6:$Q$205,C69)=1,"MATCH","REVIEW ROLE"))</x:f>
      </x:c>
      <x:c r="J69" s="26" t="str">
        <x:f>IF(A69="","",IF(OR(E69="INCLUDE DIRECT",E69="INCLUDE CONDITIONAL"),IF(COUNTIFS(CONFLICTS!$B$6:$B$205,B69,CONFLICTS!$H$6:$H$205,"YES",CONFLICTS!$I$6:$I$205,"OPEN",CONFLICTS!$K$6:$K$205,"VALID")&gt;0,"OPEN MATERIAL CONFLICT","CLEAR"),IF(E69="INCLUDE SUBSTITUTE",IF((COUNTIFS(CONFLICTS!$B$6:$B$205,B69,CONFLICTS!$H$6:$H$205,"YES",CONFLICTS!$I$6:$I$205,"OPEN",CONFLICTS!$K$6:$K$205,"VALID",CONFLICTS!$C$6:$C$205,"SCOPE")+COUNTIFS(CONFLICTS!$B$6:$B$205,B69,CONFLICTS!$H$6:$H$205,"YES",CONFLICTS!$I$6:$I$205,"OPEN",CONFLICTS!$K$6:$K$205,"VALID",CONFLICTS!$C$6:$C$205,"BUYER")+COUNTIFS(CONFLICTS!$B$6:$B$205,B69,CONFLICTS!$H$6:$H$205,"YES",CONFLICTS!$I$6:$I$205,"OPEN",CONFLICTS!$K$6:$K$205,"VALID",CONFLICTS!$C$6:$C$205,"EVIDENCE"))&gt;0,"BLOCKING SUBSTITUTE CONFLICT","CLEAR"),IF(E69="INCLUDE REFERENCE",IF((COUNTIFS(CONFLICTS!$B$6:$B$205,B69,CONFLICTS!$H$6:$H$205,"YES",CONFLICTS!$I$6:$I$205,"OPEN",CONFLICTS!$K$6:$K$205,"VALID",CONFLICTS!$C$6:$C$205,"SCOPE")+COUNTIFS(CONFLICTS!$B$6:$B$205,B69,CONFLICTS!$H$6:$H$205,"YES",CONFLICTS!$I$6:$I$205,"OPEN",CONFLICTS!$K$6:$K$205,"VALID",CONFLICTS!$C$6:$C$205,"EVIDENCE"))&gt;0,"BLOCKING REFERENCE CONFLICT","CLEAR"),"CLEAR"))))</x:f>
      </x:c>
      <x:c r="K69" s="26" t="str">
        <x:f>IF(A69="","",IF(H69&lt;&gt;"VALID","BLOCKED",IF(I69&lt;&gt;"MATCH","UNRESOLVED",IF(E69="INCLUDE DIRECT",IF(J69="CLEAR","READY","BLOCKED"),IF(E69="INCLUDE CONDITIONAL",IF(J69="CLEAR","READY","UNRESOLVED"),IF(OR(E69="INCLUDE REFERENCE",E69="INCLUDE SUBSTITUTE",E69="EXCLUDE DIRECT"),IF(J69="CLEAR","READY","BLOCKED"),"BLOCKED"))))))</x:f>
      </x:c>
    </x:row>
    <x:row r="70">
      <x:c r="A70" s="20"/>
      <x:c r="B70" s="20"/>
      <x:c r="C70" s="20"/>
      <x:c r="D70" s="20"/>
      <x:c r="E70" s="20"/>
      <x:c r="F70" s="20"/>
      <x:c r="G70" s="20"/>
      <x:c r="H70" s="26" t="str">
        <x:f>IF(A70="","",IF(COUNTIF($A$6:$A$205,A70)&gt;1,"INVALID - DUPLICATE ID",IF(AND(COUNTIF(CANDIDATES!$A$6:$A$205,B70)=1,OR(AND(LEN(E70)=14,IFERROR(FIND("INCLUDE DIRECT",E70),0)=1),AND(LEN(E70)=19,IFERROR(FIND("INCLUDE CONDITIONAL",E70),0)=1),AND(LEN(E70)=17,IFERROR(FIND("INCLUDE REFERENCE",E70),0)=1),AND(LEN(E70)=18,IFERROR(FIND("INCLUDE SUBSTITUTE",E70),0)=1),AND(LEN(E70)=14,IFERROR(FIND("EXCLUDE DIRECT",E70),0)=1))),"VALID","INVALID - CONTROL / CANDIDATE")))</x:f>
      </x:c>
      <x:c r="I70" s="26" t="str">
        <x:f>IF(A70="","",IF(COUNTIFS(CANDIDATES!$A$6:$A$205,B70,CANDIDATES!$Q$6:$Q$205,C70)=1,"MATCH","REVIEW ROLE"))</x:f>
      </x:c>
      <x:c r="J70" s="26" t="str">
        <x:f>IF(A70="","",IF(OR(E70="INCLUDE DIRECT",E70="INCLUDE CONDITIONAL"),IF(COUNTIFS(CONFLICTS!$B$6:$B$205,B70,CONFLICTS!$H$6:$H$205,"YES",CONFLICTS!$I$6:$I$205,"OPEN",CONFLICTS!$K$6:$K$205,"VALID")&gt;0,"OPEN MATERIAL CONFLICT","CLEAR"),IF(E70="INCLUDE SUBSTITUTE",IF((COUNTIFS(CONFLICTS!$B$6:$B$205,B70,CONFLICTS!$H$6:$H$205,"YES",CONFLICTS!$I$6:$I$205,"OPEN",CONFLICTS!$K$6:$K$205,"VALID",CONFLICTS!$C$6:$C$205,"SCOPE")+COUNTIFS(CONFLICTS!$B$6:$B$205,B70,CONFLICTS!$H$6:$H$205,"YES",CONFLICTS!$I$6:$I$205,"OPEN",CONFLICTS!$K$6:$K$205,"VALID",CONFLICTS!$C$6:$C$205,"BUYER")+COUNTIFS(CONFLICTS!$B$6:$B$205,B70,CONFLICTS!$H$6:$H$205,"YES",CONFLICTS!$I$6:$I$205,"OPEN",CONFLICTS!$K$6:$K$205,"VALID",CONFLICTS!$C$6:$C$205,"EVIDENCE"))&gt;0,"BLOCKING SUBSTITUTE CONFLICT","CLEAR"),IF(E70="INCLUDE REFERENCE",IF((COUNTIFS(CONFLICTS!$B$6:$B$205,B70,CONFLICTS!$H$6:$H$205,"YES",CONFLICTS!$I$6:$I$205,"OPEN",CONFLICTS!$K$6:$K$205,"VALID",CONFLICTS!$C$6:$C$205,"SCOPE")+COUNTIFS(CONFLICTS!$B$6:$B$205,B70,CONFLICTS!$H$6:$H$205,"YES",CONFLICTS!$I$6:$I$205,"OPEN",CONFLICTS!$K$6:$K$205,"VALID",CONFLICTS!$C$6:$C$205,"EVIDENCE"))&gt;0,"BLOCKING REFERENCE CONFLICT","CLEAR"),"CLEAR"))))</x:f>
      </x:c>
      <x:c r="K70" s="26" t="str">
        <x:f>IF(A70="","",IF(H70&lt;&gt;"VALID","BLOCKED",IF(I70&lt;&gt;"MATCH","UNRESOLVED",IF(E70="INCLUDE DIRECT",IF(J70="CLEAR","READY","BLOCKED"),IF(E70="INCLUDE CONDITIONAL",IF(J70="CLEAR","READY","UNRESOLVED"),IF(OR(E70="INCLUDE REFERENCE",E70="INCLUDE SUBSTITUTE",E70="EXCLUDE DIRECT"),IF(J70="CLEAR","READY","BLOCKED"),"BLOCKED"))))))</x:f>
      </x:c>
    </x:row>
    <x:row r="71">
      <x:c r="A71" s="20"/>
      <x:c r="B71" s="20"/>
      <x:c r="C71" s="20"/>
      <x:c r="D71" s="20"/>
      <x:c r="E71" s="20"/>
      <x:c r="F71" s="20"/>
      <x:c r="G71" s="20"/>
      <x:c r="H71" s="26" t="str">
        <x:f>IF(A71="","",IF(COUNTIF($A$6:$A$205,A71)&gt;1,"INVALID - DUPLICATE ID",IF(AND(COUNTIF(CANDIDATES!$A$6:$A$205,B71)=1,OR(AND(LEN(E71)=14,IFERROR(FIND("INCLUDE DIRECT",E71),0)=1),AND(LEN(E71)=19,IFERROR(FIND("INCLUDE CONDITIONAL",E71),0)=1),AND(LEN(E71)=17,IFERROR(FIND("INCLUDE REFERENCE",E71),0)=1),AND(LEN(E71)=18,IFERROR(FIND("INCLUDE SUBSTITUTE",E71),0)=1),AND(LEN(E71)=14,IFERROR(FIND("EXCLUDE DIRECT",E71),0)=1))),"VALID","INVALID - CONTROL / CANDIDATE")))</x:f>
      </x:c>
      <x:c r="I71" s="26" t="str">
        <x:f>IF(A71="","",IF(COUNTIFS(CANDIDATES!$A$6:$A$205,B71,CANDIDATES!$Q$6:$Q$205,C71)=1,"MATCH","REVIEW ROLE"))</x:f>
      </x:c>
      <x:c r="J71" s="26" t="str">
        <x:f>IF(A71="","",IF(OR(E71="INCLUDE DIRECT",E71="INCLUDE CONDITIONAL"),IF(COUNTIFS(CONFLICTS!$B$6:$B$205,B71,CONFLICTS!$H$6:$H$205,"YES",CONFLICTS!$I$6:$I$205,"OPEN",CONFLICTS!$K$6:$K$205,"VALID")&gt;0,"OPEN MATERIAL CONFLICT","CLEAR"),IF(E71="INCLUDE SUBSTITUTE",IF((COUNTIFS(CONFLICTS!$B$6:$B$205,B71,CONFLICTS!$H$6:$H$205,"YES",CONFLICTS!$I$6:$I$205,"OPEN",CONFLICTS!$K$6:$K$205,"VALID",CONFLICTS!$C$6:$C$205,"SCOPE")+COUNTIFS(CONFLICTS!$B$6:$B$205,B71,CONFLICTS!$H$6:$H$205,"YES",CONFLICTS!$I$6:$I$205,"OPEN",CONFLICTS!$K$6:$K$205,"VALID",CONFLICTS!$C$6:$C$205,"BUYER")+COUNTIFS(CONFLICTS!$B$6:$B$205,B71,CONFLICTS!$H$6:$H$205,"YES",CONFLICTS!$I$6:$I$205,"OPEN",CONFLICTS!$K$6:$K$205,"VALID",CONFLICTS!$C$6:$C$205,"EVIDENCE"))&gt;0,"BLOCKING SUBSTITUTE CONFLICT","CLEAR"),IF(E71="INCLUDE REFERENCE",IF((COUNTIFS(CONFLICTS!$B$6:$B$205,B71,CONFLICTS!$H$6:$H$205,"YES",CONFLICTS!$I$6:$I$205,"OPEN",CONFLICTS!$K$6:$K$205,"VALID",CONFLICTS!$C$6:$C$205,"SCOPE")+COUNTIFS(CONFLICTS!$B$6:$B$205,B71,CONFLICTS!$H$6:$H$205,"YES",CONFLICTS!$I$6:$I$205,"OPEN",CONFLICTS!$K$6:$K$205,"VALID",CONFLICTS!$C$6:$C$205,"EVIDENCE"))&gt;0,"BLOCKING REFERENCE CONFLICT","CLEAR"),"CLEAR"))))</x:f>
      </x:c>
      <x:c r="K71" s="26" t="str">
        <x:f>IF(A71="","",IF(H71&lt;&gt;"VALID","BLOCKED",IF(I71&lt;&gt;"MATCH","UNRESOLVED",IF(E71="INCLUDE DIRECT",IF(J71="CLEAR","READY","BLOCKED"),IF(E71="INCLUDE CONDITIONAL",IF(J71="CLEAR","READY","UNRESOLVED"),IF(OR(E71="INCLUDE REFERENCE",E71="INCLUDE SUBSTITUTE",E71="EXCLUDE DIRECT"),IF(J71="CLEAR","READY","BLOCKED"),"BLOCKED"))))))</x:f>
      </x:c>
    </x:row>
    <x:row r="72">
      <x:c r="A72" s="20"/>
      <x:c r="B72" s="20"/>
      <x:c r="C72" s="20"/>
      <x:c r="D72" s="20"/>
      <x:c r="E72" s="20"/>
      <x:c r="F72" s="20"/>
      <x:c r="G72" s="20"/>
      <x:c r="H72" s="26" t="str">
        <x:f>IF(A72="","",IF(COUNTIF($A$6:$A$205,A72)&gt;1,"INVALID - DUPLICATE ID",IF(AND(COUNTIF(CANDIDATES!$A$6:$A$205,B72)=1,OR(AND(LEN(E72)=14,IFERROR(FIND("INCLUDE DIRECT",E72),0)=1),AND(LEN(E72)=19,IFERROR(FIND("INCLUDE CONDITIONAL",E72),0)=1),AND(LEN(E72)=17,IFERROR(FIND("INCLUDE REFERENCE",E72),0)=1),AND(LEN(E72)=18,IFERROR(FIND("INCLUDE SUBSTITUTE",E72),0)=1),AND(LEN(E72)=14,IFERROR(FIND("EXCLUDE DIRECT",E72),0)=1))),"VALID","INVALID - CONTROL / CANDIDATE")))</x:f>
      </x:c>
      <x:c r="I72" s="26" t="str">
        <x:f>IF(A72="","",IF(COUNTIFS(CANDIDATES!$A$6:$A$205,B72,CANDIDATES!$Q$6:$Q$205,C72)=1,"MATCH","REVIEW ROLE"))</x:f>
      </x:c>
      <x:c r="J72" s="26" t="str">
        <x:f>IF(A72="","",IF(OR(E72="INCLUDE DIRECT",E72="INCLUDE CONDITIONAL"),IF(COUNTIFS(CONFLICTS!$B$6:$B$205,B72,CONFLICTS!$H$6:$H$205,"YES",CONFLICTS!$I$6:$I$205,"OPEN",CONFLICTS!$K$6:$K$205,"VALID")&gt;0,"OPEN MATERIAL CONFLICT","CLEAR"),IF(E72="INCLUDE SUBSTITUTE",IF((COUNTIFS(CONFLICTS!$B$6:$B$205,B72,CONFLICTS!$H$6:$H$205,"YES",CONFLICTS!$I$6:$I$205,"OPEN",CONFLICTS!$K$6:$K$205,"VALID",CONFLICTS!$C$6:$C$205,"SCOPE")+COUNTIFS(CONFLICTS!$B$6:$B$205,B72,CONFLICTS!$H$6:$H$205,"YES",CONFLICTS!$I$6:$I$205,"OPEN",CONFLICTS!$K$6:$K$205,"VALID",CONFLICTS!$C$6:$C$205,"BUYER")+COUNTIFS(CONFLICTS!$B$6:$B$205,B72,CONFLICTS!$H$6:$H$205,"YES",CONFLICTS!$I$6:$I$205,"OPEN",CONFLICTS!$K$6:$K$205,"VALID",CONFLICTS!$C$6:$C$205,"EVIDENCE"))&gt;0,"BLOCKING SUBSTITUTE CONFLICT","CLEAR"),IF(E72="INCLUDE REFERENCE",IF((COUNTIFS(CONFLICTS!$B$6:$B$205,B72,CONFLICTS!$H$6:$H$205,"YES",CONFLICTS!$I$6:$I$205,"OPEN",CONFLICTS!$K$6:$K$205,"VALID",CONFLICTS!$C$6:$C$205,"SCOPE")+COUNTIFS(CONFLICTS!$B$6:$B$205,B72,CONFLICTS!$H$6:$H$205,"YES",CONFLICTS!$I$6:$I$205,"OPEN",CONFLICTS!$K$6:$K$205,"VALID",CONFLICTS!$C$6:$C$205,"EVIDENCE"))&gt;0,"BLOCKING REFERENCE CONFLICT","CLEAR"),"CLEAR"))))</x:f>
      </x:c>
      <x:c r="K72" s="26" t="str">
        <x:f>IF(A72="","",IF(H72&lt;&gt;"VALID","BLOCKED",IF(I72&lt;&gt;"MATCH","UNRESOLVED",IF(E72="INCLUDE DIRECT",IF(J72="CLEAR","READY","BLOCKED"),IF(E72="INCLUDE CONDITIONAL",IF(J72="CLEAR","READY","UNRESOLVED"),IF(OR(E72="INCLUDE REFERENCE",E72="INCLUDE SUBSTITUTE",E72="EXCLUDE DIRECT"),IF(J72="CLEAR","READY","BLOCKED"),"BLOCKED"))))))</x:f>
      </x:c>
    </x:row>
    <x:row r="73">
      <x:c r="A73" s="20"/>
      <x:c r="B73" s="20"/>
      <x:c r="C73" s="20"/>
      <x:c r="D73" s="20"/>
      <x:c r="E73" s="20"/>
      <x:c r="F73" s="20"/>
      <x:c r="G73" s="20"/>
      <x:c r="H73" s="26" t="str">
        <x:f>IF(A73="","",IF(COUNTIF($A$6:$A$205,A73)&gt;1,"INVALID - DUPLICATE ID",IF(AND(COUNTIF(CANDIDATES!$A$6:$A$205,B73)=1,OR(AND(LEN(E73)=14,IFERROR(FIND("INCLUDE DIRECT",E73),0)=1),AND(LEN(E73)=19,IFERROR(FIND("INCLUDE CONDITIONAL",E73),0)=1),AND(LEN(E73)=17,IFERROR(FIND("INCLUDE REFERENCE",E73),0)=1),AND(LEN(E73)=18,IFERROR(FIND("INCLUDE SUBSTITUTE",E73),0)=1),AND(LEN(E73)=14,IFERROR(FIND("EXCLUDE DIRECT",E73),0)=1))),"VALID","INVALID - CONTROL / CANDIDATE")))</x:f>
      </x:c>
      <x:c r="I73" s="26" t="str">
        <x:f>IF(A73="","",IF(COUNTIFS(CANDIDATES!$A$6:$A$205,B73,CANDIDATES!$Q$6:$Q$205,C73)=1,"MATCH","REVIEW ROLE"))</x:f>
      </x:c>
      <x:c r="J73" s="26" t="str">
        <x:f>IF(A73="","",IF(OR(E73="INCLUDE DIRECT",E73="INCLUDE CONDITIONAL"),IF(COUNTIFS(CONFLICTS!$B$6:$B$205,B73,CONFLICTS!$H$6:$H$205,"YES",CONFLICTS!$I$6:$I$205,"OPEN",CONFLICTS!$K$6:$K$205,"VALID")&gt;0,"OPEN MATERIAL CONFLICT","CLEAR"),IF(E73="INCLUDE SUBSTITUTE",IF((COUNTIFS(CONFLICTS!$B$6:$B$205,B73,CONFLICTS!$H$6:$H$205,"YES",CONFLICTS!$I$6:$I$205,"OPEN",CONFLICTS!$K$6:$K$205,"VALID",CONFLICTS!$C$6:$C$205,"SCOPE")+COUNTIFS(CONFLICTS!$B$6:$B$205,B73,CONFLICTS!$H$6:$H$205,"YES",CONFLICTS!$I$6:$I$205,"OPEN",CONFLICTS!$K$6:$K$205,"VALID",CONFLICTS!$C$6:$C$205,"BUYER")+COUNTIFS(CONFLICTS!$B$6:$B$205,B73,CONFLICTS!$H$6:$H$205,"YES",CONFLICTS!$I$6:$I$205,"OPEN",CONFLICTS!$K$6:$K$205,"VALID",CONFLICTS!$C$6:$C$205,"EVIDENCE"))&gt;0,"BLOCKING SUBSTITUTE CONFLICT","CLEAR"),IF(E73="INCLUDE REFERENCE",IF((COUNTIFS(CONFLICTS!$B$6:$B$205,B73,CONFLICTS!$H$6:$H$205,"YES",CONFLICTS!$I$6:$I$205,"OPEN",CONFLICTS!$K$6:$K$205,"VALID",CONFLICTS!$C$6:$C$205,"SCOPE")+COUNTIFS(CONFLICTS!$B$6:$B$205,B73,CONFLICTS!$H$6:$H$205,"YES",CONFLICTS!$I$6:$I$205,"OPEN",CONFLICTS!$K$6:$K$205,"VALID",CONFLICTS!$C$6:$C$205,"EVIDENCE"))&gt;0,"BLOCKING REFERENCE CONFLICT","CLEAR"),"CLEAR"))))</x:f>
      </x:c>
      <x:c r="K73" s="26" t="str">
        <x:f>IF(A73="","",IF(H73&lt;&gt;"VALID","BLOCKED",IF(I73&lt;&gt;"MATCH","UNRESOLVED",IF(E73="INCLUDE DIRECT",IF(J73="CLEAR","READY","BLOCKED"),IF(E73="INCLUDE CONDITIONAL",IF(J73="CLEAR","READY","UNRESOLVED"),IF(OR(E73="INCLUDE REFERENCE",E73="INCLUDE SUBSTITUTE",E73="EXCLUDE DIRECT"),IF(J73="CLEAR","READY","BLOCKED"),"BLOCKED"))))))</x:f>
      </x:c>
    </x:row>
    <x:row r="74">
      <x:c r="A74" s="20"/>
      <x:c r="B74" s="20"/>
      <x:c r="C74" s="20"/>
      <x:c r="D74" s="20"/>
      <x:c r="E74" s="20"/>
      <x:c r="F74" s="20"/>
      <x:c r="G74" s="20"/>
      <x:c r="H74" s="26" t="str">
        <x:f>IF(A74="","",IF(COUNTIF($A$6:$A$205,A74)&gt;1,"INVALID - DUPLICATE ID",IF(AND(COUNTIF(CANDIDATES!$A$6:$A$205,B74)=1,OR(AND(LEN(E74)=14,IFERROR(FIND("INCLUDE DIRECT",E74),0)=1),AND(LEN(E74)=19,IFERROR(FIND("INCLUDE CONDITIONAL",E74),0)=1),AND(LEN(E74)=17,IFERROR(FIND("INCLUDE REFERENCE",E74),0)=1),AND(LEN(E74)=18,IFERROR(FIND("INCLUDE SUBSTITUTE",E74),0)=1),AND(LEN(E74)=14,IFERROR(FIND("EXCLUDE DIRECT",E74),0)=1))),"VALID","INVALID - CONTROL / CANDIDATE")))</x:f>
      </x:c>
      <x:c r="I74" s="26" t="str">
        <x:f>IF(A74="","",IF(COUNTIFS(CANDIDATES!$A$6:$A$205,B74,CANDIDATES!$Q$6:$Q$205,C74)=1,"MATCH","REVIEW ROLE"))</x:f>
      </x:c>
      <x:c r="J74" s="26" t="str">
        <x:f>IF(A74="","",IF(OR(E74="INCLUDE DIRECT",E74="INCLUDE CONDITIONAL"),IF(COUNTIFS(CONFLICTS!$B$6:$B$205,B74,CONFLICTS!$H$6:$H$205,"YES",CONFLICTS!$I$6:$I$205,"OPEN",CONFLICTS!$K$6:$K$205,"VALID")&gt;0,"OPEN MATERIAL CONFLICT","CLEAR"),IF(E74="INCLUDE SUBSTITUTE",IF((COUNTIFS(CONFLICTS!$B$6:$B$205,B74,CONFLICTS!$H$6:$H$205,"YES",CONFLICTS!$I$6:$I$205,"OPEN",CONFLICTS!$K$6:$K$205,"VALID",CONFLICTS!$C$6:$C$205,"SCOPE")+COUNTIFS(CONFLICTS!$B$6:$B$205,B74,CONFLICTS!$H$6:$H$205,"YES",CONFLICTS!$I$6:$I$205,"OPEN",CONFLICTS!$K$6:$K$205,"VALID",CONFLICTS!$C$6:$C$205,"BUYER")+COUNTIFS(CONFLICTS!$B$6:$B$205,B74,CONFLICTS!$H$6:$H$205,"YES",CONFLICTS!$I$6:$I$205,"OPEN",CONFLICTS!$K$6:$K$205,"VALID",CONFLICTS!$C$6:$C$205,"EVIDENCE"))&gt;0,"BLOCKING SUBSTITUTE CONFLICT","CLEAR"),IF(E74="INCLUDE REFERENCE",IF((COUNTIFS(CONFLICTS!$B$6:$B$205,B74,CONFLICTS!$H$6:$H$205,"YES",CONFLICTS!$I$6:$I$205,"OPEN",CONFLICTS!$K$6:$K$205,"VALID",CONFLICTS!$C$6:$C$205,"SCOPE")+COUNTIFS(CONFLICTS!$B$6:$B$205,B74,CONFLICTS!$H$6:$H$205,"YES",CONFLICTS!$I$6:$I$205,"OPEN",CONFLICTS!$K$6:$K$205,"VALID",CONFLICTS!$C$6:$C$205,"EVIDENCE"))&gt;0,"BLOCKING REFERENCE CONFLICT","CLEAR"),"CLEAR"))))</x:f>
      </x:c>
      <x:c r="K74" s="26" t="str">
        <x:f>IF(A74="","",IF(H74&lt;&gt;"VALID","BLOCKED",IF(I74&lt;&gt;"MATCH","UNRESOLVED",IF(E74="INCLUDE DIRECT",IF(J74="CLEAR","READY","BLOCKED"),IF(E74="INCLUDE CONDITIONAL",IF(J74="CLEAR","READY","UNRESOLVED"),IF(OR(E74="INCLUDE REFERENCE",E74="INCLUDE SUBSTITUTE",E74="EXCLUDE DIRECT"),IF(J74="CLEAR","READY","BLOCKED"),"BLOCKED"))))))</x:f>
      </x:c>
    </x:row>
    <x:row r="75">
      <x:c r="A75" s="20"/>
      <x:c r="B75" s="20"/>
      <x:c r="C75" s="20"/>
      <x:c r="D75" s="20"/>
      <x:c r="E75" s="20"/>
      <x:c r="F75" s="20"/>
      <x:c r="G75" s="20"/>
      <x:c r="H75" s="26" t="str">
        <x:f>IF(A75="","",IF(COUNTIF($A$6:$A$205,A75)&gt;1,"INVALID - DUPLICATE ID",IF(AND(COUNTIF(CANDIDATES!$A$6:$A$205,B75)=1,OR(AND(LEN(E75)=14,IFERROR(FIND("INCLUDE DIRECT",E75),0)=1),AND(LEN(E75)=19,IFERROR(FIND("INCLUDE CONDITIONAL",E75),0)=1),AND(LEN(E75)=17,IFERROR(FIND("INCLUDE REFERENCE",E75),0)=1),AND(LEN(E75)=18,IFERROR(FIND("INCLUDE SUBSTITUTE",E75),0)=1),AND(LEN(E75)=14,IFERROR(FIND("EXCLUDE DIRECT",E75),0)=1))),"VALID","INVALID - CONTROL / CANDIDATE")))</x:f>
      </x:c>
      <x:c r="I75" s="26" t="str">
        <x:f>IF(A75="","",IF(COUNTIFS(CANDIDATES!$A$6:$A$205,B75,CANDIDATES!$Q$6:$Q$205,C75)=1,"MATCH","REVIEW ROLE"))</x:f>
      </x:c>
      <x:c r="J75" s="26" t="str">
        <x:f>IF(A75="","",IF(OR(E75="INCLUDE DIRECT",E75="INCLUDE CONDITIONAL"),IF(COUNTIFS(CONFLICTS!$B$6:$B$205,B75,CONFLICTS!$H$6:$H$205,"YES",CONFLICTS!$I$6:$I$205,"OPEN",CONFLICTS!$K$6:$K$205,"VALID")&gt;0,"OPEN MATERIAL CONFLICT","CLEAR"),IF(E75="INCLUDE SUBSTITUTE",IF((COUNTIFS(CONFLICTS!$B$6:$B$205,B75,CONFLICTS!$H$6:$H$205,"YES",CONFLICTS!$I$6:$I$205,"OPEN",CONFLICTS!$K$6:$K$205,"VALID",CONFLICTS!$C$6:$C$205,"SCOPE")+COUNTIFS(CONFLICTS!$B$6:$B$205,B75,CONFLICTS!$H$6:$H$205,"YES",CONFLICTS!$I$6:$I$205,"OPEN",CONFLICTS!$K$6:$K$205,"VALID",CONFLICTS!$C$6:$C$205,"BUYER")+COUNTIFS(CONFLICTS!$B$6:$B$205,B75,CONFLICTS!$H$6:$H$205,"YES",CONFLICTS!$I$6:$I$205,"OPEN",CONFLICTS!$K$6:$K$205,"VALID",CONFLICTS!$C$6:$C$205,"EVIDENCE"))&gt;0,"BLOCKING SUBSTITUTE CONFLICT","CLEAR"),IF(E75="INCLUDE REFERENCE",IF((COUNTIFS(CONFLICTS!$B$6:$B$205,B75,CONFLICTS!$H$6:$H$205,"YES",CONFLICTS!$I$6:$I$205,"OPEN",CONFLICTS!$K$6:$K$205,"VALID",CONFLICTS!$C$6:$C$205,"SCOPE")+COUNTIFS(CONFLICTS!$B$6:$B$205,B75,CONFLICTS!$H$6:$H$205,"YES",CONFLICTS!$I$6:$I$205,"OPEN",CONFLICTS!$K$6:$K$205,"VALID",CONFLICTS!$C$6:$C$205,"EVIDENCE"))&gt;0,"BLOCKING REFERENCE CONFLICT","CLEAR"),"CLEAR"))))</x:f>
      </x:c>
      <x:c r="K75" s="26" t="str">
        <x:f>IF(A75="","",IF(H75&lt;&gt;"VALID","BLOCKED",IF(I75&lt;&gt;"MATCH","UNRESOLVED",IF(E75="INCLUDE DIRECT",IF(J75="CLEAR","READY","BLOCKED"),IF(E75="INCLUDE CONDITIONAL",IF(J75="CLEAR","READY","UNRESOLVED"),IF(OR(E75="INCLUDE REFERENCE",E75="INCLUDE SUBSTITUTE",E75="EXCLUDE DIRECT"),IF(J75="CLEAR","READY","BLOCKED"),"BLOCKED"))))))</x:f>
      </x:c>
    </x:row>
    <x:row r="76">
      <x:c r="A76" s="20"/>
      <x:c r="B76" s="20"/>
      <x:c r="C76" s="20"/>
      <x:c r="D76" s="20"/>
      <x:c r="E76" s="20"/>
      <x:c r="F76" s="20"/>
      <x:c r="G76" s="20"/>
      <x:c r="H76" s="26" t="str">
        <x:f>IF(A76="","",IF(COUNTIF($A$6:$A$205,A76)&gt;1,"INVALID - DUPLICATE ID",IF(AND(COUNTIF(CANDIDATES!$A$6:$A$205,B76)=1,OR(AND(LEN(E76)=14,IFERROR(FIND("INCLUDE DIRECT",E76),0)=1),AND(LEN(E76)=19,IFERROR(FIND("INCLUDE CONDITIONAL",E76),0)=1),AND(LEN(E76)=17,IFERROR(FIND("INCLUDE REFERENCE",E76),0)=1),AND(LEN(E76)=18,IFERROR(FIND("INCLUDE SUBSTITUTE",E76),0)=1),AND(LEN(E76)=14,IFERROR(FIND("EXCLUDE DIRECT",E76),0)=1))),"VALID","INVALID - CONTROL / CANDIDATE")))</x:f>
      </x:c>
      <x:c r="I76" s="26" t="str">
        <x:f>IF(A76="","",IF(COUNTIFS(CANDIDATES!$A$6:$A$205,B76,CANDIDATES!$Q$6:$Q$205,C76)=1,"MATCH","REVIEW ROLE"))</x:f>
      </x:c>
      <x:c r="J76" s="26" t="str">
        <x:f>IF(A76="","",IF(OR(E76="INCLUDE DIRECT",E76="INCLUDE CONDITIONAL"),IF(COUNTIFS(CONFLICTS!$B$6:$B$205,B76,CONFLICTS!$H$6:$H$205,"YES",CONFLICTS!$I$6:$I$205,"OPEN",CONFLICTS!$K$6:$K$205,"VALID")&gt;0,"OPEN MATERIAL CONFLICT","CLEAR"),IF(E76="INCLUDE SUBSTITUTE",IF((COUNTIFS(CONFLICTS!$B$6:$B$205,B76,CONFLICTS!$H$6:$H$205,"YES",CONFLICTS!$I$6:$I$205,"OPEN",CONFLICTS!$K$6:$K$205,"VALID",CONFLICTS!$C$6:$C$205,"SCOPE")+COUNTIFS(CONFLICTS!$B$6:$B$205,B76,CONFLICTS!$H$6:$H$205,"YES",CONFLICTS!$I$6:$I$205,"OPEN",CONFLICTS!$K$6:$K$205,"VALID",CONFLICTS!$C$6:$C$205,"BUYER")+COUNTIFS(CONFLICTS!$B$6:$B$205,B76,CONFLICTS!$H$6:$H$205,"YES",CONFLICTS!$I$6:$I$205,"OPEN",CONFLICTS!$K$6:$K$205,"VALID",CONFLICTS!$C$6:$C$205,"EVIDENCE"))&gt;0,"BLOCKING SUBSTITUTE CONFLICT","CLEAR"),IF(E76="INCLUDE REFERENCE",IF((COUNTIFS(CONFLICTS!$B$6:$B$205,B76,CONFLICTS!$H$6:$H$205,"YES",CONFLICTS!$I$6:$I$205,"OPEN",CONFLICTS!$K$6:$K$205,"VALID",CONFLICTS!$C$6:$C$205,"SCOPE")+COUNTIFS(CONFLICTS!$B$6:$B$205,B76,CONFLICTS!$H$6:$H$205,"YES",CONFLICTS!$I$6:$I$205,"OPEN",CONFLICTS!$K$6:$K$205,"VALID",CONFLICTS!$C$6:$C$205,"EVIDENCE"))&gt;0,"BLOCKING REFERENCE CONFLICT","CLEAR"),"CLEAR"))))</x:f>
      </x:c>
      <x:c r="K76" s="26" t="str">
        <x:f>IF(A76="","",IF(H76&lt;&gt;"VALID","BLOCKED",IF(I76&lt;&gt;"MATCH","UNRESOLVED",IF(E76="INCLUDE DIRECT",IF(J76="CLEAR","READY","BLOCKED"),IF(E76="INCLUDE CONDITIONAL",IF(J76="CLEAR","READY","UNRESOLVED"),IF(OR(E76="INCLUDE REFERENCE",E76="INCLUDE SUBSTITUTE",E76="EXCLUDE DIRECT"),IF(J76="CLEAR","READY","BLOCKED"),"BLOCKED"))))))</x:f>
      </x:c>
    </x:row>
    <x:row r="77">
      <x:c r="A77" s="20"/>
      <x:c r="B77" s="20"/>
      <x:c r="C77" s="20"/>
      <x:c r="D77" s="20"/>
      <x:c r="E77" s="20"/>
      <x:c r="F77" s="20"/>
      <x:c r="G77" s="20"/>
      <x:c r="H77" s="26" t="str">
        <x:f>IF(A77="","",IF(COUNTIF($A$6:$A$205,A77)&gt;1,"INVALID - DUPLICATE ID",IF(AND(COUNTIF(CANDIDATES!$A$6:$A$205,B77)=1,OR(AND(LEN(E77)=14,IFERROR(FIND("INCLUDE DIRECT",E77),0)=1),AND(LEN(E77)=19,IFERROR(FIND("INCLUDE CONDITIONAL",E77),0)=1),AND(LEN(E77)=17,IFERROR(FIND("INCLUDE REFERENCE",E77),0)=1),AND(LEN(E77)=18,IFERROR(FIND("INCLUDE SUBSTITUTE",E77),0)=1),AND(LEN(E77)=14,IFERROR(FIND("EXCLUDE DIRECT",E77),0)=1))),"VALID","INVALID - CONTROL / CANDIDATE")))</x:f>
      </x:c>
      <x:c r="I77" s="26" t="str">
        <x:f>IF(A77="","",IF(COUNTIFS(CANDIDATES!$A$6:$A$205,B77,CANDIDATES!$Q$6:$Q$205,C77)=1,"MATCH","REVIEW ROLE"))</x:f>
      </x:c>
      <x:c r="J77" s="26" t="str">
        <x:f>IF(A77="","",IF(OR(E77="INCLUDE DIRECT",E77="INCLUDE CONDITIONAL"),IF(COUNTIFS(CONFLICTS!$B$6:$B$205,B77,CONFLICTS!$H$6:$H$205,"YES",CONFLICTS!$I$6:$I$205,"OPEN",CONFLICTS!$K$6:$K$205,"VALID")&gt;0,"OPEN MATERIAL CONFLICT","CLEAR"),IF(E77="INCLUDE SUBSTITUTE",IF((COUNTIFS(CONFLICTS!$B$6:$B$205,B77,CONFLICTS!$H$6:$H$205,"YES",CONFLICTS!$I$6:$I$205,"OPEN",CONFLICTS!$K$6:$K$205,"VALID",CONFLICTS!$C$6:$C$205,"SCOPE")+COUNTIFS(CONFLICTS!$B$6:$B$205,B77,CONFLICTS!$H$6:$H$205,"YES",CONFLICTS!$I$6:$I$205,"OPEN",CONFLICTS!$K$6:$K$205,"VALID",CONFLICTS!$C$6:$C$205,"BUYER")+COUNTIFS(CONFLICTS!$B$6:$B$205,B77,CONFLICTS!$H$6:$H$205,"YES",CONFLICTS!$I$6:$I$205,"OPEN",CONFLICTS!$K$6:$K$205,"VALID",CONFLICTS!$C$6:$C$205,"EVIDENCE"))&gt;0,"BLOCKING SUBSTITUTE CONFLICT","CLEAR"),IF(E77="INCLUDE REFERENCE",IF((COUNTIFS(CONFLICTS!$B$6:$B$205,B77,CONFLICTS!$H$6:$H$205,"YES",CONFLICTS!$I$6:$I$205,"OPEN",CONFLICTS!$K$6:$K$205,"VALID",CONFLICTS!$C$6:$C$205,"SCOPE")+COUNTIFS(CONFLICTS!$B$6:$B$205,B77,CONFLICTS!$H$6:$H$205,"YES",CONFLICTS!$I$6:$I$205,"OPEN",CONFLICTS!$K$6:$K$205,"VALID",CONFLICTS!$C$6:$C$205,"EVIDENCE"))&gt;0,"BLOCKING REFERENCE CONFLICT","CLEAR"),"CLEAR"))))</x:f>
      </x:c>
      <x:c r="K77" s="26" t="str">
        <x:f>IF(A77="","",IF(H77&lt;&gt;"VALID","BLOCKED",IF(I77&lt;&gt;"MATCH","UNRESOLVED",IF(E77="INCLUDE DIRECT",IF(J77="CLEAR","READY","BLOCKED"),IF(E77="INCLUDE CONDITIONAL",IF(J77="CLEAR","READY","UNRESOLVED"),IF(OR(E77="INCLUDE REFERENCE",E77="INCLUDE SUBSTITUTE",E77="EXCLUDE DIRECT"),IF(J77="CLEAR","READY","BLOCKED"),"BLOCKED"))))))</x:f>
      </x:c>
    </x:row>
    <x:row r="78">
      <x:c r="A78" s="20"/>
      <x:c r="B78" s="20"/>
      <x:c r="C78" s="20"/>
      <x:c r="D78" s="20"/>
      <x:c r="E78" s="20"/>
      <x:c r="F78" s="20"/>
      <x:c r="G78" s="20"/>
      <x:c r="H78" s="26" t="str">
        <x:f>IF(A78="","",IF(COUNTIF($A$6:$A$205,A78)&gt;1,"INVALID - DUPLICATE ID",IF(AND(COUNTIF(CANDIDATES!$A$6:$A$205,B78)=1,OR(AND(LEN(E78)=14,IFERROR(FIND("INCLUDE DIRECT",E78),0)=1),AND(LEN(E78)=19,IFERROR(FIND("INCLUDE CONDITIONAL",E78),0)=1),AND(LEN(E78)=17,IFERROR(FIND("INCLUDE REFERENCE",E78),0)=1),AND(LEN(E78)=18,IFERROR(FIND("INCLUDE SUBSTITUTE",E78),0)=1),AND(LEN(E78)=14,IFERROR(FIND("EXCLUDE DIRECT",E78),0)=1))),"VALID","INVALID - CONTROL / CANDIDATE")))</x:f>
      </x:c>
      <x:c r="I78" s="26" t="str">
        <x:f>IF(A78="","",IF(COUNTIFS(CANDIDATES!$A$6:$A$205,B78,CANDIDATES!$Q$6:$Q$205,C78)=1,"MATCH","REVIEW ROLE"))</x:f>
      </x:c>
      <x:c r="J78" s="26" t="str">
        <x:f>IF(A78="","",IF(OR(E78="INCLUDE DIRECT",E78="INCLUDE CONDITIONAL"),IF(COUNTIFS(CONFLICTS!$B$6:$B$205,B78,CONFLICTS!$H$6:$H$205,"YES",CONFLICTS!$I$6:$I$205,"OPEN",CONFLICTS!$K$6:$K$205,"VALID")&gt;0,"OPEN MATERIAL CONFLICT","CLEAR"),IF(E78="INCLUDE SUBSTITUTE",IF((COUNTIFS(CONFLICTS!$B$6:$B$205,B78,CONFLICTS!$H$6:$H$205,"YES",CONFLICTS!$I$6:$I$205,"OPEN",CONFLICTS!$K$6:$K$205,"VALID",CONFLICTS!$C$6:$C$205,"SCOPE")+COUNTIFS(CONFLICTS!$B$6:$B$205,B78,CONFLICTS!$H$6:$H$205,"YES",CONFLICTS!$I$6:$I$205,"OPEN",CONFLICTS!$K$6:$K$205,"VALID",CONFLICTS!$C$6:$C$205,"BUYER")+COUNTIFS(CONFLICTS!$B$6:$B$205,B78,CONFLICTS!$H$6:$H$205,"YES",CONFLICTS!$I$6:$I$205,"OPEN",CONFLICTS!$K$6:$K$205,"VALID",CONFLICTS!$C$6:$C$205,"EVIDENCE"))&gt;0,"BLOCKING SUBSTITUTE CONFLICT","CLEAR"),IF(E78="INCLUDE REFERENCE",IF((COUNTIFS(CONFLICTS!$B$6:$B$205,B78,CONFLICTS!$H$6:$H$205,"YES",CONFLICTS!$I$6:$I$205,"OPEN",CONFLICTS!$K$6:$K$205,"VALID",CONFLICTS!$C$6:$C$205,"SCOPE")+COUNTIFS(CONFLICTS!$B$6:$B$205,B78,CONFLICTS!$H$6:$H$205,"YES",CONFLICTS!$I$6:$I$205,"OPEN",CONFLICTS!$K$6:$K$205,"VALID",CONFLICTS!$C$6:$C$205,"EVIDENCE"))&gt;0,"BLOCKING REFERENCE CONFLICT","CLEAR"),"CLEAR"))))</x:f>
      </x:c>
      <x:c r="K78" s="26" t="str">
        <x:f>IF(A78="","",IF(H78&lt;&gt;"VALID","BLOCKED",IF(I78&lt;&gt;"MATCH","UNRESOLVED",IF(E78="INCLUDE DIRECT",IF(J78="CLEAR","READY","BLOCKED"),IF(E78="INCLUDE CONDITIONAL",IF(J78="CLEAR","READY","UNRESOLVED"),IF(OR(E78="INCLUDE REFERENCE",E78="INCLUDE SUBSTITUTE",E78="EXCLUDE DIRECT"),IF(J78="CLEAR","READY","BLOCKED"),"BLOCKED"))))))</x:f>
      </x:c>
    </x:row>
    <x:row r="79">
      <x:c r="A79" s="20"/>
      <x:c r="B79" s="20"/>
      <x:c r="C79" s="20"/>
      <x:c r="D79" s="20"/>
      <x:c r="E79" s="20"/>
      <x:c r="F79" s="20"/>
      <x:c r="G79" s="20"/>
      <x:c r="H79" s="26" t="str">
        <x:f>IF(A79="","",IF(COUNTIF($A$6:$A$205,A79)&gt;1,"INVALID - DUPLICATE ID",IF(AND(COUNTIF(CANDIDATES!$A$6:$A$205,B79)=1,OR(AND(LEN(E79)=14,IFERROR(FIND("INCLUDE DIRECT",E79),0)=1),AND(LEN(E79)=19,IFERROR(FIND("INCLUDE CONDITIONAL",E79),0)=1),AND(LEN(E79)=17,IFERROR(FIND("INCLUDE REFERENCE",E79),0)=1),AND(LEN(E79)=18,IFERROR(FIND("INCLUDE SUBSTITUTE",E79),0)=1),AND(LEN(E79)=14,IFERROR(FIND("EXCLUDE DIRECT",E79),0)=1))),"VALID","INVALID - CONTROL / CANDIDATE")))</x:f>
      </x:c>
      <x:c r="I79" s="26" t="str">
        <x:f>IF(A79="","",IF(COUNTIFS(CANDIDATES!$A$6:$A$205,B79,CANDIDATES!$Q$6:$Q$205,C79)=1,"MATCH","REVIEW ROLE"))</x:f>
      </x:c>
      <x:c r="J79" s="26" t="str">
        <x:f>IF(A79="","",IF(OR(E79="INCLUDE DIRECT",E79="INCLUDE CONDITIONAL"),IF(COUNTIFS(CONFLICTS!$B$6:$B$205,B79,CONFLICTS!$H$6:$H$205,"YES",CONFLICTS!$I$6:$I$205,"OPEN",CONFLICTS!$K$6:$K$205,"VALID")&gt;0,"OPEN MATERIAL CONFLICT","CLEAR"),IF(E79="INCLUDE SUBSTITUTE",IF((COUNTIFS(CONFLICTS!$B$6:$B$205,B79,CONFLICTS!$H$6:$H$205,"YES",CONFLICTS!$I$6:$I$205,"OPEN",CONFLICTS!$K$6:$K$205,"VALID",CONFLICTS!$C$6:$C$205,"SCOPE")+COUNTIFS(CONFLICTS!$B$6:$B$205,B79,CONFLICTS!$H$6:$H$205,"YES",CONFLICTS!$I$6:$I$205,"OPEN",CONFLICTS!$K$6:$K$205,"VALID",CONFLICTS!$C$6:$C$205,"BUYER")+COUNTIFS(CONFLICTS!$B$6:$B$205,B79,CONFLICTS!$H$6:$H$205,"YES",CONFLICTS!$I$6:$I$205,"OPEN",CONFLICTS!$K$6:$K$205,"VALID",CONFLICTS!$C$6:$C$205,"EVIDENCE"))&gt;0,"BLOCKING SUBSTITUTE CONFLICT","CLEAR"),IF(E79="INCLUDE REFERENCE",IF((COUNTIFS(CONFLICTS!$B$6:$B$205,B79,CONFLICTS!$H$6:$H$205,"YES",CONFLICTS!$I$6:$I$205,"OPEN",CONFLICTS!$K$6:$K$205,"VALID",CONFLICTS!$C$6:$C$205,"SCOPE")+COUNTIFS(CONFLICTS!$B$6:$B$205,B79,CONFLICTS!$H$6:$H$205,"YES",CONFLICTS!$I$6:$I$205,"OPEN",CONFLICTS!$K$6:$K$205,"VALID",CONFLICTS!$C$6:$C$205,"EVIDENCE"))&gt;0,"BLOCKING REFERENCE CONFLICT","CLEAR"),"CLEAR"))))</x:f>
      </x:c>
      <x:c r="K79" s="26" t="str">
        <x:f>IF(A79="","",IF(H79&lt;&gt;"VALID","BLOCKED",IF(I79&lt;&gt;"MATCH","UNRESOLVED",IF(E79="INCLUDE DIRECT",IF(J79="CLEAR","READY","BLOCKED"),IF(E79="INCLUDE CONDITIONAL",IF(J79="CLEAR","READY","UNRESOLVED"),IF(OR(E79="INCLUDE REFERENCE",E79="INCLUDE SUBSTITUTE",E79="EXCLUDE DIRECT"),IF(J79="CLEAR","READY","BLOCKED"),"BLOCKED"))))))</x:f>
      </x:c>
    </x:row>
    <x:row r="80">
      <x:c r="A80" s="20"/>
      <x:c r="B80" s="20"/>
      <x:c r="C80" s="20"/>
      <x:c r="D80" s="20"/>
      <x:c r="E80" s="20"/>
      <x:c r="F80" s="20"/>
      <x:c r="G80" s="20"/>
      <x:c r="H80" s="26" t="str">
        <x:f>IF(A80="","",IF(COUNTIF($A$6:$A$205,A80)&gt;1,"INVALID - DUPLICATE ID",IF(AND(COUNTIF(CANDIDATES!$A$6:$A$205,B80)=1,OR(AND(LEN(E80)=14,IFERROR(FIND("INCLUDE DIRECT",E80),0)=1),AND(LEN(E80)=19,IFERROR(FIND("INCLUDE CONDITIONAL",E80),0)=1),AND(LEN(E80)=17,IFERROR(FIND("INCLUDE REFERENCE",E80),0)=1),AND(LEN(E80)=18,IFERROR(FIND("INCLUDE SUBSTITUTE",E80),0)=1),AND(LEN(E80)=14,IFERROR(FIND("EXCLUDE DIRECT",E80),0)=1))),"VALID","INVALID - CONTROL / CANDIDATE")))</x:f>
      </x:c>
      <x:c r="I80" s="26" t="str">
        <x:f>IF(A80="","",IF(COUNTIFS(CANDIDATES!$A$6:$A$205,B80,CANDIDATES!$Q$6:$Q$205,C80)=1,"MATCH","REVIEW ROLE"))</x:f>
      </x:c>
      <x:c r="J80" s="26" t="str">
        <x:f>IF(A80="","",IF(OR(E80="INCLUDE DIRECT",E80="INCLUDE CONDITIONAL"),IF(COUNTIFS(CONFLICTS!$B$6:$B$205,B80,CONFLICTS!$H$6:$H$205,"YES",CONFLICTS!$I$6:$I$205,"OPEN",CONFLICTS!$K$6:$K$205,"VALID")&gt;0,"OPEN MATERIAL CONFLICT","CLEAR"),IF(E80="INCLUDE SUBSTITUTE",IF((COUNTIFS(CONFLICTS!$B$6:$B$205,B80,CONFLICTS!$H$6:$H$205,"YES",CONFLICTS!$I$6:$I$205,"OPEN",CONFLICTS!$K$6:$K$205,"VALID",CONFLICTS!$C$6:$C$205,"SCOPE")+COUNTIFS(CONFLICTS!$B$6:$B$205,B80,CONFLICTS!$H$6:$H$205,"YES",CONFLICTS!$I$6:$I$205,"OPEN",CONFLICTS!$K$6:$K$205,"VALID",CONFLICTS!$C$6:$C$205,"BUYER")+COUNTIFS(CONFLICTS!$B$6:$B$205,B80,CONFLICTS!$H$6:$H$205,"YES",CONFLICTS!$I$6:$I$205,"OPEN",CONFLICTS!$K$6:$K$205,"VALID",CONFLICTS!$C$6:$C$205,"EVIDENCE"))&gt;0,"BLOCKING SUBSTITUTE CONFLICT","CLEAR"),IF(E80="INCLUDE REFERENCE",IF((COUNTIFS(CONFLICTS!$B$6:$B$205,B80,CONFLICTS!$H$6:$H$205,"YES",CONFLICTS!$I$6:$I$205,"OPEN",CONFLICTS!$K$6:$K$205,"VALID",CONFLICTS!$C$6:$C$205,"SCOPE")+COUNTIFS(CONFLICTS!$B$6:$B$205,B80,CONFLICTS!$H$6:$H$205,"YES",CONFLICTS!$I$6:$I$205,"OPEN",CONFLICTS!$K$6:$K$205,"VALID",CONFLICTS!$C$6:$C$205,"EVIDENCE"))&gt;0,"BLOCKING REFERENCE CONFLICT","CLEAR"),"CLEAR"))))</x:f>
      </x:c>
      <x:c r="K80" s="26" t="str">
        <x:f>IF(A80="","",IF(H80&lt;&gt;"VALID","BLOCKED",IF(I80&lt;&gt;"MATCH","UNRESOLVED",IF(E80="INCLUDE DIRECT",IF(J80="CLEAR","READY","BLOCKED"),IF(E80="INCLUDE CONDITIONAL",IF(J80="CLEAR","READY","UNRESOLVED"),IF(OR(E80="INCLUDE REFERENCE",E80="INCLUDE SUBSTITUTE",E80="EXCLUDE DIRECT"),IF(J80="CLEAR","READY","BLOCKED"),"BLOCKED"))))))</x:f>
      </x:c>
    </x:row>
    <x:row r="81">
      <x:c r="A81" s="20"/>
      <x:c r="B81" s="20"/>
      <x:c r="C81" s="20"/>
      <x:c r="D81" s="20"/>
      <x:c r="E81" s="20"/>
      <x:c r="F81" s="20"/>
      <x:c r="G81" s="20"/>
      <x:c r="H81" s="26" t="str">
        <x:f>IF(A81="","",IF(COUNTIF($A$6:$A$205,A81)&gt;1,"INVALID - DUPLICATE ID",IF(AND(COUNTIF(CANDIDATES!$A$6:$A$205,B81)=1,OR(AND(LEN(E81)=14,IFERROR(FIND("INCLUDE DIRECT",E81),0)=1),AND(LEN(E81)=19,IFERROR(FIND("INCLUDE CONDITIONAL",E81),0)=1),AND(LEN(E81)=17,IFERROR(FIND("INCLUDE REFERENCE",E81),0)=1),AND(LEN(E81)=18,IFERROR(FIND("INCLUDE SUBSTITUTE",E81),0)=1),AND(LEN(E81)=14,IFERROR(FIND("EXCLUDE DIRECT",E81),0)=1))),"VALID","INVALID - CONTROL / CANDIDATE")))</x:f>
      </x:c>
      <x:c r="I81" s="26" t="str">
        <x:f>IF(A81="","",IF(COUNTIFS(CANDIDATES!$A$6:$A$205,B81,CANDIDATES!$Q$6:$Q$205,C81)=1,"MATCH","REVIEW ROLE"))</x:f>
      </x:c>
      <x:c r="J81" s="26" t="str">
        <x:f>IF(A81="","",IF(OR(E81="INCLUDE DIRECT",E81="INCLUDE CONDITIONAL"),IF(COUNTIFS(CONFLICTS!$B$6:$B$205,B81,CONFLICTS!$H$6:$H$205,"YES",CONFLICTS!$I$6:$I$205,"OPEN",CONFLICTS!$K$6:$K$205,"VALID")&gt;0,"OPEN MATERIAL CONFLICT","CLEAR"),IF(E81="INCLUDE SUBSTITUTE",IF((COUNTIFS(CONFLICTS!$B$6:$B$205,B81,CONFLICTS!$H$6:$H$205,"YES",CONFLICTS!$I$6:$I$205,"OPEN",CONFLICTS!$K$6:$K$205,"VALID",CONFLICTS!$C$6:$C$205,"SCOPE")+COUNTIFS(CONFLICTS!$B$6:$B$205,B81,CONFLICTS!$H$6:$H$205,"YES",CONFLICTS!$I$6:$I$205,"OPEN",CONFLICTS!$K$6:$K$205,"VALID",CONFLICTS!$C$6:$C$205,"BUYER")+COUNTIFS(CONFLICTS!$B$6:$B$205,B81,CONFLICTS!$H$6:$H$205,"YES",CONFLICTS!$I$6:$I$205,"OPEN",CONFLICTS!$K$6:$K$205,"VALID",CONFLICTS!$C$6:$C$205,"EVIDENCE"))&gt;0,"BLOCKING SUBSTITUTE CONFLICT","CLEAR"),IF(E81="INCLUDE REFERENCE",IF((COUNTIFS(CONFLICTS!$B$6:$B$205,B81,CONFLICTS!$H$6:$H$205,"YES",CONFLICTS!$I$6:$I$205,"OPEN",CONFLICTS!$K$6:$K$205,"VALID",CONFLICTS!$C$6:$C$205,"SCOPE")+COUNTIFS(CONFLICTS!$B$6:$B$205,B81,CONFLICTS!$H$6:$H$205,"YES",CONFLICTS!$I$6:$I$205,"OPEN",CONFLICTS!$K$6:$K$205,"VALID",CONFLICTS!$C$6:$C$205,"EVIDENCE"))&gt;0,"BLOCKING REFERENCE CONFLICT","CLEAR"),"CLEAR"))))</x:f>
      </x:c>
      <x:c r="K81" s="26" t="str">
        <x:f>IF(A81="","",IF(H81&lt;&gt;"VALID","BLOCKED",IF(I81&lt;&gt;"MATCH","UNRESOLVED",IF(E81="INCLUDE DIRECT",IF(J81="CLEAR","READY","BLOCKED"),IF(E81="INCLUDE CONDITIONAL",IF(J81="CLEAR","READY","UNRESOLVED"),IF(OR(E81="INCLUDE REFERENCE",E81="INCLUDE SUBSTITUTE",E81="EXCLUDE DIRECT"),IF(J81="CLEAR","READY","BLOCKED"),"BLOCKED"))))))</x:f>
      </x:c>
    </x:row>
    <x:row r="82">
      <x:c r="A82" s="20"/>
      <x:c r="B82" s="20"/>
      <x:c r="C82" s="20"/>
      <x:c r="D82" s="20"/>
      <x:c r="E82" s="20"/>
      <x:c r="F82" s="20"/>
      <x:c r="G82" s="20"/>
      <x:c r="H82" s="26" t="str">
        <x:f>IF(A82="","",IF(COUNTIF($A$6:$A$205,A82)&gt;1,"INVALID - DUPLICATE ID",IF(AND(COUNTIF(CANDIDATES!$A$6:$A$205,B82)=1,OR(AND(LEN(E82)=14,IFERROR(FIND("INCLUDE DIRECT",E82),0)=1),AND(LEN(E82)=19,IFERROR(FIND("INCLUDE CONDITIONAL",E82),0)=1),AND(LEN(E82)=17,IFERROR(FIND("INCLUDE REFERENCE",E82),0)=1),AND(LEN(E82)=18,IFERROR(FIND("INCLUDE SUBSTITUTE",E82),0)=1),AND(LEN(E82)=14,IFERROR(FIND("EXCLUDE DIRECT",E82),0)=1))),"VALID","INVALID - CONTROL / CANDIDATE")))</x:f>
      </x:c>
      <x:c r="I82" s="26" t="str">
        <x:f>IF(A82="","",IF(COUNTIFS(CANDIDATES!$A$6:$A$205,B82,CANDIDATES!$Q$6:$Q$205,C82)=1,"MATCH","REVIEW ROLE"))</x:f>
      </x:c>
      <x:c r="J82" s="26" t="str">
        <x:f>IF(A82="","",IF(OR(E82="INCLUDE DIRECT",E82="INCLUDE CONDITIONAL"),IF(COUNTIFS(CONFLICTS!$B$6:$B$205,B82,CONFLICTS!$H$6:$H$205,"YES",CONFLICTS!$I$6:$I$205,"OPEN",CONFLICTS!$K$6:$K$205,"VALID")&gt;0,"OPEN MATERIAL CONFLICT","CLEAR"),IF(E82="INCLUDE SUBSTITUTE",IF((COUNTIFS(CONFLICTS!$B$6:$B$205,B82,CONFLICTS!$H$6:$H$205,"YES",CONFLICTS!$I$6:$I$205,"OPEN",CONFLICTS!$K$6:$K$205,"VALID",CONFLICTS!$C$6:$C$205,"SCOPE")+COUNTIFS(CONFLICTS!$B$6:$B$205,B82,CONFLICTS!$H$6:$H$205,"YES",CONFLICTS!$I$6:$I$205,"OPEN",CONFLICTS!$K$6:$K$205,"VALID",CONFLICTS!$C$6:$C$205,"BUYER")+COUNTIFS(CONFLICTS!$B$6:$B$205,B82,CONFLICTS!$H$6:$H$205,"YES",CONFLICTS!$I$6:$I$205,"OPEN",CONFLICTS!$K$6:$K$205,"VALID",CONFLICTS!$C$6:$C$205,"EVIDENCE"))&gt;0,"BLOCKING SUBSTITUTE CONFLICT","CLEAR"),IF(E82="INCLUDE REFERENCE",IF((COUNTIFS(CONFLICTS!$B$6:$B$205,B82,CONFLICTS!$H$6:$H$205,"YES",CONFLICTS!$I$6:$I$205,"OPEN",CONFLICTS!$K$6:$K$205,"VALID",CONFLICTS!$C$6:$C$205,"SCOPE")+COUNTIFS(CONFLICTS!$B$6:$B$205,B82,CONFLICTS!$H$6:$H$205,"YES",CONFLICTS!$I$6:$I$205,"OPEN",CONFLICTS!$K$6:$K$205,"VALID",CONFLICTS!$C$6:$C$205,"EVIDENCE"))&gt;0,"BLOCKING REFERENCE CONFLICT","CLEAR"),"CLEAR"))))</x:f>
      </x:c>
      <x:c r="K82" s="26" t="str">
        <x:f>IF(A82="","",IF(H82&lt;&gt;"VALID","BLOCKED",IF(I82&lt;&gt;"MATCH","UNRESOLVED",IF(E82="INCLUDE DIRECT",IF(J82="CLEAR","READY","BLOCKED"),IF(E82="INCLUDE CONDITIONAL",IF(J82="CLEAR","READY","UNRESOLVED"),IF(OR(E82="INCLUDE REFERENCE",E82="INCLUDE SUBSTITUTE",E82="EXCLUDE DIRECT"),IF(J82="CLEAR","READY","BLOCKED"),"BLOCKED"))))))</x:f>
      </x:c>
    </x:row>
    <x:row r="83">
      <x:c r="A83" s="20"/>
      <x:c r="B83" s="20"/>
      <x:c r="C83" s="20"/>
      <x:c r="D83" s="20"/>
      <x:c r="E83" s="20"/>
      <x:c r="F83" s="20"/>
      <x:c r="G83" s="20"/>
      <x:c r="H83" s="26" t="str">
        <x:f>IF(A83="","",IF(COUNTIF($A$6:$A$205,A83)&gt;1,"INVALID - DUPLICATE ID",IF(AND(COUNTIF(CANDIDATES!$A$6:$A$205,B83)=1,OR(AND(LEN(E83)=14,IFERROR(FIND("INCLUDE DIRECT",E83),0)=1),AND(LEN(E83)=19,IFERROR(FIND("INCLUDE CONDITIONAL",E83),0)=1),AND(LEN(E83)=17,IFERROR(FIND("INCLUDE REFERENCE",E83),0)=1),AND(LEN(E83)=18,IFERROR(FIND("INCLUDE SUBSTITUTE",E83),0)=1),AND(LEN(E83)=14,IFERROR(FIND("EXCLUDE DIRECT",E83),0)=1))),"VALID","INVALID - CONTROL / CANDIDATE")))</x:f>
      </x:c>
      <x:c r="I83" s="26" t="str">
        <x:f>IF(A83="","",IF(COUNTIFS(CANDIDATES!$A$6:$A$205,B83,CANDIDATES!$Q$6:$Q$205,C83)=1,"MATCH","REVIEW ROLE"))</x:f>
      </x:c>
      <x:c r="J83" s="26" t="str">
        <x:f>IF(A83="","",IF(OR(E83="INCLUDE DIRECT",E83="INCLUDE CONDITIONAL"),IF(COUNTIFS(CONFLICTS!$B$6:$B$205,B83,CONFLICTS!$H$6:$H$205,"YES",CONFLICTS!$I$6:$I$205,"OPEN",CONFLICTS!$K$6:$K$205,"VALID")&gt;0,"OPEN MATERIAL CONFLICT","CLEAR"),IF(E83="INCLUDE SUBSTITUTE",IF((COUNTIFS(CONFLICTS!$B$6:$B$205,B83,CONFLICTS!$H$6:$H$205,"YES",CONFLICTS!$I$6:$I$205,"OPEN",CONFLICTS!$K$6:$K$205,"VALID",CONFLICTS!$C$6:$C$205,"SCOPE")+COUNTIFS(CONFLICTS!$B$6:$B$205,B83,CONFLICTS!$H$6:$H$205,"YES",CONFLICTS!$I$6:$I$205,"OPEN",CONFLICTS!$K$6:$K$205,"VALID",CONFLICTS!$C$6:$C$205,"BUYER")+COUNTIFS(CONFLICTS!$B$6:$B$205,B83,CONFLICTS!$H$6:$H$205,"YES",CONFLICTS!$I$6:$I$205,"OPEN",CONFLICTS!$K$6:$K$205,"VALID",CONFLICTS!$C$6:$C$205,"EVIDENCE"))&gt;0,"BLOCKING SUBSTITUTE CONFLICT","CLEAR"),IF(E83="INCLUDE REFERENCE",IF((COUNTIFS(CONFLICTS!$B$6:$B$205,B83,CONFLICTS!$H$6:$H$205,"YES",CONFLICTS!$I$6:$I$205,"OPEN",CONFLICTS!$K$6:$K$205,"VALID",CONFLICTS!$C$6:$C$205,"SCOPE")+COUNTIFS(CONFLICTS!$B$6:$B$205,B83,CONFLICTS!$H$6:$H$205,"YES",CONFLICTS!$I$6:$I$205,"OPEN",CONFLICTS!$K$6:$K$205,"VALID",CONFLICTS!$C$6:$C$205,"EVIDENCE"))&gt;0,"BLOCKING REFERENCE CONFLICT","CLEAR"),"CLEAR"))))</x:f>
      </x:c>
      <x:c r="K83" s="26" t="str">
        <x:f>IF(A83="","",IF(H83&lt;&gt;"VALID","BLOCKED",IF(I83&lt;&gt;"MATCH","UNRESOLVED",IF(E83="INCLUDE DIRECT",IF(J83="CLEAR","READY","BLOCKED"),IF(E83="INCLUDE CONDITIONAL",IF(J83="CLEAR","READY","UNRESOLVED"),IF(OR(E83="INCLUDE REFERENCE",E83="INCLUDE SUBSTITUTE",E83="EXCLUDE DIRECT"),IF(J83="CLEAR","READY","BLOCKED"),"BLOCKED"))))))</x:f>
      </x:c>
    </x:row>
    <x:row r="84">
      <x:c r="A84" s="20"/>
      <x:c r="B84" s="20"/>
      <x:c r="C84" s="20"/>
      <x:c r="D84" s="20"/>
      <x:c r="E84" s="20"/>
      <x:c r="F84" s="20"/>
      <x:c r="G84" s="20"/>
      <x:c r="H84" s="26" t="str">
        <x:f>IF(A84="","",IF(COUNTIF($A$6:$A$205,A84)&gt;1,"INVALID - DUPLICATE ID",IF(AND(COUNTIF(CANDIDATES!$A$6:$A$205,B84)=1,OR(AND(LEN(E84)=14,IFERROR(FIND("INCLUDE DIRECT",E84),0)=1),AND(LEN(E84)=19,IFERROR(FIND("INCLUDE CONDITIONAL",E84),0)=1),AND(LEN(E84)=17,IFERROR(FIND("INCLUDE REFERENCE",E84),0)=1),AND(LEN(E84)=18,IFERROR(FIND("INCLUDE SUBSTITUTE",E84),0)=1),AND(LEN(E84)=14,IFERROR(FIND("EXCLUDE DIRECT",E84),0)=1))),"VALID","INVALID - CONTROL / CANDIDATE")))</x:f>
      </x:c>
      <x:c r="I84" s="26" t="str">
        <x:f>IF(A84="","",IF(COUNTIFS(CANDIDATES!$A$6:$A$205,B84,CANDIDATES!$Q$6:$Q$205,C84)=1,"MATCH","REVIEW ROLE"))</x:f>
      </x:c>
      <x:c r="J84" s="26" t="str">
        <x:f>IF(A84="","",IF(OR(E84="INCLUDE DIRECT",E84="INCLUDE CONDITIONAL"),IF(COUNTIFS(CONFLICTS!$B$6:$B$205,B84,CONFLICTS!$H$6:$H$205,"YES",CONFLICTS!$I$6:$I$205,"OPEN",CONFLICTS!$K$6:$K$205,"VALID")&gt;0,"OPEN MATERIAL CONFLICT","CLEAR"),IF(E84="INCLUDE SUBSTITUTE",IF((COUNTIFS(CONFLICTS!$B$6:$B$205,B84,CONFLICTS!$H$6:$H$205,"YES",CONFLICTS!$I$6:$I$205,"OPEN",CONFLICTS!$K$6:$K$205,"VALID",CONFLICTS!$C$6:$C$205,"SCOPE")+COUNTIFS(CONFLICTS!$B$6:$B$205,B84,CONFLICTS!$H$6:$H$205,"YES",CONFLICTS!$I$6:$I$205,"OPEN",CONFLICTS!$K$6:$K$205,"VALID",CONFLICTS!$C$6:$C$205,"BUYER")+COUNTIFS(CONFLICTS!$B$6:$B$205,B84,CONFLICTS!$H$6:$H$205,"YES",CONFLICTS!$I$6:$I$205,"OPEN",CONFLICTS!$K$6:$K$205,"VALID",CONFLICTS!$C$6:$C$205,"EVIDENCE"))&gt;0,"BLOCKING SUBSTITUTE CONFLICT","CLEAR"),IF(E84="INCLUDE REFERENCE",IF((COUNTIFS(CONFLICTS!$B$6:$B$205,B84,CONFLICTS!$H$6:$H$205,"YES",CONFLICTS!$I$6:$I$205,"OPEN",CONFLICTS!$K$6:$K$205,"VALID",CONFLICTS!$C$6:$C$205,"SCOPE")+COUNTIFS(CONFLICTS!$B$6:$B$205,B84,CONFLICTS!$H$6:$H$205,"YES",CONFLICTS!$I$6:$I$205,"OPEN",CONFLICTS!$K$6:$K$205,"VALID",CONFLICTS!$C$6:$C$205,"EVIDENCE"))&gt;0,"BLOCKING REFERENCE CONFLICT","CLEAR"),"CLEAR"))))</x:f>
      </x:c>
      <x:c r="K84" s="26" t="str">
        <x:f>IF(A84="","",IF(H84&lt;&gt;"VALID","BLOCKED",IF(I84&lt;&gt;"MATCH","UNRESOLVED",IF(E84="INCLUDE DIRECT",IF(J84="CLEAR","READY","BLOCKED"),IF(E84="INCLUDE CONDITIONAL",IF(J84="CLEAR","READY","UNRESOLVED"),IF(OR(E84="INCLUDE REFERENCE",E84="INCLUDE SUBSTITUTE",E84="EXCLUDE DIRECT"),IF(J84="CLEAR","READY","BLOCKED"),"BLOCKED"))))))</x:f>
      </x:c>
    </x:row>
    <x:row r="85">
      <x:c r="A85" s="20"/>
      <x:c r="B85" s="20"/>
      <x:c r="C85" s="20"/>
      <x:c r="D85" s="20"/>
      <x:c r="E85" s="20"/>
      <x:c r="F85" s="20"/>
      <x:c r="G85" s="20"/>
      <x:c r="H85" s="26" t="str">
        <x:f>IF(A85="","",IF(COUNTIF($A$6:$A$205,A85)&gt;1,"INVALID - DUPLICATE ID",IF(AND(COUNTIF(CANDIDATES!$A$6:$A$205,B85)=1,OR(AND(LEN(E85)=14,IFERROR(FIND("INCLUDE DIRECT",E85),0)=1),AND(LEN(E85)=19,IFERROR(FIND("INCLUDE CONDITIONAL",E85),0)=1),AND(LEN(E85)=17,IFERROR(FIND("INCLUDE REFERENCE",E85),0)=1),AND(LEN(E85)=18,IFERROR(FIND("INCLUDE SUBSTITUTE",E85),0)=1),AND(LEN(E85)=14,IFERROR(FIND("EXCLUDE DIRECT",E85),0)=1))),"VALID","INVALID - CONTROL / CANDIDATE")))</x:f>
      </x:c>
      <x:c r="I85" s="26" t="str">
        <x:f>IF(A85="","",IF(COUNTIFS(CANDIDATES!$A$6:$A$205,B85,CANDIDATES!$Q$6:$Q$205,C85)=1,"MATCH","REVIEW ROLE"))</x:f>
      </x:c>
      <x:c r="J85" s="26" t="str">
        <x:f>IF(A85="","",IF(OR(E85="INCLUDE DIRECT",E85="INCLUDE CONDITIONAL"),IF(COUNTIFS(CONFLICTS!$B$6:$B$205,B85,CONFLICTS!$H$6:$H$205,"YES",CONFLICTS!$I$6:$I$205,"OPEN",CONFLICTS!$K$6:$K$205,"VALID")&gt;0,"OPEN MATERIAL CONFLICT","CLEAR"),IF(E85="INCLUDE SUBSTITUTE",IF((COUNTIFS(CONFLICTS!$B$6:$B$205,B85,CONFLICTS!$H$6:$H$205,"YES",CONFLICTS!$I$6:$I$205,"OPEN",CONFLICTS!$K$6:$K$205,"VALID",CONFLICTS!$C$6:$C$205,"SCOPE")+COUNTIFS(CONFLICTS!$B$6:$B$205,B85,CONFLICTS!$H$6:$H$205,"YES",CONFLICTS!$I$6:$I$205,"OPEN",CONFLICTS!$K$6:$K$205,"VALID",CONFLICTS!$C$6:$C$205,"BUYER")+COUNTIFS(CONFLICTS!$B$6:$B$205,B85,CONFLICTS!$H$6:$H$205,"YES",CONFLICTS!$I$6:$I$205,"OPEN",CONFLICTS!$K$6:$K$205,"VALID",CONFLICTS!$C$6:$C$205,"EVIDENCE"))&gt;0,"BLOCKING SUBSTITUTE CONFLICT","CLEAR"),IF(E85="INCLUDE REFERENCE",IF((COUNTIFS(CONFLICTS!$B$6:$B$205,B85,CONFLICTS!$H$6:$H$205,"YES",CONFLICTS!$I$6:$I$205,"OPEN",CONFLICTS!$K$6:$K$205,"VALID",CONFLICTS!$C$6:$C$205,"SCOPE")+COUNTIFS(CONFLICTS!$B$6:$B$205,B85,CONFLICTS!$H$6:$H$205,"YES",CONFLICTS!$I$6:$I$205,"OPEN",CONFLICTS!$K$6:$K$205,"VALID",CONFLICTS!$C$6:$C$205,"EVIDENCE"))&gt;0,"BLOCKING REFERENCE CONFLICT","CLEAR"),"CLEAR"))))</x:f>
      </x:c>
      <x:c r="K85" s="26" t="str">
        <x:f>IF(A85="","",IF(H85&lt;&gt;"VALID","BLOCKED",IF(I85&lt;&gt;"MATCH","UNRESOLVED",IF(E85="INCLUDE DIRECT",IF(J85="CLEAR","READY","BLOCKED"),IF(E85="INCLUDE CONDITIONAL",IF(J85="CLEAR","READY","UNRESOLVED"),IF(OR(E85="INCLUDE REFERENCE",E85="INCLUDE SUBSTITUTE",E85="EXCLUDE DIRECT"),IF(J85="CLEAR","READY","BLOCKED"),"BLOCKED"))))))</x:f>
      </x:c>
    </x:row>
    <x:row r="86">
      <x:c r="A86" s="20"/>
      <x:c r="B86" s="20"/>
      <x:c r="C86" s="20"/>
      <x:c r="D86" s="20"/>
      <x:c r="E86" s="20"/>
      <x:c r="F86" s="20"/>
      <x:c r="G86" s="20"/>
      <x:c r="H86" s="26" t="str">
        <x:f>IF(A86="","",IF(COUNTIF($A$6:$A$205,A86)&gt;1,"INVALID - DUPLICATE ID",IF(AND(COUNTIF(CANDIDATES!$A$6:$A$205,B86)=1,OR(AND(LEN(E86)=14,IFERROR(FIND("INCLUDE DIRECT",E86),0)=1),AND(LEN(E86)=19,IFERROR(FIND("INCLUDE CONDITIONAL",E86),0)=1),AND(LEN(E86)=17,IFERROR(FIND("INCLUDE REFERENCE",E86),0)=1),AND(LEN(E86)=18,IFERROR(FIND("INCLUDE SUBSTITUTE",E86),0)=1),AND(LEN(E86)=14,IFERROR(FIND("EXCLUDE DIRECT",E86),0)=1))),"VALID","INVALID - CONTROL / CANDIDATE")))</x:f>
      </x:c>
      <x:c r="I86" s="26" t="str">
        <x:f>IF(A86="","",IF(COUNTIFS(CANDIDATES!$A$6:$A$205,B86,CANDIDATES!$Q$6:$Q$205,C86)=1,"MATCH","REVIEW ROLE"))</x:f>
      </x:c>
      <x:c r="J86" s="26" t="str">
        <x:f>IF(A86="","",IF(OR(E86="INCLUDE DIRECT",E86="INCLUDE CONDITIONAL"),IF(COUNTIFS(CONFLICTS!$B$6:$B$205,B86,CONFLICTS!$H$6:$H$205,"YES",CONFLICTS!$I$6:$I$205,"OPEN",CONFLICTS!$K$6:$K$205,"VALID")&gt;0,"OPEN MATERIAL CONFLICT","CLEAR"),IF(E86="INCLUDE SUBSTITUTE",IF((COUNTIFS(CONFLICTS!$B$6:$B$205,B86,CONFLICTS!$H$6:$H$205,"YES",CONFLICTS!$I$6:$I$205,"OPEN",CONFLICTS!$K$6:$K$205,"VALID",CONFLICTS!$C$6:$C$205,"SCOPE")+COUNTIFS(CONFLICTS!$B$6:$B$205,B86,CONFLICTS!$H$6:$H$205,"YES",CONFLICTS!$I$6:$I$205,"OPEN",CONFLICTS!$K$6:$K$205,"VALID",CONFLICTS!$C$6:$C$205,"BUYER")+COUNTIFS(CONFLICTS!$B$6:$B$205,B86,CONFLICTS!$H$6:$H$205,"YES",CONFLICTS!$I$6:$I$205,"OPEN",CONFLICTS!$K$6:$K$205,"VALID",CONFLICTS!$C$6:$C$205,"EVIDENCE"))&gt;0,"BLOCKING SUBSTITUTE CONFLICT","CLEAR"),IF(E86="INCLUDE REFERENCE",IF((COUNTIFS(CONFLICTS!$B$6:$B$205,B86,CONFLICTS!$H$6:$H$205,"YES",CONFLICTS!$I$6:$I$205,"OPEN",CONFLICTS!$K$6:$K$205,"VALID",CONFLICTS!$C$6:$C$205,"SCOPE")+COUNTIFS(CONFLICTS!$B$6:$B$205,B86,CONFLICTS!$H$6:$H$205,"YES",CONFLICTS!$I$6:$I$205,"OPEN",CONFLICTS!$K$6:$K$205,"VALID",CONFLICTS!$C$6:$C$205,"EVIDENCE"))&gt;0,"BLOCKING REFERENCE CONFLICT","CLEAR"),"CLEAR"))))</x:f>
      </x:c>
      <x:c r="K86" s="26" t="str">
        <x:f>IF(A86="","",IF(H86&lt;&gt;"VALID","BLOCKED",IF(I86&lt;&gt;"MATCH","UNRESOLVED",IF(E86="INCLUDE DIRECT",IF(J86="CLEAR","READY","BLOCKED"),IF(E86="INCLUDE CONDITIONAL",IF(J86="CLEAR","READY","UNRESOLVED"),IF(OR(E86="INCLUDE REFERENCE",E86="INCLUDE SUBSTITUTE",E86="EXCLUDE DIRECT"),IF(J86="CLEAR","READY","BLOCKED"),"BLOCKED"))))))</x:f>
      </x:c>
    </x:row>
    <x:row r="87">
      <x:c r="A87" s="20"/>
      <x:c r="B87" s="20"/>
      <x:c r="C87" s="20"/>
      <x:c r="D87" s="20"/>
      <x:c r="E87" s="20"/>
      <x:c r="F87" s="20"/>
      <x:c r="G87" s="20"/>
      <x:c r="H87" s="26" t="str">
        <x:f>IF(A87="","",IF(COUNTIF($A$6:$A$205,A87)&gt;1,"INVALID - DUPLICATE ID",IF(AND(COUNTIF(CANDIDATES!$A$6:$A$205,B87)=1,OR(AND(LEN(E87)=14,IFERROR(FIND("INCLUDE DIRECT",E87),0)=1),AND(LEN(E87)=19,IFERROR(FIND("INCLUDE CONDITIONAL",E87),0)=1),AND(LEN(E87)=17,IFERROR(FIND("INCLUDE REFERENCE",E87),0)=1),AND(LEN(E87)=18,IFERROR(FIND("INCLUDE SUBSTITUTE",E87),0)=1),AND(LEN(E87)=14,IFERROR(FIND("EXCLUDE DIRECT",E87),0)=1))),"VALID","INVALID - CONTROL / CANDIDATE")))</x:f>
      </x:c>
      <x:c r="I87" s="26" t="str">
        <x:f>IF(A87="","",IF(COUNTIFS(CANDIDATES!$A$6:$A$205,B87,CANDIDATES!$Q$6:$Q$205,C87)=1,"MATCH","REVIEW ROLE"))</x:f>
      </x:c>
      <x:c r="J87" s="26" t="str">
        <x:f>IF(A87="","",IF(OR(E87="INCLUDE DIRECT",E87="INCLUDE CONDITIONAL"),IF(COUNTIFS(CONFLICTS!$B$6:$B$205,B87,CONFLICTS!$H$6:$H$205,"YES",CONFLICTS!$I$6:$I$205,"OPEN",CONFLICTS!$K$6:$K$205,"VALID")&gt;0,"OPEN MATERIAL CONFLICT","CLEAR"),IF(E87="INCLUDE SUBSTITUTE",IF((COUNTIFS(CONFLICTS!$B$6:$B$205,B87,CONFLICTS!$H$6:$H$205,"YES",CONFLICTS!$I$6:$I$205,"OPEN",CONFLICTS!$K$6:$K$205,"VALID",CONFLICTS!$C$6:$C$205,"SCOPE")+COUNTIFS(CONFLICTS!$B$6:$B$205,B87,CONFLICTS!$H$6:$H$205,"YES",CONFLICTS!$I$6:$I$205,"OPEN",CONFLICTS!$K$6:$K$205,"VALID",CONFLICTS!$C$6:$C$205,"BUYER")+COUNTIFS(CONFLICTS!$B$6:$B$205,B87,CONFLICTS!$H$6:$H$205,"YES",CONFLICTS!$I$6:$I$205,"OPEN",CONFLICTS!$K$6:$K$205,"VALID",CONFLICTS!$C$6:$C$205,"EVIDENCE"))&gt;0,"BLOCKING SUBSTITUTE CONFLICT","CLEAR"),IF(E87="INCLUDE REFERENCE",IF((COUNTIFS(CONFLICTS!$B$6:$B$205,B87,CONFLICTS!$H$6:$H$205,"YES",CONFLICTS!$I$6:$I$205,"OPEN",CONFLICTS!$K$6:$K$205,"VALID",CONFLICTS!$C$6:$C$205,"SCOPE")+COUNTIFS(CONFLICTS!$B$6:$B$205,B87,CONFLICTS!$H$6:$H$205,"YES",CONFLICTS!$I$6:$I$205,"OPEN",CONFLICTS!$K$6:$K$205,"VALID",CONFLICTS!$C$6:$C$205,"EVIDENCE"))&gt;0,"BLOCKING REFERENCE CONFLICT","CLEAR"),"CLEAR"))))</x:f>
      </x:c>
      <x:c r="K87" s="26" t="str">
        <x:f>IF(A87="","",IF(H87&lt;&gt;"VALID","BLOCKED",IF(I87&lt;&gt;"MATCH","UNRESOLVED",IF(E87="INCLUDE DIRECT",IF(J87="CLEAR","READY","BLOCKED"),IF(E87="INCLUDE CONDITIONAL",IF(J87="CLEAR","READY","UNRESOLVED"),IF(OR(E87="INCLUDE REFERENCE",E87="INCLUDE SUBSTITUTE",E87="EXCLUDE DIRECT"),IF(J87="CLEAR","READY","BLOCKED"),"BLOCKED"))))))</x:f>
      </x:c>
    </x:row>
    <x:row r="88">
      <x:c r="A88" s="20"/>
      <x:c r="B88" s="20"/>
      <x:c r="C88" s="20"/>
      <x:c r="D88" s="20"/>
      <x:c r="E88" s="20"/>
      <x:c r="F88" s="20"/>
      <x:c r="G88" s="20"/>
      <x:c r="H88" s="26" t="str">
        <x:f>IF(A88="","",IF(COUNTIF($A$6:$A$205,A88)&gt;1,"INVALID - DUPLICATE ID",IF(AND(COUNTIF(CANDIDATES!$A$6:$A$205,B88)=1,OR(AND(LEN(E88)=14,IFERROR(FIND("INCLUDE DIRECT",E88),0)=1),AND(LEN(E88)=19,IFERROR(FIND("INCLUDE CONDITIONAL",E88),0)=1),AND(LEN(E88)=17,IFERROR(FIND("INCLUDE REFERENCE",E88),0)=1),AND(LEN(E88)=18,IFERROR(FIND("INCLUDE SUBSTITUTE",E88),0)=1),AND(LEN(E88)=14,IFERROR(FIND("EXCLUDE DIRECT",E88),0)=1))),"VALID","INVALID - CONTROL / CANDIDATE")))</x:f>
      </x:c>
      <x:c r="I88" s="26" t="str">
        <x:f>IF(A88="","",IF(COUNTIFS(CANDIDATES!$A$6:$A$205,B88,CANDIDATES!$Q$6:$Q$205,C88)=1,"MATCH","REVIEW ROLE"))</x:f>
      </x:c>
      <x:c r="J88" s="26" t="str">
        <x:f>IF(A88="","",IF(OR(E88="INCLUDE DIRECT",E88="INCLUDE CONDITIONAL"),IF(COUNTIFS(CONFLICTS!$B$6:$B$205,B88,CONFLICTS!$H$6:$H$205,"YES",CONFLICTS!$I$6:$I$205,"OPEN",CONFLICTS!$K$6:$K$205,"VALID")&gt;0,"OPEN MATERIAL CONFLICT","CLEAR"),IF(E88="INCLUDE SUBSTITUTE",IF((COUNTIFS(CONFLICTS!$B$6:$B$205,B88,CONFLICTS!$H$6:$H$205,"YES",CONFLICTS!$I$6:$I$205,"OPEN",CONFLICTS!$K$6:$K$205,"VALID",CONFLICTS!$C$6:$C$205,"SCOPE")+COUNTIFS(CONFLICTS!$B$6:$B$205,B88,CONFLICTS!$H$6:$H$205,"YES",CONFLICTS!$I$6:$I$205,"OPEN",CONFLICTS!$K$6:$K$205,"VALID",CONFLICTS!$C$6:$C$205,"BUYER")+COUNTIFS(CONFLICTS!$B$6:$B$205,B88,CONFLICTS!$H$6:$H$205,"YES",CONFLICTS!$I$6:$I$205,"OPEN",CONFLICTS!$K$6:$K$205,"VALID",CONFLICTS!$C$6:$C$205,"EVIDENCE"))&gt;0,"BLOCKING SUBSTITUTE CONFLICT","CLEAR"),IF(E88="INCLUDE REFERENCE",IF((COUNTIFS(CONFLICTS!$B$6:$B$205,B88,CONFLICTS!$H$6:$H$205,"YES",CONFLICTS!$I$6:$I$205,"OPEN",CONFLICTS!$K$6:$K$205,"VALID",CONFLICTS!$C$6:$C$205,"SCOPE")+COUNTIFS(CONFLICTS!$B$6:$B$205,B88,CONFLICTS!$H$6:$H$205,"YES",CONFLICTS!$I$6:$I$205,"OPEN",CONFLICTS!$K$6:$K$205,"VALID",CONFLICTS!$C$6:$C$205,"EVIDENCE"))&gt;0,"BLOCKING REFERENCE CONFLICT","CLEAR"),"CLEAR"))))</x:f>
      </x:c>
      <x:c r="K88" s="26" t="str">
        <x:f>IF(A88="","",IF(H88&lt;&gt;"VALID","BLOCKED",IF(I88&lt;&gt;"MATCH","UNRESOLVED",IF(E88="INCLUDE DIRECT",IF(J88="CLEAR","READY","BLOCKED"),IF(E88="INCLUDE CONDITIONAL",IF(J88="CLEAR","READY","UNRESOLVED"),IF(OR(E88="INCLUDE REFERENCE",E88="INCLUDE SUBSTITUTE",E88="EXCLUDE DIRECT"),IF(J88="CLEAR","READY","BLOCKED"),"BLOCKED"))))))</x:f>
      </x:c>
    </x:row>
    <x:row r="89">
      <x:c r="A89" s="20"/>
      <x:c r="B89" s="20"/>
      <x:c r="C89" s="20"/>
      <x:c r="D89" s="20"/>
      <x:c r="E89" s="20"/>
      <x:c r="F89" s="20"/>
      <x:c r="G89" s="20"/>
      <x:c r="H89" s="26" t="str">
        <x:f>IF(A89="","",IF(COUNTIF($A$6:$A$205,A89)&gt;1,"INVALID - DUPLICATE ID",IF(AND(COUNTIF(CANDIDATES!$A$6:$A$205,B89)=1,OR(AND(LEN(E89)=14,IFERROR(FIND("INCLUDE DIRECT",E89),0)=1),AND(LEN(E89)=19,IFERROR(FIND("INCLUDE CONDITIONAL",E89),0)=1),AND(LEN(E89)=17,IFERROR(FIND("INCLUDE REFERENCE",E89),0)=1),AND(LEN(E89)=18,IFERROR(FIND("INCLUDE SUBSTITUTE",E89),0)=1),AND(LEN(E89)=14,IFERROR(FIND("EXCLUDE DIRECT",E89),0)=1))),"VALID","INVALID - CONTROL / CANDIDATE")))</x:f>
      </x:c>
      <x:c r="I89" s="26" t="str">
        <x:f>IF(A89="","",IF(COUNTIFS(CANDIDATES!$A$6:$A$205,B89,CANDIDATES!$Q$6:$Q$205,C89)=1,"MATCH","REVIEW ROLE"))</x:f>
      </x:c>
      <x:c r="J89" s="26" t="str">
        <x:f>IF(A89="","",IF(OR(E89="INCLUDE DIRECT",E89="INCLUDE CONDITIONAL"),IF(COUNTIFS(CONFLICTS!$B$6:$B$205,B89,CONFLICTS!$H$6:$H$205,"YES",CONFLICTS!$I$6:$I$205,"OPEN",CONFLICTS!$K$6:$K$205,"VALID")&gt;0,"OPEN MATERIAL CONFLICT","CLEAR"),IF(E89="INCLUDE SUBSTITUTE",IF((COUNTIFS(CONFLICTS!$B$6:$B$205,B89,CONFLICTS!$H$6:$H$205,"YES",CONFLICTS!$I$6:$I$205,"OPEN",CONFLICTS!$K$6:$K$205,"VALID",CONFLICTS!$C$6:$C$205,"SCOPE")+COUNTIFS(CONFLICTS!$B$6:$B$205,B89,CONFLICTS!$H$6:$H$205,"YES",CONFLICTS!$I$6:$I$205,"OPEN",CONFLICTS!$K$6:$K$205,"VALID",CONFLICTS!$C$6:$C$205,"BUYER")+COUNTIFS(CONFLICTS!$B$6:$B$205,B89,CONFLICTS!$H$6:$H$205,"YES",CONFLICTS!$I$6:$I$205,"OPEN",CONFLICTS!$K$6:$K$205,"VALID",CONFLICTS!$C$6:$C$205,"EVIDENCE"))&gt;0,"BLOCKING SUBSTITUTE CONFLICT","CLEAR"),IF(E89="INCLUDE REFERENCE",IF((COUNTIFS(CONFLICTS!$B$6:$B$205,B89,CONFLICTS!$H$6:$H$205,"YES",CONFLICTS!$I$6:$I$205,"OPEN",CONFLICTS!$K$6:$K$205,"VALID",CONFLICTS!$C$6:$C$205,"SCOPE")+COUNTIFS(CONFLICTS!$B$6:$B$205,B89,CONFLICTS!$H$6:$H$205,"YES",CONFLICTS!$I$6:$I$205,"OPEN",CONFLICTS!$K$6:$K$205,"VALID",CONFLICTS!$C$6:$C$205,"EVIDENCE"))&gt;0,"BLOCKING REFERENCE CONFLICT","CLEAR"),"CLEAR"))))</x:f>
      </x:c>
      <x:c r="K89" s="26" t="str">
        <x:f>IF(A89="","",IF(H89&lt;&gt;"VALID","BLOCKED",IF(I89&lt;&gt;"MATCH","UNRESOLVED",IF(E89="INCLUDE DIRECT",IF(J89="CLEAR","READY","BLOCKED"),IF(E89="INCLUDE CONDITIONAL",IF(J89="CLEAR","READY","UNRESOLVED"),IF(OR(E89="INCLUDE REFERENCE",E89="INCLUDE SUBSTITUTE",E89="EXCLUDE DIRECT"),IF(J89="CLEAR","READY","BLOCKED"),"BLOCKED"))))))</x:f>
      </x:c>
    </x:row>
    <x:row r="90">
      <x:c r="A90" s="20"/>
      <x:c r="B90" s="20"/>
      <x:c r="C90" s="20"/>
      <x:c r="D90" s="20"/>
      <x:c r="E90" s="20"/>
      <x:c r="F90" s="20"/>
      <x:c r="G90" s="20"/>
      <x:c r="H90" s="26" t="str">
        <x:f>IF(A90="","",IF(COUNTIF($A$6:$A$205,A90)&gt;1,"INVALID - DUPLICATE ID",IF(AND(COUNTIF(CANDIDATES!$A$6:$A$205,B90)=1,OR(AND(LEN(E90)=14,IFERROR(FIND("INCLUDE DIRECT",E90),0)=1),AND(LEN(E90)=19,IFERROR(FIND("INCLUDE CONDITIONAL",E90),0)=1),AND(LEN(E90)=17,IFERROR(FIND("INCLUDE REFERENCE",E90),0)=1),AND(LEN(E90)=18,IFERROR(FIND("INCLUDE SUBSTITUTE",E90),0)=1),AND(LEN(E90)=14,IFERROR(FIND("EXCLUDE DIRECT",E90),0)=1))),"VALID","INVALID - CONTROL / CANDIDATE")))</x:f>
      </x:c>
      <x:c r="I90" s="26" t="str">
        <x:f>IF(A90="","",IF(COUNTIFS(CANDIDATES!$A$6:$A$205,B90,CANDIDATES!$Q$6:$Q$205,C90)=1,"MATCH","REVIEW ROLE"))</x:f>
      </x:c>
      <x:c r="J90" s="26" t="str">
        <x:f>IF(A90="","",IF(OR(E90="INCLUDE DIRECT",E90="INCLUDE CONDITIONAL"),IF(COUNTIFS(CONFLICTS!$B$6:$B$205,B90,CONFLICTS!$H$6:$H$205,"YES",CONFLICTS!$I$6:$I$205,"OPEN",CONFLICTS!$K$6:$K$205,"VALID")&gt;0,"OPEN MATERIAL CONFLICT","CLEAR"),IF(E90="INCLUDE SUBSTITUTE",IF((COUNTIFS(CONFLICTS!$B$6:$B$205,B90,CONFLICTS!$H$6:$H$205,"YES",CONFLICTS!$I$6:$I$205,"OPEN",CONFLICTS!$K$6:$K$205,"VALID",CONFLICTS!$C$6:$C$205,"SCOPE")+COUNTIFS(CONFLICTS!$B$6:$B$205,B90,CONFLICTS!$H$6:$H$205,"YES",CONFLICTS!$I$6:$I$205,"OPEN",CONFLICTS!$K$6:$K$205,"VALID",CONFLICTS!$C$6:$C$205,"BUYER")+COUNTIFS(CONFLICTS!$B$6:$B$205,B90,CONFLICTS!$H$6:$H$205,"YES",CONFLICTS!$I$6:$I$205,"OPEN",CONFLICTS!$K$6:$K$205,"VALID",CONFLICTS!$C$6:$C$205,"EVIDENCE"))&gt;0,"BLOCKING SUBSTITUTE CONFLICT","CLEAR"),IF(E90="INCLUDE REFERENCE",IF((COUNTIFS(CONFLICTS!$B$6:$B$205,B90,CONFLICTS!$H$6:$H$205,"YES",CONFLICTS!$I$6:$I$205,"OPEN",CONFLICTS!$K$6:$K$205,"VALID",CONFLICTS!$C$6:$C$205,"SCOPE")+COUNTIFS(CONFLICTS!$B$6:$B$205,B90,CONFLICTS!$H$6:$H$205,"YES",CONFLICTS!$I$6:$I$205,"OPEN",CONFLICTS!$K$6:$K$205,"VALID",CONFLICTS!$C$6:$C$205,"EVIDENCE"))&gt;0,"BLOCKING REFERENCE CONFLICT","CLEAR"),"CLEAR"))))</x:f>
      </x:c>
      <x:c r="K90" s="26" t="str">
        <x:f>IF(A90="","",IF(H90&lt;&gt;"VALID","BLOCKED",IF(I90&lt;&gt;"MATCH","UNRESOLVED",IF(E90="INCLUDE DIRECT",IF(J90="CLEAR","READY","BLOCKED"),IF(E90="INCLUDE CONDITIONAL",IF(J90="CLEAR","READY","UNRESOLVED"),IF(OR(E90="INCLUDE REFERENCE",E90="INCLUDE SUBSTITUTE",E90="EXCLUDE DIRECT"),IF(J90="CLEAR","READY","BLOCKED"),"BLOCKED"))))))</x:f>
      </x:c>
    </x:row>
    <x:row r="91">
      <x:c r="A91" s="20"/>
      <x:c r="B91" s="20"/>
      <x:c r="C91" s="20"/>
      <x:c r="D91" s="20"/>
      <x:c r="E91" s="20"/>
      <x:c r="F91" s="20"/>
      <x:c r="G91" s="20"/>
      <x:c r="H91" s="26" t="str">
        <x:f>IF(A91="","",IF(COUNTIF($A$6:$A$205,A91)&gt;1,"INVALID - DUPLICATE ID",IF(AND(COUNTIF(CANDIDATES!$A$6:$A$205,B91)=1,OR(AND(LEN(E91)=14,IFERROR(FIND("INCLUDE DIRECT",E91),0)=1),AND(LEN(E91)=19,IFERROR(FIND("INCLUDE CONDITIONAL",E91),0)=1),AND(LEN(E91)=17,IFERROR(FIND("INCLUDE REFERENCE",E91),0)=1),AND(LEN(E91)=18,IFERROR(FIND("INCLUDE SUBSTITUTE",E91),0)=1),AND(LEN(E91)=14,IFERROR(FIND("EXCLUDE DIRECT",E91),0)=1))),"VALID","INVALID - CONTROL / CANDIDATE")))</x:f>
      </x:c>
      <x:c r="I91" s="26" t="str">
        <x:f>IF(A91="","",IF(COUNTIFS(CANDIDATES!$A$6:$A$205,B91,CANDIDATES!$Q$6:$Q$205,C91)=1,"MATCH","REVIEW ROLE"))</x:f>
      </x:c>
      <x:c r="J91" s="26" t="str">
        <x:f>IF(A91="","",IF(OR(E91="INCLUDE DIRECT",E91="INCLUDE CONDITIONAL"),IF(COUNTIFS(CONFLICTS!$B$6:$B$205,B91,CONFLICTS!$H$6:$H$205,"YES",CONFLICTS!$I$6:$I$205,"OPEN",CONFLICTS!$K$6:$K$205,"VALID")&gt;0,"OPEN MATERIAL CONFLICT","CLEAR"),IF(E91="INCLUDE SUBSTITUTE",IF((COUNTIFS(CONFLICTS!$B$6:$B$205,B91,CONFLICTS!$H$6:$H$205,"YES",CONFLICTS!$I$6:$I$205,"OPEN",CONFLICTS!$K$6:$K$205,"VALID",CONFLICTS!$C$6:$C$205,"SCOPE")+COUNTIFS(CONFLICTS!$B$6:$B$205,B91,CONFLICTS!$H$6:$H$205,"YES",CONFLICTS!$I$6:$I$205,"OPEN",CONFLICTS!$K$6:$K$205,"VALID",CONFLICTS!$C$6:$C$205,"BUYER")+COUNTIFS(CONFLICTS!$B$6:$B$205,B91,CONFLICTS!$H$6:$H$205,"YES",CONFLICTS!$I$6:$I$205,"OPEN",CONFLICTS!$K$6:$K$205,"VALID",CONFLICTS!$C$6:$C$205,"EVIDENCE"))&gt;0,"BLOCKING SUBSTITUTE CONFLICT","CLEAR"),IF(E91="INCLUDE REFERENCE",IF((COUNTIFS(CONFLICTS!$B$6:$B$205,B91,CONFLICTS!$H$6:$H$205,"YES",CONFLICTS!$I$6:$I$205,"OPEN",CONFLICTS!$K$6:$K$205,"VALID",CONFLICTS!$C$6:$C$205,"SCOPE")+COUNTIFS(CONFLICTS!$B$6:$B$205,B91,CONFLICTS!$H$6:$H$205,"YES",CONFLICTS!$I$6:$I$205,"OPEN",CONFLICTS!$K$6:$K$205,"VALID",CONFLICTS!$C$6:$C$205,"EVIDENCE"))&gt;0,"BLOCKING REFERENCE CONFLICT","CLEAR"),"CLEAR"))))</x:f>
      </x:c>
      <x:c r="K91" s="26" t="str">
        <x:f>IF(A91="","",IF(H91&lt;&gt;"VALID","BLOCKED",IF(I91&lt;&gt;"MATCH","UNRESOLVED",IF(E91="INCLUDE DIRECT",IF(J91="CLEAR","READY","BLOCKED"),IF(E91="INCLUDE CONDITIONAL",IF(J91="CLEAR","READY","UNRESOLVED"),IF(OR(E91="INCLUDE REFERENCE",E91="INCLUDE SUBSTITUTE",E91="EXCLUDE DIRECT"),IF(J91="CLEAR","READY","BLOCKED"),"BLOCKED"))))))</x:f>
      </x:c>
    </x:row>
    <x:row r="92">
      <x:c r="A92" s="20"/>
      <x:c r="B92" s="20"/>
      <x:c r="C92" s="20"/>
      <x:c r="D92" s="20"/>
      <x:c r="E92" s="20"/>
      <x:c r="F92" s="20"/>
      <x:c r="G92" s="20"/>
      <x:c r="H92" s="26" t="str">
        <x:f>IF(A92="","",IF(COUNTIF($A$6:$A$205,A92)&gt;1,"INVALID - DUPLICATE ID",IF(AND(COUNTIF(CANDIDATES!$A$6:$A$205,B92)=1,OR(AND(LEN(E92)=14,IFERROR(FIND("INCLUDE DIRECT",E92),0)=1),AND(LEN(E92)=19,IFERROR(FIND("INCLUDE CONDITIONAL",E92),0)=1),AND(LEN(E92)=17,IFERROR(FIND("INCLUDE REFERENCE",E92),0)=1),AND(LEN(E92)=18,IFERROR(FIND("INCLUDE SUBSTITUTE",E92),0)=1),AND(LEN(E92)=14,IFERROR(FIND("EXCLUDE DIRECT",E92),0)=1))),"VALID","INVALID - CONTROL / CANDIDATE")))</x:f>
      </x:c>
      <x:c r="I92" s="26" t="str">
        <x:f>IF(A92="","",IF(COUNTIFS(CANDIDATES!$A$6:$A$205,B92,CANDIDATES!$Q$6:$Q$205,C92)=1,"MATCH","REVIEW ROLE"))</x:f>
      </x:c>
      <x:c r="J92" s="26" t="str">
        <x:f>IF(A92="","",IF(OR(E92="INCLUDE DIRECT",E92="INCLUDE CONDITIONAL"),IF(COUNTIFS(CONFLICTS!$B$6:$B$205,B92,CONFLICTS!$H$6:$H$205,"YES",CONFLICTS!$I$6:$I$205,"OPEN",CONFLICTS!$K$6:$K$205,"VALID")&gt;0,"OPEN MATERIAL CONFLICT","CLEAR"),IF(E92="INCLUDE SUBSTITUTE",IF((COUNTIFS(CONFLICTS!$B$6:$B$205,B92,CONFLICTS!$H$6:$H$205,"YES",CONFLICTS!$I$6:$I$205,"OPEN",CONFLICTS!$K$6:$K$205,"VALID",CONFLICTS!$C$6:$C$205,"SCOPE")+COUNTIFS(CONFLICTS!$B$6:$B$205,B92,CONFLICTS!$H$6:$H$205,"YES",CONFLICTS!$I$6:$I$205,"OPEN",CONFLICTS!$K$6:$K$205,"VALID",CONFLICTS!$C$6:$C$205,"BUYER")+COUNTIFS(CONFLICTS!$B$6:$B$205,B92,CONFLICTS!$H$6:$H$205,"YES",CONFLICTS!$I$6:$I$205,"OPEN",CONFLICTS!$K$6:$K$205,"VALID",CONFLICTS!$C$6:$C$205,"EVIDENCE"))&gt;0,"BLOCKING SUBSTITUTE CONFLICT","CLEAR"),IF(E92="INCLUDE REFERENCE",IF((COUNTIFS(CONFLICTS!$B$6:$B$205,B92,CONFLICTS!$H$6:$H$205,"YES",CONFLICTS!$I$6:$I$205,"OPEN",CONFLICTS!$K$6:$K$205,"VALID",CONFLICTS!$C$6:$C$205,"SCOPE")+COUNTIFS(CONFLICTS!$B$6:$B$205,B92,CONFLICTS!$H$6:$H$205,"YES",CONFLICTS!$I$6:$I$205,"OPEN",CONFLICTS!$K$6:$K$205,"VALID",CONFLICTS!$C$6:$C$205,"EVIDENCE"))&gt;0,"BLOCKING REFERENCE CONFLICT","CLEAR"),"CLEAR"))))</x:f>
      </x:c>
      <x:c r="K92" s="26" t="str">
        <x:f>IF(A92="","",IF(H92&lt;&gt;"VALID","BLOCKED",IF(I92&lt;&gt;"MATCH","UNRESOLVED",IF(E92="INCLUDE DIRECT",IF(J92="CLEAR","READY","BLOCKED"),IF(E92="INCLUDE CONDITIONAL",IF(J92="CLEAR","READY","UNRESOLVED"),IF(OR(E92="INCLUDE REFERENCE",E92="INCLUDE SUBSTITUTE",E92="EXCLUDE DIRECT"),IF(J92="CLEAR","READY","BLOCKED"),"BLOCKED"))))))</x:f>
      </x:c>
    </x:row>
    <x:row r="93">
      <x:c r="A93" s="20"/>
      <x:c r="B93" s="20"/>
      <x:c r="C93" s="20"/>
      <x:c r="D93" s="20"/>
      <x:c r="E93" s="20"/>
      <x:c r="F93" s="20"/>
      <x:c r="G93" s="20"/>
      <x:c r="H93" s="26" t="str">
        <x:f>IF(A93="","",IF(COUNTIF($A$6:$A$205,A93)&gt;1,"INVALID - DUPLICATE ID",IF(AND(COUNTIF(CANDIDATES!$A$6:$A$205,B93)=1,OR(AND(LEN(E93)=14,IFERROR(FIND("INCLUDE DIRECT",E93),0)=1),AND(LEN(E93)=19,IFERROR(FIND("INCLUDE CONDITIONAL",E93),0)=1),AND(LEN(E93)=17,IFERROR(FIND("INCLUDE REFERENCE",E93),0)=1),AND(LEN(E93)=18,IFERROR(FIND("INCLUDE SUBSTITUTE",E93),0)=1),AND(LEN(E93)=14,IFERROR(FIND("EXCLUDE DIRECT",E93),0)=1))),"VALID","INVALID - CONTROL / CANDIDATE")))</x:f>
      </x:c>
      <x:c r="I93" s="26" t="str">
        <x:f>IF(A93="","",IF(COUNTIFS(CANDIDATES!$A$6:$A$205,B93,CANDIDATES!$Q$6:$Q$205,C93)=1,"MATCH","REVIEW ROLE"))</x:f>
      </x:c>
      <x:c r="J93" s="26" t="str">
        <x:f>IF(A93="","",IF(OR(E93="INCLUDE DIRECT",E93="INCLUDE CONDITIONAL"),IF(COUNTIFS(CONFLICTS!$B$6:$B$205,B93,CONFLICTS!$H$6:$H$205,"YES",CONFLICTS!$I$6:$I$205,"OPEN",CONFLICTS!$K$6:$K$205,"VALID")&gt;0,"OPEN MATERIAL CONFLICT","CLEAR"),IF(E93="INCLUDE SUBSTITUTE",IF((COUNTIFS(CONFLICTS!$B$6:$B$205,B93,CONFLICTS!$H$6:$H$205,"YES",CONFLICTS!$I$6:$I$205,"OPEN",CONFLICTS!$K$6:$K$205,"VALID",CONFLICTS!$C$6:$C$205,"SCOPE")+COUNTIFS(CONFLICTS!$B$6:$B$205,B93,CONFLICTS!$H$6:$H$205,"YES",CONFLICTS!$I$6:$I$205,"OPEN",CONFLICTS!$K$6:$K$205,"VALID",CONFLICTS!$C$6:$C$205,"BUYER")+COUNTIFS(CONFLICTS!$B$6:$B$205,B93,CONFLICTS!$H$6:$H$205,"YES",CONFLICTS!$I$6:$I$205,"OPEN",CONFLICTS!$K$6:$K$205,"VALID",CONFLICTS!$C$6:$C$205,"EVIDENCE"))&gt;0,"BLOCKING SUBSTITUTE CONFLICT","CLEAR"),IF(E93="INCLUDE REFERENCE",IF((COUNTIFS(CONFLICTS!$B$6:$B$205,B93,CONFLICTS!$H$6:$H$205,"YES",CONFLICTS!$I$6:$I$205,"OPEN",CONFLICTS!$K$6:$K$205,"VALID",CONFLICTS!$C$6:$C$205,"SCOPE")+COUNTIFS(CONFLICTS!$B$6:$B$205,B93,CONFLICTS!$H$6:$H$205,"YES",CONFLICTS!$I$6:$I$205,"OPEN",CONFLICTS!$K$6:$K$205,"VALID",CONFLICTS!$C$6:$C$205,"EVIDENCE"))&gt;0,"BLOCKING REFERENCE CONFLICT","CLEAR"),"CLEAR"))))</x:f>
      </x:c>
      <x:c r="K93" s="26" t="str">
        <x:f>IF(A93="","",IF(H93&lt;&gt;"VALID","BLOCKED",IF(I93&lt;&gt;"MATCH","UNRESOLVED",IF(E93="INCLUDE DIRECT",IF(J93="CLEAR","READY","BLOCKED"),IF(E93="INCLUDE CONDITIONAL",IF(J93="CLEAR","READY","UNRESOLVED"),IF(OR(E93="INCLUDE REFERENCE",E93="INCLUDE SUBSTITUTE",E93="EXCLUDE DIRECT"),IF(J93="CLEAR","READY","BLOCKED"),"BLOCKED"))))))</x:f>
      </x:c>
    </x:row>
    <x:row r="94">
      <x:c r="A94" s="20"/>
      <x:c r="B94" s="20"/>
      <x:c r="C94" s="20"/>
      <x:c r="D94" s="20"/>
      <x:c r="E94" s="20"/>
      <x:c r="F94" s="20"/>
      <x:c r="G94" s="20"/>
      <x:c r="H94" s="26" t="str">
        <x:f>IF(A94="","",IF(COUNTIF($A$6:$A$205,A94)&gt;1,"INVALID - DUPLICATE ID",IF(AND(COUNTIF(CANDIDATES!$A$6:$A$205,B94)=1,OR(AND(LEN(E94)=14,IFERROR(FIND("INCLUDE DIRECT",E94),0)=1),AND(LEN(E94)=19,IFERROR(FIND("INCLUDE CONDITIONAL",E94),0)=1),AND(LEN(E94)=17,IFERROR(FIND("INCLUDE REFERENCE",E94),0)=1),AND(LEN(E94)=18,IFERROR(FIND("INCLUDE SUBSTITUTE",E94),0)=1),AND(LEN(E94)=14,IFERROR(FIND("EXCLUDE DIRECT",E94),0)=1))),"VALID","INVALID - CONTROL / CANDIDATE")))</x:f>
      </x:c>
      <x:c r="I94" s="26" t="str">
        <x:f>IF(A94="","",IF(COUNTIFS(CANDIDATES!$A$6:$A$205,B94,CANDIDATES!$Q$6:$Q$205,C94)=1,"MATCH","REVIEW ROLE"))</x:f>
      </x:c>
      <x:c r="J94" s="26" t="str">
        <x:f>IF(A94="","",IF(OR(E94="INCLUDE DIRECT",E94="INCLUDE CONDITIONAL"),IF(COUNTIFS(CONFLICTS!$B$6:$B$205,B94,CONFLICTS!$H$6:$H$205,"YES",CONFLICTS!$I$6:$I$205,"OPEN",CONFLICTS!$K$6:$K$205,"VALID")&gt;0,"OPEN MATERIAL CONFLICT","CLEAR"),IF(E94="INCLUDE SUBSTITUTE",IF((COUNTIFS(CONFLICTS!$B$6:$B$205,B94,CONFLICTS!$H$6:$H$205,"YES",CONFLICTS!$I$6:$I$205,"OPEN",CONFLICTS!$K$6:$K$205,"VALID",CONFLICTS!$C$6:$C$205,"SCOPE")+COUNTIFS(CONFLICTS!$B$6:$B$205,B94,CONFLICTS!$H$6:$H$205,"YES",CONFLICTS!$I$6:$I$205,"OPEN",CONFLICTS!$K$6:$K$205,"VALID",CONFLICTS!$C$6:$C$205,"BUYER")+COUNTIFS(CONFLICTS!$B$6:$B$205,B94,CONFLICTS!$H$6:$H$205,"YES",CONFLICTS!$I$6:$I$205,"OPEN",CONFLICTS!$K$6:$K$205,"VALID",CONFLICTS!$C$6:$C$205,"EVIDENCE"))&gt;0,"BLOCKING SUBSTITUTE CONFLICT","CLEAR"),IF(E94="INCLUDE REFERENCE",IF((COUNTIFS(CONFLICTS!$B$6:$B$205,B94,CONFLICTS!$H$6:$H$205,"YES",CONFLICTS!$I$6:$I$205,"OPEN",CONFLICTS!$K$6:$K$205,"VALID",CONFLICTS!$C$6:$C$205,"SCOPE")+COUNTIFS(CONFLICTS!$B$6:$B$205,B94,CONFLICTS!$H$6:$H$205,"YES",CONFLICTS!$I$6:$I$205,"OPEN",CONFLICTS!$K$6:$K$205,"VALID",CONFLICTS!$C$6:$C$205,"EVIDENCE"))&gt;0,"BLOCKING REFERENCE CONFLICT","CLEAR"),"CLEAR"))))</x:f>
      </x:c>
      <x:c r="K94" s="26" t="str">
        <x:f>IF(A94="","",IF(H94&lt;&gt;"VALID","BLOCKED",IF(I94&lt;&gt;"MATCH","UNRESOLVED",IF(E94="INCLUDE DIRECT",IF(J94="CLEAR","READY","BLOCKED"),IF(E94="INCLUDE CONDITIONAL",IF(J94="CLEAR","READY","UNRESOLVED"),IF(OR(E94="INCLUDE REFERENCE",E94="INCLUDE SUBSTITUTE",E94="EXCLUDE DIRECT"),IF(J94="CLEAR","READY","BLOCKED"),"BLOCKED"))))))</x:f>
      </x:c>
    </x:row>
    <x:row r="95">
      <x:c r="A95" s="20"/>
      <x:c r="B95" s="20"/>
      <x:c r="C95" s="20"/>
      <x:c r="D95" s="20"/>
      <x:c r="E95" s="20"/>
      <x:c r="F95" s="20"/>
      <x:c r="G95" s="20"/>
      <x:c r="H95" s="26" t="str">
        <x:f>IF(A95="","",IF(COUNTIF($A$6:$A$205,A95)&gt;1,"INVALID - DUPLICATE ID",IF(AND(COUNTIF(CANDIDATES!$A$6:$A$205,B95)=1,OR(AND(LEN(E95)=14,IFERROR(FIND("INCLUDE DIRECT",E95),0)=1),AND(LEN(E95)=19,IFERROR(FIND("INCLUDE CONDITIONAL",E95),0)=1),AND(LEN(E95)=17,IFERROR(FIND("INCLUDE REFERENCE",E95),0)=1),AND(LEN(E95)=18,IFERROR(FIND("INCLUDE SUBSTITUTE",E95),0)=1),AND(LEN(E95)=14,IFERROR(FIND("EXCLUDE DIRECT",E95),0)=1))),"VALID","INVALID - CONTROL / CANDIDATE")))</x:f>
      </x:c>
      <x:c r="I95" s="26" t="str">
        <x:f>IF(A95="","",IF(COUNTIFS(CANDIDATES!$A$6:$A$205,B95,CANDIDATES!$Q$6:$Q$205,C95)=1,"MATCH","REVIEW ROLE"))</x:f>
      </x:c>
      <x:c r="J95" s="26" t="str">
        <x:f>IF(A95="","",IF(OR(E95="INCLUDE DIRECT",E95="INCLUDE CONDITIONAL"),IF(COUNTIFS(CONFLICTS!$B$6:$B$205,B95,CONFLICTS!$H$6:$H$205,"YES",CONFLICTS!$I$6:$I$205,"OPEN",CONFLICTS!$K$6:$K$205,"VALID")&gt;0,"OPEN MATERIAL CONFLICT","CLEAR"),IF(E95="INCLUDE SUBSTITUTE",IF((COUNTIFS(CONFLICTS!$B$6:$B$205,B95,CONFLICTS!$H$6:$H$205,"YES",CONFLICTS!$I$6:$I$205,"OPEN",CONFLICTS!$K$6:$K$205,"VALID",CONFLICTS!$C$6:$C$205,"SCOPE")+COUNTIFS(CONFLICTS!$B$6:$B$205,B95,CONFLICTS!$H$6:$H$205,"YES",CONFLICTS!$I$6:$I$205,"OPEN",CONFLICTS!$K$6:$K$205,"VALID",CONFLICTS!$C$6:$C$205,"BUYER")+COUNTIFS(CONFLICTS!$B$6:$B$205,B95,CONFLICTS!$H$6:$H$205,"YES",CONFLICTS!$I$6:$I$205,"OPEN",CONFLICTS!$K$6:$K$205,"VALID",CONFLICTS!$C$6:$C$205,"EVIDENCE"))&gt;0,"BLOCKING SUBSTITUTE CONFLICT","CLEAR"),IF(E95="INCLUDE REFERENCE",IF((COUNTIFS(CONFLICTS!$B$6:$B$205,B95,CONFLICTS!$H$6:$H$205,"YES",CONFLICTS!$I$6:$I$205,"OPEN",CONFLICTS!$K$6:$K$205,"VALID",CONFLICTS!$C$6:$C$205,"SCOPE")+COUNTIFS(CONFLICTS!$B$6:$B$205,B95,CONFLICTS!$H$6:$H$205,"YES",CONFLICTS!$I$6:$I$205,"OPEN",CONFLICTS!$K$6:$K$205,"VALID",CONFLICTS!$C$6:$C$205,"EVIDENCE"))&gt;0,"BLOCKING REFERENCE CONFLICT","CLEAR"),"CLEAR"))))</x:f>
      </x:c>
      <x:c r="K95" s="26" t="str">
        <x:f>IF(A95="","",IF(H95&lt;&gt;"VALID","BLOCKED",IF(I95&lt;&gt;"MATCH","UNRESOLVED",IF(E95="INCLUDE DIRECT",IF(J95="CLEAR","READY","BLOCKED"),IF(E95="INCLUDE CONDITIONAL",IF(J95="CLEAR","READY","UNRESOLVED"),IF(OR(E95="INCLUDE REFERENCE",E95="INCLUDE SUBSTITUTE",E95="EXCLUDE DIRECT"),IF(J95="CLEAR","READY","BLOCKED"),"BLOCKED"))))))</x:f>
      </x:c>
    </x:row>
    <x:row r="96">
      <x:c r="A96" s="20"/>
      <x:c r="B96" s="20"/>
      <x:c r="C96" s="20"/>
      <x:c r="D96" s="20"/>
      <x:c r="E96" s="20"/>
      <x:c r="F96" s="20"/>
      <x:c r="G96" s="20"/>
      <x:c r="H96" s="26" t="str">
        <x:f>IF(A96="","",IF(COUNTIF($A$6:$A$205,A96)&gt;1,"INVALID - DUPLICATE ID",IF(AND(COUNTIF(CANDIDATES!$A$6:$A$205,B96)=1,OR(AND(LEN(E96)=14,IFERROR(FIND("INCLUDE DIRECT",E96),0)=1),AND(LEN(E96)=19,IFERROR(FIND("INCLUDE CONDITIONAL",E96),0)=1),AND(LEN(E96)=17,IFERROR(FIND("INCLUDE REFERENCE",E96),0)=1),AND(LEN(E96)=18,IFERROR(FIND("INCLUDE SUBSTITUTE",E96),0)=1),AND(LEN(E96)=14,IFERROR(FIND("EXCLUDE DIRECT",E96),0)=1))),"VALID","INVALID - CONTROL / CANDIDATE")))</x:f>
      </x:c>
      <x:c r="I96" s="26" t="str">
        <x:f>IF(A96="","",IF(COUNTIFS(CANDIDATES!$A$6:$A$205,B96,CANDIDATES!$Q$6:$Q$205,C96)=1,"MATCH","REVIEW ROLE"))</x:f>
      </x:c>
      <x:c r="J96" s="26" t="str">
        <x:f>IF(A96="","",IF(OR(E96="INCLUDE DIRECT",E96="INCLUDE CONDITIONAL"),IF(COUNTIFS(CONFLICTS!$B$6:$B$205,B96,CONFLICTS!$H$6:$H$205,"YES",CONFLICTS!$I$6:$I$205,"OPEN",CONFLICTS!$K$6:$K$205,"VALID")&gt;0,"OPEN MATERIAL CONFLICT","CLEAR"),IF(E96="INCLUDE SUBSTITUTE",IF((COUNTIFS(CONFLICTS!$B$6:$B$205,B96,CONFLICTS!$H$6:$H$205,"YES",CONFLICTS!$I$6:$I$205,"OPEN",CONFLICTS!$K$6:$K$205,"VALID",CONFLICTS!$C$6:$C$205,"SCOPE")+COUNTIFS(CONFLICTS!$B$6:$B$205,B96,CONFLICTS!$H$6:$H$205,"YES",CONFLICTS!$I$6:$I$205,"OPEN",CONFLICTS!$K$6:$K$205,"VALID",CONFLICTS!$C$6:$C$205,"BUYER")+COUNTIFS(CONFLICTS!$B$6:$B$205,B96,CONFLICTS!$H$6:$H$205,"YES",CONFLICTS!$I$6:$I$205,"OPEN",CONFLICTS!$K$6:$K$205,"VALID",CONFLICTS!$C$6:$C$205,"EVIDENCE"))&gt;0,"BLOCKING SUBSTITUTE CONFLICT","CLEAR"),IF(E96="INCLUDE REFERENCE",IF((COUNTIFS(CONFLICTS!$B$6:$B$205,B96,CONFLICTS!$H$6:$H$205,"YES",CONFLICTS!$I$6:$I$205,"OPEN",CONFLICTS!$K$6:$K$205,"VALID",CONFLICTS!$C$6:$C$205,"SCOPE")+COUNTIFS(CONFLICTS!$B$6:$B$205,B96,CONFLICTS!$H$6:$H$205,"YES",CONFLICTS!$I$6:$I$205,"OPEN",CONFLICTS!$K$6:$K$205,"VALID",CONFLICTS!$C$6:$C$205,"EVIDENCE"))&gt;0,"BLOCKING REFERENCE CONFLICT","CLEAR"),"CLEAR"))))</x:f>
      </x:c>
      <x:c r="K96" s="26" t="str">
        <x:f>IF(A96="","",IF(H96&lt;&gt;"VALID","BLOCKED",IF(I96&lt;&gt;"MATCH","UNRESOLVED",IF(E96="INCLUDE DIRECT",IF(J96="CLEAR","READY","BLOCKED"),IF(E96="INCLUDE CONDITIONAL",IF(J96="CLEAR","READY","UNRESOLVED"),IF(OR(E96="INCLUDE REFERENCE",E96="INCLUDE SUBSTITUTE",E96="EXCLUDE DIRECT"),IF(J96="CLEAR","READY","BLOCKED"),"BLOCKED"))))))</x:f>
      </x:c>
    </x:row>
    <x:row r="97">
      <x:c r="A97" s="20"/>
      <x:c r="B97" s="20"/>
      <x:c r="C97" s="20"/>
      <x:c r="D97" s="20"/>
      <x:c r="E97" s="20"/>
      <x:c r="F97" s="20"/>
      <x:c r="G97" s="20"/>
      <x:c r="H97" s="26" t="str">
        <x:f>IF(A97="","",IF(COUNTIF($A$6:$A$205,A97)&gt;1,"INVALID - DUPLICATE ID",IF(AND(COUNTIF(CANDIDATES!$A$6:$A$205,B97)=1,OR(AND(LEN(E97)=14,IFERROR(FIND("INCLUDE DIRECT",E97),0)=1),AND(LEN(E97)=19,IFERROR(FIND("INCLUDE CONDITIONAL",E97),0)=1),AND(LEN(E97)=17,IFERROR(FIND("INCLUDE REFERENCE",E97),0)=1),AND(LEN(E97)=18,IFERROR(FIND("INCLUDE SUBSTITUTE",E97),0)=1),AND(LEN(E97)=14,IFERROR(FIND("EXCLUDE DIRECT",E97),0)=1))),"VALID","INVALID - CONTROL / CANDIDATE")))</x:f>
      </x:c>
      <x:c r="I97" s="26" t="str">
        <x:f>IF(A97="","",IF(COUNTIFS(CANDIDATES!$A$6:$A$205,B97,CANDIDATES!$Q$6:$Q$205,C97)=1,"MATCH","REVIEW ROLE"))</x:f>
      </x:c>
      <x:c r="J97" s="26" t="str">
        <x:f>IF(A97="","",IF(OR(E97="INCLUDE DIRECT",E97="INCLUDE CONDITIONAL"),IF(COUNTIFS(CONFLICTS!$B$6:$B$205,B97,CONFLICTS!$H$6:$H$205,"YES",CONFLICTS!$I$6:$I$205,"OPEN",CONFLICTS!$K$6:$K$205,"VALID")&gt;0,"OPEN MATERIAL CONFLICT","CLEAR"),IF(E97="INCLUDE SUBSTITUTE",IF((COUNTIFS(CONFLICTS!$B$6:$B$205,B97,CONFLICTS!$H$6:$H$205,"YES",CONFLICTS!$I$6:$I$205,"OPEN",CONFLICTS!$K$6:$K$205,"VALID",CONFLICTS!$C$6:$C$205,"SCOPE")+COUNTIFS(CONFLICTS!$B$6:$B$205,B97,CONFLICTS!$H$6:$H$205,"YES",CONFLICTS!$I$6:$I$205,"OPEN",CONFLICTS!$K$6:$K$205,"VALID",CONFLICTS!$C$6:$C$205,"BUYER")+COUNTIFS(CONFLICTS!$B$6:$B$205,B97,CONFLICTS!$H$6:$H$205,"YES",CONFLICTS!$I$6:$I$205,"OPEN",CONFLICTS!$K$6:$K$205,"VALID",CONFLICTS!$C$6:$C$205,"EVIDENCE"))&gt;0,"BLOCKING SUBSTITUTE CONFLICT","CLEAR"),IF(E97="INCLUDE REFERENCE",IF((COUNTIFS(CONFLICTS!$B$6:$B$205,B97,CONFLICTS!$H$6:$H$205,"YES",CONFLICTS!$I$6:$I$205,"OPEN",CONFLICTS!$K$6:$K$205,"VALID",CONFLICTS!$C$6:$C$205,"SCOPE")+COUNTIFS(CONFLICTS!$B$6:$B$205,B97,CONFLICTS!$H$6:$H$205,"YES",CONFLICTS!$I$6:$I$205,"OPEN",CONFLICTS!$K$6:$K$205,"VALID",CONFLICTS!$C$6:$C$205,"EVIDENCE"))&gt;0,"BLOCKING REFERENCE CONFLICT","CLEAR"),"CLEAR"))))</x:f>
      </x:c>
      <x:c r="K97" s="26" t="str">
        <x:f>IF(A97="","",IF(H97&lt;&gt;"VALID","BLOCKED",IF(I97&lt;&gt;"MATCH","UNRESOLVED",IF(E97="INCLUDE DIRECT",IF(J97="CLEAR","READY","BLOCKED"),IF(E97="INCLUDE CONDITIONAL",IF(J97="CLEAR","READY","UNRESOLVED"),IF(OR(E97="INCLUDE REFERENCE",E97="INCLUDE SUBSTITUTE",E97="EXCLUDE DIRECT"),IF(J97="CLEAR","READY","BLOCKED"),"BLOCKED"))))))</x:f>
      </x:c>
    </x:row>
    <x:row r="98">
      <x:c r="A98" s="20"/>
      <x:c r="B98" s="20"/>
      <x:c r="C98" s="20"/>
      <x:c r="D98" s="20"/>
      <x:c r="E98" s="20"/>
      <x:c r="F98" s="20"/>
      <x:c r="G98" s="20"/>
      <x:c r="H98" s="26" t="str">
        <x:f>IF(A98="","",IF(COUNTIF($A$6:$A$205,A98)&gt;1,"INVALID - DUPLICATE ID",IF(AND(COUNTIF(CANDIDATES!$A$6:$A$205,B98)=1,OR(AND(LEN(E98)=14,IFERROR(FIND("INCLUDE DIRECT",E98),0)=1),AND(LEN(E98)=19,IFERROR(FIND("INCLUDE CONDITIONAL",E98),0)=1),AND(LEN(E98)=17,IFERROR(FIND("INCLUDE REFERENCE",E98),0)=1),AND(LEN(E98)=18,IFERROR(FIND("INCLUDE SUBSTITUTE",E98),0)=1),AND(LEN(E98)=14,IFERROR(FIND("EXCLUDE DIRECT",E98),0)=1))),"VALID","INVALID - CONTROL / CANDIDATE")))</x:f>
      </x:c>
      <x:c r="I98" s="26" t="str">
        <x:f>IF(A98="","",IF(COUNTIFS(CANDIDATES!$A$6:$A$205,B98,CANDIDATES!$Q$6:$Q$205,C98)=1,"MATCH","REVIEW ROLE"))</x:f>
      </x:c>
      <x:c r="J98" s="26" t="str">
        <x:f>IF(A98="","",IF(OR(E98="INCLUDE DIRECT",E98="INCLUDE CONDITIONAL"),IF(COUNTIFS(CONFLICTS!$B$6:$B$205,B98,CONFLICTS!$H$6:$H$205,"YES",CONFLICTS!$I$6:$I$205,"OPEN",CONFLICTS!$K$6:$K$205,"VALID")&gt;0,"OPEN MATERIAL CONFLICT","CLEAR"),IF(E98="INCLUDE SUBSTITUTE",IF((COUNTIFS(CONFLICTS!$B$6:$B$205,B98,CONFLICTS!$H$6:$H$205,"YES",CONFLICTS!$I$6:$I$205,"OPEN",CONFLICTS!$K$6:$K$205,"VALID",CONFLICTS!$C$6:$C$205,"SCOPE")+COUNTIFS(CONFLICTS!$B$6:$B$205,B98,CONFLICTS!$H$6:$H$205,"YES",CONFLICTS!$I$6:$I$205,"OPEN",CONFLICTS!$K$6:$K$205,"VALID",CONFLICTS!$C$6:$C$205,"BUYER")+COUNTIFS(CONFLICTS!$B$6:$B$205,B98,CONFLICTS!$H$6:$H$205,"YES",CONFLICTS!$I$6:$I$205,"OPEN",CONFLICTS!$K$6:$K$205,"VALID",CONFLICTS!$C$6:$C$205,"EVIDENCE"))&gt;0,"BLOCKING SUBSTITUTE CONFLICT","CLEAR"),IF(E98="INCLUDE REFERENCE",IF((COUNTIFS(CONFLICTS!$B$6:$B$205,B98,CONFLICTS!$H$6:$H$205,"YES",CONFLICTS!$I$6:$I$205,"OPEN",CONFLICTS!$K$6:$K$205,"VALID",CONFLICTS!$C$6:$C$205,"SCOPE")+COUNTIFS(CONFLICTS!$B$6:$B$205,B98,CONFLICTS!$H$6:$H$205,"YES",CONFLICTS!$I$6:$I$205,"OPEN",CONFLICTS!$K$6:$K$205,"VALID",CONFLICTS!$C$6:$C$205,"EVIDENCE"))&gt;0,"BLOCKING REFERENCE CONFLICT","CLEAR"),"CLEAR"))))</x:f>
      </x:c>
      <x:c r="K98" s="26" t="str">
        <x:f>IF(A98="","",IF(H98&lt;&gt;"VALID","BLOCKED",IF(I98&lt;&gt;"MATCH","UNRESOLVED",IF(E98="INCLUDE DIRECT",IF(J98="CLEAR","READY","BLOCKED"),IF(E98="INCLUDE CONDITIONAL",IF(J98="CLEAR","READY","UNRESOLVED"),IF(OR(E98="INCLUDE REFERENCE",E98="INCLUDE SUBSTITUTE",E98="EXCLUDE DIRECT"),IF(J98="CLEAR","READY","BLOCKED"),"BLOCKED"))))))</x:f>
      </x:c>
    </x:row>
    <x:row r="99">
      <x:c r="A99" s="20"/>
      <x:c r="B99" s="20"/>
      <x:c r="C99" s="20"/>
      <x:c r="D99" s="20"/>
      <x:c r="E99" s="20"/>
      <x:c r="F99" s="20"/>
      <x:c r="G99" s="20"/>
      <x:c r="H99" s="26" t="str">
        <x:f>IF(A99="","",IF(COUNTIF($A$6:$A$205,A99)&gt;1,"INVALID - DUPLICATE ID",IF(AND(COUNTIF(CANDIDATES!$A$6:$A$205,B99)=1,OR(AND(LEN(E99)=14,IFERROR(FIND("INCLUDE DIRECT",E99),0)=1),AND(LEN(E99)=19,IFERROR(FIND("INCLUDE CONDITIONAL",E99),0)=1),AND(LEN(E99)=17,IFERROR(FIND("INCLUDE REFERENCE",E99),0)=1),AND(LEN(E99)=18,IFERROR(FIND("INCLUDE SUBSTITUTE",E99),0)=1),AND(LEN(E99)=14,IFERROR(FIND("EXCLUDE DIRECT",E99),0)=1))),"VALID","INVALID - CONTROL / CANDIDATE")))</x:f>
      </x:c>
      <x:c r="I99" s="26" t="str">
        <x:f>IF(A99="","",IF(COUNTIFS(CANDIDATES!$A$6:$A$205,B99,CANDIDATES!$Q$6:$Q$205,C99)=1,"MATCH","REVIEW ROLE"))</x:f>
      </x:c>
      <x:c r="J99" s="26" t="str">
        <x:f>IF(A99="","",IF(OR(E99="INCLUDE DIRECT",E99="INCLUDE CONDITIONAL"),IF(COUNTIFS(CONFLICTS!$B$6:$B$205,B99,CONFLICTS!$H$6:$H$205,"YES",CONFLICTS!$I$6:$I$205,"OPEN",CONFLICTS!$K$6:$K$205,"VALID")&gt;0,"OPEN MATERIAL CONFLICT","CLEAR"),IF(E99="INCLUDE SUBSTITUTE",IF((COUNTIFS(CONFLICTS!$B$6:$B$205,B99,CONFLICTS!$H$6:$H$205,"YES",CONFLICTS!$I$6:$I$205,"OPEN",CONFLICTS!$K$6:$K$205,"VALID",CONFLICTS!$C$6:$C$205,"SCOPE")+COUNTIFS(CONFLICTS!$B$6:$B$205,B99,CONFLICTS!$H$6:$H$205,"YES",CONFLICTS!$I$6:$I$205,"OPEN",CONFLICTS!$K$6:$K$205,"VALID",CONFLICTS!$C$6:$C$205,"BUYER")+COUNTIFS(CONFLICTS!$B$6:$B$205,B99,CONFLICTS!$H$6:$H$205,"YES",CONFLICTS!$I$6:$I$205,"OPEN",CONFLICTS!$K$6:$K$205,"VALID",CONFLICTS!$C$6:$C$205,"EVIDENCE"))&gt;0,"BLOCKING SUBSTITUTE CONFLICT","CLEAR"),IF(E99="INCLUDE REFERENCE",IF((COUNTIFS(CONFLICTS!$B$6:$B$205,B99,CONFLICTS!$H$6:$H$205,"YES",CONFLICTS!$I$6:$I$205,"OPEN",CONFLICTS!$K$6:$K$205,"VALID",CONFLICTS!$C$6:$C$205,"SCOPE")+COUNTIFS(CONFLICTS!$B$6:$B$205,B99,CONFLICTS!$H$6:$H$205,"YES",CONFLICTS!$I$6:$I$205,"OPEN",CONFLICTS!$K$6:$K$205,"VALID",CONFLICTS!$C$6:$C$205,"EVIDENCE"))&gt;0,"BLOCKING REFERENCE CONFLICT","CLEAR"),"CLEAR"))))</x:f>
      </x:c>
      <x:c r="K99" s="26" t="str">
        <x:f>IF(A99="","",IF(H99&lt;&gt;"VALID","BLOCKED",IF(I99&lt;&gt;"MATCH","UNRESOLVED",IF(E99="INCLUDE DIRECT",IF(J99="CLEAR","READY","BLOCKED"),IF(E99="INCLUDE CONDITIONAL",IF(J99="CLEAR","READY","UNRESOLVED"),IF(OR(E99="INCLUDE REFERENCE",E99="INCLUDE SUBSTITUTE",E99="EXCLUDE DIRECT"),IF(J99="CLEAR","READY","BLOCKED"),"BLOCKED"))))))</x:f>
      </x:c>
    </x:row>
    <x:row r="100">
      <x:c r="A100" s="20"/>
      <x:c r="B100" s="20"/>
      <x:c r="C100" s="20"/>
      <x:c r="D100" s="20"/>
      <x:c r="E100" s="20"/>
      <x:c r="F100" s="20"/>
      <x:c r="G100" s="20"/>
      <x:c r="H100" s="26" t="str">
        <x:f>IF(A100="","",IF(COUNTIF($A$6:$A$205,A100)&gt;1,"INVALID - DUPLICATE ID",IF(AND(COUNTIF(CANDIDATES!$A$6:$A$205,B100)=1,OR(AND(LEN(E100)=14,IFERROR(FIND("INCLUDE DIRECT",E100),0)=1),AND(LEN(E100)=19,IFERROR(FIND("INCLUDE CONDITIONAL",E100),0)=1),AND(LEN(E100)=17,IFERROR(FIND("INCLUDE REFERENCE",E100),0)=1),AND(LEN(E100)=18,IFERROR(FIND("INCLUDE SUBSTITUTE",E100),0)=1),AND(LEN(E100)=14,IFERROR(FIND("EXCLUDE DIRECT",E100),0)=1))),"VALID","INVALID - CONTROL / CANDIDATE")))</x:f>
      </x:c>
      <x:c r="I100" s="26" t="str">
        <x:f>IF(A100="","",IF(COUNTIFS(CANDIDATES!$A$6:$A$205,B100,CANDIDATES!$Q$6:$Q$205,C100)=1,"MATCH","REVIEW ROLE"))</x:f>
      </x:c>
      <x:c r="J100" s="26" t="str">
        <x:f>IF(A100="","",IF(OR(E100="INCLUDE DIRECT",E100="INCLUDE CONDITIONAL"),IF(COUNTIFS(CONFLICTS!$B$6:$B$205,B100,CONFLICTS!$H$6:$H$205,"YES",CONFLICTS!$I$6:$I$205,"OPEN",CONFLICTS!$K$6:$K$205,"VALID")&gt;0,"OPEN MATERIAL CONFLICT","CLEAR"),IF(E100="INCLUDE SUBSTITUTE",IF((COUNTIFS(CONFLICTS!$B$6:$B$205,B100,CONFLICTS!$H$6:$H$205,"YES",CONFLICTS!$I$6:$I$205,"OPEN",CONFLICTS!$K$6:$K$205,"VALID",CONFLICTS!$C$6:$C$205,"SCOPE")+COUNTIFS(CONFLICTS!$B$6:$B$205,B100,CONFLICTS!$H$6:$H$205,"YES",CONFLICTS!$I$6:$I$205,"OPEN",CONFLICTS!$K$6:$K$205,"VALID",CONFLICTS!$C$6:$C$205,"BUYER")+COUNTIFS(CONFLICTS!$B$6:$B$205,B100,CONFLICTS!$H$6:$H$205,"YES",CONFLICTS!$I$6:$I$205,"OPEN",CONFLICTS!$K$6:$K$205,"VALID",CONFLICTS!$C$6:$C$205,"EVIDENCE"))&gt;0,"BLOCKING SUBSTITUTE CONFLICT","CLEAR"),IF(E100="INCLUDE REFERENCE",IF((COUNTIFS(CONFLICTS!$B$6:$B$205,B100,CONFLICTS!$H$6:$H$205,"YES",CONFLICTS!$I$6:$I$205,"OPEN",CONFLICTS!$K$6:$K$205,"VALID",CONFLICTS!$C$6:$C$205,"SCOPE")+COUNTIFS(CONFLICTS!$B$6:$B$205,B100,CONFLICTS!$H$6:$H$205,"YES",CONFLICTS!$I$6:$I$205,"OPEN",CONFLICTS!$K$6:$K$205,"VALID",CONFLICTS!$C$6:$C$205,"EVIDENCE"))&gt;0,"BLOCKING REFERENCE CONFLICT","CLEAR"),"CLEAR"))))</x:f>
      </x:c>
      <x:c r="K100" s="26" t="str">
        <x:f>IF(A100="","",IF(H100&lt;&gt;"VALID","BLOCKED",IF(I100&lt;&gt;"MATCH","UNRESOLVED",IF(E100="INCLUDE DIRECT",IF(J100="CLEAR","READY","BLOCKED"),IF(E100="INCLUDE CONDITIONAL",IF(J100="CLEAR","READY","UNRESOLVED"),IF(OR(E100="INCLUDE REFERENCE",E100="INCLUDE SUBSTITUTE",E100="EXCLUDE DIRECT"),IF(J100="CLEAR","READY","BLOCKED"),"BLOCKED"))))))</x:f>
      </x:c>
    </x:row>
    <x:row r="101">
      <x:c r="A101" s="20"/>
      <x:c r="B101" s="20"/>
      <x:c r="C101" s="20"/>
      <x:c r="D101" s="20"/>
      <x:c r="E101" s="20"/>
      <x:c r="F101" s="20"/>
      <x:c r="G101" s="20"/>
      <x:c r="H101" s="26" t="str">
        <x:f>IF(A101="","",IF(COUNTIF($A$6:$A$205,A101)&gt;1,"INVALID - DUPLICATE ID",IF(AND(COUNTIF(CANDIDATES!$A$6:$A$205,B101)=1,OR(AND(LEN(E101)=14,IFERROR(FIND("INCLUDE DIRECT",E101),0)=1),AND(LEN(E101)=19,IFERROR(FIND("INCLUDE CONDITIONAL",E101),0)=1),AND(LEN(E101)=17,IFERROR(FIND("INCLUDE REFERENCE",E101),0)=1),AND(LEN(E101)=18,IFERROR(FIND("INCLUDE SUBSTITUTE",E101),0)=1),AND(LEN(E101)=14,IFERROR(FIND("EXCLUDE DIRECT",E101),0)=1))),"VALID","INVALID - CONTROL / CANDIDATE")))</x:f>
      </x:c>
      <x:c r="I101" s="26" t="str">
        <x:f>IF(A101="","",IF(COUNTIFS(CANDIDATES!$A$6:$A$205,B101,CANDIDATES!$Q$6:$Q$205,C101)=1,"MATCH","REVIEW ROLE"))</x:f>
      </x:c>
      <x:c r="J101" s="26" t="str">
        <x:f>IF(A101="","",IF(OR(E101="INCLUDE DIRECT",E101="INCLUDE CONDITIONAL"),IF(COUNTIFS(CONFLICTS!$B$6:$B$205,B101,CONFLICTS!$H$6:$H$205,"YES",CONFLICTS!$I$6:$I$205,"OPEN",CONFLICTS!$K$6:$K$205,"VALID")&gt;0,"OPEN MATERIAL CONFLICT","CLEAR"),IF(E101="INCLUDE SUBSTITUTE",IF((COUNTIFS(CONFLICTS!$B$6:$B$205,B101,CONFLICTS!$H$6:$H$205,"YES",CONFLICTS!$I$6:$I$205,"OPEN",CONFLICTS!$K$6:$K$205,"VALID",CONFLICTS!$C$6:$C$205,"SCOPE")+COUNTIFS(CONFLICTS!$B$6:$B$205,B101,CONFLICTS!$H$6:$H$205,"YES",CONFLICTS!$I$6:$I$205,"OPEN",CONFLICTS!$K$6:$K$205,"VALID",CONFLICTS!$C$6:$C$205,"BUYER")+COUNTIFS(CONFLICTS!$B$6:$B$205,B101,CONFLICTS!$H$6:$H$205,"YES",CONFLICTS!$I$6:$I$205,"OPEN",CONFLICTS!$K$6:$K$205,"VALID",CONFLICTS!$C$6:$C$205,"EVIDENCE"))&gt;0,"BLOCKING SUBSTITUTE CONFLICT","CLEAR"),IF(E101="INCLUDE REFERENCE",IF((COUNTIFS(CONFLICTS!$B$6:$B$205,B101,CONFLICTS!$H$6:$H$205,"YES",CONFLICTS!$I$6:$I$205,"OPEN",CONFLICTS!$K$6:$K$205,"VALID",CONFLICTS!$C$6:$C$205,"SCOPE")+COUNTIFS(CONFLICTS!$B$6:$B$205,B101,CONFLICTS!$H$6:$H$205,"YES",CONFLICTS!$I$6:$I$205,"OPEN",CONFLICTS!$K$6:$K$205,"VALID",CONFLICTS!$C$6:$C$205,"EVIDENCE"))&gt;0,"BLOCKING REFERENCE CONFLICT","CLEAR"),"CLEAR"))))</x:f>
      </x:c>
      <x:c r="K101" s="26" t="str">
        <x:f>IF(A101="","",IF(H101&lt;&gt;"VALID","BLOCKED",IF(I101&lt;&gt;"MATCH","UNRESOLVED",IF(E101="INCLUDE DIRECT",IF(J101="CLEAR","READY","BLOCKED"),IF(E101="INCLUDE CONDITIONAL",IF(J101="CLEAR","READY","UNRESOLVED"),IF(OR(E101="INCLUDE REFERENCE",E101="INCLUDE SUBSTITUTE",E101="EXCLUDE DIRECT"),IF(J101="CLEAR","READY","BLOCKED"),"BLOCKED"))))))</x:f>
      </x:c>
    </x:row>
    <x:row r="102">
      <x:c r="A102" s="20"/>
      <x:c r="B102" s="20"/>
      <x:c r="C102" s="20"/>
      <x:c r="D102" s="20"/>
      <x:c r="E102" s="20"/>
      <x:c r="F102" s="20"/>
      <x:c r="G102" s="20"/>
      <x:c r="H102" s="26" t="str">
        <x:f>IF(A102="","",IF(COUNTIF($A$6:$A$205,A102)&gt;1,"INVALID - DUPLICATE ID",IF(AND(COUNTIF(CANDIDATES!$A$6:$A$205,B102)=1,OR(AND(LEN(E102)=14,IFERROR(FIND("INCLUDE DIRECT",E102),0)=1),AND(LEN(E102)=19,IFERROR(FIND("INCLUDE CONDITIONAL",E102),0)=1),AND(LEN(E102)=17,IFERROR(FIND("INCLUDE REFERENCE",E102),0)=1),AND(LEN(E102)=18,IFERROR(FIND("INCLUDE SUBSTITUTE",E102),0)=1),AND(LEN(E102)=14,IFERROR(FIND("EXCLUDE DIRECT",E102),0)=1))),"VALID","INVALID - CONTROL / CANDIDATE")))</x:f>
      </x:c>
      <x:c r="I102" s="26" t="str">
        <x:f>IF(A102="","",IF(COUNTIFS(CANDIDATES!$A$6:$A$205,B102,CANDIDATES!$Q$6:$Q$205,C102)=1,"MATCH","REVIEW ROLE"))</x:f>
      </x:c>
      <x:c r="J102" s="26" t="str">
        <x:f>IF(A102="","",IF(OR(E102="INCLUDE DIRECT",E102="INCLUDE CONDITIONAL"),IF(COUNTIFS(CONFLICTS!$B$6:$B$205,B102,CONFLICTS!$H$6:$H$205,"YES",CONFLICTS!$I$6:$I$205,"OPEN",CONFLICTS!$K$6:$K$205,"VALID")&gt;0,"OPEN MATERIAL CONFLICT","CLEAR"),IF(E102="INCLUDE SUBSTITUTE",IF((COUNTIFS(CONFLICTS!$B$6:$B$205,B102,CONFLICTS!$H$6:$H$205,"YES",CONFLICTS!$I$6:$I$205,"OPEN",CONFLICTS!$K$6:$K$205,"VALID",CONFLICTS!$C$6:$C$205,"SCOPE")+COUNTIFS(CONFLICTS!$B$6:$B$205,B102,CONFLICTS!$H$6:$H$205,"YES",CONFLICTS!$I$6:$I$205,"OPEN",CONFLICTS!$K$6:$K$205,"VALID",CONFLICTS!$C$6:$C$205,"BUYER")+COUNTIFS(CONFLICTS!$B$6:$B$205,B102,CONFLICTS!$H$6:$H$205,"YES",CONFLICTS!$I$6:$I$205,"OPEN",CONFLICTS!$K$6:$K$205,"VALID",CONFLICTS!$C$6:$C$205,"EVIDENCE"))&gt;0,"BLOCKING SUBSTITUTE CONFLICT","CLEAR"),IF(E102="INCLUDE REFERENCE",IF((COUNTIFS(CONFLICTS!$B$6:$B$205,B102,CONFLICTS!$H$6:$H$205,"YES",CONFLICTS!$I$6:$I$205,"OPEN",CONFLICTS!$K$6:$K$205,"VALID",CONFLICTS!$C$6:$C$205,"SCOPE")+COUNTIFS(CONFLICTS!$B$6:$B$205,B102,CONFLICTS!$H$6:$H$205,"YES",CONFLICTS!$I$6:$I$205,"OPEN",CONFLICTS!$K$6:$K$205,"VALID",CONFLICTS!$C$6:$C$205,"EVIDENCE"))&gt;0,"BLOCKING REFERENCE CONFLICT","CLEAR"),"CLEAR"))))</x:f>
      </x:c>
      <x:c r="K102" s="26" t="str">
        <x:f>IF(A102="","",IF(H102&lt;&gt;"VALID","BLOCKED",IF(I102&lt;&gt;"MATCH","UNRESOLVED",IF(E102="INCLUDE DIRECT",IF(J102="CLEAR","READY","BLOCKED"),IF(E102="INCLUDE CONDITIONAL",IF(J102="CLEAR","READY","UNRESOLVED"),IF(OR(E102="INCLUDE REFERENCE",E102="INCLUDE SUBSTITUTE",E102="EXCLUDE DIRECT"),IF(J102="CLEAR","READY","BLOCKED"),"BLOCKED"))))))</x:f>
      </x:c>
    </x:row>
    <x:row r="103">
      <x:c r="A103" s="20"/>
      <x:c r="B103" s="20"/>
      <x:c r="C103" s="20"/>
      <x:c r="D103" s="20"/>
      <x:c r="E103" s="20"/>
      <x:c r="F103" s="20"/>
      <x:c r="G103" s="20"/>
      <x:c r="H103" s="26" t="str">
        <x:f>IF(A103="","",IF(COUNTIF($A$6:$A$205,A103)&gt;1,"INVALID - DUPLICATE ID",IF(AND(COUNTIF(CANDIDATES!$A$6:$A$205,B103)=1,OR(AND(LEN(E103)=14,IFERROR(FIND("INCLUDE DIRECT",E103),0)=1),AND(LEN(E103)=19,IFERROR(FIND("INCLUDE CONDITIONAL",E103),0)=1),AND(LEN(E103)=17,IFERROR(FIND("INCLUDE REFERENCE",E103),0)=1),AND(LEN(E103)=18,IFERROR(FIND("INCLUDE SUBSTITUTE",E103),0)=1),AND(LEN(E103)=14,IFERROR(FIND("EXCLUDE DIRECT",E103),0)=1))),"VALID","INVALID - CONTROL / CANDIDATE")))</x:f>
      </x:c>
      <x:c r="I103" s="26" t="str">
        <x:f>IF(A103="","",IF(COUNTIFS(CANDIDATES!$A$6:$A$205,B103,CANDIDATES!$Q$6:$Q$205,C103)=1,"MATCH","REVIEW ROLE"))</x:f>
      </x:c>
      <x:c r="J103" s="26" t="str">
        <x:f>IF(A103="","",IF(OR(E103="INCLUDE DIRECT",E103="INCLUDE CONDITIONAL"),IF(COUNTIFS(CONFLICTS!$B$6:$B$205,B103,CONFLICTS!$H$6:$H$205,"YES",CONFLICTS!$I$6:$I$205,"OPEN",CONFLICTS!$K$6:$K$205,"VALID")&gt;0,"OPEN MATERIAL CONFLICT","CLEAR"),IF(E103="INCLUDE SUBSTITUTE",IF((COUNTIFS(CONFLICTS!$B$6:$B$205,B103,CONFLICTS!$H$6:$H$205,"YES",CONFLICTS!$I$6:$I$205,"OPEN",CONFLICTS!$K$6:$K$205,"VALID",CONFLICTS!$C$6:$C$205,"SCOPE")+COUNTIFS(CONFLICTS!$B$6:$B$205,B103,CONFLICTS!$H$6:$H$205,"YES",CONFLICTS!$I$6:$I$205,"OPEN",CONFLICTS!$K$6:$K$205,"VALID",CONFLICTS!$C$6:$C$205,"BUYER")+COUNTIFS(CONFLICTS!$B$6:$B$205,B103,CONFLICTS!$H$6:$H$205,"YES",CONFLICTS!$I$6:$I$205,"OPEN",CONFLICTS!$K$6:$K$205,"VALID",CONFLICTS!$C$6:$C$205,"EVIDENCE"))&gt;0,"BLOCKING SUBSTITUTE CONFLICT","CLEAR"),IF(E103="INCLUDE REFERENCE",IF((COUNTIFS(CONFLICTS!$B$6:$B$205,B103,CONFLICTS!$H$6:$H$205,"YES",CONFLICTS!$I$6:$I$205,"OPEN",CONFLICTS!$K$6:$K$205,"VALID",CONFLICTS!$C$6:$C$205,"SCOPE")+COUNTIFS(CONFLICTS!$B$6:$B$205,B103,CONFLICTS!$H$6:$H$205,"YES",CONFLICTS!$I$6:$I$205,"OPEN",CONFLICTS!$K$6:$K$205,"VALID",CONFLICTS!$C$6:$C$205,"EVIDENCE"))&gt;0,"BLOCKING REFERENCE CONFLICT","CLEAR"),"CLEAR"))))</x:f>
      </x:c>
      <x:c r="K103" s="26" t="str">
        <x:f>IF(A103="","",IF(H103&lt;&gt;"VALID","BLOCKED",IF(I103&lt;&gt;"MATCH","UNRESOLVED",IF(E103="INCLUDE DIRECT",IF(J103="CLEAR","READY","BLOCKED"),IF(E103="INCLUDE CONDITIONAL",IF(J103="CLEAR","READY","UNRESOLVED"),IF(OR(E103="INCLUDE REFERENCE",E103="INCLUDE SUBSTITUTE",E103="EXCLUDE DIRECT"),IF(J103="CLEAR","READY","BLOCKED"),"BLOCKED"))))))</x:f>
      </x:c>
    </x:row>
    <x:row r="104">
      <x:c r="A104" s="20"/>
      <x:c r="B104" s="20"/>
      <x:c r="C104" s="20"/>
      <x:c r="D104" s="20"/>
      <x:c r="E104" s="20"/>
      <x:c r="F104" s="20"/>
      <x:c r="G104" s="20"/>
      <x:c r="H104" s="26" t="str">
        <x:f>IF(A104="","",IF(COUNTIF($A$6:$A$205,A104)&gt;1,"INVALID - DUPLICATE ID",IF(AND(COUNTIF(CANDIDATES!$A$6:$A$205,B104)=1,OR(AND(LEN(E104)=14,IFERROR(FIND("INCLUDE DIRECT",E104),0)=1),AND(LEN(E104)=19,IFERROR(FIND("INCLUDE CONDITIONAL",E104),0)=1),AND(LEN(E104)=17,IFERROR(FIND("INCLUDE REFERENCE",E104),0)=1),AND(LEN(E104)=18,IFERROR(FIND("INCLUDE SUBSTITUTE",E104),0)=1),AND(LEN(E104)=14,IFERROR(FIND("EXCLUDE DIRECT",E104),0)=1))),"VALID","INVALID - CONTROL / CANDIDATE")))</x:f>
      </x:c>
      <x:c r="I104" s="26" t="str">
        <x:f>IF(A104="","",IF(COUNTIFS(CANDIDATES!$A$6:$A$205,B104,CANDIDATES!$Q$6:$Q$205,C104)=1,"MATCH","REVIEW ROLE"))</x:f>
      </x:c>
      <x:c r="J104" s="26" t="str">
        <x:f>IF(A104="","",IF(OR(E104="INCLUDE DIRECT",E104="INCLUDE CONDITIONAL"),IF(COUNTIFS(CONFLICTS!$B$6:$B$205,B104,CONFLICTS!$H$6:$H$205,"YES",CONFLICTS!$I$6:$I$205,"OPEN",CONFLICTS!$K$6:$K$205,"VALID")&gt;0,"OPEN MATERIAL CONFLICT","CLEAR"),IF(E104="INCLUDE SUBSTITUTE",IF((COUNTIFS(CONFLICTS!$B$6:$B$205,B104,CONFLICTS!$H$6:$H$205,"YES",CONFLICTS!$I$6:$I$205,"OPEN",CONFLICTS!$K$6:$K$205,"VALID",CONFLICTS!$C$6:$C$205,"SCOPE")+COUNTIFS(CONFLICTS!$B$6:$B$205,B104,CONFLICTS!$H$6:$H$205,"YES",CONFLICTS!$I$6:$I$205,"OPEN",CONFLICTS!$K$6:$K$205,"VALID",CONFLICTS!$C$6:$C$205,"BUYER")+COUNTIFS(CONFLICTS!$B$6:$B$205,B104,CONFLICTS!$H$6:$H$205,"YES",CONFLICTS!$I$6:$I$205,"OPEN",CONFLICTS!$K$6:$K$205,"VALID",CONFLICTS!$C$6:$C$205,"EVIDENCE"))&gt;0,"BLOCKING SUBSTITUTE CONFLICT","CLEAR"),IF(E104="INCLUDE REFERENCE",IF((COUNTIFS(CONFLICTS!$B$6:$B$205,B104,CONFLICTS!$H$6:$H$205,"YES",CONFLICTS!$I$6:$I$205,"OPEN",CONFLICTS!$K$6:$K$205,"VALID",CONFLICTS!$C$6:$C$205,"SCOPE")+COUNTIFS(CONFLICTS!$B$6:$B$205,B104,CONFLICTS!$H$6:$H$205,"YES",CONFLICTS!$I$6:$I$205,"OPEN",CONFLICTS!$K$6:$K$205,"VALID",CONFLICTS!$C$6:$C$205,"EVIDENCE"))&gt;0,"BLOCKING REFERENCE CONFLICT","CLEAR"),"CLEAR"))))</x:f>
      </x:c>
      <x:c r="K104" s="26" t="str">
        <x:f>IF(A104="","",IF(H104&lt;&gt;"VALID","BLOCKED",IF(I104&lt;&gt;"MATCH","UNRESOLVED",IF(E104="INCLUDE DIRECT",IF(J104="CLEAR","READY","BLOCKED"),IF(E104="INCLUDE CONDITIONAL",IF(J104="CLEAR","READY","UNRESOLVED"),IF(OR(E104="INCLUDE REFERENCE",E104="INCLUDE SUBSTITUTE",E104="EXCLUDE DIRECT"),IF(J104="CLEAR","READY","BLOCKED"),"BLOCKED"))))))</x:f>
      </x:c>
    </x:row>
    <x:row r="105">
      <x:c r="A105" s="20"/>
      <x:c r="B105" s="20"/>
      <x:c r="C105" s="20"/>
      <x:c r="D105" s="20"/>
      <x:c r="E105" s="20"/>
      <x:c r="F105" s="20"/>
      <x:c r="G105" s="20"/>
      <x:c r="H105" s="26" t="str">
        <x:f>IF(A105="","",IF(COUNTIF($A$6:$A$205,A105)&gt;1,"INVALID - DUPLICATE ID",IF(AND(COUNTIF(CANDIDATES!$A$6:$A$205,B105)=1,OR(AND(LEN(E105)=14,IFERROR(FIND("INCLUDE DIRECT",E105),0)=1),AND(LEN(E105)=19,IFERROR(FIND("INCLUDE CONDITIONAL",E105),0)=1),AND(LEN(E105)=17,IFERROR(FIND("INCLUDE REFERENCE",E105),0)=1),AND(LEN(E105)=18,IFERROR(FIND("INCLUDE SUBSTITUTE",E105),0)=1),AND(LEN(E105)=14,IFERROR(FIND("EXCLUDE DIRECT",E105),0)=1))),"VALID","INVALID - CONTROL / CANDIDATE")))</x:f>
      </x:c>
      <x:c r="I105" s="26" t="str">
        <x:f>IF(A105="","",IF(COUNTIFS(CANDIDATES!$A$6:$A$205,B105,CANDIDATES!$Q$6:$Q$205,C105)=1,"MATCH","REVIEW ROLE"))</x:f>
      </x:c>
      <x:c r="J105" s="26" t="str">
        <x:f>IF(A105="","",IF(OR(E105="INCLUDE DIRECT",E105="INCLUDE CONDITIONAL"),IF(COUNTIFS(CONFLICTS!$B$6:$B$205,B105,CONFLICTS!$H$6:$H$205,"YES",CONFLICTS!$I$6:$I$205,"OPEN",CONFLICTS!$K$6:$K$205,"VALID")&gt;0,"OPEN MATERIAL CONFLICT","CLEAR"),IF(E105="INCLUDE SUBSTITUTE",IF((COUNTIFS(CONFLICTS!$B$6:$B$205,B105,CONFLICTS!$H$6:$H$205,"YES",CONFLICTS!$I$6:$I$205,"OPEN",CONFLICTS!$K$6:$K$205,"VALID",CONFLICTS!$C$6:$C$205,"SCOPE")+COUNTIFS(CONFLICTS!$B$6:$B$205,B105,CONFLICTS!$H$6:$H$205,"YES",CONFLICTS!$I$6:$I$205,"OPEN",CONFLICTS!$K$6:$K$205,"VALID",CONFLICTS!$C$6:$C$205,"BUYER")+COUNTIFS(CONFLICTS!$B$6:$B$205,B105,CONFLICTS!$H$6:$H$205,"YES",CONFLICTS!$I$6:$I$205,"OPEN",CONFLICTS!$K$6:$K$205,"VALID",CONFLICTS!$C$6:$C$205,"EVIDENCE"))&gt;0,"BLOCKING SUBSTITUTE CONFLICT","CLEAR"),IF(E105="INCLUDE REFERENCE",IF((COUNTIFS(CONFLICTS!$B$6:$B$205,B105,CONFLICTS!$H$6:$H$205,"YES",CONFLICTS!$I$6:$I$205,"OPEN",CONFLICTS!$K$6:$K$205,"VALID",CONFLICTS!$C$6:$C$205,"SCOPE")+COUNTIFS(CONFLICTS!$B$6:$B$205,B105,CONFLICTS!$H$6:$H$205,"YES",CONFLICTS!$I$6:$I$205,"OPEN",CONFLICTS!$K$6:$K$205,"VALID",CONFLICTS!$C$6:$C$205,"EVIDENCE"))&gt;0,"BLOCKING REFERENCE CONFLICT","CLEAR"),"CLEAR"))))</x:f>
      </x:c>
      <x:c r="K105" s="26" t="str">
        <x:f>IF(A105="","",IF(H105&lt;&gt;"VALID","BLOCKED",IF(I105&lt;&gt;"MATCH","UNRESOLVED",IF(E105="INCLUDE DIRECT",IF(J105="CLEAR","READY","BLOCKED"),IF(E105="INCLUDE CONDITIONAL",IF(J105="CLEAR","READY","UNRESOLVED"),IF(OR(E105="INCLUDE REFERENCE",E105="INCLUDE SUBSTITUTE",E105="EXCLUDE DIRECT"),IF(J105="CLEAR","READY","BLOCKED"),"BLOCKED"))))))</x:f>
      </x:c>
    </x:row>
    <x:row r="106">
      <x:c r="A106" s="20"/>
      <x:c r="B106" s="20"/>
      <x:c r="C106" s="20"/>
      <x:c r="D106" s="20"/>
      <x:c r="E106" s="20"/>
      <x:c r="F106" s="20"/>
      <x:c r="G106" s="20"/>
      <x:c r="H106" s="26" t="str">
        <x:f>IF(A106="","",IF(COUNTIF($A$6:$A$205,A106)&gt;1,"INVALID - DUPLICATE ID",IF(AND(COUNTIF(CANDIDATES!$A$6:$A$205,B106)=1,OR(AND(LEN(E106)=14,IFERROR(FIND("INCLUDE DIRECT",E106),0)=1),AND(LEN(E106)=19,IFERROR(FIND("INCLUDE CONDITIONAL",E106),0)=1),AND(LEN(E106)=17,IFERROR(FIND("INCLUDE REFERENCE",E106),0)=1),AND(LEN(E106)=18,IFERROR(FIND("INCLUDE SUBSTITUTE",E106),0)=1),AND(LEN(E106)=14,IFERROR(FIND("EXCLUDE DIRECT",E106),0)=1))),"VALID","INVALID - CONTROL / CANDIDATE")))</x:f>
      </x:c>
      <x:c r="I106" s="26" t="str">
        <x:f>IF(A106="","",IF(COUNTIFS(CANDIDATES!$A$6:$A$205,B106,CANDIDATES!$Q$6:$Q$205,C106)=1,"MATCH","REVIEW ROLE"))</x:f>
      </x:c>
      <x:c r="J106" s="26" t="str">
        <x:f>IF(A106="","",IF(OR(E106="INCLUDE DIRECT",E106="INCLUDE CONDITIONAL"),IF(COUNTIFS(CONFLICTS!$B$6:$B$205,B106,CONFLICTS!$H$6:$H$205,"YES",CONFLICTS!$I$6:$I$205,"OPEN",CONFLICTS!$K$6:$K$205,"VALID")&gt;0,"OPEN MATERIAL CONFLICT","CLEAR"),IF(E106="INCLUDE SUBSTITUTE",IF((COUNTIFS(CONFLICTS!$B$6:$B$205,B106,CONFLICTS!$H$6:$H$205,"YES",CONFLICTS!$I$6:$I$205,"OPEN",CONFLICTS!$K$6:$K$205,"VALID",CONFLICTS!$C$6:$C$205,"SCOPE")+COUNTIFS(CONFLICTS!$B$6:$B$205,B106,CONFLICTS!$H$6:$H$205,"YES",CONFLICTS!$I$6:$I$205,"OPEN",CONFLICTS!$K$6:$K$205,"VALID",CONFLICTS!$C$6:$C$205,"BUYER")+COUNTIFS(CONFLICTS!$B$6:$B$205,B106,CONFLICTS!$H$6:$H$205,"YES",CONFLICTS!$I$6:$I$205,"OPEN",CONFLICTS!$K$6:$K$205,"VALID",CONFLICTS!$C$6:$C$205,"EVIDENCE"))&gt;0,"BLOCKING SUBSTITUTE CONFLICT","CLEAR"),IF(E106="INCLUDE REFERENCE",IF((COUNTIFS(CONFLICTS!$B$6:$B$205,B106,CONFLICTS!$H$6:$H$205,"YES",CONFLICTS!$I$6:$I$205,"OPEN",CONFLICTS!$K$6:$K$205,"VALID",CONFLICTS!$C$6:$C$205,"SCOPE")+COUNTIFS(CONFLICTS!$B$6:$B$205,B106,CONFLICTS!$H$6:$H$205,"YES",CONFLICTS!$I$6:$I$205,"OPEN",CONFLICTS!$K$6:$K$205,"VALID",CONFLICTS!$C$6:$C$205,"EVIDENCE"))&gt;0,"BLOCKING REFERENCE CONFLICT","CLEAR"),"CLEAR"))))</x:f>
      </x:c>
      <x:c r="K106" s="26" t="str">
        <x:f>IF(A106="","",IF(H106&lt;&gt;"VALID","BLOCKED",IF(I106&lt;&gt;"MATCH","UNRESOLVED",IF(E106="INCLUDE DIRECT",IF(J106="CLEAR","READY","BLOCKED"),IF(E106="INCLUDE CONDITIONAL",IF(J106="CLEAR","READY","UNRESOLVED"),IF(OR(E106="INCLUDE REFERENCE",E106="INCLUDE SUBSTITUTE",E106="EXCLUDE DIRECT"),IF(J106="CLEAR","READY","BLOCKED"),"BLOCKED"))))))</x:f>
      </x:c>
    </x:row>
    <x:row r="107">
      <x:c r="A107" s="20"/>
      <x:c r="B107" s="20"/>
      <x:c r="C107" s="20"/>
      <x:c r="D107" s="20"/>
      <x:c r="E107" s="20"/>
      <x:c r="F107" s="20"/>
      <x:c r="G107" s="20"/>
      <x:c r="H107" s="26" t="str">
        <x:f>IF(A107="","",IF(COUNTIF($A$6:$A$205,A107)&gt;1,"INVALID - DUPLICATE ID",IF(AND(COUNTIF(CANDIDATES!$A$6:$A$205,B107)=1,OR(AND(LEN(E107)=14,IFERROR(FIND("INCLUDE DIRECT",E107),0)=1),AND(LEN(E107)=19,IFERROR(FIND("INCLUDE CONDITIONAL",E107),0)=1),AND(LEN(E107)=17,IFERROR(FIND("INCLUDE REFERENCE",E107),0)=1),AND(LEN(E107)=18,IFERROR(FIND("INCLUDE SUBSTITUTE",E107),0)=1),AND(LEN(E107)=14,IFERROR(FIND("EXCLUDE DIRECT",E107),0)=1))),"VALID","INVALID - CONTROL / CANDIDATE")))</x:f>
      </x:c>
      <x:c r="I107" s="26" t="str">
        <x:f>IF(A107="","",IF(COUNTIFS(CANDIDATES!$A$6:$A$205,B107,CANDIDATES!$Q$6:$Q$205,C107)=1,"MATCH","REVIEW ROLE"))</x:f>
      </x:c>
      <x:c r="J107" s="26" t="str">
        <x:f>IF(A107="","",IF(OR(E107="INCLUDE DIRECT",E107="INCLUDE CONDITIONAL"),IF(COUNTIFS(CONFLICTS!$B$6:$B$205,B107,CONFLICTS!$H$6:$H$205,"YES",CONFLICTS!$I$6:$I$205,"OPEN",CONFLICTS!$K$6:$K$205,"VALID")&gt;0,"OPEN MATERIAL CONFLICT","CLEAR"),IF(E107="INCLUDE SUBSTITUTE",IF((COUNTIFS(CONFLICTS!$B$6:$B$205,B107,CONFLICTS!$H$6:$H$205,"YES",CONFLICTS!$I$6:$I$205,"OPEN",CONFLICTS!$K$6:$K$205,"VALID",CONFLICTS!$C$6:$C$205,"SCOPE")+COUNTIFS(CONFLICTS!$B$6:$B$205,B107,CONFLICTS!$H$6:$H$205,"YES",CONFLICTS!$I$6:$I$205,"OPEN",CONFLICTS!$K$6:$K$205,"VALID",CONFLICTS!$C$6:$C$205,"BUYER")+COUNTIFS(CONFLICTS!$B$6:$B$205,B107,CONFLICTS!$H$6:$H$205,"YES",CONFLICTS!$I$6:$I$205,"OPEN",CONFLICTS!$K$6:$K$205,"VALID",CONFLICTS!$C$6:$C$205,"EVIDENCE"))&gt;0,"BLOCKING SUBSTITUTE CONFLICT","CLEAR"),IF(E107="INCLUDE REFERENCE",IF((COUNTIFS(CONFLICTS!$B$6:$B$205,B107,CONFLICTS!$H$6:$H$205,"YES",CONFLICTS!$I$6:$I$205,"OPEN",CONFLICTS!$K$6:$K$205,"VALID",CONFLICTS!$C$6:$C$205,"SCOPE")+COUNTIFS(CONFLICTS!$B$6:$B$205,B107,CONFLICTS!$H$6:$H$205,"YES",CONFLICTS!$I$6:$I$205,"OPEN",CONFLICTS!$K$6:$K$205,"VALID",CONFLICTS!$C$6:$C$205,"EVIDENCE"))&gt;0,"BLOCKING REFERENCE CONFLICT","CLEAR"),"CLEAR"))))</x:f>
      </x:c>
      <x:c r="K107" s="26" t="str">
        <x:f>IF(A107="","",IF(H107&lt;&gt;"VALID","BLOCKED",IF(I107&lt;&gt;"MATCH","UNRESOLVED",IF(E107="INCLUDE DIRECT",IF(J107="CLEAR","READY","BLOCKED"),IF(E107="INCLUDE CONDITIONAL",IF(J107="CLEAR","READY","UNRESOLVED"),IF(OR(E107="INCLUDE REFERENCE",E107="INCLUDE SUBSTITUTE",E107="EXCLUDE DIRECT"),IF(J107="CLEAR","READY","BLOCKED"),"BLOCKED"))))))</x:f>
      </x:c>
    </x:row>
    <x:row r="108">
      <x:c r="A108" s="20"/>
      <x:c r="B108" s="20"/>
      <x:c r="C108" s="20"/>
      <x:c r="D108" s="20"/>
      <x:c r="E108" s="20"/>
      <x:c r="F108" s="20"/>
      <x:c r="G108" s="20"/>
      <x:c r="H108" s="26" t="str">
        <x:f>IF(A108="","",IF(COUNTIF($A$6:$A$205,A108)&gt;1,"INVALID - DUPLICATE ID",IF(AND(COUNTIF(CANDIDATES!$A$6:$A$205,B108)=1,OR(AND(LEN(E108)=14,IFERROR(FIND("INCLUDE DIRECT",E108),0)=1),AND(LEN(E108)=19,IFERROR(FIND("INCLUDE CONDITIONAL",E108),0)=1),AND(LEN(E108)=17,IFERROR(FIND("INCLUDE REFERENCE",E108),0)=1),AND(LEN(E108)=18,IFERROR(FIND("INCLUDE SUBSTITUTE",E108),0)=1),AND(LEN(E108)=14,IFERROR(FIND("EXCLUDE DIRECT",E108),0)=1))),"VALID","INVALID - CONTROL / CANDIDATE")))</x:f>
      </x:c>
      <x:c r="I108" s="26" t="str">
        <x:f>IF(A108="","",IF(COUNTIFS(CANDIDATES!$A$6:$A$205,B108,CANDIDATES!$Q$6:$Q$205,C108)=1,"MATCH","REVIEW ROLE"))</x:f>
      </x:c>
      <x:c r="J108" s="26" t="str">
        <x:f>IF(A108="","",IF(OR(E108="INCLUDE DIRECT",E108="INCLUDE CONDITIONAL"),IF(COUNTIFS(CONFLICTS!$B$6:$B$205,B108,CONFLICTS!$H$6:$H$205,"YES",CONFLICTS!$I$6:$I$205,"OPEN",CONFLICTS!$K$6:$K$205,"VALID")&gt;0,"OPEN MATERIAL CONFLICT","CLEAR"),IF(E108="INCLUDE SUBSTITUTE",IF((COUNTIFS(CONFLICTS!$B$6:$B$205,B108,CONFLICTS!$H$6:$H$205,"YES",CONFLICTS!$I$6:$I$205,"OPEN",CONFLICTS!$K$6:$K$205,"VALID",CONFLICTS!$C$6:$C$205,"SCOPE")+COUNTIFS(CONFLICTS!$B$6:$B$205,B108,CONFLICTS!$H$6:$H$205,"YES",CONFLICTS!$I$6:$I$205,"OPEN",CONFLICTS!$K$6:$K$205,"VALID",CONFLICTS!$C$6:$C$205,"BUYER")+COUNTIFS(CONFLICTS!$B$6:$B$205,B108,CONFLICTS!$H$6:$H$205,"YES",CONFLICTS!$I$6:$I$205,"OPEN",CONFLICTS!$K$6:$K$205,"VALID",CONFLICTS!$C$6:$C$205,"EVIDENCE"))&gt;0,"BLOCKING SUBSTITUTE CONFLICT","CLEAR"),IF(E108="INCLUDE REFERENCE",IF((COUNTIFS(CONFLICTS!$B$6:$B$205,B108,CONFLICTS!$H$6:$H$205,"YES",CONFLICTS!$I$6:$I$205,"OPEN",CONFLICTS!$K$6:$K$205,"VALID",CONFLICTS!$C$6:$C$205,"SCOPE")+COUNTIFS(CONFLICTS!$B$6:$B$205,B108,CONFLICTS!$H$6:$H$205,"YES",CONFLICTS!$I$6:$I$205,"OPEN",CONFLICTS!$K$6:$K$205,"VALID",CONFLICTS!$C$6:$C$205,"EVIDENCE"))&gt;0,"BLOCKING REFERENCE CONFLICT","CLEAR"),"CLEAR"))))</x:f>
      </x:c>
      <x:c r="K108" s="26" t="str">
        <x:f>IF(A108="","",IF(H108&lt;&gt;"VALID","BLOCKED",IF(I108&lt;&gt;"MATCH","UNRESOLVED",IF(E108="INCLUDE DIRECT",IF(J108="CLEAR","READY","BLOCKED"),IF(E108="INCLUDE CONDITIONAL",IF(J108="CLEAR","READY","UNRESOLVED"),IF(OR(E108="INCLUDE REFERENCE",E108="INCLUDE SUBSTITUTE",E108="EXCLUDE DIRECT"),IF(J108="CLEAR","READY","BLOCKED"),"BLOCKED"))))))</x:f>
      </x:c>
    </x:row>
    <x:row r="109">
      <x:c r="A109" s="20"/>
      <x:c r="B109" s="20"/>
      <x:c r="C109" s="20"/>
      <x:c r="D109" s="20"/>
      <x:c r="E109" s="20"/>
      <x:c r="F109" s="20"/>
      <x:c r="G109" s="20"/>
      <x:c r="H109" s="26" t="str">
        <x:f>IF(A109="","",IF(COUNTIF($A$6:$A$205,A109)&gt;1,"INVALID - DUPLICATE ID",IF(AND(COUNTIF(CANDIDATES!$A$6:$A$205,B109)=1,OR(AND(LEN(E109)=14,IFERROR(FIND("INCLUDE DIRECT",E109),0)=1),AND(LEN(E109)=19,IFERROR(FIND("INCLUDE CONDITIONAL",E109),0)=1),AND(LEN(E109)=17,IFERROR(FIND("INCLUDE REFERENCE",E109),0)=1),AND(LEN(E109)=18,IFERROR(FIND("INCLUDE SUBSTITUTE",E109),0)=1),AND(LEN(E109)=14,IFERROR(FIND("EXCLUDE DIRECT",E109),0)=1))),"VALID","INVALID - CONTROL / CANDIDATE")))</x:f>
      </x:c>
      <x:c r="I109" s="26" t="str">
        <x:f>IF(A109="","",IF(COUNTIFS(CANDIDATES!$A$6:$A$205,B109,CANDIDATES!$Q$6:$Q$205,C109)=1,"MATCH","REVIEW ROLE"))</x:f>
      </x:c>
      <x:c r="J109" s="26" t="str">
        <x:f>IF(A109="","",IF(OR(E109="INCLUDE DIRECT",E109="INCLUDE CONDITIONAL"),IF(COUNTIFS(CONFLICTS!$B$6:$B$205,B109,CONFLICTS!$H$6:$H$205,"YES",CONFLICTS!$I$6:$I$205,"OPEN",CONFLICTS!$K$6:$K$205,"VALID")&gt;0,"OPEN MATERIAL CONFLICT","CLEAR"),IF(E109="INCLUDE SUBSTITUTE",IF((COUNTIFS(CONFLICTS!$B$6:$B$205,B109,CONFLICTS!$H$6:$H$205,"YES",CONFLICTS!$I$6:$I$205,"OPEN",CONFLICTS!$K$6:$K$205,"VALID",CONFLICTS!$C$6:$C$205,"SCOPE")+COUNTIFS(CONFLICTS!$B$6:$B$205,B109,CONFLICTS!$H$6:$H$205,"YES",CONFLICTS!$I$6:$I$205,"OPEN",CONFLICTS!$K$6:$K$205,"VALID",CONFLICTS!$C$6:$C$205,"BUYER")+COUNTIFS(CONFLICTS!$B$6:$B$205,B109,CONFLICTS!$H$6:$H$205,"YES",CONFLICTS!$I$6:$I$205,"OPEN",CONFLICTS!$K$6:$K$205,"VALID",CONFLICTS!$C$6:$C$205,"EVIDENCE"))&gt;0,"BLOCKING SUBSTITUTE CONFLICT","CLEAR"),IF(E109="INCLUDE REFERENCE",IF((COUNTIFS(CONFLICTS!$B$6:$B$205,B109,CONFLICTS!$H$6:$H$205,"YES",CONFLICTS!$I$6:$I$205,"OPEN",CONFLICTS!$K$6:$K$205,"VALID",CONFLICTS!$C$6:$C$205,"SCOPE")+COUNTIFS(CONFLICTS!$B$6:$B$205,B109,CONFLICTS!$H$6:$H$205,"YES",CONFLICTS!$I$6:$I$205,"OPEN",CONFLICTS!$K$6:$K$205,"VALID",CONFLICTS!$C$6:$C$205,"EVIDENCE"))&gt;0,"BLOCKING REFERENCE CONFLICT","CLEAR"),"CLEAR"))))</x:f>
      </x:c>
      <x:c r="K109" s="26" t="str">
        <x:f>IF(A109="","",IF(H109&lt;&gt;"VALID","BLOCKED",IF(I109&lt;&gt;"MATCH","UNRESOLVED",IF(E109="INCLUDE DIRECT",IF(J109="CLEAR","READY","BLOCKED"),IF(E109="INCLUDE CONDITIONAL",IF(J109="CLEAR","READY","UNRESOLVED"),IF(OR(E109="INCLUDE REFERENCE",E109="INCLUDE SUBSTITUTE",E109="EXCLUDE DIRECT"),IF(J109="CLEAR","READY","BLOCKED"),"BLOCKED"))))))</x:f>
      </x:c>
    </x:row>
    <x:row r="110">
      <x:c r="A110" s="20"/>
      <x:c r="B110" s="20"/>
      <x:c r="C110" s="20"/>
      <x:c r="D110" s="20"/>
      <x:c r="E110" s="20"/>
      <x:c r="F110" s="20"/>
      <x:c r="G110" s="20"/>
      <x:c r="H110" s="26" t="str">
        <x:f>IF(A110="","",IF(COUNTIF($A$6:$A$205,A110)&gt;1,"INVALID - DUPLICATE ID",IF(AND(COUNTIF(CANDIDATES!$A$6:$A$205,B110)=1,OR(AND(LEN(E110)=14,IFERROR(FIND("INCLUDE DIRECT",E110),0)=1),AND(LEN(E110)=19,IFERROR(FIND("INCLUDE CONDITIONAL",E110),0)=1),AND(LEN(E110)=17,IFERROR(FIND("INCLUDE REFERENCE",E110),0)=1),AND(LEN(E110)=18,IFERROR(FIND("INCLUDE SUBSTITUTE",E110),0)=1),AND(LEN(E110)=14,IFERROR(FIND("EXCLUDE DIRECT",E110),0)=1))),"VALID","INVALID - CONTROL / CANDIDATE")))</x:f>
      </x:c>
      <x:c r="I110" s="26" t="str">
        <x:f>IF(A110="","",IF(COUNTIFS(CANDIDATES!$A$6:$A$205,B110,CANDIDATES!$Q$6:$Q$205,C110)=1,"MATCH","REVIEW ROLE"))</x:f>
      </x:c>
      <x:c r="J110" s="26" t="str">
        <x:f>IF(A110="","",IF(OR(E110="INCLUDE DIRECT",E110="INCLUDE CONDITIONAL"),IF(COUNTIFS(CONFLICTS!$B$6:$B$205,B110,CONFLICTS!$H$6:$H$205,"YES",CONFLICTS!$I$6:$I$205,"OPEN",CONFLICTS!$K$6:$K$205,"VALID")&gt;0,"OPEN MATERIAL CONFLICT","CLEAR"),IF(E110="INCLUDE SUBSTITUTE",IF((COUNTIFS(CONFLICTS!$B$6:$B$205,B110,CONFLICTS!$H$6:$H$205,"YES",CONFLICTS!$I$6:$I$205,"OPEN",CONFLICTS!$K$6:$K$205,"VALID",CONFLICTS!$C$6:$C$205,"SCOPE")+COUNTIFS(CONFLICTS!$B$6:$B$205,B110,CONFLICTS!$H$6:$H$205,"YES",CONFLICTS!$I$6:$I$205,"OPEN",CONFLICTS!$K$6:$K$205,"VALID",CONFLICTS!$C$6:$C$205,"BUYER")+COUNTIFS(CONFLICTS!$B$6:$B$205,B110,CONFLICTS!$H$6:$H$205,"YES",CONFLICTS!$I$6:$I$205,"OPEN",CONFLICTS!$K$6:$K$205,"VALID",CONFLICTS!$C$6:$C$205,"EVIDENCE"))&gt;0,"BLOCKING SUBSTITUTE CONFLICT","CLEAR"),IF(E110="INCLUDE REFERENCE",IF((COUNTIFS(CONFLICTS!$B$6:$B$205,B110,CONFLICTS!$H$6:$H$205,"YES",CONFLICTS!$I$6:$I$205,"OPEN",CONFLICTS!$K$6:$K$205,"VALID",CONFLICTS!$C$6:$C$205,"SCOPE")+COUNTIFS(CONFLICTS!$B$6:$B$205,B110,CONFLICTS!$H$6:$H$205,"YES",CONFLICTS!$I$6:$I$205,"OPEN",CONFLICTS!$K$6:$K$205,"VALID",CONFLICTS!$C$6:$C$205,"EVIDENCE"))&gt;0,"BLOCKING REFERENCE CONFLICT","CLEAR"),"CLEAR"))))</x:f>
      </x:c>
      <x:c r="K110" s="26" t="str">
        <x:f>IF(A110="","",IF(H110&lt;&gt;"VALID","BLOCKED",IF(I110&lt;&gt;"MATCH","UNRESOLVED",IF(E110="INCLUDE DIRECT",IF(J110="CLEAR","READY","BLOCKED"),IF(E110="INCLUDE CONDITIONAL",IF(J110="CLEAR","READY","UNRESOLVED"),IF(OR(E110="INCLUDE REFERENCE",E110="INCLUDE SUBSTITUTE",E110="EXCLUDE DIRECT"),IF(J110="CLEAR","READY","BLOCKED"),"BLOCKED"))))))</x:f>
      </x:c>
    </x:row>
    <x:row r="111">
      <x:c r="A111" s="20"/>
      <x:c r="B111" s="20"/>
      <x:c r="C111" s="20"/>
      <x:c r="D111" s="20"/>
      <x:c r="E111" s="20"/>
      <x:c r="F111" s="20"/>
      <x:c r="G111" s="20"/>
      <x:c r="H111" s="26" t="str">
        <x:f>IF(A111="","",IF(COUNTIF($A$6:$A$205,A111)&gt;1,"INVALID - DUPLICATE ID",IF(AND(COUNTIF(CANDIDATES!$A$6:$A$205,B111)=1,OR(AND(LEN(E111)=14,IFERROR(FIND("INCLUDE DIRECT",E111),0)=1),AND(LEN(E111)=19,IFERROR(FIND("INCLUDE CONDITIONAL",E111),0)=1),AND(LEN(E111)=17,IFERROR(FIND("INCLUDE REFERENCE",E111),0)=1),AND(LEN(E111)=18,IFERROR(FIND("INCLUDE SUBSTITUTE",E111),0)=1),AND(LEN(E111)=14,IFERROR(FIND("EXCLUDE DIRECT",E111),0)=1))),"VALID","INVALID - CONTROL / CANDIDATE")))</x:f>
      </x:c>
      <x:c r="I111" s="26" t="str">
        <x:f>IF(A111="","",IF(COUNTIFS(CANDIDATES!$A$6:$A$205,B111,CANDIDATES!$Q$6:$Q$205,C111)=1,"MATCH","REVIEW ROLE"))</x:f>
      </x:c>
      <x:c r="J111" s="26" t="str">
        <x:f>IF(A111="","",IF(OR(E111="INCLUDE DIRECT",E111="INCLUDE CONDITIONAL"),IF(COUNTIFS(CONFLICTS!$B$6:$B$205,B111,CONFLICTS!$H$6:$H$205,"YES",CONFLICTS!$I$6:$I$205,"OPEN",CONFLICTS!$K$6:$K$205,"VALID")&gt;0,"OPEN MATERIAL CONFLICT","CLEAR"),IF(E111="INCLUDE SUBSTITUTE",IF((COUNTIFS(CONFLICTS!$B$6:$B$205,B111,CONFLICTS!$H$6:$H$205,"YES",CONFLICTS!$I$6:$I$205,"OPEN",CONFLICTS!$K$6:$K$205,"VALID",CONFLICTS!$C$6:$C$205,"SCOPE")+COUNTIFS(CONFLICTS!$B$6:$B$205,B111,CONFLICTS!$H$6:$H$205,"YES",CONFLICTS!$I$6:$I$205,"OPEN",CONFLICTS!$K$6:$K$205,"VALID",CONFLICTS!$C$6:$C$205,"BUYER")+COUNTIFS(CONFLICTS!$B$6:$B$205,B111,CONFLICTS!$H$6:$H$205,"YES",CONFLICTS!$I$6:$I$205,"OPEN",CONFLICTS!$K$6:$K$205,"VALID",CONFLICTS!$C$6:$C$205,"EVIDENCE"))&gt;0,"BLOCKING SUBSTITUTE CONFLICT","CLEAR"),IF(E111="INCLUDE REFERENCE",IF((COUNTIFS(CONFLICTS!$B$6:$B$205,B111,CONFLICTS!$H$6:$H$205,"YES",CONFLICTS!$I$6:$I$205,"OPEN",CONFLICTS!$K$6:$K$205,"VALID",CONFLICTS!$C$6:$C$205,"SCOPE")+COUNTIFS(CONFLICTS!$B$6:$B$205,B111,CONFLICTS!$H$6:$H$205,"YES",CONFLICTS!$I$6:$I$205,"OPEN",CONFLICTS!$K$6:$K$205,"VALID",CONFLICTS!$C$6:$C$205,"EVIDENCE"))&gt;0,"BLOCKING REFERENCE CONFLICT","CLEAR"),"CLEAR"))))</x:f>
      </x:c>
      <x:c r="K111" s="26" t="str">
        <x:f>IF(A111="","",IF(H111&lt;&gt;"VALID","BLOCKED",IF(I111&lt;&gt;"MATCH","UNRESOLVED",IF(E111="INCLUDE DIRECT",IF(J111="CLEAR","READY","BLOCKED"),IF(E111="INCLUDE CONDITIONAL",IF(J111="CLEAR","READY","UNRESOLVED"),IF(OR(E111="INCLUDE REFERENCE",E111="INCLUDE SUBSTITUTE",E111="EXCLUDE DIRECT"),IF(J111="CLEAR","READY","BLOCKED"),"BLOCKED"))))))</x:f>
      </x:c>
    </x:row>
    <x:row r="112">
      <x:c r="A112" s="20"/>
      <x:c r="B112" s="20"/>
      <x:c r="C112" s="20"/>
      <x:c r="D112" s="20"/>
      <x:c r="E112" s="20"/>
      <x:c r="F112" s="20"/>
      <x:c r="G112" s="20"/>
      <x:c r="H112" s="26" t="str">
        <x:f>IF(A112="","",IF(COUNTIF($A$6:$A$205,A112)&gt;1,"INVALID - DUPLICATE ID",IF(AND(COUNTIF(CANDIDATES!$A$6:$A$205,B112)=1,OR(AND(LEN(E112)=14,IFERROR(FIND("INCLUDE DIRECT",E112),0)=1),AND(LEN(E112)=19,IFERROR(FIND("INCLUDE CONDITIONAL",E112),0)=1),AND(LEN(E112)=17,IFERROR(FIND("INCLUDE REFERENCE",E112),0)=1),AND(LEN(E112)=18,IFERROR(FIND("INCLUDE SUBSTITUTE",E112),0)=1),AND(LEN(E112)=14,IFERROR(FIND("EXCLUDE DIRECT",E112),0)=1))),"VALID","INVALID - CONTROL / CANDIDATE")))</x:f>
      </x:c>
      <x:c r="I112" s="26" t="str">
        <x:f>IF(A112="","",IF(COUNTIFS(CANDIDATES!$A$6:$A$205,B112,CANDIDATES!$Q$6:$Q$205,C112)=1,"MATCH","REVIEW ROLE"))</x:f>
      </x:c>
      <x:c r="J112" s="26" t="str">
        <x:f>IF(A112="","",IF(OR(E112="INCLUDE DIRECT",E112="INCLUDE CONDITIONAL"),IF(COUNTIFS(CONFLICTS!$B$6:$B$205,B112,CONFLICTS!$H$6:$H$205,"YES",CONFLICTS!$I$6:$I$205,"OPEN",CONFLICTS!$K$6:$K$205,"VALID")&gt;0,"OPEN MATERIAL CONFLICT","CLEAR"),IF(E112="INCLUDE SUBSTITUTE",IF((COUNTIFS(CONFLICTS!$B$6:$B$205,B112,CONFLICTS!$H$6:$H$205,"YES",CONFLICTS!$I$6:$I$205,"OPEN",CONFLICTS!$K$6:$K$205,"VALID",CONFLICTS!$C$6:$C$205,"SCOPE")+COUNTIFS(CONFLICTS!$B$6:$B$205,B112,CONFLICTS!$H$6:$H$205,"YES",CONFLICTS!$I$6:$I$205,"OPEN",CONFLICTS!$K$6:$K$205,"VALID",CONFLICTS!$C$6:$C$205,"BUYER")+COUNTIFS(CONFLICTS!$B$6:$B$205,B112,CONFLICTS!$H$6:$H$205,"YES",CONFLICTS!$I$6:$I$205,"OPEN",CONFLICTS!$K$6:$K$205,"VALID",CONFLICTS!$C$6:$C$205,"EVIDENCE"))&gt;0,"BLOCKING SUBSTITUTE CONFLICT","CLEAR"),IF(E112="INCLUDE REFERENCE",IF((COUNTIFS(CONFLICTS!$B$6:$B$205,B112,CONFLICTS!$H$6:$H$205,"YES",CONFLICTS!$I$6:$I$205,"OPEN",CONFLICTS!$K$6:$K$205,"VALID",CONFLICTS!$C$6:$C$205,"SCOPE")+COUNTIFS(CONFLICTS!$B$6:$B$205,B112,CONFLICTS!$H$6:$H$205,"YES",CONFLICTS!$I$6:$I$205,"OPEN",CONFLICTS!$K$6:$K$205,"VALID",CONFLICTS!$C$6:$C$205,"EVIDENCE"))&gt;0,"BLOCKING REFERENCE CONFLICT","CLEAR"),"CLEAR"))))</x:f>
      </x:c>
      <x:c r="K112" s="26" t="str">
        <x:f>IF(A112="","",IF(H112&lt;&gt;"VALID","BLOCKED",IF(I112&lt;&gt;"MATCH","UNRESOLVED",IF(E112="INCLUDE DIRECT",IF(J112="CLEAR","READY","BLOCKED"),IF(E112="INCLUDE CONDITIONAL",IF(J112="CLEAR","READY","UNRESOLVED"),IF(OR(E112="INCLUDE REFERENCE",E112="INCLUDE SUBSTITUTE",E112="EXCLUDE DIRECT"),IF(J112="CLEAR","READY","BLOCKED"),"BLOCKED"))))))</x:f>
      </x:c>
    </x:row>
    <x:row r="113">
      <x:c r="A113" s="20"/>
      <x:c r="B113" s="20"/>
      <x:c r="C113" s="20"/>
      <x:c r="D113" s="20"/>
      <x:c r="E113" s="20"/>
      <x:c r="F113" s="20"/>
      <x:c r="G113" s="20"/>
      <x:c r="H113" s="26" t="str">
        <x:f>IF(A113="","",IF(COUNTIF($A$6:$A$205,A113)&gt;1,"INVALID - DUPLICATE ID",IF(AND(COUNTIF(CANDIDATES!$A$6:$A$205,B113)=1,OR(AND(LEN(E113)=14,IFERROR(FIND("INCLUDE DIRECT",E113),0)=1),AND(LEN(E113)=19,IFERROR(FIND("INCLUDE CONDITIONAL",E113),0)=1),AND(LEN(E113)=17,IFERROR(FIND("INCLUDE REFERENCE",E113),0)=1),AND(LEN(E113)=18,IFERROR(FIND("INCLUDE SUBSTITUTE",E113),0)=1),AND(LEN(E113)=14,IFERROR(FIND("EXCLUDE DIRECT",E113),0)=1))),"VALID","INVALID - CONTROL / CANDIDATE")))</x:f>
      </x:c>
      <x:c r="I113" s="26" t="str">
        <x:f>IF(A113="","",IF(COUNTIFS(CANDIDATES!$A$6:$A$205,B113,CANDIDATES!$Q$6:$Q$205,C113)=1,"MATCH","REVIEW ROLE"))</x:f>
      </x:c>
      <x:c r="J113" s="26" t="str">
        <x:f>IF(A113="","",IF(OR(E113="INCLUDE DIRECT",E113="INCLUDE CONDITIONAL"),IF(COUNTIFS(CONFLICTS!$B$6:$B$205,B113,CONFLICTS!$H$6:$H$205,"YES",CONFLICTS!$I$6:$I$205,"OPEN",CONFLICTS!$K$6:$K$205,"VALID")&gt;0,"OPEN MATERIAL CONFLICT","CLEAR"),IF(E113="INCLUDE SUBSTITUTE",IF((COUNTIFS(CONFLICTS!$B$6:$B$205,B113,CONFLICTS!$H$6:$H$205,"YES",CONFLICTS!$I$6:$I$205,"OPEN",CONFLICTS!$K$6:$K$205,"VALID",CONFLICTS!$C$6:$C$205,"SCOPE")+COUNTIFS(CONFLICTS!$B$6:$B$205,B113,CONFLICTS!$H$6:$H$205,"YES",CONFLICTS!$I$6:$I$205,"OPEN",CONFLICTS!$K$6:$K$205,"VALID",CONFLICTS!$C$6:$C$205,"BUYER")+COUNTIFS(CONFLICTS!$B$6:$B$205,B113,CONFLICTS!$H$6:$H$205,"YES",CONFLICTS!$I$6:$I$205,"OPEN",CONFLICTS!$K$6:$K$205,"VALID",CONFLICTS!$C$6:$C$205,"EVIDENCE"))&gt;0,"BLOCKING SUBSTITUTE CONFLICT","CLEAR"),IF(E113="INCLUDE REFERENCE",IF((COUNTIFS(CONFLICTS!$B$6:$B$205,B113,CONFLICTS!$H$6:$H$205,"YES",CONFLICTS!$I$6:$I$205,"OPEN",CONFLICTS!$K$6:$K$205,"VALID",CONFLICTS!$C$6:$C$205,"SCOPE")+COUNTIFS(CONFLICTS!$B$6:$B$205,B113,CONFLICTS!$H$6:$H$205,"YES",CONFLICTS!$I$6:$I$205,"OPEN",CONFLICTS!$K$6:$K$205,"VALID",CONFLICTS!$C$6:$C$205,"EVIDENCE"))&gt;0,"BLOCKING REFERENCE CONFLICT","CLEAR"),"CLEAR"))))</x:f>
      </x:c>
      <x:c r="K113" s="26" t="str">
        <x:f>IF(A113="","",IF(H113&lt;&gt;"VALID","BLOCKED",IF(I113&lt;&gt;"MATCH","UNRESOLVED",IF(E113="INCLUDE DIRECT",IF(J113="CLEAR","READY","BLOCKED"),IF(E113="INCLUDE CONDITIONAL",IF(J113="CLEAR","READY","UNRESOLVED"),IF(OR(E113="INCLUDE REFERENCE",E113="INCLUDE SUBSTITUTE",E113="EXCLUDE DIRECT"),IF(J113="CLEAR","READY","BLOCKED"),"BLOCKED"))))))</x:f>
      </x:c>
    </x:row>
    <x:row r="114">
      <x:c r="A114" s="20"/>
      <x:c r="B114" s="20"/>
      <x:c r="C114" s="20"/>
      <x:c r="D114" s="20"/>
      <x:c r="E114" s="20"/>
      <x:c r="F114" s="20"/>
      <x:c r="G114" s="20"/>
      <x:c r="H114" s="26" t="str">
        <x:f>IF(A114="","",IF(COUNTIF($A$6:$A$205,A114)&gt;1,"INVALID - DUPLICATE ID",IF(AND(COUNTIF(CANDIDATES!$A$6:$A$205,B114)=1,OR(AND(LEN(E114)=14,IFERROR(FIND("INCLUDE DIRECT",E114),0)=1),AND(LEN(E114)=19,IFERROR(FIND("INCLUDE CONDITIONAL",E114),0)=1),AND(LEN(E114)=17,IFERROR(FIND("INCLUDE REFERENCE",E114),0)=1),AND(LEN(E114)=18,IFERROR(FIND("INCLUDE SUBSTITUTE",E114),0)=1),AND(LEN(E114)=14,IFERROR(FIND("EXCLUDE DIRECT",E114),0)=1))),"VALID","INVALID - CONTROL / CANDIDATE")))</x:f>
      </x:c>
      <x:c r="I114" s="26" t="str">
        <x:f>IF(A114="","",IF(COUNTIFS(CANDIDATES!$A$6:$A$205,B114,CANDIDATES!$Q$6:$Q$205,C114)=1,"MATCH","REVIEW ROLE"))</x:f>
      </x:c>
      <x:c r="J114" s="26" t="str">
        <x:f>IF(A114="","",IF(OR(E114="INCLUDE DIRECT",E114="INCLUDE CONDITIONAL"),IF(COUNTIFS(CONFLICTS!$B$6:$B$205,B114,CONFLICTS!$H$6:$H$205,"YES",CONFLICTS!$I$6:$I$205,"OPEN",CONFLICTS!$K$6:$K$205,"VALID")&gt;0,"OPEN MATERIAL CONFLICT","CLEAR"),IF(E114="INCLUDE SUBSTITUTE",IF((COUNTIFS(CONFLICTS!$B$6:$B$205,B114,CONFLICTS!$H$6:$H$205,"YES",CONFLICTS!$I$6:$I$205,"OPEN",CONFLICTS!$K$6:$K$205,"VALID",CONFLICTS!$C$6:$C$205,"SCOPE")+COUNTIFS(CONFLICTS!$B$6:$B$205,B114,CONFLICTS!$H$6:$H$205,"YES",CONFLICTS!$I$6:$I$205,"OPEN",CONFLICTS!$K$6:$K$205,"VALID",CONFLICTS!$C$6:$C$205,"BUYER")+COUNTIFS(CONFLICTS!$B$6:$B$205,B114,CONFLICTS!$H$6:$H$205,"YES",CONFLICTS!$I$6:$I$205,"OPEN",CONFLICTS!$K$6:$K$205,"VALID",CONFLICTS!$C$6:$C$205,"EVIDENCE"))&gt;0,"BLOCKING SUBSTITUTE CONFLICT","CLEAR"),IF(E114="INCLUDE REFERENCE",IF((COUNTIFS(CONFLICTS!$B$6:$B$205,B114,CONFLICTS!$H$6:$H$205,"YES",CONFLICTS!$I$6:$I$205,"OPEN",CONFLICTS!$K$6:$K$205,"VALID",CONFLICTS!$C$6:$C$205,"SCOPE")+COUNTIFS(CONFLICTS!$B$6:$B$205,B114,CONFLICTS!$H$6:$H$205,"YES",CONFLICTS!$I$6:$I$205,"OPEN",CONFLICTS!$K$6:$K$205,"VALID",CONFLICTS!$C$6:$C$205,"EVIDENCE"))&gt;0,"BLOCKING REFERENCE CONFLICT","CLEAR"),"CLEAR"))))</x:f>
      </x:c>
      <x:c r="K114" s="26" t="str">
        <x:f>IF(A114="","",IF(H114&lt;&gt;"VALID","BLOCKED",IF(I114&lt;&gt;"MATCH","UNRESOLVED",IF(E114="INCLUDE DIRECT",IF(J114="CLEAR","READY","BLOCKED"),IF(E114="INCLUDE CONDITIONAL",IF(J114="CLEAR","READY","UNRESOLVED"),IF(OR(E114="INCLUDE REFERENCE",E114="INCLUDE SUBSTITUTE",E114="EXCLUDE DIRECT"),IF(J114="CLEAR","READY","BLOCKED"),"BLOCKED"))))))</x:f>
      </x:c>
    </x:row>
    <x:row r="115">
      <x:c r="A115" s="20"/>
      <x:c r="B115" s="20"/>
      <x:c r="C115" s="20"/>
      <x:c r="D115" s="20"/>
      <x:c r="E115" s="20"/>
      <x:c r="F115" s="20"/>
      <x:c r="G115" s="20"/>
      <x:c r="H115" s="26" t="str">
        <x:f>IF(A115="","",IF(COUNTIF($A$6:$A$205,A115)&gt;1,"INVALID - DUPLICATE ID",IF(AND(COUNTIF(CANDIDATES!$A$6:$A$205,B115)=1,OR(AND(LEN(E115)=14,IFERROR(FIND("INCLUDE DIRECT",E115),0)=1),AND(LEN(E115)=19,IFERROR(FIND("INCLUDE CONDITIONAL",E115),0)=1),AND(LEN(E115)=17,IFERROR(FIND("INCLUDE REFERENCE",E115),0)=1),AND(LEN(E115)=18,IFERROR(FIND("INCLUDE SUBSTITUTE",E115),0)=1),AND(LEN(E115)=14,IFERROR(FIND("EXCLUDE DIRECT",E115),0)=1))),"VALID","INVALID - CONTROL / CANDIDATE")))</x:f>
      </x:c>
      <x:c r="I115" s="26" t="str">
        <x:f>IF(A115="","",IF(COUNTIFS(CANDIDATES!$A$6:$A$205,B115,CANDIDATES!$Q$6:$Q$205,C115)=1,"MATCH","REVIEW ROLE"))</x:f>
      </x:c>
      <x:c r="J115" s="26" t="str">
        <x:f>IF(A115="","",IF(OR(E115="INCLUDE DIRECT",E115="INCLUDE CONDITIONAL"),IF(COUNTIFS(CONFLICTS!$B$6:$B$205,B115,CONFLICTS!$H$6:$H$205,"YES",CONFLICTS!$I$6:$I$205,"OPEN",CONFLICTS!$K$6:$K$205,"VALID")&gt;0,"OPEN MATERIAL CONFLICT","CLEAR"),IF(E115="INCLUDE SUBSTITUTE",IF((COUNTIFS(CONFLICTS!$B$6:$B$205,B115,CONFLICTS!$H$6:$H$205,"YES",CONFLICTS!$I$6:$I$205,"OPEN",CONFLICTS!$K$6:$K$205,"VALID",CONFLICTS!$C$6:$C$205,"SCOPE")+COUNTIFS(CONFLICTS!$B$6:$B$205,B115,CONFLICTS!$H$6:$H$205,"YES",CONFLICTS!$I$6:$I$205,"OPEN",CONFLICTS!$K$6:$K$205,"VALID",CONFLICTS!$C$6:$C$205,"BUYER")+COUNTIFS(CONFLICTS!$B$6:$B$205,B115,CONFLICTS!$H$6:$H$205,"YES",CONFLICTS!$I$6:$I$205,"OPEN",CONFLICTS!$K$6:$K$205,"VALID",CONFLICTS!$C$6:$C$205,"EVIDENCE"))&gt;0,"BLOCKING SUBSTITUTE CONFLICT","CLEAR"),IF(E115="INCLUDE REFERENCE",IF((COUNTIFS(CONFLICTS!$B$6:$B$205,B115,CONFLICTS!$H$6:$H$205,"YES",CONFLICTS!$I$6:$I$205,"OPEN",CONFLICTS!$K$6:$K$205,"VALID",CONFLICTS!$C$6:$C$205,"SCOPE")+COUNTIFS(CONFLICTS!$B$6:$B$205,B115,CONFLICTS!$H$6:$H$205,"YES",CONFLICTS!$I$6:$I$205,"OPEN",CONFLICTS!$K$6:$K$205,"VALID",CONFLICTS!$C$6:$C$205,"EVIDENCE"))&gt;0,"BLOCKING REFERENCE CONFLICT","CLEAR"),"CLEAR"))))</x:f>
      </x:c>
      <x:c r="K115" s="26" t="str">
        <x:f>IF(A115="","",IF(H115&lt;&gt;"VALID","BLOCKED",IF(I115&lt;&gt;"MATCH","UNRESOLVED",IF(E115="INCLUDE DIRECT",IF(J115="CLEAR","READY","BLOCKED"),IF(E115="INCLUDE CONDITIONAL",IF(J115="CLEAR","READY","UNRESOLVED"),IF(OR(E115="INCLUDE REFERENCE",E115="INCLUDE SUBSTITUTE",E115="EXCLUDE DIRECT"),IF(J115="CLEAR","READY","BLOCKED"),"BLOCKED"))))))</x:f>
      </x:c>
    </x:row>
    <x:row r="116">
      <x:c r="A116" s="20"/>
      <x:c r="B116" s="20"/>
      <x:c r="C116" s="20"/>
      <x:c r="D116" s="20"/>
      <x:c r="E116" s="20"/>
      <x:c r="F116" s="20"/>
      <x:c r="G116" s="20"/>
      <x:c r="H116" s="26" t="str">
        <x:f>IF(A116="","",IF(COUNTIF($A$6:$A$205,A116)&gt;1,"INVALID - DUPLICATE ID",IF(AND(COUNTIF(CANDIDATES!$A$6:$A$205,B116)=1,OR(AND(LEN(E116)=14,IFERROR(FIND("INCLUDE DIRECT",E116),0)=1),AND(LEN(E116)=19,IFERROR(FIND("INCLUDE CONDITIONAL",E116),0)=1),AND(LEN(E116)=17,IFERROR(FIND("INCLUDE REFERENCE",E116),0)=1),AND(LEN(E116)=18,IFERROR(FIND("INCLUDE SUBSTITUTE",E116),0)=1),AND(LEN(E116)=14,IFERROR(FIND("EXCLUDE DIRECT",E116),0)=1))),"VALID","INVALID - CONTROL / CANDIDATE")))</x:f>
      </x:c>
      <x:c r="I116" s="26" t="str">
        <x:f>IF(A116="","",IF(COUNTIFS(CANDIDATES!$A$6:$A$205,B116,CANDIDATES!$Q$6:$Q$205,C116)=1,"MATCH","REVIEW ROLE"))</x:f>
      </x:c>
      <x:c r="J116" s="26" t="str">
        <x:f>IF(A116="","",IF(OR(E116="INCLUDE DIRECT",E116="INCLUDE CONDITIONAL"),IF(COUNTIFS(CONFLICTS!$B$6:$B$205,B116,CONFLICTS!$H$6:$H$205,"YES",CONFLICTS!$I$6:$I$205,"OPEN",CONFLICTS!$K$6:$K$205,"VALID")&gt;0,"OPEN MATERIAL CONFLICT","CLEAR"),IF(E116="INCLUDE SUBSTITUTE",IF((COUNTIFS(CONFLICTS!$B$6:$B$205,B116,CONFLICTS!$H$6:$H$205,"YES",CONFLICTS!$I$6:$I$205,"OPEN",CONFLICTS!$K$6:$K$205,"VALID",CONFLICTS!$C$6:$C$205,"SCOPE")+COUNTIFS(CONFLICTS!$B$6:$B$205,B116,CONFLICTS!$H$6:$H$205,"YES",CONFLICTS!$I$6:$I$205,"OPEN",CONFLICTS!$K$6:$K$205,"VALID",CONFLICTS!$C$6:$C$205,"BUYER")+COUNTIFS(CONFLICTS!$B$6:$B$205,B116,CONFLICTS!$H$6:$H$205,"YES",CONFLICTS!$I$6:$I$205,"OPEN",CONFLICTS!$K$6:$K$205,"VALID",CONFLICTS!$C$6:$C$205,"EVIDENCE"))&gt;0,"BLOCKING SUBSTITUTE CONFLICT","CLEAR"),IF(E116="INCLUDE REFERENCE",IF((COUNTIFS(CONFLICTS!$B$6:$B$205,B116,CONFLICTS!$H$6:$H$205,"YES",CONFLICTS!$I$6:$I$205,"OPEN",CONFLICTS!$K$6:$K$205,"VALID",CONFLICTS!$C$6:$C$205,"SCOPE")+COUNTIFS(CONFLICTS!$B$6:$B$205,B116,CONFLICTS!$H$6:$H$205,"YES",CONFLICTS!$I$6:$I$205,"OPEN",CONFLICTS!$K$6:$K$205,"VALID",CONFLICTS!$C$6:$C$205,"EVIDENCE"))&gt;0,"BLOCKING REFERENCE CONFLICT","CLEAR"),"CLEAR"))))</x:f>
      </x:c>
      <x:c r="K116" s="26" t="str">
        <x:f>IF(A116="","",IF(H116&lt;&gt;"VALID","BLOCKED",IF(I116&lt;&gt;"MATCH","UNRESOLVED",IF(E116="INCLUDE DIRECT",IF(J116="CLEAR","READY","BLOCKED"),IF(E116="INCLUDE CONDITIONAL",IF(J116="CLEAR","READY","UNRESOLVED"),IF(OR(E116="INCLUDE REFERENCE",E116="INCLUDE SUBSTITUTE",E116="EXCLUDE DIRECT"),IF(J116="CLEAR","READY","BLOCKED"),"BLOCKED"))))))</x:f>
      </x:c>
    </x:row>
    <x:row r="117">
      <x:c r="A117" s="20"/>
      <x:c r="B117" s="20"/>
      <x:c r="C117" s="20"/>
      <x:c r="D117" s="20"/>
      <x:c r="E117" s="20"/>
      <x:c r="F117" s="20"/>
      <x:c r="G117" s="20"/>
      <x:c r="H117" s="26" t="str">
        <x:f>IF(A117="","",IF(COUNTIF($A$6:$A$205,A117)&gt;1,"INVALID - DUPLICATE ID",IF(AND(COUNTIF(CANDIDATES!$A$6:$A$205,B117)=1,OR(AND(LEN(E117)=14,IFERROR(FIND("INCLUDE DIRECT",E117),0)=1),AND(LEN(E117)=19,IFERROR(FIND("INCLUDE CONDITIONAL",E117),0)=1),AND(LEN(E117)=17,IFERROR(FIND("INCLUDE REFERENCE",E117),0)=1),AND(LEN(E117)=18,IFERROR(FIND("INCLUDE SUBSTITUTE",E117),0)=1),AND(LEN(E117)=14,IFERROR(FIND("EXCLUDE DIRECT",E117),0)=1))),"VALID","INVALID - CONTROL / CANDIDATE")))</x:f>
      </x:c>
      <x:c r="I117" s="26" t="str">
        <x:f>IF(A117="","",IF(COUNTIFS(CANDIDATES!$A$6:$A$205,B117,CANDIDATES!$Q$6:$Q$205,C117)=1,"MATCH","REVIEW ROLE"))</x:f>
      </x:c>
      <x:c r="J117" s="26" t="str">
        <x:f>IF(A117="","",IF(OR(E117="INCLUDE DIRECT",E117="INCLUDE CONDITIONAL"),IF(COUNTIFS(CONFLICTS!$B$6:$B$205,B117,CONFLICTS!$H$6:$H$205,"YES",CONFLICTS!$I$6:$I$205,"OPEN",CONFLICTS!$K$6:$K$205,"VALID")&gt;0,"OPEN MATERIAL CONFLICT","CLEAR"),IF(E117="INCLUDE SUBSTITUTE",IF((COUNTIFS(CONFLICTS!$B$6:$B$205,B117,CONFLICTS!$H$6:$H$205,"YES",CONFLICTS!$I$6:$I$205,"OPEN",CONFLICTS!$K$6:$K$205,"VALID",CONFLICTS!$C$6:$C$205,"SCOPE")+COUNTIFS(CONFLICTS!$B$6:$B$205,B117,CONFLICTS!$H$6:$H$205,"YES",CONFLICTS!$I$6:$I$205,"OPEN",CONFLICTS!$K$6:$K$205,"VALID",CONFLICTS!$C$6:$C$205,"BUYER")+COUNTIFS(CONFLICTS!$B$6:$B$205,B117,CONFLICTS!$H$6:$H$205,"YES",CONFLICTS!$I$6:$I$205,"OPEN",CONFLICTS!$K$6:$K$205,"VALID",CONFLICTS!$C$6:$C$205,"EVIDENCE"))&gt;0,"BLOCKING SUBSTITUTE CONFLICT","CLEAR"),IF(E117="INCLUDE REFERENCE",IF((COUNTIFS(CONFLICTS!$B$6:$B$205,B117,CONFLICTS!$H$6:$H$205,"YES",CONFLICTS!$I$6:$I$205,"OPEN",CONFLICTS!$K$6:$K$205,"VALID",CONFLICTS!$C$6:$C$205,"SCOPE")+COUNTIFS(CONFLICTS!$B$6:$B$205,B117,CONFLICTS!$H$6:$H$205,"YES",CONFLICTS!$I$6:$I$205,"OPEN",CONFLICTS!$K$6:$K$205,"VALID",CONFLICTS!$C$6:$C$205,"EVIDENCE"))&gt;0,"BLOCKING REFERENCE CONFLICT","CLEAR"),"CLEAR"))))</x:f>
      </x:c>
      <x:c r="K117" s="26" t="str">
        <x:f>IF(A117="","",IF(H117&lt;&gt;"VALID","BLOCKED",IF(I117&lt;&gt;"MATCH","UNRESOLVED",IF(E117="INCLUDE DIRECT",IF(J117="CLEAR","READY","BLOCKED"),IF(E117="INCLUDE CONDITIONAL",IF(J117="CLEAR","READY","UNRESOLVED"),IF(OR(E117="INCLUDE REFERENCE",E117="INCLUDE SUBSTITUTE",E117="EXCLUDE DIRECT"),IF(J117="CLEAR","READY","BLOCKED"),"BLOCKED"))))))</x:f>
      </x:c>
    </x:row>
    <x:row r="118">
      <x:c r="A118" s="20"/>
      <x:c r="B118" s="20"/>
      <x:c r="C118" s="20"/>
      <x:c r="D118" s="20"/>
      <x:c r="E118" s="20"/>
      <x:c r="F118" s="20"/>
      <x:c r="G118" s="20"/>
      <x:c r="H118" s="26" t="str">
        <x:f>IF(A118="","",IF(COUNTIF($A$6:$A$205,A118)&gt;1,"INVALID - DUPLICATE ID",IF(AND(COUNTIF(CANDIDATES!$A$6:$A$205,B118)=1,OR(AND(LEN(E118)=14,IFERROR(FIND("INCLUDE DIRECT",E118),0)=1),AND(LEN(E118)=19,IFERROR(FIND("INCLUDE CONDITIONAL",E118),0)=1),AND(LEN(E118)=17,IFERROR(FIND("INCLUDE REFERENCE",E118),0)=1),AND(LEN(E118)=18,IFERROR(FIND("INCLUDE SUBSTITUTE",E118),0)=1),AND(LEN(E118)=14,IFERROR(FIND("EXCLUDE DIRECT",E118),0)=1))),"VALID","INVALID - CONTROL / CANDIDATE")))</x:f>
      </x:c>
      <x:c r="I118" s="26" t="str">
        <x:f>IF(A118="","",IF(COUNTIFS(CANDIDATES!$A$6:$A$205,B118,CANDIDATES!$Q$6:$Q$205,C118)=1,"MATCH","REVIEW ROLE"))</x:f>
      </x:c>
      <x:c r="J118" s="26" t="str">
        <x:f>IF(A118="","",IF(OR(E118="INCLUDE DIRECT",E118="INCLUDE CONDITIONAL"),IF(COUNTIFS(CONFLICTS!$B$6:$B$205,B118,CONFLICTS!$H$6:$H$205,"YES",CONFLICTS!$I$6:$I$205,"OPEN",CONFLICTS!$K$6:$K$205,"VALID")&gt;0,"OPEN MATERIAL CONFLICT","CLEAR"),IF(E118="INCLUDE SUBSTITUTE",IF((COUNTIFS(CONFLICTS!$B$6:$B$205,B118,CONFLICTS!$H$6:$H$205,"YES",CONFLICTS!$I$6:$I$205,"OPEN",CONFLICTS!$K$6:$K$205,"VALID",CONFLICTS!$C$6:$C$205,"SCOPE")+COUNTIFS(CONFLICTS!$B$6:$B$205,B118,CONFLICTS!$H$6:$H$205,"YES",CONFLICTS!$I$6:$I$205,"OPEN",CONFLICTS!$K$6:$K$205,"VALID",CONFLICTS!$C$6:$C$205,"BUYER")+COUNTIFS(CONFLICTS!$B$6:$B$205,B118,CONFLICTS!$H$6:$H$205,"YES",CONFLICTS!$I$6:$I$205,"OPEN",CONFLICTS!$K$6:$K$205,"VALID",CONFLICTS!$C$6:$C$205,"EVIDENCE"))&gt;0,"BLOCKING SUBSTITUTE CONFLICT","CLEAR"),IF(E118="INCLUDE REFERENCE",IF((COUNTIFS(CONFLICTS!$B$6:$B$205,B118,CONFLICTS!$H$6:$H$205,"YES",CONFLICTS!$I$6:$I$205,"OPEN",CONFLICTS!$K$6:$K$205,"VALID",CONFLICTS!$C$6:$C$205,"SCOPE")+COUNTIFS(CONFLICTS!$B$6:$B$205,B118,CONFLICTS!$H$6:$H$205,"YES",CONFLICTS!$I$6:$I$205,"OPEN",CONFLICTS!$K$6:$K$205,"VALID",CONFLICTS!$C$6:$C$205,"EVIDENCE"))&gt;0,"BLOCKING REFERENCE CONFLICT","CLEAR"),"CLEAR"))))</x:f>
      </x:c>
      <x:c r="K118" s="26" t="str">
        <x:f>IF(A118="","",IF(H118&lt;&gt;"VALID","BLOCKED",IF(I118&lt;&gt;"MATCH","UNRESOLVED",IF(E118="INCLUDE DIRECT",IF(J118="CLEAR","READY","BLOCKED"),IF(E118="INCLUDE CONDITIONAL",IF(J118="CLEAR","READY","UNRESOLVED"),IF(OR(E118="INCLUDE REFERENCE",E118="INCLUDE SUBSTITUTE",E118="EXCLUDE DIRECT"),IF(J118="CLEAR","READY","BLOCKED"),"BLOCKED"))))))</x:f>
      </x:c>
    </x:row>
    <x:row r="119">
      <x:c r="A119" s="20"/>
      <x:c r="B119" s="20"/>
      <x:c r="C119" s="20"/>
      <x:c r="D119" s="20"/>
      <x:c r="E119" s="20"/>
      <x:c r="F119" s="20"/>
      <x:c r="G119" s="20"/>
      <x:c r="H119" s="26" t="str">
        <x:f>IF(A119="","",IF(COUNTIF($A$6:$A$205,A119)&gt;1,"INVALID - DUPLICATE ID",IF(AND(COUNTIF(CANDIDATES!$A$6:$A$205,B119)=1,OR(AND(LEN(E119)=14,IFERROR(FIND("INCLUDE DIRECT",E119),0)=1),AND(LEN(E119)=19,IFERROR(FIND("INCLUDE CONDITIONAL",E119),0)=1),AND(LEN(E119)=17,IFERROR(FIND("INCLUDE REFERENCE",E119),0)=1),AND(LEN(E119)=18,IFERROR(FIND("INCLUDE SUBSTITUTE",E119),0)=1),AND(LEN(E119)=14,IFERROR(FIND("EXCLUDE DIRECT",E119),0)=1))),"VALID","INVALID - CONTROL / CANDIDATE")))</x:f>
      </x:c>
      <x:c r="I119" s="26" t="str">
        <x:f>IF(A119="","",IF(COUNTIFS(CANDIDATES!$A$6:$A$205,B119,CANDIDATES!$Q$6:$Q$205,C119)=1,"MATCH","REVIEW ROLE"))</x:f>
      </x:c>
      <x:c r="J119" s="26" t="str">
        <x:f>IF(A119="","",IF(OR(E119="INCLUDE DIRECT",E119="INCLUDE CONDITIONAL"),IF(COUNTIFS(CONFLICTS!$B$6:$B$205,B119,CONFLICTS!$H$6:$H$205,"YES",CONFLICTS!$I$6:$I$205,"OPEN",CONFLICTS!$K$6:$K$205,"VALID")&gt;0,"OPEN MATERIAL CONFLICT","CLEAR"),IF(E119="INCLUDE SUBSTITUTE",IF((COUNTIFS(CONFLICTS!$B$6:$B$205,B119,CONFLICTS!$H$6:$H$205,"YES",CONFLICTS!$I$6:$I$205,"OPEN",CONFLICTS!$K$6:$K$205,"VALID",CONFLICTS!$C$6:$C$205,"SCOPE")+COUNTIFS(CONFLICTS!$B$6:$B$205,B119,CONFLICTS!$H$6:$H$205,"YES",CONFLICTS!$I$6:$I$205,"OPEN",CONFLICTS!$K$6:$K$205,"VALID",CONFLICTS!$C$6:$C$205,"BUYER")+COUNTIFS(CONFLICTS!$B$6:$B$205,B119,CONFLICTS!$H$6:$H$205,"YES",CONFLICTS!$I$6:$I$205,"OPEN",CONFLICTS!$K$6:$K$205,"VALID",CONFLICTS!$C$6:$C$205,"EVIDENCE"))&gt;0,"BLOCKING SUBSTITUTE CONFLICT","CLEAR"),IF(E119="INCLUDE REFERENCE",IF((COUNTIFS(CONFLICTS!$B$6:$B$205,B119,CONFLICTS!$H$6:$H$205,"YES",CONFLICTS!$I$6:$I$205,"OPEN",CONFLICTS!$K$6:$K$205,"VALID",CONFLICTS!$C$6:$C$205,"SCOPE")+COUNTIFS(CONFLICTS!$B$6:$B$205,B119,CONFLICTS!$H$6:$H$205,"YES",CONFLICTS!$I$6:$I$205,"OPEN",CONFLICTS!$K$6:$K$205,"VALID",CONFLICTS!$C$6:$C$205,"EVIDENCE"))&gt;0,"BLOCKING REFERENCE CONFLICT","CLEAR"),"CLEAR"))))</x:f>
      </x:c>
      <x:c r="K119" s="26" t="str">
        <x:f>IF(A119="","",IF(H119&lt;&gt;"VALID","BLOCKED",IF(I119&lt;&gt;"MATCH","UNRESOLVED",IF(E119="INCLUDE DIRECT",IF(J119="CLEAR","READY","BLOCKED"),IF(E119="INCLUDE CONDITIONAL",IF(J119="CLEAR","READY","UNRESOLVED"),IF(OR(E119="INCLUDE REFERENCE",E119="INCLUDE SUBSTITUTE",E119="EXCLUDE DIRECT"),IF(J119="CLEAR","READY","BLOCKED"),"BLOCKED"))))))</x:f>
      </x:c>
    </x:row>
    <x:row r="120">
      <x:c r="A120" s="20"/>
      <x:c r="B120" s="20"/>
      <x:c r="C120" s="20"/>
      <x:c r="D120" s="20"/>
      <x:c r="E120" s="20"/>
      <x:c r="F120" s="20"/>
      <x:c r="G120" s="20"/>
      <x:c r="H120" s="26" t="str">
        <x:f>IF(A120="","",IF(COUNTIF($A$6:$A$205,A120)&gt;1,"INVALID - DUPLICATE ID",IF(AND(COUNTIF(CANDIDATES!$A$6:$A$205,B120)=1,OR(AND(LEN(E120)=14,IFERROR(FIND("INCLUDE DIRECT",E120),0)=1),AND(LEN(E120)=19,IFERROR(FIND("INCLUDE CONDITIONAL",E120),0)=1),AND(LEN(E120)=17,IFERROR(FIND("INCLUDE REFERENCE",E120),0)=1),AND(LEN(E120)=18,IFERROR(FIND("INCLUDE SUBSTITUTE",E120),0)=1),AND(LEN(E120)=14,IFERROR(FIND("EXCLUDE DIRECT",E120),0)=1))),"VALID","INVALID - CONTROL / CANDIDATE")))</x:f>
      </x:c>
      <x:c r="I120" s="26" t="str">
        <x:f>IF(A120="","",IF(COUNTIFS(CANDIDATES!$A$6:$A$205,B120,CANDIDATES!$Q$6:$Q$205,C120)=1,"MATCH","REVIEW ROLE"))</x:f>
      </x:c>
      <x:c r="J120" s="26" t="str">
        <x:f>IF(A120="","",IF(OR(E120="INCLUDE DIRECT",E120="INCLUDE CONDITIONAL"),IF(COUNTIFS(CONFLICTS!$B$6:$B$205,B120,CONFLICTS!$H$6:$H$205,"YES",CONFLICTS!$I$6:$I$205,"OPEN",CONFLICTS!$K$6:$K$205,"VALID")&gt;0,"OPEN MATERIAL CONFLICT","CLEAR"),IF(E120="INCLUDE SUBSTITUTE",IF((COUNTIFS(CONFLICTS!$B$6:$B$205,B120,CONFLICTS!$H$6:$H$205,"YES",CONFLICTS!$I$6:$I$205,"OPEN",CONFLICTS!$K$6:$K$205,"VALID",CONFLICTS!$C$6:$C$205,"SCOPE")+COUNTIFS(CONFLICTS!$B$6:$B$205,B120,CONFLICTS!$H$6:$H$205,"YES",CONFLICTS!$I$6:$I$205,"OPEN",CONFLICTS!$K$6:$K$205,"VALID",CONFLICTS!$C$6:$C$205,"BUYER")+COUNTIFS(CONFLICTS!$B$6:$B$205,B120,CONFLICTS!$H$6:$H$205,"YES",CONFLICTS!$I$6:$I$205,"OPEN",CONFLICTS!$K$6:$K$205,"VALID",CONFLICTS!$C$6:$C$205,"EVIDENCE"))&gt;0,"BLOCKING SUBSTITUTE CONFLICT","CLEAR"),IF(E120="INCLUDE REFERENCE",IF((COUNTIFS(CONFLICTS!$B$6:$B$205,B120,CONFLICTS!$H$6:$H$205,"YES",CONFLICTS!$I$6:$I$205,"OPEN",CONFLICTS!$K$6:$K$205,"VALID",CONFLICTS!$C$6:$C$205,"SCOPE")+COUNTIFS(CONFLICTS!$B$6:$B$205,B120,CONFLICTS!$H$6:$H$205,"YES",CONFLICTS!$I$6:$I$205,"OPEN",CONFLICTS!$K$6:$K$205,"VALID",CONFLICTS!$C$6:$C$205,"EVIDENCE"))&gt;0,"BLOCKING REFERENCE CONFLICT","CLEAR"),"CLEAR"))))</x:f>
      </x:c>
      <x:c r="K120" s="26" t="str">
        <x:f>IF(A120="","",IF(H120&lt;&gt;"VALID","BLOCKED",IF(I120&lt;&gt;"MATCH","UNRESOLVED",IF(E120="INCLUDE DIRECT",IF(J120="CLEAR","READY","BLOCKED"),IF(E120="INCLUDE CONDITIONAL",IF(J120="CLEAR","READY","UNRESOLVED"),IF(OR(E120="INCLUDE REFERENCE",E120="INCLUDE SUBSTITUTE",E120="EXCLUDE DIRECT"),IF(J120="CLEAR","READY","BLOCKED"),"BLOCKED"))))))</x:f>
      </x:c>
    </x:row>
    <x:row r="121">
      <x:c r="A121" s="20"/>
      <x:c r="B121" s="20"/>
      <x:c r="C121" s="20"/>
      <x:c r="D121" s="20"/>
      <x:c r="E121" s="20"/>
      <x:c r="F121" s="20"/>
      <x:c r="G121" s="20"/>
      <x:c r="H121" s="26" t="str">
        <x:f>IF(A121="","",IF(COUNTIF($A$6:$A$205,A121)&gt;1,"INVALID - DUPLICATE ID",IF(AND(COUNTIF(CANDIDATES!$A$6:$A$205,B121)=1,OR(AND(LEN(E121)=14,IFERROR(FIND("INCLUDE DIRECT",E121),0)=1),AND(LEN(E121)=19,IFERROR(FIND("INCLUDE CONDITIONAL",E121),0)=1),AND(LEN(E121)=17,IFERROR(FIND("INCLUDE REFERENCE",E121),0)=1),AND(LEN(E121)=18,IFERROR(FIND("INCLUDE SUBSTITUTE",E121),0)=1),AND(LEN(E121)=14,IFERROR(FIND("EXCLUDE DIRECT",E121),0)=1))),"VALID","INVALID - CONTROL / CANDIDATE")))</x:f>
      </x:c>
      <x:c r="I121" s="26" t="str">
        <x:f>IF(A121="","",IF(COUNTIFS(CANDIDATES!$A$6:$A$205,B121,CANDIDATES!$Q$6:$Q$205,C121)=1,"MATCH","REVIEW ROLE"))</x:f>
      </x:c>
      <x:c r="J121" s="26" t="str">
        <x:f>IF(A121="","",IF(OR(E121="INCLUDE DIRECT",E121="INCLUDE CONDITIONAL"),IF(COUNTIFS(CONFLICTS!$B$6:$B$205,B121,CONFLICTS!$H$6:$H$205,"YES",CONFLICTS!$I$6:$I$205,"OPEN",CONFLICTS!$K$6:$K$205,"VALID")&gt;0,"OPEN MATERIAL CONFLICT","CLEAR"),IF(E121="INCLUDE SUBSTITUTE",IF((COUNTIFS(CONFLICTS!$B$6:$B$205,B121,CONFLICTS!$H$6:$H$205,"YES",CONFLICTS!$I$6:$I$205,"OPEN",CONFLICTS!$K$6:$K$205,"VALID",CONFLICTS!$C$6:$C$205,"SCOPE")+COUNTIFS(CONFLICTS!$B$6:$B$205,B121,CONFLICTS!$H$6:$H$205,"YES",CONFLICTS!$I$6:$I$205,"OPEN",CONFLICTS!$K$6:$K$205,"VALID",CONFLICTS!$C$6:$C$205,"BUYER")+COUNTIFS(CONFLICTS!$B$6:$B$205,B121,CONFLICTS!$H$6:$H$205,"YES",CONFLICTS!$I$6:$I$205,"OPEN",CONFLICTS!$K$6:$K$205,"VALID",CONFLICTS!$C$6:$C$205,"EVIDENCE"))&gt;0,"BLOCKING SUBSTITUTE CONFLICT","CLEAR"),IF(E121="INCLUDE REFERENCE",IF((COUNTIFS(CONFLICTS!$B$6:$B$205,B121,CONFLICTS!$H$6:$H$205,"YES",CONFLICTS!$I$6:$I$205,"OPEN",CONFLICTS!$K$6:$K$205,"VALID",CONFLICTS!$C$6:$C$205,"SCOPE")+COUNTIFS(CONFLICTS!$B$6:$B$205,B121,CONFLICTS!$H$6:$H$205,"YES",CONFLICTS!$I$6:$I$205,"OPEN",CONFLICTS!$K$6:$K$205,"VALID",CONFLICTS!$C$6:$C$205,"EVIDENCE"))&gt;0,"BLOCKING REFERENCE CONFLICT","CLEAR"),"CLEAR"))))</x:f>
      </x:c>
      <x:c r="K121" s="26" t="str">
        <x:f>IF(A121="","",IF(H121&lt;&gt;"VALID","BLOCKED",IF(I121&lt;&gt;"MATCH","UNRESOLVED",IF(E121="INCLUDE DIRECT",IF(J121="CLEAR","READY","BLOCKED"),IF(E121="INCLUDE CONDITIONAL",IF(J121="CLEAR","READY","UNRESOLVED"),IF(OR(E121="INCLUDE REFERENCE",E121="INCLUDE SUBSTITUTE",E121="EXCLUDE DIRECT"),IF(J121="CLEAR","READY","BLOCKED"),"BLOCKED"))))))</x:f>
      </x:c>
    </x:row>
    <x:row r="122">
      <x:c r="A122" s="20"/>
      <x:c r="B122" s="20"/>
      <x:c r="C122" s="20"/>
      <x:c r="D122" s="20"/>
      <x:c r="E122" s="20"/>
      <x:c r="F122" s="20"/>
      <x:c r="G122" s="20"/>
      <x:c r="H122" s="26" t="str">
        <x:f>IF(A122="","",IF(COUNTIF($A$6:$A$205,A122)&gt;1,"INVALID - DUPLICATE ID",IF(AND(COUNTIF(CANDIDATES!$A$6:$A$205,B122)=1,OR(AND(LEN(E122)=14,IFERROR(FIND("INCLUDE DIRECT",E122),0)=1),AND(LEN(E122)=19,IFERROR(FIND("INCLUDE CONDITIONAL",E122),0)=1),AND(LEN(E122)=17,IFERROR(FIND("INCLUDE REFERENCE",E122),0)=1),AND(LEN(E122)=18,IFERROR(FIND("INCLUDE SUBSTITUTE",E122),0)=1),AND(LEN(E122)=14,IFERROR(FIND("EXCLUDE DIRECT",E122),0)=1))),"VALID","INVALID - CONTROL / CANDIDATE")))</x:f>
      </x:c>
      <x:c r="I122" s="26" t="str">
        <x:f>IF(A122="","",IF(COUNTIFS(CANDIDATES!$A$6:$A$205,B122,CANDIDATES!$Q$6:$Q$205,C122)=1,"MATCH","REVIEW ROLE"))</x:f>
      </x:c>
      <x:c r="J122" s="26" t="str">
        <x:f>IF(A122="","",IF(OR(E122="INCLUDE DIRECT",E122="INCLUDE CONDITIONAL"),IF(COUNTIFS(CONFLICTS!$B$6:$B$205,B122,CONFLICTS!$H$6:$H$205,"YES",CONFLICTS!$I$6:$I$205,"OPEN",CONFLICTS!$K$6:$K$205,"VALID")&gt;0,"OPEN MATERIAL CONFLICT","CLEAR"),IF(E122="INCLUDE SUBSTITUTE",IF((COUNTIFS(CONFLICTS!$B$6:$B$205,B122,CONFLICTS!$H$6:$H$205,"YES",CONFLICTS!$I$6:$I$205,"OPEN",CONFLICTS!$K$6:$K$205,"VALID",CONFLICTS!$C$6:$C$205,"SCOPE")+COUNTIFS(CONFLICTS!$B$6:$B$205,B122,CONFLICTS!$H$6:$H$205,"YES",CONFLICTS!$I$6:$I$205,"OPEN",CONFLICTS!$K$6:$K$205,"VALID",CONFLICTS!$C$6:$C$205,"BUYER")+COUNTIFS(CONFLICTS!$B$6:$B$205,B122,CONFLICTS!$H$6:$H$205,"YES",CONFLICTS!$I$6:$I$205,"OPEN",CONFLICTS!$K$6:$K$205,"VALID",CONFLICTS!$C$6:$C$205,"EVIDENCE"))&gt;0,"BLOCKING SUBSTITUTE CONFLICT","CLEAR"),IF(E122="INCLUDE REFERENCE",IF((COUNTIFS(CONFLICTS!$B$6:$B$205,B122,CONFLICTS!$H$6:$H$205,"YES",CONFLICTS!$I$6:$I$205,"OPEN",CONFLICTS!$K$6:$K$205,"VALID",CONFLICTS!$C$6:$C$205,"SCOPE")+COUNTIFS(CONFLICTS!$B$6:$B$205,B122,CONFLICTS!$H$6:$H$205,"YES",CONFLICTS!$I$6:$I$205,"OPEN",CONFLICTS!$K$6:$K$205,"VALID",CONFLICTS!$C$6:$C$205,"EVIDENCE"))&gt;0,"BLOCKING REFERENCE CONFLICT","CLEAR"),"CLEAR"))))</x:f>
      </x:c>
      <x:c r="K122" s="26" t="str">
        <x:f>IF(A122="","",IF(H122&lt;&gt;"VALID","BLOCKED",IF(I122&lt;&gt;"MATCH","UNRESOLVED",IF(E122="INCLUDE DIRECT",IF(J122="CLEAR","READY","BLOCKED"),IF(E122="INCLUDE CONDITIONAL",IF(J122="CLEAR","READY","UNRESOLVED"),IF(OR(E122="INCLUDE REFERENCE",E122="INCLUDE SUBSTITUTE",E122="EXCLUDE DIRECT"),IF(J122="CLEAR","READY","BLOCKED"),"BLOCKED"))))))</x:f>
      </x:c>
    </x:row>
    <x:row r="123">
      <x:c r="A123" s="20"/>
      <x:c r="B123" s="20"/>
      <x:c r="C123" s="20"/>
      <x:c r="D123" s="20"/>
      <x:c r="E123" s="20"/>
      <x:c r="F123" s="20"/>
      <x:c r="G123" s="20"/>
      <x:c r="H123" s="26" t="str">
        <x:f>IF(A123="","",IF(COUNTIF($A$6:$A$205,A123)&gt;1,"INVALID - DUPLICATE ID",IF(AND(COUNTIF(CANDIDATES!$A$6:$A$205,B123)=1,OR(AND(LEN(E123)=14,IFERROR(FIND("INCLUDE DIRECT",E123),0)=1),AND(LEN(E123)=19,IFERROR(FIND("INCLUDE CONDITIONAL",E123),0)=1),AND(LEN(E123)=17,IFERROR(FIND("INCLUDE REFERENCE",E123),0)=1),AND(LEN(E123)=18,IFERROR(FIND("INCLUDE SUBSTITUTE",E123),0)=1),AND(LEN(E123)=14,IFERROR(FIND("EXCLUDE DIRECT",E123),0)=1))),"VALID","INVALID - CONTROL / CANDIDATE")))</x:f>
      </x:c>
      <x:c r="I123" s="26" t="str">
        <x:f>IF(A123="","",IF(COUNTIFS(CANDIDATES!$A$6:$A$205,B123,CANDIDATES!$Q$6:$Q$205,C123)=1,"MATCH","REVIEW ROLE"))</x:f>
      </x:c>
      <x:c r="J123" s="26" t="str">
        <x:f>IF(A123="","",IF(OR(E123="INCLUDE DIRECT",E123="INCLUDE CONDITIONAL"),IF(COUNTIFS(CONFLICTS!$B$6:$B$205,B123,CONFLICTS!$H$6:$H$205,"YES",CONFLICTS!$I$6:$I$205,"OPEN",CONFLICTS!$K$6:$K$205,"VALID")&gt;0,"OPEN MATERIAL CONFLICT","CLEAR"),IF(E123="INCLUDE SUBSTITUTE",IF((COUNTIFS(CONFLICTS!$B$6:$B$205,B123,CONFLICTS!$H$6:$H$205,"YES",CONFLICTS!$I$6:$I$205,"OPEN",CONFLICTS!$K$6:$K$205,"VALID",CONFLICTS!$C$6:$C$205,"SCOPE")+COUNTIFS(CONFLICTS!$B$6:$B$205,B123,CONFLICTS!$H$6:$H$205,"YES",CONFLICTS!$I$6:$I$205,"OPEN",CONFLICTS!$K$6:$K$205,"VALID",CONFLICTS!$C$6:$C$205,"BUYER")+COUNTIFS(CONFLICTS!$B$6:$B$205,B123,CONFLICTS!$H$6:$H$205,"YES",CONFLICTS!$I$6:$I$205,"OPEN",CONFLICTS!$K$6:$K$205,"VALID",CONFLICTS!$C$6:$C$205,"EVIDENCE"))&gt;0,"BLOCKING SUBSTITUTE CONFLICT","CLEAR"),IF(E123="INCLUDE REFERENCE",IF((COUNTIFS(CONFLICTS!$B$6:$B$205,B123,CONFLICTS!$H$6:$H$205,"YES",CONFLICTS!$I$6:$I$205,"OPEN",CONFLICTS!$K$6:$K$205,"VALID",CONFLICTS!$C$6:$C$205,"SCOPE")+COUNTIFS(CONFLICTS!$B$6:$B$205,B123,CONFLICTS!$H$6:$H$205,"YES",CONFLICTS!$I$6:$I$205,"OPEN",CONFLICTS!$K$6:$K$205,"VALID",CONFLICTS!$C$6:$C$205,"EVIDENCE"))&gt;0,"BLOCKING REFERENCE CONFLICT","CLEAR"),"CLEAR"))))</x:f>
      </x:c>
      <x:c r="K123" s="26" t="str">
        <x:f>IF(A123="","",IF(H123&lt;&gt;"VALID","BLOCKED",IF(I123&lt;&gt;"MATCH","UNRESOLVED",IF(E123="INCLUDE DIRECT",IF(J123="CLEAR","READY","BLOCKED"),IF(E123="INCLUDE CONDITIONAL",IF(J123="CLEAR","READY","UNRESOLVED"),IF(OR(E123="INCLUDE REFERENCE",E123="INCLUDE SUBSTITUTE",E123="EXCLUDE DIRECT"),IF(J123="CLEAR","READY","BLOCKED"),"BLOCKED"))))))</x:f>
      </x:c>
    </x:row>
    <x:row r="124">
      <x:c r="A124" s="20"/>
      <x:c r="B124" s="20"/>
      <x:c r="C124" s="20"/>
      <x:c r="D124" s="20"/>
      <x:c r="E124" s="20"/>
      <x:c r="F124" s="20"/>
      <x:c r="G124" s="20"/>
      <x:c r="H124" s="26" t="str">
        <x:f>IF(A124="","",IF(COUNTIF($A$6:$A$205,A124)&gt;1,"INVALID - DUPLICATE ID",IF(AND(COUNTIF(CANDIDATES!$A$6:$A$205,B124)=1,OR(AND(LEN(E124)=14,IFERROR(FIND("INCLUDE DIRECT",E124),0)=1),AND(LEN(E124)=19,IFERROR(FIND("INCLUDE CONDITIONAL",E124),0)=1),AND(LEN(E124)=17,IFERROR(FIND("INCLUDE REFERENCE",E124),0)=1),AND(LEN(E124)=18,IFERROR(FIND("INCLUDE SUBSTITUTE",E124),0)=1),AND(LEN(E124)=14,IFERROR(FIND("EXCLUDE DIRECT",E124),0)=1))),"VALID","INVALID - CONTROL / CANDIDATE")))</x:f>
      </x:c>
      <x:c r="I124" s="26" t="str">
        <x:f>IF(A124="","",IF(COUNTIFS(CANDIDATES!$A$6:$A$205,B124,CANDIDATES!$Q$6:$Q$205,C124)=1,"MATCH","REVIEW ROLE"))</x:f>
      </x:c>
      <x:c r="J124" s="26" t="str">
        <x:f>IF(A124="","",IF(OR(E124="INCLUDE DIRECT",E124="INCLUDE CONDITIONAL"),IF(COUNTIFS(CONFLICTS!$B$6:$B$205,B124,CONFLICTS!$H$6:$H$205,"YES",CONFLICTS!$I$6:$I$205,"OPEN",CONFLICTS!$K$6:$K$205,"VALID")&gt;0,"OPEN MATERIAL CONFLICT","CLEAR"),IF(E124="INCLUDE SUBSTITUTE",IF((COUNTIFS(CONFLICTS!$B$6:$B$205,B124,CONFLICTS!$H$6:$H$205,"YES",CONFLICTS!$I$6:$I$205,"OPEN",CONFLICTS!$K$6:$K$205,"VALID",CONFLICTS!$C$6:$C$205,"SCOPE")+COUNTIFS(CONFLICTS!$B$6:$B$205,B124,CONFLICTS!$H$6:$H$205,"YES",CONFLICTS!$I$6:$I$205,"OPEN",CONFLICTS!$K$6:$K$205,"VALID",CONFLICTS!$C$6:$C$205,"BUYER")+COUNTIFS(CONFLICTS!$B$6:$B$205,B124,CONFLICTS!$H$6:$H$205,"YES",CONFLICTS!$I$6:$I$205,"OPEN",CONFLICTS!$K$6:$K$205,"VALID",CONFLICTS!$C$6:$C$205,"EVIDENCE"))&gt;0,"BLOCKING SUBSTITUTE CONFLICT","CLEAR"),IF(E124="INCLUDE REFERENCE",IF((COUNTIFS(CONFLICTS!$B$6:$B$205,B124,CONFLICTS!$H$6:$H$205,"YES",CONFLICTS!$I$6:$I$205,"OPEN",CONFLICTS!$K$6:$K$205,"VALID",CONFLICTS!$C$6:$C$205,"SCOPE")+COUNTIFS(CONFLICTS!$B$6:$B$205,B124,CONFLICTS!$H$6:$H$205,"YES",CONFLICTS!$I$6:$I$205,"OPEN",CONFLICTS!$K$6:$K$205,"VALID",CONFLICTS!$C$6:$C$205,"EVIDENCE"))&gt;0,"BLOCKING REFERENCE CONFLICT","CLEAR"),"CLEAR"))))</x:f>
      </x:c>
      <x:c r="K124" s="26" t="str">
        <x:f>IF(A124="","",IF(H124&lt;&gt;"VALID","BLOCKED",IF(I124&lt;&gt;"MATCH","UNRESOLVED",IF(E124="INCLUDE DIRECT",IF(J124="CLEAR","READY","BLOCKED"),IF(E124="INCLUDE CONDITIONAL",IF(J124="CLEAR","READY","UNRESOLVED"),IF(OR(E124="INCLUDE REFERENCE",E124="INCLUDE SUBSTITUTE",E124="EXCLUDE DIRECT"),IF(J124="CLEAR","READY","BLOCKED"),"BLOCKED"))))))</x:f>
      </x:c>
    </x:row>
    <x:row r="125">
      <x:c r="A125" s="20"/>
      <x:c r="B125" s="20"/>
      <x:c r="C125" s="20"/>
      <x:c r="D125" s="20"/>
      <x:c r="E125" s="20"/>
      <x:c r="F125" s="20"/>
      <x:c r="G125" s="20"/>
      <x:c r="H125" s="26" t="str">
        <x:f>IF(A125="","",IF(COUNTIF($A$6:$A$205,A125)&gt;1,"INVALID - DUPLICATE ID",IF(AND(COUNTIF(CANDIDATES!$A$6:$A$205,B125)=1,OR(AND(LEN(E125)=14,IFERROR(FIND("INCLUDE DIRECT",E125),0)=1),AND(LEN(E125)=19,IFERROR(FIND("INCLUDE CONDITIONAL",E125),0)=1),AND(LEN(E125)=17,IFERROR(FIND("INCLUDE REFERENCE",E125),0)=1),AND(LEN(E125)=18,IFERROR(FIND("INCLUDE SUBSTITUTE",E125),0)=1),AND(LEN(E125)=14,IFERROR(FIND("EXCLUDE DIRECT",E125),0)=1))),"VALID","INVALID - CONTROL / CANDIDATE")))</x:f>
      </x:c>
      <x:c r="I125" s="26" t="str">
        <x:f>IF(A125="","",IF(COUNTIFS(CANDIDATES!$A$6:$A$205,B125,CANDIDATES!$Q$6:$Q$205,C125)=1,"MATCH","REVIEW ROLE"))</x:f>
      </x:c>
      <x:c r="J125" s="26" t="str">
        <x:f>IF(A125="","",IF(OR(E125="INCLUDE DIRECT",E125="INCLUDE CONDITIONAL"),IF(COUNTIFS(CONFLICTS!$B$6:$B$205,B125,CONFLICTS!$H$6:$H$205,"YES",CONFLICTS!$I$6:$I$205,"OPEN",CONFLICTS!$K$6:$K$205,"VALID")&gt;0,"OPEN MATERIAL CONFLICT","CLEAR"),IF(E125="INCLUDE SUBSTITUTE",IF((COUNTIFS(CONFLICTS!$B$6:$B$205,B125,CONFLICTS!$H$6:$H$205,"YES",CONFLICTS!$I$6:$I$205,"OPEN",CONFLICTS!$K$6:$K$205,"VALID",CONFLICTS!$C$6:$C$205,"SCOPE")+COUNTIFS(CONFLICTS!$B$6:$B$205,B125,CONFLICTS!$H$6:$H$205,"YES",CONFLICTS!$I$6:$I$205,"OPEN",CONFLICTS!$K$6:$K$205,"VALID",CONFLICTS!$C$6:$C$205,"BUYER")+COUNTIFS(CONFLICTS!$B$6:$B$205,B125,CONFLICTS!$H$6:$H$205,"YES",CONFLICTS!$I$6:$I$205,"OPEN",CONFLICTS!$K$6:$K$205,"VALID",CONFLICTS!$C$6:$C$205,"EVIDENCE"))&gt;0,"BLOCKING SUBSTITUTE CONFLICT","CLEAR"),IF(E125="INCLUDE REFERENCE",IF((COUNTIFS(CONFLICTS!$B$6:$B$205,B125,CONFLICTS!$H$6:$H$205,"YES",CONFLICTS!$I$6:$I$205,"OPEN",CONFLICTS!$K$6:$K$205,"VALID",CONFLICTS!$C$6:$C$205,"SCOPE")+COUNTIFS(CONFLICTS!$B$6:$B$205,B125,CONFLICTS!$H$6:$H$205,"YES",CONFLICTS!$I$6:$I$205,"OPEN",CONFLICTS!$K$6:$K$205,"VALID",CONFLICTS!$C$6:$C$205,"EVIDENCE"))&gt;0,"BLOCKING REFERENCE CONFLICT","CLEAR"),"CLEAR"))))</x:f>
      </x:c>
      <x:c r="K125" s="26" t="str">
        <x:f>IF(A125="","",IF(H125&lt;&gt;"VALID","BLOCKED",IF(I125&lt;&gt;"MATCH","UNRESOLVED",IF(E125="INCLUDE DIRECT",IF(J125="CLEAR","READY","BLOCKED"),IF(E125="INCLUDE CONDITIONAL",IF(J125="CLEAR","READY","UNRESOLVED"),IF(OR(E125="INCLUDE REFERENCE",E125="INCLUDE SUBSTITUTE",E125="EXCLUDE DIRECT"),IF(J125="CLEAR","READY","BLOCKED"),"BLOCKED"))))))</x:f>
      </x:c>
    </x:row>
    <x:row r="126">
      <x:c r="A126" s="20"/>
      <x:c r="B126" s="20"/>
      <x:c r="C126" s="20"/>
      <x:c r="D126" s="20"/>
      <x:c r="E126" s="20"/>
      <x:c r="F126" s="20"/>
      <x:c r="G126" s="20"/>
      <x:c r="H126" s="26" t="str">
        <x:f>IF(A126="","",IF(COUNTIF($A$6:$A$205,A126)&gt;1,"INVALID - DUPLICATE ID",IF(AND(COUNTIF(CANDIDATES!$A$6:$A$205,B126)=1,OR(AND(LEN(E126)=14,IFERROR(FIND("INCLUDE DIRECT",E126),0)=1),AND(LEN(E126)=19,IFERROR(FIND("INCLUDE CONDITIONAL",E126),0)=1),AND(LEN(E126)=17,IFERROR(FIND("INCLUDE REFERENCE",E126),0)=1),AND(LEN(E126)=18,IFERROR(FIND("INCLUDE SUBSTITUTE",E126),0)=1),AND(LEN(E126)=14,IFERROR(FIND("EXCLUDE DIRECT",E126),0)=1))),"VALID","INVALID - CONTROL / CANDIDATE")))</x:f>
      </x:c>
      <x:c r="I126" s="26" t="str">
        <x:f>IF(A126="","",IF(COUNTIFS(CANDIDATES!$A$6:$A$205,B126,CANDIDATES!$Q$6:$Q$205,C126)=1,"MATCH","REVIEW ROLE"))</x:f>
      </x:c>
      <x:c r="J126" s="26" t="str">
        <x:f>IF(A126="","",IF(OR(E126="INCLUDE DIRECT",E126="INCLUDE CONDITIONAL"),IF(COUNTIFS(CONFLICTS!$B$6:$B$205,B126,CONFLICTS!$H$6:$H$205,"YES",CONFLICTS!$I$6:$I$205,"OPEN",CONFLICTS!$K$6:$K$205,"VALID")&gt;0,"OPEN MATERIAL CONFLICT","CLEAR"),IF(E126="INCLUDE SUBSTITUTE",IF((COUNTIFS(CONFLICTS!$B$6:$B$205,B126,CONFLICTS!$H$6:$H$205,"YES",CONFLICTS!$I$6:$I$205,"OPEN",CONFLICTS!$K$6:$K$205,"VALID",CONFLICTS!$C$6:$C$205,"SCOPE")+COUNTIFS(CONFLICTS!$B$6:$B$205,B126,CONFLICTS!$H$6:$H$205,"YES",CONFLICTS!$I$6:$I$205,"OPEN",CONFLICTS!$K$6:$K$205,"VALID",CONFLICTS!$C$6:$C$205,"BUYER")+COUNTIFS(CONFLICTS!$B$6:$B$205,B126,CONFLICTS!$H$6:$H$205,"YES",CONFLICTS!$I$6:$I$205,"OPEN",CONFLICTS!$K$6:$K$205,"VALID",CONFLICTS!$C$6:$C$205,"EVIDENCE"))&gt;0,"BLOCKING SUBSTITUTE CONFLICT","CLEAR"),IF(E126="INCLUDE REFERENCE",IF((COUNTIFS(CONFLICTS!$B$6:$B$205,B126,CONFLICTS!$H$6:$H$205,"YES",CONFLICTS!$I$6:$I$205,"OPEN",CONFLICTS!$K$6:$K$205,"VALID",CONFLICTS!$C$6:$C$205,"SCOPE")+COUNTIFS(CONFLICTS!$B$6:$B$205,B126,CONFLICTS!$H$6:$H$205,"YES",CONFLICTS!$I$6:$I$205,"OPEN",CONFLICTS!$K$6:$K$205,"VALID",CONFLICTS!$C$6:$C$205,"EVIDENCE"))&gt;0,"BLOCKING REFERENCE CONFLICT","CLEAR"),"CLEAR"))))</x:f>
      </x:c>
      <x:c r="K126" s="26" t="str">
        <x:f>IF(A126="","",IF(H126&lt;&gt;"VALID","BLOCKED",IF(I126&lt;&gt;"MATCH","UNRESOLVED",IF(E126="INCLUDE DIRECT",IF(J126="CLEAR","READY","BLOCKED"),IF(E126="INCLUDE CONDITIONAL",IF(J126="CLEAR","READY","UNRESOLVED"),IF(OR(E126="INCLUDE REFERENCE",E126="INCLUDE SUBSTITUTE",E126="EXCLUDE DIRECT"),IF(J126="CLEAR","READY","BLOCKED"),"BLOCKED"))))))</x:f>
      </x:c>
    </x:row>
    <x:row r="127">
      <x:c r="A127" s="20"/>
      <x:c r="B127" s="20"/>
      <x:c r="C127" s="20"/>
      <x:c r="D127" s="20"/>
      <x:c r="E127" s="20"/>
      <x:c r="F127" s="20"/>
      <x:c r="G127" s="20"/>
      <x:c r="H127" s="26" t="str">
        <x:f>IF(A127="","",IF(COUNTIF($A$6:$A$205,A127)&gt;1,"INVALID - DUPLICATE ID",IF(AND(COUNTIF(CANDIDATES!$A$6:$A$205,B127)=1,OR(AND(LEN(E127)=14,IFERROR(FIND("INCLUDE DIRECT",E127),0)=1),AND(LEN(E127)=19,IFERROR(FIND("INCLUDE CONDITIONAL",E127),0)=1),AND(LEN(E127)=17,IFERROR(FIND("INCLUDE REFERENCE",E127),0)=1),AND(LEN(E127)=18,IFERROR(FIND("INCLUDE SUBSTITUTE",E127),0)=1),AND(LEN(E127)=14,IFERROR(FIND("EXCLUDE DIRECT",E127),0)=1))),"VALID","INVALID - CONTROL / CANDIDATE")))</x:f>
      </x:c>
      <x:c r="I127" s="26" t="str">
        <x:f>IF(A127="","",IF(COUNTIFS(CANDIDATES!$A$6:$A$205,B127,CANDIDATES!$Q$6:$Q$205,C127)=1,"MATCH","REVIEW ROLE"))</x:f>
      </x:c>
      <x:c r="J127" s="26" t="str">
        <x:f>IF(A127="","",IF(OR(E127="INCLUDE DIRECT",E127="INCLUDE CONDITIONAL"),IF(COUNTIFS(CONFLICTS!$B$6:$B$205,B127,CONFLICTS!$H$6:$H$205,"YES",CONFLICTS!$I$6:$I$205,"OPEN",CONFLICTS!$K$6:$K$205,"VALID")&gt;0,"OPEN MATERIAL CONFLICT","CLEAR"),IF(E127="INCLUDE SUBSTITUTE",IF((COUNTIFS(CONFLICTS!$B$6:$B$205,B127,CONFLICTS!$H$6:$H$205,"YES",CONFLICTS!$I$6:$I$205,"OPEN",CONFLICTS!$K$6:$K$205,"VALID",CONFLICTS!$C$6:$C$205,"SCOPE")+COUNTIFS(CONFLICTS!$B$6:$B$205,B127,CONFLICTS!$H$6:$H$205,"YES",CONFLICTS!$I$6:$I$205,"OPEN",CONFLICTS!$K$6:$K$205,"VALID",CONFLICTS!$C$6:$C$205,"BUYER")+COUNTIFS(CONFLICTS!$B$6:$B$205,B127,CONFLICTS!$H$6:$H$205,"YES",CONFLICTS!$I$6:$I$205,"OPEN",CONFLICTS!$K$6:$K$205,"VALID",CONFLICTS!$C$6:$C$205,"EVIDENCE"))&gt;0,"BLOCKING SUBSTITUTE CONFLICT","CLEAR"),IF(E127="INCLUDE REFERENCE",IF((COUNTIFS(CONFLICTS!$B$6:$B$205,B127,CONFLICTS!$H$6:$H$205,"YES",CONFLICTS!$I$6:$I$205,"OPEN",CONFLICTS!$K$6:$K$205,"VALID",CONFLICTS!$C$6:$C$205,"SCOPE")+COUNTIFS(CONFLICTS!$B$6:$B$205,B127,CONFLICTS!$H$6:$H$205,"YES",CONFLICTS!$I$6:$I$205,"OPEN",CONFLICTS!$K$6:$K$205,"VALID",CONFLICTS!$C$6:$C$205,"EVIDENCE"))&gt;0,"BLOCKING REFERENCE CONFLICT","CLEAR"),"CLEAR"))))</x:f>
      </x:c>
      <x:c r="K127" s="26" t="str">
        <x:f>IF(A127="","",IF(H127&lt;&gt;"VALID","BLOCKED",IF(I127&lt;&gt;"MATCH","UNRESOLVED",IF(E127="INCLUDE DIRECT",IF(J127="CLEAR","READY","BLOCKED"),IF(E127="INCLUDE CONDITIONAL",IF(J127="CLEAR","READY","UNRESOLVED"),IF(OR(E127="INCLUDE REFERENCE",E127="INCLUDE SUBSTITUTE",E127="EXCLUDE DIRECT"),IF(J127="CLEAR","READY","BLOCKED"),"BLOCKED"))))))</x:f>
      </x:c>
    </x:row>
    <x:row r="128">
      <x:c r="A128" s="20"/>
      <x:c r="B128" s="20"/>
      <x:c r="C128" s="20"/>
      <x:c r="D128" s="20"/>
      <x:c r="E128" s="20"/>
      <x:c r="F128" s="20"/>
      <x:c r="G128" s="20"/>
      <x:c r="H128" s="26" t="str">
        <x:f>IF(A128="","",IF(COUNTIF($A$6:$A$205,A128)&gt;1,"INVALID - DUPLICATE ID",IF(AND(COUNTIF(CANDIDATES!$A$6:$A$205,B128)=1,OR(AND(LEN(E128)=14,IFERROR(FIND("INCLUDE DIRECT",E128),0)=1),AND(LEN(E128)=19,IFERROR(FIND("INCLUDE CONDITIONAL",E128),0)=1),AND(LEN(E128)=17,IFERROR(FIND("INCLUDE REFERENCE",E128),0)=1),AND(LEN(E128)=18,IFERROR(FIND("INCLUDE SUBSTITUTE",E128),0)=1),AND(LEN(E128)=14,IFERROR(FIND("EXCLUDE DIRECT",E128),0)=1))),"VALID","INVALID - CONTROL / CANDIDATE")))</x:f>
      </x:c>
      <x:c r="I128" s="26" t="str">
        <x:f>IF(A128="","",IF(COUNTIFS(CANDIDATES!$A$6:$A$205,B128,CANDIDATES!$Q$6:$Q$205,C128)=1,"MATCH","REVIEW ROLE"))</x:f>
      </x:c>
      <x:c r="J128" s="26" t="str">
        <x:f>IF(A128="","",IF(OR(E128="INCLUDE DIRECT",E128="INCLUDE CONDITIONAL"),IF(COUNTIFS(CONFLICTS!$B$6:$B$205,B128,CONFLICTS!$H$6:$H$205,"YES",CONFLICTS!$I$6:$I$205,"OPEN",CONFLICTS!$K$6:$K$205,"VALID")&gt;0,"OPEN MATERIAL CONFLICT","CLEAR"),IF(E128="INCLUDE SUBSTITUTE",IF((COUNTIFS(CONFLICTS!$B$6:$B$205,B128,CONFLICTS!$H$6:$H$205,"YES",CONFLICTS!$I$6:$I$205,"OPEN",CONFLICTS!$K$6:$K$205,"VALID",CONFLICTS!$C$6:$C$205,"SCOPE")+COUNTIFS(CONFLICTS!$B$6:$B$205,B128,CONFLICTS!$H$6:$H$205,"YES",CONFLICTS!$I$6:$I$205,"OPEN",CONFLICTS!$K$6:$K$205,"VALID",CONFLICTS!$C$6:$C$205,"BUYER")+COUNTIFS(CONFLICTS!$B$6:$B$205,B128,CONFLICTS!$H$6:$H$205,"YES",CONFLICTS!$I$6:$I$205,"OPEN",CONFLICTS!$K$6:$K$205,"VALID",CONFLICTS!$C$6:$C$205,"EVIDENCE"))&gt;0,"BLOCKING SUBSTITUTE CONFLICT","CLEAR"),IF(E128="INCLUDE REFERENCE",IF((COUNTIFS(CONFLICTS!$B$6:$B$205,B128,CONFLICTS!$H$6:$H$205,"YES",CONFLICTS!$I$6:$I$205,"OPEN",CONFLICTS!$K$6:$K$205,"VALID",CONFLICTS!$C$6:$C$205,"SCOPE")+COUNTIFS(CONFLICTS!$B$6:$B$205,B128,CONFLICTS!$H$6:$H$205,"YES",CONFLICTS!$I$6:$I$205,"OPEN",CONFLICTS!$K$6:$K$205,"VALID",CONFLICTS!$C$6:$C$205,"EVIDENCE"))&gt;0,"BLOCKING REFERENCE CONFLICT","CLEAR"),"CLEAR"))))</x:f>
      </x:c>
      <x:c r="K128" s="26" t="str">
        <x:f>IF(A128="","",IF(H128&lt;&gt;"VALID","BLOCKED",IF(I128&lt;&gt;"MATCH","UNRESOLVED",IF(E128="INCLUDE DIRECT",IF(J128="CLEAR","READY","BLOCKED"),IF(E128="INCLUDE CONDITIONAL",IF(J128="CLEAR","READY","UNRESOLVED"),IF(OR(E128="INCLUDE REFERENCE",E128="INCLUDE SUBSTITUTE",E128="EXCLUDE DIRECT"),IF(J128="CLEAR","READY","BLOCKED"),"BLOCKED"))))))</x:f>
      </x:c>
    </x:row>
    <x:row r="129">
      <x:c r="A129" s="20"/>
      <x:c r="B129" s="20"/>
      <x:c r="C129" s="20"/>
      <x:c r="D129" s="20"/>
      <x:c r="E129" s="20"/>
      <x:c r="F129" s="20"/>
      <x:c r="G129" s="20"/>
      <x:c r="H129" s="26" t="str">
        <x:f>IF(A129="","",IF(COUNTIF($A$6:$A$205,A129)&gt;1,"INVALID - DUPLICATE ID",IF(AND(COUNTIF(CANDIDATES!$A$6:$A$205,B129)=1,OR(AND(LEN(E129)=14,IFERROR(FIND("INCLUDE DIRECT",E129),0)=1),AND(LEN(E129)=19,IFERROR(FIND("INCLUDE CONDITIONAL",E129),0)=1),AND(LEN(E129)=17,IFERROR(FIND("INCLUDE REFERENCE",E129),0)=1),AND(LEN(E129)=18,IFERROR(FIND("INCLUDE SUBSTITUTE",E129),0)=1),AND(LEN(E129)=14,IFERROR(FIND("EXCLUDE DIRECT",E129),0)=1))),"VALID","INVALID - CONTROL / CANDIDATE")))</x:f>
      </x:c>
      <x:c r="I129" s="26" t="str">
        <x:f>IF(A129="","",IF(COUNTIFS(CANDIDATES!$A$6:$A$205,B129,CANDIDATES!$Q$6:$Q$205,C129)=1,"MATCH","REVIEW ROLE"))</x:f>
      </x:c>
      <x:c r="J129" s="26" t="str">
        <x:f>IF(A129="","",IF(OR(E129="INCLUDE DIRECT",E129="INCLUDE CONDITIONAL"),IF(COUNTIFS(CONFLICTS!$B$6:$B$205,B129,CONFLICTS!$H$6:$H$205,"YES",CONFLICTS!$I$6:$I$205,"OPEN",CONFLICTS!$K$6:$K$205,"VALID")&gt;0,"OPEN MATERIAL CONFLICT","CLEAR"),IF(E129="INCLUDE SUBSTITUTE",IF((COUNTIFS(CONFLICTS!$B$6:$B$205,B129,CONFLICTS!$H$6:$H$205,"YES",CONFLICTS!$I$6:$I$205,"OPEN",CONFLICTS!$K$6:$K$205,"VALID",CONFLICTS!$C$6:$C$205,"SCOPE")+COUNTIFS(CONFLICTS!$B$6:$B$205,B129,CONFLICTS!$H$6:$H$205,"YES",CONFLICTS!$I$6:$I$205,"OPEN",CONFLICTS!$K$6:$K$205,"VALID",CONFLICTS!$C$6:$C$205,"BUYER")+COUNTIFS(CONFLICTS!$B$6:$B$205,B129,CONFLICTS!$H$6:$H$205,"YES",CONFLICTS!$I$6:$I$205,"OPEN",CONFLICTS!$K$6:$K$205,"VALID",CONFLICTS!$C$6:$C$205,"EVIDENCE"))&gt;0,"BLOCKING SUBSTITUTE CONFLICT","CLEAR"),IF(E129="INCLUDE REFERENCE",IF((COUNTIFS(CONFLICTS!$B$6:$B$205,B129,CONFLICTS!$H$6:$H$205,"YES",CONFLICTS!$I$6:$I$205,"OPEN",CONFLICTS!$K$6:$K$205,"VALID",CONFLICTS!$C$6:$C$205,"SCOPE")+COUNTIFS(CONFLICTS!$B$6:$B$205,B129,CONFLICTS!$H$6:$H$205,"YES",CONFLICTS!$I$6:$I$205,"OPEN",CONFLICTS!$K$6:$K$205,"VALID",CONFLICTS!$C$6:$C$205,"EVIDENCE"))&gt;0,"BLOCKING REFERENCE CONFLICT","CLEAR"),"CLEAR"))))</x:f>
      </x:c>
      <x:c r="K129" s="26" t="str">
        <x:f>IF(A129="","",IF(H129&lt;&gt;"VALID","BLOCKED",IF(I129&lt;&gt;"MATCH","UNRESOLVED",IF(E129="INCLUDE DIRECT",IF(J129="CLEAR","READY","BLOCKED"),IF(E129="INCLUDE CONDITIONAL",IF(J129="CLEAR","READY","UNRESOLVED"),IF(OR(E129="INCLUDE REFERENCE",E129="INCLUDE SUBSTITUTE",E129="EXCLUDE DIRECT"),IF(J129="CLEAR","READY","BLOCKED"),"BLOCKED"))))))</x:f>
      </x:c>
    </x:row>
    <x:row r="130">
      <x:c r="A130" s="20"/>
      <x:c r="B130" s="20"/>
      <x:c r="C130" s="20"/>
      <x:c r="D130" s="20"/>
      <x:c r="E130" s="20"/>
      <x:c r="F130" s="20"/>
      <x:c r="G130" s="20"/>
      <x:c r="H130" s="26" t="str">
        <x:f>IF(A130="","",IF(COUNTIF($A$6:$A$205,A130)&gt;1,"INVALID - DUPLICATE ID",IF(AND(COUNTIF(CANDIDATES!$A$6:$A$205,B130)=1,OR(AND(LEN(E130)=14,IFERROR(FIND("INCLUDE DIRECT",E130),0)=1),AND(LEN(E130)=19,IFERROR(FIND("INCLUDE CONDITIONAL",E130),0)=1),AND(LEN(E130)=17,IFERROR(FIND("INCLUDE REFERENCE",E130),0)=1),AND(LEN(E130)=18,IFERROR(FIND("INCLUDE SUBSTITUTE",E130),0)=1),AND(LEN(E130)=14,IFERROR(FIND("EXCLUDE DIRECT",E130),0)=1))),"VALID","INVALID - CONTROL / CANDIDATE")))</x:f>
      </x:c>
      <x:c r="I130" s="26" t="str">
        <x:f>IF(A130="","",IF(COUNTIFS(CANDIDATES!$A$6:$A$205,B130,CANDIDATES!$Q$6:$Q$205,C130)=1,"MATCH","REVIEW ROLE"))</x:f>
      </x:c>
      <x:c r="J130" s="26" t="str">
        <x:f>IF(A130="","",IF(OR(E130="INCLUDE DIRECT",E130="INCLUDE CONDITIONAL"),IF(COUNTIFS(CONFLICTS!$B$6:$B$205,B130,CONFLICTS!$H$6:$H$205,"YES",CONFLICTS!$I$6:$I$205,"OPEN",CONFLICTS!$K$6:$K$205,"VALID")&gt;0,"OPEN MATERIAL CONFLICT","CLEAR"),IF(E130="INCLUDE SUBSTITUTE",IF((COUNTIFS(CONFLICTS!$B$6:$B$205,B130,CONFLICTS!$H$6:$H$205,"YES",CONFLICTS!$I$6:$I$205,"OPEN",CONFLICTS!$K$6:$K$205,"VALID",CONFLICTS!$C$6:$C$205,"SCOPE")+COUNTIFS(CONFLICTS!$B$6:$B$205,B130,CONFLICTS!$H$6:$H$205,"YES",CONFLICTS!$I$6:$I$205,"OPEN",CONFLICTS!$K$6:$K$205,"VALID",CONFLICTS!$C$6:$C$205,"BUYER")+COUNTIFS(CONFLICTS!$B$6:$B$205,B130,CONFLICTS!$H$6:$H$205,"YES",CONFLICTS!$I$6:$I$205,"OPEN",CONFLICTS!$K$6:$K$205,"VALID",CONFLICTS!$C$6:$C$205,"EVIDENCE"))&gt;0,"BLOCKING SUBSTITUTE CONFLICT","CLEAR"),IF(E130="INCLUDE REFERENCE",IF((COUNTIFS(CONFLICTS!$B$6:$B$205,B130,CONFLICTS!$H$6:$H$205,"YES",CONFLICTS!$I$6:$I$205,"OPEN",CONFLICTS!$K$6:$K$205,"VALID",CONFLICTS!$C$6:$C$205,"SCOPE")+COUNTIFS(CONFLICTS!$B$6:$B$205,B130,CONFLICTS!$H$6:$H$205,"YES",CONFLICTS!$I$6:$I$205,"OPEN",CONFLICTS!$K$6:$K$205,"VALID",CONFLICTS!$C$6:$C$205,"EVIDENCE"))&gt;0,"BLOCKING REFERENCE CONFLICT","CLEAR"),"CLEAR"))))</x:f>
      </x:c>
      <x:c r="K130" s="26" t="str">
        <x:f>IF(A130="","",IF(H130&lt;&gt;"VALID","BLOCKED",IF(I130&lt;&gt;"MATCH","UNRESOLVED",IF(E130="INCLUDE DIRECT",IF(J130="CLEAR","READY","BLOCKED"),IF(E130="INCLUDE CONDITIONAL",IF(J130="CLEAR","READY","UNRESOLVED"),IF(OR(E130="INCLUDE REFERENCE",E130="INCLUDE SUBSTITUTE",E130="EXCLUDE DIRECT"),IF(J130="CLEAR","READY","BLOCKED"),"BLOCKED"))))))</x:f>
      </x:c>
    </x:row>
    <x:row r="131">
      <x:c r="A131" s="20"/>
      <x:c r="B131" s="20"/>
      <x:c r="C131" s="20"/>
      <x:c r="D131" s="20"/>
      <x:c r="E131" s="20"/>
      <x:c r="F131" s="20"/>
      <x:c r="G131" s="20"/>
      <x:c r="H131" s="26" t="str">
        <x:f>IF(A131="","",IF(COUNTIF($A$6:$A$205,A131)&gt;1,"INVALID - DUPLICATE ID",IF(AND(COUNTIF(CANDIDATES!$A$6:$A$205,B131)=1,OR(AND(LEN(E131)=14,IFERROR(FIND("INCLUDE DIRECT",E131),0)=1),AND(LEN(E131)=19,IFERROR(FIND("INCLUDE CONDITIONAL",E131),0)=1),AND(LEN(E131)=17,IFERROR(FIND("INCLUDE REFERENCE",E131),0)=1),AND(LEN(E131)=18,IFERROR(FIND("INCLUDE SUBSTITUTE",E131),0)=1),AND(LEN(E131)=14,IFERROR(FIND("EXCLUDE DIRECT",E131),0)=1))),"VALID","INVALID - CONTROL / CANDIDATE")))</x:f>
      </x:c>
      <x:c r="I131" s="26" t="str">
        <x:f>IF(A131="","",IF(COUNTIFS(CANDIDATES!$A$6:$A$205,B131,CANDIDATES!$Q$6:$Q$205,C131)=1,"MATCH","REVIEW ROLE"))</x:f>
      </x:c>
      <x:c r="J131" s="26" t="str">
        <x:f>IF(A131="","",IF(OR(E131="INCLUDE DIRECT",E131="INCLUDE CONDITIONAL"),IF(COUNTIFS(CONFLICTS!$B$6:$B$205,B131,CONFLICTS!$H$6:$H$205,"YES",CONFLICTS!$I$6:$I$205,"OPEN",CONFLICTS!$K$6:$K$205,"VALID")&gt;0,"OPEN MATERIAL CONFLICT","CLEAR"),IF(E131="INCLUDE SUBSTITUTE",IF((COUNTIFS(CONFLICTS!$B$6:$B$205,B131,CONFLICTS!$H$6:$H$205,"YES",CONFLICTS!$I$6:$I$205,"OPEN",CONFLICTS!$K$6:$K$205,"VALID",CONFLICTS!$C$6:$C$205,"SCOPE")+COUNTIFS(CONFLICTS!$B$6:$B$205,B131,CONFLICTS!$H$6:$H$205,"YES",CONFLICTS!$I$6:$I$205,"OPEN",CONFLICTS!$K$6:$K$205,"VALID",CONFLICTS!$C$6:$C$205,"BUYER")+COUNTIFS(CONFLICTS!$B$6:$B$205,B131,CONFLICTS!$H$6:$H$205,"YES",CONFLICTS!$I$6:$I$205,"OPEN",CONFLICTS!$K$6:$K$205,"VALID",CONFLICTS!$C$6:$C$205,"EVIDENCE"))&gt;0,"BLOCKING SUBSTITUTE CONFLICT","CLEAR"),IF(E131="INCLUDE REFERENCE",IF((COUNTIFS(CONFLICTS!$B$6:$B$205,B131,CONFLICTS!$H$6:$H$205,"YES",CONFLICTS!$I$6:$I$205,"OPEN",CONFLICTS!$K$6:$K$205,"VALID",CONFLICTS!$C$6:$C$205,"SCOPE")+COUNTIFS(CONFLICTS!$B$6:$B$205,B131,CONFLICTS!$H$6:$H$205,"YES",CONFLICTS!$I$6:$I$205,"OPEN",CONFLICTS!$K$6:$K$205,"VALID",CONFLICTS!$C$6:$C$205,"EVIDENCE"))&gt;0,"BLOCKING REFERENCE CONFLICT","CLEAR"),"CLEAR"))))</x:f>
      </x:c>
      <x:c r="K131" s="26" t="str">
        <x:f>IF(A131="","",IF(H131&lt;&gt;"VALID","BLOCKED",IF(I131&lt;&gt;"MATCH","UNRESOLVED",IF(E131="INCLUDE DIRECT",IF(J131="CLEAR","READY","BLOCKED"),IF(E131="INCLUDE CONDITIONAL",IF(J131="CLEAR","READY","UNRESOLVED"),IF(OR(E131="INCLUDE REFERENCE",E131="INCLUDE SUBSTITUTE",E131="EXCLUDE DIRECT"),IF(J131="CLEAR","READY","BLOCKED"),"BLOCKED"))))))</x:f>
      </x:c>
    </x:row>
    <x:row r="132">
      <x:c r="A132" s="20"/>
      <x:c r="B132" s="20"/>
      <x:c r="C132" s="20"/>
      <x:c r="D132" s="20"/>
      <x:c r="E132" s="20"/>
      <x:c r="F132" s="20"/>
      <x:c r="G132" s="20"/>
      <x:c r="H132" s="26" t="str">
        <x:f>IF(A132="","",IF(COUNTIF($A$6:$A$205,A132)&gt;1,"INVALID - DUPLICATE ID",IF(AND(COUNTIF(CANDIDATES!$A$6:$A$205,B132)=1,OR(AND(LEN(E132)=14,IFERROR(FIND("INCLUDE DIRECT",E132),0)=1),AND(LEN(E132)=19,IFERROR(FIND("INCLUDE CONDITIONAL",E132),0)=1),AND(LEN(E132)=17,IFERROR(FIND("INCLUDE REFERENCE",E132),0)=1),AND(LEN(E132)=18,IFERROR(FIND("INCLUDE SUBSTITUTE",E132),0)=1),AND(LEN(E132)=14,IFERROR(FIND("EXCLUDE DIRECT",E132),0)=1))),"VALID","INVALID - CONTROL / CANDIDATE")))</x:f>
      </x:c>
      <x:c r="I132" s="26" t="str">
        <x:f>IF(A132="","",IF(COUNTIFS(CANDIDATES!$A$6:$A$205,B132,CANDIDATES!$Q$6:$Q$205,C132)=1,"MATCH","REVIEW ROLE"))</x:f>
      </x:c>
      <x:c r="J132" s="26" t="str">
        <x:f>IF(A132="","",IF(OR(E132="INCLUDE DIRECT",E132="INCLUDE CONDITIONAL"),IF(COUNTIFS(CONFLICTS!$B$6:$B$205,B132,CONFLICTS!$H$6:$H$205,"YES",CONFLICTS!$I$6:$I$205,"OPEN",CONFLICTS!$K$6:$K$205,"VALID")&gt;0,"OPEN MATERIAL CONFLICT","CLEAR"),IF(E132="INCLUDE SUBSTITUTE",IF((COUNTIFS(CONFLICTS!$B$6:$B$205,B132,CONFLICTS!$H$6:$H$205,"YES",CONFLICTS!$I$6:$I$205,"OPEN",CONFLICTS!$K$6:$K$205,"VALID",CONFLICTS!$C$6:$C$205,"SCOPE")+COUNTIFS(CONFLICTS!$B$6:$B$205,B132,CONFLICTS!$H$6:$H$205,"YES",CONFLICTS!$I$6:$I$205,"OPEN",CONFLICTS!$K$6:$K$205,"VALID",CONFLICTS!$C$6:$C$205,"BUYER")+COUNTIFS(CONFLICTS!$B$6:$B$205,B132,CONFLICTS!$H$6:$H$205,"YES",CONFLICTS!$I$6:$I$205,"OPEN",CONFLICTS!$K$6:$K$205,"VALID",CONFLICTS!$C$6:$C$205,"EVIDENCE"))&gt;0,"BLOCKING SUBSTITUTE CONFLICT","CLEAR"),IF(E132="INCLUDE REFERENCE",IF((COUNTIFS(CONFLICTS!$B$6:$B$205,B132,CONFLICTS!$H$6:$H$205,"YES",CONFLICTS!$I$6:$I$205,"OPEN",CONFLICTS!$K$6:$K$205,"VALID",CONFLICTS!$C$6:$C$205,"SCOPE")+COUNTIFS(CONFLICTS!$B$6:$B$205,B132,CONFLICTS!$H$6:$H$205,"YES",CONFLICTS!$I$6:$I$205,"OPEN",CONFLICTS!$K$6:$K$205,"VALID",CONFLICTS!$C$6:$C$205,"EVIDENCE"))&gt;0,"BLOCKING REFERENCE CONFLICT","CLEAR"),"CLEAR"))))</x:f>
      </x:c>
      <x:c r="K132" s="26" t="str">
        <x:f>IF(A132="","",IF(H132&lt;&gt;"VALID","BLOCKED",IF(I132&lt;&gt;"MATCH","UNRESOLVED",IF(E132="INCLUDE DIRECT",IF(J132="CLEAR","READY","BLOCKED"),IF(E132="INCLUDE CONDITIONAL",IF(J132="CLEAR","READY","UNRESOLVED"),IF(OR(E132="INCLUDE REFERENCE",E132="INCLUDE SUBSTITUTE",E132="EXCLUDE DIRECT"),IF(J132="CLEAR","READY","BLOCKED"),"BLOCKED"))))))</x:f>
      </x:c>
    </x:row>
    <x:row r="133">
      <x:c r="A133" s="20"/>
      <x:c r="B133" s="20"/>
      <x:c r="C133" s="20"/>
      <x:c r="D133" s="20"/>
      <x:c r="E133" s="20"/>
      <x:c r="F133" s="20"/>
      <x:c r="G133" s="20"/>
      <x:c r="H133" s="26" t="str">
        <x:f>IF(A133="","",IF(COUNTIF($A$6:$A$205,A133)&gt;1,"INVALID - DUPLICATE ID",IF(AND(COUNTIF(CANDIDATES!$A$6:$A$205,B133)=1,OR(AND(LEN(E133)=14,IFERROR(FIND("INCLUDE DIRECT",E133),0)=1),AND(LEN(E133)=19,IFERROR(FIND("INCLUDE CONDITIONAL",E133),0)=1),AND(LEN(E133)=17,IFERROR(FIND("INCLUDE REFERENCE",E133),0)=1),AND(LEN(E133)=18,IFERROR(FIND("INCLUDE SUBSTITUTE",E133),0)=1),AND(LEN(E133)=14,IFERROR(FIND("EXCLUDE DIRECT",E133),0)=1))),"VALID","INVALID - CONTROL / CANDIDATE")))</x:f>
      </x:c>
      <x:c r="I133" s="26" t="str">
        <x:f>IF(A133="","",IF(COUNTIFS(CANDIDATES!$A$6:$A$205,B133,CANDIDATES!$Q$6:$Q$205,C133)=1,"MATCH","REVIEW ROLE"))</x:f>
      </x:c>
      <x:c r="J133" s="26" t="str">
        <x:f>IF(A133="","",IF(OR(E133="INCLUDE DIRECT",E133="INCLUDE CONDITIONAL"),IF(COUNTIFS(CONFLICTS!$B$6:$B$205,B133,CONFLICTS!$H$6:$H$205,"YES",CONFLICTS!$I$6:$I$205,"OPEN",CONFLICTS!$K$6:$K$205,"VALID")&gt;0,"OPEN MATERIAL CONFLICT","CLEAR"),IF(E133="INCLUDE SUBSTITUTE",IF((COUNTIFS(CONFLICTS!$B$6:$B$205,B133,CONFLICTS!$H$6:$H$205,"YES",CONFLICTS!$I$6:$I$205,"OPEN",CONFLICTS!$K$6:$K$205,"VALID",CONFLICTS!$C$6:$C$205,"SCOPE")+COUNTIFS(CONFLICTS!$B$6:$B$205,B133,CONFLICTS!$H$6:$H$205,"YES",CONFLICTS!$I$6:$I$205,"OPEN",CONFLICTS!$K$6:$K$205,"VALID",CONFLICTS!$C$6:$C$205,"BUYER")+COUNTIFS(CONFLICTS!$B$6:$B$205,B133,CONFLICTS!$H$6:$H$205,"YES",CONFLICTS!$I$6:$I$205,"OPEN",CONFLICTS!$K$6:$K$205,"VALID",CONFLICTS!$C$6:$C$205,"EVIDENCE"))&gt;0,"BLOCKING SUBSTITUTE CONFLICT","CLEAR"),IF(E133="INCLUDE REFERENCE",IF((COUNTIFS(CONFLICTS!$B$6:$B$205,B133,CONFLICTS!$H$6:$H$205,"YES",CONFLICTS!$I$6:$I$205,"OPEN",CONFLICTS!$K$6:$K$205,"VALID",CONFLICTS!$C$6:$C$205,"SCOPE")+COUNTIFS(CONFLICTS!$B$6:$B$205,B133,CONFLICTS!$H$6:$H$205,"YES",CONFLICTS!$I$6:$I$205,"OPEN",CONFLICTS!$K$6:$K$205,"VALID",CONFLICTS!$C$6:$C$205,"EVIDENCE"))&gt;0,"BLOCKING REFERENCE CONFLICT","CLEAR"),"CLEAR"))))</x:f>
      </x:c>
      <x:c r="K133" s="26" t="str">
        <x:f>IF(A133="","",IF(H133&lt;&gt;"VALID","BLOCKED",IF(I133&lt;&gt;"MATCH","UNRESOLVED",IF(E133="INCLUDE DIRECT",IF(J133="CLEAR","READY","BLOCKED"),IF(E133="INCLUDE CONDITIONAL",IF(J133="CLEAR","READY","UNRESOLVED"),IF(OR(E133="INCLUDE REFERENCE",E133="INCLUDE SUBSTITUTE",E133="EXCLUDE DIRECT"),IF(J133="CLEAR","READY","BLOCKED"),"BLOCKED"))))))</x:f>
      </x:c>
    </x:row>
    <x:row r="134">
      <x:c r="A134" s="20"/>
      <x:c r="B134" s="20"/>
      <x:c r="C134" s="20"/>
      <x:c r="D134" s="20"/>
      <x:c r="E134" s="20"/>
      <x:c r="F134" s="20"/>
      <x:c r="G134" s="20"/>
      <x:c r="H134" s="26" t="str">
        <x:f>IF(A134="","",IF(COUNTIF($A$6:$A$205,A134)&gt;1,"INVALID - DUPLICATE ID",IF(AND(COUNTIF(CANDIDATES!$A$6:$A$205,B134)=1,OR(AND(LEN(E134)=14,IFERROR(FIND("INCLUDE DIRECT",E134),0)=1),AND(LEN(E134)=19,IFERROR(FIND("INCLUDE CONDITIONAL",E134),0)=1),AND(LEN(E134)=17,IFERROR(FIND("INCLUDE REFERENCE",E134),0)=1),AND(LEN(E134)=18,IFERROR(FIND("INCLUDE SUBSTITUTE",E134),0)=1),AND(LEN(E134)=14,IFERROR(FIND("EXCLUDE DIRECT",E134),0)=1))),"VALID","INVALID - CONTROL / CANDIDATE")))</x:f>
      </x:c>
      <x:c r="I134" s="26" t="str">
        <x:f>IF(A134="","",IF(COUNTIFS(CANDIDATES!$A$6:$A$205,B134,CANDIDATES!$Q$6:$Q$205,C134)=1,"MATCH","REVIEW ROLE"))</x:f>
      </x:c>
      <x:c r="J134" s="26" t="str">
        <x:f>IF(A134="","",IF(OR(E134="INCLUDE DIRECT",E134="INCLUDE CONDITIONAL"),IF(COUNTIFS(CONFLICTS!$B$6:$B$205,B134,CONFLICTS!$H$6:$H$205,"YES",CONFLICTS!$I$6:$I$205,"OPEN",CONFLICTS!$K$6:$K$205,"VALID")&gt;0,"OPEN MATERIAL CONFLICT","CLEAR"),IF(E134="INCLUDE SUBSTITUTE",IF((COUNTIFS(CONFLICTS!$B$6:$B$205,B134,CONFLICTS!$H$6:$H$205,"YES",CONFLICTS!$I$6:$I$205,"OPEN",CONFLICTS!$K$6:$K$205,"VALID",CONFLICTS!$C$6:$C$205,"SCOPE")+COUNTIFS(CONFLICTS!$B$6:$B$205,B134,CONFLICTS!$H$6:$H$205,"YES",CONFLICTS!$I$6:$I$205,"OPEN",CONFLICTS!$K$6:$K$205,"VALID",CONFLICTS!$C$6:$C$205,"BUYER")+COUNTIFS(CONFLICTS!$B$6:$B$205,B134,CONFLICTS!$H$6:$H$205,"YES",CONFLICTS!$I$6:$I$205,"OPEN",CONFLICTS!$K$6:$K$205,"VALID",CONFLICTS!$C$6:$C$205,"EVIDENCE"))&gt;0,"BLOCKING SUBSTITUTE CONFLICT","CLEAR"),IF(E134="INCLUDE REFERENCE",IF((COUNTIFS(CONFLICTS!$B$6:$B$205,B134,CONFLICTS!$H$6:$H$205,"YES",CONFLICTS!$I$6:$I$205,"OPEN",CONFLICTS!$K$6:$K$205,"VALID",CONFLICTS!$C$6:$C$205,"SCOPE")+COUNTIFS(CONFLICTS!$B$6:$B$205,B134,CONFLICTS!$H$6:$H$205,"YES",CONFLICTS!$I$6:$I$205,"OPEN",CONFLICTS!$K$6:$K$205,"VALID",CONFLICTS!$C$6:$C$205,"EVIDENCE"))&gt;0,"BLOCKING REFERENCE CONFLICT","CLEAR"),"CLEAR"))))</x:f>
      </x:c>
      <x:c r="K134" s="26" t="str">
        <x:f>IF(A134="","",IF(H134&lt;&gt;"VALID","BLOCKED",IF(I134&lt;&gt;"MATCH","UNRESOLVED",IF(E134="INCLUDE DIRECT",IF(J134="CLEAR","READY","BLOCKED"),IF(E134="INCLUDE CONDITIONAL",IF(J134="CLEAR","READY","UNRESOLVED"),IF(OR(E134="INCLUDE REFERENCE",E134="INCLUDE SUBSTITUTE",E134="EXCLUDE DIRECT"),IF(J134="CLEAR","READY","BLOCKED"),"BLOCKED"))))))</x:f>
      </x:c>
    </x:row>
    <x:row r="135">
      <x:c r="A135" s="20"/>
      <x:c r="B135" s="20"/>
      <x:c r="C135" s="20"/>
      <x:c r="D135" s="20"/>
      <x:c r="E135" s="20"/>
      <x:c r="F135" s="20"/>
      <x:c r="G135" s="20"/>
      <x:c r="H135" s="26" t="str">
        <x:f>IF(A135="","",IF(COUNTIF($A$6:$A$205,A135)&gt;1,"INVALID - DUPLICATE ID",IF(AND(COUNTIF(CANDIDATES!$A$6:$A$205,B135)=1,OR(AND(LEN(E135)=14,IFERROR(FIND("INCLUDE DIRECT",E135),0)=1),AND(LEN(E135)=19,IFERROR(FIND("INCLUDE CONDITIONAL",E135),0)=1),AND(LEN(E135)=17,IFERROR(FIND("INCLUDE REFERENCE",E135),0)=1),AND(LEN(E135)=18,IFERROR(FIND("INCLUDE SUBSTITUTE",E135),0)=1),AND(LEN(E135)=14,IFERROR(FIND("EXCLUDE DIRECT",E135),0)=1))),"VALID","INVALID - CONTROL / CANDIDATE")))</x:f>
      </x:c>
      <x:c r="I135" s="26" t="str">
        <x:f>IF(A135="","",IF(COUNTIFS(CANDIDATES!$A$6:$A$205,B135,CANDIDATES!$Q$6:$Q$205,C135)=1,"MATCH","REVIEW ROLE"))</x:f>
      </x:c>
      <x:c r="J135" s="26" t="str">
        <x:f>IF(A135="","",IF(OR(E135="INCLUDE DIRECT",E135="INCLUDE CONDITIONAL"),IF(COUNTIFS(CONFLICTS!$B$6:$B$205,B135,CONFLICTS!$H$6:$H$205,"YES",CONFLICTS!$I$6:$I$205,"OPEN",CONFLICTS!$K$6:$K$205,"VALID")&gt;0,"OPEN MATERIAL CONFLICT","CLEAR"),IF(E135="INCLUDE SUBSTITUTE",IF((COUNTIFS(CONFLICTS!$B$6:$B$205,B135,CONFLICTS!$H$6:$H$205,"YES",CONFLICTS!$I$6:$I$205,"OPEN",CONFLICTS!$K$6:$K$205,"VALID",CONFLICTS!$C$6:$C$205,"SCOPE")+COUNTIFS(CONFLICTS!$B$6:$B$205,B135,CONFLICTS!$H$6:$H$205,"YES",CONFLICTS!$I$6:$I$205,"OPEN",CONFLICTS!$K$6:$K$205,"VALID",CONFLICTS!$C$6:$C$205,"BUYER")+COUNTIFS(CONFLICTS!$B$6:$B$205,B135,CONFLICTS!$H$6:$H$205,"YES",CONFLICTS!$I$6:$I$205,"OPEN",CONFLICTS!$K$6:$K$205,"VALID",CONFLICTS!$C$6:$C$205,"EVIDENCE"))&gt;0,"BLOCKING SUBSTITUTE CONFLICT","CLEAR"),IF(E135="INCLUDE REFERENCE",IF((COUNTIFS(CONFLICTS!$B$6:$B$205,B135,CONFLICTS!$H$6:$H$205,"YES",CONFLICTS!$I$6:$I$205,"OPEN",CONFLICTS!$K$6:$K$205,"VALID",CONFLICTS!$C$6:$C$205,"SCOPE")+COUNTIFS(CONFLICTS!$B$6:$B$205,B135,CONFLICTS!$H$6:$H$205,"YES",CONFLICTS!$I$6:$I$205,"OPEN",CONFLICTS!$K$6:$K$205,"VALID",CONFLICTS!$C$6:$C$205,"EVIDENCE"))&gt;0,"BLOCKING REFERENCE CONFLICT","CLEAR"),"CLEAR"))))</x:f>
      </x:c>
      <x:c r="K135" s="26" t="str">
        <x:f>IF(A135="","",IF(H135&lt;&gt;"VALID","BLOCKED",IF(I135&lt;&gt;"MATCH","UNRESOLVED",IF(E135="INCLUDE DIRECT",IF(J135="CLEAR","READY","BLOCKED"),IF(E135="INCLUDE CONDITIONAL",IF(J135="CLEAR","READY","UNRESOLVED"),IF(OR(E135="INCLUDE REFERENCE",E135="INCLUDE SUBSTITUTE",E135="EXCLUDE DIRECT"),IF(J135="CLEAR","READY","BLOCKED"),"BLOCKED"))))))</x:f>
      </x:c>
    </x:row>
    <x:row r="136">
      <x:c r="A136" s="20"/>
      <x:c r="B136" s="20"/>
      <x:c r="C136" s="20"/>
      <x:c r="D136" s="20"/>
      <x:c r="E136" s="20"/>
      <x:c r="F136" s="20"/>
      <x:c r="G136" s="20"/>
      <x:c r="H136" s="26" t="str">
        <x:f>IF(A136="","",IF(COUNTIF($A$6:$A$205,A136)&gt;1,"INVALID - DUPLICATE ID",IF(AND(COUNTIF(CANDIDATES!$A$6:$A$205,B136)=1,OR(AND(LEN(E136)=14,IFERROR(FIND("INCLUDE DIRECT",E136),0)=1),AND(LEN(E136)=19,IFERROR(FIND("INCLUDE CONDITIONAL",E136),0)=1),AND(LEN(E136)=17,IFERROR(FIND("INCLUDE REFERENCE",E136),0)=1),AND(LEN(E136)=18,IFERROR(FIND("INCLUDE SUBSTITUTE",E136),0)=1),AND(LEN(E136)=14,IFERROR(FIND("EXCLUDE DIRECT",E136),0)=1))),"VALID","INVALID - CONTROL / CANDIDATE")))</x:f>
      </x:c>
      <x:c r="I136" s="26" t="str">
        <x:f>IF(A136="","",IF(COUNTIFS(CANDIDATES!$A$6:$A$205,B136,CANDIDATES!$Q$6:$Q$205,C136)=1,"MATCH","REVIEW ROLE"))</x:f>
      </x:c>
      <x:c r="J136" s="26" t="str">
        <x:f>IF(A136="","",IF(OR(E136="INCLUDE DIRECT",E136="INCLUDE CONDITIONAL"),IF(COUNTIFS(CONFLICTS!$B$6:$B$205,B136,CONFLICTS!$H$6:$H$205,"YES",CONFLICTS!$I$6:$I$205,"OPEN",CONFLICTS!$K$6:$K$205,"VALID")&gt;0,"OPEN MATERIAL CONFLICT","CLEAR"),IF(E136="INCLUDE SUBSTITUTE",IF((COUNTIFS(CONFLICTS!$B$6:$B$205,B136,CONFLICTS!$H$6:$H$205,"YES",CONFLICTS!$I$6:$I$205,"OPEN",CONFLICTS!$K$6:$K$205,"VALID",CONFLICTS!$C$6:$C$205,"SCOPE")+COUNTIFS(CONFLICTS!$B$6:$B$205,B136,CONFLICTS!$H$6:$H$205,"YES",CONFLICTS!$I$6:$I$205,"OPEN",CONFLICTS!$K$6:$K$205,"VALID",CONFLICTS!$C$6:$C$205,"BUYER")+COUNTIFS(CONFLICTS!$B$6:$B$205,B136,CONFLICTS!$H$6:$H$205,"YES",CONFLICTS!$I$6:$I$205,"OPEN",CONFLICTS!$K$6:$K$205,"VALID",CONFLICTS!$C$6:$C$205,"EVIDENCE"))&gt;0,"BLOCKING SUBSTITUTE CONFLICT","CLEAR"),IF(E136="INCLUDE REFERENCE",IF((COUNTIFS(CONFLICTS!$B$6:$B$205,B136,CONFLICTS!$H$6:$H$205,"YES",CONFLICTS!$I$6:$I$205,"OPEN",CONFLICTS!$K$6:$K$205,"VALID",CONFLICTS!$C$6:$C$205,"SCOPE")+COUNTIFS(CONFLICTS!$B$6:$B$205,B136,CONFLICTS!$H$6:$H$205,"YES",CONFLICTS!$I$6:$I$205,"OPEN",CONFLICTS!$K$6:$K$205,"VALID",CONFLICTS!$C$6:$C$205,"EVIDENCE"))&gt;0,"BLOCKING REFERENCE CONFLICT","CLEAR"),"CLEAR"))))</x:f>
      </x:c>
      <x:c r="K136" s="26" t="str">
        <x:f>IF(A136="","",IF(H136&lt;&gt;"VALID","BLOCKED",IF(I136&lt;&gt;"MATCH","UNRESOLVED",IF(E136="INCLUDE DIRECT",IF(J136="CLEAR","READY","BLOCKED"),IF(E136="INCLUDE CONDITIONAL",IF(J136="CLEAR","READY","UNRESOLVED"),IF(OR(E136="INCLUDE REFERENCE",E136="INCLUDE SUBSTITUTE",E136="EXCLUDE DIRECT"),IF(J136="CLEAR","READY","BLOCKED"),"BLOCKED"))))))</x:f>
      </x:c>
    </x:row>
    <x:row r="137">
      <x:c r="A137" s="20"/>
      <x:c r="B137" s="20"/>
      <x:c r="C137" s="20"/>
      <x:c r="D137" s="20"/>
      <x:c r="E137" s="20"/>
      <x:c r="F137" s="20"/>
      <x:c r="G137" s="20"/>
      <x:c r="H137" s="26" t="str">
        <x:f>IF(A137="","",IF(COUNTIF($A$6:$A$205,A137)&gt;1,"INVALID - DUPLICATE ID",IF(AND(COUNTIF(CANDIDATES!$A$6:$A$205,B137)=1,OR(AND(LEN(E137)=14,IFERROR(FIND("INCLUDE DIRECT",E137),0)=1),AND(LEN(E137)=19,IFERROR(FIND("INCLUDE CONDITIONAL",E137),0)=1),AND(LEN(E137)=17,IFERROR(FIND("INCLUDE REFERENCE",E137),0)=1),AND(LEN(E137)=18,IFERROR(FIND("INCLUDE SUBSTITUTE",E137),0)=1),AND(LEN(E137)=14,IFERROR(FIND("EXCLUDE DIRECT",E137),0)=1))),"VALID","INVALID - CONTROL / CANDIDATE")))</x:f>
      </x:c>
      <x:c r="I137" s="26" t="str">
        <x:f>IF(A137="","",IF(COUNTIFS(CANDIDATES!$A$6:$A$205,B137,CANDIDATES!$Q$6:$Q$205,C137)=1,"MATCH","REVIEW ROLE"))</x:f>
      </x:c>
      <x:c r="J137" s="26" t="str">
        <x:f>IF(A137="","",IF(OR(E137="INCLUDE DIRECT",E137="INCLUDE CONDITIONAL"),IF(COUNTIFS(CONFLICTS!$B$6:$B$205,B137,CONFLICTS!$H$6:$H$205,"YES",CONFLICTS!$I$6:$I$205,"OPEN",CONFLICTS!$K$6:$K$205,"VALID")&gt;0,"OPEN MATERIAL CONFLICT","CLEAR"),IF(E137="INCLUDE SUBSTITUTE",IF((COUNTIFS(CONFLICTS!$B$6:$B$205,B137,CONFLICTS!$H$6:$H$205,"YES",CONFLICTS!$I$6:$I$205,"OPEN",CONFLICTS!$K$6:$K$205,"VALID",CONFLICTS!$C$6:$C$205,"SCOPE")+COUNTIFS(CONFLICTS!$B$6:$B$205,B137,CONFLICTS!$H$6:$H$205,"YES",CONFLICTS!$I$6:$I$205,"OPEN",CONFLICTS!$K$6:$K$205,"VALID",CONFLICTS!$C$6:$C$205,"BUYER")+COUNTIFS(CONFLICTS!$B$6:$B$205,B137,CONFLICTS!$H$6:$H$205,"YES",CONFLICTS!$I$6:$I$205,"OPEN",CONFLICTS!$K$6:$K$205,"VALID",CONFLICTS!$C$6:$C$205,"EVIDENCE"))&gt;0,"BLOCKING SUBSTITUTE CONFLICT","CLEAR"),IF(E137="INCLUDE REFERENCE",IF((COUNTIFS(CONFLICTS!$B$6:$B$205,B137,CONFLICTS!$H$6:$H$205,"YES",CONFLICTS!$I$6:$I$205,"OPEN",CONFLICTS!$K$6:$K$205,"VALID",CONFLICTS!$C$6:$C$205,"SCOPE")+COUNTIFS(CONFLICTS!$B$6:$B$205,B137,CONFLICTS!$H$6:$H$205,"YES",CONFLICTS!$I$6:$I$205,"OPEN",CONFLICTS!$K$6:$K$205,"VALID",CONFLICTS!$C$6:$C$205,"EVIDENCE"))&gt;0,"BLOCKING REFERENCE CONFLICT","CLEAR"),"CLEAR"))))</x:f>
      </x:c>
      <x:c r="K137" s="26" t="str">
        <x:f>IF(A137="","",IF(H137&lt;&gt;"VALID","BLOCKED",IF(I137&lt;&gt;"MATCH","UNRESOLVED",IF(E137="INCLUDE DIRECT",IF(J137="CLEAR","READY","BLOCKED"),IF(E137="INCLUDE CONDITIONAL",IF(J137="CLEAR","READY","UNRESOLVED"),IF(OR(E137="INCLUDE REFERENCE",E137="INCLUDE SUBSTITUTE",E137="EXCLUDE DIRECT"),IF(J137="CLEAR","READY","BLOCKED"),"BLOCKED"))))))</x:f>
      </x:c>
    </x:row>
    <x:row r="138">
      <x:c r="A138" s="20"/>
      <x:c r="B138" s="20"/>
      <x:c r="C138" s="20"/>
      <x:c r="D138" s="20"/>
      <x:c r="E138" s="20"/>
      <x:c r="F138" s="20"/>
      <x:c r="G138" s="20"/>
      <x:c r="H138" s="26" t="str">
        <x:f>IF(A138="","",IF(COUNTIF($A$6:$A$205,A138)&gt;1,"INVALID - DUPLICATE ID",IF(AND(COUNTIF(CANDIDATES!$A$6:$A$205,B138)=1,OR(AND(LEN(E138)=14,IFERROR(FIND("INCLUDE DIRECT",E138),0)=1),AND(LEN(E138)=19,IFERROR(FIND("INCLUDE CONDITIONAL",E138),0)=1),AND(LEN(E138)=17,IFERROR(FIND("INCLUDE REFERENCE",E138),0)=1),AND(LEN(E138)=18,IFERROR(FIND("INCLUDE SUBSTITUTE",E138),0)=1),AND(LEN(E138)=14,IFERROR(FIND("EXCLUDE DIRECT",E138),0)=1))),"VALID","INVALID - CONTROL / CANDIDATE")))</x:f>
      </x:c>
      <x:c r="I138" s="26" t="str">
        <x:f>IF(A138="","",IF(COUNTIFS(CANDIDATES!$A$6:$A$205,B138,CANDIDATES!$Q$6:$Q$205,C138)=1,"MATCH","REVIEW ROLE"))</x:f>
      </x:c>
      <x:c r="J138" s="26" t="str">
        <x:f>IF(A138="","",IF(OR(E138="INCLUDE DIRECT",E138="INCLUDE CONDITIONAL"),IF(COUNTIFS(CONFLICTS!$B$6:$B$205,B138,CONFLICTS!$H$6:$H$205,"YES",CONFLICTS!$I$6:$I$205,"OPEN",CONFLICTS!$K$6:$K$205,"VALID")&gt;0,"OPEN MATERIAL CONFLICT","CLEAR"),IF(E138="INCLUDE SUBSTITUTE",IF((COUNTIFS(CONFLICTS!$B$6:$B$205,B138,CONFLICTS!$H$6:$H$205,"YES",CONFLICTS!$I$6:$I$205,"OPEN",CONFLICTS!$K$6:$K$205,"VALID",CONFLICTS!$C$6:$C$205,"SCOPE")+COUNTIFS(CONFLICTS!$B$6:$B$205,B138,CONFLICTS!$H$6:$H$205,"YES",CONFLICTS!$I$6:$I$205,"OPEN",CONFLICTS!$K$6:$K$205,"VALID",CONFLICTS!$C$6:$C$205,"BUYER")+COUNTIFS(CONFLICTS!$B$6:$B$205,B138,CONFLICTS!$H$6:$H$205,"YES",CONFLICTS!$I$6:$I$205,"OPEN",CONFLICTS!$K$6:$K$205,"VALID",CONFLICTS!$C$6:$C$205,"EVIDENCE"))&gt;0,"BLOCKING SUBSTITUTE CONFLICT","CLEAR"),IF(E138="INCLUDE REFERENCE",IF((COUNTIFS(CONFLICTS!$B$6:$B$205,B138,CONFLICTS!$H$6:$H$205,"YES",CONFLICTS!$I$6:$I$205,"OPEN",CONFLICTS!$K$6:$K$205,"VALID",CONFLICTS!$C$6:$C$205,"SCOPE")+COUNTIFS(CONFLICTS!$B$6:$B$205,B138,CONFLICTS!$H$6:$H$205,"YES",CONFLICTS!$I$6:$I$205,"OPEN",CONFLICTS!$K$6:$K$205,"VALID",CONFLICTS!$C$6:$C$205,"EVIDENCE"))&gt;0,"BLOCKING REFERENCE CONFLICT","CLEAR"),"CLEAR"))))</x:f>
      </x:c>
      <x:c r="K138" s="26" t="str">
        <x:f>IF(A138="","",IF(H138&lt;&gt;"VALID","BLOCKED",IF(I138&lt;&gt;"MATCH","UNRESOLVED",IF(E138="INCLUDE DIRECT",IF(J138="CLEAR","READY","BLOCKED"),IF(E138="INCLUDE CONDITIONAL",IF(J138="CLEAR","READY","UNRESOLVED"),IF(OR(E138="INCLUDE REFERENCE",E138="INCLUDE SUBSTITUTE",E138="EXCLUDE DIRECT"),IF(J138="CLEAR","READY","BLOCKED"),"BLOCKED"))))))</x:f>
      </x:c>
    </x:row>
    <x:row r="139">
      <x:c r="A139" s="20"/>
      <x:c r="B139" s="20"/>
      <x:c r="C139" s="20"/>
      <x:c r="D139" s="20"/>
      <x:c r="E139" s="20"/>
      <x:c r="F139" s="20"/>
      <x:c r="G139" s="20"/>
      <x:c r="H139" s="26" t="str">
        <x:f>IF(A139="","",IF(COUNTIF($A$6:$A$205,A139)&gt;1,"INVALID - DUPLICATE ID",IF(AND(COUNTIF(CANDIDATES!$A$6:$A$205,B139)=1,OR(AND(LEN(E139)=14,IFERROR(FIND("INCLUDE DIRECT",E139),0)=1),AND(LEN(E139)=19,IFERROR(FIND("INCLUDE CONDITIONAL",E139),0)=1),AND(LEN(E139)=17,IFERROR(FIND("INCLUDE REFERENCE",E139),0)=1),AND(LEN(E139)=18,IFERROR(FIND("INCLUDE SUBSTITUTE",E139),0)=1),AND(LEN(E139)=14,IFERROR(FIND("EXCLUDE DIRECT",E139),0)=1))),"VALID","INVALID - CONTROL / CANDIDATE")))</x:f>
      </x:c>
      <x:c r="I139" s="26" t="str">
        <x:f>IF(A139="","",IF(COUNTIFS(CANDIDATES!$A$6:$A$205,B139,CANDIDATES!$Q$6:$Q$205,C139)=1,"MATCH","REVIEW ROLE"))</x:f>
      </x:c>
      <x:c r="J139" s="26" t="str">
        <x:f>IF(A139="","",IF(OR(E139="INCLUDE DIRECT",E139="INCLUDE CONDITIONAL"),IF(COUNTIFS(CONFLICTS!$B$6:$B$205,B139,CONFLICTS!$H$6:$H$205,"YES",CONFLICTS!$I$6:$I$205,"OPEN",CONFLICTS!$K$6:$K$205,"VALID")&gt;0,"OPEN MATERIAL CONFLICT","CLEAR"),IF(E139="INCLUDE SUBSTITUTE",IF((COUNTIFS(CONFLICTS!$B$6:$B$205,B139,CONFLICTS!$H$6:$H$205,"YES",CONFLICTS!$I$6:$I$205,"OPEN",CONFLICTS!$K$6:$K$205,"VALID",CONFLICTS!$C$6:$C$205,"SCOPE")+COUNTIFS(CONFLICTS!$B$6:$B$205,B139,CONFLICTS!$H$6:$H$205,"YES",CONFLICTS!$I$6:$I$205,"OPEN",CONFLICTS!$K$6:$K$205,"VALID",CONFLICTS!$C$6:$C$205,"BUYER")+COUNTIFS(CONFLICTS!$B$6:$B$205,B139,CONFLICTS!$H$6:$H$205,"YES",CONFLICTS!$I$6:$I$205,"OPEN",CONFLICTS!$K$6:$K$205,"VALID",CONFLICTS!$C$6:$C$205,"EVIDENCE"))&gt;0,"BLOCKING SUBSTITUTE CONFLICT","CLEAR"),IF(E139="INCLUDE REFERENCE",IF((COUNTIFS(CONFLICTS!$B$6:$B$205,B139,CONFLICTS!$H$6:$H$205,"YES",CONFLICTS!$I$6:$I$205,"OPEN",CONFLICTS!$K$6:$K$205,"VALID",CONFLICTS!$C$6:$C$205,"SCOPE")+COUNTIFS(CONFLICTS!$B$6:$B$205,B139,CONFLICTS!$H$6:$H$205,"YES",CONFLICTS!$I$6:$I$205,"OPEN",CONFLICTS!$K$6:$K$205,"VALID",CONFLICTS!$C$6:$C$205,"EVIDENCE"))&gt;0,"BLOCKING REFERENCE CONFLICT","CLEAR"),"CLEAR"))))</x:f>
      </x:c>
      <x:c r="K139" s="26" t="str">
        <x:f>IF(A139="","",IF(H139&lt;&gt;"VALID","BLOCKED",IF(I139&lt;&gt;"MATCH","UNRESOLVED",IF(E139="INCLUDE DIRECT",IF(J139="CLEAR","READY","BLOCKED"),IF(E139="INCLUDE CONDITIONAL",IF(J139="CLEAR","READY","UNRESOLVED"),IF(OR(E139="INCLUDE REFERENCE",E139="INCLUDE SUBSTITUTE",E139="EXCLUDE DIRECT"),IF(J139="CLEAR","READY","BLOCKED"),"BLOCKED"))))))</x:f>
      </x:c>
    </x:row>
    <x:row r="140">
      <x:c r="A140" s="20"/>
      <x:c r="B140" s="20"/>
      <x:c r="C140" s="20"/>
      <x:c r="D140" s="20"/>
      <x:c r="E140" s="20"/>
      <x:c r="F140" s="20"/>
      <x:c r="G140" s="20"/>
      <x:c r="H140" s="26" t="str">
        <x:f>IF(A140="","",IF(COUNTIF($A$6:$A$205,A140)&gt;1,"INVALID - DUPLICATE ID",IF(AND(COUNTIF(CANDIDATES!$A$6:$A$205,B140)=1,OR(AND(LEN(E140)=14,IFERROR(FIND("INCLUDE DIRECT",E140),0)=1),AND(LEN(E140)=19,IFERROR(FIND("INCLUDE CONDITIONAL",E140),0)=1),AND(LEN(E140)=17,IFERROR(FIND("INCLUDE REFERENCE",E140),0)=1),AND(LEN(E140)=18,IFERROR(FIND("INCLUDE SUBSTITUTE",E140),0)=1),AND(LEN(E140)=14,IFERROR(FIND("EXCLUDE DIRECT",E140),0)=1))),"VALID","INVALID - CONTROL / CANDIDATE")))</x:f>
      </x:c>
      <x:c r="I140" s="26" t="str">
        <x:f>IF(A140="","",IF(COUNTIFS(CANDIDATES!$A$6:$A$205,B140,CANDIDATES!$Q$6:$Q$205,C140)=1,"MATCH","REVIEW ROLE"))</x:f>
      </x:c>
      <x:c r="J140" s="26" t="str">
        <x:f>IF(A140="","",IF(OR(E140="INCLUDE DIRECT",E140="INCLUDE CONDITIONAL"),IF(COUNTIFS(CONFLICTS!$B$6:$B$205,B140,CONFLICTS!$H$6:$H$205,"YES",CONFLICTS!$I$6:$I$205,"OPEN",CONFLICTS!$K$6:$K$205,"VALID")&gt;0,"OPEN MATERIAL CONFLICT","CLEAR"),IF(E140="INCLUDE SUBSTITUTE",IF((COUNTIFS(CONFLICTS!$B$6:$B$205,B140,CONFLICTS!$H$6:$H$205,"YES",CONFLICTS!$I$6:$I$205,"OPEN",CONFLICTS!$K$6:$K$205,"VALID",CONFLICTS!$C$6:$C$205,"SCOPE")+COUNTIFS(CONFLICTS!$B$6:$B$205,B140,CONFLICTS!$H$6:$H$205,"YES",CONFLICTS!$I$6:$I$205,"OPEN",CONFLICTS!$K$6:$K$205,"VALID",CONFLICTS!$C$6:$C$205,"BUYER")+COUNTIFS(CONFLICTS!$B$6:$B$205,B140,CONFLICTS!$H$6:$H$205,"YES",CONFLICTS!$I$6:$I$205,"OPEN",CONFLICTS!$K$6:$K$205,"VALID",CONFLICTS!$C$6:$C$205,"EVIDENCE"))&gt;0,"BLOCKING SUBSTITUTE CONFLICT","CLEAR"),IF(E140="INCLUDE REFERENCE",IF((COUNTIFS(CONFLICTS!$B$6:$B$205,B140,CONFLICTS!$H$6:$H$205,"YES",CONFLICTS!$I$6:$I$205,"OPEN",CONFLICTS!$K$6:$K$205,"VALID",CONFLICTS!$C$6:$C$205,"SCOPE")+COUNTIFS(CONFLICTS!$B$6:$B$205,B140,CONFLICTS!$H$6:$H$205,"YES",CONFLICTS!$I$6:$I$205,"OPEN",CONFLICTS!$K$6:$K$205,"VALID",CONFLICTS!$C$6:$C$205,"EVIDENCE"))&gt;0,"BLOCKING REFERENCE CONFLICT","CLEAR"),"CLEAR"))))</x:f>
      </x:c>
      <x:c r="K140" s="26" t="str">
        <x:f>IF(A140="","",IF(H140&lt;&gt;"VALID","BLOCKED",IF(I140&lt;&gt;"MATCH","UNRESOLVED",IF(E140="INCLUDE DIRECT",IF(J140="CLEAR","READY","BLOCKED"),IF(E140="INCLUDE CONDITIONAL",IF(J140="CLEAR","READY","UNRESOLVED"),IF(OR(E140="INCLUDE REFERENCE",E140="INCLUDE SUBSTITUTE",E140="EXCLUDE DIRECT"),IF(J140="CLEAR","READY","BLOCKED"),"BLOCKED"))))))</x:f>
      </x:c>
    </x:row>
    <x:row r="141">
      <x:c r="A141" s="20"/>
      <x:c r="B141" s="20"/>
      <x:c r="C141" s="20"/>
      <x:c r="D141" s="20"/>
      <x:c r="E141" s="20"/>
      <x:c r="F141" s="20"/>
      <x:c r="G141" s="20"/>
      <x:c r="H141" s="26" t="str">
        <x:f>IF(A141="","",IF(COUNTIF($A$6:$A$205,A141)&gt;1,"INVALID - DUPLICATE ID",IF(AND(COUNTIF(CANDIDATES!$A$6:$A$205,B141)=1,OR(AND(LEN(E141)=14,IFERROR(FIND("INCLUDE DIRECT",E141),0)=1),AND(LEN(E141)=19,IFERROR(FIND("INCLUDE CONDITIONAL",E141),0)=1),AND(LEN(E141)=17,IFERROR(FIND("INCLUDE REFERENCE",E141),0)=1),AND(LEN(E141)=18,IFERROR(FIND("INCLUDE SUBSTITUTE",E141),0)=1),AND(LEN(E141)=14,IFERROR(FIND("EXCLUDE DIRECT",E141),0)=1))),"VALID","INVALID - CONTROL / CANDIDATE")))</x:f>
      </x:c>
      <x:c r="I141" s="26" t="str">
        <x:f>IF(A141="","",IF(COUNTIFS(CANDIDATES!$A$6:$A$205,B141,CANDIDATES!$Q$6:$Q$205,C141)=1,"MATCH","REVIEW ROLE"))</x:f>
      </x:c>
      <x:c r="J141" s="26" t="str">
        <x:f>IF(A141="","",IF(OR(E141="INCLUDE DIRECT",E141="INCLUDE CONDITIONAL"),IF(COUNTIFS(CONFLICTS!$B$6:$B$205,B141,CONFLICTS!$H$6:$H$205,"YES",CONFLICTS!$I$6:$I$205,"OPEN",CONFLICTS!$K$6:$K$205,"VALID")&gt;0,"OPEN MATERIAL CONFLICT","CLEAR"),IF(E141="INCLUDE SUBSTITUTE",IF((COUNTIFS(CONFLICTS!$B$6:$B$205,B141,CONFLICTS!$H$6:$H$205,"YES",CONFLICTS!$I$6:$I$205,"OPEN",CONFLICTS!$K$6:$K$205,"VALID",CONFLICTS!$C$6:$C$205,"SCOPE")+COUNTIFS(CONFLICTS!$B$6:$B$205,B141,CONFLICTS!$H$6:$H$205,"YES",CONFLICTS!$I$6:$I$205,"OPEN",CONFLICTS!$K$6:$K$205,"VALID",CONFLICTS!$C$6:$C$205,"BUYER")+COUNTIFS(CONFLICTS!$B$6:$B$205,B141,CONFLICTS!$H$6:$H$205,"YES",CONFLICTS!$I$6:$I$205,"OPEN",CONFLICTS!$K$6:$K$205,"VALID",CONFLICTS!$C$6:$C$205,"EVIDENCE"))&gt;0,"BLOCKING SUBSTITUTE CONFLICT","CLEAR"),IF(E141="INCLUDE REFERENCE",IF((COUNTIFS(CONFLICTS!$B$6:$B$205,B141,CONFLICTS!$H$6:$H$205,"YES",CONFLICTS!$I$6:$I$205,"OPEN",CONFLICTS!$K$6:$K$205,"VALID",CONFLICTS!$C$6:$C$205,"SCOPE")+COUNTIFS(CONFLICTS!$B$6:$B$205,B141,CONFLICTS!$H$6:$H$205,"YES",CONFLICTS!$I$6:$I$205,"OPEN",CONFLICTS!$K$6:$K$205,"VALID",CONFLICTS!$C$6:$C$205,"EVIDENCE"))&gt;0,"BLOCKING REFERENCE CONFLICT","CLEAR"),"CLEAR"))))</x:f>
      </x:c>
      <x:c r="K141" s="26" t="str">
        <x:f>IF(A141="","",IF(H141&lt;&gt;"VALID","BLOCKED",IF(I141&lt;&gt;"MATCH","UNRESOLVED",IF(E141="INCLUDE DIRECT",IF(J141="CLEAR","READY","BLOCKED"),IF(E141="INCLUDE CONDITIONAL",IF(J141="CLEAR","READY","UNRESOLVED"),IF(OR(E141="INCLUDE REFERENCE",E141="INCLUDE SUBSTITUTE",E141="EXCLUDE DIRECT"),IF(J141="CLEAR","READY","BLOCKED"),"BLOCKED"))))))</x:f>
      </x:c>
    </x:row>
    <x:row r="142">
      <x:c r="A142" s="20"/>
      <x:c r="B142" s="20"/>
      <x:c r="C142" s="20"/>
      <x:c r="D142" s="20"/>
      <x:c r="E142" s="20"/>
      <x:c r="F142" s="20"/>
      <x:c r="G142" s="20"/>
      <x:c r="H142" s="26" t="str">
        <x:f>IF(A142="","",IF(COUNTIF($A$6:$A$205,A142)&gt;1,"INVALID - DUPLICATE ID",IF(AND(COUNTIF(CANDIDATES!$A$6:$A$205,B142)=1,OR(AND(LEN(E142)=14,IFERROR(FIND("INCLUDE DIRECT",E142),0)=1),AND(LEN(E142)=19,IFERROR(FIND("INCLUDE CONDITIONAL",E142),0)=1),AND(LEN(E142)=17,IFERROR(FIND("INCLUDE REFERENCE",E142),0)=1),AND(LEN(E142)=18,IFERROR(FIND("INCLUDE SUBSTITUTE",E142),0)=1),AND(LEN(E142)=14,IFERROR(FIND("EXCLUDE DIRECT",E142),0)=1))),"VALID","INVALID - CONTROL / CANDIDATE")))</x:f>
      </x:c>
      <x:c r="I142" s="26" t="str">
        <x:f>IF(A142="","",IF(COUNTIFS(CANDIDATES!$A$6:$A$205,B142,CANDIDATES!$Q$6:$Q$205,C142)=1,"MATCH","REVIEW ROLE"))</x:f>
      </x:c>
      <x:c r="J142" s="26" t="str">
        <x:f>IF(A142="","",IF(OR(E142="INCLUDE DIRECT",E142="INCLUDE CONDITIONAL"),IF(COUNTIFS(CONFLICTS!$B$6:$B$205,B142,CONFLICTS!$H$6:$H$205,"YES",CONFLICTS!$I$6:$I$205,"OPEN",CONFLICTS!$K$6:$K$205,"VALID")&gt;0,"OPEN MATERIAL CONFLICT","CLEAR"),IF(E142="INCLUDE SUBSTITUTE",IF((COUNTIFS(CONFLICTS!$B$6:$B$205,B142,CONFLICTS!$H$6:$H$205,"YES",CONFLICTS!$I$6:$I$205,"OPEN",CONFLICTS!$K$6:$K$205,"VALID",CONFLICTS!$C$6:$C$205,"SCOPE")+COUNTIFS(CONFLICTS!$B$6:$B$205,B142,CONFLICTS!$H$6:$H$205,"YES",CONFLICTS!$I$6:$I$205,"OPEN",CONFLICTS!$K$6:$K$205,"VALID",CONFLICTS!$C$6:$C$205,"BUYER")+COUNTIFS(CONFLICTS!$B$6:$B$205,B142,CONFLICTS!$H$6:$H$205,"YES",CONFLICTS!$I$6:$I$205,"OPEN",CONFLICTS!$K$6:$K$205,"VALID",CONFLICTS!$C$6:$C$205,"EVIDENCE"))&gt;0,"BLOCKING SUBSTITUTE CONFLICT","CLEAR"),IF(E142="INCLUDE REFERENCE",IF((COUNTIFS(CONFLICTS!$B$6:$B$205,B142,CONFLICTS!$H$6:$H$205,"YES",CONFLICTS!$I$6:$I$205,"OPEN",CONFLICTS!$K$6:$K$205,"VALID",CONFLICTS!$C$6:$C$205,"SCOPE")+COUNTIFS(CONFLICTS!$B$6:$B$205,B142,CONFLICTS!$H$6:$H$205,"YES",CONFLICTS!$I$6:$I$205,"OPEN",CONFLICTS!$K$6:$K$205,"VALID",CONFLICTS!$C$6:$C$205,"EVIDENCE"))&gt;0,"BLOCKING REFERENCE CONFLICT","CLEAR"),"CLEAR"))))</x:f>
      </x:c>
      <x:c r="K142" s="26" t="str">
        <x:f>IF(A142="","",IF(H142&lt;&gt;"VALID","BLOCKED",IF(I142&lt;&gt;"MATCH","UNRESOLVED",IF(E142="INCLUDE DIRECT",IF(J142="CLEAR","READY","BLOCKED"),IF(E142="INCLUDE CONDITIONAL",IF(J142="CLEAR","READY","UNRESOLVED"),IF(OR(E142="INCLUDE REFERENCE",E142="INCLUDE SUBSTITUTE",E142="EXCLUDE DIRECT"),IF(J142="CLEAR","READY","BLOCKED"),"BLOCKED"))))))</x:f>
      </x:c>
    </x:row>
    <x:row r="143">
      <x:c r="A143" s="20"/>
      <x:c r="B143" s="20"/>
      <x:c r="C143" s="20"/>
      <x:c r="D143" s="20"/>
      <x:c r="E143" s="20"/>
      <x:c r="F143" s="20"/>
      <x:c r="G143" s="20"/>
      <x:c r="H143" s="26" t="str">
        <x:f>IF(A143="","",IF(COUNTIF($A$6:$A$205,A143)&gt;1,"INVALID - DUPLICATE ID",IF(AND(COUNTIF(CANDIDATES!$A$6:$A$205,B143)=1,OR(AND(LEN(E143)=14,IFERROR(FIND("INCLUDE DIRECT",E143),0)=1),AND(LEN(E143)=19,IFERROR(FIND("INCLUDE CONDITIONAL",E143),0)=1),AND(LEN(E143)=17,IFERROR(FIND("INCLUDE REFERENCE",E143),0)=1),AND(LEN(E143)=18,IFERROR(FIND("INCLUDE SUBSTITUTE",E143),0)=1),AND(LEN(E143)=14,IFERROR(FIND("EXCLUDE DIRECT",E143),0)=1))),"VALID","INVALID - CONTROL / CANDIDATE")))</x:f>
      </x:c>
      <x:c r="I143" s="26" t="str">
        <x:f>IF(A143="","",IF(COUNTIFS(CANDIDATES!$A$6:$A$205,B143,CANDIDATES!$Q$6:$Q$205,C143)=1,"MATCH","REVIEW ROLE"))</x:f>
      </x:c>
      <x:c r="J143" s="26" t="str">
        <x:f>IF(A143="","",IF(OR(E143="INCLUDE DIRECT",E143="INCLUDE CONDITIONAL"),IF(COUNTIFS(CONFLICTS!$B$6:$B$205,B143,CONFLICTS!$H$6:$H$205,"YES",CONFLICTS!$I$6:$I$205,"OPEN",CONFLICTS!$K$6:$K$205,"VALID")&gt;0,"OPEN MATERIAL CONFLICT","CLEAR"),IF(E143="INCLUDE SUBSTITUTE",IF((COUNTIFS(CONFLICTS!$B$6:$B$205,B143,CONFLICTS!$H$6:$H$205,"YES",CONFLICTS!$I$6:$I$205,"OPEN",CONFLICTS!$K$6:$K$205,"VALID",CONFLICTS!$C$6:$C$205,"SCOPE")+COUNTIFS(CONFLICTS!$B$6:$B$205,B143,CONFLICTS!$H$6:$H$205,"YES",CONFLICTS!$I$6:$I$205,"OPEN",CONFLICTS!$K$6:$K$205,"VALID",CONFLICTS!$C$6:$C$205,"BUYER")+COUNTIFS(CONFLICTS!$B$6:$B$205,B143,CONFLICTS!$H$6:$H$205,"YES",CONFLICTS!$I$6:$I$205,"OPEN",CONFLICTS!$K$6:$K$205,"VALID",CONFLICTS!$C$6:$C$205,"EVIDENCE"))&gt;0,"BLOCKING SUBSTITUTE CONFLICT","CLEAR"),IF(E143="INCLUDE REFERENCE",IF((COUNTIFS(CONFLICTS!$B$6:$B$205,B143,CONFLICTS!$H$6:$H$205,"YES",CONFLICTS!$I$6:$I$205,"OPEN",CONFLICTS!$K$6:$K$205,"VALID",CONFLICTS!$C$6:$C$205,"SCOPE")+COUNTIFS(CONFLICTS!$B$6:$B$205,B143,CONFLICTS!$H$6:$H$205,"YES",CONFLICTS!$I$6:$I$205,"OPEN",CONFLICTS!$K$6:$K$205,"VALID",CONFLICTS!$C$6:$C$205,"EVIDENCE"))&gt;0,"BLOCKING REFERENCE CONFLICT","CLEAR"),"CLEAR"))))</x:f>
      </x:c>
      <x:c r="K143" s="26" t="str">
        <x:f>IF(A143="","",IF(H143&lt;&gt;"VALID","BLOCKED",IF(I143&lt;&gt;"MATCH","UNRESOLVED",IF(E143="INCLUDE DIRECT",IF(J143="CLEAR","READY","BLOCKED"),IF(E143="INCLUDE CONDITIONAL",IF(J143="CLEAR","READY","UNRESOLVED"),IF(OR(E143="INCLUDE REFERENCE",E143="INCLUDE SUBSTITUTE",E143="EXCLUDE DIRECT"),IF(J143="CLEAR","READY","BLOCKED"),"BLOCKED"))))))</x:f>
      </x:c>
    </x:row>
    <x:row r="144">
      <x:c r="A144" s="20"/>
      <x:c r="B144" s="20"/>
      <x:c r="C144" s="20"/>
      <x:c r="D144" s="20"/>
      <x:c r="E144" s="20"/>
      <x:c r="F144" s="20"/>
      <x:c r="G144" s="20"/>
      <x:c r="H144" s="26" t="str">
        <x:f>IF(A144="","",IF(COUNTIF($A$6:$A$205,A144)&gt;1,"INVALID - DUPLICATE ID",IF(AND(COUNTIF(CANDIDATES!$A$6:$A$205,B144)=1,OR(AND(LEN(E144)=14,IFERROR(FIND("INCLUDE DIRECT",E144),0)=1),AND(LEN(E144)=19,IFERROR(FIND("INCLUDE CONDITIONAL",E144),0)=1),AND(LEN(E144)=17,IFERROR(FIND("INCLUDE REFERENCE",E144),0)=1),AND(LEN(E144)=18,IFERROR(FIND("INCLUDE SUBSTITUTE",E144),0)=1),AND(LEN(E144)=14,IFERROR(FIND("EXCLUDE DIRECT",E144),0)=1))),"VALID","INVALID - CONTROL / CANDIDATE")))</x:f>
      </x:c>
      <x:c r="I144" s="26" t="str">
        <x:f>IF(A144="","",IF(COUNTIFS(CANDIDATES!$A$6:$A$205,B144,CANDIDATES!$Q$6:$Q$205,C144)=1,"MATCH","REVIEW ROLE"))</x:f>
      </x:c>
      <x:c r="J144" s="26" t="str">
        <x:f>IF(A144="","",IF(OR(E144="INCLUDE DIRECT",E144="INCLUDE CONDITIONAL"),IF(COUNTIFS(CONFLICTS!$B$6:$B$205,B144,CONFLICTS!$H$6:$H$205,"YES",CONFLICTS!$I$6:$I$205,"OPEN",CONFLICTS!$K$6:$K$205,"VALID")&gt;0,"OPEN MATERIAL CONFLICT","CLEAR"),IF(E144="INCLUDE SUBSTITUTE",IF((COUNTIFS(CONFLICTS!$B$6:$B$205,B144,CONFLICTS!$H$6:$H$205,"YES",CONFLICTS!$I$6:$I$205,"OPEN",CONFLICTS!$K$6:$K$205,"VALID",CONFLICTS!$C$6:$C$205,"SCOPE")+COUNTIFS(CONFLICTS!$B$6:$B$205,B144,CONFLICTS!$H$6:$H$205,"YES",CONFLICTS!$I$6:$I$205,"OPEN",CONFLICTS!$K$6:$K$205,"VALID",CONFLICTS!$C$6:$C$205,"BUYER")+COUNTIFS(CONFLICTS!$B$6:$B$205,B144,CONFLICTS!$H$6:$H$205,"YES",CONFLICTS!$I$6:$I$205,"OPEN",CONFLICTS!$K$6:$K$205,"VALID",CONFLICTS!$C$6:$C$205,"EVIDENCE"))&gt;0,"BLOCKING SUBSTITUTE CONFLICT","CLEAR"),IF(E144="INCLUDE REFERENCE",IF((COUNTIFS(CONFLICTS!$B$6:$B$205,B144,CONFLICTS!$H$6:$H$205,"YES",CONFLICTS!$I$6:$I$205,"OPEN",CONFLICTS!$K$6:$K$205,"VALID",CONFLICTS!$C$6:$C$205,"SCOPE")+COUNTIFS(CONFLICTS!$B$6:$B$205,B144,CONFLICTS!$H$6:$H$205,"YES",CONFLICTS!$I$6:$I$205,"OPEN",CONFLICTS!$K$6:$K$205,"VALID",CONFLICTS!$C$6:$C$205,"EVIDENCE"))&gt;0,"BLOCKING REFERENCE CONFLICT","CLEAR"),"CLEAR"))))</x:f>
      </x:c>
      <x:c r="K144" s="26" t="str">
        <x:f>IF(A144="","",IF(H144&lt;&gt;"VALID","BLOCKED",IF(I144&lt;&gt;"MATCH","UNRESOLVED",IF(E144="INCLUDE DIRECT",IF(J144="CLEAR","READY","BLOCKED"),IF(E144="INCLUDE CONDITIONAL",IF(J144="CLEAR","READY","UNRESOLVED"),IF(OR(E144="INCLUDE REFERENCE",E144="INCLUDE SUBSTITUTE",E144="EXCLUDE DIRECT"),IF(J144="CLEAR","READY","BLOCKED"),"BLOCKED"))))))</x:f>
      </x:c>
    </x:row>
    <x:row r="145">
      <x:c r="A145" s="20"/>
      <x:c r="B145" s="20"/>
      <x:c r="C145" s="20"/>
      <x:c r="D145" s="20"/>
      <x:c r="E145" s="20"/>
      <x:c r="F145" s="20"/>
      <x:c r="G145" s="20"/>
      <x:c r="H145" s="26" t="str">
        <x:f>IF(A145="","",IF(COUNTIF($A$6:$A$205,A145)&gt;1,"INVALID - DUPLICATE ID",IF(AND(COUNTIF(CANDIDATES!$A$6:$A$205,B145)=1,OR(AND(LEN(E145)=14,IFERROR(FIND("INCLUDE DIRECT",E145),0)=1),AND(LEN(E145)=19,IFERROR(FIND("INCLUDE CONDITIONAL",E145),0)=1),AND(LEN(E145)=17,IFERROR(FIND("INCLUDE REFERENCE",E145),0)=1),AND(LEN(E145)=18,IFERROR(FIND("INCLUDE SUBSTITUTE",E145),0)=1),AND(LEN(E145)=14,IFERROR(FIND("EXCLUDE DIRECT",E145),0)=1))),"VALID","INVALID - CONTROL / CANDIDATE")))</x:f>
      </x:c>
      <x:c r="I145" s="26" t="str">
        <x:f>IF(A145="","",IF(COUNTIFS(CANDIDATES!$A$6:$A$205,B145,CANDIDATES!$Q$6:$Q$205,C145)=1,"MATCH","REVIEW ROLE"))</x:f>
      </x:c>
      <x:c r="J145" s="26" t="str">
        <x:f>IF(A145="","",IF(OR(E145="INCLUDE DIRECT",E145="INCLUDE CONDITIONAL"),IF(COUNTIFS(CONFLICTS!$B$6:$B$205,B145,CONFLICTS!$H$6:$H$205,"YES",CONFLICTS!$I$6:$I$205,"OPEN",CONFLICTS!$K$6:$K$205,"VALID")&gt;0,"OPEN MATERIAL CONFLICT","CLEAR"),IF(E145="INCLUDE SUBSTITUTE",IF((COUNTIFS(CONFLICTS!$B$6:$B$205,B145,CONFLICTS!$H$6:$H$205,"YES",CONFLICTS!$I$6:$I$205,"OPEN",CONFLICTS!$K$6:$K$205,"VALID",CONFLICTS!$C$6:$C$205,"SCOPE")+COUNTIFS(CONFLICTS!$B$6:$B$205,B145,CONFLICTS!$H$6:$H$205,"YES",CONFLICTS!$I$6:$I$205,"OPEN",CONFLICTS!$K$6:$K$205,"VALID",CONFLICTS!$C$6:$C$205,"BUYER")+COUNTIFS(CONFLICTS!$B$6:$B$205,B145,CONFLICTS!$H$6:$H$205,"YES",CONFLICTS!$I$6:$I$205,"OPEN",CONFLICTS!$K$6:$K$205,"VALID",CONFLICTS!$C$6:$C$205,"EVIDENCE"))&gt;0,"BLOCKING SUBSTITUTE CONFLICT","CLEAR"),IF(E145="INCLUDE REFERENCE",IF((COUNTIFS(CONFLICTS!$B$6:$B$205,B145,CONFLICTS!$H$6:$H$205,"YES",CONFLICTS!$I$6:$I$205,"OPEN",CONFLICTS!$K$6:$K$205,"VALID",CONFLICTS!$C$6:$C$205,"SCOPE")+COUNTIFS(CONFLICTS!$B$6:$B$205,B145,CONFLICTS!$H$6:$H$205,"YES",CONFLICTS!$I$6:$I$205,"OPEN",CONFLICTS!$K$6:$K$205,"VALID",CONFLICTS!$C$6:$C$205,"EVIDENCE"))&gt;0,"BLOCKING REFERENCE CONFLICT","CLEAR"),"CLEAR"))))</x:f>
      </x:c>
      <x:c r="K145" s="26" t="str">
        <x:f>IF(A145="","",IF(H145&lt;&gt;"VALID","BLOCKED",IF(I145&lt;&gt;"MATCH","UNRESOLVED",IF(E145="INCLUDE DIRECT",IF(J145="CLEAR","READY","BLOCKED"),IF(E145="INCLUDE CONDITIONAL",IF(J145="CLEAR","READY","UNRESOLVED"),IF(OR(E145="INCLUDE REFERENCE",E145="INCLUDE SUBSTITUTE",E145="EXCLUDE DIRECT"),IF(J145="CLEAR","READY","BLOCKED"),"BLOCKED"))))))</x:f>
      </x:c>
    </x:row>
    <x:row r="146">
      <x:c r="A146" s="20"/>
      <x:c r="B146" s="20"/>
      <x:c r="C146" s="20"/>
      <x:c r="D146" s="20"/>
      <x:c r="E146" s="20"/>
      <x:c r="F146" s="20"/>
      <x:c r="G146" s="20"/>
      <x:c r="H146" s="26" t="str">
        <x:f>IF(A146="","",IF(COUNTIF($A$6:$A$205,A146)&gt;1,"INVALID - DUPLICATE ID",IF(AND(COUNTIF(CANDIDATES!$A$6:$A$205,B146)=1,OR(AND(LEN(E146)=14,IFERROR(FIND("INCLUDE DIRECT",E146),0)=1),AND(LEN(E146)=19,IFERROR(FIND("INCLUDE CONDITIONAL",E146),0)=1),AND(LEN(E146)=17,IFERROR(FIND("INCLUDE REFERENCE",E146),0)=1),AND(LEN(E146)=18,IFERROR(FIND("INCLUDE SUBSTITUTE",E146),0)=1),AND(LEN(E146)=14,IFERROR(FIND("EXCLUDE DIRECT",E146),0)=1))),"VALID","INVALID - CONTROL / CANDIDATE")))</x:f>
      </x:c>
      <x:c r="I146" s="26" t="str">
        <x:f>IF(A146="","",IF(COUNTIFS(CANDIDATES!$A$6:$A$205,B146,CANDIDATES!$Q$6:$Q$205,C146)=1,"MATCH","REVIEW ROLE"))</x:f>
      </x:c>
      <x:c r="J146" s="26" t="str">
        <x:f>IF(A146="","",IF(OR(E146="INCLUDE DIRECT",E146="INCLUDE CONDITIONAL"),IF(COUNTIFS(CONFLICTS!$B$6:$B$205,B146,CONFLICTS!$H$6:$H$205,"YES",CONFLICTS!$I$6:$I$205,"OPEN",CONFLICTS!$K$6:$K$205,"VALID")&gt;0,"OPEN MATERIAL CONFLICT","CLEAR"),IF(E146="INCLUDE SUBSTITUTE",IF((COUNTIFS(CONFLICTS!$B$6:$B$205,B146,CONFLICTS!$H$6:$H$205,"YES",CONFLICTS!$I$6:$I$205,"OPEN",CONFLICTS!$K$6:$K$205,"VALID",CONFLICTS!$C$6:$C$205,"SCOPE")+COUNTIFS(CONFLICTS!$B$6:$B$205,B146,CONFLICTS!$H$6:$H$205,"YES",CONFLICTS!$I$6:$I$205,"OPEN",CONFLICTS!$K$6:$K$205,"VALID",CONFLICTS!$C$6:$C$205,"BUYER")+COUNTIFS(CONFLICTS!$B$6:$B$205,B146,CONFLICTS!$H$6:$H$205,"YES",CONFLICTS!$I$6:$I$205,"OPEN",CONFLICTS!$K$6:$K$205,"VALID",CONFLICTS!$C$6:$C$205,"EVIDENCE"))&gt;0,"BLOCKING SUBSTITUTE CONFLICT","CLEAR"),IF(E146="INCLUDE REFERENCE",IF((COUNTIFS(CONFLICTS!$B$6:$B$205,B146,CONFLICTS!$H$6:$H$205,"YES",CONFLICTS!$I$6:$I$205,"OPEN",CONFLICTS!$K$6:$K$205,"VALID",CONFLICTS!$C$6:$C$205,"SCOPE")+COUNTIFS(CONFLICTS!$B$6:$B$205,B146,CONFLICTS!$H$6:$H$205,"YES",CONFLICTS!$I$6:$I$205,"OPEN",CONFLICTS!$K$6:$K$205,"VALID",CONFLICTS!$C$6:$C$205,"EVIDENCE"))&gt;0,"BLOCKING REFERENCE CONFLICT","CLEAR"),"CLEAR"))))</x:f>
      </x:c>
      <x:c r="K146" s="26" t="str">
        <x:f>IF(A146="","",IF(H146&lt;&gt;"VALID","BLOCKED",IF(I146&lt;&gt;"MATCH","UNRESOLVED",IF(E146="INCLUDE DIRECT",IF(J146="CLEAR","READY","BLOCKED"),IF(E146="INCLUDE CONDITIONAL",IF(J146="CLEAR","READY","UNRESOLVED"),IF(OR(E146="INCLUDE REFERENCE",E146="INCLUDE SUBSTITUTE",E146="EXCLUDE DIRECT"),IF(J146="CLEAR","READY","BLOCKED"),"BLOCKED"))))))</x:f>
      </x:c>
    </x:row>
    <x:row r="147">
      <x:c r="A147" s="20"/>
      <x:c r="B147" s="20"/>
      <x:c r="C147" s="20"/>
      <x:c r="D147" s="20"/>
      <x:c r="E147" s="20"/>
      <x:c r="F147" s="20"/>
      <x:c r="G147" s="20"/>
      <x:c r="H147" s="26" t="str">
        <x:f>IF(A147="","",IF(COUNTIF($A$6:$A$205,A147)&gt;1,"INVALID - DUPLICATE ID",IF(AND(COUNTIF(CANDIDATES!$A$6:$A$205,B147)=1,OR(AND(LEN(E147)=14,IFERROR(FIND("INCLUDE DIRECT",E147),0)=1),AND(LEN(E147)=19,IFERROR(FIND("INCLUDE CONDITIONAL",E147),0)=1),AND(LEN(E147)=17,IFERROR(FIND("INCLUDE REFERENCE",E147),0)=1),AND(LEN(E147)=18,IFERROR(FIND("INCLUDE SUBSTITUTE",E147),0)=1),AND(LEN(E147)=14,IFERROR(FIND("EXCLUDE DIRECT",E147),0)=1))),"VALID","INVALID - CONTROL / CANDIDATE")))</x:f>
      </x:c>
      <x:c r="I147" s="26" t="str">
        <x:f>IF(A147="","",IF(COUNTIFS(CANDIDATES!$A$6:$A$205,B147,CANDIDATES!$Q$6:$Q$205,C147)=1,"MATCH","REVIEW ROLE"))</x:f>
      </x:c>
      <x:c r="J147" s="26" t="str">
        <x:f>IF(A147="","",IF(OR(E147="INCLUDE DIRECT",E147="INCLUDE CONDITIONAL"),IF(COUNTIFS(CONFLICTS!$B$6:$B$205,B147,CONFLICTS!$H$6:$H$205,"YES",CONFLICTS!$I$6:$I$205,"OPEN",CONFLICTS!$K$6:$K$205,"VALID")&gt;0,"OPEN MATERIAL CONFLICT","CLEAR"),IF(E147="INCLUDE SUBSTITUTE",IF((COUNTIFS(CONFLICTS!$B$6:$B$205,B147,CONFLICTS!$H$6:$H$205,"YES",CONFLICTS!$I$6:$I$205,"OPEN",CONFLICTS!$K$6:$K$205,"VALID",CONFLICTS!$C$6:$C$205,"SCOPE")+COUNTIFS(CONFLICTS!$B$6:$B$205,B147,CONFLICTS!$H$6:$H$205,"YES",CONFLICTS!$I$6:$I$205,"OPEN",CONFLICTS!$K$6:$K$205,"VALID",CONFLICTS!$C$6:$C$205,"BUYER")+COUNTIFS(CONFLICTS!$B$6:$B$205,B147,CONFLICTS!$H$6:$H$205,"YES",CONFLICTS!$I$6:$I$205,"OPEN",CONFLICTS!$K$6:$K$205,"VALID",CONFLICTS!$C$6:$C$205,"EVIDENCE"))&gt;0,"BLOCKING SUBSTITUTE CONFLICT","CLEAR"),IF(E147="INCLUDE REFERENCE",IF((COUNTIFS(CONFLICTS!$B$6:$B$205,B147,CONFLICTS!$H$6:$H$205,"YES",CONFLICTS!$I$6:$I$205,"OPEN",CONFLICTS!$K$6:$K$205,"VALID",CONFLICTS!$C$6:$C$205,"SCOPE")+COUNTIFS(CONFLICTS!$B$6:$B$205,B147,CONFLICTS!$H$6:$H$205,"YES",CONFLICTS!$I$6:$I$205,"OPEN",CONFLICTS!$K$6:$K$205,"VALID",CONFLICTS!$C$6:$C$205,"EVIDENCE"))&gt;0,"BLOCKING REFERENCE CONFLICT","CLEAR"),"CLEAR"))))</x:f>
      </x:c>
      <x:c r="K147" s="26" t="str">
        <x:f>IF(A147="","",IF(H147&lt;&gt;"VALID","BLOCKED",IF(I147&lt;&gt;"MATCH","UNRESOLVED",IF(E147="INCLUDE DIRECT",IF(J147="CLEAR","READY","BLOCKED"),IF(E147="INCLUDE CONDITIONAL",IF(J147="CLEAR","READY","UNRESOLVED"),IF(OR(E147="INCLUDE REFERENCE",E147="INCLUDE SUBSTITUTE",E147="EXCLUDE DIRECT"),IF(J147="CLEAR","READY","BLOCKED"),"BLOCKED"))))))</x:f>
      </x:c>
    </x:row>
    <x:row r="148">
      <x:c r="A148" s="20"/>
      <x:c r="B148" s="20"/>
      <x:c r="C148" s="20"/>
      <x:c r="D148" s="20"/>
      <x:c r="E148" s="20"/>
      <x:c r="F148" s="20"/>
      <x:c r="G148" s="20"/>
      <x:c r="H148" s="26" t="str">
        <x:f>IF(A148="","",IF(COUNTIF($A$6:$A$205,A148)&gt;1,"INVALID - DUPLICATE ID",IF(AND(COUNTIF(CANDIDATES!$A$6:$A$205,B148)=1,OR(AND(LEN(E148)=14,IFERROR(FIND("INCLUDE DIRECT",E148),0)=1),AND(LEN(E148)=19,IFERROR(FIND("INCLUDE CONDITIONAL",E148),0)=1),AND(LEN(E148)=17,IFERROR(FIND("INCLUDE REFERENCE",E148),0)=1),AND(LEN(E148)=18,IFERROR(FIND("INCLUDE SUBSTITUTE",E148),0)=1),AND(LEN(E148)=14,IFERROR(FIND("EXCLUDE DIRECT",E148),0)=1))),"VALID","INVALID - CONTROL / CANDIDATE")))</x:f>
      </x:c>
      <x:c r="I148" s="26" t="str">
        <x:f>IF(A148="","",IF(COUNTIFS(CANDIDATES!$A$6:$A$205,B148,CANDIDATES!$Q$6:$Q$205,C148)=1,"MATCH","REVIEW ROLE"))</x:f>
      </x:c>
      <x:c r="J148" s="26" t="str">
        <x:f>IF(A148="","",IF(OR(E148="INCLUDE DIRECT",E148="INCLUDE CONDITIONAL"),IF(COUNTIFS(CONFLICTS!$B$6:$B$205,B148,CONFLICTS!$H$6:$H$205,"YES",CONFLICTS!$I$6:$I$205,"OPEN",CONFLICTS!$K$6:$K$205,"VALID")&gt;0,"OPEN MATERIAL CONFLICT","CLEAR"),IF(E148="INCLUDE SUBSTITUTE",IF((COUNTIFS(CONFLICTS!$B$6:$B$205,B148,CONFLICTS!$H$6:$H$205,"YES",CONFLICTS!$I$6:$I$205,"OPEN",CONFLICTS!$K$6:$K$205,"VALID",CONFLICTS!$C$6:$C$205,"SCOPE")+COUNTIFS(CONFLICTS!$B$6:$B$205,B148,CONFLICTS!$H$6:$H$205,"YES",CONFLICTS!$I$6:$I$205,"OPEN",CONFLICTS!$K$6:$K$205,"VALID",CONFLICTS!$C$6:$C$205,"BUYER")+COUNTIFS(CONFLICTS!$B$6:$B$205,B148,CONFLICTS!$H$6:$H$205,"YES",CONFLICTS!$I$6:$I$205,"OPEN",CONFLICTS!$K$6:$K$205,"VALID",CONFLICTS!$C$6:$C$205,"EVIDENCE"))&gt;0,"BLOCKING SUBSTITUTE CONFLICT","CLEAR"),IF(E148="INCLUDE REFERENCE",IF((COUNTIFS(CONFLICTS!$B$6:$B$205,B148,CONFLICTS!$H$6:$H$205,"YES",CONFLICTS!$I$6:$I$205,"OPEN",CONFLICTS!$K$6:$K$205,"VALID",CONFLICTS!$C$6:$C$205,"SCOPE")+COUNTIFS(CONFLICTS!$B$6:$B$205,B148,CONFLICTS!$H$6:$H$205,"YES",CONFLICTS!$I$6:$I$205,"OPEN",CONFLICTS!$K$6:$K$205,"VALID",CONFLICTS!$C$6:$C$205,"EVIDENCE"))&gt;0,"BLOCKING REFERENCE CONFLICT","CLEAR"),"CLEAR"))))</x:f>
      </x:c>
      <x:c r="K148" s="26" t="str">
        <x:f>IF(A148="","",IF(H148&lt;&gt;"VALID","BLOCKED",IF(I148&lt;&gt;"MATCH","UNRESOLVED",IF(E148="INCLUDE DIRECT",IF(J148="CLEAR","READY","BLOCKED"),IF(E148="INCLUDE CONDITIONAL",IF(J148="CLEAR","READY","UNRESOLVED"),IF(OR(E148="INCLUDE REFERENCE",E148="INCLUDE SUBSTITUTE",E148="EXCLUDE DIRECT"),IF(J148="CLEAR","READY","BLOCKED"),"BLOCKED"))))))</x:f>
      </x:c>
    </x:row>
    <x:row r="149">
      <x:c r="A149" s="20"/>
      <x:c r="B149" s="20"/>
      <x:c r="C149" s="20"/>
      <x:c r="D149" s="20"/>
      <x:c r="E149" s="20"/>
      <x:c r="F149" s="20"/>
      <x:c r="G149" s="20"/>
      <x:c r="H149" s="26" t="str">
        <x:f>IF(A149="","",IF(COUNTIF($A$6:$A$205,A149)&gt;1,"INVALID - DUPLICATE ID",IF(AND(COUNTIF(CANDIDATES!$A$6:$A$205,B149)=1,OR(AND(LEN(E149)=14,IFERROR(FIND("INCLUDE DIRECT",E149),0)=1),AND(LEN(E149)=19,IFERROR(FIND("INCLUDE CONDITIONAL",E149),0)=1),AND(LEN(E149)=17,IFERROR(FIND("INCLUDE REFERENCE",E149),0)=1),AND(LEN(E149)=18,IFERROR(FIND("INCLUDE SUBSTITUTE",E149),0)=1),AND(LEN(E149)=14,IFERROR(FIND("EXCLUDE DIRECT",E149),0)=1))),"VALID","INVALID - CONTROL / CANDIDATE")))</x:f>
      </x:c>
      <x:c r="I149" s="26" t="str">
        <x:f>IF(A149="","",IF(COUNTIFS(CANDIDATES!$A$6:$A$205,B149,CANDIDATES!$Q$6:$Q$205,C149)=1,"MATCH","REVIEW ROLE"))</x:f>
      </x:c>
      <x:c r="J149" s="26" t="str">
        <x:f>IF(A149="","",IF(OR(E149="INCLUDE DIRECT",E149="INCLUDE CONDITIONAL"),IF(COUNTIFS(CONFLICTS!$B$6:$B$205,B149,CONFLICTS!$H$6:$H$205,"YES",CONFLICTS!$I$6:$I$205,"OPEN",CONFLICTS!$K$6:$K$205,"VALID")&gt;0,"OPEN MATERIAL CONFLICT","CLEAR"),IF(E149="INCLUDE SUBSTITUTE",IF((COUNTIFS(CONFLICTS!$B$6:$B$205,B149,CONFLICTS!$H$6:$H$205,"YES",CONFLICTS!$I$6:$I$205,"OPEN",CONFLICTS!$K$6:$K$205,"VALID",CONFLICTS!$C$6:$C$205,"SCOPE")+COUNTIFS(CONFLICTS!$B$6:$B$205,B149,CONFLICTS!$H$6:$H$205,"YES",CONFLICTS!$I$6:$I$205,"OPEN",CONFLICTS!$K$6:$K$205,"VALID",CONFLICTS!$C$6:$C$205,"BUYER")+COUNTIFS(CONFLICTS!$B$6:$B$205,B149,CONFLICTS!$H$6:$H$205,"YES",CONFLICTS!$I$6:$I$205,"OPEN",CONFLICTS!$K$6:$K$205,"VALID",CONFLICTS!$C$6:$C$205,"EVIDENCE"))&gt;0,"BLOCKING SUBSTITUTE CONFLICT","CLEAR"),IF(E149="INCLUDE REFERENCE",IF((COUNTIFS(CONFLICTS!$B$6:$B$205,B149,CONFLICTS!$H$6:$H$205,"YES",CONFLICTS!$I$6:$I$205,"OPEN",CONFLICTS!$K$6:$K$205,"VALID",CONFLICTS!$C$6:$C$205,"SCOPE")+COUNTIFS(CONFLICTS!$B$6:$B$205,B149,CONFLICTS!$H$6:$H$205,"YES",CONFLICTS!$I$6:$I$205,"OPEN",CONFLICTS!$K$6:$K$205,"VALID",CONFLICTS!$C$6:$C$205,"EVIDENCE"))&gt;0,"BLOCKING REFERENCE CONFLICT","CLEAR"),"CLEAR"))))</x:f>
      </x:c>
      <x:c r="K149" s="26" t="str">
        <x:f>IF(A149="","",IF(H149&lt;&gt;"VALID","BLOCKED",IF(I149&lt;&gt;"MATCH","UNRESOLVED",IF(E149="INCLUDE DIRECT",IF(J149="CLEAR","READY","BLOCKED"),IF(E149="INCLUDE CONDITIONAL",IF(J149="CLEAR","READY","UNRESOLVED"),IF(OR(E149="INCLUDE REFERENCE",E149="INCLUDE SUBSTITUTE",E149="EXCLUDE DIRECT"),IF(J149="CLEAR","READY","BLOCKED"),"BLOCKED"))))))</x:f>
      </x:c>
    </x:row>
    <x:row r="150">
      <x:c r="A150" s="20"/>
      <x:c r="B150" s="20"/>
      <x:c r="C150" s="20"/>
      <x:c r="D150" s="20"/>
      <x:c r="E150" s="20"/>
      <x:c r="F150" s="20"/>
      <x:c r="G150" s="20"/>
      <x:c r="H150" s="26" t="str">
        <x:f>IF(A150="","",IF(COUNTIF($A$6:$A$205,A150)&gt;1,"INVALID - DUPLICATE ID",IF(AND(COUNTIF(CANDIDATES!$A$6:$A$205,B150)=1,OR(AND(LEN(E150)=14,IFERROR(FIND("INCLUDE DIRECT",E150),0)=1),AND(LEN(E150)=19,IFERROR(FIND("INCLUDE CONDITIONAL",E150),0)=1),AND(LEN(E150)=17,IFERROR(FIND("INCLUDE REFERENCE",E150),0)=1),AND(LEN(E150)=18,IFERROR(FIND("INCLUDE SUBSTITUTE",E150),0)=1),AND(LEN(E150)=14,IFERROR(FIND("EXCLUDE DIRECT",E150),0)=1))),"VALID","INVALID - CONTROL / CANDIDATE")))</x:f>
      </x:c>
      <x:c r="I150" s="26" t="str">
        <x:f>IF(A150="","",IF(COUNTIFS(CANDIDATES!$A$6:$A$205,B150,CANDIDATES!$Q$6:$Q$205,C150)=1,"MATCH","REVIEW ROLE"))</x:f>
      </x:c>
      <x:c r="J150" s="26" t="str">
        <x:f>IF(A150="","",IF(OR(E150="INCLUDE DIRECT",E150="INCLUDE CONDITIONAL"),IF(COUNTIFS(CONFLICTS!$B$6:$B$205,B150,CONFLICTS!$H$6:$H$205,"YES",CONFLICTS!$I$6:$I$205,"OPEN",CONFLICTS!$K$6:$K$205,"VALID")&gt;0,"OPEN MATERIAL CONFLICT","CLEAR"),IF(E150="INCLUDE SUBSTITUTE",IF((COUNTIFS(CONFLICTS!$B$6:$B$205,B150,CONFLICTS!$H$6:$H$205,"YES",CONFLICTS!$I$6:$I$205,"OPEN",CONFLICTS!$K$6:$K$205,"VALID",CONFLICTS!$C$6:$C$205,"SCOPE")+COUNTIFS(CONFLICTS!$B$6:$B$205,B150,CONFLICTS!$H$6:$H$205,"YES",CONFLICTS!$I$6:$I$205,"OPEN",CONFLICTS!$K$6:$K$205,"VALID",CONFLICTS!$C$6:$C$205,"BUYER")+COUNTIFS(CONFLICTS!$B$6:$B$205,B150,CONFLICTS!$H$6:$H$205,"YES",CONFLICTS!$I$6:$I$205,"OPEN",CONFLICTS!$K$6:$K$205,"VALID",CONFLICTS!$C$6:$C$205,"EVIDENCE"))&gt;0,"BLOCKING SUBSTITUTE CONFLICT","CLEAR"),IF(E150="INCLUDE REFERENCE",IF((COUNTIFS(CONFLICTS!$B$6:$B$205,B150,CONFLICTS!$H$6:$H$205,"YES",CONFLICTS!$I$6:$I$205,"OPEN",CONFLICTS!$K$6:$K$205,"VALID",CONFLICTS!$C$6:$C$205,"SCOPE")+COUNTIFS(CONFLICTS!$B$6:$B$205,B150,CONFLICTS!$H$6:$H$205,"YES",CONFLICTS!$I$6:$I$205,"OPEN",CONFLICTS!$K$6:$K$205,"VALID",CONFLICTS!$C$6:$C$205,"EVIDENCE"))&gt;0,"BLOCKING REFERENCE CONFLICT","CLEAR"),"CLEAR"))))</x:f>
      </x:c>
      <x:c r="K150" s="26" t="str">
        <x:f>IF(A150="","",IF(H150&lt;&gt;"VALID","BLOCKED",IF(I150&lt;&gt;"MATCH","UNRESOLVED",IF(E150="INCLUDE DIRECT",IF(J150="CLEAR","READY","BLOCKED"),IF(E150="INCLUDE CONDITIONAL",IF(J150="CLEAR","READY","UNRESOLVED"),IF(OR(E150="INCLUDE REFERENCE",E150="INCLUDE SUBSTITUTE",E150="EXCLUDE DIRECT"),IF(J150="CLEAR","READY","BLOCKED"),"BLOCKED"))))))</x:f>
      </x:c>
    </x:row>
    <x:row r="151">
      <x:c r="A151" s="20"/>
      <x:c r="B151" s="20"/>
      <x:c r="C151" s="20"/>
      <x:c r="D151" s="20"/>
      <x:c r="E151" s="20"/>
      <x:c r="F151" s="20"/>
      <x:c r="G151" s="20"/>
      <x:c r="H151" s="26" t="str">
        <x:f>IF(A151="","",IF(COUNTIF($A$6:$A$205,A151)&gt;1,"INVALID - DUPLICATE ID",IF(AND(COUNTIF(CANDIDATES!$A$6:$A$205,B151)=1,OR(AND(LEN(E151)=14,IFERROR(FIND("INCLUDE DIRECT",E151),0)=1),AND(LEN(E151)=19,IFERROR(FIND("INCLUDE CONDITIONAL",E151),0)=1),AND(LEN(E151)=17,IFERROR(FIND("INCLUDE REFERENCE",E151),0)=1),AND(LEN(E151)=18,IFERROR(FIND("INCLUDE SUBSTITUTE",E151),0)=1),AND(LEN(E151)=14,IFERROR(FIND("EXCLUDE DIRECT",E151),0)=1))),"VALID","INVALID - CONTROL / CANDIDATE")))</x:f>
      </x:c>
      <x:c r="I151" s="26" t="str">
        <x:f>IF(A151="","",IF(COUNTIFS(CANDIDATES!$A$6:$A$205,B151,CANDIDATES!$Q$6:$Q$205,C151)=1,"MATCH","REVIEW ROLE"))</x:f>
      </x:c>
      <x:c r="J151" s="26" t="str">
        <x:f>IF(A151="","",IF(OR(E151="INCLUDE DIRECT",E151="INCLUDE CONDITIONAL"),IF(COUNTIFS(CONFLICTS!$B$6:$B$205,B151,CONFLICTS!$H$6:$H$205,"YES",CONFLICTS!$I$6:$I$205,"OPEN",CONFLICTS!$K$6:$K$205,"VALID")&gt;0,"OPEN MATERIAL CONFLICT","CLEAR"),IF(E151="INCLUDE SUBSTITUTE",IF((COUNTIFS(CONFLICTS!$B$6:$B$205,B151,CONFLICTS!$H$6:$H$205,"YES",CONFLICTS!$I$6:$I$205,"OPEN",CONFLICTS!$K$6:$K$205,"VALID",CONFLICTS!$C$6:$C$205,"SCOPE")+COUNTIFS(CONFLICTS!$B$6:$B$205,B151,CONFLICTS!$H$6:$H$205,"YES",CONFLICTS!$I$6:$I$205,"OPEN",CONFLICTS!$K$6:$K$205,"VALID",CONFLICTS!$C$6:$C$205,"BUYER")+COUNTIFS(CONFLICTS!$B$6:$B$205,B151,CONFLICTS!$H$6:$H$205,"YES",CONFLICTS!$I$6:$I$205,"OPEN",CONFLICTS!$K$6:$K$205,"VALID",CONFLICTS!$C$6:$C$205,"EVIDENCE"))&gt;0,"BLOCKING SUBSTITUTE CONFLICT","CLEAR"),IF(E151="INCLUDE REFERENCE",IF((COUNTIFS(CONFLICTS!$B$6:$B$205,B151,CONFLICTS!$H$6:$H$205,"YES",CONFLICTS!$I$6:$I$205,"OPEN",CONFLICTS!$K$6:$K$205,"VALID",CONFLICTS!$C$6:$C$205,"SCOPE")+COUNTIFS(CONFLICTS!$B$6:$B$205,B151,CONFLICTS!$H$6:$H$205,"YES",CONFLICTS!$I$6:$I$205,"OPEN",CONFLICTS!$K$6:$K$205,"VALID",CONFLICTS!$C$6:$C$205,"EVIDENCE"))&gt;0,"BLOCKING REFERENCE CONFLICT","CLEAR"),"CLEAR"))))</x:f>
      </x:c>
      <x:c r="K151" s="26" t="str">
        <x:f>IF(A151="","",IF(H151&lt;&gt;"VALID","BLOCKED",IF(I151&lt;&gt;"MATCH","UNRESOLVED",IF(E151="INCLUDE DIRECT",IF(J151="CLEAR","READY","BLOCKED"),IF(E151="INCLUDE CONDITIONAL",IF(J151="CLEAR","READY","UNRESOLVED"),IF(OR(E151="INCLUDE REFERENCE",E151="INCLUDE SUBSTITUTE",E151="EXCLUDE DIRECT"),IF(J151="CLEAR","READY","BLOCKED"),"BLOCKED"))))))</x:f>
      </x:c>
    </x:row>
    <x:row r="152">
      <x:c r="A152" s="20"/>
      <x:c r="B152" s="20"/>
      <x:c r="C152" s="20"/>
      <x:c r="D152" s="20"/>
      <x:c r="E152" s="20"/>
      <x:c r="F152" s="20"/>
      <x:c r="G152" s="20"/>
      <x:c r="H152" s="26" t="str">
        <x:f>IF(A152="","",IF(COUNTIF($A$6:$A$205,A152)&gt;1,"INVALID - DUPLICATE ID",IF(AND(COUNTIF(CANDIDATES!$A$6:$A$205,B152)=1,OR(AND(LEN(E152)=14,IFERROR(FIND("INCLUDE DIRECT",E152),0)=1),AND(LEN(E152)=19,IFERROR(FIND("INCLUDE CONDITIONAL",E152),0)=1),AND(LEN(E152)=17,IFERROR(FIND("INCLUDE REFERENCE",E152),0)=1),AND(LEN(E152)=18,IFERROR(FIND("INCLUDE SUBSTITUTE",E152),0)=1),AND(LEN(E152)=14,IFERROR(FIND("EXCLUDE DIRECT",E152),0)=1))),"VALID","INVALID - CONTROL / CANDIDATE")))</x:f>
      </x:c>
      <x:c r="I152" s="26" t="str">
        <x:f>IF(A152="","",IF(COUNTIFS(CANDIDATES!$A$6:$A$205,B152,CANDIDATES!$Q$6:$Q$205,C152)=1,"MATCH","REVIEW ROLE"))</x:f>
      </x:c>
      <x:c r="J152" s="26" t="str">
        <x:f>IF(A152="","",IF(OR(E152="INCLUDE DIRECT",E152="INCLUDE CONDITIONAL"),IF(COUNTIFS(CONFLICTS!$B$6:$B$205,B152,CONFLICTS!$H$6:$H$205,"YES",CONFLICTS!$I$6:$I$205,"OPEN",CONFLICTS!$K$6:$K$205,"VALID")&gt;0,"OPEN MATERIAL CONFLICT","CLEAR"),IF(E152="INCLUDE SUBSTITUTE",IF((COUNTIFS(CONFLICTS!$B$6:$B$205,B152,CONFLICTS!$H$6:$H$205,"YES",CONFLICTS!$I$6:$I$205,"OPEN",CONFLICTS!$K$6:$K$205,"VALID",CONFLICTS!$C$6:$C$205,"SCOPE")+COUNTIFS(CONFLICTS!$B$6:$B$205,B152,CONFLICTS!$H$6:$H$205,"YES",CONFLICTS!$I$6:$I$205,"OPEN",CONFLICTS!$K$6:$K$205,"VALID",CONFLICTS!$C$6:$C$205,"BUYER")+COUNTIFS(CONFLICTS!$B$6:$B$205,B152,CONFLICTS!$H$6:$H$205,"YES",CONFLICTS!$I$6:$I$205,"OPEN",CONFLICTS!$K$6:$K$205,"VALID",CONFLICTS!$C$6:$C$205,"EVIDENCE"))&gt;0,"BLOCKING SUBSTITUTE CONFLICT","CLEAR"),IF(E152="INCLUDE REFERENCE",IF((COUNTIFS(CONFLICTS!$B$6:$B$205,B152,CONFLICTS!$H$6:$H$205,"YES",CONFLICTS!$I$6:$I$205,"OPEN",CONFLICTS!$K$6:$K$205,"VALID",CONFLICTS!$C$6:$C$205,"SCOPE")+COUNTIFS(CONFLICTS!$B$6:$B$205,B152,CONFLICTS!$H$6:$H$205,"YES",CONFLICTS!$I$6:$I$205,"OPEN",CONFLICTS!$K$6:$K$205,"VALID",CONFLICTS!$C$6:$C$205,"EVIDENCE"))&gt;0,"BLOCKING REFERENCE CONFLICT","CLEAR"),"CLEAR"))))</x:f>
      </x:c>
      <x:c r="K152" s="26" t="str">
        <x:f>IF(A152="","",IF(H152&lt;&gt;"VALID","BLOCKED",IF(I152&lt;&gt;"MATCH","UNRESOLVED",IF(E152="INCLUDE DIRECT",IF(J152="CLEAR","READY","BLOCKED"),IF(E152="INCLUDE CONDITIONAL",IF(J152="CLEAR","READY","UNRESOLVED"),IF(OR(E152="INCLUDE REFERENCE",E152="INCLUDE SUBSTITUTE",E152="EXCLUDE DIRECT"),IF(J152="CLEAR","READY","BLOCKED"),"BLOCKED"))))))</x:f>
      </x:c>
    </x:row>
    <x:row r="153">
      <x:c r="A153" s="20"/>
      <x:c r="B153" s="20"/>
      <x:c r="C153" s="20"/>
      <x:c r="D153" s="20"/>
      <x:c r="E153" s="20"/>
      <x:c r="F153" s="20"/>
      <x:c r="G153" s="20"/>
      <x:c r="H153" s="26" t="str">
        <x:f>IF(A153="","",IF(COUNTIF($A$6:$A$205,A153)&gt;1,"INVALID - DUPLICATE ID",IF(AND(COUNTIF(CANDIDATES!$A$6:$A$205,B153)=1,OR(AND(LEN(E153)=14,IFERROR(FIND("INCLUDE DIRECT",E153),0)=1),AND(LEN(E153)=19,IFERROR(FIND("INCLUDE CONDITIONAL",E153),0)=1),AND(LEN(E153)=17,IFERROR(FIND("INCLUDE REFERENCE",E153),0)=1),AND(LEN(E153)=18,IFERROR(FIND("INCLUDE SUBSTITUTE",E153),0)=1),AND(LEN(E153)=14,IFERROR(FIND("EXCLUDE DIRECT",E153),0)=1))),"VALID","INVALID - CONTROL / CANDIDATE")))</x:f>
      </x:c>
      <x:c r="I153" s="26" t="str">
        <x:f>IF(A153="","",IF(COUNTIFS(CANDIDATES!$A$6:$A$205,B153,CANDIDATES!$Q$6:$Q$205,C153)=1,"MATCH","REVIEW ROLE"))</x:f>
      </x:c>
      <x:c r="J153" s="26" t="str">
        <x:f>IF(A153="","",IF(OR(E153="INCLUDE DIRECT",E153="INCLUDE CONDITIONAL"),IF(COUNTIFS(CONFLICTS!$B$6:$B$205,B153,CONFLICTS!$H$6:$H$205,"YES",CONFLICTS!$I$6:$I$205,"OPEN",CONFLICTS!$K$6:$K$205,"VALID")&gt;0,"OPEN MATERIAL CONFLICT","CLEAR"),IF(E153="INCLUDE SUBSTITUTE",IF((COUNTIFS(CONFLICTS!$B$6:$B$205,B153,CONFLICTS!$H$6:$H$205,"YES",CONFLICTS!$I$6:$I$205,"OPEN",CONFLICTS!$K$6:$K$205,"VALID",CONFLICTS!$C$6:$C$205,"SCOPE")+COUNTIFS(CONFLICTS!$B$6:$B$205,B153,CONFLICTS!$H$6:$H$205,"YES",CONFLICTS!$I$6:$I$205,"OPEN",CONFLICTS!$K$6:$K$205,"VALID",CONFLICTS!$C$6:$C$205,"BUYER")+COUNTIFS(CONFLICTS!$B$6:$B$205,B153,CONFLICTS!$H$6:$H$205,"YES",CONFLICTS!$I$6:$I$205,"OPEN",CONFLICTS!$K$6:$K$205,"VALID",CONFLICTS!$C$6:$C$205,"EVIDENCE"))&gt;0,"BLOCKING SUBSTITUTE CONFLICT","CLEAR"),IF(E153="INCLUDE REFERENCE",IF((COUNTIFS(CONFLICTS!$B$6:$B$205,B153,CONFLICTS!$H$6:$H$205,"YES",CONFLICTS!$I$6:$I$205,"OPEN",CONFLICTS!$K$6:$K$205,"VALID",CONFLICTS!$C$6:$C$205,"SCOPE")+COUNTIFS(CONFLICTS!$B$6:$B$205,B153,CONFLICTS!$H$6:$H$205,"YES",CONFLICTS!$I$6:$I$205,"OPEN",CONFLICTS!$K$6:$K$205,"VALID",CONFLICTS!$C$6:$C$205,"EVIDENCE"))&gt;0,"BLOCKING REFERENCE CONFLICT","CLEAR"),"CLEAR"))))</x:f>
      </x:c>
      <x:c r="K153" s="26" t="str">
        <x:f>IF(A153="","",IF(H153&lt;&gt;"VALID","BLOCKED",IF(I153&lt;&gt;"MATCH","UNRESOLVED",IF(E153="INCLUDE DIRECT",IF(J153="CLEAR","READY","BLOCKED"),IF(E153="INCLUDE CONDITIONAL",IF(J153="CLEAR","READY","UNRESOLVED"),IF(OR(E153="INCLUDE REFERENCE",E153="INCLUDE SUBSTITUTE",E153="EXCLUDE DIRECT"),IF(J153="CLEAR","READY","BLOCKED"),"BLOCKED"))))))</x:f>
      </x:c>
    </x:row>
    <x:row r="154">
      <x:c r="A154" s="20"/>
      <x:c r="B154" s="20"/>
      <x:c r="C154" s="20"/>
      <x:c r="D154" s="20"/>
      <x:c r="E154" s="20"/>
      <x:c r="F154" s="20"/>
      <x:c r="G154" s="20"/>
      <x:c r="H154" s="26" t="str">
        <x:f>IF(A154="","",IF(COUNTIF($A$6:$A$205,A154)&gt;1,"INVALID - DUPLICATE ID",IF(AND(COUNTIF(CANDIDATES!$A$6:$A$205,B154)=1,OR(AND(LEN(E154)=14,IFERROR(FIND("INCLUDE DIRECT",E154),0)=1),AND(LEN(E154)=19,IFERROR(FIND("INCLUDE CONDITIONAL",E154),0)=1),AND(LEN(E154)=17,IFERROR(FIND("INCLUDE REFERENCE",E154),0)=1),AND(LEN(E154)=18,IFERROR(FIND("INCLUDE SUBSTITUTE",E154),0)=1),AND(LEN(E154)=14,IFERROR(FIND("EXCLUDE DIRECT",E154),0)=1))),"VALID","INVALID - CONTROL / CANDIDATE")))</x:f>
      </x:c>
      <x:c r="I154" s="26" t="str">
        <x:f>IF(A154="","",IF(COUNTIFS(CANDIDATES!$A$6:$A$205,B154,CANDIDATES!$Q$6:$Q$205,C154)=1,"MATCH","REVIEW ROLE"))</x:f>
      </x:c>
      <x:c r="J154" s="26" t="str">
        <x:f>IF(A154="","",IF(OR(E154="INCLUDE DIRECT",E154="INCLUDE CONDITIONAL"),IF(COUNTIFS(CONFLICTS!$B$6:$B$205,B154,CONFLICTS!$H$6:$H$205,"YES",CONFLICTS!$I$6:$I$205,"OPEN",CONFLICTS!$K$6:$K$205,"VALID")&gt;0,"OPEN MATERIAL CONFLICT","CLEAR"),IF(E154="INCLUDE SUBSTITUTE",IF((COUNTIFS(CONFLICTS!$B$6:$B$205,B154,CONFLICTS!$H$6:$H$205,"YES",CONFLICTS!$I$6:$I$205,"OPEN",CONFLICTS!$K$6:$K$205,"VALID",CONFLICTS!$C$6:$C$205,"SCOPE")+COUNTIFS(CONFLICTS!$B$6:$B$205,B154,CONFLICTS!$H$6:$H$205,"YES",CONFLICTS!$I$6:$I$205,"OPEN",CONFLICTS!$K$6:$K$205,"VALID",CONFLICTS!$C$6:$C$205,"BUYER")+COUNTIFS(CONFLICTS!$B$6:$B$205,B154,CONFLICTS!$H$6:$H$205,"YES",CONFLICTS!$I$6:$I$205,"OPEN",CONFLICTS!$K$6:$K$205,"VALID",CONFLICTS!$C$6:$C$205,"EVIDENCE"))&gt;0,"BLOCKING SUBSTITUTE CONFLICT","CLEAR"),IF(E154="INCLUDE REFERENCE",IF((COUNTIFS(CONFLICTS!$B$6:$B$205,B154,CONFLICTS!$H$6:$H$205,"YES",CONFLICTS!$I$6:$I$205,"OPEN",CONFLICTS!$K$6:$K$205,"VALID",CONFLICTS!$C$6:$C$205,"SCOPE")+COUNTIFS(CONFLICTS!$B$6:$B$205,B154,CONFLICTS!$H$6:$H$205,"YES",CONFLICTS!$I$6:$I$205,"OPEN",CONFLICTS!$K$6:$K$205,"VALID",CONFLICTS!$C$6:$C$205,"EVIDENCE"))&gt;0,"BLOCKING REFERENCE CONFLICT","CLEAR"),"CLEAR"))))</x:f>
      </x:c>
      <x:c r="K154" s="26" t="str">
        <x:f>IF(A154="","",IF(H154&lt;&gt;"VALID","BLOCKED",IF(I154&lt;&gt;"MATCH","UNRESOLVED",IF(E154="INCLUDE DIRECT",IF(J154="CLEAR","READY","BLOCKED"),IF(E154="INCLUDE CONDITIONAL",IF(J154="CLEAR","READY","UNRESOLVED"),IF(OR(E154="INCLUDE REFERENCE",E154="INCLUDE SUBSTITUTE",E154="EXCLUDE DIRECT"),IF(J154="CLEAR","READY","BLOCKED"),"BLOCKED"))))))</x:f>
      </x:c>
    </x:row>
    <x:row r="155">
      <x:c r="A155" s="20"/>
      <x:c r="B155" s="20"/>
      <x:c r="C155" s="20"/>
      <x:c r="D155" s="20"/>
      <x:c r="E155" s="20"/>
      <x:c r="F155" s="20"/>
      <x:c r="G155" s="20"/>
      <x:c r="H155" s="26" t="str">
        <x:f>IF(A155="","",IF(COUNTIF($A$6:$A$205,A155)&gt;1,"INVALID - DUPLICATE ID",IF(AND(COUNTIF(CANDIDATES!$A$6:$A$205,B155)=1,OR(AND(LEN(E155)=14,IFERROR(FIND("INCLUDE DIRECT",E155),0)=1),AND(LEN(E155)=19,IFERROR(FIND("INCLUDE CONDITIONAL",E155),0)=1),AND(LEN(E155)=17,IFERROR(FIND("INCLUDE REFERENCE",E155),0)=1),AND(LEN(E155)=18,IFERROR(FIND("INCLUDE SUBSTITUTE",E155),0)=1),AND(LEN(E155)=14,IFERROR(FIND("EXCLUDE DIRECT",E155),0)=1))),"VALID","INVALID - CONTROL / CANDIDATE")))</x:f>
      </x:c>
      <x:c r="I155" s="26" t="str">
        <x:f>IF(A155="","",IF(COUNTIFS(CANDIDATES!$A$6:$A$205,B155,CANDIDATES!$Q$6:$Q$205,C155)=1,"MATCH","REVIEW ROLE"))</x:f>
      </x:c>
      <x:c r="J155" s="26" t="str">
        <x:f>IF(A155="","",IF(OR(E155="INCLUDE DIRECT",E155="INCLUDE CONDITIONAL"),IF(COUNTIFS(CONFLICTS!$B$6:$B$205,B155,CONFLICTS!$H$6:$H$205,"YES",CONFLICTS!$I$6:$I$205,"OPEN",CONFLICTS!$K$6:$K$205,"VALID")&gt;0,"OPEN MATERIAL CONFLICT","CLEAR"),IF(E155="INCLUDE SUBSTITUTE",IF((COUNTIFS(CONFLICTS!$B$6:$B$205,B155,CONFLICTS!$H$6:$H$205,"YES",CONFLICTS!$I$6:$I$205,"OPEN",CONFLICTS!$K$6:$K$205,"VALID",CONFLICTS!$C$6:$C$205,"SCOPE")+COUNTIFS(CONFLICTS!$B$6:$B$205,B155,CONFLICTS!$H$6:$H$205,"YES",CONFLICTS!$I$6:$I$205,"OPEN",CONFLICTS!$K$6:$K$205,"VALID",CONFLICTS!$C$6:$C$205,"BUYER")+COUNTIFS(CONFLICTS!$B$6:$B$205,B155,CONFLICTS!$H$6:$H$205,"YES",CONFLICTS!$I$6:$I$205,"OPEN",CONFLICTS!$K$6:$K$205,"VALID",CONFLICTS!$C$6:$C$205,"EVIDENCE"))&gt;0,"BLOCKING SUBSTITUTE CONFLICT","CLEAR"),IF(E155="INCLUDE REFERENCE",IF((COUNTIFS(CONFLICTS!$B$6:$B$205,B155,CONFLICTS!$H$6:$H$205,"YES",CONFLICTS!$I$6:$I$205,"OPEN",CONFLICTS!$K$6:$K$205,"VALID",CONFLICTS!$C$6:$C$205,"SCOPE")+COUNTIFS(CONFLICTS!$B$6:$B$205,B155,CONFLICTS!$H$6:$H$205,"YES",CONFLICTS!$I$6:$I$205,"OPEN",CONFLICTS!$K$6:$K$205,"VALID",CONFLICTS!$C$6:$C$205,"EVIDENCE"))&gt;0,"BLOCKING REFERENCE CONFLICT","CLEAR"),"CLEAR"))))</x:f>
      </x:c>
      <x:c r="K155" s="26" t="str">
        <x:f>IF(A155="","",IF(H155&lt;&gt;"VALID","BLOCKED",IF(I155&lt;&gt;"MATCH","UNRESOLVED",IF(E155="INCLUDE DIRECT",IF(J155="CLEAR","READY","BLOCKED"),IF(E155="INCLUDE CONDITIONAL",IF(J155="CLEAR","READY","UNRESOLVED"),IF(OR(E155="INCLUDE REFERENCE",E155="INCLUDE SUBSTITUTE",E155="EXCLUDE DIRECT"),IF(J155="CLEAR","READY","BLOCKED"),"BLOCKED"))))))</x:f>
      </x:c>
    </x:row>
    <x:row r="156">
      <x:c r="A156" s="20"/>
      <x:c r="B156" s="20"/>
      <x:c r="C156" s="20"/>
      <x:c r="D156" s="20"/>
      <x:c r="E156" s="20"/>
      <x:c r="F156" s="20"/>
      <x:c r="G156" s="20"/>
      <x:c r="H156" s="26" t="str">
        <x:f>IF(A156="","",IF(COUNTIF($A$6:$A$205,A156)&gt;1,"INVALID - DUPLICATE ID",IF(AND(COUNTIF(CANDIDATES!$A$6:$A$205,B156)=1,OR(AND(LEN(E156)=14,IFERROR(FIND("INCLUDE DIRECT",E156),0)=1),AND(LEN(E156)=19,IFERROR(FIND("INCLUDE CONDITIONAL",E156),0)=1),AND(LEN(E156)=17,IFERROR(FIND("INCLUDE REFERENCE",E156),0)=1),AND(LEN(E156)=18,IFERROR(FIND("INCLUDE SUBSTITUTE",E156),0)=1),AND(LEN(E156)=14,IFERROR(FIND("EXCLUDE DIRECT",E156),0)=1))),"VALID","INVALID - CONTROL / CANDIDATE")))</x:f>
      </x:c>
      <x:c r="I156" s="26" t="str">
        <x:f>IF(A156="","",IF(COUNTIFS(CANDIDATES!$A$6:$A$205,B156,CANDIDATES!$Q$6:$Q$205,C156)=1,"MATCH","REVIEW ROLE"))</x:f>
      </x:c>
      <x:c r="J156" s="26" t="str">
        <x:f>IF(A156="","",IF(OR(E156="INCLUDE DIRECT",E156="INCLUDE CONDITIONAL"),IF(COUNTIFS(CONFLICTS!$B$6:$B$205,B156,CONFLICTS!$H$6:$H$205,"YES",CONFLICTS!$I$6:$I$205,"OPEN",CONFLICTS!$K$6:$K$205,"VALID")&gt;0,"OPEN MATERIAL CONFLICT","CLEAR"),IF(E156="INCLUDE SUBSTITUTE",IF((COUNTIFS(CONFLICTS!$B$6:$B$205,B156,CONFLICTS!$H$6:$H$205,"YES",CONFLICTS!$I$6:$I$205,"OPEN",CONFLICTS!$K$6:$K$205,"VALID",CONFLICTS!$C$6:$C$205,"SCOPE")+COUNTIFS(CONFLICTS!$B$6:$B$205,B156,CONFLICTS!$H$6:$H$205,"YES",CONFLICTS!$I$6:$I$205,"OPEN",CONFLICTS!$K$6:$K$205,"VALID",CONFLICTS!$C$6:$C$205,"BUYER")+COUNTIFS(CONFLICTS!$B$6:$B$205,B156,CONFLICTS!$H$6:$H$205,"YES",CONFLICTS!$I$6:$I$205,"OPEN",CONFLICTS!$K$6:$K$205,"VALID",CONFLICTS!$C$6:$C$205,"EVIDENCE"))&gt;0,"BLOCKING SUBSTITUTE CONFLICT","CLEAR"),IF(E156="INCLUDE REFERENCE",IF((COUNTIFS(CONFLICTS!$B$6:$B$205,B156,CONFLICTS!$H$6:$H$205,"YES",CONFLICTS!$I$6:$I$205,"OPEN",CONFLICTS!$K$6:$K$205,"VALID",CONFLICTS!$C$6:$C$205,"SCOPE")+COUNTIFS(CONFLICTS!$B$6:$B$205,B156,CONFLICTS!$H$6:$H$205,"YES",CONFLICTS!$I$6:$I$205,"OPEN",CONFLICTS!$K$6:$K$205,"VALID",CONFLICTS!$C$6:$C$205,"EVIDENCE"))&gt;0,"BLOCKING REFERENCE CONFLICT","CLEAR"),"CLEAR"))))</x:f>
      </x:c>
      <x:c r="K156" s="26" t="str">
        <x:f>IF(A156="","",IF(H156&lt;&gt;"VALID","BLOCKED",IF(I156&lt;&gt;"MATCH","UNRESOLVED",IF(E156="INCLUDE DIRECT",IF(J156="CLEAR","READY","BLOCKED"),IF(E156="INCLUDE CONDITIONAL",IF(J156="CLEAR","READY","UNRESOLVED"),IF(OR(E156="INCLUDE REFERENCE",E156="INCLUDE SUBSTITUTE",E156="EXCLUDE DIRECT"),IF(J156="CLEAR","READY","BLOCKED"),"BLOCKED"))))))</x:f>
      </x:c>
    </x:row>
    <x:row r="157">
      <x:c r="A157" s="20"/>
      <x:c r="B157" s="20"/>
      <x:c r="C157" s="20"/>
      <x:c r="D157" s="20"/>
      <x:c r="E157" s="20"/>
      <x:c r="F157" s="20"/>
      <x:c r="G157" s="20"/>
      <x:c r="H157" s="26" t="str">
        <x:f>IF(A157="","",IF(COUNTIF($A$6:$A$205,A157)&gt;1,"INVALID - DUPLICATE ID",IF(AND(COUNTIF(CANDIDATES!$A$6:$A$205,B157)=1,OR(AND(LEN(E157)=14,IFERROR(FIND("INCLUDE DIRECT",E157),0)=1),AND(LEN(E157)=19,IFERROR(FIND("INCLUDE CONDITIONAL",E157),0)=1),AND(LEN(E157)=17,IFERROR(FIND("INCLUDE REFERENCE",E157),0)=1),AND(LEN(E157)=18,IFERROR(FIND("INCLUDE SUBSTITUTE",E157),0)=1),AND(LEN(E157)=14,IFERROR(FIND("EXCLUDE DIRECT",E157),0)=1))),"VALID","INVALID - CONTROL / CANDIDATE")))</x:f>
      </x:c>
      <x:c r="I157" s="26" t="str">
        <x:f>IF(A157="","",IF(COUNTIFS(CANDIDATES!$A$6:$A$205,B157,CANDIDATES!$Q$6:$Q$205,C157)=1,"MATCH","REVIEW ROLE"))</x:f>
      </x:c>
      <x:c r="J157" s="26" t="str">
        <x:f>IF(A157="","",IF(OR(E157="INCLUDE DIRECT",E157="INCLUDE CONDITIONAL"),IF(COUNTIFS(CONFLICTS!$B$6:$B$205,B157,CONFLICTS!$H$6:$H$205,"YES",CONFLICTS!$I$6:$I$205,"OPEN",CONFLICTS!$K$6:$K$205,"VALID")&gt;0,"OPEN MATERIAL CONFLICT","CLEAR"),IF(E157="INCLUDE SUBSTITUTE",IF((COUNTIFS(CONFLICTS!$B$6:$B$205,B157,CONFLICTS!$H$6:$H$205,"YES",CONFLICTS!$I$6:$I$205,"OPEN",CONFLICTS!$K$6:$K$205,"VALID",CONFLICTS!$C$6:$C$205,"SCOPE")+COUNTIFS(CONFLICTS!$B$6:$B$205,B157,CONFLICTS!$H$6:$H$205,"YES",CONFLICTS!$I$6:$I$205,"OPEN",CONFLICTS!$K$6:$K$205,"VALID",CONFLICTS!$C$6:$C$205,"BUYER")+COUNTIFS(CONFLICTS!$B$6:$B$205,B157,CONFLICTS!$H$6:$H$205,"YES",CONFLICTS!$I$6:$I$205,"OPEN",CONFLICTS!$K$6:$K$205,"VALID",CONFLICTS!$C$6:$C$205,"EVIDENCE"))&gt;0,"BLOCKING SUBSTITUTE CONFLICT","CLEAR"),IF(E157="INCLUDE REFERENCE",IF((COUNTIFS(CONFLICTS!$B$6:$B$205,B157,CONFLICTS!$H$6:$H$205,"YES",CONFLICTS!$I$6:$I$205,"OPEN",CONFLICTS!$K$6:$K$205,"VALID",CONFLICTS!$C$6:$C$205,"SCOPE")+COUNTIFS(CONFLICTS!$B$6:$B$205,B157,CONFLICTS!$H$6:$H$205,"YES",CONFLICTS!$I$6:$I$205,"OPEN",CONFLICTS!$K$6:$K$205,"VALID",CONFLICTS!$C$6:$C$205,"EVIDENCE"))&gt;0,"BLOCKING REFERENCE CONFLICT","CLEAR"),"CLEAR"))))</x:f>
      </x:c>
      <x:c r="K157" s="26" t="str">
        <x:f>IF(A157="","",IF(H157&lt;&gt;"VALID","BLOCKED",IF(I157&lt;&gt;"MATCH","UNRESOLVED",IF(E157="INCLUDE DIRECT",IF(J157="CLEAR","READY","BLOCKED"),IF(E157="INCLUDE CONDITIONAL",IF(J157="CLEAR","READY","UNRESOLVED"),IF(OR(E157="INCLUDE REFERENCE",E157="INCLUDE SUBSTITUTE",E157="EXCLUDE DIRECT"),IF(J157="CLEAR","READY","BLOCKED"),"BLOCKED"))))))</x:f>
      </x:c>
    </x:row>
    <x:row r="158">
      <x:c r="A158" s="20"/>
      <x:c r="B158" s="20"/>
      <x:c r="C158" s="20"/>
      <x:c r="D158" s="20"/>
      <x:c r="E158" s="20"/>
      <x:c r="F158" s="20"/>
      <x:c r="G158" s="20"/>
      <x:c r="H158" s="26" t="str">
        <x:f>IF(A158="","",IF(COUNTIF($A$6:$A$205,A158)&gt;1,"INVALID - DUPLICATE ID",IF(AND(COUNTIF(CANDIDATES!$A$6:$A$205,B158)=1,OR(AND(LEN(E158)=14,IFERROR(FIND("INCLUDE DIRECT",E158),0)=1),AND(LEN(E158)=19,IFERROR(FIND("INCLUDE CONDITIONAL",E158),0)=1),AND(LEN(E158)=17,IFERROR(FIND("INCLUDE REFERENCE",E158),0)=1),AND(LEN(E158)=18,IFERROR(FIND("INCLUDE SUBSTITUTE",E158),0)=1),AND(LEN(E158)=14,IFERROR(FIND("EXCLUDE DIRECT",E158),0)=1))),"VALID","INVALID - CONTROL / CANDIDATE")))</x:f>
      </x:c>
      <x:c r="I158" s="26" t="str">
        <x:f>IF(A158="","",IF(COUNTIFS(CANDIDATES!$A$6:$A$205,B158,CANDIDATES!$Q$6:$Q$205,C158)=1,"MATCH","REVIEW ROLE"))</x:f>
      </x:c>
      <x:c r="J158" s="26" t="str">
        <x:f>IF(A158="","",IF(OR(E158="INCLUDE DIRECT",E158="INCLUDE CONDITIONAL"),IF(COUNTIFS(CONFLICTS!$B$6:$B$205,B158,CONFLICTS!$H$6:$H$205,"YES",CONFLICTS!$I$6:$I$205,"OPEN",CONFLICTS!$K$6:$K$205,"VALID")&gt;0,"OPEN MATERIAL CONFLICT","CLEAR"),IF(E158="INCLUDE SUBSTITUTE",IF((COUNTIFS(CONFLICTS!$B$6:$B$205,B158,CONFLICTS!$H$6:$H$205,"YES",CONFLICTS!$I$6:$I$205,"OPEN",CONFLICTS!$K$6:$K$205,"VALID",CONFLICTS!$C$6:$C$205,"SCOPE")+COUNTIFS(CONFLICTS!$B$6:$B$205,B158,CONFLICTS!$H$6:$H$205,"YES",CONFLICTS!$I$6:$I$205,"OPEN",CONFLICTS!$K$6:$K$205,"VALID",CONFLICTS!$C$6:$C$205,"BUYER")+COUNTIFS(CONFLICTS!$B$6:$B$205,B158,CONFLICTS!$H$6:$H$205,"YES",CONFLICTS!$I$6:$I$205,"OPEN",CONFLICTS!$K$6:$K$205,"VALID",CONFLICTS!$C$6:$C$205,"EVIDENCE"))&gt;0,"BLOCKING SUBSTITUTE CONFLICT","CLEAR"),IF(E158="INCLUDE REFERENCE",IF((COUNTIFS(CONFLICTS!$B$6:$B$205,B158,CONFLICTS!$H$6:$H$205,"YES",CONFLICTS!$I$6:$I$205,"OPEN",CONFLICTS!$K$6:$K$205,"VALID",CONFLICTS!$C$6:$C$205,"SCOPE")+COUNTIFS(CONFLICTS!$B$6:$B$205,B158,CONFLICTS!$H$6:$H$205,"YES",CONFLICTS!$I$6:$I$205,"OPEN",CONFLICTS!$K$6:$K$205,"VALID",CONFLICTS!$C$6:$C$205,"EVIDENCE"))&gt;0,"BLOCKING REFERENCE CONFLICT","CLEAR"),"CLEAR"))))</x:f>
      </x:c>
      <x:c r="K158" s="26" t="str">
        <x:f>IF(A158="","",IF(H158&lt;&gt;"VALID","BLOCKED",IF(I158&lt;&gt;"MATCH","UNRESOLVED",IF(E158="INCLUDE DIRECT",IF(J158="CLEAR","READY","BLOCKED"),IF(E158="INCLUDE CONDITIONAL",IF(J158="CLEAR","READY","UNRESOLVED"),IF(OR(E158="INCLUDE REFERENCE",E158="INCLUDE SUBSTITUTE",E158="EXCLUDE DIRECT"),IF(J158="CLEAR","READY","BLOCKED"),"BLOCKED"))))))</x:f>
      </x:c>
    </x:row>
    <x:row r="159">
      <x:c r="A159" s="20"/>
      <x:c r="B159" s="20"/>
      <x:c r="C159" s="20"/>
      <x:c r="D159" s="20"/>
      <x:c r="E159" s="20"/>
      <x:c r="F159" s="20"/>
      <x:c r="G159" s="20"/>
      <x:c r="H159" s="26" t="str">
        <x:f>IF(A159="","",IF(COUNTIF($A$6:$A$205,A159)&gt;1,"INVALID - DUPLICATE ID",IF(AND(COUNTIF(CANDIDATES!$A$6:$A$205,B159)=1,OR(AND(LEN(E159)=14,IFERROR(FIND("INCLUDE DIRECT",E159),0)=1),AND(LEN(E159)=19,IFERROR(FIND("INCLUDE CONDITIONAL",E159),0)=1),AND(LEN(E159)=17,IFERROR(FIND("INCLUDE REFERENCE",E159),0)=1),AND(LEN(E159)=18,IFERROR(FIND("INCLUDE SUBSTITUTE",E159),0)=1),AND(LEN(E159)=14,IFERROR(FIND("EXCLUDE DIRECT",E159),0)=1))),"VALID","INVALID - CONTROL / CANDIDATE")))</x:f>
      </x:c>
      <x:c r="I159" s="26" t="str">
        <x:f>IF(A159="","",IF(COUNTIFS(CANDIDATES!$A$6:$A$205,B159,CANDIDATES!$Q$6:$Q$205,C159)=1,"MATCH","REVIEW ROLE"))</x:f>
      </x:c>
      <x:c r="J159" s="26" t="str">
        <x:f>IF(A159="","",IF(OR(E159="INCLUDE DIRECT",E159="INCLUDE CONDITIONAL"),IF(COUNTIFS(CONFLICTS!$B$6:$B$205,B159,CONFLICTS!$H$6:$H$205,"YES",CONFLICTS!$I$6:$I$205,"OPEN",CONFLICTS!$K$6:$K$205,"VALID")&gt;0,"OPEN MATERIAL CONFLICT","CLEAR"),IF(E159="INCLUDE SUBSTITUTE",IF((COUNTIFS(CONFLICTS!$B$6:$B$205,B159,CONFLICTS!$H$6:$H$205,"YES",CONFLICTS!$I$6:$I$205,"OPEN",CONFLICTS!$K$6:$K$205,"VALID",CONFLICTS!$C$6:$C$205,"SCOPE")+COUNTIFS(CONFLICTS!$B$6:$B$205,B159,CONFLICTS!$H$6:$H$205,"YES",CONFLICTS!$I$6:$I$205,"OPEN",CONFLICTS!$K$6:$K$205,"VALID",CONFLICTS!$C$6:$C$205,"BUYER")+COUNTIFS(CONFLICTS!$B$6:$B$205,B159,CONFLICTS!$H$6:$H$205,"YES",CONFLICTS!$I$6:$I$205,"OPEN",CONFLICTS!$K$6:$K$205,"VALID",CONFLICTS!$C$6:$C$205,"EVIDENCE"))&gt;0,"BLOCKING SUBSTITUTE CONFLICT","CLEAR"),IF(E159="INCLUDE REFERENCE",IF((COUNTIFS(CONFLICTS!$B$6:$B$205,B159,CONFLICTS!$H$6:$H$205,"YES",CONFLICTS!$I$6:$I$205,"OPEN",CONFLICTS!$K$6:$K$205,"VALID",CONFLICTS!$C$6:$C$205,"SCOPE")+COUNTIFS(CONFLICTS!$B$6:$B$205,B159,CONFLICTS!$H$6:$H$205,"YES",CONFLICTS!$I$6:$I$205,"OPEN",CONFLICTS!$K$6:$K$205,"VALID",CONFLICTS!$C$6:$C$205,"EVIDENCE"))&gt;0,"BLOCKING REFERENCE CONFLICT","CLEAR"),"CLEAR"))))</x:f>
      </x:c>
      <x:c r="K159" s="26" t="str">
        <x:f>IF(A159="","",IF(H159&lt;&gt;"VALID","BLOCKED",IF(I159&lt;&gt;"MATCH","UNRESOLVED",IF(E159="INCLUDE DIRECT",IF(J159="CLEAR","READY","BLOCKED"),IF(E159="INCLUDE CONDITIONAL",IF(J159="CLEAR","READY","UNRESOLVED"),IF(OR(E159="INCLUDE REFERENCE",E159="INCLUDE SUBSTITUTE",E159="EXCLUDE DIRECT"),IF(J159="CLEAR","READY","BLOCKED"),"BLOCKED"))))))</x:f>
      </x:c>
    </x:row>
    <x:row r="160">
      <x:c r="A160" s="20"/>
      <x:c r="B160" s="20"/>
      <x:c r="C160" s="20"/>
      <x:c r="D160" s="20"/>
      <x:c r="E160" s="20"/>
      <x:c r="F160" s="20"/>
      <x:c r="G160" s="20"/>
      <x:c r="H160" s="26" t="str">
        <x:f>IF(A160="","",IF(COUNTIF($A$6:$A$205,A160)&gt;1,"INVALID - DUPLICATE ID",IF(AND(COUNTIF(CANDIDATES!$A$6:$A$205,B160)=1,OR(AND(LEN(E160)=14,IFERROR(FIND("INCLUDE DIRECT",E160),0)=1),AND(LEN(E160)=19,IFERROR(FIND("INCLUDE CONDITIONAL",E160),0)=1),AND(LEN(E160)=17,IFERROR(FIND("INCLUDE REFERENCE",E160),0)=1),AND(LEN(E160)=18,IFERROR(FIND("INCLUDE SUBSTITUTE",E160),0)=1),AND(LEN(E160)=14,IFERROR(FIND("EXCLUDE DIRECT",E160),0)=1))),"VALID","INVALID - CONTROL / CANDIDATE")))</x:f>
      </x:c>
      <x:c r="I160" s="26" t="str">
        <x:f>IF(A160="","",IF(COUNTIFS(CANDIDATES!$A$6:$A$205,B160,CANDIDATES!$Q$6:$Q$205,C160)=1,"MATCH","REVIEW ROLE"))</x:f>
      </x:c>
      <x:c r="J160" s="26" t="str">
        <x:f>IF(A160="","",IF(OR(E160="INCLUDE DIRECT",E160="INCLUDE CONDITIONAL"),IF(COUNTIFS(CONFLICTS!$B$6:$B$205,B160,CONFLICTS!$H$6:$H$205,"YES",CONFLICTS!$I$6:$I$205,"OPEN",CONFLICTS!$K$6:$K$205,"VALID")&gt;0,"OPEN MATERIAL CONFLICT","CLEAR"),IF(E160="INCLUDE SUBSTITUTE",IF((COUNTIFS(CONFLICTS!$B$6:$B$205,B160,CONFLICTS!$H$6:$H$205,"YES",CONFLICTS!$I$6:$I$205,"OPEN",CONFLICTS!$K$6:$K$205,"VALID",CONFLICTS!$C$6:$C$205,"SCOPE")+COUNTIFS(CONFLICTS!$B$6:$B$205,B160,CONFLICTS!$H$6:$H$205,"YES",CONFLICTS!$I$6:$I$205,"OPEN",CONFLICTS!$K$6:$K$205,"VALID",CONFLICTS!$C$6:$C$205,"BUYER")+COUNTIFS(CONFLICTS!$B$6:$B$205,B160,CONFLICTS!$H$6:$H$205,"YES",CONFLICTS!$I$6:$I$205,"OPEN",CONFLICTS!$K$6:$K$205,"VALID",CONFLICTS!$C$6:$C$205,"EVIDENCE"))&gt;0,"BLOCKING SUBSTITUTE CONFLICT","CLEAR"),IF(E160="INCLUDE REFERENCE",IF((COUNTIFS(CONFLICTS!$B$6:$B$205,B160,CONFLICTS!$H$6:$H$205,"YES",CONFLICTS!$I$6:$I$205,"OPEN",CONFLICTS!$K$6:$K$205,"VALID",CONFLICTS!$C$6:$C$205,"SCOPE")+COUNTIFS(CONFLICTS!$B$6:$B$205,B160,CONFLICTS!$H$6:$H$205,"YES",CONFLICTS!$I$6:$I$205,"OPEN",CONFLICTS!$K$6:$K$205,"VALID",CONFLICTS!$C$6:$C$205,"EVIDENCE"))&gt;0,"BLOCKING REFERENCE CONFLICT","CLEAR"),"CLEAR"))))</x:f>
      </x:c>
      <x:c r="K160" s="26" t="str">
        <x:f>IF(A160="","",IF(H160&lt;&gt;"VALID","BLOCKED",IF(I160&lt;&gt;"MATCH","UNRESOLVED",IF(E160="INCLUDE DIRECT",IF(J160="CLEAR","READY","BLOCKED"),IF(E160="INCLUDE CONDITIONAL",IF(J160="CLEAR","READY","UNRESOLVED"),IF(OR(E160="INCLUDE REFERENCE",E160="INCLUDE SUBSTITUTE",E160="EXCLUDE DIRECT"),IF(J160="CLEAR","READY","BLOCKED"),"BLOCKED"))))))</x:f>
      </x:c>
    </x:row>
    <x:row r="161">
      <x:c r="A161" s="20"/>
      <x:c r="B161" s="20"/>
      <x:c r="C161" s="20"/>
      <x:c r="D161" s="20"/>
      <x:c r="E161" s="20"/>
      <x:c r="F161" s="20"/>
      <x:c r="G161" s="20"/>
      <x:c r="H161" s="26" t="str">
        <x:f>IF(A161="","",IF(COUNTIF($A$6:$A$205,A161)&gt;1,"INVALID - DUPLICATE ID",IF(AND(COUNTIF(CANDIDATES!$A$6:$A$205,B161)=1,OR(AND(LEN(E161)=14,IFERROR(FIND("INCLUDE DIRECT",E161),0)=1),AND(LEN(E161)=19,IFERROR(FIND("INCLUDE CONDITIONAL",E161),0)=1),AND(LEN(E161)=17,IFERROR(FIND("INCLUDE REFERENCE",E161),0)=1),AND(LEN(E161)=18,IFERROR(FIND("INCLUDE SUBSTITUTE",E161),0)=1),AND(LEN(E161)=14,IFERROR(FIND("EXCLUDE DIRECT",E161),0)=1))),"VALID","INVALID - CONTROL / CANDIDATE")))</x:f>
      </x:c>
      <x:c r="I161" s="26" t="str">
        <x:f>IF(A161="","",IF(COUNTIFS(CANDIDATES!$A$6:$A$205,B161,CANDIDATES!$Q$6:$Q$205,C161)=1,"MATCH","REVIEW ROLE"))</x:f>
      </x:c>
      <x:c r="J161" s="26" t="str">
        <x:f>IF(A161="","",IF(OR(E161="INCLUDE DIRECT",E161="INCLUDE CONDITIONAL"),IF(COUNTIFS(CONFLICTS!$B$6:$B$205,B161,CONFLICTS!$H$6:$H$205,"YES",CONFLICTS!$I$6:$I$205,"OPEN",CONFLICTS!$K$6:$K$205,"VALID")&gt;0,"OPEN MATERIAL CONFLICT","CLEAR"),IF(E161="INCLUDE SUBSTITUTE",IF((COUNTIFS(CONFLICTS!$B$6:$B$205,B161,CONFLICTS!$H$6:$H$205,"YES",CONFLICTS!$I$6:$I$205,"OPEN",CONFLICTS!$K$6:$K$205,"VALID",CONFLICTS!$C$6:$C$205,"SCOPE")+COUNTIFS(CONFLICTS!$B$6:$B$205,B161,CONFLICTS!$H$6:$H$205,"YES",CONFLICTS!$I$6:$I$205,"OPEN",CONFLICTS!$K$6:$K$205,"VALID",CONFLICTS!$C$6:$C$205,"BUYER")+COUNTIFS(CONFLICTS!$B$6:$B$205,B161,CONFLICTS!$H$6:$H$205,"YES",CONFLICTS!$I$6:$I$205,"OPEN",CONFLICTS!$K$6:$K$205,"VALID",CONFLICTS!$C$6:$C$205,"EVIDENCE"))&gt;0,"BLOCKING SUBSTITUTE CONFLICT","CLEAR"),IF(E161="INCLUDE REFERENCE",IF((COUNTIFS(CONFLICTS!$B$6:$B$205,B161,CONFLICTS!$H$6:$H$205,"YES",CONFLICTS!$I$6:$I$205,"OPEN",CONFLICTS!$K$6:$K$205,"VALID",CONFLICTS!$C$6:$C$205,"SCOPE")+COUNTIFS(CONFLICTS!$B$6:$B$205,B161,CONFLICTS!$H$6:$H$205,"YES",CONFLICTS!$I$6:$I$205,"OPEN",CONFLICTS!$K$6:$K$205,"VALID",CONFLICTS!$C$6:$C$205,"EVIDENCE"))&gt;0,"BLOCKING REFERENCE CONFLICT","CLEAR"),"CLEAR"))))</x:f>
      </x:c>
      <x:c r="K161" s="26" t="str">
        <x:f>IF(A161="","",IF(H161&lt;&gt;"VALID","BLOCKED",IF(I161&lt;&gt;"MATCH","UNRESOLVED",IF(E161="INCLUDE DIRECT",IF(J161="CLEAR","READY","BLOCKED"),IF(E161="INCLUDE CONDITIONAL",IF(J161="CLEAR","READY","UNRESOLVED"),IF(OR(E161="INCLUDE REFERENCE",E161="INCLUDE SUBSTITUTE",E161="EXCLUDE DIRECT"),IF(J161="CLEAR","READY","BLOCKED"),"BLOCKED"))))))</x:f>
      </x:c>
    </x:row>
    <x:row r="162">
      <x:c r="A162" s="20"/>
      <x:c r="B162" s="20"/>
      <x:c r="C162" s="20"/>
      <x:c r="D162" s="20"/>
      <x:c r="E162" s="20"/>
      <x:c r="F162" s="20"/>
      <x:c r="G162" s="20"/>
      <x:c r="H162" s="26" t="str">
        <x:f>IF(A162="","",IF(COUNTIF($A$6:$A$205,A162)&gt;1,"INVALID - DUPLICATE ID",IF(AND(COUNTIF(CANDIDATES!$A$6:$A$205,B162)=1,OR(AND(LEN(E162)=14,IFERROR(FIND("INCLUDE DIRECT",E162),0)=1),AND(LEN(E162)=19,IFERROR(FIND("INCLUDE CONDITIONAL",E162),0)=1),AND(LEN(E162)=17,IFERROR(FIND("INCLUDE REFERENCE",E162),0)=1),AND(LEN(E162)=18,IFERROR(FIND("INCLUDE SUBSTITUTE",E162),0)=1),AND(LEN(E162)=14,IFERROR(FIND("EXCLUDE DIRECT",E162),0)=1))),"VALID","INVALID - CONTROL / CANDIDATE")))</x:f>
      </x:c>
      <x:c r="I162" s="26" t="str">
        <x:f>IF(A162="","",IF(COUNTIFS(CANDIDATES!$A$6:$A$205,B162,CANDIDATES!$Q$6:$Q$205,C162)=1,"MATCH","REVIEW ROLE"))</x:f>
      </x:c>
      <x:c r="J162" s="26" t="str">
        <x:f>IF(A162="","",IF(OR(E162="INCLUDE DIRECT",E162="INCLUDE CONDITIONAL"),IF(COUNTIFS(CONFLICTS!$B$6:$B$205,B162,CONFLICTS!$H$6:$H$205,"YES",CONFLICTS!$I$6:$I$205,"OPEN",CONFLICTS!$K$6:$K$205,"VALID")&gt;0,"OPEN MATERIAL CONFLICT","CLEAR"),IF(E162="INCLUDE SUBSTITUTE",IF((COUNTIFS(CONFLICTS!$B$6:$B$205,B162,CONFLICTS!$H$6:$H$205,"YES",CONFLICTS!$I$6:$I$205,"OPEN",CONFLICTS!$K$6:$K$205,"VALID",CONFLICTS!$C$6:$C$205,"SCOPE")+COUNTIFS(CONFLICTS!$B$6:$B$205,B162,CONFLICTS!$H$6:$H$205,"YES",CONFLICTS!$I$6:$I$205,"OPEN",CONFLICTS!$K$6:$K$205,"VALID",CONFLICTS!$C$6:$C$205,"BUYER")+COUNTIFS(CONFLICTS!$B$6:$B$205,B162,CONFLICTS!$H$6:$H$205,"YES",CONFLICTS!$I$6:$I$205,"OPEN",CONFLICTS!$K$6:$K$205,"VALID",CONFLICTS!$C$6:$C$205,"EVIDENCE"))&gt;0,"BLOCKING SUBSTITUTE CONFLICT","CLEAR"),IF(E162="INCLUDE REFERENCE",IF((COUNTIFS(CONFLICTS!$B$6:$B$205,B162,CONFLICTS!$H$6:$H$205,"YES",CONFLICTS!$I$6:$I$205,"OPEN",CONFLICTS!$K$6:$K$205,"VALID",CONFLICTS!$C$6:$C$205,"SCOPE")+COUNTIFS(CONFLICTS!$B$6:$B$205,B162,CONFLICTS!$H$6:$H$205,"YES",CONFLICTS!$I$6:$I$205,"OPEN",CONFLICTS!$K$6:$K$205,"VALID",CONFLICTS!$C$6:$C$205,"EVIDENCE"))&gt;0,"BLOCKING REFERENCE CONFLICT","CLEAR"),"CLEAR"))))</x:f>
      </x:c>
      <x:c r="K162" s="26" t="str">
        <x:f>IF(A162="","",IF(H162&lt;&gt;"VALID","BLOCKED",IF(I162&lt;&gt;"MATCH","UNRESOLVED",IF(E162="INCLUDE DIRECT",IF(J162="CLEAR","READY","BLOCKED"),IF(E162="INCLUDE CONDITIONAL",IF(J162="CLEAR","READY","UNRESOLVED"),IF(OR(E162="INCLUDE REFERENCE",E162="INCLUDE SUBSTITUTE",E162="EXCLUDE DIRECT"),IF(J162="CLEAR","READY","BLOCKED"),"BLOCKED"))))))</x:f>
      </x:c>
    </x:row>
    <x:row r="163">
      <x:c r="A163" s="20"/>
      <x:c r="B163" s="20"/>
      <x:c r="C163" s="20"/>
      <x:c r="D163" s="20"/>
      <x:c r="E163" s="20"/>
      <x:c r="F163" s="20"/>
      <x:c r="G163" s="20"/>
      <x:c r="H163" s="26" t="str">
        <x:f>IF(A163="","",IF(COUNTIF($A$6:$A$205,A163)&gt;1,"INVALID - DUPLICATE ID",IF(AND(COUNTIF(CANDIDATES!$A$6:$A$205,B163)=1,OR(AND(LEN(E163)=14,IFERROR(FIND("INCLUDE DIRECT",E163),0)=1),AND(LEN(E163)=19,IFERROR(FIND("INCLUDE CONDITIONAL",E163),0)=1),AND(LEN(E163)=17,IFERROR(FIND("INCLUDE REFERENCE",E163),0)=1),AND(LEN(E163)=18,IFERROR(FIND("INCLUDE SUBSTITUTE",E163),0)=1),AND(LEN(E163)=14,IFERROR(FIND("EXCLUDE DIRECT",E163),0)=1))),"VALID","INVALID - CONTROL / CANDIDATE")))</x:f>
      </x:c>
      <x:c r="I163" s="26" t="str">
        <x:f>IF(A163="","",IF(COUNTIFS(CANDIDATES!$A$6:$A$205,B163,CANDIDATES!$Q$6:$Q$205,C163)=1,"MATCH","REVIEW ROLE"))</x:f>
      </x:c>
      <x:c r="J163" s="26" t="str">
        <x:f>IF(A163="","",IF(OR(E163="INCLUDE DIRECT",E163="INCLUDE CONDITIONAL"),IF(COUNTIFS(CONFLICTS!$B$6:$B$205,B163,CONFLICTS!$H$6:$H$205,"YES",CONFLICTS!$I$6:$I$205,"OPEN",CONFLICTS!$K$6:$K$205,"VALID")&gt;0,"OPEN MATERIAL CONFLICT","CLEAR"),IF(E163="INCLUDE SUBSTITUTE",IF((COUNTIFS(CONFLICTS!$B$6:$B$205,B163,CONFLICTS!$H$6:$H$205,"YES",CONFLICTS!$I$6:$I$205,"OPEN",CONFLICTS!$K$6:$K$205,"VALID",CONFLICTS!$C$6:$C$205,"SCOPE")+COUNTIFS(CONFLICTS!$B$6:$B$205,B163,CONFLICTS!$H$6:$H$205,"YES",CONFLICTS!$I$6:$I$205,"OPEN",CONFLICTS!$K$6:$K$205,"VALID",CONFLICTS!$C$6:$C$205,"BUYER")+COUNTIFS(CONFLICTS!$B$6:$B$205,B163,CONFLICTS!$H$6:$H$205,"YES",CONFLICTS!$I$6:$I$205,"OPEN",CONFLICTS!$K$6:$K$205,"VALID",CONFLICTS!$C$6:$C$205,"EVIDENCE"))&gt;0,"BLOCKING SUBSTITUTE CONFLICT","CLEAR"),IF(E163="INCLUDE REFERENCE",IF((COUNTIFS(CONFLICTS!$B$6:$B$205,B163,CONFLICTS!$H$6:$H$205,"YES",CONFLICTS!$I$6:$I$205,"OPEN",CONFLICTS!$K$6:$K$205,"VALID",CONFLICTS!$C$6:$C$205,"SCOPE")+COUNTIFS(CONFLICTS!$B$6:$B$205,B163,CONFLICTS!$H$6:$H$205,"YES",CONFLICTS!$I$6:$I$205,"OPEN",CONFLICTS!$K$6:$K$205,"VALID",CONFLICTS!$C$6:$C$205,"EVIDENCE"))&gt;0,"BLOCKING REFERENCE CONFLICT","CLEAR"),"CLEAR"))))</x:f>
      </x:c>
      <x:c r="K163" s="26" t="str">
        <x:f>IF(A163="","",IF(H163&lt;&gt;"VALID","BLOCKED",IF(I163&lt;&gt;"MATCH","UNRESOLVED",IF(E163="INCLUDE DIRECT",IF(J163="CLEAR","READY","BLOCKED"),IF(E163="INCLUDE CONDITIONAL",IF(J163="CLEAR","READY","UNRESOLVED"),IF(OR(E163="INCLUDE REFERENCE",E163="INCLUDE SUBSTITUTE",E163="EXCLUDE DIRECT"),IF(J163="CLEAR","READY","BLOCKED"),"BLOCKED"))))))</x:f>
      </x:c>
    </x:row>
    <x:row r="164">
      <x:c r="A164" s="20"/>
      <x:c r="B164" s="20"/>
      <x:c r="C164" s="20"/>
      <x:c r="D164" s="20"/>
      <x:c r="E164" s="20"/>
      <x:c r="F164" s="20"/>
      <x:c r="G164" s="20"/>
      <x:c r="H164" s="26" t="str">
        <x:f>IF(A164="","",IF(COUNTIF($A$6:$A$205,A164)&gt;1,"INVALID - DUPLICATE ID",IF(AND(COUNTIF(CANDIDATES!$A$6:$A$205,B164)=1,OR(AND(LEN(E164)=14,IFERROR(FIND("INCLUDE DIRECT",E164),0)=1),AND(LEN(E164)=19,IFERROR(FIND("INCLUDE CONDITIONAL",E164),0)=1),AND(LEN(E164)=17,IFERROR(FIND("INCLUDE REFERENCE",E164),0)=1),AND(LEN(E164)=18,IFERROR(FIND("INCLUDE SUBSTITUTE",E164),0)=1),AND(LEN(E164)=14,IFERROR(FIND("EXCLUDE DIRECT",E164),0)=1))),"VALID","INVALID - CONTROL / CANDIDATE")))</x:f>
      </x:c>
      <x:c r="I164" s="26" t="str">
        <x:f>IF(A164="","",IF(COUNTIFS(CANDIDATES!$A$6:$A$205,B164,CANDIDATES!$Q$6:$Q$205,C164)=1,"MATCH","REVIEW ROLE"))</x:f>
      </x:c>
      <x:c r="J164" s="26" t="str">
        <x:f>IF(A164="","",IF(OR(E164="INCLUDE DIRECT",E164="INCLUDE CONDITIONAL"),IF(COUNTIFS(CONFLICTS!$B$6:$B$205,B164,CONFLICTS!$H$6:$H$205,"YES",CONFLICTS!$I$6:$I$205,"OPEN",CONFLICTS!$K$6:$K$205,"VALID")&gt;0,"OPEN MATERIAL CONFLICT","CLEAR"),IF(E164="INCLUDE SUBSTITUTE",IF((COUNTIFS(CONFLICTS!$B$6:$B$205,B164,CONFLICTS!$H$6:$H$205,"YES",CONFLICTS!$I$6:$I$205,"OPEN",CONFLICTS!$K$6:$K$205,"VALID",CONFLICTS!$C$6:$C$205,"SCOPE")+COUNTIFS(CONFLICTS!$B$6:$B$205,B164,CONFLICTS!$H$6:$H$205,"YES",CONFLICTS!$I$6:$I$205,"OPEN",CONFLICTS!$K$6:$K$205,"VALID",CONFLICTS!$C$6:$C$205,"BUYER")+COUNTIFS(CONFLICTS!$B$6:$B$205,B164,CONFLICTS!$H$6:$H$205,"YES",CONFLICTS!$I$6:$I$205,"OPEN",CONFLICTS!$K$6:$K$205,"VALID",CONFLICTS!$C$6:$C$205,"EVIDENCE"))&gt;0,"BLOCKING SUBSTITUTE CONFLICT","CLEAR"),IF(E164="INCLUDE REFERENCE",IF((COUNTIFS(CONFLICTS!$B$6:$B$205,B164,CONFLICTS!$H$6:$H$205,"YES",CONFLICTS!$I$6:$I$205,"OPEN",CONFLICTS!$K$6:$K$205,"VALID",CONFLICTS!$C$6:$C$205,"SCOPE")+COUNTIFS(CONFLICTS!$B$6:$B$205,B164,CONFLICTS!$H$6:$H$205,"YES",CONFLICTS!$I$6:$I$205,"OPEN",CONFLICTS!$K$6:$K$205,"VALID",CONFLICTS!$C$6:$C$205,"EVIDENCE"))&gt;0,"BLOCKING REFERENCE CONFLICT","CLEAR"),"CLEAR"))))</x:f>
      </x:c>
      <x:c r="K164" s="26" t="str">
        <x:f>IF(A164="","",IF(H164&lt;&gt;"VALID","BLOCKED",IF(I164&lt;&gt;"MATCH","UNRESOLVED",IF(E164="INCLUDE DIRECT",IF(J164="CLEAR","READY","BLOCKED"),IF(E164="INCLUDE CONDITIONAL",IF(J164="CLEAR","READY","UNRESOLVED"),IF(OR(E164="INCLUDE REFERENCE",E164="INCLUDE SUBSTITUTE",E164="EXCLUDE DIRECT"),IF(J164="CLEAR","READY","BLOCKED"),"BLOCKED"))))))</x:f>
      </x:c>
    </x:row>
    <x:row r="165">
      <x:c r="A165" s="20"/>
      <x:c r="B165" s="20"/>
      <x:c r="C165" s="20"/>
      <x:c r="D165" s="20"/>
      <x:c r="E165" s="20"/>
      <x:c r="F165" s="20"/>
      <x:c r="G165" s="20"/>
      <x:c r="H165" s="26" t="str">
        <x:f>IF(A165="","",IF(COUNTIF($A$6:$A$205,A165)&gt;1,"INVALID - DUPLICATE ID",IF(AND(COUNTIF(CANDIDATES!$A$6:$A$205,B165)=1,OR(AND(LEN(E165)=14,IFERROR(FIND("INCLUDE DIRECT",E165),0)=1),AND(LEN(E165)=19,IFERROR(FIND("INCLUDE CONDITIONAL",E165),0)=1),AND(LEN(E165)=17,IFERROR(FIND("INCLUDE REFERENCE",E165),0)=1),AND(LEN(E165)=18,IFERROR(FIND("INCLUDE SUBSTITUTE",E165),0)=1),AND(LEN(E165)=14,IFERROR(FIND("EXCLUDE DIRECT",E165),0)=1))),"VALID","INVALID - CONTROL / CANDIDATE")))</x:f>
      </x:c>
      <x:c r="I165" s="26" t="str">
        <x:f>IF(A165="","",IF(COUNTIFS(CANDIDATES!$A$6:$A$205,B165,CANDIDATES!$Q$6:$Q$205,C165)=1,"MATCH","REVIEW ROLE"))</x:f>
      </x:c>
      <x:c r="J165" s="26" t="str">
        <x:f>IF(A165="","",IF(OR(E165="INCLUDE DIRECT",E165="INCLUDE CONDITIONAL"),IF(COUNTIFS(CONFLICTS!$B$6:$B$205,B165,CONFLICTS!$H$6:$H$205,"YES",CONFLICTS!$I$6:$I$205,"OPEN",CONFLICTS!$K$6:$K$205,"VALID")&gt;0,"OPEN MATERIAL CONFLICT","CLEAR"),IF(E165="INCLUDE SUBSTITUTE",IF((COUNTIFS(CONFLICTS!$B$6:$B$205,B165,CONFLICTS!$H$6:$H$205,"YES",CONFLICTS!$I$6:$I$205,"OPEN",CONFLICTS!$K$6:$K$205,"VALID",CONFLICTS!$C$6:$C$205,"SCOPE")+COUNTIFS(CONFLICTS!$B$6:$B$205,B165,CONFLICTS!$H$6:$H$205,"YES",CONFLICTS!$I$6:$I$205,"OPEN",CONFLICTS!$K$6:$K$205,"VALID",CONFLICTS!$C$6:$C$205,"BUYER")+COUNTIFS(CONFLICTS!$B$6:$B$205,B165,CONFLICTS!$H$6:$H$205,"YES",CONFLICTS!$I$6:$I$205,"OPEN",CONFLICTS!$K$6:$K$205,"VALID",CONFLICTS!$C$6:$C$205,"EVIDENCE"))&gt;0,"BLOCKING SUBSTITUTE CONFLICT","CLEAR"),IF(E165="INCLUDE REFERENCE",IF((COUNTIFS(CONFLICTS!$B$6:$B$205,B165,CONFLICTS!$H$6:$H$205,"YES",CONFLICTS!$I$6:$I$205,"OPEN",CONFLICTS!$K$6:$K$205,"VALID",CONFLICTS!$C$6:$C$205,"SCOPE")+COUNTIFS(CONFLICTS!$B$6:$B$205,B165,CONFLICTS!$H$6:$H$205,"YES",CONFLICTS!$I$6:$I$205,"OPEN",CONFLICTS!$K$6:$K$205,"VALID",CONFLICTS!$C$6:$C$205,"EVIDENCE"))&gt;0,"BLOCKING REFERENCE CONFLICT","CLEAR"),"CLEAR"))))</x:f>
      </x:c>
      <x:c r="K165" s="26" t="str">
        <x:f>IF(A165="","",IF(H165&lt;&gt;"VALID","BLOCKED",IF(I165&lt;&gt;"MATCH","UNRESOLVED",IF(E165="INCLUDE DIRECT",IF(J165="CLEAR","READY","BLOCKED"),IF(E165="INCLUDE CONDITIONAL",IF(J165="CLEAR","READY","UNRESOLVED"),IF(OR(E165="INCLUDE REFERENCE",E165="INCLUDE SUBSTITUTE",E165="EXCLUDE DIRECT"),IF(J165="CLEAR","READY","BLOCKED"),"BLOCKED"))))))</x:f>
      </x:c>
    </x:row>
    <x:row r="166">
      <x:c r="A166" s="20"/>
      <x:c r="B166" s="20"/>
      <x:c r="C166" s="20"/>
      <x:c r="D166" s="20"/>
      <x:c r="E166" s="20"/>
      <x:c r="F166" s="20"/>
      <x:c r="G166" s="20"/>
      <x:c r="H166" s="26" t="str">
        <x:f>IF(A166="","",IF(COUNTIF($A$6:$A$205,A166)&gt;1,"INVALID - DUPLICATE ID",IF(AND(COUNTIF(CANDIDATES!$A$6:$A$205,B166)=1,OR(AND(LEN(E166)=14,IFERROR(FIND("INCLUDE DIRECT",E166),0)=1),AND(LEN(E166)=19,IFERROR(FIND("INCLUDE CONDITIONAL",E166),0)=1),AND(LEN(E166)=17,IFERROR(FIND("INCLUDE REFERENCE",E166),0)=1),AND(LEN(E166)=18,IFERROR(FIND("INCLUDE SUBSTITUTE",E166),0)=1),AND(LEN(E166)=14,IFERROR(FIND("EXCLUDE DIRECT",E166),0)=1))),"VALID","INVALID - CONTROL / CANDIDATE")))</x:f>
      </x:c>
      <x:c r="I166" s="26" t="str">
        <x:f>IF(A166="","",IF(COUNTIFS(CANDIDATES!$A$6:$A$205,B166,CANDIDATES!$Q$6:$Q$205,C166)=1,"MATCH","REVIEW ROLE"))</x:f>
      </x:c>
      <x:c r="J166" s="26" t="str">
        <x:f>IF(A166="","",IF(OR(E166="INCLUDE DIRECT",E166="INCLUDE CONDITIONAL"),IF(COUNTIFS(CONFLICTS!$B$6:$B$205,B166,CONFLICTS!$H$6:$H$205,"YES",CONFLICTS!$I$6:$I$205,"OPEN",CONFLICTS!$K$6:$K$205,"VALID")&gt;0,"OPEN MATERIAL CONFLICT","CLEAR"),IF(E166="INCLUDE SUBSTITUTE",IF((COUNTIFS(CONFLICTS!$B$6:$B$205,B166,CONFLICTS!$H$6:$H$205,"YES",CONFLICTS!$I$6:$I$205,"OPEN",CONFLICTS!$K$6:$K$205,"VALID",CONFLICTS!$C$6:$C$205,"SCOPE")+COUNTIFS(CONFLICTS!$B$6:$B$205,B166,CONFLICTS!$H$6:$H$205,"YES",CONFLICTS!$I$6:$I$205,"OPEN",CONFLICTS!$K$6:$K$205,"VALID",CONFLICTS!$C$6:$C$205,"BUYER")+COUNTIFS(CONFLICTS!$B$6:$B$205,B166,CONFLICTS!$H$6:$H$205,"YES",CONFLICTS!$I$6:$I$205,"OPEN",CONFLICTS!$K$6:$K$205,"VALID",CONFLICTS!$C$6:$C$205,"EVIDENCE"))&gt;0,"BLOCKING SUBSTITUTE CONFLICT","CLEAR"),IF(E166="INCLUDE REFERENCE",IF((COUNTIFS(CONFLICTS!$B$6:$B$205,B166,CONFLICTS!$H$6:$H$205,"YES",CONFLICTS!$I$6:$I$205,"OPEN",CONFLICTS!$K$6:$K$205,"VALID",CONFLICTS!$C$6:$C$205,"SCOPE")+COUNTIFS(CONFLICTS!$B$6:$B$205,B166,CONFLICTS!$H$6:$H$205,"YES",CONFLICTS!$I$6:$I$205,"OPEN",CONFLICTS!$K$6:$K$205,"VALID",CONFLICTS!$C$6:$C$205,"EVIDENCE"))&gt;0,"BLOCKING REFERENCE CONFLICT","CLEAR"),"CLEAR"))))</x:f>
      </x:c>
      <x:c r="K166" s="26" t="str">
        <x:f>IF(A166="","",IF(H166&lt;&gt;"VALID","BLOCKED",IF(I166&lt;&gt;"MATCH","UNRESOLVED",IF(E166="INCLUDE DIRECT",IF(J166="CLEAR","READY","BLOCKED"),IF(E166="INCLUDE CONDITIONAL",IF(J166="CLEAR","READY","UNRESOLVED"),IF(OR(E166="INCLUDE REFERENCE",E166="INCLUDE SUBSTITUTE",E166="EXCLUDE DIRECT"),IF(J166="CLEAR","READY","BLOCKED"),"BLOCKED"))))))</x:f>
      </x:c>
    </x:row>
    <x:row r="167">
      <x:c r="A167" s="20"/>
      <x:c r="B167" s="20"/>
      <x:c r="C167" s="20"/>
      <x:c r="D167" s="20"/>
      <x:c r="E167" s="20"/>
      <x:c r="F167" s="20"/>
      <x:c r="G167" s="20"/>
      <x:c r="H167" s="26" t="str">
        <x:f>IF(A167="","",IF(COUNTIF($A$6:$A$205,A167)&gt;1,"INVALID - DUPLICATE ID",IF(AND(COUNTIF(CANDIDATES!$A$6:$A$205,B167)=1,OR(AND(LEN(E167)=14,IFERROR(FIND("INCLUDE DIRECT",E167),0)=1),AND(LEN(E167)=19,IFERROR(FIND("INCLUDE CONDITIONAL",E167),0)=1),AND(LEN(E167)=17,IFERROR(FIND("INCLUDE REFERENCE",E167),0)=1),AND(LEN(E167)=18,IFERROR(FIND("INCLUDE SUBSTITUTE",E167),0)=1),AND(LEN(E167)=14,IFERROR(FIND("EXCLUDE DIRECT",E167),0)=1))),"VALID","INVALID - CONTROL / CANDIDATE")))</x:f>
      </x:c>
      <x:c r="I167" s="26" t="str">
        <x:f>IF(A167="","",IF(COUNTIFS(CANDIDATES!$A$6:$A$205,B167,CANDIDATES!$Q$6:$Q$205,C167)=1,"MATCH","REVIEW ROLE"))</x:f>
      </x:c>
      <x:c r="J167" s="26" t="str">
        <x:f>IF(A167="","",IF(OR(E167="INCLUDE DIRECT",E167="INCLUDE CONDITIONAL"),IF(COUNTIFS(CONFLICTS!$B$6:$B$205,B167,CONFLICTS!$H$6:$H$205,"YES",CONFLICTS!$I$6:$I$205,"OPEN",CONFLICTS!$K$6:$K$205,"VALID")&gt;0,"OPEN MATERIAL CONFLICT","CLEAR"),IF(E167="INCLUDE SUBSTITUTE",IF((COUNTIFS(CONFLICTS!$B$6:$B$205,B167,CONFLICTS!$H$6:$H$205,"YES",CONFLICTS!$I$6:$I$205,"OPEN",CONFLICTS!$K$6:$K$205,"VALID",CONFLICTS!$C$6:$C$205,"SCOPE")+COUNTIFS(CONFLICTS!$B$6:$B$205,B167,CONFLICTS!$H$6:$H$205,"YES",CONFLICTS!$I$6:$I$205,"OPEN",CONFLICTS!$K$6:$K$205,"VALID",CONFLICTS!$C$6:$C$205,"BUYER")+COUNTIFS(CONFLICTS!$B$6:$B$205,B167,CONFLICTS!$H$6:$H$205,"YES",CONFLICTS!$I$6:$I$205,"OPEN",CONFLICTS!$K$6:$K$205,"VALID",CONFLICTS!$C$6:$C$205,"EVIDENCE"))&gt;0,"BLOCKING SUBSTITUTE CONFLICT","CLEAR"),IF(E167="INCLUDE REFERENCE",IF((COUNTIFS(CONFLICTS!$B$6:$B$205,B167,CONFLICTS!$H$6:$H$205,"YES",CONFLICTS!$I$6:$I$205,"OPEN",CONFLICTS!$K$6:$K$205,"VALID",CONFLICTS!$C$6:$C$205,"SCOPE")+COUNTIFS(CONFLICTS!$B$6:$B$205,B167,CONFLICTS!$H$6:$H$205,"YES",CONFLICTS!$I$6:$I$205,"OPEN",CONFLICTS!$K$6:$K$205,"VALID",CONFLICTS!$C$6:$C$205,"EVIDENCE"))&gt;0,"BLOCKING REFERENCE CONFLICT","CLEAR"),"CLEAR"))))</x:f>
      </x:c>
      <x:c r="K167" s="26" t="str">
        <x:f>IF(A167="","",IF(H167&lt;&gt;"VALID","BLOCKED",IF(I167&lt;&gt;"MATCH","UNRESOLVED",IF(E167="INCLUDE DIRECT",IF(J167="CLEAR","READY","BLOCKED"),IF(E167="INCLUDE CONDITIONAL",IF(J167="CLEAR","READY","UNRESOLVED"),IF(OR(E167="INCLUDE REFERENCE",E167="INCLUDE SUBSTITUTE",E167="EXCLUDE DIRECT"),IF(J167="CLEAR","READY","BLOCKED"),"BLOCKED"))))))</x:f>
      </x:c>
    </x:row>
    <x:row r="168">
      <x:c r="A168" s="20"/>
      <x:c r="B168" s="20"/>
      <x:c r="C168" s="20"/>
      <x:c r="D168" s="20"/>
      <x:c r="E168" s="20"/>
      <x:c r="F168" s="20"/>
      <x:c r="G168" s="20"/>
      <x:c r="H168" s="26" t="str">
        <x:f>IF(A168="","",IF(COUNTIF($A$6:$A$205,A168)&gt;1,"INVALID - DUPLICATE ID",IF(AND(COUNTIF(CANDIDATES!$A$6:$A$205,B168)=1,OR(AND(LEN(E168)=14,IFERROR(FIND("INCLUDE DIRECT",E168),0)=1),AND(LEN(E168)=19,IFERROR(FIND("INCLUDE CONDITIONAL",E168),0)=1),AND(LEN(E168)=17,IFERROR(FIND("INCLUDE REFERENCE",E168),0)=1),AND(LEN(E168)=18,IFERROR(FIND("INCLUDE SUBSTITUTE",E168),0)=1),AND(LEN(E168)=14,IFERROR(FIND("EXCLUDE DIRECT",E168),0)=1))),"VALID","INVALID - CONTROL / CANDIDATE")))</x:f>
      </x:c>
      <x:c r="I168" s="26" t="str">
        <x:f>IF(A168="","",IF(COUNTIFS(CANDIDATES!$A$6:$A$205,B168,CANDIDATES!$Q$6:$Q$205,C168)=1,"MATCH","REVIEW ROLE"))</x:f>
      </x:c>
      <x:c r="J168" s="26" t="str">
        <x:f>IF(A168="","",IF(OR(E168="INCLUDE DIRECT",E168="INCLUDE CONDITIONAL"),IF(COUNTIFS(CONFLICTS!$B$6:$B$205,B168,CONFLICTS!$H$6:$H$205,"YES",CONFLICTS!$I$6:$I$205,"OPEN",CONFLICTS!$K$6:$K$205,"VALID")&gt;0,"OPEN MATERIAL CONFLICT","CLEAR"),IF(E168="INCLUDE SUBSTITUTE",IF((COUNTIFS(CONFLICTS!$B$6:$B$205,B168,CONFLICTS!$H$6:$H$205,"YES",CONFLICTS!$I$6:$I$205,"OPEN",CONFLICTS!$K$6:$K$205,"VALID",CONFLICTS!$C$6:$C$205,"SCOPE")+COUNTIFS(CONFLICTS!$B$6:$B$205,B168,CONFLICTS!$H$6:$H$205,"YES",CONFLICTS!$I$6:$I$205,"OPEN",CONFLICTS!$K$6:$K$205,"VALID",CONFLICTS!$C$6:$C$205,"BUYER")+COUNTIFS(CONFLICTS!$B$6:$B$205,B168,CONFLICTS!$H$6:$H$205,"YES",CONFLICTS!$I$6:$I$205,"OPEN",CONFLICTS!$K$6:$K$205,"VALID",CONFLICTS!$C$6:$C$205,"EVIDENCE"))&gt;0,"BLOCKING SUBSTITUTE CONFLICT","CLEAR"),IF(E168="INCLUDE REFERENCE",IF((COUNTIFS(CONFLICTS!$B$6:$B$205,B168,CONFLICTS!$H$6:$H$205,"YES",CONFLICTS!$I$6:$I$205,"OPEN",CONFLICTS!$K$6:$K$205,"VALID",CONFLICTS!$C$6:$C$205,"SCOPE")+COUNTIFS(CONFLICTS!$B$6:$B$205,B168,CONFLICTS!$H$6:$H$205,"YES",CONFLICTS!$I$6:$I$205,"OPEN",CONFLICTS!$K$6:$K$205,"VALID",CONFLICTS!$C$6:$C$205,"EVIDENCE"))&gt;0,"BLOCKING REFERENCE CONFLICT","CLEAR"),"CLEAR"))))</x:f>
      </x:c>
      <x:c r="K168" s="26" t="str">
        <x:f>IF(A168="","",IF(H168&lt;&gt;"VALID","BLOCKED",IF(I168&lt;&gt;"MATCH","UNRESOLVED",IF(E168="INCLUDE DIRECT",IF(J168="CLEAR","READY","BLOCKED"),IF(E168="INCLUDE CONDITIONAL",IF(J168="CLEAR","READY","UNRESOLVED"),IF(OR(E168="INCLUDE REFERENCE",E168="INCLUDE SUBSTITUTE",E168="EXCLUDE DIRECT"),IF(J168="CLEAR","READY","BLOCKED"),"BLOCKED"))))))</x:f>
      </x:c>
    </x:row>
    <x:row r="169">
      <x:c r="A169" s="20"/>
      <x:c r="B169" s="20"/>
      <x:c r="C169" s="20"/>
      <x:c r="D169" s="20"/>
      <x:c r="E169" s="20"/>
      <x:c r="F169" s="20"/>
      <x:c r="G169" s="20"/>
      <x:c r="H169" s="26" t="str">
        <x:f>IF(A169="","",IF(COUNTIF($A$6:$A$205,A169)&gt;1,"INVALID - DUPLICATE ID",IF(AND(COUNTIF(CANDIDATES!$A$6:$A$205,B169)=1,OR(AND(LEN(E169)=14,IFERROR(FIND("INCLUDE DIRECT",E169),0)=1),AND(LEN(E169)=19,IFERROR(FIND("INCLUDE CONDITIONAL",E169),0)=1),AND(LEN(E169)=17,IFERROR(FIND("INCLUDE REFERENCE",E169),0)=1),AND(LEN(E169)=18,IFERROR(FIND("INCLUDE SUBSTITUTE",E169),0)=1),AND(LEN(E169)=14,IFERROR(FIND("EXCLUDE DIRECT",E169),0)=1))),"VALID","INVALID - CONTROL / CANDIDATE")))</x:f>
      </x:c>
      <x:c r="I169" s="26" t="str">
        <x:f>IF(A169="","",IF(COUNTIFS(CANDIDATES!$A$6:$A$205,B169,CANDIDATES!$Q$6:$Q$205,C169)=1,"MATCH","REVIEW ROLE"))</x:f>
      </x:c>
      <x:c r="J169" s="26" t="str">
        <x:f>IF(A169="","",IF(OR(E169="INCLUDE DIRECT",E169="INCLUDE CONDITIONAL"),IF(COUNTIFS(CONFLICTS!$B$6:$B$205,B169,CONFLICTS!$H$6:$H$205,"YES",CONFLICTS!$I$6:$I$205,"OPEN",CONFLICTS!$K$6:$K$205,"VALID")&gt;0,"OPEN MATERIAL CONFLICT","CLEAR"),IF(E169="INCLUDE SUBSTITUTE",IF((COUNTIFS(CONFLICTS!$B$6:$B$205,B169,CONFLICTS!$H$6:$H$205,"YES",CONFLICTS!$I$6:$I$205,"OPEN",CONFLICTS!$K$6:$K$205,"VALID",CONFLICTS!$C$6:$C$205,"SCOPE")+COUNTIFS(CONFLICTS!$B$6:$B$205,B169,CONFLICTS!$H$6:$H$205,"YES",CONFLICTS!$I$6:$I$205,"OPEN",CONFLICTS!$K$6:$K$205,"VALID",CONFLICTS!$C$6:$C$205,"BUYER")+COUNTIFS(CONFLICTS!$B$6:$B$205,B169,CONFLICTS!$H$6:$H$205,"YES",CONFLICTS!$I$6:$I$205,"OPEN",CONFLICTS!$K$6:$K$205,"VALID",CONFLICTS!$C$6:$C$205,"EVIDENCE"))&gt;0,"BLOCKING SUBSTITUTE CONFLICT","CLEAR"),IF(E169="INCLUDE REFERENCE",IF((COUNTIFS(CONFLICTS!$B$6:$B$205,B169,CONFLICTS!$H$6:$H$205,"YES",CONFLICTS!$I$6:$I$205,"OPEN",CONFLICTS!$K$6:$K$205,"VALID",CONFLICTS!$C$6:$C$205,"SCOPE")+COUNTIFS(CONFLICTS!$B$6:$B$205,B169,CONFLICTS!$H$6:$H$205,"YES",CONFLICTS!$I$6:$I$205,"OPEN",CONFLICTS!$K$6:$K$205,"VALID",CONFLICTS!$C$6:$C$205,"EVIDENCE"))&gt;0,"BLOCKING REFERENCE CONFLICT","CLEAR"),"CLEAR"))))</x:f>
      </x:c>
      <x:c r="K169" s="26" t="str">
        <x:f>IF(A169="","",IF(H169&lt;&gt;"VALID","BLOCKED",IF(I169&lt;&gt;"MATCH","UNRESOLVED",IF(E169="INCLUDE DIRECT",IF(J169="CLEAR","READY","BLOCKED"),IF(E169="INCLUDE CONDITIONAL",IF(J169="CLEAR","READY","UNRESOLVED"),IF(OR(E169="INCLUDE REFERENCE",E169="INCLUDE SUBSTITUTE",E169="EXCLUDE DIRECT"),IF(J169="CLEAR","READY","BLOCKED"),"BLOCKED"))))))</x:f>
      </x:c>
    </x:row>
    <x:row r="170">
      <x:c r="A170" s="20"/>
      <x:c r="B170" s="20"/>
      <x:c r="C170" s="20"/>
      <x:c r="D170" s="20"/>
      <x:c r="E170" s="20"/>
      <x:c r="F170" s="20"/>
      <x:c r="G170" s="20"/>
      <x:c r="H170" s="26" t="str">
        <x:f>IF(A170="","",IF(COUNTIF($A$6:$A$205,A170)&gt;1,"INVALID - DUPLICATE ID",IF(AND(COUNTIF(CANDIDATES!$A$6:$A$205,B170)=1,OR(AND(LEN(E170)=14,IFERROR(FIND("INCLUDE DIRECT",E170),0)=1),AND(LEN(E170)=19,IFERROR(FIND("INCLUDE CONDITIONAL",E170),0)=1),AND(LEN(E170)=17,IFERROR(FIND("INCLUDE REFERENCE",E170),0)=1),AND(LEN(E170)=18,IFERROR(FIND("INCLUDE SUBSTITUTE",E170),0)=1),AND(LEN(E170)=14,IFERROR(FIND("EXCLUDE DIRECT",E170),0)=1))),"VALID","INVALID - CONTROL / CANDIDATE")))</x:f>
      </x:c>
      <x:c r="I170" s="26" t="str">
        <x:f>IF(A170="","",IF(COUNTIFS(CANDIDATES!$A$6:$A$205,B170,CANDIDATES!$Q$6:$Q$205,C170)=1,"MATCH","REVIEW ROLE"))</x:f>
      </x:c>
      <x:c r="J170" s="26" t="str">
        <x:f>IF(A170="","",IF(OR(E170="INCLUDE DIRECT",E170="INCLUDE CONDITIONAL"),IF(COUNTIFS(CONFLICTS!$B$6:$B$205,B170,CONFLICTS!$H$6:$H$205,"YES",CONFLICTS!$I$6:$I$205,"OPEN",CONFLICTS!$K$6:$K$205,"VALID")&gt;0,"OPEN MATERIAL CONFLICT","CLEAR"),IF(E170="INCLUDE SUBSTITUTE",IF((COUNTIFS(CONFLICTS!$B$6:$B$205,B170,CONFLICTS!$H$6:$H$205,"YES",CONFLICTS!$I$6:$I$205,"OPEN",CONFLICTS!$K$6:$K$205,"VALID",CONFLICTS!$C$6:$C$205,"SCOPE")+COUNTIFS(CONFLICTS!$B$6:$B$205,B170,CONFLICTS!$H$6:$H$205,"YES",CONFLICTS!$I$6:$I$205,"OPEN",CONFLICTS!$K$6:$K$205,"VALID",CONFLICTS!$C$6:$C$205,"BUYER")+COUNTIFS(CONFLICTS!$B$6:$B$205,B170,CONFLICTS!$H$6:$H$205,"YES",CONFLICTS!$I$6:$I$205,"OPEN",CONFLICTS!$K$6:$K$205,"VALID",CONFLICTS!$C$6:$C$205,"EVIDENCE"))&gt;0,"BLOCKING SUBSTITUTE CONFLICT","CLEAR"),IF(E170="INCLUDE REFERENCE",IF((COUNTIFS(CONFLICTS!$B$6:$B$205,B170,CONFLICTS!$H$6:$H$205,"YES",CONFLICTS!$I$6:$I$205,"OPEN",CONFLICTS!$K$6:$K$205,"VALID",CONFLICTS!$C$6:$C$205,"SCOPE")+COUNTIFS(CONFLICTS!$B$6:$B$205,B170,CONFLICTS!$H$6:$H$205,"YES",CONFLICTS!$I$6:$I$205,"OPEN",CONFLICTS!$K$6:$K$205,"VALID",CONFLICTS!$C$6:$C$205,"EVIDENCE"))&gt;0,"BLOCKING REFERENCE CONFLICT","CLEAR"),"CLEAR"))))</x:f>
      </x:c>
      <x:c r="K170" s="26" t="str">
        <x:f>IF(A170="","",IF(H170&lt;&gt;"VALID","BLOCKED",IF(I170&lt;&gt;"MATCH","UNRESOLVED",IF(E170="INCLUDE DIRECT",IF(J170="CLEAR","READY","BLOCKED"),IF(E170="INCLUDE CONDITIONAL",IF(J170="CLEAR","READY","UNRESOLVED"),IF(OR(E170="INCLUDE REFERENCE",E170="INCLUDE SUBSTITUTE",E170="EXCLUDE DIRECT"),IF(J170="CLEAR","READY","BLOCKED"),"BLOCKED"))))))</x:f>
      </x:c>
    </x:row>
    <x:row r="171">
      <x:c r="A171" s="20"/>
      <x:c r="B171" s="20"/>
      <x:c r="C171" s="20"/>
      <x:c r="D171" s="20"/>
      <x:c r="E171" s="20"/>
      <x:c r="F171" s="20"/>
      <x:c r="G171" s="20"/>
      <x:c r="H171" s="26" t="str">
        <x:f>IF(A171="","",IF(COUNTIF($A$6:$A$205,A171)&gt;1,"INVALID - DUPLICATE ID",IF(AND(COUNTIF(CANDIDATES!$A$6:$A$205,B171)=1,OR(AND(LEN(E171)=14,IFERROR(FIND("INCLUDE DIRECT",E171),0)=1),AND(LEN(E171)=19,IFERROR(FIND("INCLUDE CONDITIONAL",E171),0)=1),AND(LEN(E171)=17,IFERROR(FIND("INCLUDE REFERENCE",E171),0)=1),AND(LEN(E171)=18,IFERROR(FIND("INCLUDE SUBSTITUTE",E171),0)=1),AND(LEN(E171)=14,IFERROR(FIND("EXCLUDE DIRECT",E171),0)=1))),"VALID","INVALID - CONTROL / CANDIDATE")))</x:f>
      </x:c>
      <x:c r="I171" s="26" t="str">
        <x:f>IF(A171="","",IF(COUNTIFS(CANDIDATES!$A$6:$A$205,B171,CANDIDATES!$Q$6:$Q$205,C171)=1,"MATCH","REVIEW ROLE"))</x:f>
      </x:c>
      <x:c r="J171" s="26" t="str">
        <x:f>IF(A171="","",IF(OR(E171="INCLUDE DIRECT",E171="INCLUDE CONDITIONAL"),IF(COUNTIFS(CONFLICTS!$B$6:$B$205,B171,CONFLICTS!$H$6:$H$205,"YES",CONFLICTS!$I$6:$I$205,"OPEN",CONFLICTS!$K$6:$K$205,"VALID")&gt;0,"OPEN MATERIAL CONFLICT","CLEAR"),IF(E171="INCLUDE SUBSTITUTE",IF((COUNTIFS(CONFLICTS!$B$6:$B$205,B171,CONFLICTS!$H$6:$H$205,"YES",CONFLICTS!$I$6:$I$205,"OPEN",CONFLICTS!$K$6:$K$205,"VALID",CONFLICTS!$C$6:$C$205,"SCOPE")+COUNTIFS(CONFLICTS!$B$6:$B$205,B171,CONFLICTS!$H$6:$H$205,"YES",CONFLICTS!$I$6:$I$205,"OPEN",CONFLICTS!$K$6:$K$205,"VALID",CONFLICTS!$C$6:$C$205,"BUYER")+COUNTIFS(CONFLICTS!$B$6:$B$205,B171,CONFLICTS!$H$6:$H$205,"YES",CONFLICTS!$I$6:$I$205,"OPEN",CONFLICTS!$K$6:$K$205,"VALID",CONFLICTS!$C$6:$C$205,"EVIDENCE"))&gt;0,"BLOCKING SUBSTITUTE CONFLICT","CLEAR"),IF(E171="INCLUDE REFERENCE",IF((COUNTIFS(CONFLICTS!$B$6:$B$205,B171,CONFLICTS!$H$6:$H$205,"YES",CONFLICTS!$I$6:$I$205,"OPEN",CONFLICTS!$K$6:$K$205,"VALID",CONFLICTS!$C$6:$C$205,"SCOPE")+COUNTIFS(CONFLICTS!$B$6:$B$205,B171,CONFLICTS!$H$6:$H$205,"YES",CONFLICTS!$I$6:$I$205,"OPEN",CONFLICTS!$K$6:$K$205,"VALID",CONFLICTS!$C$6:$C$205,"EVIDENCE"))&gt;0,"BLOCKING REFERENCE CONFLICT","CLEAR"),"CLEAR"))))</x:f>
      </x:c>
      <x:c r="K171" s="26" t="str">
        <x:f>IF(A171="","",IF(H171&lt;&gt;"VALID","BLOCKED",IF(I171&lt;&gt;"MATCH","UNRESOLVED",IF(E171="INCLUDE DIRECT",IF(J171="CLEAR","READY","BLOCKED"),IF(E171="INCLUDE CONDITIONAL",IF(J171="CLEAR","READY","UNRESOLVED"),IF(OR(E171="INCLUDE REFERENCE",E171="INCLUDE SUBSTITUTE",E171="EXCLUDE DIRECT"),IF(J171="CLEAR","READY","BLOCKED"),"BLOCKED"))))))</x:f>
      </x:c>
    </x:row>
    <x:row r="172">
      <x:c r="A172" s="20"/>
      <x:c r="B172" s="20"/>
      <x:c r="C172" s="20"/>
      <x:c r="D172" s="20"/>
      <x:c r="E172" s="20"/>
      <x:c r="F172" s="20"/>
      <x:c r="G172" s="20"/>
      <x:c r="H172" s="26" t="str">
        <x:f>IF(A172="","",IF(COUNTIF($A$6:$A$205,A172)&gt;1,"INVALID - DUPLICATE ID",IF(AND(COUNTIF(CANDIDATES!$A$6:$A$205,B172)=1,OR(AND(LEN(E172)=14,IFERROR(FIND("INCLUDE DIRECT",E172),0)=1),AND(LEN(E172)=19,IFERROR(FIND("INCLUDE CONDITIONAL",E172),0)=1),AND(LEN(E172)=17,IFERROR(FIND("INCLUDE REFERENCE",E172),0)=1),AND(LEN(E172)=18,IFERROR(FIND("INCLUDE SUBSTITUTE",E172),0)=1),AND(LEN(E172)=14,IFERROR(FIND("EXCLUDE DIRECT",E172),0)=1))),"VALID","INVALID - CONTROL / CANDIDATE")))</x:f>
      </x:c>
      <x:c r="I172" s="26" t="str">
        <x:f>IF(A172="","",IF(COUNTIFS(CANDIDATES!$A$6:$A$205,B172,CANDIDATES!$Q$6:$Q$205,C172)=1,"MATCH","REVIEW ROLE"))</x:f>
      </x:c>
      <x:c r="J172" s="26" t="str">
        <x:f>IF(A172="","",IF(OR(E172="INCLUDE DIRECT",E172="INCLUDE CONDITIONAL"),IF(COUNTIFS(CONFLICTS!$B$6:$B$205,B172,CONFLICTS!$H$6:$H$205,"YES",CONFLICTS!$I$6:$I$205,"OPEN",CONFLICTS!$K$6:$K$205,"VALID")&gt;0,"OPEN MATERIAL CONFLICT","CLEAR"),IF(E172="INCLUDE SUBSTITUTE",IF((COUNTIFS(CONFLICTS!$B$6:$B$205,B172,CONFLICTS!$H$6:$H$205,"YES",CONFLICTS!$I$6:$I$205,"OPEN",CONFLICTS!$K$6:$K$205,"VALID",CONFLICTS!$C$6:$C$205,"SCOPE")+COUNTIFS(CONFLICTS!$B$6:$B$205,B172,CONFLICTS!$H$6:$H$205,"YES",CONFLICTS!$I$6:$I$205,"OPEN",CONFLICTS!$K$6:$K$205,"VALID",CONFLICTS!$C$6:$C$205,"BUYER")+COUNTIFS(CONFLICTS!$B$6:$B$205,B172,CONFLICTS!$H$6:$H$205,"YES",CONFLICTS!$I$6:$I$205,"OPEN",CONFLICTS!$K$6:$K$205,"VALID",CONFLICTS!$C$6:$C$205,"EVIDENCE"))&gt;0,"BLOCKING SUBSTITUTE CONFLICT","CLEAR"),IF(E172="INCLUDE REFERENCE",IF((COUNTIFS(CONFLICTS!$B$6:$B$205,B172,CONFLICTS!$H$6:$H$205,"YES",CONFLICTS!$I$6:$I$205,"OPEN",CONFLICTS!$K$6:$K$205,"VALID",CONFLICTS!$C$6:$C$205,"SCOPE")+COUNTIFS(CONFLICTS!$B$6:$B$205,B172,CONFLICTS!$H$6:$H$205,"YES",CONFLICTS!$I$6:$I$205,"OPEN",CONFLICTS!$K$6:$K$205,"VALID",CONFLICTS!$C$6:$C$205,"EVIDENCE"))&gt;0,"BLOCKING REFERENCE CONFLICT","CLEAR"),"CLEAR"))))</x:f>
      </x:c>
      <x:c r="K172" s="26" t="str">
        <x:f>IF(A172="","",IF(H172&lt;&gt;"VALID","BLOCKED",IF(I172&lt;&gt;"MATCH","UNRESOLVED",IF(E172="INCLUDE DIRECT",IF(J172="CLEAR","READY","BLOCKED"),IF(E172="INCLUDE CONDITIONAL",IF(J172="CLEAR","READY","UNRESOLVED"),IF(OR(E172="INCLUDE REFERENCE",E172="INCLUDE SUBSTITUTE",E172="EXCLUDE DIRECT"),IF(J172="CLEAR","READY","BLOCKED"),"BLOCKED"))))))</x:f>
      </x:c>
    </x:row>
    <x:row r="173">
      <x:c r="A173" s="20"/>
      <x:c r="B173" s="20"/>
      <x:c r="C173" s="20"/>
      <x:c r="D173" s="20"/>
      <x:c r="E173" s="20"/>
      <x:c r="F173" s="20"/>
      <x:c r="G173" s="20"/>
      <x:c r="H173" s="26" t="str">
        <x:f>IF(A173="","",IF(COUNTIF($A$6:$A$205,A173)&gt;1,"INVALID - DUPLICATE ID",IF(AND(COUNTIF(CANDIDATES!$A$6:$A$205,B173)=1,OR(AND(LEN(E173)=14,IFERROR(FIND("INCLUDE DIRECT",E173),0)=1),AND(LEN(E173)=19,IFERROR(FIND("INCLUDE CONDITIONAL",E173),0)=1),AND(LEN(E173)=17,IFERROR(FIND("INCLUDE REFERENCE",E173),0)=1),AND(LEN(E173)=18,IFERROR(FIND("INCLUDE SUBSTITUTE",E173),0)=1),AND(LEN(E173)=14,IFERROR(FIND("EXCLUDE DIRECT",E173),0)=1))),"VALID","INVALID - CONTROL / CANDIDATE")))</x:f>
      </x:c>
      <x:c r="I173" s="26" t="str">
        <x:f>IF(A173="","",IF(COUNTIFS(CANDIDATES!$A$6:$A$205,B173,CANDIDATES!$Q$6:$Q$205,C173)=1,"MATCH","REVIEW ROLE"))</x:f>
      </x:c>
      <x:c r="J173" s="26" t="str">
        <x:f>IF(A173="","",IF(OR(E173="INCLUDE DIRECT",E173="INCLUDE CONDITIONAL"),IF(COUNTIFS(CONFLICTS!$B$6:$B$205,B173,CONFLICTS!$H$6:$H$205,"YES",CONFLICTS!$I$6:$I$205,"OPEN",CONFLICTS!$K$6:$K$205,"VALID")&gt;0,"OPEN MATERIAL CONFLICT","CLEAR"),IF(E173="INCLUDE SUBSTITUTE",IF((COUNTIFS(CONFLICTS!$B$6:$B$205,B173,CONFLICTS!$H$6:$H$205,"YES",CONFLICTS!$I$6:$I$205,"OPEN",CONFLICTS!$K$6:$K$205,"VALID",CONFLICTS!$C$6:$C$205,"SCOPE")+COUNTIFS(CONFLICTS!$B$6:$B$205,B173,CONFLICTS!$H$6:$H$205,"YES",CONFLICTS!$I$6:$I$205,"OPEN",CONFLICTS!$K$6:$K$205,"VALID",CONFLICTS!$C$6:$C$205,"BUYER")+COUNTIFS(CONFLICTS!$B$6:$B$205,B173,CONFLICTS!$H$6:$H$205,"YES",CONFLICTS!$I$6:$I$205,"OPEN",CONFLICTS!$K$6:$K$205,"VALID",CONFLICTS!$C$6:$C$205,"EVIDENCE"))&gt;0,"BLOCKING SUBSTITUTE CONFLICT","CLEAR"),IF(E173="INCLUDE REFERENCE",IF((COUNTIFS(CONFLICTS!$B$6:$B$205,B173,CONFLICTS!$H$6:$H$205,"YES",CONFLICTS!$I$6:$I$205,"OPEN",CONFLICTS!$K$6:$K$205,"VALID",CONFLICTS!$C$6:$C$205,"SCOPE")+COUNTIFS(CONFLICTS!$B$6:$B$205,B173,CONFLICTS!$H$6:$H$205,"YES",CONFLICTS!$I$6:$I$205,"OPEN",CONFLICTS!$K$6:$K$205,"VALID",CONFLICTS!$C$6:$C$205,"EVIDENCE"))&gt;0,"BLOCKING REFERENCE CONFLICT","CLEAR"),"CLEAR"))))</x:f>
      </x:c>
      <x:c r="K173" s="26" t="str">
        <x:f>IF(A173="","",IF(H173&lt;&gt;"VALID","BLOCKED",IF(I173&lt;&gt;"MATCH","UNRESOLVED",IF(E173="INCLUDE DIRECT",IF(J173="CLEAR","READY","BLOCKED"),IF(E173="INCLUDE CONDITIONAL",IF(J173="CLEAR","READY","UNRESOLVED"),IF(OR(E173="INCLUDE REFERENCE",E173="INCLUDE SUBSTITUTE",E173="EXCLUDE DIRECT"),IF(J173="CLEAR","READY","BLOCKED"),"BLOCKED"))))))</x:f>
      </x:c>
    </x:row>
    <x:row r="174">
      <x:c r="A174" s="20"/>
      <x:c r="B174" s="20"/>
      <x:c r="C174" s="20"/>
      <x:c r="D174" s="20"/>
      <x:c r="E174" s="20"/>
      <x:c r="F174" s="20"/>
      <x:c r="G174" s="20"/>
      <x:c r="H174" s="26" t="str">
        <x:f>IF(A174="","",IF(COUNTIF($A$6:$A$205,A174)&gt;1,"INVALID - DUPLICATE ID",IF(AND(COUNTIF(CANDIDATES!$A$6:$A$205,B174)=1,OR(AND(LEN(E174)=14,IFERROR(FIND("INCLUDE DIRECT",E174),0)=1),AND(LEN(E174)=19,IFERROR(FIND("INCLUDE CONDITIONAL",E174),0)=1),AND(LEN(E174)=17,IFERROR(FIND("INCLUDE REFERENCE",E174),0)=1),AND(LEN(E174)=18,IFERROR(FIND("INCLUDE SUBSTITUTE",E174),0)=1),AND(LEN(E174)=14,IFERROR(FIND("EXCLUDE DIRECT",E174),0)=1))),"VALID","INVALID - CONTROL / CANDIDATE")))</x:f>
      </x:c>
      <x:c r="I174" s="26" t="str">
        <x:f>IF(A174="","",IF(COUNTIFS(CANDIDATES!$A$6:$A$205,B174,CANDIDATES!$Q$6:$Q$205,C174)=1,"MATCH","REVIEW ROLE"))</x:f>
      </x:c>
      <x:c r="J174" s="26" t="str">
        <x:f>IF(A174="","",IF(OR(E174="INCLUDE DIRECT",E174="INCLUDE CONDITIONAL"),IF(COUNTIFS(CONFLICTS!$B$6:$B$205,B174,CONFLICTS!$H$6:$H$205,"YES",CONFLICTS!$I$6:$I$205,"OPEN",CONFLICTS!$K$6:$K$205,"VALID")&gt;0,"OPEN MATERIAL CONFLICT","CLEAR"),IF(E174="INCLUDE SUBSTITUTE",IF((COUNTIFS(CONFLICTS!$B$6:$B$205,B174,CONFLICTS!$H$6:$H$205,"YES",CONFLICTS!$I$6:$I$205,"OPEN",CONFLICTS!$K$6:$K$205,"VALID",CONFLICTS!$C$6:$C$205,"SCOPE")+COUNTIFS(CONFLICTS!$B$6:$B$205,B174,CONFLICTS!$H$6:$H$205,"YES",CONFLICTS!$I$6:$I$205,"OPEN",CONFLICTS!$K$6:$K$205,"VALID",CONFLICTS!$C$6:$C$205,"BUYER")+COUNTIFS(CONFLICTS!$B$6:$B$205,B174,CONFLICTS!$H$6:$H$205,"YES",CONFLICTS!$I$6:$I$205,"OPEN",CONFLICTS!$K$6:$K$205,"VALID",CONFLICTS!$C$6:$C$205,"EVIDENCE"))&gt;0,"BLOCKING SUBSTITUTE CONFLICT","CLEAR"),IF(E174="INCLUDE REFERENCE",IF((COUNTIFS(CONFLICTS!$B$6:$B$205,B174,CONFLICTS!$H$6:$H$205,"YES",CONFLICTS!$I$6:$I$205,"OPEN",CONFLICTS!$K$6:$K$205,"VALID",CONFLICTS!$C$6:$C$205,"SCOPE")+COUNTIFS(CONFLICTS!$B$6:$B$205,B174,CONFLICTS!$H$6:$H$205,"YES",CONFLICTS!$I$6:$I$205,"OPEN",CONFLICTS!$K$6:$K$205,"VALID",CONFLICTS!$C$6:$C$205,"EVIDENCE"))&gt;0,"BLOCKING REFERENCE CONFLICT","CLEAR"),"CLEAR"))))</x:f>
      </x:c>
      <x:c r="K174" s="26" t="str">
        <x:f>IF(A174="","",IF(H174&lt;&gt;"VALID","BLOCKED",IF(I174&lt;&gt;"MATCH","UNRESOLVED",IF(E174="INCLUDE DIRECT",IF(J174="CLEAR","READY","BLOCKED"),IF(E174="INCLUDE CONDITIONAL",IF(J174="CLEAR","READY","UNRESOLVED"),IF(OR(E174="INCLUDE REFERENCE",E174="INCLUDE SUBSTITUTE",E174="EXCLUDE DIRECT"),IF(J174="CLEAR","READY","BLOCKED"),"BLOCKED"))))))</x:f>
      </x:c>
    </x:row>
    <x:row r="175">
      <x:c r="A175" s="20"/>
      <x:c r="B175" s="20"/>
      <x:c r="C175" s="20"/>
      <x:c r="D175" s="20"/>
      <x:c r="E175" s="20"/>
      <x:c r="F175" s="20"/>
      <x:c r="G175" s="20"/>
      <x:c r="H175" s="26" t="str">
        <x:f>IF(A175="","",IF(COUNTIF($A$6:$A$205,A175)&gt;1,"INVALID - DUPLICATE ID",IF(AND(COUNTIF(CANDIDATES!$A$6:$A$205,B175)=1,OR(AND(LEN(E175)=14,IFERROR(FIND("INCLUDE DIRECT",E175),0)=1),AND(LEN(E175)=19,IFERROR(FIND("INCLUDE CONDITIONAL",E175),0)=1),AND(LEN(E175)=17,IFERROR(FIND("INCLUDE REFERENCE",E175),0)=1),AND(LEN(E175)=18,IFERROR(FIND("INCLUDE SUBSTITUTE",E175),0)=1),AND(LEN(E175)=14,IFERROR(FIND("EXCLUDE DIRECT",E175),0)=1))),"VALID","INVALID - CONTROL / CANDIDATE")))</x:f>
      </x:c>
      <x:c r="I175" s="26" t="str">
        <x:f>IF(A175="","",IF(COUNTIFS(CANDIDATES!$A$6:$A$205,B175,CANDIDATES!$Q$6:$Q$205,C175)=1,"MATCH","REVIEW ROLE"))</x:f>
      </x:c>
      <x:c r="J175" s="26" t="str">
        <x:f>IF(A175="","",IF(OR(E175="INCLUDE DIRECT",E175="INCLUDE CONDITIONAL"),IF(COUNTIFS(CONFLICTS!$B$6:$B$205,B175,CONFLICTS!$H$6:$H$205,"YES",CONFLICTS!$I$6:$I$205,"OPEN",CONFLICTS!$K$6:$K$205,"VALID")&gt;0,"OPEN MATERIAL CONFLICT","CLEAR"),IF(E175="INCLUDE SUBSTITUTE",IF((COUNTIFS(CONFLICTS!$B$6:$B$205,B175,CONFLICTS!$H$6:$H$205,"YES",CONFLICTS!$I$6:$I$205,"OPEN",CONFLICTS!$K$6:$K$205,"VALID",CONFLICTS!$C$6:$C$205,"SCOPE")+COUNTIFS(CONFLICTS!$B$6:$B$205,B175,CONFLICTS!$H$6:$H$205,"YES",CONFLICTS!$I$6:$I$205,"OPEN",CONFLICTS!$K$6:$K$205,"VALID",CONFLICTS!$C$6:$C$205,"BUYER")+COUNTIFS(CONFLICTS!$B$6:$B$205,B175,CONFLICTS!$H$6:$H$205,"YES",CONFLICTS!$I$6:$I$205,"OPEN",CONFLICTS!$K$6:$K$205,"VALID",CONFLICTS!$C$6:$C$205,"EVIDENCE"))&gt;0,"BLOCKING SUBSTITUTE CONFLICT","CLEAR"),IF(E175="INCLUDE REFERENCE",IF((COUNTIFS(CONFLICTS!$B$6:$B$205,B175,CONFLICTS!$H$6:$H$205,"YES",CONFLICTS!$I$6:$I$205,"OPEN",CONFLICTS!$K$6:$K$205,"VALID",CONFLICTS!$C$6:$C$205,"SCOPE")+COUNTIFS(CONFLICTS!$B$6:$B$205,B175,CONFLICTS!$H$6:$H$205,"YES",CONFLICTS!$I$6:$I$205,"OPEN",CONFLICTS!$K$6:$K$205,"VALID",CONFLICTS!$C$6:$C$205,"EVIDENCE"))&gt;0,"BLOCKING REFERENCE CONFLICT","CLEAR"),"CLEAR"))))</x:f>
      </x:c>
      <x:c r="K175" s="26" t="str">
        <x:f>IF(A175="","",IF(H175&lt;&gt;"VALID","BLOCKED",IF(I175&lt;&gt;"MATCH","UNRESOLVED",IF(E175="INCLUDE DIRECT",IF(J175="CLEAR","READY","BLOCKED"),IF(E175="INCLUDE CONDITIONAL",IF(J175="CLEAR","READY","UNRESOLVED"),IF(OR(E175="INCLUDE REFERENCE",E175="INCLUDE SUBSTITUTE",E175="EXCLUDE DIRECT"),IF(J175="CLEAR","READY","BLOCKED"),"BLOCKED"))))))</x:f>
      </x:c>
    </x:row>
    <x:row r="176">
      <x:c r="A176" s="20"/>
      <x:c r="B176" s="20"/>
      <x:c r="C176" s="20"/>
      <x:c r="D176" s="20"/>
      <x:c r="E176" s="20"/>
      <x:c r="F176" s="20"/>
      <x:c r="G176" s="20"/>
      <x:c r="H176" s="26" t="str">
        <x:f>IF(A176="","",IF(COUNTIF($A$6:$A$205,A176)&gt;1,"INVALID - DUPLICATE ID",IF(AND(COUNTIF(CANDIDATES!$A$6:$A$205,B176)=1,OR(AND(LEN(E176)=14,IFERROR(FIND("INCLUDE DIRECT",E176),0)=1),AND(LEN(E176)=19,IFERROR(FIND("INCLUDE CONDITIONAL",E176),0)=1),AND(LEN(E176)=17,IFERROR(FIND("INCLUDE REFERENCE",E176),0)=1),AND(LEN(E176)=18,IFERROR(FIND("INCLUDE SUBSTITUTE",E176),0)=1),AND(LEN(E176)=14,IFERROR(FIND("EXCLUDE DIRECT",E176),0)=1))),"VALID","INVALID - CONTROL / CANDIDATE")))</x:f>
      </x:c>
      <x:c r="I176" s="26" t="str">
        <x:f>IF(A176="","",IF(COUNTIFS(CANDIDATES!$A$6:$A$205,B176,CANDIDATES!$Q$6:$Q$205,C176)=1,"MATCH","REVIEW ROLE"))</x:f>
      </x:c>
      <x:c r="J176" s="26" t="str">
        <x:f>IF(A176="","",IF(OR(E176="INCLUDE DIRECT",E176="INCLUDE CONDITIONAL"),IF(COUNTIFS(CONFLICTS!$B$6:$B$205,B176,CONFLICTS!$H$6:$H$205,"YES",CONFLICTS!$I$6:$I$205,"OPEN",CONFLICTS!$K$6:$K$205,"VALID")&gt;0,"OPEN MATERIAL CONFLICT","CLEAR"),IF(E176="INCLUDE SUBSTITUTE",IF((COUNTIFS(CONFLICTS!$B$6:$B$205,B176,CONFLICTS!$H$6:$H$205,"YES",CONFLICTS!$I$6:$I$205,"OPEN",CONFLICTS!$K$6:$K$205,"VALID",CONFLICTS!$C$6:$C$205,"SCOPE")+COUNTIFS(CONFLICTS!$B$6:$B$205,B176,CONFLICTS!$H$6:$H$205,"YES",CONFLICTS!$I$6:$I$205,"OPEN",CONFLICTS!$K$6:$K$205,"VALID",CONFLICTS!$C$6:$C$205,"BUYER")+COUNTIFS(CONFLICTS!$B$6:$B$205,B176,CONFLICTS!$H$6:$H$205,"YES",CONFLICTS!$I$6:$I$205,"OPEN",CONFLICTS!$K$6:$K$205,"VALID",CONFLICTS!$C$6:$C$205,"EVIDENCE"))&gt;0,"BLOCKING SUBSTITUTE CONFLICT","CLEAR"),IF(E176="INCLUDE REFERENCE",IF((COUNTIFS(CONFLICTS!$B$6:$B$205,B176,CONFLICTS!$H$6:$H$205,"YES",CONFLICTS!$I$6:$I$205,"OPEN",CONFLICTS!$K$6:$K$205,"VALID",CONFLICTS!$C$6:$C$205,"SCOPE")+COUNTIFS(CONFLICTS!$B$6:$B$205,B176,CONFLICTS!$H$6:$H$205,"YES",CONFLICTS!$I$6:$I$205,"OPEN",CONFLICTS!$K$6:$K$205,"VALID",CONFLICTS!$C$6:$C$205,"EVIDENCE"))&gt;0,"BLOCKING REFERENCE CONFLICT","CLEAR"),"CLEAR"))))</x:f>
      </x:c>
      <x:c r="K176" s="26" t="str">
        <x:f>IF(A176="","",IF(H176&lt;&gt;"VALID","BLOCKED",IF(I176&lt;&gt;"MATCH","UNRESOLVED",IF(E176="INCLUDE DIRECT",IF(J176="CLEAR","READY","BLOCKED"),IF(E176="INCLUDE CONDITIONAL",IF(J176="CLEAR","READY","UNRESOLVED"),IF(OR(E176="INCLUDE REFERENCE",E176="INCLUDE SUBSTITUTE",E176="EXCLUDE DIRECT"),IF(J176="CLEAR","READY","BLOCKED"),"BLOCKED"))))))</x:f>
      </x:c>
    </x:row>
    <x:row r="177">
      <x:c r="A177" s="20"/>
      <x:c r="B177" s="20"/>
      <x:c r="C177" s="20"/>
      <x:c r="D177" s="20"/>
      <x:c r="E177" s="20"/>
      <x:c r="F177" s="20"/>
      <x:c r="G177" s="20"/>
      <x:c r="H177" s="26" t="str">
        <x:f>IF(A177="","",IF(COUNTIF($A$6:$A$205,A177)&gt;1,"INVALID - DUPLICATE ID",IF(AND(COUNTIF(CANDIDATES!$A$6:$A$205,B177)=1,OR(AND(LEN(E177)=14,IFERROR(FIND("INCLUDE DIRECT",E177),0)=1),AND(LEN(E177)=19,IFERROR(FIND("INCLUDE CONDITIONAL",E177),0)=1),AND(LEN(E177)=17,IFERROR(FIND("INCLUDE REFERENCE",E177),0)=1),AND(LEN(E177)=18,IFERROR(FIND("INCLUDE SUBSTITUTE",E177),0)=1),AND(LEN(E177)=14,IFERROR(FIND("EXCLUDE DIRECT",E177),0)=1))),"VALID","INVALID - CONTROL / CANDIDATE")))</x:f>
      </x:c>
      <x:c r="I177" s="26" t="str">
        <x:f>IF(A177="","",IF(COUNTIFS(CANDIDATES!$A$6:$A$205,B177,CANDIDATES!$Q$6:$Q$205,C177)=1,"MATCH","REVIEW ROLE"))</x:f>
      </x:c>
      <x:c r="J177" s="26" t="str">
        <x:f>IF(A177="","",IF(OR(E177="INCLUDE DIRECT",E177="INCLUDE CONDITIONAL"),IF(COUNTIFS(CONFLICTS!$B$6:$B$205,B177,CONFLICTS!$H$6:$H$205,"YES",CONFLICTS!$I$6:$I$205,"OPEN",CONFLICTS!$K$6:$K$205,"VALID")&gt;0,"OPEN MATERIAL CONFLICT","CLEAR"),IF(E177="INCLUDE SUBSTITUTE",IF((COUNTIFS(CONFLICTS!$B$6:$B$205,B177,CONFLICTS!$H$6:$H$205,"YES",CONFLICTS!$I$6:$I$205,"OPEN",CONFLICTS!$K$6:$K$205,"VALID",CONFLICTS!$C$6:$C$205,"SCOPE")+COUNTIFS(CONFLICTS!$B$6:$B$205,B177,CONFLICTS!$H$6:$H$205,"YES",CONFLICTS!$I$6:$I$205,"OPEN",CONFLICTS!$K$6:$K$205,"VALID",CONFLICTS!$C$6:$C$205,"BUYER")+COUNTIFS(CONFLICTS!$B$6:$B$205,B177,CONFLICTS!$H$6:$H$205,"YES",CONFLICTS!$I$6:$I$205,"OPEN",CONFLICTS!$K$6:$K$205,"VALID",CONFLICTS!$C$6:$C$205,"EVIDENCE"))&gt;0,"BLOCKING SUBSTITUTE CONFLICT","CLEAR"),IF(E177="INCLUDE REFERENCE",IF((COUNTIFS(CONFLICTS!$B$6:$B$205,B177,CONFLICTS!$H$6:$H$205,"YES",CONFLICTS!$I$6:$I$205,"OPEN",CONFLICTS!$K$6:$K$205,"VALID",CONFLICTS!$C$6:$C$205,"SCOPE")+COUNTIFS(CONFLICTS!$B$6:$B$205,B177,CONFLICTS!$H$6:$H$205,"YES",CONFLICTS!$I$6:$I$205,"OPEN",CONFLICTS!$K$6:$K$205,"VALID",CONFLICTS!$C$6:$C$205,"EVIDENCE"))&gt;0,"BLOCKING REFERENCE CONFLICT","CLEAR"),"CLEAR"))))</x:f>
      </x:c>
      <x:c r="K177" s="26" t="str">
        <x:f>IF(A177="","",IF(H177&lt;&gt;"VALID","BLOCKED",IF(I177&lt;&gt;"MATCH","UNRESOLVED",IF(E177="INCLUDE DIRECT",IF(J177="CLEAR","READY","BLOCKED"),IF(E177="INCLUDE CONDITIONAL",IF(J177="CLEAR","READY","UNRESOLVED"),IF(OR(E177="INCLUDE REFERENCE",E177="INCLUDE SUBSTITUTE",E177="EXCLUDE DIRECT"),IF(J177="CLEAR","READY","BLOCKED"),"BLOCKED"))))))</x:f>
      </x:c>
    </x:row>
    <x:row r="178">
      <x:c r="A178" s="20"/>
      <x:c r="B178" s="20"/>
      <x:c r="C178" s="20"/>
      <x:c r="D178" s="20"/>
      <x:c r="E178" s="20"/>
      <x:c r="F178" s="20"/>
      <x:c r="G178" s="20"/>
      <x:c r="H178" s="26" t="str">
        <x:f>IF(A178="","",IF(COUNTIF($A$6:$A$205,A178)&gt;1,"INVALID - DUPLICATE ID",IF(AND(COUNTIF(CANDIDATES!$A$6:$A$205,B178)=1,OR(AND(LEN(E178)=14,IFERROR(FIND("INCLUDE DIRECT",E178),0)=1),AND(LEN(E178)=19,IFERROR(FIND("INCLUDE CONDITIONAL",E178),0)=1),AND(LEN(E178)=17,IFERROR(FIND("INCLUDE REFERENCE",E178),0)=1),AND(LEN(E178)=18,IFERROR(FIND("INCLUDE SUBSTITUTE",E178),0)=1),AND(LEN(E178)=14,IFERROR(FIND("EXCLUDE DIRECT",E178),0)=1))),"VALID","INVALID - CONTROL / CANDIDATE")))</x:f>
      </x:c>
      <x:c r="I178" s="26" t="str">
        <x:f>IF(A178="","",IF(COUNTIFS(CANDIDATES!$A$6:$A$205,B178,CANDIDATES!$Q$6:$Q$205,C178)=1,"MATCH","REVIEW ROLE"))</x:f>
      </x:c>
      <x:c r="J178" s="26" t="str">
        <x:f>IF(A178="","",IF(OR(E178="INCLUDE DIRECT",E178="INCLUDE CONDITIONAL"),IF(COUNTIFS(CONFLICTS!$B$6:$B$205,B178,CONFLICTS!$H$6:$H$205,"YES",CONFLICTS!$I$6:$I$205,"OPEN",CONFLICTS!$K$6:$K$205,"VALID")&gt;0,"OPEN MATERIAL CONFLICT","CLEAR"),IF(E178="INCLUDE SUBSTITUTE",IF((COUNTIFS(CONFLICTS!$B$6:$B$205,B178,CONFLICTS!$H$6:$H$205,"YES",CONFLICTS!$I$6:$I$205,"OPEN",CONFLICTS!$K$6:$K$205,"VALID",CONFLICTS!$C$6:$C$205,"SCOPE")+COUNTIFS(CONFLICTS!$B$6:$B$205,B178,CONFLICTS!$H$6:$H$205,"YES",CONFLICTS!$I$6:$I$205,"OPEN",CONFLICTS!$K$6:$K$205,"VALID",CONFLICTS!$C$6:$C$205,"BUYER")+COUNTIFS(CONFLICTS!$B$6:$B$205,B178,CONFLICTS!$H$6:$H$205,"YES",CONFLICTS!$I$6:$I$205,"OPEN",CONFLICTS!$K$6:$K$205,"VALID",CONFLICTS!$C$6:$C$205,"EVIDENCE"))&gt;0,"BLOCKING SUBSTITUTE CONFLICT","CLEAR"),IF(E178="INCLUDE REFERENCE",IF((COUNTIFS(CONFLICTS!$B$6:$B$205,B178,CONFLICTS!$H$6:$H$205,"YES",CONFLICTS!$I$6:$I$205,"OPEN",CONFLICTS!$K$6:$K$205,"VALID",CONFLICTS!$C$6:$C$205,"SCOPE")+COUNTIFS(CONFLICTS!$B$6:$B$205,B178,CONFLICTS!$H$6:$H$205,"YES",CONFLICTS!$I$6:$I$205,"OPEN",CONFLICTS!$K$6:$K$205,"VALID",CONFLICTS!$C$6:$C$205,"EVIDENCE"))&gt;0,"BLOCKING REFERENCE CONFLICT","CLEAR"),"CLEAR"))))</x:f>
      </x:c>
      <x:c r="K178" s="26" t="str">
        <x:f>IF(A178="","",IF(H178&lt;&gt;"VALID","BLOCKED",IF(I178&lt;&gt;"MATCH","UNRESOLVED",IF(E178="INCLUDE DIRECT",IF(J178="CLEAR","READY","BLOCKED"),IF(E178="INCLUDE CONDITIONAL",IF(J178="CLEAR","READY","UNRESOLVED"),IF(OR(E178="INCLUDE REFERENCE",E178="INCLUDE SUBSTITUTE",E178="EXCLUDE DIRECT"),IF(J178="CLEAR","READY","BLOCKED"),"BLOCKED"))))))</x:f>
      </x:c>
    </x:row>
    <x:row r="179">
      <x:c r="A179" s="20"/>
      <x:c r="B179" s="20"/>
      <x:c r="C179" s="20"/>
      <x:c r="D179" s="20"/>
      <x:c r="E179" s="20"/>
      <x:c r="F179" s="20"/>
      <x:c r="G179" s="20"/>
      <x:c r="H179" s="26" t="str">
        <x:f>IF(A179="","",IF(COUNTIF($A$6:$A$205,A179)&gt;1,"INVALID - DUPLICATE ID",IF(AND(COUNTIF(CANDIDATES!$A$6:$A$205,B179)=1,OR(AND(LEN(E179)=14,IFERROR(FIND("INCLUDE DIRECT",E179),0)=1),AND(LEN(E179)=19,IFERROR(FIND("INCLUDE CONDITIONAL",E179),0)=1),AND(LEN(E179)=17,IFERROR(FIND("INCLUDE REFERENCE",E179),0)=1),AND(LEN(E179)=18,IFERROR(FIND("INCLUDE SUBSTITUTE",E179),0)=1),AND(LEN(E179)=14,IFERROR(FIND("EXCLUDE DIRECT",E179),0)=1))),"VALID","INVALID - CONTROL / CANDIDATE")))</x:f>
      </x:c>
      <x:c r="I179" s="26" t="str">
        <x:f>IF(A179="","",IF(COUNTIFS(CANDIDATES!$A$6:$A$205,B179,CANDIDATES!$Q$6:$Q$205,C179)=1,"MATCH","REVIEW ROLE"))</x:f>
      </x:c>
      <x:c r="J179" s="26" t="str">
        <x:f>IF(A179="","",IF(OR(E179="INCLUDE DIRECT",E179="INCLUDE CONDITIONAL"),IF(COUNTIFS(CONFLICTS!$B$6:$B$205,B179,CONFLICTS!$H$6:$H$205,"YES",CONFLICTS!$I$6:$I$205,"OPEN",CONFLICTS!$K$6:$K$205,"VALID")&gt;0,"OPEN MATERIAL CONFLICT","CLEAR"),IF(E179="INCLUDE SUBSTITUTE",IF((COUNTIFS(CONFLICTS!$B$6:$B$205,B179,CONFLICTS!$H$6:$H$205,"YES",CONFLICTS!$I$6:$I$205,"OPEN",CONFLICTS!$K$6:$K$205,"VALID",CONFLICTS!$C$6:$C$205,"SCOPE")+COUNTIFS(CONFLICTS!$B$6:$B$205,B179,CONFLICTS!$H$6:$H$205,"YES",CONFLICTS!$I$6:$I$205,"OPEN",CONFLICTS!$K$6:$K$205,"VALID",CONFLICTS!$C$6:$C$205,"BUYER")+COUNTIFS(CONFLICTS!$B$6:$B$205,B179,CONFLICTS!$H$6:$H$205,"YES",CONFLICTS!$I$6:$I$205,"OPEN",CONFLICTS!$K$6:$K$205,"VALID",CONFLICTS!$C$6:$C$205,"EVIDENCE"))&gt;0,"BLOCKING SUBSTITUTE CONFLICT","CLEAR"),IF(E179="INCLUDE REFERENCE",IF((COUNTIFS(CONFLICTS!$B$6:$B$205,B179,CONFLICTS!$H$6:$H$205,"YES",CONFLICTS!$I$6:$I$205,"OPEN",CONFLICTS!$K$6:$K$205,"VALID",CONFLICTS!$C$6:$C$205,"SCOPE")+COUNTIFS(CONFLICTS!$B$6:$B$205,B179,CONFLICTS!$H$6:$H$205,"YES",CONFLICTS!$I$6:$I$205,"OPEN",CONFLICTS!$K$6:$K$205,"VALID",CONFLICTS!$C$6:$C$205,"EVIDENCE"))&gt;0,"BLOCKING REFERENCE CONFLICT","CLEAR"),"CLEAR"))))</x:f>
      </x:c>
      <x:c r="K179" s="26" t="str">
        <x:f>IF(A179="","",IF(H179&lt;&gt;"VALID","BLOCKED",IF(I179&lt;&gt;"MATCH","UNRESOLVED",IF(E179="INCLUDE DIRECT",IF(J179="CLEAR","READY","BLOCKED"),IF(E179="INCLUDE CONDITIONAL",IF(J179="CLEAR","READY","UNRESOLVED"),IF(OR(E179="INCLUDE REFERENCE",E179="INCLUDE SUBSTITUTE",E179="EXCLUDE DIRECT"),IF(J179="CLEAR","READY","BLOCKED"),"BLOCKED"))))))</x:f>
      </x:c>
    </x:row>
    <x:row r="180">
      <x:c r="A180" s="20"/>
      <x:c r="B180" s="20"/>
      <x:c r="C180" s="20"/>
      <x:c r="D180" s="20"/>
      <x:c r="E180" s="20"/>
      <x:c r="F180" s="20"/>
      <x:c r="G180" s="20"/>
      <x:c r="H180" s="26" t="str">
        <x:f>IF(A180="","",IF(COUNTIF($A$6:$A$205,A180)&gt;1,"INVALID - DUPLICATE ID",IF(AND(COUNTIF(CANDIDATES!$A$6:$A$205,B180)=1,OR(AND(LEN(E180)=14,IFERROR(FIND("INCLUDE DIRECT",E180),0)=1),AND(LEN(E180)=19,IFERROR(FIND("INCLUDE CONDITIONAL",E180),0)=1),AND(LEN(E180)=17,IFERROR(FIND("INCLUDE REFERENCE",E180),0)=1),AND(LEN(E180)=18,IFERROR(FIND("INCLUDE SUBSTITUTE",E180),0)=1),AND(LEN(E180)=14,IFERROR(FIND("EXCLUDE DIRECT",E180),0)=1))),"VALID","INVALID - CONTROL / CANDIDATE")))</x:f>
      </x:c>
      <x:c r="I180" s="26" t="str">
        <x:f>IF(A180="","",IF(COUNTIFS(CANDIDATES!$A$6:$A$205,B180,CANDIDATES!$Q$6:$Q$205,C180)=1,"MATCH","REVIEW ROLE"))</x:f>
      </x:c>
      <x:c r="J180" s="26" t="str">
        <x:f>IF(A180="","",IF(OR(E180="INCLUDE DIRECT",E180="INCLUDE CONDITIONAL"),IF(COUNTIFS(CONFLICTS!$B$6:$B$205,B180,CONFLICTS!$H$6:$H$205,"YES",CONFLICTS!$I$6:$I$205,"OPEN",CONFLICTS!$K$6:$K$205,"VALID")&gt;0,"OPEN MATERIAL CONFLICT","CLEAR"),IF(E180="INCLUDE SUBSTITUTE",IF((COUNTIFS(CONFLICTS!$B$6:$B$205,B180,CONFLICTS!$H$6:$H$205,"YES",CONFLICTS!$I$6:$I$205,"OPEN",CONFLICTS!$K$6:$K$205,"VALID",CONFLICTS!$C$6:$C$205,"SCOPE")+COUNTIFS(CONFLICTS!$B$6:$B$205,B180,CONFLICTS!$H$6:$H$205,"YES",CONFLICTS!$I$6:$I$205,"OPEN",CONFLICTS!$K$6:$K$205,"VALID",CONFLICTS!$C$6:$C$205,"BUYER")+COUNTIFS(CONFLICTS!$B$6:$B$205,B180,CONFLICTS!$H$6:$H$205,"YES",CONFLICTS!$I$6:$I$205,"OPEN",CONFLICTS!$K$6:$K$205,"VALID",CONFLICTS!$C$6:$C$205,"EVIDENCE"))&gt;0,"BLOCKING SUBSTITUTE CONFLICT","CLEAR"),IF(E180="INCLUDE REFERENCE",IF((COUNTIFS(CONFLICTS!$B$6:$B$205,B180,CONFLICTS!$H$6:$H$205,"YES",CONFLICTS!$I$6:$I$205,"OPEN",CONFLICTS!$K$6:$K$205,"VALID",CONFLICTS!$C$6:$C$205,"SCOPE")+COUNTIFS(CONFLICTS!$B$6:$B$205,B180,CONFLICTS!$H$6:$H$205,"YES",CONFLICTS!$I$6:$I$205,"OPEN",CONFLICTS!$K$6:$K$205,"VALID",CONFLICTS!$C$6:$C$205,"EVIDENCE"))&gt;0,"BLOCKING REFERENCE CONFLICT","CLEAR"),"CLEAR"))))</x:f>
      </x:c>
      <x:c r="K180" s="26" t="str">
        <x:f>IF(A180="","",IF(H180&lt;&gt;"VALID","BLOCKED",IF(I180&lt;&gt;"MATCH","UNRESOLVED",IF(E180="INCLUDE DIRECT",IF(J180="CLEAR","READY","BLOCKED"),IF(E180="INCLUDE CONDITIONAL",IF(J180="CLEAR","READY","UNRESOLVED"),IF(OR(E180="INCLUDE REFERENCE",E180="INCLUDE SUBSTITUTE",E180="EXCLUDE DIRECT"),IF(J180="CLEAR","READY","BLOCKED"),"BLOCKED"))))))</x:f>
      </x:c>
    </x:row>
    <x:row r="181">
      <x:c r="A181" s="20"/>
      <x:c r="B181" s="20"/>
      <x:c r="C181" s="20"/>
      <x:c r="D181" s="20"/>
      <x:c r="E181" s="20"/>
      <x:c r="F181" s="20"/>
      <x:c r="G181" s="20"/>
      <x:c r="H181" s="26" t="str">
        <x:f>IF(A181="","",IF(COUNTIF($A$6:$A$205,A181)&gt;1,"INVALID - DUPLICATE ID",IF(AND(COUNTIF(CANDIDATES!$A$6:$A$205,B181)=1,OR(AND(LEN(E181)=14,IFERROR(FIND("INCLUDE DIRECT",E181),0)=1),AND(LEN(E181)=19,IFERROR(FIND("INCLUDE CONDITIONAL",E181),0)=1),AND(LEN(E181)=17,IFERROR(FIND("INCLUDE REFERENCE",E181),0)=1),AND(LEN(E181)=18,IFERROR(FIND("INCLUDE SUBSTITUTE",E181),0)=1),AND(LEN(E181)=14,IFERROR(FIND("EXCLUDE DIRECT",E181),0)=1))),"VALID","INVALID - CONTROL / CANDIDATE")))</x:f>
      </x:c>
      <x:c r="I181" s="26" t="str">
        <x:f>IF(A181="","",IF(COUNTIFS(CANDIDATES!$A$6:$A$205,B181,CANDIDATES!$Q$6:$Q$205,C181)=1,"MATCH","REVIEW ROLE"))</x:f>
      </x:c>
      <x:c r="J181" s="26" t="str">
        <x:f>IF(A181="","",IF(OR(E181="INCLUDE DIRECT",E181="INCLUDE CONDITIONAL"),IF(COUNTIFS(CONFLICTS!$B$6:$B$205,B181,CONFLICTS!$H$6:$H$205,"YES",CONFLICTS!$I$6:$I$205,"OPEN",CONFLICTS!$K$6:$K$205,"VALID")&gt;0,"OPEN MATERIAL CONFLICT","CLEAR"),IF(E181="INCLUDE SUBSTITUTE",IF((COUNTIFS(CONFLICTS!$B$6:$B$205,B181,CONFLICTS!$H$6:$H$205,"YES",CONFLICTS!$I$6:$I$205,"OPEN",CONFLICTS!$K$6:$K$205,"VALID",CONFLICTS!$C$6:$C$205,"SCOPE")+COUNTIFS(CONFLICTS!$B$6:$B$205,B181,CONFLICTS!$H$6:$H$205,"YES",CONFLICTS!$I$6:$I$205,"OPEN",CONFLICTS!$K$6:$K$205,"VALID",CONFLICTS!$C$6:$C$205,"BUYER")+COUNTIFS(CONFLICTS!$B$6:$B$205,B181,CONFLICTS!$H$6:$H$205,"YES",CONFLICTS!$I$6:$I$205,"OPEN",CONFLICTS!$K$6:$K$205,"VALID",CONFLICTS!$C$6:$C$205,"EVIDENCE"))&gt;0,"BLOCKING SUBSTITUTE CONFLICT","CLEAR"),IF(E181="INCLUDE REFERENCE",IF((COUNTIFS(CONFLICTS!$B$6:$B$205,B181,CONFLICTS!$H$6:$H$205,"YES",CONFLICTS!$I$6:$I$205,"OPEN",CONFLICTS!$K$6:$K$205,"VALID",CONFLICTS!$C$6:$C$205,"SCOPE")+COUNTIFS(CONFLICTS!$B$6:$B$205,B181,CONFLICTS!$H$6:$H$205,"YES",CONFLICTS!$I$6:$I$205,"OPEN",CONFLICTS!$K$6:$K$205,"VALID",CONFLICTS!$C$6:$C$205,"EVIDENCE"))&gt;0,"BLOCKING REFERENCE CONFLICT","CLEAR"),"CLEAR"))))</x:f>
      </x:c>
      <x:c r="K181" s="26" t="str">
        <x:f>IF(A181="","",IF(H181&lt;&gt;"VALID","BLOCKED",IF(I181&lt;&gt;"MATCH","UNRESOLVED",IF(E181="INCLUDE DIRECT",IF(J181="CLEAR","READY","BLOCKED"),IF(E181="INCLUDE CONDITIONAL",IF(J181="CLEAR","READY","UNRESOLVED"),IF(OR(E181="INCLUDE REFERENCE",E181="INCLUDE SUBSTITUTE",E181="EXCLUDE DIRECT"),IF(J181="CLEAR","READY","BLOCKED"),"BLOCKED"))))))</x:f>
      </x:c>
    </x:row>
    <x:row r="182">
      <x:c r="A182" s="20"/>
      <x:c r="B182" s="20"/>
      <x:c r="C182" s="20"/>
      <x:c r="D182" s="20"/>
      <x:c r="E182" s="20"/>
      <x:c r="F182" s="20"/>
      <x:c r="G182" s="20"/>
      <x:c r="H182" s="26" t="str">
        <x:f>IF(A182="","",IF(COUNTIF($A$6:$A$205,A182)&gt;1,"INVALID - DUPLICATE ID",IF(AND(COUNTIF(CANDIDATES!$A$6:$A$205,B182)=1,OR(AND(LEN(E182)=14,IFERROR(FIND("INCLUDE DIRECT",E182),0)=1),AND(LEN(E182)=19,IFERROR(FIND("INCLUDE CONDITIONAL",E182),0)=1),AND(LEN(E182)=17,IFERROR(FIND("INCLUDE REFERENCE",E182),0)=1),AND(LEN(E182)=18,IFERROR(FIND("INCLUDE SUBSTITUTE",E182),0)=1),AND(LEN(E182)=14,IFERROR(FIND("EXCLUDE DIRECT",E182),0)=1))),"VALID","INVALID - CONTROL / CANDIDATE")))</x:f>
      </x:c>
      <x:c r="I182" s="26" t="str">
        <x:f>IF(A182="","",IF(COUNTIFS(CANDIDATES!$A$6:$A$205,B182,CANDIDATES!$Q$6:$Q$205,C182)=1,"MATCH","REVIEW ROLE"))</x:f>
      </x:c>
      <x:c r="J182" s="26" t="str">
        <x:f>IF(A182="","",IF(OR(E182="INCLUDE DIRECT",E182="INCLUDE CONDITIONAL"),IF(COUNTIFS(CONFLICTS!$B$6:$B$205,B182,CONFLICTS!$H$6:$H$205,"YES",CONFLICTS!$I$6:$I$205,"OPEN",CONFLICTS!$K$6:$K$205,"VALID")&gt;0,"OPEN MATERIAL CONFLICT","CLEAR"),IF(E182="INCLUDE SUBSTITUTE",IF((COUNTIFS(CONFLICTS!$B$6:$B$205,B182,CONFLICTS!$H$6:$H$205,"YES",CONFLICTS!$I$6:$I$205,"OPEN",CONFLICTS!$K$6:$K$205,"VALID",CONFLICTS!$C$6:$C$205,"SCOPE")+COUNTIFS(CONFLICTS!$B$6:$B$205,B182,CONFLICTS!$H$6:$H$205,"YES",CONFLICTS!$I$6:$I$205,"OPEN",CONFLICTS!$K$6:$K$205,"VALID",CONFLICTS!$C$6:$C$205,"BUYER")+COUNTIFS(CONFLICTS!$B$6:$B$205,B182,CONFLICTS!$H$6:$H$205,"YES",CONFLICTS!$I$6:$I$205,"OPEN",CONFLICTS!$K$6:$K$205,"VALID",CONFLICTS!$C$6:$C$205,"EVIDENCE"))&gt;0,"BLOCKING SUBSTITUTE CONFLICT","CLEAR"),IF(E182="INCLUDE REFERENCE",IF((COUNTIFS(CONFLICTS!$B$6:$B$205,B182,CONFLICTS!$H$6:$H$205,"YES",CONFLICTS!$I$6:$I$205,"OPEN",CONFLICTS!$K$6:$K$205,"VALID",CONFLICTS!$C$6:$C$205,"SCOPE")+COUNTIFS(CONFLICTS!$B$6:$B$205,B182,CONFLICTS!$H$6:$H$205,"YES",CONFLICTS!$I$6:$I$205,"OPEN",CONFLICTS!$K$6:$K$205,"VALID",CONFLICTS!$C$6:$C$205,"EVIDENCE"))&gt;0,"BLOCKING REFERENCE CONFLICT","CLEAR"),"CLEAR"))))</x:f>
      </x:c>
      <x:c r="K182" s="26" t="str">
        <x:f>IF(A182="","",IF(H182&lt;&gt;"VALID","BLOCKED",IF(I182&lt;&gt;"MATCH","UNRESOLVED",IF(E182="INCLUDE DIRECT",IF(J182="CLEAR","READY","BLOCKED"),IF(E182="INCLUDE CONDITIONAL",IF(J182="CLEAR","READY","UNRESOLVED"),IF(OR(E182="INCLUDE REFERENCE",E182="INCLUDE SUBSTITUTE",E182="EXCLUDE DIRECT"),IF(J182="CLEAR","READY","BLOCKED"),"BLOCKED"))))))</x:f>
      </x:c>
    </x:row>
    <x:row r="183">
      <x:c r="A183" s="20"/>
      <x:c r="B183" s="20"/>
      <x:c r="C183" s="20"/>
      <x:c r="D183" s="20"/>
      <x:c r="E183" s="20"/>
      <x:c r="F183" s="20"/>
      <x:c r="G183" s="20"/>
      <x:c r="H183" s="26" t="str">
        <x:f>IF(A183="","",IF(COUNTIF($A$6:$A$205,A183)&gt;1,"INVALID - DUPLICATE ID",IF(AND(COUNTIF(CANDIDATES!$A$6:$A$205,B183)=1,OR(AND(LEN(E183)=14,IFERROR(FIND("INCLUDE DIRECT",E183),0)=1),AND(LEN(E183)=19,IFERROR(FIND("INCLUDE CONDITIONAL",E183),0)=1),AND(LEN(E183)=17,IFERROR(FIND("INCLUDE REFERENCE",E183),0)=1),AND(LEN(E183)=18,IFERROR(FIND("INCLUDE SUBSTITUTE",E183),0)=1),AND(LEN(E183)=14,IFERROR(FIND("EXCLUDE DIRECT",E183),0)=1))),"VALID","INVALID - CONTROL / CANDIDATE")))</x:f>
      </x:c>
      <x:c r="I183" s="26" t="str">
        <x:f>IF(A183="","",IF(COUNTIFS(CANDIDATES!$A$6:$A$205,B183,CANDIDATES!$Q$6:$Q$205,C183)=1,"MATCH","REVIEW ROLE"))</x:f>
      </x:c>
      <x:c r="J183" s="26" t="str">
        <x:f>IF(A183="","",IF(OR(E183="INCLUDE DIRECT",E183="INCLUDE CONDITIONAL"),IF(COUNTIFS(CONFLICTS!$B$6:$B$205,B183,CONFLICTS!$H$6:$H$205,"YES",CONFLICTS!$I$6:$I$205,"OPEN",CONFLICTS!$K$6:$K$205,"VALID")&gt;0,"OPEN MATERIAL CONFLICT","CLEAR"),IF(E183="INCLUDE SUBSTITUTE",IF((COUNTIFS(CONFLICTS!$B$6:$B$205,B183,CONFLICTS!$H$6:$H$205,"YES",CONFLICTS!$I$6:$I$205,"OPEN",CONFLICTS!$K$6:$K$205,"VALID",CONFLICTS!$C$6:$C$205,"SCOPE")+COUNTIFS(CONFLICTS!$B$6:$B$205,B183,CONFLICTS!$H$6:$H$205,"YES",CONFLICTS!$I$6:$I$205,"OPEN",CONFLICTS!$K$6:$K$205,"VALID",CONFLICTS!$C$6:$C$205,"BUYER")+COUNTIFS(CONFLICTS!$B$6:$B$205,B183,CONFLICTS!$H$6:$H$205,"YES",CONFLICTS!$I$6:$I$205,"OPEN",CONFLICTS!$K$6:$K$205,"VALID",CONFLICTS!$C$6:$C$205,"EVIDENCE"))&gt;0,"BLOCKING SUBSTITUTE CONFLICT","CLEAR"),IF(E183="INCLUDE REFERENCE",IF((COUNTIFS(CONFLICTS!$B$6:$B$205,B183,CONFLICTS!$H$6:$H$205,"YES",CONFLICTS!$I$6:$I$205,"OPEN",CONFLICTS!$K$6:$K$205,"VALID",CONFLICTS!$C$6:$C$205,"SCOPE")+COUNTIFS(CONFLICTS!$B$6:$B$205,B183,CONFLICTS!$H$6:$H$205,"YES",CONFLICTS!$I$6:$I$205,"OPEN",CONFLICTS!$K$6:$K$205,"VALID",CONFLICTS!$C$6:$C$205,"EVIDENCE"))&gt;0,"BLOCKING REFERENCE CONFLICT","CLEAR"),"CLEAR"))))</x:f>
      </x:c>
      <x:c r="K183" s="26" t="str">
        <x:f>IF(A183="","",IF(H183&lt;&gt;"VALID","BLOCKED",IF(I183&lt;&gt;"MATCH","UNRESOLVED",IF(E183="INCLUDE DIRECT",IF(J183="CLEAR","READY","BLOCKED"),IF(E183="INCLUDE CONDITIONAL",IF(J183="CLEAR","READY","UNRESOLVED"),IF(OR(E183="INCLUDE REFERENCE",E183="INCLUDE SUBSTITUTE",E183="EXCLUDE DIRECT"),IF(J183="CLEAR","READY","BLOCKED"),"BLOCKED"))))))</x:f>
      </x:c>
    </x:row>
    <x:row r="184">
      <x:c r="A184" s="20"/>
      <x:c r="B184" s="20"/>
      <x:c r="C184" s="20"/>
      <x:c r="D184" s="20"/>
      <x:c r="E184" s="20"/>
      <x:c r="F184" s="20"/>
      <x:c r="G184" s="20"/>
      <x:c r="H184" s="26" t="str">
        <x:f>IF(A184="","",IF(COUNTIF($A$6:$A$205,A184)&gt;1,"INVALID - DUPLICATE ID",IF(AND(COUNTIF(CANDIDATES!$A$6:$A$205,B184)=1,OR(AND(LEN(E184)=14,IFERROR(FIND("INCLUDE DIRECT",E184),0)=1),AND(LEN(E184)=19,IFERROR(FIND("INCLUDE CONDITIONAL",E184),0)=1),AND(LEN(E184)=17,IFERROR(FIND("INCLUDE REFERENCE",E184),0)=1),AND(LEN(E184)=18,IFERROR(FIND("INCLUDE SUBSTITUTE",E184),0)=1),AND(LEN(E184)=14,IFERROR(FIND("EXCLUDE DIRECT",E184),0)=1))),"VALID","INVALID - CONTROL / CANDIDATE")))</x:f>
      </x:c>
      <x:c r="I184" s="26" t="str">
        <x:f>IF(A184="","",IF(COUNTIFS(CANDIDATES!$A$6:$A$205,B184,CANDIDATES!$Q$6:$Q$205,C184)=1,"MATCH","REVIEW ROLE"))</x:f>
      </x:c>
      <x:c r="J184" s="26" t="str">
        <x:f>IF(A184="","",IF(OR(E184="INCLUDE DIRECT",E184="INCLUDE CONDITIONAL"),IF(COUNTIFS(CONFLICTS!$B$6:$B$205,B184,CONFLICTS!$H$6:$H$205,"YES",CONFLICTS!$I$6:$I$205,"OPEN",CONFLICTS!$K$6:$K$205,"VALID")&gt;0,"OPEN MATERIAL CONFLICT","CLEAR"),IF(E184="INCLUDE SUBSTITUTE",IF((COUNTIFS(CONFLICTS!$B$6:$B$205,B184,CONFLICTS!$H$6:$H$205,"YES",CONFLICTS!$I$6:$I$205,"OPEN",CONFLICTS!$K$6:$K$205,"VALID",CONFLICTS!$C$6:$C$205,"SCOPE")+COUNTIFS(CONFLICTS!$B$6:$B$205,B184,CONFLICTS!$H$6:$H$205,"YES",CONFLICTS!$I$6:$I$205,"OPEN",CONFLICTS!$K$6:$K$205,"VALID",CONFLICTS!$C$6:$C$205,"BUYER")+COUNTIFS(CONFLICTS!$B$6:$B$205,B184,CONFLICTS!$H$6:$H$205,"YES",CONFLICTS!$I$6:$I$205,"OPEN",CONFLICTS!$K$6:$K$205,"VALID",CONFLICTS!$C$6:$C$205,"EVIDENCE"))&gt;0,"BLOCKING SUBSTITUTE CONFLICT","CLEAR"),IF(E184="INCLUDE REFERENCE",IF((COUNTIFS(CONFLICTS!$B$6:$B$205,B184,CONFLICTS!$H$6:$H$205,"YES",CONFLICTS!$I$6:$I$205,"OPEN",CONFLICTS!$K$6:$K$205,"VALID",CONFLICTS!$C$6:$C$205,"SCOPE")+COUNTIFS(CONFLICTS!$B$6:$B$205,B184,CONFLICTS!$H$6:$H$205,"YES",CONFLICTS!$I$6:$I$205,"OPEN",CONFLICTS!$K$6:$K$205,"VALID",CONFLICTS!$C$6:$C$205,"EVIDENCE"))&gt;0,"BLOCKING REFERENCE CONFLICT","CLEAR"),"CLEAR"))))</x:f>
      </x:c>
      <x:c r="K184" s="26" t="str">
        <x:f>IF(A184="","",IF(H184&lt;&gt;"VALID","BLOCKED",IF(I184&lt;&gt;"MATCH","UNRESOLVED",IF(E184="INCLUDE DIRECT",IF(J184="CLEAR","READY","BLOCKED"),IF(E184="INCLUDE CONDITIONAL",IF(J184="CLEAR","READY","UNRESOLVED"),IF(OR(E184="INCLUDE REFERENCE",E184="INCLUDE SUBSTITUTE",E184="EXCLUDE DIRECT"),IF(J184="CLEAR","READY","BLOCKED"),"BLOCKED"))))))</x:f>
      </x:c>
    </x:row>
    <x:row r="185">
      <x:c r="A185" s="20"/>
      <x:c r="B185" s="20"/>
      <x:c r="C185" s="20"/>
      <x:c r="D185" s="20"/>
      <x:c r="E185" s="20"/>
      <x:c r="F185" s="20"/>
      <x:c r="G185" s="20"/>
      <x:c r="H185" s="26" t="str">
        <x:f>IF(A185="","",IF(COUNTIF($A$6:$A$205,A185)&gt;1,"INVALID - DUPLICATE ID",IF(AND(COUNTIF(CANDIDATES!$A$6:$A$205,B185)=1,OR(AND(LEN(E185)=14,IFERROR(FIND("INCLUDE DIRECT",E185),0)=1),AND(LEN(E185)=19,IFERROR(FIND("INCLUDE CONDITIONAL",E185),0)=1),AND(LEN(E185)=17,IFERROR(FIND("INCLUDE REFERENCE",E185),0)=1),AND(LEN(E185)=18,IFERROR(FIND("INCLUDE SUBSTITUTE",E185),0)=1),AND(LEN(E185)=14,IFERROR(FIND("EXCLUDE DIRECT",E185),0)=1))),"VALID","INVALID - CONTROL / CANDIDATE")))</x:f>
      </x:c>
      <x:c r="I185" s="26" t="str">
        <x:f>IF(A185="","",IF(COUNTIFS(CANDIDATES!$A$6:$A$205,B185,CANDIDATES!$Q$6:$Q$205,C185)=1,"MATCH","REVIEW ROLE"))</x:f>
      </x:c>
      <x:c r="J185" s="26" t="str">
        <x:f>IF(A185="","",IF(OR(E185="INCLUDE DIRECT",E185="INCLUDE CONDITIONAL"),IF(COUNTIFS(CONFLICTS!$B$6:$B$205,B185,CONFLICTS!$H$6:$H$205,"YES",CONFLICTS!$I$6:$I$205,"OPEN",CONFLICTS!$K$6:$K$205,"VALID")&gt;0,"OPEN MATERIAL CONFLICT","CLEAR"),IF(E185="INCLUDE SUBSTITUTE",IF((COUNTIFS(CONFLICTS!$B$6:$B$205,B185,CONFLICTS!$H$6:$H$205,"YES",CONFLICTS!$I$6:$I$205,"OPEN",CONFLICTS!$K$6:$K$205,"VALID",CONFLICTS!$C$6:$C$205,"SCOPE")+COUNTIFS(CONFLICTS!$B$6:$B$205,B185,CONFLICTS!$H$6:$H$205,"YES",CONFLICTS!$I$6:$I$205,"OPEN",CONFLICTS!$K$6:$K$205,"VALID",CONFLICTS!$C$6:$C$205,"BUYER")+COUNTIFS(CONFLICTS!$B$6:$B$205,B185,CONFLICTS!$H$6:$H$205,"YES",CONFLICTS!$I$6:$I$205,"OPEN",CONFLICTS!$K$6:$K$205,"VALID",CONFLICTS!$C$6:$C$205,"EVIDENCE"))&gt;0,"BLOCKING SUBSTITUTE CONFLICT","CLEAR"),IF(E185="INCLUDE REFERENCE",IF((COUNTIFS(CONFLICTS!$B$6:$B$205,B185,CONFLICTS!$H$6:$H$205,"YES",CONFLICTS!$I$6:$I$205,"OPEN",CONFLICTS!$K$6:$K$205,"VALID",CONFLICTS!$C$6:$C$205,"SCOPE")+COUNTIFS(CONFLICTS!$B$6:$B$205,B185,CONFLICTS!$H$6:$H$205,"YES",CONFLICTS!$I$6:$I$205,"OPEN",CONFLICTS!$K$6:$K$205,"VALID",CONFLICTS!$C$6:$C$205,"EVIDENCE"))&gt;0,"BLOCKING REFERENCE CONFLICT","CLEAR"),"CLEAR"))))</x:f>
      </x:c>
      <x:c r="K185" s="26" t="str">
        <x:f>IF(A185="","",IF(H185&lt;&gt;"VALID","BLOCKED",IF(I185&lt;&gt;"MATCH","UNRESOLVED",IF(E185="INCLUDE DIRECT",IF(J185="CLEAR","READY","BLOCKED"),IF(E185="INCLUDE CONDITIONAL",IF(J185="CLEAR","READY","UNRESOLVED"),IF(OR(E185="INCLUDE REFERENCE",E185="INCLUDE SUBSTITUTE",E185="EXCLUDE DIRECT"),IF(J185="CLEAR","READY","BLOCKED"),"BLOCKED"))))))</x:f>
      </x:c>
    </x:row>
    <x:row r="186">
      <x:c r="A186" s="20"/>
      <x:c r="B186" s="20"/>
      <x:c r="C186" s="20"/>
      <x:c r="D186" s="20"/>
      <x:c r="E186" s="20"/>
      <x:c r="F186" s="20"/>
      <x:c r="G186" s="20"/>
      <x:c r="H186" s="26" t="str">
        <x:f>IF(A186="","",IF(COUNTIF($A$6:$A$205,A186)&gt;1,"INVALID - DUPLICATE ID",IF(AND(COUNTIF(CANDIDATES!$A$6:$A$205,B186)=1,OR(AND(LEN(E186)=14,IFERROR(FIND("INCLUDE DIRECT",E186),0)=1),AND(LEN(E186)=19,IFERROR(FIND("INCLUDE CONDITIONAL",E186),0)=1),AND(LEN(E186)=17,IFERROR(FIND("INCLUDE REFERENCE",E186),0)=1),AND(LEN(E186)=18,IFERROR(FIND("INCLUDE SUBSTITUTE",E186),0)=1),AND(LEN(E186)=14,IFERROR(FIND("EXCLUDE DIRECT",E186),0)=1))),"VALID","INVALID - CONTROL / CANDIDATE")))</x:f>
      </x:c>
      <x:c r="I186" s="26" t="str">
        <x:f>IF(A186="","",IF(COUNTIFS(CANDIDATES!$A$6:$A$205,B186,CANDIDATES!$Q$6:$Q$205,C186)=1,"MATCH","REVIEW ROLE"))</x:f>
      </x:c>
      <x:c r="J186" s="26" t="str">
        <x:f>IF(A186="","",IF(OR(E186="INCLUDE DIRECT",E186="INCLUDE CONDITIONAL"),IF(COUNTIFS(CONFLICTS!$B$6:$B$205,B186,CONFLICTS!$H$6:$H$205,"YES",CONFLICTS!$I$6:$I$205,"OPEN",CONFLICTS!$K$6:$K$205,"VALID")&gt;0,"OPEN MATERIAL CONFLICT","CLEAR"),IF(E186="INCLUDE SUBSTITUTE",IF((COUNTIFS(CONFLICTS!$B$6:$B$205,B186,CONFLICTS!$H$6:$H$205,"YES",CONFLICTS!$I$6:$I$205,"OPEN",CONFLICTS!$K$6:$K$205,"VALID",CONFLICTS!$C$6:$C$205,"SCOPE")+COUNTIFS(CONFLICTS!$B$6:$B$205,B186,CONFLICTS!$H$6:$H$205,"YES",CONFLICTS!$I$6:$I$205,"OPEN",CONFLICTS!$K$6:$K$205,"VALID",CONFLICTS!$C$6:$C$205,"BUYER")+COUNTIFS(CONFLICTS!$B$6:$B$205,B186,CONFLICTS!$H$6:$H$205,"YES",CONFLICTS!$I$6:$I$205,"OPEN",CONFLICTS!$K$6:$K$205,"VALID",CONFLICTS!$C$6:$C$205,"EVIDENCE"))&gt;0,"BLOCKING SUBSTITUTE CONFLICT","CLEAR"),IF(E186="INCLUDE REFERENCE",IF((COUNTIFS(CONFLICTS!$B$6:$B$205,B186,CONFLICTS!$H$6:$H$205,"YES",CONFLICTS!$I$6:$I$205,"OPEN",CONFLICTS!$K$6:$K$205,"VALID",CONFLICTS!$C$6:$C$205,"SCOPE")+COUNTIFS(CONFLICTS!$B$6:$B$205,B186,CONFLICTS!$H$6:$H$205,"YES",CONFLICTS!$I$6:$I$205,"OPEN",CONFLICTS!$K$6:$K$205,"VALID",CONFLICTS!$C$6:$C$205,"EVIDENCE"))&gt;0,"BLOCKING REFERENCE CONFLICT","CLEAR"),"CLEAR"))))</x:f>
      </x:c>
      <x:c r="K186" s="26" t="str">
        <x:f>IF(A186="","",IF(H186&lt;&gt;"VALID","BLOCKED",IF(I186&lt;&gt;"MATCH","UNRESOLVED",IF(E186="INCLUDE DIRECT",IF(J186="CLEAR","READY","BLOCKED"),IF(E186="INCLUDE CONDITIONAL",IF(J186="CLEAR","READY","UNRESOLVED"),IF(OR(E186="INCLUDE REFERENCE",E186="INCLUDE SUBSTITUTE",E186="EXCLUDE DIRECT"),IF(J186="CLEAR","READY","BLOCKED"),"BLOCKED"))))))</x:f>
      </x:c>
    </x:row>
    <x:row r="187">
      <x:c r="A187" s="20"/>
      <x:c r="B187" s="20"/>
      <x:c r="C187" s="20"/>
      <x:c r="D187" s="20"/>
      <x:c r="E187" s="20"/>
      <x:c r="F187" s="20"/>
      <x:c r="G187" s="20"/>
      <x:c r="H187" s="26" t="str">
        <x:f>IF(A187="","",IF(COUNTIF($A$6:$A$205,A187)&gt;1,"INVALID - DUPLICATE ID",IF(AND(COUNTIF(CANDIDATES!$A$6:$A$205,B187)=1,OR(AND(LEN(E187)=14,IFERROR(FIND("INCLUDE DIRECT",E187),0)=1),AND(LEN(E187)=19,IFERROR(FIND("INCLUDE CONDITIONAL",E187),0)=1),AND(LEN(E187)=17,IFERROR(FIND("INCLUDE REFERENCE",E187),0)=1),AND(LEN(E187)=18,IFERROR(FIND("INCLUDE SUBSTITUTE",E187),0)=1),AND(LEN(E187)=14,IFERROR(FIND("EXCLUDE DIRECT",E187),0)=1))),"VALID","INVALID - CONTROL / CANDIDATE")))</x:f>
      </x:c>
      <x:c r="I187" s="26" t="str">
        <x:f>IF(A187="","",IF(COUNTIFS(CANDIDATES!$A$6:$A$205,B187,CANDIDATES!$Q$6:$Q$205,C187)=1,"MATCH","REVIEW ROLE"))</x:f>
      </x:c>
      <x:c r="J187" s="26" t="str">
        <x:f>IF(A187="","",IF(OR(E187="INCLUDE DIRECT",E187="INCLUDE CONDITIONAL"),IF(COUNTIFS(CONFLICTS!$B$6:$B$205,B187,CONFLICTS!$H$6:$H$205,"YES",CONFLICTS!$I$6:$I$205,"OPEN",CONFLICTS!$K$6:$K$205,"VALID")&gt;0,"OPEN MATERIAL CONFLICT","CLEAR"),IF(E187="INCLUDE SUBSTITUTE",IF((COUNTIFS(CONFLICTS!$B$6:$B$205,B187,CONFLICTS!$H$6:$H$205,"YES",CONFLICTS!$I$6:$I$205,"OPEN",CONFLICTS!$K$6:$K$205,"VALID",CONFLICTS!$C$6:$C$205,"SCOPE")+COUNTIFS(CONFLICTS!$B$6:$B$205,B187,CONFLICTS!$H$6:$H$205,"YES",CONFLICTS!$I$6:$I$205,"OPEN",CONFLICTS!$K$6:$K$205,"VALID",CONFLICTS!$C$6:$C$205,"BUYER")+COUNTIFS(CONFLICTS!$B$6:$B$205,B187,CONFLICTS!$H$6:$H$205,"YES",CONFLICTS!$I$6:$I$205,"OPEN",CONFLICTS!$K$6:$K$205,"VALID",CONFLICTS!$C$6:$C$205,"EVIDENCE"))&gt;0,"BLOCKING SUBSTITUTE CONFLICT","CLEAR"),IF(E187="INCLUDE REFERENCE",IF((COUNTIFS(CONFLICTS!$B$6:$B$205,B187,CONFLICTS!$H$6:$H$205,"YES",CONFLICTS!$I$6:$I$205,"OPEN",CONFLICTS!$K$6:$K$205,"VALID",CONFLICTS!$C$6:$C$205,"SCOPE")+COUNTIFS(CONFLICTS!$B$6:$B$205,B187,CONFLICTS!$H$6:$H$205,"YES",CONFLICTS!$I$6:$I$205,"OPEN",CONFLICTS!$K$6:$K$205,"VALID",CONFLICTS!$C$6:$C$205,"EVIDENCE"))&gt;0,"BLOCKING REFERENCE CONFLICT","CLEAR"),"CLEAR"))))</x:f>
      </x:c>
      <x:c r="K187" s="26" t="str">
        <x:f>IF(A187="","",IF(H187&lt;&gt;"VALID","BLOCKED",IF(I187&lt;&gt;"MATCH","UNRESOLVED",IF(E187="INCLUDE DIRECT",IF(J187="CLEAR","READY","BLOCKED"),IF(E187="INCLUDE CONDITIONAL",IF(J187="CLEAR","READY","UNRESOLVED"),IF(OR(E187="INCLUDE REFERENCE",E187="INCLUDE SUBSTITUTE",E187="EXCLUDE DIRECT"),IF(J187="CLEAR","READY","BLOCKED"),"BLOCKED"))))))</x:f>
      </x:c>
    </x:row>
    <x:row r="188">
      <x:c r="A188" s="20"/>
      <x:c r="B188" s="20"/>
      <x:c r="C188" s="20"/>
      <x:c r="D188" s="20"/>
      <x:c r="E188" s="20"/>
      <x:c r="F188" s="20"/>
      <x:c r="G188" s="20"/>
      <x:c r="H188" s="26" t="str">
        <x:f>IF(A188="","",IF(COUNTIF($A$6:$A$205,A188)&gt;1,"INVALID - DUPLICATE ID",IF(AND(COUNTIF(CANDIDATES!$A$6:$A$205,B188)=1,OR(AND(LEN(E188)=14,IFERROR(FIND("INCLUDE DIRECT",E188),0)=1),AND(LEN(E188)=19,IFERROR(FIND("INCLUDE CONDITIONAL",E188),0)=1),AND(LEN(E188)=17,IFERROR(FIND("INCLUDE REFERENCE",E188),0)=1),AND(LEN(E188)=18,IFERROR(FIND("INCLUDE SUBSTITUTE",E188),0)=1),AND(LEN(E188)=14,IFERROR(FIND("EXCLUDE DIRECT",E188),0)=1))),"VALID","INVALID - CONTROL / CANDIDATE")))</x:f>
      </x:c>
      <x:c r="I188" s="26" t="str">
        <x:f>IF(A188="","",IF(COUNTIFS(CANDIDATES!$A$6:$A$205,B188,CANDIDATES!$Q$6:$Q$205,C188)=1,"MATCH","REVIEW ROLE"))</x:f>
      </x:c>
      <x:c r="J188" s="26" t="str">
        <x:f>IF(A188="","",IF(OR(E188="INCLUDE DIRECT",E188="INCLUDE CONDITIONAL"),IF(COUNTIFS(CONFLICTS!$B$6:$B$205,B188,CONFLICTS!$H$6:$H$205,"YES",CONFLICTS!$I$6:$I$205,"OPEN",CONFLICTS!$K$6:$K$205,"VALID")&gt;0,"OPEN MATERIAL CONFLICT","CLEAR"),IF(E188="INCLUDE SUBSTITUTE",IF((COUNTIFS(CONFLICTS!$B$6:$B$205,B188,CONFLICTS!$H$6:$H$205,"YES",CONFLICTS!$I$6:$I$205,"OPEN",CONFLICTS!$K$6:$K$205,"VALID",CONFLICTS!$C$6:$C$205,"SCOPE")+COUNTIFS(CONFLICTS!$B$6:$B$205,B188,CONFLICTS!$H$6:$H$205,"YES",CONFLICTS!$I$6:$I$205,"OPEN",CONFLICTS!$K$6:$K$205,"VALID",CONFLICTS!$C$6:$C$205,"BUYER")+COUNTIFS(CONFLICTS!$B$6:$B$205,B188,CONFLICTS!$H$6:$H$205,"YES",CONFLICTS!$I$6:$I$205,"OPEN",CONFLICTS!$K$6:$K$205,"VALID",CONFLICTS!$C$6:$C$205,"EVIDENCE"))&gt;0,"BLOCKING SUBSTITUTE CONFLICT","CLEAR"),IF(E188="INCLUDE REFERENCE",IF((COUNTIFS(CONFLICTS!$B$6:$B$205,B188,CONFLICTS!$H$6:$H$205,"YES",CONFLICTS!$I$6:$I$205,"OPEN",CONFLICTS!$K$6:$K$205,"VALID",CONFLICTS!$C$6:$C$205,"SCOPE")+COUNTIFS(CONFLICTS!$B$6:$B$205,B188,CONFLICTS!$H$6:$H$205,"YES",CONFLICTS!$I$6:$I$205,"OPEN",CONFLICTS!$K$6:$K$205,"VALID",CONFLICTS!$C$6:$C$205,"EVIDENCE"))&gt;0,"BLOCKING REFERENCE CONFLICT","CLEAR"),"CLEAR"))))</x:f>
      </x:c>
      <x:c r="K188" s="26" t="str">
        <x:f>IF(A188="","",IF(H188&lt;&gt;"VALID","BLOCKED",IF(I188&lt;&gt;"MATCH","UNRESOLVED",IF(E188="INCLUDE DIRECT",IF(J188="CLEAR","READY","BLOCKED"),IF(E188="INCLUDE CONDITIONAL",IF(J188="CLEAR","READY","UNRESOLVED"),IF(OR(E188="INCLUDE REFERENCE",E188="INCLUDE SUBSTITUTE",E188="EXCLUDE DIRECT"),IF(J188="CLEAR","READY","BLOCKED"),"BLOCKED"))))))</x:f>
      </x:c>
    </x:row>
    <x:row r="189">
      <x:c r="A189" s="20"/>
      <x:c r="B189" s="20"/>
      <x:c r="C189" s="20"/>
      <x:c r="D189" s="20"/>
      <x:c r="E189" s="20"/>
      <x:c r="F189" s="20"/>
      <x:c r="G189" s="20"/>
      <x:c r="H189" s="26" t="str">
        <x:f>IF(A189="","",IF(COUNTIF($A$6:$A$205,A189)&gt;1,"INVALID - DUPLICATE ID",IF(AND(COUNTIF(CANDIDATES!$A$6:$A$205,B189)=1,OR(AND(LEN(E189)=14,IFERROR(FIND("INCLUDE DIRECT",E189),0)=1),AND(LEN(E189)=19,IFERROR(FIND("INCLUDE CONDITIONAL",E189),0)=1),AND(LEN(E189)=17,IFERROR(FIND("INCLUDE REFERENCE",E189),0)=1),AND(LEN(E189)=18,IFERROR(FIND("INCLUDE SUBSTITUTE",E189),0)=1),AND(LEN(E189)=14,IFERROR(FIND("EXCLUDE DIRECT",E189),0)=1))),"VALID","INVALID - CONTROL / CANDIDATE")))</x:f>
      </x:c>
      <x:c r="I189" s="26" t="str">
        <x:f>IF(A189="","",IF(COUNTIFS(CANDIDATES!$A$6:$A$205,B189,CANDIDATES!$Q$6:$Q$205,C189)=1,"MATCH","REVIEW ROLE"))</x:f>
      </x:c>
      <x:c r="J189" s="26" t="str">
        <x:f>IF(A189="","",IF(OR(E189="INCLUDE DIRECT",E189="INCLUDE CONDITIONAL"),IF(COUNTIFS(CONFLICTS!$B$6:$B$205,B189,CONFLICTS!$H$6:$H$205,"YES",CONFLICTS!$I$6:$I$205,"OPEN",CONFLICTS!$K$6:$K$205,"VALID")&gt;0,"OPEN MATERIAL CONFLICT","CLEAR"),IF(E189="INCLUDE SUBSTITUTE",IF((COUNTIFS(CONFLICTS!$B$6:$B$205,B189,CONFLICTS!$H$6:$H$205,"YES",CONFLICTS!$I$6:$I$205,"OPEN",CONFLICTS!$K$6:$K$205,"VALID",CONFLICTS!$C$6:$C$205,"SCOPE")+COUNTIFS(CONFLICTS!$B$6:$B$205,B189,CONFLICTS!$H$6:$H$205,"YES",CONFLICTS!$I$6:$I$205,"OPEN",CONFLICTS!$K$6:$K$205,"VALID",CONFLICTS!$C$6:$C$205,"BUYER")+COUNTIFS(CONFLICTS!$B$6:$B$205,B189,CONFLICTS!$H$6:$H$205,"YES",CONFLICTS!$I$6:$I$205,"OPEN",CONFLICTS!$K$6:$K$205,"VALID",CONFLICTS!$C$6:$C$205,"EVIDENCE"))&gt;0,"BLOCKING SUBSTITUTE CONFLICT","CLEAR"),IF(E189="INCLUDE REFERENCE",IF((COUNTIFS(CONFLICTS!$B$6:$B$205,B189,CONFLICTS!$H$6:$H$205,"YES",CONFLICTS!$I$6:$I$205,"OPEN",CONFLICTS!$K$6:$K$205,"VALID",CONFLICTS!$C$6:$C$205,"SCOPE")+COUNTIFS(CONFLICTS!$B$6:$B$205,B189,CONFLICTS!$H$6:$H$205,"YES",CONFLICTS!$I$6:$I$205,"OPEN",CONFLICTS!$K$6:$K$205,"VALID",CONFLICTS!$C$6:$C$205,"EVIDENCE"))&gt;0,"BLOCKING REFERENCE CONFLICT","CLEAR"),"CLEAR"))))</x:f>
      </x:c>
      <x:c r="K189" s="26" t="str">
        <x:f>IF(A189="","",IF(H189&lt;&gt;"VALID","BLOCKED",IF(I189&lt;&gt;"MATCH","UNRESOLVED",IF(E189="INCLUDE DIRECT",IF(J189="CLEAR","READY","BLOCKED"),IF(E189="INCLUDE CONDITIONAL",IF(J189="CLEAR","READY","UNRESOLVED"),IF(OR(E189="INCLUDE REFERENCE",E189="INCLUDE SUBSTITUTE",E189="EXCLUDE DIRECT"),IF(J189="CLEAR","READY","BLOCKED"),"BLOCKED"))))))</x:f>
      </x:c>
    </x:row>
    <x:row r="190">
      <x:c r="A190" s="20"/>
      <x:c r="B190" s="20"/>
      <x:c r="C190" s="20"/>
      <x:c r="D190" s="20"/>
      <x:c r="E190" s="20"/>
      <x:c r="F190" s="20"/>
      <x:c r="G190" s="20"/>
      <x:c r="H190" s="26" t="str">
        <x:f>IF(A190="","",IF(COUNTIF($A$6:$A$205,A190)&gt;1,"INVALID - DUPLICATE ID",IF(AND(COUNTIF(CANDIDATES!$A$6:$A$205,B190)=1,OR(AND(LEN(E190)=14,IFERROR(FIND("INCLUDE DIRECT",E190),0)=1),AND(LEN(E190)=19,IFERROR(FIND("INCLUDE CONDITIONAL",E190),0)=1),AND(LEN(E190)=17,IFERROR(FIND("INCLUDE REFERENCE",E190),0)=1),AND(LEN(E190)=18,IFERROR(FIND("INCLUDE SUBSTITUTE",E190),0)=1),AND(LEN(E190)=14,IFERROR(FIND("EXCLUDE DIRECT",E190),0)=1))),"VALID","INVALID - CONTROL / CANDIDATE")))</x:f>
      </x:c>
      <x:c r="I190" s="26" t="str">
        <x:f>IF(A190="","",IF(COUNTIFS(CANDIDATES!$A$6:$A$205,B190,CANDIDATES!$Q$6:$Q$205,C190)=1,"MATCH","REVIEW ROLE"))</x:f>
      </x:c>
      <x:c r="J190" s="26" t="str">
        <x:f>IF(A190="","",IF(OR(E190="INCLUDE DIRECT",E190="INCLUDE CONDITIONAL"),IF(COUNTIFS(CONFLICTS!$B$6:$B$205,B190,CONFLICTS!$H$6:$H$205,"YES",CONFLICTS!$I$6:$I$205,"OPEN",CONFLICTS!$K$6:$K$205,"VALID")&gt;0,"OPEN MATERIAL CONFLICT","CLEAR"),IF(E190="INCLUDE SUBSTITUTE",IF((COUNTIFS(CONFLICTS!$B$6:$B$205,B190,CONFLICTS!$H$6:$H$205,"YES",CONFLICTS!$I$6:$I$205,"OPEN",CONFLICTS!$K$6:$K$205,"VALID",CONFLICTS!$C$6:$C$205,"SCOPE")+COUNTIFS(CONFLICTS!$B$6:$B$205,B190,CONFLICTS!$H$6:$H$205,"YES",CONFLICTS!$I$6:$I$205,"OPEN",CONFLICTS!$K$6:$K$205,"VALID",CONFLICTS!$C$6:$C$205,"BUYER")+COUNTIFS(CONFLICTS!$B$6:$B$205,B190,CONFLICTS!$H$6:$H$205,"YES",CONFLICTS!$I$6:$I$205,"OPEN",CONFLICTS!$K$6:$K$205,"VALID",CONFLICTS!$C$6:$C$205,"EVIDENCE"))&gt;0,"BLOCKING SUBSTITUTE CONFLICT","CLEAR"),IF(E190="INCLUDE REFERENCE",IF((COUNTIFS(CONFLICTS!$B$6:$B$205,B190,CONFLICTS!$H$6:$H$205,"YES",CONFLICTS!$I$6:$I$205,"OPEN",CONFLICTS!$K$6:$K$205,"VALID",CONFLICTS!$C$6:$C$205,"SCOPE")+COUNTIFS(CONFLICTS!$B$6:$B$205,B190,CONFLICTS!$H$6:$H$205,"YES",CONFLICTS!$I$6:$I$205,"OPEN",CONFLICTS!$K$6:$K$205,"VALID",CONFLICTS!$C$6:$C$205,"EVIDENCE"))&gt;0,"BLOCKING REFERENCE CONFLICT","CLEAR"),"CLEAR"))))</x:f>
      </x:c>
      <x:c r="K190" s="26" t="str">
        <x:f>IF(A190="","",IF(H190&lt;&gt;"VALID","BLOCKED",IF(I190&lt;&gt;"MATCH","UNRESOLVED",IF(E190="INCLUDE DIRECT",IF(J190="CLEAR","READY","BLOCKED"),IF(E190="INCLUDE CONDITIONAL",IF(J190="CLEAR","READY","UNRESOLVED"),IF(OR(E190="INCLUDE REFERENCE",E190="INCLUDE SUBSTITUTE",E190="EXCLUDE DIRECT"),IF(J190="CLEAR","READY","BLOCKED"),"BLOCKED"))))))</x:f>
      </x:c>
    </x:row>
    <x:row r="191">
      <x:c r="A191" s="20"/>
      <x:c r="B191" s="20"/>
      <x:c r="C191" s="20"/>
      <x:c r="D191" s="20"/>
      <x:c r="E191" s="20"/>
      <x:c r="F191" s="20"/>
      <x:c r="G191" s="20"/>
      <x:c r="H191" s="26" t="str">
        <x:f>IF(A191="","",IF(COUNTIF($A$6:$A$205,A191)&gt;1,"INVALID - DUPLICATE ID",IF(AND(COUNTIF(CANDIDATES!$A$6:$A$205,B191)=1,OR(AND(LEN(E191)=14,IFERROR(FIND("INCLUDE DIRECT",E191),0)=1),AND(LEN(E191)=19,IFERROR(FIND("INCLUDE CONDITIONAL",E191),0)=1),AND(LEN(E191)=17,IFERROR(FIND("INCLUDE REFERENCE",E191),0)=1),AND(LEN(E191)=18,IFERROR(FIND("INCLUDE SUBSTITUTE",E191),0)=1),AND(LEN(E191)=14,IFERROR(FIND("EXCLUDE DIRECT",E191),0)=1))),"VALID","INVALID - CONTROL / CANDIDATE")))</x:f>
      </x:c>
      <x:c r="I191" s="26" t="str">
        <x:f>IF(A191="","",IF(COUNTIFS(CANDIDATES!$A$6:$A$205,B191,CANDIDATES!$Q$6:$Q$205,C191)=1,"MATCH","REVIEW ROLE"))</x:f>
      </x:c>
      <x:c r="J191" s="26" t="str">
        <x:f>IF(A191="","",IF(OR(E191="INCLUDE DIRECT",E191="INCLUDE CONDITIONAL"),IF(COUNTIFS(CONFLICTS!$B$6:$B$205,B191,CONFLICTS!$H$6:$H$205,"YES",CONFLICTS!$I$6:$I$205,"OPEN",CONFLICTS!$K$6:$K$205,"VALID")&gt;0,"OPEN MATERIAL CONFLICT","CLEAR"),IF(E191="INCLUDE SUBSTITUTE",IF((COUNTIFS(CONFLICTS!$B$6:$B$205,B191,CONFLICTS!$H$6:$H$205,"YES",CONFLICTS!$I$6:$I$205,"OPEN",CONFLICTS!$K$6:$K$205,"VALID",CONFLICTS!$C$6:$C$205,"SCOPE")+COUNTIFS(CONFLICTS!$B$6:$B$205,B191,CONFLICTS!$H$6:$H$205,"YES",CONFLICTS!$I$6:$I$205,"OPEN",CONFLICTS!$K$6:$K$205,"VALID",CONFLICTS!$C$6:$C$205,"BUYER")+COUNTIFS(CONFLICTS!$B$6:$B$205,B191,CONFLICTS!$H$6:$H$205,"YES",CONFLICTS!$I$6:$I$205,"OPEN",CONFLICTS!$K$6:$K$205,"VALID",CONFLICTS!$C$6:$C$205,"EVIDENCE"))&gt;0,"BLOCKING SUBSTITUTE CONFLICT","CLEAR"),IF(E191="INCLUDE REFERENCE",IF((COUNTIFS(CONFLICTS!$B$6:$B$205,B191,CONFLICTS!$H$6:$H$205,"YES",CONFLICTS!$I$6:$I$205,"OPEN",CONFLICTS!$K$6:$K$205,"VALID",CONFLICTS!$C$6:$C$205,"SCOPE")+COUNTIFS(CONFLICTS!$B$6:$B$205,B191,CONFLICTS!$H$6:$H$205,"YES",CONFLICTS!$I$6:$I$205,"OPEN",CONFLICTS!$K$6:$K$205,"VALID",CONFLICTS!$C$6:$C$205,"EVIDENCE"))&gt;0,"BLOCKING REFERENCE CONFLICT","CLEAR"),"CLEAR"))))</x:f>
      </x:c>
      <x:c r="K191" s="26" t="str">
        <x:f>IF(A191="","",IF(H191&lt;&gt;"VALID","BLOCKED",IF(I191&lt;&gt;"MATCH","UNRESOLVED",IF(E191="INCLUDE DIRECT",IF(J191="CLEAR","READY","BLOCKED"),IF(E191="INCLUDE CONDITIONAL",IF(J191="CLEAR","READY","UNRESOLVED"),IF(OR(E191="INCLUDE REFERENCE",E191="INCLUDE SUBSTITUTE",E191="EXCLUDE DIRECT"),IF(J191="CLEAR","READY","BLOCKED"),"BLOCKED"))))))</x:f>
      </x:c>
    </x:row>
    <x:row r="192">
      <x:c r="A192" s="20"/>
      <x:c r="B192" s="20"/>
      <x:c r="C192" s="20"/>
      <x:c r="D192" s="20"/>
      <x:c r="E192" s="20"/>
      <x:c r="F192" s="20"/>
      <x:c r="G192" s="20"/>
      <x:c r="H192" s="26" t="str">
        <x:f>IF(A192="","",IF(COUNTIF($A$6:$A$205,A192)&gt;1,"INVALID - DUPLICATE ID",IF(AND(COUNTIF(CANDIDATES!$A$6:$A$205,B192)=1,OR(AND(LEN(E192)=14,IFERROR(FIND("INCLUDE DIRECT",E192),0)=1),AND(LEN(E192)=19,IFERROR(FIND("INCLUDE CONDITIONAL",E192),0)=1),AND(LEN(E192)=17,IFERROR(FIND("INCLUDE REFERENCE",E192),0)=1),AND(LEN(E192)=18,IFERROR(FIND("INCLUDE SUBSTITUTE",E192),0)=1),AND(LEN(E192)=14,IFERROR(FIND("EXCLUDE DIRECT",E192),0)=1))),"VALID","INVALID - CONTROL / CANDIDATE")))</x:f>
      </x:c>
      <x:c r="I192" s="26" t="str">
        <x:f>IF(A192="","",IF(COUNTIFS(CANDIDATES!$A$6:$A$205,B192,CANDIDATES!$Q$6:$Q$205,C192)=1,"MATCH","REVIEW ROLE"))</x:f>
      </x:c>
      <x:c r="J192" s="26" t="str">
        <x:f>IF(A192="","",IF(OR(E192="INCLUDE DIRECT",E192="INCLUDE CONDITIONAL"),IF(COUNTIFS(CONFLICTS!$B$6:$B$205,B192,CONFLICTS!$H$6:$H$205,"YES",CONFLICTS!$I$6:$I$205,"OPEN",CONFLICTS!$K$6:$K$205,"VALID")&gt;0,"OPEN MATERIAL CONFLICT","CLEAR"),IF(E192="INCLUDE SUBSTITUTE",IF((COUNTIFS(CONFLICTS!$B$6:$B$205,B192,CONFLICTS!$H$6:$H$205,"YES",CONFLICTS!$I$6:$I$205,"OPEN",CONFLICTS!$K$6:$K$205,"VALID",CONFLICTS!$C$6:$C$205,"SCOPE")+COUNTIFS(CONFLICTS!$B$6:$B$205,B192,CONFLICTS!$H$6:$H$205,"YES",CONFLICTS!$I$6:$I$205,"OPEN",CONFLICTS!$K$6:$K$205,"VALID",CONFLICTS!$C$6:$C$205,"BUYER")+COUNTIFS(CONFLICTS!$B$6:$B$205,B192,CONFLICTS!$H$6:$H$205,"YES",CONFLICTS!$I$6:$I$205,"OPEN",CONFLICTS!$K$6:$K$205,"VALID",CONFLICTS!$C$6:$C$205,"EVIDENCE"))&gt;0,"BLOCKING SUBSTITUTE CONFLICT","CLEAR"),IF(E192="INCLUDE REFERENCE",IF((COUNTIFS(CONFLICTS!$B$6:$B$205,B192,CONFLICTS!$H$6:$H$205,"YES",CONFLICTS!$I$6:$I$205,"OPEN",CONFLICTS!$K$6:$K$205,"VALID",CONFLICTS!$C$6:$C$205,"SCOPE")+COUNTIFS(CONFLICTS!$B$6:$B$205,B192,CONFLICTS!$H$6:$H$205,"YES",CONFLICTS!$I$6:$I$205,"OPEN",CONFLICTS!$K$6:$K$205,"VALID",CONFLICTS!$C$6:$C$205,"EVIDENCE"))&gt;0,"BLOCKING REFERENCE CONFLICT","CLEAR"),"CLEAR"))))</x:f>
      </x:c>
      <x:c r="K192" s="26" t="str">
        <x:f>IF(A192="","",IF(H192&lt;&gt;"VALID","BLOCKED",IF(I192&lt;&gt;"MATCH","UNRESOLVED",IF(E192="INCLUDE DIRECT",IF(J192="CLEAR","READY","BLOCKED"),IF(E192="INCLUDE CONDITIONAL",IF(J192="CLEAR","READY","UNRESOLVED"),IF(OR(E192="INCLUDE REFERENCE",E192="INCLUDE SUBSTITUTE",E192="EXCLUDE DIRECT"),IF(J192="CLEAR","READY","BLOCKED"),"BLOCKED"))))))</x:f>
      </x:c>
    </x:row>
    <x:row r="193">
      <x:c r="A193" s="20"/>
      <x:c r="B193" s="20"/>
      <x:c r="C193" s="20"/>
      <x:c r="D193" s="20"/>
      <x:c r="E193" s="20"/>
      <x:c r="F193" s="20"/>
      <x:c r="G193" s="20"/>
      <x:c r="H193" s="26" t="str">
        <x:f>IF(A193="","",IF(COUNTIF($A$6:$A$205,A193)&gt;1,"INVALID - DUPLICATE ID",IF(AND(COUNTIF(CANDIDATES!$A$6:$A$205,B193)=1,OR(AND(LEN(E193)=14,IFERROR(FIND("INCLUDE DIRECT",E193),0)=1),AND(LEN(E193)=19,IFERROR(FIND("INCLUDE CONDITIONAL",E193),0)=1),AND(LEN(E193)=17,IFERROR(FIND("INCLUDE REFERENCE",E193),0)=1),AND(LEN(E193)=18,IFERROR(FIND("INCLUDE SUBSTITUTE",E193),0)=1),AND(LEN(E193)=14,IFERROR(FIND("EXCLUDE DIRECT",E193),0)=1))),"VALID","INVALID - CONTROL / CANDIDATE")))</x:f>
      </x:c>
      <x:c r="I193" s="26" t="str">
        <x:f>IF(A193="","",IF(COUNTIFS(CANDIDATES!$A$6:$A$205,B193,CANDIDATES!$Q$6:$Q$205,C193)=1,"MATCH","REVIEW ROLE"))</x:f>
      </x:c>
      <x:c r="J193" s="26" t="str">
        <x:f>IF(A193="","",IF(OR(E193="INCLUDE DIRECT",E193="INCLUDE CONDITIONAL"),IF(COUNTIFS(CONFLICTS!$B$6:$B$205,B193,CONFLICTS!$H$6:$H$205,"YES",CONFLICTS!$I$6:$I$205,"OPEN",CONFLICTS!$K$6:$K$205,"VALID")&gt;0,"OPEN MATERIAL CONFLICT","CLEAR"),IF(E193="INCLUDE SUBSTITUTE",IF((COUNTIFS(CONFLICTS!$B$6:$B$205,B193,CONFLICTS!$H$6:$H$205,"YES",CONFLICTS!$I$6:$I$205,"OPEN",CONFLICTS!$K$6:$K$205,"VALID",CONFLICTS!$C$6:$C$205,"SCOPE")+COUNTIFS(CONFLICTS!$B$6:$B$205,B193,CONFLICTS!$H$6:$H$205,"YES",CONFLICTS!$I$6:$I$205,"OPEN",CONFLICTS!$K$6:$K$205,"VALID",CONFLICTS!$C$6:$C$205,"BUYER")+COUNTIFS(CONFLICTS!$B$6:$B$205,B193,CONFLICTS!$H$6:$H$205,"YES",CONFLICTS!$I$6:$I$205,"OPEN",CONFLICTS!$K$6:$K$205,"VALID",CONFLICTS!$C$6:$C$205,"EVIDENCE"))&gt;0,"BLOCKING SUBSTITUTE CONFLICT","CLEAR"),IF(E193="INCLUDE REFERENCE",IF((COUNTIFS(CONFLICTS!$B$6:$B$205,B193,CONFLICTS!$H$6:$H$205,"YES",CONFLICTS!$I$6:$I$205,"OPEN",CONFLICTS!$K$6:$K$205,"VALID",CONFLICTS!$C$6:$C$205,"SCOPE")+COUNTIFS(CONFLICTS!$B$6:$B$205,B193,CONFLICTS!$H$6:$H$205,"YES",CONFLICTS!$I$6:$I$205,"OPEN",CONFLICTS!$K$6:$K$205,"VALID",CONFLICTS!$C$6:$C$205,"EVIDENCE"))&gt;0,"BLOCKING REFERENCE CONFLICT","CLEAR"),"CLEAR"))))</x:f>
      </x:c>
      <x:c r="K193" s="26" t="str">
        <x:f>IF(A193="","",IF(H193&lt;&gt;"VALID","BLOCKED",IF(I193&lt;&gt;"MATCH","UNRESOLVED",IF(E193="INCLUDE DIRECT",IF(J193="CLEAR","READY","BLOCKED"),IF(E193="INCLUDE CONDITIONAL",IF(J193="CLEAR","READY","UNRESOLVED"),IF(OR(E193="INCLUDE REFERENCE",E193="INCLUDE SUBSTITUTE",E193="EXCLUDE DIRECT"),IF(J193="CLEAR","READY","BLOCKED"),"BLOCKED"))))))</x:f>
      </x:c>
    </x:row>
    <x:row r="194">
      <x:c r="A194" s="20"/>
      <x:c r="B194" s="20"/>
      <x:c r="C194" s="20"/>
      <x:c r="D194" s="20"/>
      <x:c r="E194" s="20"/>
      <x:c r="F194" s="20"/>
      <x:c r="G194" s="20"/>
      <x:c r="H194" s="26" t="str">
        <x:f>IF(A194="","",IF(COUNTIF($A$6:$A$205,A194)&gt;1,"INVALID - DUPLICATE ID",IF(AND(COUNTIF(CANDIDATES!$A$6:$A$205,B194)=1,OR(AND(LEN(E194)=14,IFERROR(FIND("INCLUDE DIRECT",E194),0)=1),AND(LEN(E194)=19,IFERROR(FIND("INCLUDE CONDITIONAL",E194),0)=1),AND(LEN(E194)=17,IFERROR(FIND("INCLUDE REFERENCE",E194),0)=1),AND(LEN(E194)=18,IFERROR(FIND("INCLUDE SUBSTITUTE",E194),0)=1),AND(LEN(E194)=14,IFERROR(FIND("EXCLUDE DIRECT",E194),0)=1))),"VALID","INVALID - CONTROL / CANDIDATE")))</x:f>
      </x:c>
      <x:c r="I194" s="26" t="str">
        <x:f>IF(A194="","",IF(COUNTIFS(CANDIDATES!$A$6:$A$205,B194,CANDIDATES!$Q$6:$Q$205,C194)=1,"MATCH","REVIEW ROLE"))</x:f>
      </x:c>
      <x:c r="J194" s="26" t="str">
        <x:f>IF(A194="","",IF(OR(E194="INCLUDE DIRECT",E194="INCLUDE CONDITIONAL"),IF(COUNTIFS(CONFLICTS!$B$6:$B$205,B194,CONFLICTS!$H$6:$H$205,"YES",CONFLICTS!$I$6:$I$205,"OPEN",CONFLICTS!$K$6:$K$205,"VALID")&gt;0,"OPEN MATERIAL CONFLICT","CLEAR"),IF(E194="INCLUDE SUBSTITUTE",IF((COUNTIFS(CONFLICTS!$B$6:$B$205,B194,CONFLICTS!$H$6:$H$205,"YES",CONFLICTS!$I$6:$I$205,"OPEN",CONFLICTS!$K$6:$K$205,"VALID",CONFLICTS!$C$6:$C$205,"SCOPE")+COUNTIFS(CONFLICTS!$B$6:$B$205,B194,CONFLICTS!$H$6:$H$205,"YES",CONFLICTS!$I$6:$I$205,"OPEN",CONFLICTS!$K$6:$K$205,"VALID",CONFLICTS!$C$6:$C$205,"BUYER")+COUNTIFS(CONFLICTS!$B$6:$B$205,B194,CONFLICTS!$H$6:$H$205,"YES",CONFLICTS!$I$6:$I$205,"OPEN",CONFLICTS!$K$6:$K$205,"VALID",CONFLICTS!$C$6:$C$205,"EVIDENCE"))&gt;0,"BLOCKING SUBSTITUTE CONFLICT","CLEAR"),IF(E194="INCLUDE REFERENCE",IF((COUNTIFS(CONFLICTS!$B$6:$B$205,B194,CONFLICTS!$H$6:$H$205,"YES",CONFLICTS!$I$6:$I$205,"OPEN",CONFLICTS!$K$6:$K$205,"VALID",CONFLICTS!$C$6:$C$205,"SCOPE")+COUNTIFS(CONFLICTS!$B$6:$B$205,B194,CONFLICTS!$H$6:$H$205,"YES",CONFLICTS!$I$6:$I$205,"OPEN",CONFLICTS!$K$6:$K$205,"VALID",CONFLICTS!$C$6:$C$205,"EVIDENCE"))&gt;0,"BLOCKING REFERENCE CONFLICT","CLEAR"),"CLEAR"))))</x:f>
      </x:c>
      <x:c r="K194" s="26" t="str">
        <x:f>IF(A194="","",IF(H194&lt;&gt;"VALID","BLOCKED",IF(I194&lt;&gt;"MATCH","UNRESOLVED",IF(E194="INCLUDE DIRECT",IF(J194="CLEAR","READY","BLOCKED"),IF(E194="INCLUDE CONDITIONAL",IF(J194="CLEAR","READY","UNRESOLVED"),IF(OR(E194="INCLUDE REFERENCE",E194="INCLUDE SUBSTITUTE",E194="EXCLUDE DIRECT"),IF(J194="CLEAR","READY","BLOCKED"),"BLOCKED"))))))</x:f>
      </x:c>
    </x:row>
    <x:row r="195">
      <x:c r="A195" s="20"/>
      <x:c r="B195" s="20"/>
      <x:c r="C195" s="20"/>
      <x:c r="D195" s="20"/>
      <x:c r="E195" s="20"/>
      <x:c r="F195" s="20"/>
      <x:c r="G195" s="20"/>
      <x:c r="H195" s="26" t="str">
        <x:f>IF(A195="","",IF(COUNTIF($A$6:$A$205,A195)&gt;1,"INVALID - DUPLICATE ID",IF(AND(COUNTIF(CANDIDATES!$A$6:$A$205,B195)=1,OR(AND(LEN(E195)=14,IFERROR(FIND("INCLUDE DIRECT",E195),0)=1),AND(LEN(E195)=19,IFERROR(FIND("INCLUDE CONDITIONAL",E195),0)=1),AND(LEN(E195)=17,IFERROR(FIND("INCLUDE REFERENCE",E195),0)=1),AND(LEN(E195)=18,IFERROR(FIND("INCLUDE SUBSTITUTE",E195),0)=1),AND(LEN(E195)=14,IFERROR(FIND("EXCLUDE DIRECT",E195),0)=1))),"VALID","INVALID - CONTROL / CANDIDATE")))</x:f>
      </x:c>
      <x:c r="I195" s="26" t="str">
        <x:f>IF(A195="","",IF(COUNTIFS(CANDIDATES!$A$6:$A$205,B195,CANDIDATES!$Q$6:$Q$205,C195)=1,"MATCH","REVIEW ROLE"))</x:f>
      </x:c>
      <x:c r="J195" s="26" t="str">
        <x:f>IF(A195="","",IF(OR(E195="INCLUDE DIRECT",E195="INCLUDE CONDITIONAL"),IF(COUNTIFS(CONFLICTS!$B$6:$B$205,B195,CONFLICTS!$H$6:$H$205,"YES",CONFLICTS!$I$6:$I$205,"OPEN",CONFLICTS!$K$6:$K$205,"VALID")&gt;0,"OPEN MATERIAL CONFLICT","CLEAR"),IF(E195="INCLUDE SUBSTITUTE",IF((COUNTIFS(CONFLICTS!$B$6:$B$205,B195,CONFLICTS!$H$6:$H$205,"YES",CONFLICTS!$I$6:$I$205,"OPEN",CONFLICTS!$K$6:$K$205,"VALID",CONFLICTS!$C$6:$C$205,"SCOPE")+COUNTIFS(CONFLICTS!$B$6:$B$205,B195,CONFLICTS!$H$6:$H$205,"YES",CONFLICTS!$I$6:$I$205,"OPEN",CONFLICTS!$K$6:$K$205,"VALID",CONFLICTS!$C$6:$C$205,"BUYER")+COUNTIFS(CONFLICTS!$B$6:$B$205,B195,CONFLICTS!$H$6:$H$205,"YES",CONFLICTS!$I$6:$I$205,"OPEN",CONFLICTS!$K$6:$K$205,"VALID",CONFLICTS!$C$6:$C$205,"EVIDENCE"))&gt;0,"BLOCKING SUBSTITUTE CONFLICT","CLEAR"),IF(E195="INCLUDE REFERENCE",IF((COUNTIFS(CONFLICTS!$B$6:$B$205,B195,CONFLICTS!$H$6:$H$205,"YES",CONFLICTS!$I$6:$I$205,"OPEN",CONFLICTS!$K$6:$K$205,"VALID",CONFLICTS!$C$6:$C$205,"SCOPE")+COUNTIFS(CONFLICTS!$B$6:$B$205,B195,CONFLICTS!$H$6:$H$205,"YES",CONFLICTS!$I$6:$I$205,"OPEN",CONFLICTS!$K$6:$K$205,"VALID",CONFLICTS!$C$6:$C$205,"EVIDENCE"))&gt;0,"BLOCKING REFERENCE CONFLICT","CLEAR"),"CLEAR"))))</x:f>
      </x:c>
      <x:c r="K195" s="26" t="str">
        <x:f>IF(A195="","",IF(H195&lt;&gt;"VALID","BLOCKED",IF(I195&lt;&gt;"MATCH","UNRESOLVED",IF(E195="INCLUDE DIRECT",IF(J195="CLEAR","READY","BLOCKED"),IF(E195="INCLUDE CONDITIONAL",IF(J195="CLEAR","READY","UNRESOLVED"),IF(OR(E195="INCLUDE REFERENCE",E195="INCLUDE SUBSTITUTE",E195="EXCLUDE DIRECT"),IF(J195="CLEAR","READY","BLOCKED"),"BLOCKED"))))))</x:f>
      </x:c>
    </x:row>
    <x:row r="196">
      <x:c r="A196" s="20"/>
      <x:c r="B196" s="20"/>
      <x:c r="C196" s="20"/>
      <x:c r="D196" s="20"/>
      <x:c r="E196" s="20"/>
      <x:c r="F196" s="20"/>
      <x:c r="G196" s="20"/>
      <x:c r="H196" s="26" t="str">
        <x:f>IF(A196="","",IF(COUNTIF($A$6:$A$205,A196)&gt;1,"INVALID - DUPLICATE ID",IF(AND(COUNTIF(CANDIDATES!$A$6:$A$205,B196)=1,OR(AND(LEN(E196)=14,IFERROR(FIND("INCLUDE DIRECT",E196),0)=1),AND(LEN(E196)=19,IFERROR(FIND("INCLUDE CONDITIONAL",E196),0)=1),AND(LEN(E196)=17,IFERROR(FIND("INCLUDE REFERENCE",E196),0)=1),AND(LEN(E196)=18,IFERROR(FIND("INCLUDE SUBSTITUTE",E196),0)=1),AND(LEN(E196)=14,IFERROR(FIND("EXCLUDE DIRECT",E196),0)=1))),"VALID","INVALID - CONTROL / CANDIDATE")))</x:f>
      </x:c>
      <x:c r="I196" s="26" t="str">
        <x:f>IF(A196="","",IF(COUNTIFS(CANDIDATES!$A$6:$A$205,B196,CANDIDATES!$Q$6:$Q$205,C196)=1,"MATCH","REVIEW ROLE"))</x:f>
      </x:c>
      <x:c r="J196" s="26" t="str">
        <x:f>IF(A196="","",IF(OR(E196="INCLUDE DIRECT",E196="INCLUDE CONDITIONAL"),IF(COUNTIFS(CONFLICTS!$B$6:$B$205,B196,CONFLICTS!$H$6:$H$205,"YES",CONFLICTS!$I$6:$I$205,"OPEN",CONFLICTS!$K$6:$K$205,"VALID")&gt;0,"OPEN MATERIAL CONFLICT","CLEAR"),IF(E196="INCLUDE SUBSTITUTE",IF((COUNTIFS(CONFLICTS!$B$6:$B$205,B196,CONFLICTS!$H$6:$H$205,"YES",CONFLICTS!$I$6:$I$205,"OPEN",CONFLICTS!$K$6:$K$205,"VALID",CONFLICTS!$C$6:$C$205,"SCOPE")+COUNTIFS(CONFLICTS!$B$6:$B$205,B196,CONFLICTS!$H$6:$H$205,"YES",CONFLICTS!$I$6:$I$205,"OPEN",CONFLICTS!$K$6:$K$205,"VALID",CONFLICTS!$C$6:$C$205,"BUYER")+COUNTIFS(CONFLICTS!$B$6:$B$205,B196,CONFLICTS!$H$6:$H$205,"YES",CONFLICTS!$I$6:$I$205,"OPEN",CONFLICTS!$K$6:$K$205,"VALID",CONFLICTS!$C$6:$C$205,"EVIDENCE"))&gt;0,"BLOCKING SUBSTITUTE CONFLICT","CLEAR"),IF(E196="INCLUDE REFERENCE",IF((COUNTIFS(CONFLICTS!$B$6:$B$205,B196,CONFLICTS!$H$6:$H$205,"YES",CONFLICTS!$I$6:$I$205,"OPEN",CONFLICTS!$K$6:$K$205,"VALID",CONFLICTS!$C$6:$C$205,"SCOPE")+COUNTIFS(CONFLICTS!$B$6:$B$205,B196,CONFLICTS!$H$6:$H$205,"YES",CONFLICTS!$I$6:$I$205,"OPEN",CONFLICTS!$K$6:$K$205,"VALID",CONFLICTS!$C$6:$C$205,"EVIDENCE"))&gt;0,"BLOCKING REFERENCE CONFLICT","CLEAR"),"CLEAR"))))</x:f>
      </x:c>
      <x:c r="K196" s="26" t="str">
        <x:f>IF(A196="","",IF(H196&lt;&gt;"VALID","BLOCKED",IF(I196&lt;&gt;"MATCH","UNRESOLVED",IF(E196="INCLUDE DIRECT",IF(J196="CLEAR","READY","BLOCKED"),IF(E196="INCLUDE CONDITIONAL",IF(J196="CLEAR","READY","UNRESOLVED"),IF(OR(E196="INCLUDE REFERENCE",E196="INCLUDE SUBSTITUTE",E196="EXCLUDE DIRECT"),IF(J196="CLEAR","READY","BLOCKED"),"BLOCKED"))))))</x:f>
      </x:c>
    </x:row>
    <x:row r="197">
      <x:c r="A197" s="20"/>
      <x:c r="B197" s="20"/>
      <x:c r="C197" s="20"/>
      <x:c r="D197" s="20"/>
      <x:c r="E197" s="20"/>
      <x:c r="F197" s="20"/>
      <x:c r="G197" s="20"/>
      <x:c r="H197" s="26" t="str">
        <x:f>IF(A197="","",IF(COUNTIF($A$6:$A$205,A197)&gt;1,"INVALID - DUPLICATE ID",IF(AND(COUNTIF(CANDIDATES!$A$6:$A$205,B197)=1,OR(AND(LEN(E197)=14,IFERROR(FIND("INCLUDE DIRECT",E197),0)=1),AND(LEN(E197)=19,IFERROR(FIND("INCLUDE CONDITIONAL",E197),0)=1),AND(LEN(E197)=17,IFERROR(FIND("INCLUDE REFERENCE",E197),0)=1),AND(LEN(E197)=18,IFERROR(FIND("INCLUDE SUBSTITUTE",E197),0)=1),AND(LEN(E197)=14,IFERROR(FIND("EXCLUDE DIRECT",E197),0)=1))),"VALID","INVALID - CONTROL / CANDIDATE")))</x:f>
      </x:c>
      <x:c r="I197" s="26" t="str">
        <x:f>IF(A197="","",IF(COUNTIFS(CANDIDATES!$A$6:$A$205,B197,CANDIDATES!$Q$6:$Q$205,C197)=1,"MATCH","REVIEW ROLE"))</x:f>
      </x:c>
      <x:c r="J197" s="26" t="str">
        <x:f>IF(A197="","",IF(OR(E197="INCLUDE DIRECT",E197="INCLUDE CONDITIONAL"),IF(COUNTIFS(CONFLICTS!$B$6:$B$205,B197,CONFLICTS!$H$6:$H$205,"YES",CONFLICTS!$I$6:$I$205,"OPEN",CONFLICTS!$K$6:$K$205,"VALID")&gt;0,"OPEN MATERIAL CONFLICT","CLEAR"),IF(E197="INCLUDE SUBSTITUTE",IF((COUNTIFS(CONFLICTS!$B$6:$B$205,B197,CONFLICTS!$H$6:$H$205,"YES",CONFLICTS!$I$6:$I$205,"OPEN",CONFLICTS!$K$6:$K$205,"VALID",CONFLICTS!$C$6:$C$205,"SCOPE")+COUNTIFS(CONFLICTS!$B$6:$B$205,B197,CONFLICTS!$H$6:$H$205,"YES",CONFLICTS!$I$6:$I$205,"OPEN",CONFLICTS!$K$6:$K$205,"VALID",CONFLICTS!$C$6:$C$205,"BUYER")+COUNTIFS(CONFLICTS!$B$6:$B$205,B197,CONFLICTS!$H$6:$H$205,"YES",CONFLICTS!$I$6:$I$205,"OPEN",CONFLICTS!$K$6:$K$205,"VALID",CONFLICTS!$C$6:$C$205,"EVIDENCE"))&gt;0,"BLOCKING SUBSTITUTE CONFLICT","CLEAR"),IF(E197="INCLUDE REFERENCE",IF((COUNTIFS(CONFLICTS!$B$6:$B$205,B197,CONFLICTS!$H$6:$H$205,"YES",CONFLICTS!$I$6:$I$205,"OPEN",CONFLICTS!$K$6:$K$205,"VALID",CONFLICTS!$C$6:$C$205,"SCOPE")+COUNTIFS(CONFLICTS!$B$6:$B$205,B197,CONFLICTS!$H$6:$H$205,"YES",CONFLICTS!$I$6:$I$205,"OPEN",CONFLICTS!$K$6:$K$205,"VALID",CONFLICTS!$C$6:$C$205,"EVIDENCE"))&gt;0,"BLOCKING REFERENCE CONFLICT","CLEAR"),"CLEAR"))))</x:f>
      </x:c>
      <x:c r="K197" s="26" t="str">
        <x:f>IF(A197="","",IF(H197&lt;&gt;"VALID","BLOCKED",IF(I197&lt;&gt;"MATCH","UNRESOLVED",IF(E197="INCLUDE DIRECT",IF(J197="CLEAR","READY","BLOCKED"),IF(E197="INCLUDE CONDITIONAL",IF(J197="CLEAR","READY","UNRESOLVED"),IF(OR(E197="INCLUDE REFERENCE",E197="INCLUDE SUBSTITUTE",E197="EXCLUDE DIRECT"),IF(J197="CLEAR","READY","BLOCKED"),"BLOCKED"))))))</x:f>
      </x:c>
    </x:row>
    <x:row r="198">
      <x:c r="A198" s="20"/>
      <x:c r="B198" s="20"/>
      <x:c r="C198" s="20"/>
      <x:c r="D198" s="20"/>
      <x:c r="E198" s="20"/>
      <x:c r="F198" s="20"/>
      <x:c r="G198" s="20"/>
      <x:c r="H198" s="26" t="str">
        <x:f>IF(A198="","",IF(COUNTIF($A$6:$A$205,A198)&gt;1,"INVALID - DUPLICATE ID",IF(AND(COUNTIF(CANDIDATES!$A$6:$A$205,B198)=1,OR(AND(LEN(E198)=14,IFERROR(FIND("INCLUDE DIRECT",E198),0)=1),AND(LEN(E198)=19,IFERROR(FIND("INCLUDE CONDITIONAL",E198),0)=1),AND(LEN(E198)=17,IFERROR(FIND("INCLUDE REFERENCE",E198),0)=1),AND(LEN(E198)=18,IFERROR(FIND("INCLUDE SUBSTITUTE",E198),0)=1),AND(LEN(E198)=14,IFERROR(FIND("EXCLUDE DIRECT",E198),0)=1))),"VALID","INVALID - CONTROL / CANDIDATE")))</x:f>
      </x:c>
      <x:c r="I198" s="26" t="str">
        <x:f>IF(A198="","",IF(COUNTIFS(CANDIDATES!$A$6:$A$205,B198,CANDIDATES!$Q$6:$Q$205,C198)=1,"MATCH","REVIEW ROLE"))</x:f>
      </x:c>
      <x:c r="J198" s="26" t="str">
        <x:f>IF(A198="","",IF(OR(E198="INCLUDE DIRECT",E198="INCLUDE CONDITIONAL"),IF(COUNTIFS(CONFLICTS!$B$6:$B$205,B198,CONFLICTS!$H$6:$H$205,"YES",CONFLICTS!$I$6:$I$205,"OPEN",CONFLICTS!$K$6:$K$205,"VALID")&gt;0,"OPEN MATERIAL CONFLICT","CLEAR"),IF(E198="INCLUDE SUBSTITUTE",IF((COUNTIFS(CONFLICTS!$B$6:$B$205,B198,CONFLICTS!$H$6:$H$205,"YES",CONFLICTS!$I$6:$I$205,"OPEN",CONFLICTS!$K$6:$K$205,"VALID",CONFLICTS!$C$6:$C$205,"SCOPE")+COUNTIFS(CONFLICTS!$B$6:$B$205,B198,CONFLICTS!$H$6:$H$205,"YES",CONFLICTS!$I$6:$I$205,"OPEN",CONFLICTS!$K$6:$K$205,"VALID",CONFLICTS!$C$6:$C$205,"BUYER")+COUNTIFS(CONFLICTS!$B$6:$B$205,B198,CONFLICTS!$H$6:$H$205,"YES",CONFLICTS!$I$6:$I$205,"OPEN",CONFLICTS!$K$6:$K$205,"VALID",CONFLICTS!$C$6:$C$205,"EVIDENCE"))&gt;0,"BLOCKING SUBSTITUTE CONFLICT","CLEAR"),IF(E198="INCLUDE REFERENCE",IF((COUNTIFS(CONFLICTS!$B$6:$B$205,B198,CONFLICTS!$H$6:$H$205,"YES",CONFLICTS!$I$6:$I$205,"OPEN",CONFLICTS!$K$6:$K$205,"VALID",CONFLICTS!$C$6:$C$205,"SCOPE")+COUNTIFS(CONFLICTS!$B$6:$B$205,B198,CONFLICTS!$H$6:$H$205,"YES",CONFLICTS!$I$6:$I$205,"OPEN",CONFLICTS!$K$6:$K$205,"VALID",CONFLICTS!$C$6:$C$205,"EVIDENCE"))&gt;0,"BLOCKING REFERENCE CONFLICT","CLEAR"),"CLEAR"))))</x:f>
      </x:c>
      <x:c r="K198" s="26" t="str">
        <x:f>IF(A198="","",IF(H198&lt;&gt;"VALID","BLOCKED",IF(I198&lt;&gt;"MATCH","UNRESOLVED",IF(E198="INCLUDE DIRECT",IF(J198="CLEAR","READY","BLOCKED"),IF(E198="INCLUDE CONDITIONAL",IF(J198="CLEAR","READY","UNRESOLVED"),IF(OR(E198="INCLUDE REFERENCE",E198="INCLUDE SUBSTITUTE",E198="EXCLUDE DIRECT"),IF(J198="CLEAR","READY","BLOCKED"),"BLOCKED"))))))</x:f>
      </x:c>
    </x:row>
    <x:row r="199">
      <x:c r="A199" s="20"/>
      <x:c r="B199" s="20"/>
      <x:c r="C199" s="20"/>
      <x:c r="D199" s="20"/>
      <x:c r="E199" s="20"/>
      <x:c r="F199" s="20"/>
      <x:c r="G199" s="20"/>
      <x:c r="H199" s="26" t="str">
        <x:f>IF(A199="","",IF(COUNTIF($A$6:$A$205,A199)&gt;1,"INVALID - DUPLICATE ID",IF(AND(COUNTIF(CANDIDATES!$A$6:$A$205,B199)=1,OR(AND(LEN(E199)=14,IFERROR(FIND("INCLUDE DIRECT",E199),0)=1),AND(LEN(E199)=19,IFERROR(FIND("INCLUDE CONDITIONAL",E199),0)=1),AND(LEN(E199)=17,IFERROR(FIND("INCLUDE REFERENCE",E199),0)=1),AND(LEN(E199)=18,IFERROR(FIND("INCLUDE SUBSTITUTE",E199),0)=1),AND(LEN(E199)=14,IFERROR(FIND("EXCLUDE DIRECT",E199),0)=1))),"VALID","INVALID - CONTROL / CANDIDATE")))</x:f>
      </x:c>
      <x:c r="I199" s="26" t="str">
        <x:f>IF(A199="","",IF(COUNTIFS(CANDIDATES!$A$6:$A$205,B199,CANDIDATES!$Q$6:$Q$205,C199)=1,"MATCH","REVIEW ROLE"))</x:f>
      </x:c>
      <x:c r="J199" s="26" t="str">
        <x:f>IF(A199="","",IF(OR(E199="INCLUDE DIRECT",E199="INCLUDE CONDITIONAL"),IF(COUNTIFS(CONFLICTS!$B$6:$B$205,B199,CONFLICTS!$H$6:$H$205,"YES",CONFLICTS!$I$6:$I$205,"OPEN",CONFLICTS!$K$6:$K$205,"VALID")&gt;0,"OPEN MATERIAL CONFLICT","CLEAR"),IF(E199="INCLUDE SUBSTITUTE",IF((COUNTIFS(CONFLICTS!$B$6:$B$205,B199,CONFLICTS!$H$6:$H$205,"YES",CONFLICTS!$I$6:$I$205,"OPEN",CONFLICTS!$K$6:$K$205,"VALID",CONFLICTS!$C$6:$C$205,"SCOPE")+COUNTIFS(CONFLICTS!$B$6:$B$205,B199,CONFLICTS!$H$6:$H$205,"YES",CONFLICTS!$I$6:$I$205,"OPEN",CONFLICTS!$K$6:$K$205,"VALID",CONFLICTS!$C$6:$C$205,"BUYER")+COUNTIFS(CONFLICTS!$B$6:$B$205,B199,CONFLICTS!$H$6:$H$205,"YES",CONFLICTS!$I$6:$I$205,"OPEN",CONFLICTS!$K$6:$K$205,"VALID",CONFLICTS!$C$6:$C$205,"EVIDENCE"))&gt;0,"BLOCKING SUBSTITUTE CONFLICT","CLEAR"),IF(E199="INCLUDE REFERENCE",IF((COUNTIFS(CONFLICTS!$B$6:$B$205,B199,CONFLICTS!$H$6:$H$205,"YES",CONFLICTS!$I$6:$I$205,"OPEN",CONFLICTS!$K$6:$K$205,"VALID",CONFLICTS!$C$6:$C$205,"SCOPE")+COUNTIFS(CONFLICTS!$B$6:$B$205,B199,CONFLICTS!$H$6:$H$205,"YES",CONFLICTS!$I$6:$I$205,"OPEN",CONFLICTS!$K$6:$K$205,"VALID",CONFLICTS!$C$6:$C$205,"EVIDENCE"))&gt;0,"BLOCKING REFERENCE CONFLICT","CLEAR"),"CLEAR"))))</x:f>
      </x:c>
      <x:c r="K199" s="26" t="str">
        <x:f>IF(A199="","",IF(H199&lt;&gt;"VALID","BLOCKED",IF(I199&lt;&gt;"MATCH","UNRESOLVED",IF(E199="INCLUDE DIRECT",IF(J199="CLEAR","READY","BLOCKED"),IF(E199="INCLUDE CONDITIONAL",IF(J199="CLEAR","READY","UNRESOLVED"),IF(OR(E199="INCLUDE REFERENCE",E199="INCLUDE SUBSTITUTE",E199="EXCLUDE DIRECT"),IF(J199="CLEAR","READY","BLOCKED"),"BLOCKED"))))))</x:f>
      </x:c>
    </x:row>
    <x:row r="200">
      <x:c r="A200" s="20"/>
      <x:c r="B200" s="20"/>
      <x:c r="C200" s="20"/>
      <x:c r="D200" s="20"/>
      <x:c r="E200" s="20"/>
      <x:c r="F200" s="20"/>
      <x:c r="G200" s="20"/>
      <x:c r="H200" s="26" t="str">
        <x:f>IF(A200="","",IF(COUNTIF($A$6:$A$205,A200)&gt;1,"INVALID - DUPLICATE ID",IF(AND(COUNTIF(CANDIDATES!$A$6:$A$205,B200)=1,OR(AND(LEN(E200)=14,IFERROR(FIND("INCLUDE DIRECT",E200),0)=1),AND(LEN(E200)=19,IFERROR(FIND("INCLUDE CONDITIONAL",E200),0)=1),AND(LEN(E200)=17,IFERROR(FIND("INCLUDE REFERENCE",E200),0)=1),AND(LEN(E200)=18,IFERROR(FIND("INCLUDE SUBSTITUTE",E200),0)=1),AND(LEN(E200)=14,IFERROR(FIND("EXCLUDE DIRECT",E200),0)=1))),"VALID","INVALID - CONTROL / CANDIDATE")))</x:f>
      </x:c>
      <x:c r="I200" s="26" t="str">
        <x:f>IF(A200="","",IF(COUNTIFS(CANDIDATES!$A$6:$A$205,B200,CANDIDATES!$Q$6:$Q$205,C200)=1,"MATCH","REVIEW ROLE"))</x:f>
      </x:c>
      <x:c r="J200" s="26" t="str">
        <x:f>IF(A200="","",IF(OR(E200="INCLUDE DIRECT",E200="INCLUDE CONDITIONAL"),IF(COUNTIFS(CONFLICTS!$B$6:$B$205,B200,CONFLICTS!$H$6:$H$205,"YES",CONFLICTS!$I$6:$I$205,"OPEN",CONFLICTS!$K$6:$K$205,"VALID")&gt;0,"OPEN MATERIAL CONFLICT","CLEAR"),IF(E200="INCLUDE SUBSTITUTE",IF((COUNTIFS(CONFLICTS!$B$6:$B$205,B200,CONFLICTS!$H$6:$H$205,"YES",CONFLICTS!$I$6:$I$205,"OPEN",CONFLICTS!$K$6:$K$205,"VALID",CONFLICTS!$C$6:$C$205,"SCOPE")+COUNTIFS(CONFLICTS!$B$6:$B$205,B200,CONFLICTS!$H$6:$H$205,"YES",CONFLICTS!$I$6:$I$205,"OPEN",CONFLICTS!$K$6:$K$205,"VALID",CONFLICTS!$C$6:$C$205,"BUYER")+COUNTIFS(CONFLICTS!$B$6:$B$205,B200,CONFLICTS!$H$6:$H$205,"YES",CONFLICTS!$I$6:$I$205,"OPEN",CONFLICTS!$K$6:$K$205,"VALID",CONFLICTS!$C$6:$C$205,"EVIDENCE"))&gt;0,"BLOCKING SUBSTITUTE CONFLICT","CLEAR"),IF(E200="INCLUDE REFERENCE",IF((COUNTIFS(CONFLICTS!$B$6:$B$205,B200,CONFLICTS!$H$6:$H$205,"YES",CONFLICTS!$I$6:$I$205,"OPEN",CONFLICTS!$K$6:$K$205,"VALID",CONFLICTS!$C$6:$C$205,"SCOPE")+COUNTIFS(CONFLICTS!$B$6:$B$205,B200,CONFLICTS!$H$6:$H$205,"YES",CONFLICTS!$I$6:$I$205,"OPEN",CONFLICTS!$K$6:$K$205,"VALID",CONFLICTS!$C$6:$C$205,"EVIDENCE"))&gt;0,"BLOCKING REFERENCE CONFLICT","CLEAR"),"CLEAR"))))</x:f>
      </x:c>
      <x:c r="K200" s="26" t="str">
        <x:f>IF(A200="","",IF(H200&lt;&gt;"VALID","BLOCKED",IF(I200&lt;&gt;"MATCH","UNRESOLVED",IF(E200="INCLUDE DIRECT",IF(J200="CLEAR","READY","BLOCKED"),IF(E200="INCLUDE CONDITIONAL",IF(J200="CLEAR","READY","UNRESOLVED"),IF(OR(E200="INCLUDE REFERENCE",E200="INCLUDE SUBSTITUTE",E200="EXCLUDE DIRECT"),IF(J200="CLEAR","READY","BLOCKED"),"BLOCKED"))))))</x:f>
      </x:c>
    </x:row>
    <x:row r="201">
      <x:c r="A201" s="20"/>
      <x:c r="B201" s="20"/>
      <x:c r="C201" s="20"/>
      <x:c r="D201" s="20"/>
      <x:c r="E201" s="20"/>
      <x:c r="F201" s="20"/>
      <x:c r="G201" s="20"/>
      <x:c r="H201" s="26" t="str">
        <x:f>IF(A201="","",IF(COUNTIF($A$6:$A$205,A201)&gt;1,"INVALID - DUPLICATE ID",IF(AND(COUNTIF(CANDIDATES!$A$6:$A$205,B201)=1,OR(AND(LEN(E201)=14,IFERROR(FIND("INCLUDE DIRECT",E201),0)=1),AND(LEN(E201)=19,IFERROR(FIND("INCLUDE CONDITIONAL",E201),0)=1),AND(LEN(E201)=17,IFERROR(FIND("INCLUDE REFERENCE",E201),0)=1),AND(LEN(E201)=18,IFERROR(FIND("INCLUDE SUBSTITUTE",E201),0)=1),AND(LEN(E201)=14,IFERROR(FIND("EXCLUDE DIRECT",E201),0)=1))),"VALID","INVALID - CONTROL / CANDIDATE")))</x:f>
      </x:c>
      <x:c r="I201" s="26" t="str">
        <x:f>IF(A201="","",IF(COUNTIFS(CANDIDATES!$A$6:$A$205,B201,CANDIDATES!$Q$6:$Q$205,C201)=1,"MATCH","REVIEW ROLE"))</x:f>
      </x:c>
      <x:c r="J201" s="26" t="str">
        <x:f>IF(A201="","",IF(OR(E201="INCLUDE DIRECT",E201="INCLUDE CONDITIONAL"),IF(COUNTIFS(CONFLICTS!$B$6:$B$205,B201,CONFLICTS!$H$6:$H$205,"YES",CONFLICTS!$I$6:$I$205,"OPEN",CONFLICTS!$K$6:$K$205,"VALID")&gt;0,"OPEN MATERIAL CONFLICT","CLEAR"),IF(E201="INCLUDE SUBSTITUTE",IF((COUNTIFS(CONFLICTS!$B$6:$B$205,B201,CONFLICTS!$H$6:$H$205,"YES",CONFLICTS!$I$6:$I$205,"OPEN",CONFLICTS!$K$6:$K$205,"VALID",CONFLICTS!$C$6:$C$205,"SCOPE")+COUNTIFS(CONFLICTS!$B$6:$B$205,B201,CONFLICTS!$H$6:$H$205,"YES",CONFLICTS!$I$6:$I$205,"OPEN",CONFLICTS!$K$6:$K$205,"VALID",CONFLICTS!$C$6:$C$205,"BUYER")+COUNTIFS(CONFLICTS!$B$6:$B$205,B201,CONFLICTS!$H$6:$H$205,"YES",CONFLICTS!$I$6:$I$205,"OPEN",CONFLICTS!$K$6:$K$205,"VALID",CONFLICTS!$C$6:$C$205,"EVIDENCE"))&gt;0,"BLOCKING SUBSTITUTE CONFLICT","CLEAR"),IF(E201="INCLUDE REFERENCE",IF((COUNTIFS(CONFLICTS!$B$6:$B$205,B201,CONFLICTS!$H$6:$H$205,"YES",CONFLICTS!$I$6:$I$205,"OPEN",CONFLICTS!$K$6:$K$205,"VALID",CONFLICTS!$C$6:$C$205,"SCOPE")+COUNTIFS(CONFLICTS!$B$6:$B$205,B201,CONFLICTS!$H$6:$H$205,"YES",CONFLICTS!$I$6:$I$205,"OPEN",CONFLICTS!$K$6:$K$205,"VALID",CONFLICTS!$C$6:$C$205,"EVIDENCE"))&gt;0,"BLOCKING REFERENCE CONFLICT","CLEAR"),"CLEAR"))))</x:f>
      </x:c>
      <x:c r="K201" s="26" t="str">
        <x:f>IF(A201="","",IF(H201&lt;&gt;"VALID","BLOCKED",IF(I201&lt;&gt;"MATCH","UNRESOLVED",IF(E201="INCLUDE DIRECT",IF(J201="CLEAR","READY","BLOCKED"),IF(E201="INCLUDE CONDITIONAL",IF(J201="CLEAR","READY","UNRESOLVED"),IF(OR(E201="INCLUDE REFERENCE",E201="INCLUDE SUBSTITUTE",E201="EXCLUDE DIRECT"),IF(J201="CLEAR","READY","BLOCKED"),"BLOCKED"))))))</x:f>
      </x:c>
    </x:row>
    <x:row r="202">
      <x:c r="A202" s="20"/>
      <x:c r="B202" s="20"/>
      <x:c r="C202" s="20"/>
      <x:c r="D202" s="20"/>
      <x:c r="E202" s="20"/>
      <x:c r="F202" s="20"/>
      <x:c r="G202" s="20"/>
      <x:c r="H202" s="26" t="str">
        <x:f>IF(A202="","",IF(COUNTIF($A$6:$A$205,A202)&gt;1,"INVALID - DUPLICATE ID",IF(AND(COUNTIF(CANDIDATES!$A$6:$A$205,B202)=1,OR(AND(LEN(E202)=14,IFERROR(FIND("INCLUDE DIRECT",E202),0)=1),AND(LEN(E202)=19,IFERROR(FIND("INCLUDE CONDITIONAL",E202),0)=1),AND(LEN(E202)=17,IFERROR(FIND("INCLUDE REFERENCE",E202),0)=1),AND(LEN(E202)=18,IFERROR(FIND("INCLUDE SUBSTITUTE",E202),0)=1),AND(LEN(E202)=14,IFERROR(FIND("EXCLUDE DIRECT",E202),0)=1))),"VALID","INVALID - CONTROL / CANDIDATE")))</x:f>
      </x:c>
      <x:c r="I202" s="26" t="str">
        <x:f>IF(A202="","",IF(COUNTIFS(CANDIDATES!$A$6:$A$205,B202,CANDIDATES!$Q$6:$Q$205,C202)=1,"MATCH","REVIEW ROLE"))</x:f>
      </x:c>
      <x:c r="J202" s="26" t="str">
        <x:f>IF(A202="","",IF(OR(E202="INCLUDE DIRECT",E202="INCLUDE CONDITIONAL"),IF(COUNTIFS(CONFLICTS!$B$6:$B$205,B202,CONFLICTS!$H$6:$H$205,"YES",CONFLICTS!$I$6:$I$205,"OPEN",CONFLICTS!$K$6:$K$205,"VALID")&gt;0,"OPEN MATERIAL CONFLICT","CLEAR"),IF(E202="INCLUDE SUBSTITUTE",IF((COUNTIFS(CONFLICTS!$B$6:$B$205,B202,CONFLICTS!$H$6:$H$205,"YES",CONFLICTS!$I$6:$I$205,"OPEN",CONFLICTS!$K$6:$K$205,"VALID",CONFLICTS!$C$6:$C$205,"SCOPE")+COUNTIFS(CONFLICTS!$B$6:$B$205,B202,CONFLICTS!$H$6:$H$205,"YES",CONFLICTS!$I$6:$I$205,"OPEN",CONFLICTS!$K$6:$K$205,"VALID",CONFLICTS!$C$6:$C$205,"BUYER")+COUNTIFS(CONFLICTS!$B$6:$B$205,B202,CONFLICTS!$H$6:$H$205,"YES",CONFLICTS!$I$6:$I$205,"OPEN",CONFLICTS!$K$6:$K$205,"VALID",CONFLICTS!$C$6:$C$205,"EVIDENCE"))&gt;0,"BLOCKING SUBSTITUTE CONFLICT","CLEAR"),IF(E202="INCLUDE REFERENCE",IF((COUNTIFS(CONFLICTS!$B$6:$B$205,B202,CONFLICTS!$H$6:$H$205,"YES",CONFLICTS!$I$6:$I$205,"OPEN",CONFLICTS!$K$6:$K$205,"VALID",CONFLICTS!$C$6:$C$205,"SCOPE")+COUNTIFS(CONFLICTS!$B$6:$B$205,B202,CONFLICTS!$H$6:$H$205,"YES",CONFLICTS!$I$6:$I$205,"OPEN",CONFLICTS!$K$6:$K$205,"VALID",CONFLICTS!$C$6:$C$205,"EVIDENCE"))&gt;0,"BLOCKING REFERENCE CONFLICT","CLEAR"),"CLEAR"))))</x:f>
      </x:c>
      <x:c r="K202" s="26" t="str">
        <x:f>IF(A202="","",IF(H202&lt;&gt;"VALID","BLOCKED",IF(I202&lt;&gt;"MATCH","UNRESOLVED",IF(E202="INCLUDE DIRECT",IF(J202="CLEAR","READY","BLOCKED"),IF(E202="INCLUDE CONDITIONAL",IF(J202="CLEAR","READY","UNRESOLVED"),IF(OR(E202="INCLUDE REFERENCE",E202="INCLUDE SUBSTITUTE",E202="EXCLUDE DIRECT"),IF(J202="CLEAR","READY","BLOCKED"),"BLOCKED"))))))</x:f>
      </x:c>
    </x:row>
    <x:row r="203">
      <x:c r="A203" s="20"/>
      <x:c r="B203" s="20"/>
      <x:c r="C203" s="20"/>
      <x:c r="D203" s="20"/>
      <x:c r="E203" s="20"/>
      <x:c r="F203" s="20"/>
      <x:c r="G203" s="20"/>
      <x:c r="H203" s="26" t="str">
        <x:f>IF(A203="","",IF(COUNTIF($A$6:$A$205,A203)&gt;1,"INVALID - DUPLICATE ID",IF(AND(COUNTIF(CANDIDATES!$A$6:$A$205,B203)=1,OR(AND(LEN(E203)=14,IFERROR(FIND("INCLUDE DIRECT",E203),0)=1),AND(LEN(E203)=19,IFERROR(FIND("INCLUDE CONDITIONAL",E203),0)=1),AND(LEN(E203)=17,IFERROR(FIND("INCLUDE REFERENCE",E203),0)=1),AND(LEN(E203)=18,IFERROR(FIND("INCLUDE SUBSTITUTE",E203),0)=1),AND(LEN(E203)=14,IFERROR(FIND("EXCLUDE DIRECT",E203),0)=1))),"VALID","INVALID - CONTROL / CANDIDATE")))</x:f>
      </x:c>
      <x:c r="I203" s="26" t="str">
        <x:f>IF(A203="","",IF(COUNTIFS(CANDIDATES!$A$6:$A$205,B203,CANDIDATES!$Q$6:$Q$205,C203)=1,"MATCH","REVIEW ROLE"))</x:f>
      </x:c>
      <x:c r="J203" s="26" t="str">
        <x:f>IF(A203="","",IF(OR(E203="INCLUDE DIRECT",E203="INCLUDE CONDITIONAL"),IF(COUNTIFS(CONFLICTS!$B$6:$B$205,B203,CONFLICTS!$H$6:$H$205,"YES",CONFLICTS!$I$6:$I$205,"OPEN",CONFLICTS!$K$6:$K$205,"VALID")&gt;0,"OPEN MATERIAL CONFLICT","CLEAR"),IF(E203="INCLUDE SUBSTITUTE",IF((COUNTIFS(CONFLICTS!$B$6:$B$205,B203,CONFLICTS!$H$6:$H$205,"YES",CONFLICTS!$I$6:$I$205,"OPEN",CONFLICTS!$K$6:$K$205,"VALID",CONFLICTS!$C$6:$C$205,"SCOPE")+COUNTIFS(CONFLICTS!$B$6:$B$205,B203,CONFLICTS!$H$6:$H$205,"YES",CONFLICTS!$I$6:$I$205,"OPEN",CONFLICTS!$K$6:$K$205,"VALID",CONFLICTS!$C$6:$C$205,"BUYER")+COUNTIFS(CONFLICTS!$B$6:$B$205,B203,CONFLICTS!$H$6:$H$205,"YES",CONFLICTS!$I$6:$I$205,"OPEN",CONFLICTS!$K$6:$K$205,"VALID",CONFLICTS!$C$6:$C$205,"EVIDENCE"))&gt;0,"BLOCKING SUBSTITUTE CONFLICT","CLEAR"),IF(E203="INCLUDE REFERENCE",IF((COUNTIFS(CONFLICTS!$B$6:$B$205,B203,CONFLICTS!$H$6:$H$205,"YES",CONFLICTS!$I$6:$I$205,"OPEN",CONFLICTS!$K$6:$K$205,"VALID",CONFLICTS!$C$6:$C$205,"SCOPE")+COUNTIFS(CONFLICTS!$B$6:$B$205,B203,CONFLICTS!$H$6:$H$205,"YES",CONFLICTS!$I$6:$I$205,"OPEN",CONFLICTS!$K$6:$K$205,"VALID",CONFLICTS!$C$6:$C$205,"EVIDENCE"))&gt;0,"BLOCKING REFERENCE CONFLICT","CLEAR"),"CLEAR"))))</x:f>
      </x:c>
      <x:c r="K203" s="26" t="str">
        <x:f>IF(A203="","",IF(H203&lt;&gt;"VALID","BLOCKED",IF(I203&lt;&gt;"MATCH","UNRESOLVED",IF(E203="INCLUDE DIRECT",IF(J203="CLEAR","READY","BLOCKED"),IF(E203="INCLUDE CONDITIONAL",IF(J203="CLEAR","READY","UNRESOLVED"),IF(OR(E203="INCLUDE REFERENCE",E203="INCLUDE SUBSTITUTE",E203="EXCLUDE DIRECT"),IF(J203="CLEAR","READY","BLOCKED"),"BLOCKED"))))))</x:f>
      </x:c>
    </x:row>
    <x:row r="204">
      <x:c r="A204" s="20"/>
      <x:c r="B204" s="20"/>
      <x:c r="C204" s="20"/>
      <x:c r="D204" s="20"/>
      <x:c r="E204" s="20"/>
      <x:c r="F204" s="20"/>
      <x:c r="G204" s="20"/>
      <x:c r="H204" s="26" t="str">
        <x:f>IF(A204="","",IF(COUNTIF($A$6:$A$205,A204)&gt;1,"INVALID - DUPLICATE ID",IF(AND(COUNTIF(CANDIDATES!$A$6:$A$205,B204)=1,OR(AND(LEN(E204)=14,IFERROR(FIND("INCLUDE DIRECT",E204),0)=1),AND(LEN(E204)=19,IFERROR(FIND("INCLUDE CONDITIONAL",E204),0)=1),AND(LEN(E204)=17,IFERROR(FIND("INCLUDE REFERENCE",E204),0)=1),AND(LEN(E204)=18,IFERROR(FIND("INCLUDE SUBSTITUTE",E204),0)=1),AND(LEN(E204)=14,IFERROR(FIND("EXCLUDE DIRECT",E204),0)=1))),"VALID","INVALID - CONTROL / CANDIDATE")))</x:f>
      </x:c>
      <x:c r="I204" s="26" t="str">
        <x:f>IF(A204="","",IF(COUNTIFS(CANDIDATES!$A$6:$A$205,B204,CANDIDATES!$Q$6:$Q$205,C204)=1,"MATCH","REVIEW ROLE"))</x:f>
      </x:c>
      <x:c r="J204" s="26" t="str">
        <x:f>IF(A204="","",IF(OR(E204="INCLUDE DIRECT",E204="INCLUDE CONDITIONAL"),IF(COUNTIFS(CONFLICTS!$B$6:$B$205,B204,CONFLICTS!$H$6:$H$205,"YES",CONFLICTS!$I$6:$I$205,"OPEN",CONFLICTS!$K$6:$K$205,"VALID")&gt;0,"OPEN MATERIAL CONFLICT","CLEAR"),IF(E204="INCLUDE SUBSTITUTE",IF((COUNTIFS(CONFLICTS!$B$6:$B$205,B204,CONFLICTS!$H$6:$H$205,"YES",CONFLICTS!$I$6:$I$205,"OPEN",CONFLICTS!$K$6:$K$205,"VALID",CONFLICTS!$C$6:$C$205,"SCOPE")+COUNTIFS(CONFLICTS!$B$6:$B$205,B204,CONFLICTS!$H$6:$H$205,"YES",CONFLICTS!$I$6:$I$205,"OPEN",CONFLICTS!$K$6:$K$205,"VALID",CONFLICTS!$C$6:$C$205,"BUYER")+COUNTIFS(CONFLICTS!$B$6:$B$205,B204,CONFLICTS!$H$6:$H$205,"YES",CONFLICTS!$I$6:$I$205,"OPEN",CONFLICTS!$K$6:$K$205,"VALID",CONFLICTS!$C$6:$C$205,"EVIDENCE"))&gt;0,"BLOCKING SUBSTITUTE CONFLICT","CLEAR"),IF(E204="INCLUDE REFERENCE",IF((COUNTIFS(CONFLICTS!$B$6:$B$205,B204,CONFLICTS!$H$6:$H$205,"YES",CONFLICTS!$I$6:$I$205,"OPEN",CONFLICTS!$K$6:$K$205,"VALID",CONFLICTS!$C$6:$C$205,"SCOPE")+COUNTIFS(CONFLICTS!$B$6:$B$205,B204,CONFLICTS!$H$6:$H$205,"YES",CONFLICTS!$I$6:$I$205,"OPEN",CONFLICTS!$K$6:$K$205,"VALID",CONFLICTS!$C$6:$C$205,"EVIDENCE"))&gt;0,"BLOCKING REFERENCE CONFLICT","CLEAR"),"CLEAR"))))</x:f>
      </x:c>
      <x:c r="K204" s="26" t="str">
        <x:f>IF(A204="","",IF(H204&lt;&gt;"VALID","BLOCKED",IF(I204&lt;&gt;"MATCH","UNRESOLVED",IF(E204="INCLUDE DIRECT",IF(J204="CLEAR","READY","BLOCKED"),IF(E204="INCLUDE CONDITIONAL",IF(J204="CLEAR","READY","UNRESOLVED"),IF(OR(E204="INCLUDE REFERENCE",E204="INCLUDE SUBSTITUTE",E204="EXCLUDE DIRECT"),IF(J204="CLEAR","READY","BLOCKED"),"BLOCKED"))))))</x:f>
      </x:c>
    </x:row>
    <x:row r="205">
      <x:c r="A205" s="20"/>
      <x:c r="B205" s="20"/>
      <x:c r="C205" s="20"/>
      <x:c r="D205" s="20"/>
      <x:c r="E205" s="20"/>
      <x:c r="F205" s="20"/>
      <x:c r="G205" s="20"/>
      <x:c r="H205" s="26" t="str">
        <x:f>IF(A205="","",IF(COUNTIF($A$6:$A$205,A205)&gt;1,"INVALID - DUPLICATE ID",IF(AND(COUNTIF(CANDIDATES!$A$6:$A$205,B205)=1,OR(AND(LEN(E205)=14,IFERROR(FIND("INCLUDE DIRECT",E205),0)=1),AND(LEN(E205)=19,IFERROR(FIND("INCLUDE CONDITIONAL",E205),0)=1),AND(LEN(E205)=17,IFERROR(FIND("INCLUDE REFERENCE",E205),0)=1),AND(LEN(E205)=18,IFERROR(FIND("INCLUDE SUBSTITUTE",E205),0)=1),AND(LEN(E205)=14,IFERROR(FIND("EXCLUDE DIRECT",E205),0)=1))),"VALID","INVALID - CONTROL / CANDIDATE")))</x:f>
      </x:c>
      <x:c r="I205" s="26" t="str">
        <x:f>IF(A205="","",IF(COUNTIFS(CANDIDATES!$A$6:$A$205,B205,CANDIDATES!$Q$6:$Q$205,C205)=1,"MATCH","REVIEW ROLE"))</x:f>
      </x:c>
      <x:c r="J205" s="26" t="str">
        <x:f>IF(A205="","",IF(OR(E205="INCLUDE DIRECT",E205="INCLUDE CONDITIONAL"),IF(COUNTIFS(CONFLICTS!$B$6:$B$205,B205,CONFLICTS!$H$6:$H$205,"YES",CONFLICTS!$I$6:$I$205,"OPEN",CONFLICTS!$K$6:$K$205,"VALID")&gt;0,"OPEN MATERIAL CONFLICT","CLEAR"),IF(E205="INCLUDE SUBSTITUTE",IF((COUNTIFS(CONFLICTS!$B$6:$B$205,B205,CONFLICTS!$H$6:$H$205,"YES",CONFLICTS!$I$6:$I$205,"OPEN",CONFLICTS!$K$6:$K$205,"VALID",CONFLICTS!$C$6:$C$205,"SCOPE")+COUNTIFS(CONFLICTS!$B$6:$B$205,B205,CONFLICTS!$H$6:$H$205,"YES",CONFLICTS!$I$6:$I$205,"OPEN",CONFLICTS!$K$6:$K$205,"VALID",CONFLICTS!$C$6:$C$205,"BUYER")+COUNTIFS(CONFLICTS!$B$6:$B$205,B205,CONFLICTS!$H$6:$H$205,"YES",CONFLICTS!$I$6:$I$205,"OPEN",CONFLICTS!$K$6:$K$205,"VALID",CONFLICTS!$C$6:$C$205,"EVIDENCE"))&gt;0,"BLOCKING SUBSTITUTE CONFLICT","CLEAR"),IF(E205="INCLUDE REFERENCE",IF((COUNTIFS(CONFLICTS!$B$6:$B$205,B205,CONFLICTS!$H$6:$H$205,"YES",CONFLICTS!$I$6:$I$205,"OPEN",CONFLICTS!$K$6:$K$205,"VALID",CONFLICTS!$C$6:$C$205,"SCOPE")+COUNTIFS(CONFLICTS!$B$6:$B$205,B205,CONFLICTS!$H$6:$H$205,"YES",CONFLICTS!$I$6:$I$205,"OPEN",CONFLICTS!$K$6:$K$205,"VALID",CONFLICTS!$C$6:$C$205,"EVIDENCE"))&gt;0,"BLOCKING REFERENCE CONFLICT","CLEAR"),"CLEAR"))))</x:f>
      </x:c>
      <x:c r="K205" s="26" t="str">
        <x:f>IF(A205="","",IF(H205&lt;&gt;"VALID","BLOCKED",IF(I205&lt;&gt;"MATCH","UNRESOLVED",IF(E205="INCLUDE DIRECT",IF(J205="CLEAR","READY","BLOCKED"),IF(E205="INCLUDE CONDITIONAL",IF(J205="CLEAR","READY","UNRESOLVED"),IF(OR(E205="INCLUDE REFERENCE",E205="INCLUDE SUBSTITUTE",E205="EXCLUDE DIRECT"),IF(J205="CLEAR","READY","BLOCKED"),"BLOCKED"))))))</x:f>
      </x:c>
    </x:row>
  </x:sheetData>
  <x:dataValidations count="1">
    <x:dataValidation type="list" sqref="E6:E205">
      <x:formula1>"INCLUDE DIRECT,INCLUDE CONDITIONAL,INCLUDE REFERENCE,INCLUDE SUBSTITUTE,EXCLUDE DIRECT"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6" hidden="0" customWidth="1"/>
    <x:col min="5" max="5" width="54" hidden="0" customWidth="1"/>
    <x:col min="6" max="6" width="22" hidden="0" customWidth="1"/>
    <x:col min="7" max="7" width="34" hidden="0" customWidth="1"/>
    <x:col min="8" max="8" width="24" hidden="0" customWidth="1"/>
    <x:col min="9" max="9" width="18" hidden="0" customWidth="1"/>
    <x:col min="10" max="10" width="18" hidden="0" customWidth="1"/>
    <x:col min="11" max="11" width="16" hidden="0" customWidth="1"/>
  </x:cols>
  <x:sheetData>
    <x:row r="1">
      <x:c r="A1" s="5" t="str">
        <x:v>Action ID</x:v>
      </x:c>
      <x:c r="B1" s="5" t="str">
        <x:v>Candidate ID</x:v>
      </x:c>
      <x:c r="C1" s="5" t="str">
        <x:v>Decision ID</x:v>
      </x:c>
      <x:c r="D1" s="5" t="str">
        <x:v>Action type</x:v>
      </x:c>
      <x:c r="E1" s="5" t="str">
        <x:v>Action statement</x:v>
      </x:c>
      <x:c r="F1" s="5" t="str">
        <x:v>Owner</x:v>
      </x:c>
      <x:c r="G1" s="5" t="str">
        <x:v>Review trigger</x:v>
      </x:c>
      <x:c r="H1" s="5" t="str">
        <x:v>Control status</x:v>
      </x:c>
      <x:c r="I1" s="5" t="str">
        <x:v>Relation check</x:v>
      </x:c>
      <x:c r="J1" s="5" t="str">
        <x:v>Compatibility</x:v>
      </x:c>
      <x:c r="K1" s="5" t="str">
        <x:v>Readiness</x:v>
      </x:c>
    </x:row>
    <x:row r="6">
      <x:c r="A6" s="20" t="str">
        <x:v>AC01</x:v>
      </x:c>
      <x:c r="B6" s="20" t="str">
        <x:v>A01</x:v>
      </x:c>
      <x:c r="C6" s="20" t="str">
        <x:v>D001</x:v>
      </x:c>
      <x:c r="D6" s="20" t="str">
        <x:v>DIRECT OFFER / CRO</x:v>
      </x:c>
      <x:c r="E6" s="20" t="str">
        <x:v>Benchmark the specialist boutique's scoped service framing, expert proof, intake and trust path.</x:v>
      </x:c>
      <x:c r="F6" s="20" t="str">
        <x:v>Founder / reviewer</x:v>
      </x:c>
      <x:c r="G6" s="20" t="str">
        <x:v>Reopen with scope/evidence changes</x:v>
      </x:c>
      <x:c r="H6" s="26" t="str">
        <x:f>IF(A6="","",IF(COUNTIF($A$6:$A$205,A6)&gt;1,"INVALID - DUPLICATE ID",IF(AND(COUNTIF(CANDIDATES!$A$6:$A$205,B6)=1,COUNTIF(DECISIONS!$A$6:$A$205,C6)=1,OR(AND(LEN(D6)=18,IFERROR(FIND("DIRECT OFFER / CRO",D6),0)=1),AND(LEN(D6)=19,IFERROR(FIND("AUTHORITY / CONTENT",D6),0)=1),AND(LEN(D6)=25,IFERROR(FIND("PROCUREMENT / POSITIONING",D6),0)=1),AND(LEN(D6)=19,IFERROR(FIND("SUBSTITUTE RESPONSE",D6),0)=1),AND(LEN(D6)=19,IFERROR(FIND("EVIDENCE COLLECTION",D6),0)=1),AND(LEN(D6)=19,IFERROR(FIND("NO ACTION / MONITOR",D6),0)=1))),"VALID","INVALID - CONTROL / ID")))</x:f>
        <x:v>VALID</x:v>
      </x:c>
      <x:c r="I6" s="26" t="str">
        <x:f>IF(A6="","",IF(COUNTIFS(DECISIONS!$A$6:$A$205,C6,DECISIONS!$B$6:$B$205,B6)=1,"MATCH","MISMATCH"))</x:f>
        <x:v>MATCH</x:v>
      </x:c>
      <x:c r="J6" s="26" t="str">
        <x:f>IF(A6="","",IF(I6&lt;&gt;"MATCH","INCOMPATIBLE",IF(AND(D6="DIRECT OFFER / CRO",COUNTIFS(DECISIONS!$A$6:$A$205,C6,DECISIONS!$E$6:$E$205,"INCLUDE DIRECT")=1),"COMPATIBLE",IF(AND(D6="SUBSTITUTE RESPONSE",COUNTIFS(DECISIONS!$A$6:$A$205,C6,DECISIONS!$E$6:$E$205,"INCLUDE SUBSTITUTE")=1),"COMPATIBLE",IF(AND(D6="EVIDENCE COLLECTION",COUNTIFS(DECISIONS!$A$6:$A$205,C6,DECISIONS!$K$6:$K$205,"UNRESOLVED")=1),"COMPATIBLE",IF(AND(D6="AUTHORITY / CONTENT",OR(COUNTIFS(DECISIONS!$A$6:$A$205,C6,DECISIONS!$E$6:$E$205,"INCLUDE REFERENCE")=1,COUNTIFS(DECISIONS!$A$6:$A$205,C6,DECISIONS!$E$6:$E$205,"INCLUDE CONDITIONAL")=1)),"COMPATIBLE",IF(AND(D6="NO ACTION / MONITOR",COUNTIFS(DECISIONS!$A$6:$A$205,C6,DECISIONS!$E$6:$E$205,"EXCLUDE DIRECT")=1),"COMPATIBLE","REVIEW")))))))</x:f>
        <x:v>COMPATIBLE</x:v>
      </x:c>
      <x:c r="K6" s="26" t="str">
        <x:f>IF(A6="","",IF(OR(H6&lt;&gt;"VALID",I6&lt;&gt;"MATCH",J6&lt;&gt;"COMPATIBLE"),"BLOCKED",IF(COUNTIFS(DECISIONS!$A$6:$A$205,C6,DECISIONS!$K$6:$K$205,"READY")=1,"READY",IF(D6="EVIDENCE COLLECTION","READY","UNRESOLVED"))))</x:f>
        <x:v>READY</x:v>
      </x:c>
    </x:row>
    <x:row r="7">
      <x:c r="A7" s="20" t="str">
        <x:v>AC02</x:v>
      </x:c>
      <x:c r="B7" s="20" t="str">
        <x:v>B02</x:v>
      </x:c>
      <x:c r="C7" s="20" t="str">
        <x:v>D002</x:v>
      </x:c>
      <x:c r="D7" s="20" t="str">
        <x:v>EVIDENCE COLLECTION</x:v>
      </x:c>
      <x:c r="E7" s="20" t="str">
        <x:v>Resolve the regional-team timing and engagement-model conflict before any direct comparison.</x:v>
      </x:c>
      <x:c r="F7" s="20" t="str">
        <x:v>Founder / reviewer</x:v>
      </x:c>
      <x:c r="G7" s="20" t="str">
        <x:v>Resolve CF01</x:v>
      </x:c>
      <x:c r="H7" s="26" t="str">
        <x:f>IF(A7="","",IF(COUNTIF($A$6:$A$205,A7)&gt;1,"INVALID - DUPLICATE ID",IF(AND(COUNTIF(CANDIDATES!$A$6:$A$205,B7)=1,COUNTIF(DECISIONS!$A$6:$A$205,C7)=1,OR(AND(LEN(D7)=18,IFERROR(FIND("DIRECT OFFER / CRO",D7),0)=1),AND(LEN(D7)=19,IFERROR(FIND("AUTHORITY / CONTENT",D7),0)=1),AND(LEN(D7)=25,IFERROR(FIND("PROCUREMENT / POSITIONING",D7),0)=1),AND(LEN(D7)=19,IFERROR(FIND("SUBSTITUTE RESPONSE",D7),0)=1),AND(LEN(D7)=19,IFERROR(FIND("EVIDENCE COLLECTION",D7),0)=1),AND(LEN(D7)=19,IFERROR(FIND("NO ACTION / MONITOR",D7),0)=1))),"VALID","INVALID - CONTROL / ID")))</x:f>
        <x:v>VALID</x:v>
      </x:c>
      <x:c r="I7" s="26" t="str">
        <x:f>IF(A7="","",IF(COUNTIFS(DECISIONS!$A$6:$A$205,C7,DECISIONS!$B$6:$B$205,B7)=1,"MATCH","MISMATCH"))</x:f>
        <x:v>MATCH</x:v>
      </x:c>
      <x:c r="J7" s="26" t="str">
        <x:f>IF(A7="","",IF(I7&lt;&gt;"MATCH","INCOMPATIBLE",IF(AND(D7="DIRECT OFFER / CRO",COUNTIFS(DECISIONS!$A$6:$A$205,C7,DECISIONS!$E$6:$E$205,"INCLUDE DIRECT")=1),"COMPATIBLE",IF(AND(D7="SUBSTITUTE RESPONSE",COUNTIFS(DECISIONS!$A$6:$A$205,C7,DECISIONS!$E$6:$E$205,"INCLUDE SUBSTITUTE")=1),"COMPATIBLE",IF(AND(D7="EVIDENCE COLLECTION",COUNTIFS(DECISIONS!$A$6:$A$205,C7,DECISIONS!$K$6:$K$205,"UNRESOLVED")=1),"COMPATIBLE",IF(AND(D7="AUTHORITY / CONTENT",OR(COUNTIFS(DECISIONS!$A$6:$A$205,C7,DECISIONS!$E$6:$E$205,"INCLUDE REFERENCE")=1,COUNTIFS(DECISIONS!$A$6:$A$205,C7,DECISIONS!$E$6:$E$205,"INCLUDE CONDITIONAL")=1)),"COMPATIBLE",IF(AND(D7="NO ACTION / MONITOR",COUNTIFS(DECISIONS!$A$6:$A$205,C7,DECISIONS!$E$6:$E$205,"EXCLUDE DIRECT")=1),"COMPATIBLE","REVIEW")))))))</x:f>
        <x:v>COMPATIBLE</x:v>
      </x:c>
      <x:c r="K7" s="26" t="str">
        <x:f>IF(A7="","",IF(OR(H7&lt;&gt;"VALID",I7&lt;&gt;"MATCH",J7&lt;&gt;"COMPATIBLE"),"BLOCKED",IF(COUNTIFS(DECISIONS!$A$6:$A$205,C7,DECISIONS!$K$6:$K$205,"READY")=1,"READY",IF(D7="EVIDENCE COLLECTION","READY","UNRESOLVED"))))</x:f>
        <x:v>READY</x:v>
      </x:c>
    </x:row>
    <x:row r="8">
      <x:c r="A8" s="20" t="str">
        <x:v>AC03</x:v>
      </x:c>
      <x:c r="B8" s="20" t="str">
        <x:v>C03</x:v>
      </x:c>
      <x:c r="C8" s="20" t="str">
        <x:v>D003</x:v>
      </x:c>
      <x:c r="D8" s="20" t="str">
        <x:v>AUTHORITY / CONTENT</x:v>
      </x:c>
      <x:c r="E8" s="20" t="str">
        <x:v>Compare only overlapping authority/expertise communication, not full engagement economics.</x:v>
      </x:c>
      <x:c r="F8" s="20" t="str">
        <x:v>Founder / reviewer</x:v>
      </x:c>
      <x:c r="G8" s="20" t="str">
        <x:v>Reopen if engagement model converges</x:v>
      </x:c>
      <x:c r="H8" s="26" t="str">
        <x:f>IF(A8="","",IF(COUNTIF($A$6:$A$205,A8)&gt;1,"INVALID - DUPLICATE ID",IF(AND(COUNTIF(CANDIDATES!$A$6:$A$205,B8)=1,COUNTIF(DECISIONS!$A$6:$A$205,C8)=1,OR(AND(LEN(D8)=18,IFERROR(FIND("DIRECT OFFER / CRO",D8),0)=1),AND(LEN(D8)=19,IFERROR(FIND("AUTHORITY / CONTENT",D8),0)=1),AND(LEN(D8)=25,IFERROR(FIND("PROCUREMENT / POSITIONING",D8),0)=1),AND(LEN(D8)=19,IFERROR(FIND("SUBSTITUTE RESPONSE",D8),0)=1),AND(LEN(D8)=19,IFERROR(FIND("EVIDENCE COLLECTION",D8),0)=1),AND(LEN(D8)=19,IFERROR(FIND("NO ACTION / MONITOR",D8),0)=1))),"VALID","INVALID - CONTROL / ID")))</x:f>
        <x:v>VALID</x:v>
      </x:c>
      <x:c r="I8" s="26" t="str">
        <x:f>IF(A8="","",IF(COUNTIFS(DECISIONS!$A$6:$A$205,C8,DECISIONS!$B$6:$B$205,B8)=1,"MATCH","MISMATCH"))</x:f>
        <x:v>MATCH</x:v>
      </x:c>
      <x:c r="J8" s="26" t="str">
        <x:f>IF(A8="","",IF(I8&lt;&gt;"MATCH","INCOMPATIBLE",IF(AND(D8="DIRECT OFFER / CRO",COUNTIFS(DECISIONS!$A$6:$A$205,C8,DECISIONS!$E$6:$E$205,"INCLUDE DIRECT")=1),"COMPATIBLE",IF(AND(D8="SUBSTITUTE RESPONSE",COUNTIFS(DECISIONS!$A$6:$A$205,C8,DECISIONS!$E$6:$E$205,"INCLUDE SUBSTITUTE")=1),"COMPATIBLE",IF(AND(D8="EVIDENCE COLLECTION",COUNTIFS(DECISIONS!$A$6:$A$205,C8,DECISIONS!$K$6:$K$205,"UNRESOLVED")=1),"COMPATIBLE",IF(AND(D8="AUTHORITY / CONTENT",OR(COUNTIFS(DECISIONS!$A$6:$A$205,C8,DECISIONS!$E$6:$E$205,"INCLUDE REFERENCE")=1,COUNTIFS(DECISIONS!$A$6:$A$205,C8,DECISIONS!$E$6:$E$205,"INCLUDE CONDITIONAL")=1)),"COMPATIBLE",IF(AND(D8="NO ACTION / MONITOR",COUNTIFS(DECISIONS!$A$6:$A$205,C8,DECISIONS!$E$6:$E$205,"EXCLUDE DIRECT")=1),"COMPATIBLE","REVIEW")))))))</x:f>
        <x:v>COMPATIBLE</x:v>
      </x:c>
      <x:c r="K8" s="26" t="str">
        <x:f>IF(A8="","",IF(OR(H8&lt;&gt;"VALID",I8&lt;&gt;"MATCH",J8&lt;&gt;"COMPATIBLE"),"BLOCKED",IF(COUNTIFS(DECISIONS!$A$6:$A$205,C8,DECISIONS!$K$6:$K$205,"READY")=1,"READY",IF(D8="EVIDENCE COLLECTION","READY","UNRESOLVED"))))</x:f>
        <x:v>READY</x:v>
      </x:c>
    </x:row>
    <x:row r="9">
      <x:c r="A9" s="20" t="str">
        <x:v>AC04</x:v>
      </x:c>
      <x:c r="B9" s="20" t="str">
        <x:v>D04</x:v>
      </x:c>
      <x:c r="C9" s="20" t="str">
        <x:v>D004</x:v>
      </x:c>
      <x:c r="D9" s="20" t="str">
        <x:v>SUBSTITUTE RESPONSE</x:v>
      </x:c>
      <x:c r="E9" s="20" t="str">
        <x:v>Map which buyer jobs software can absorb and where human advisory proof remains necessary.</x:v>
      </x:c>
      <x:c r="F9" s="20" t="str">
        <x:v>Founder / reviewer</x:v>
      </x:c>
      <x:c r="G9" s="20" t="str">
        <x:v>Resolve CF02</x:v>
      </x:c>
      <x:c r="H9" s="26" t="str">
        <x:f>IF(A9="","",IF(COUNTIF($A$6:$A$205,A9)&gt;1,"INVALID - DUPLICATE ID",IF(AND(COUNTIF(CANDIDATES!$A$6:$A$205,B9)=1,COUNTIF(DECISIONS!$A$6:$A$205,C9)=1,OR(AND(LEN(D9)=18,IFERROR(FIND("DIRECT OFFER / CRO",D9),0)=1),AND(LEN(D9)=19,IFERROR(FIND("AUTHORITY / CONTENT",D9),0)=1),AND(LEN(D9)=25,IFERROR(FIND("PROCUREMENT / POSITIONING",D9),0)=1),AND(LEN(D9)=19,IFERROR(FIND("SUBSTITUTE RESPONSE",D9),0)=1),AND(LEN(D9)=19,IFERROR(FIND("EVIDENCE COLLECTION",D9),0)=1),AND(LEN(D9)=19,IFERROR(FIND("NO ACTION / MONITOR",D9),0)=1))),"VALID","INVALID - CONTROL / ID")))</x:f>
        <x:v>VALID</x:v>
      </x:c>
      <x:c r="I9" s="26" t="str">
        <x:f>IF(A9="","",IF(COUNTIFS(DECISIONS!$A$6:$A$205,C9,DECISIONS!$B$6:$B$205,B9)=1,"MATCH","MISMATCH"))</x:f>
        <x:v>MATCH</x:v>
      </x:c>
      <x:c r="J9" s="26" t="str">
        <x:f>IF(A9="","",IF(I9&lt;&gt;"MATCH","INCOMPATIBLE",IF(AND(D9="DIRECT OFFER / CRO",COUNTIFS(DECISIONS!$A$6:$A$205,C9,DECISIONS!$E$6:$E$205,"INCLUDE DIRECT")=1),"COMPATIBLE",IF(AND(D9="SUBSTITUTE RESPONSE",COUNTIFS(DECISIONS!$A$6:$A$205,C9,DECISIONS!$E$6:$E$205,"INCLUDE SUBSTITUTE")=1),"COMPATIBLE",IF(AND(D9="EVIDENCE COLLECTION",COUNTIFS(DECISIONS!$A$6:$A$205,C9,DECISIONS!$K$6:$K$205,"UNRESOLVED")=1),"COMPATIBLE",IF(AND(D9="AUTHORITY / CONTENT",OR(COUNTIFS(DECISIONS!$A$6:$A$205,C9,DECISIONS!$E$6:$E$205,"INCLUDE REFERENCE")=1,COUNTIFS(DECISIONS!$A$6:$A$205,C9,DECISIONS!$E$6:$E$205,"INCLUDE CONDITIONAL")=1)),"COMPATIBLE",IF(AND(D9="NO ACTION / MONITOR",COUNTIFS(DECISIONS!$A$6:$A$205,C9,DECISIONS!$E$6:$E$205,"EXCLUDE DIRECT")=1),"COMPATIBLE","REVIEW")))))))</x:f>
        <x:v>COMPATIBLE</x:v>
      </x:c>
      <x:c r="K9" s="26" t="str">
        <x:f>IF(A9="","",IF(OR(H9&lt;&gt;"VALID",I9&lt;&gt;"MATCH",J9&lt;&gt;"COMPATIBLE"),"BLOCKED",IF(COUNTIFS(DECISIONS!$A$6:$A$205,C9,DECISIONS!$K$6:$K$205,"READY")=1,"READY",IF(D9="EVIDENCE COLLECTION","READY","UNRESOLVED"))))</x:f>
        <x:v>READY</x:v>
      </x:c>
    </x:row>
    <x:row r="10">
      <x:c r="A10" s="20" t="str">
        <x:v>AC05</x:v>
      </x:c>
      <x:c r="B10" s="20" t="str">
        <x:v>E05</x:v>
      </x:c>
      <x:c r="C10" s="20" t="str">
        <x:v>D005</x:v>
      </x:c>
      <x:c r="D10" s="20" t="str">
        <x:v>AUTHORITY / CONTENT</x:v>
      </x:c>
      <x:c r="E10" s="20" t="str">
        <x:v>Use as a standards and educational coverage reference only.</x:v>
      </x:c>
      <x:c r="F10" s="20" t="str">
        <x:v>Founder / reviewer</x:v>
      </x:c>
      <x:c r="G10" s="20" t="str">
        <x:v>Authority role changes</x:v>
      </x:c>
      <x:c r="H10" s="26" t="str">
        <x:f>IF(A10="","",IF(COUNTIF($A$6:$A$205,A10)&gt;1,"INVALID - DUPLICATE ID",IF(AND(COUNTIF(CANDIDATES!$A$6:$A$205,B10)=1,COUNTIF(DECISIONS!$A$6:$A$205,C10)=1,OR(AND(LEN(D10)=18,IFERROR(FIND("DIRECT OFFER / CRO",D10),0)=1),AND(LEN(D10)=19,IFERROR(FIND("AUTHORITY / CONTENT",D10),0)=1),AND(LEN(D10)=25,IFERROR(FIND("PROCUREMENT / POSITIONING",D10),0)=1),AND(LEN(D10)=19,IFERROR(FIND("SUBSTITUTE RESPONSE",D10),0)=1),AND(LEN(D10)=19,IFERROR(FIND("EVIDENCE COLLECTION",D10),0)=1),AND(LEN(D10)=19,IFERROR(FIND("NO ACTION / MONITOR",D10),0)=1))),"VALID","INVALID - CONTROL / ID")))</x:f>
        <x:v>VALID</x:v>
      </x:c>
      <x:c r="I10" s="26" t="str">
        <x:f>IF(A10="","",IF(COUNTIFS(DECISIONS!$A$6:$A$205,C10,DECISIONS!$B$6:$B$205,B10)=1,"MATCH","MISMATCH"))</x:f>
        <x:v>MATCH</x:v>
      </x:c>
      <x:c r="J10" s="26" t="str">
        <x:f>IF(A10="","",IF(I10&lt;&gt;"MATCH","INCOMPATIBLE",IF(AND(D10="DIRECT OFFER / CRO",COUNTIFS(DECISIONS!$A$6:$A$205,C10,DECISIONS!$E$6:$E$205,"INCLUDE DIRECT")=1),"COMPATIBLE",IF(AND(D10="SUBSTITUTE RESPONSE",COUNTIFS(DECISIONS!$A$6:$A$205,C10,DECISIONS!$E$6:$E$205,"INCLUDE SUBSTITUTE")=1),"COMPATIBLE",IF(AND(D10="EVIDENCE COLLECTION",COUNTIFS(DECISIONS!$A$6:$A$205,C10,DECISIONS!$K$6:$K$205,"UNRESOLVED")=1),"COMPATIBLE",IF(AND(D10="AUTHORITY / CONTENT",OR(COUNTIFS(DECISIONS!$A$6:$A$205,C10,DECISIONS!$E$6:$E$205,"INCLUDE REFERENCE")=1,COUNTIFS(DECISIONS!$A$6:$A$205,C10,DECISIONS!$E$6:$E$205,"INCLUDE CONDITIONAL")=1)),"COMPATIBLE",IF(AND(D10="NO ACTION / MONITOR",COUNTIFS(DECISIONS!$A$6:$A$205,C10,DECISIONS!$E$6:$E$205,"EXCLUDE DIRECT")=1),"COMPATIBLE","REVIEW")))))))</x:f>
        <x:v>COMPATIBLE</x:v>
      </x:c>
      <x:c r="K10" s="26" t="str">
        <x:f>IF(A10="","",IF(OR(H10&lt;&gt;"VALID",I10&lt;&gt;"MATCH",J10&lt;&gt;"COMPATIBLE"),"BLOCKED",IF(COUNTIFS(DECISIONS!$A$6:$A$205,C10,DECISIONS!$K$6:$K$205,"READY")=1,"READY",IF(D10="EVIDENCE COLLECTION","READY","UNRESOLVED"))))</x:f>
        <x:v>READY</x:v>
      </x:c>
    </x:row>
    <x:row r="11">
      <x:c r="A11" s="20" t="str">
        <x:v>AC06</x:v>
      </x:c>
      <x:c r="B11" s="20" t="str">
        <x:v>F06</x:v>
      </x:c>
      <x:c r="C11" s="20" t="str">
        <x:v>D006</x:v>
      </x:c>
      <x:c r="D11" s="20" t="str">
        <x:v>NO ACTION / MONITOR</x:v>
      </x:c>
      <x:c r="E11" s="20" t="str">
        <x:v>Monitor discovery mechanics without treating directory visibility as advisory competition.</x:v>
      </x:c>
      <x:c r="F11" s="20" t="str">
        <x:v>Founder / reviewer</x:v>
      </x:c>
      <x:c r="G11" s="20" t="str">
        <x:v>Delivery ownership changes</x:v>
      </x:c>
      <x:c r="H11" s="26" t="str">
        <x:f>IF(A11="","",IF(COUNTIF($A$6:$A$205,A11)&gt;1,"INVALID - DUPLICATE ID",IF(AND(COUNTIF(CANDIDATES!$A$6:$A$205,B11)=1,COUNTIF(DECISIONS!$A$6:$A$205,C11)=1,OR(AND(LEN(D11)=18,IFERROR(FIND("DIRECT OFFER / CRO",D11),0)=1),AND(LEN(D11)=19,IFERROR(FIND("AUTHORITY / CONTENT",D11),0)=1),AND(LEN(D11)=25,IFERROR(FIND("PROCUREMENT / POSITIONING",D11),0)=1),AND(LEN(D11)=19,IFERROR(FIND("SUBSTITUTE RESPONSE",D11),0)=1),AND(LEN(D11)=19,IFERROR(FIND("EVIDENCE COLLECTION",D11),0)=1),AND(LEN(D11)=19,IFERROR(FIND("NO ACTION / MONITOR",D11),0)=1))),"VALID","INVALID - CONTROL / ID")))</x:f>
        <x:v>VALID</x:v>
      </x:c>
      <x:c r="I11" s="26" t="str">
        <x:f>IF(A11="","",IF(COUNTIFS(DECISIONS!$A$6:$A$205,C11,DECISIONS!$B$6:$B$205,B11)=1,"MATCH","MISMATCH"))</x:f>
        <x:v>MATCH</x:v>
      </x:c>
      <x:c r="J11" s="26" t="str">
        <x:f>IF(A11="","",IF(I11&lt;&gt;"MATCH","INCOMPATIBLE",IF(AND(D11="DIRECT OFFER / CRO",COUNTIFS(DECISIONS!$A$6:$A$205,C11,DECISIONS!$E$6:$E$205,"INCLUDE DIRECT")=1),"COMPATIBLE",IF(AND(D11="SUBSTITUTE RESPONSE",COUNTIFS(DECISIONS!$A$6:$A$205,C11,DECISIONS!$E$6:$E$205,"INCLUDE SUBSTITUTE")=1),"COMPATIBLE",IF(AND(D11="EVIDENCE COLLECTION",COUNTIFS(DECISIONS!$A$6:$A$205,C11,DECISIONS!$K$6:$K$205,"UNRESOLVED")=1),"COMPATIBLE",IF(AND(D11="AUTHORITY / CONTENT",OR(COUNTIFS(DECISIONS!$A$6:$A$205,C11,DECISIONS!$E$6:$E$205,"INCLUDE REFERENCE")=1,COUNTIFS(DECISIONS!$A$6:$A$205,C11,DECISIONS!$E$6:$E$205,"INCLUDE CONDITIONAL")=1)),"COMPATIBLE",IF(AND(D11="NO ACTION / MONITOR",COUNTIFS(DECISIONS!$A$6:$A$205,C11,DECISIONS!$E$6:$E$205,"EXCLUDE DIRECT")=1),"COMPATIBLE","REVIEW")))))))</x:f>
        <x:v>COMPATIBLE</x:v>
      </x:c>
      <x:c r="K11" s="26" t="str">
        <x:f>IF(A11="","",IF(OR(H11&lt;&gt;"VALID",I11&lt;&gt;"MATCH",J11&lt;&gt;"COMPATIBLE"),"BLOCKED",IF(COUNTIFS(DECISIONS!$A$6:$A$205,C11,DECISIONS!$K$6:$K$205,"READY")=1,"READY",IF(D11="EVIDENCE COLLECTION","READY","UNRESOLVED"))))</x:f>
        <x:v>READY</x:v>
      </x:c>
    </x:row>
    <x:row r="12">
      <x:c r="A12" s="20"/>
      <x:c r="B12" s="20"/>
      <x:c r="C12" s="20"/>
      <x:c r="D12" s="20"/>
      <x:c r="E12" s="20"/>
      <x:c r="F12" s="20"/>
      <x:c r="G12" s="20"/>
      <x:c r="H12" s="26" t="str">
        <x:f>IF(A12="","",IF(COUNTIF($A$6:$A$205,A12)&gt;1,"INVALID - DUPLICATE ID",IF(AND(COUNTIF(CANDIDATES!$A$6:$A$205,B12)=1,COUNTIF(DECISIONS!$A$6:$A$205,C12)=1,OR(AND(LEN(D12)=18,IFERROR(FIND("DIRECT OFFER / CRO",D12),0)=1),AND(LEN(D12)=19,IFERROR(FIND("AUTHORITY / CONTENT",D12),0)=1),AND(LEN(D12)=25,IFERROR(FIND("PROCUREMENT / POSITIONING",D12),0)=1),AND(LEN(D12)=19,IFERROR(FIND("SUBSTITUTE RESPONSE",D12),0)=1),AND(LEN(D12)=19,IFERROR(FIND("EVIDENCE COLLECTION",D12),0)=1),AND(LEN(D12)=19,IFERROR(FIND("NO ACTION / MONITOR",D12),0)=1))),"VALID","INVALID - CONTROL / ID")))</x:f>
      </x:c>
      <x:c r="I12" s="26" t="str">
        <x:f>IF(A12="","",IF(COUNTIFS(DECISIONS!$A$6:$A$205,C12,DECISIONS!$B$6:$B$205,B12)=1,"MATCH","MISMATCH"))</x:f>
      </x:c>
      <x:c r="J12" s="26" t="str">
        <x:f>IF(A12="","",IF(I12&lt;&gt;"MATCH","INCOMPATIBLE",IF(AND(D12="DIRECT OFFER / CRO",COUNTIFS(DECISIONS!$A$6:$A$205,C12,DECISIONS!$E$6:$E$205,"INCLUDE DIRECT")=1),"COMPATIBLE",IF(AND(D12="SUBSTITUTE RESPONSE",COUNTIFS(DECISIONS!$A$6:$A$205,C12,DECISIONS!$E$6:$E$205,"INCLUDE SUBSTITUTE")=1),"COMPATIBLE",IF(AND(D12="EVIDENCE COLLECTION",COUNTIFS(DECISIONS!$A$6:$A$205,C12,DECISIONS!$K$6:$K$205,"UNRESOLVED")=1),"COMPATIBLE",IF(AND(D12="AUTHORITY / CONTENT",OR(COUNTIFS(DECISIONS!$A$6:$A$205,C12,DECISIONS!$E$6:$E$205,"INCLUDE REFERENCE")=1,COUNTIFS(DECISIONS!$A$6:$A$205,C12,DECISIONS!$E$6:$E$205,"INCLUDE CONDITIONAL")=1)),"COMPATIBLE",IF(AND(D12="NO ACTION / MONITOR",COUNTIFS(DECISIONS!$A$6:$A$205,C12,DECISIONS!$E$6:$E$205,"EXCLUDE DIRECT")=1),"COMPATIBLE","REVIEW")))))))</x:f>
      </x:c>
      <x:c r="K12" s="26" t="str">
        <x:f>IF(A12="","",IF(OR(H12&lt;&gt;"VALID",I12&lt;&gt;"MATCH",J12&lt;&gt;"COMPATIBLE"),"BLOCKED",IF(COUNTIFS(DECISIONS!$A$6:$A$205,C12,DECISIONS!$K$6:$K$205,"READY")=1,"READY",IF(D12="EVIDENCE COLLECTION","READY","UNRESOLVED"))))</x:f>
      </x:c>
    </x:row>
    <x:row r="13">
      <x:c r="A13" s="20"/>
      <x:c r="B13" s="20"/>
      <x:c r="C13" s="20"/>
      <x:c r="D13" s="20"/>
      <x:c r="E13" s="20"/>
      <x:c r="F13" s="20"/>
      <x:c r="G13" s="20"/>
      <x:c r="H13" s="26" t="str">
        <x:f>IF(A13="","",IF(COUNTIF($A$6:$A$205,A13)&gt;1,"INVALID - DUPLICATE ID",IF(AND(COUNTIF(CANDIDATES!$A$6:$A$205,B13)=1,COUNTIF(DECISIONS!$A$6:$A$205,C13)=1,OR(AND(LEN(D13)=18,IFERROR(FIND("DIRECT OFFER / CRO",D13),0)=1),AND(LEN(D13)=19,IFERROR(FIND("AUTHORITY / CONTENT",D13),0)=1),AND(LEN(D13)=25,IFERROR(FIND("PROCUREMENT / POSITIONING",D13),0)=1),AND(LEN(D13)=19,IFERROR(FIND("SUBSTITUTE RESPONSE",D13),0)=1),AND(LEN(D13)=19,IFERROR(FIND("EVIDENCE COLLECTION",D13),0)=1),AND(LEN(D13)=19,IFERROR(FIND("NO ACTION / MONITOR",D13),0)=1))),"VALID","INVALID - CONTROL / ID")))</x:f>
      </x:c>
      <x:c r="I13" s="26" t="str">
        <x:f>IF(A13="","",IF(COUNTIFS(DECISIONS!$A$6:$A$205,C13,DECISIONS!$B$6:$B$205,B13)=1,"MATCH","MISMATCH"))</x:f>
      </x:c>
      <x:c r="J13" s="26" t="str">
        <x:f>IF(A13="","",IF(I13&lt;&gt;"MATCH","INCOMPATIBLE",IF(AND(D13="DIRECT OFFER / CRO",COUNTIFS(DECISIONS!$A$6:$A$205,C13,DECISIONS!$E$6:$E$205,"INCLUDE DIRECT")=1),"COMPATIBLE",IF(AND(D13="SUBSTITUTE RESPONSE",COUNTIFS(DECISIONS!$A$6:$A$205,C13,DECISIONS!$E$6:$E$205,"INCLUDE SUBSTITUTE")=1),"COMPATIBLE",IF(AND(D13="EVIDENCE COLLECTION",COUNTIFS(DECISIONS!$A$6:$A$205,C13,DECISIONS!$K$6:$K$205,"UNRESOLVED")=1),"COMPATIBLE",IF(AND(D13="AUTHORITY / CONTENT",OR(COUNTIFS(DECISIONS!$A$6:$A$205,C13,DECISIONS!$E$6:$E$205,"INCLUDE REFERENCE")=1,COUNTIFS(DECISIONS!$A$6:$A$205,C13,DECISIONS!$E$6:$E$205,"INCLUDE CONDITIONAL")=1)),"COMPATIBLE",IF(AND(D13="NO ACTION / MONITOR",COUNTIFS(DECISIONS!$A$6:$A$205,C13,DECISIONS!$E$6:$E$205,"EXCLUDE DIRECT")=1),"COMPATIBLE","REVIEW")))))))</x:f>
      </x:c>
      <x:c r="K13" s="26" t="str">
        <x:f>IF(A13="","",IF(OR(H13&lt;&gt;"VALID",I13&lt;&gt;"MATCH",J13&lt;&gt;"COMPATIBLE"),"BLOCKED",IF(COUNTIFS(DECISIONS!$A$6:$A$205,C13,DECISIONS!$K$6:$K$205,"READY")=1,"READY",IF(D13="EVIDENCE COLLECTION","READY","UNRESOLVED"))))</x:f>
      </x:c>
    </x:row>
    <x:row r="14">
      <x:c r="A14" s="20"/>
      <x:c r="B14" s="20"/>
      <x:c r="C14" s="20"/>
      <x:c r="D14" s="20"/>
      <x:c r="E14" s="20"/>
      <x:c r="F14" s="20"/>
      <x:c r="G14" s="20"/>
      <x:c r="H14" s="26" t="str">
        <x:f>IF(A14="","",IF(COUNTIF($A$6:$A$205,A14)&gt;1,"INVALID - DUPLICATE ID",IF(AND(COUNTIF(CANDIDATES!$A$6:$A$205,B14)=1,COUNTIF(DECISIONS!$A$6:$A$205,C14)=1,OR(AND(LEN(D14)=18,IFERROR(FIND("DIRECT OFFER / CRO",D14),0)=1),AND(LEN(D14)=19,IFERROR(FIND("AUTHORITY / CONTENT",D14),0)=1),AND(LEN(D14)=25,IFERROR(FIND("PROCUREMENT / POSITIONING",D14),0)=1),AND(LEN(D14)=19,IFERROR(FIND("SUBSTITUTE RESPONSE",D14),0)=1),AND(LEN(D14)=19,IFERROR(FIND("EVIDENCE COLLECTION",D14),0)=1),AND(LEN(D14)=19,IFERROR(FIND("NO ACTION / MONITOR",D14),0)=1))),"VALID","INVALID - CONTROL / ID")))</x:f>
      </x:c>
      <x:c r="I14" s="26" t="str">
        <x:f>IF(A14="","",IF(COUNTIFS(DECISIONS!$A$6:$A$205,C14,DECISIONS!$B$6:$B$205,B14)=1,"MATCH","MISMATCH"))</x:f>
      </x:c>
      <x:c r="J14" s="26" t="str">
        <x:f>IF(A14="","",IF(I14&lt;&gt;"MATCH","INCOMPATIBLE",IF(AND(D14="DIRECT OFFER / CRO",COUNTIFS(DECISIONS!$A$6:$A$205,C14,DECISIONS!$E$6:$E$205,"INCLUDE DIRECT")=1),"COMPATIBLE",IF(AND(D14="SUBSTITUTE RESPONSE",COUNTIFS(DECISIONS!$A$6:$A$205,C14,DECISIONS!$E$6:$E$205,"INCLUDE SUBSTITUTE")=1),"COMPATIBLE",IF(AND(D14="EVIDENCE COLLECTION",COUNTIFS(DECISIONS!$A$6:$A$205,C14,DECISIONS!$K$6:$K$205,"UNRESOLVED")=1),"COMPATIBLE",IF(AND(D14="AUTHORITY / CONTENT",OR(COUNTIFS(DECISIONS!$A$6:$A$205,C14,DECISIONS!$E$6:$E$205,"INCLUDE REFERENCE")=1,COUNTIFS(DECISIONS!$A$6:$A$205,C14,DECISIONS!$E$6:$E$205,"INCLUDE CONDITIONAL")=1)),"COMPATIBLE",IF(AND(D14="NO ACTION / MONITOR",COUNTIFS(DECISIONS!$A$6:$A$205,C14,DECISIONS!$E$6:$E$205,"EXCLUDE DIRECT")=1),"COMPATIBLE","REVIEW")))))))</x:f>
      </x:c>
      <x:c r="K14" s="26" t="str">
        <x:f>IF(A14="","",IF(OR(H14&lt;&gt;"VALID",I14&lt;&gt;"MATCH",J14&lt;&gt;"COMPATIBLE"),"BLOCKED",IF(COUNTIFS(DECISIONS!$A$6:$A$205,C14,DECISIONS!$K$6:$K$205,"READY")=1,"READY",IF(D14="EVIDENCE COLLECTION","READY","UNRESOLVED"))))</x:f>
      </x:c>
    </x:row>
    <x:row r="15">
      <x:c r="A15" s="20"/>
      <x:c r="B15" s="20"/>
      <x:c r="C15" s="20"/>
      <x:c r="D15" s="20"/>
      <x:c r="E15" s="20"/>
      <x:c r="F15" s="20"/>
      <x:c r="G15" s="20"/>
      <x:c r="H15" s="26" t="str">
        <x:f>IF(A15="","",IF(COUNTIF($A$6:$A$205,A15)&gt;1,"INVALID - DUPLICATE ID",IF(AND(COUNTIF(CANDIDATES!$A$6:$A$205,B15)=1,COUNTIF(DECISIONS!$A$6:$A$205,C15)=1,OR(AND(LEN(D15)=18,IFERROR(FIND("DIRECT OFFER / CRO",D15),0)=1),AND(LEN(D15)=19,IFERROR(FIND("AUTHORITY / CONTENT",D15),0)=1),AND(LEN(D15)=25,IFERROR(FIND("PROCUREMENT / POSITIONING",D15),0)=1),AND(LEN(D15)=19,IFERROR(FIND("SUBSTITUTE RESPONSE",D15),0)=1),AND(LEN(D15)=19,IFERROR(FIND("EVIDENCE COLLECTION",D15),0)=1),AND(LEN(D15)=19,IFERROR(FIND("NO ACTION / MONITOR",D15),0)=1))),"VALID","INVALID - CONTROL / ID")))</x:f>
      </x:c>
      <x:c r="I15" s="26" t="str">
        <x:f>IF(A15="","",IF(COUNTIFS(DECISIONS!$A$6:$A$205,C15,DECISIONS!$B$6:$B$205,B15)=1,"MATCH","MISMATCH"))</x:f>
      </x:c>
      <x:c r="J15" s="26" t="str">
        <x:f>IF(A15="","",IF(I15&lt;&gt;"MATCH","INCOMPATIBLE",IF(AND(D15="DIRECT OFFER / CRO",COUNTIFS(DECISIONS!$A$6:$A$205,C15,DECISIONS!$E$6:$E$205,"INCLUDE DIRECT")=1),"COMPATIBLE",IF(AND(D15="SUBSTITUTE RESPONSE",COUNTIFS(DECISIONS!$A$6:$A$205,C15,DECISIONS!$E$6:$E$205,"INCLUDE SUBSTITUTE")=1),"COMPATIBLE",IF(AND(D15="EVIDENCE COLLECTION",COUNTIFS(DECISIONS!$A$6:$A$205,C15,DECISIONS!$K$6:$K$205,"UNRESOLVED")=1),"COMPATIBLE",IF(AND(D15="AUTHORITY / CONTENT",OR(COUNTIFS(DECISIONS!$A$6:$A$205,C15,DECISIONS!$E$6:$E$205,"INCLUDE REFERENCE")=1,COUNTIFS(DECISIONS!$A$6:$A$205,C15,DECISIONS!$E$6:$E$205,"INCLUDE CONDITIONAL")=1)),"COMPATIBLE",IF(AND(D15="NO ACTION / MONITOR",COUNTIFS(DECISIONS!$A$6:$A$205,C15,DECISIONS!$E$6:$E$205,"EXCLUDE DIRECT")=1),"COMPATIBLE","REVIEW")))))))</x:f>
      </x:c>
      <x:c r="K15" s="26" t="str">
        <x:f>IF(A15="","",IF(OR(H15&lt;&gt;"VALID",I15&lt;&gt;"MATCH",J15&lt;&gt;"COMPATIBLE"),"BLOCKED",IF(COUNTIFS(DECISIONS!$A$6:$A$205,C15,DECISIONS!$K$6:$K$205,"READY")=1,"READY",IF(D15="EVIDENCE COLLECTION","READY","UNRESOLVED"))))</x:f>
      </x:c>
    </x:row>
    <x:row r="16">
      <x:c r="A16" s="20"/>
      <x:c r="B16" s="20"/>
      <x:c r="C16" s="20"/>
      <x:c r="D16" s="20"/>
      <x:c r="E16" s="20"/>
      <x:c r="F16" s="20"/>
      <x:c r="G16" s="20"/>
      <x:c r="H16" s="26" t="str">
        <x:f>IF(A16="","",IF(COUNTIF($A$6:$A$205,A16)&gt;1,"INVALID - DUPLICATE ID",IF(AND(COUNTIF(CANDIDATES!$A$6:$A$205,B16)=1,COUNTIF(DECISIONS!$A$6:$A$205,C16)=1,OR(AND(LEN(D16)=18,IFERROR(FIND("DIRECT OFFER / CRO",D16),0)=1),AND(LEN(D16)=19,IFERROR(FIND("AUTHORITY / CONTENT",D16),0)=1),AND(LEN(D16)=25,IFERROR(FIND("PROCUREMENT / POSITIONING",D16),0)=1),AND(LEN(D16)=19,IFERROR(FIND("SUBSTITUTE RESPONSE",D16),0)=1),AND(LEN(D16)=19,IFERROR(FIND("EVIDENCE COLLECTION",D16),0)=1),AND(LEN(D16)=19,IFERROR(FIND("NO ACTION / MONITOR",D16),0)=1))),"VALID","INVALID - CONTROL / ID")))</x:f>
      </x:c>
      <x:c r="I16" s="26" t="str">
        <x:f>IF(A16="","",IF(COUNTIFS(DECISIONS!$A$6:$A$205,C16,DECISIONS!$B$6:$B$205,B16)=1,"MATCH","MISMATCH"))</x:f>
      </x:c>
      <x:c r="J16" s="26" t="str">
        <x:f>IF(A16="","",IF(I16&lt;&gt;"MATCH","INCOMPATIBLE",IF(AND(D16="DIRECT OFFER / CRO",COUNTIFS(DECISIONS!$A$6:$A$205,C16,DECISIONS!$E$6:$E$205,"INCLUDE DIRECT")=1),"COMPATIBLE",IF(AND(D16="SUBSTITUTE RESPONSE",COUNTIFS(DECISIONS!$A$6:$A$205,C16,DECISIONS!$E$6:$E$205,"INCLUDE SUBSTITUTE")=1),"COMPATIBLE",IF(AND(D16="EVIDENCE COLLECTION",COUNTIFS(DECISIONS!$A$6:$A$205,C16,DECISIONS!$K$6:$K$205,"UNRESOLVED")=1),"COMPATIBLE",IF(AND(D16="AUTHORITY / CONTENT",OR(COUNTIFS(DECISIONS!$A$6:$A$205,C16,DECISIONS!$E$6:$E$205,"INCLUDE REFERENCE")=1,COUNTIFS(DECISIONS!$A$6:$A$205,C16,DECISIONS!$E$6:$E$205,"INCLUDE CONDITIONAL")=1)),"COMPATIBLE",IF(AND(D16="NO ACTION / MONITOR",COUNTIFS(DECISIONS!$A$6:$A$205,C16,DECISIONS!$E$6:$E$205,"EXCLUDE DIRECT")=1),"COMPATIBLE","REVIEW")))))))</x:f>
      </x:c>
      <x:c r="K16" s="26" t="str">
        <x:f>IF(A16="","",IF(OR(H16&lt;&gt;"VALID",I16&lt;&gt;"MATCH",J16&lt;&gt;"COMPATIBLE"),"BLOCKED",IF(COUNTIFS(DECISIONS!$A$6:$A$205,C16,DECISIONS!$K$6:$K$205,"READY")=1,"READY",IF(D16="EVIDENCE COLLECTION","READY","UNRESOLVED"))))</x:f>
      </x:c>
    </x:row>
    <x:row r="17">
      <x:c r="A17" s="20"/>
      <x:c r="B17" s="20"/>
      <x:c r="C17" s="20"/>
      <x:c r="D17" s="20"/>
      <x:c r="E17" s="20"/>
      <x:c r="F17" s="20"/>
      <x:c r="G17" s="20"/>
      <x:c r="H17" s="26" t="str">
        <x:f>IF(A17="","",IF(COUNTIF($A$6:$A$205,A17)&gt;1,"INVALID - DUPLICATE ID",IF(AND(COUNTIF(CANDIDATES!$A$6:$A$205,B17)=1,COUNTIF(DECISIONS!$A$6:$A$205,C17)=1,OR(AND(LEN(D17)=18,IFERROR(FIND("DIRECT OFFER / CRO",D17),0)=1),AND(LEN(D17)=19,IFERROR(FIND("AUTHORITY / CONTENT",D17),0)=1),AND(LEN(D17)=25,IFERROR(FIND("PROCUREMENT / POSITIONING",D17),0)=1),AND(LEN(D17)=19,IFERROR(FIND("SUBSTITUTE RESPONSE",D17),0)=1),AND(LEN(D17)=19,IFERROR(FIND("EVIDENCE COLLECTION",D17),0)=1),AND(LEN(D17)=19,IFERROR(FIND("NO ACTION / MONITOR",D17),0)=1))),"VALID","INVALID - CONTROL / ID")))</x:f>
      </x:c>
      <x:c r="I17" s="26" t="str">
        <x:f>IF(A17="","",IF(COUNTIFS(DECISIONS!$A$6:$A$205,C17,DECISIONS!$B$6:$B$205,B17)=1,"MATCH","MISMATCH"))</x:f>
      </x:c>
      <x:c r="J17" s="26" t="str">
        <x:f>IF(A17="","",IF(I17&lt;&gt;"MATCH","INCOMPATIBLE",IF(AND(D17="DIRECT OFFER / CRO",COUNTIFS(DECISIONS!$A$6:$A$205,C17,DECISIONS!$E$6:$E$205,"INCLUDE DIRECT")=1),"COMPATIBLE",IF(AND(D17="SUBSTITUTE RESPONSE",COUNTIFS(DECISIONS!$A$6:$A$205,C17,DECISIONS!$E$6:$E$205,"INCLUDE SUBSTITUTE")=1),"COMPATIBLE",IF(AND(D17="EVIDENCE COLLECTION",COUNTIFS(DECISIONS!$A$6:$A$205,C17,DECISIONS!$K$6:$K$205,"UNRESOLVED")=1),"COMPATIBLE",IF(AND(D17="AUTHORITY / CONTENT",OR(COUNTIFS(DECISIONS!$A$6:$A$205,C17,DECISIONS!$E$6:$E$205,"INCLUDE REFERENCE")=1,COUNTIFS(DECISIONS!$A$6:$A$205,C17,DECISIONS!$E$6:$E$205,"INCLUDE CONDITIONAL")=1)),"COMPATIBLE",IF(AND(D17="NO ACTION / MONITOR",COUNTIFS(DECISIONS!$A$6:$A$205,C17,DECISIONS!$E$6:$E$205,"EXCLUDE DIRECT")=1),"COMPATIBLE","REVIEW")))))))</x:f>
      </x:c>
      <x:c r="K17" s="26" t="str">
        <x:f>IF(A17="","",IF(OR(H17&lt;&gt;"VALID",I17&lt;&gt;"MATCH",J17&lt;&gt;"COMPATIBLE"),"BLOCKED",IF(COUNTIFS(DECISIONS!$A$6:$A$205,C17,DECISIONS!$K$6:$K$205,"READY")=1,"READY",IF(D17="EVIDENCE COLLECTION","READY","UNRESOLVED"))))</x:f>
      </x:c>
    </x:row>
    <x:row r="18">
      <x:c r="A18" s="20"/>
      <x:c r="B18" s="20"/>
      <x:c r="C18" s="20"/>
      <x:c r="D18" s="20"/>
      <x:c r="E18" s="20"/>
      <x:c r="F18" s="20"/>
      <x:c r="G18" s="20"/>
      <x:c r="H18" s="26" t="str">
        <x:f>IF(A18="","",IF(COUNTIF($A$6:$A$205,A18)&gt;1,"INVALID - DUPLICATE ID",IF(AND(COUNTIF(CANDIDATES!$A$6:$A$205,B18)=1,COUNTIF(DECISIONS!$A$6:$A$205,C18)=1,OR(AND(LEN(D18)=18,IFERROR(FIND("DIRECT OFFER / CRO",D18),0)=1),AND(LEN(D18)=19,IFERROR(FIND("AUTHORITY / CONTENT",D18),0)=1),AND(LEN(D18)=25,IFERROR(FIND("PROCUREMENT / POSITIONING",D18),0)=1),AND(LEN(D18)=19,IFERROR(FIND("SUBSTITUTE RESPONSE",D18),0)=1),AND(LEN(D18)=19,IFERROR(FIND("EVIDENCE COLLECTION",D18),0)=1),AND(LEN(D18)=19,IFERROR(FIND("NO ACTION / MONITOR",D18),0)=1))),"VALID","INVALID - CONTROL / ID")))</x:f>
      </x:c>
      <x:c r="I18" s="26" t="str">
        <x:f>IF(A18="","",IF(COUNTIFS(DECISIONS!$A$6:$A$205,C18,DECISIONS!$B$6:$B$205,B18)=1,"MATCH","MISMATCH"))</x:f>
      </x:c>
      <x:c r="J18" s="26" t="str">
        <x:f>IF(A18="","",IF(I18&lt;&gt;"MATCH","INCOMPATIBLE",IF(AND(D18="DIRECT OFFER / CRO",COUNTIFS(DECISIONS!$A$6:$A$205,C18,DECISIONS!$E$6:$E$205,"INCLUDE DIRECT")=1),"COMPATIBLE",IF(AND(D18="SUBSTITUTE RESPONSE",COUNTIFS(DECISIONS!$A$6:$A$205,C18,DECISIONS!$E$6:$E$205,"INCLUDE SUBSTITUTE")=1),"COMPATIBLE",IF(AND(D18="EVIDENCE COLLECTION",COUNTIFS(DECISIONS!$A$6:$A$205,C18,DECISIONS!$K$6:$K$205,"UNRESOLVED")=1),"COMPATIBLE",IF(AND(D18="AUTHORITY / CONTENT",OR(COUNTIFS(DECISIONS!$A$6:$A$205,C18,DECISIONS!$E$6:$E$205,"INCLUDE REFERENCE")=1,COUNTIFS(DECISIONS!$A$6:$A$205,C18,DECISIONS!$E$6:$E$205,"INCLUDE CONDITIONAL")=1)),"COMPATIBLE",IF(AND(D18="NO ACTION / MONITOR",COUNTIFS(DECISIONS!$A$6:$A$205,C18,DECISIONS!$E$6:$E$205,"EXCLUDE DIRECT")=1),"COMPATIBLE","REVIEW")))))))</x:f>
      </x:c>
      <x:c r="K18" s="26" t="str">
        <x:f>IF(A18="","",IF(OR(H18&lt;&gt;"VALID",I18&lt;&gt;"MATCH",J18&lt;&gt;"COMPATIBLE"),"BLOCKED",IF(COUNTIFS(DECISIONS!$A$6:$A$205,C18,DECISIONS!$K$6:$K$205,"READY")=1,"READY",IF(D18="EVIDENCE COLLECTION","READY","UNRESOLVED"))))</x:f>
      </x:c>
    </x:row>
    <x:row r="19">
      <x:c r="A19" s="20"/>
      <x:c r="B19" s="20"/>
      <x:c r="C19" s="20"/>
      <x:c r="D19" s="20"/>
      <x:c r="E19" s="20"/>
      <x:c r="F19" s="20"/>
      <x:c r="G19" s="20"/>
      <x:c r="H19" s="26" t="str">
        <x:f>IF(A19="","",IF(COUNTIF($A$6:$A$205,A19)&gt;1,"INVALID - DUPLICATE ID",IF(AND(COUNTIF(CANDIDATES!$A$6:$A$205,B19)=1,COUNTIF(DECISIONS!$A$6:$A$205,C19)=1,OR(AND(LEN(D19)=18,IFERROR(FIND("DIRECT OFFER / CRO",D19),0)=1),AND(LEN(D19)=19,IFERROR(FIND("AUTHORITY / CONTENT",D19),0)=1),AND(LEN(D19)=25,IFERROR(FIND("PROCUREMENT / POSITIONING",D19),0)=1),AND(LEN(D19)=19,IFERROR(FIND("SUBSTITUTE RESPONSE",D19),0)=1),AND(LEN(D19)=19,IFERROR(FIND("EVIDENCE COLLECTION",D19),0)=1),AND(LEN(D19)=19,IFERROR(FIND("NO ACTION / MONITOR",D19),0)=1))),"VALID","INVALID - CONTROL / ID")))</x:f>
      </x:c>
      <x:c r="I19" s="26" t="str">
        <x:f>IF(A19="","",IF(COUNTIFS(DECISIONS!$A$6:$A$205,C19,DECISIONS!$B$6:$B$205,B19)=1,"MATCH","MISMATCH"))</x:f>
      </x:c>
      <x:c r="J19" s="26" t="str">
        <x:f>IF(A19="","",IF(I19&lt;&gt;"MATCH","INCOMPATIBLE",IF(AND(D19="DIRECT OFFER / CRO",COUNTIFS(DECISIONS!$A$6:$A$205,C19,DECISIONS!$E$6:$E$205,"INCLUDE DIRECT")=1),"COMPATIBLE",IF(AND(D19="SUBSTITUTE RESPONSE",COUNTIFS(DECISIONS!$A$6:$A$205,C19,DECISIONS!$E$6:$E$205,"INCLUDE SUBSTITUTE")=1),"COMPATIBLE",IF(AND(D19="EVIDENCE COLLECTION",COUNTIFS(DECISIONS!$A$6:$A$205,C19,DECISIONS!$K$6:$K$205,"UNRESOLVED")=1),"COMPATIBLE",IF(AND(D19="AUTHORITY / CONTENT",OR(COUNTIFS(DECISIONS!$A$6:$A$205,C19,DECISIONS!$E$6:$E$205,"INCLUDE REFERENCE")=1,COUNTIFS(DECISIONS!$A$6:$A$205,C19,DECISIONS!$E$6:$E$205,"INCLUDE CONDITIONAL")=1)),"COMPATIBLE",IF(AND(D19="NO ACTION / MONITOR",COUNTIFS(DECISIONS!$A$6:$A$205,C19,DECISIONS!$E$6:$E$205,"EXCLUDE DIRECT")=1),"COMPATIBLE","REVIEW")))))))</x:f>
      </x:c>
      <x:c r="K19" s="26" t="str">
        <x:f>IF(A19="","",IF(OR(H19&lt;&gt;"VALID",I19&lt;&gt;"MATCH",J19&lt;&gt;"COMPATIBLE"),"BLOCKED",IF(COUNTIFS(DECISIONS!$A$6:$A$205,C19,DECISIONS!$K$6:$K$205,"READY")=1,"READY",IF(D19="EVIDENCE COLLECTION","READY","UNRESOLVED"))))</x:f>
      </x:c>
    </x:row>
    <x:row r="20">
      <x:c r="A20" s="20"/>
      <x:c r="B20" s="20"/>
      <x:c r="C20" s="20"/>
      <x:c r="D20" s="20"/>
      <x:c r="E20" s="20"/>
      <x:c r="F20" s="20"/>
      <x:c r="G20" s="20"/>
      <x:c r="H20" s="26" t="str">
        <x:f>IF(A20="","",IF(COUNTIF($A$6:$A$205,A20)&gt;1,"INVALID - DUPLICATE ID",IF(AND(COUNTIF(CANDIDATES!$A$6:$A$205,B20)=1,COUNTIF(DECISIONS!$A$6:$A$205,C20)=1,OR(AND(LEN(D20)=18,IFERROR(FIND("DIRECT OFFER / CRO",D20),0)=1),AND(LEN(D20)=19,IFERROR(FIND("AUTHORITY / CONTENT",D20),0)=1),AND(LEN(D20)=25,IFERROR(FIND("PROCUREMENT / POSITIONING",D20),0)=1),AND(LEN(D20)=19,IFERROR(FIND("SUBSTITUTE RESPONSE",D20),0)=1),AND(LEN(D20)=19,IFERROR(FIND("EVIDENCE COLLECTION",D20),0)=1),AND(LEN(D20)=19,IFERROR(FIND("NO ACTION / MONITOR",D20),0)=1))),"VALID","INVALID - CONTROL / ID")))</x:f>
      </x:c>
      <x:c r="I20" s="26" t="str">
        <x:f>IF(A20="","",IF(COUNTIFS(DECISIONS!$A$6:$A$205,C20,DECISIONS!$B$6:$B$205,B20)=1,"MATCH","MISMATCH"))</x:f>
      </x:c>
      <x:c r="J20" s="26" t="str">
        <x:f>IF(A20="","",IF(I20&lt;&gt;"MATCH","INCOMPATIBLE",IF(AND(D20="DIRECT OFFER / CRO",COUNTIFS(DECISIONS!$A$6:$A$205,C20,DECISIONS!$E$6:$E$205,"INCLUDE DIRECT")=1),"COMPATIBLE",IF(AND(D20="SUBSTITUTE RESPONSE",COUNTIFS(DECISIONS!$A$6:$A$205,C20,DECISIONS!$E$6:$E$205,"INCLUDE SUBSTITUTE")=1),"COMPATIBLE",IF(AND(D20="EVIDENCE COLLECTION",COUNTIFS(DECISIONS!$A$6:$A$205,C20,DECISIONS!$K$6:$K$205,"UNRESOLVED")=1),"COMPATIBLE",IF(AND(D20="AUTHORITY / CONTENT",OR(COUNTIFS(DECISIONS!$A$6:$A$205,C20,DECISIONS!$E$6:$E$205,"INCLUDE REFERENCE")=1,COUNTIFS(DECISIONS!$A$6:$A$205,C20,DECISIONS!$E$6:$E$205,"INCLUDE CONDITIONAL")=1)),"COMPATIBLE",IF(AND(D20="NO ACTION / MONITOR",COUNTIFS(DECISIONS!$A$6:$A$205,C20,DECISIONS!$E$6:$E$205,"EXCLUDE DIRECT")=1),"COMPATIBLE","REVIEW")))))))</x:f>
      </x:c>
      <x:c r="K20" s="26" t="str">
        <x:f>IF(A20="","",IF(OR(H20&lt;&gt;"VALID",I20&lt;&gt;"MATCH",J20&lt;&gt;"COMPATIBLE"),"BLOCKED",IF(COUNTIFS(DECISIONS!$A$6:$A$205,C20,DECISIONS!$K$6:$K$205,"READY")=1,"READY",IF(D20="EVIDENCE COLLECTION","READY","UNRESOLVED"))))</x:f>
      </x:c>
    </x:row>
    <x:row r="21">
      <x:c r="A21" s="20"/>
      <x:c r="B21" s="20"/>
      <x:c r="C21" s="20"/>
      <x:c r="D21" s="20"/>
      <x:c r="E21" s="20"/>
      <x:c r="F21" s="20"/>
      <x:c r="G21" s="20"/>
      <x:c r="H21" s="26" t="str">
        <x:f>IF(A21="","",IF(COUNTIF($A$6:$A$205,A21)&gt;1,"INVALID - DUPLICATE ID",IF(AND(COUNTIF(CANDIDATES!$A$6:$A$205,B21)=1,COUNTIF(DECISIONS!$A$6:$A$205,C21)=1,OR(AND(LEN(D21)=18,IFERROR(FIND("DIRECT OFFER / CRO",D21),0)=1),AND(LEN(D21)=19,IFERROR(FIND("AUTHORITY / CONTENT",D21),0)=1),AND(LEN(D21)=25,IFERROR(FIND("PROCUREMENT / POSITIONING",D21),0)=1),AND(LEN(D21)=19,IFERROR(FIND("SUBSTITUTE RESPONSE",D21),0)=1),AND(LEN(D21)=19,IFERROR(FIND("EVIDENCE COLLECTION",D21),0)=1),AND(LEN(D21)=19,IFERROR(FIND("NO ACTION / MONITOR",D21),0)=1))),"VALID","INVALID - CONTROL / ID")))</x:f>
      </x:c>
      <x:c r="I21" s="26" t="str">
        <x:f>IF(A21="","",IF(COUNTIFS(DECISIONS!$A$6:$A$205,C21,DECISIONS!$B$6:$B$205,B21)=1,"MATCH","MISMATCH"))</x:f>
      </x:c>
      <x:c r="J21" s="26" t="str">
        <x:f>IF(A21="","",IF(I21&lt;&gt;"MATCH","INCOMPATIBLE",IF(AND(D21="DIRECT OFFER / CRO",COUNTIFS(DECISIONS!$A$6:$A$205,C21,DECISIONS!$E$6:$E$205,"INCLUDE DIRECT")=1),"COMPATIBLE",IF(AND(D21="SUBSTITUTE RESPONSE",COUNTIFS(DECISIONS!$A$6:$A$205,C21,DECISIONS!$E$6:$E$205,"INCLUDE SUBSTITUTE")=1),"COMPATIBLE",IF(AND(D21="EVIDENCE COLLECTION",COUNTIFS(DECISIONS!$A$6:$A$205,C21,DECISIONS!$K$6:$K$205,"UNRESOLVED")=1),"COMPATIBLE",IF(AND(D21="AUTHORITY / CONTENT",OR(COUNTIFS(DECISIONS!$A$6:$A$205,C21,DECISIONS!$E$6:$E$205,"INCLUDE REFERENCE")=1,COUNTIFS(DECISIONS!$A$6:$A$205,C21,DECISIONS!$E$6:$E$205,"INCLUDE CONDITIONAL")=1)),"COMPATIBLE",IF(AND(D21="NO ACTION / MONITOR",COUNTIFS(DECISIONS!$A$6:$A$205,C21,DECISIONS!$E$6:$E$205,"EXCLUDE DIRECT")=1),"COMPATIBLE","REVIEW")))))))</x:f>
      </x:c>
      <x:c r="K21" s="26" t="str">
        <x:f>IF(A21="","",IF(OR(H21&lt;&gt;"VALID",I21&lt;&gt;"MATCH",J21&lt;&gt;"COMPATIBLE"),"BLOCKED",IF(COUNTIFS(DECISIONS!$A$6:$A$205,C21,DECISIONS!$K$6:$K$205,"READY")=1,"READY",IF(D21="EVIDENCE COLLECTION","READY","UNRESOLVED"))))</x:f>
      </x:c>
    </x:row>
    <x:row r="22">
      <x:c r="A22" s="20"/>
      <x:c r="B22" s="20"/>
      <x:c r="C22" s="20"/>
      <x:c r="D22" s="20"/>
      <x:c r="E22" s="20"/>
      <x:c r="F22" s="20"/>
      <x:c r="G22" s="20"/>
      <x:c r="H22" s="26" t="str">
        <x:f>IF(A22="","",IF(COUNTIF($A$6:$A$205,A22)&gt;1,"INVALID - DUPLICATE ID",IF(AND(COUNTIF(CANDIDATES!$A$6:$A$205,B22)=1,COUNTIF(DECISIONS!$A$6:$A$205,C22)=1,OR(AND(LEN(D22)=18,IFERROR(FIND("DIRECT OFFER / CRO",D22),0)=1),AND(LEN(D22)=19,IFERROR(FIND("AUTHORITY / CONTENT",D22),0)=1),AND(LEN(D22)=25,IFERROR(FIND("PROCUREMENT / POSITIONING",D22),0)=1),AND(LEN(D22)=19,IFERROR(FIND("SUBSTITUTE RESPONSE",D22),0)=1),AND(LEN(D22)=19,IFERROR(FIND("EVIDENCE COLLECTION",D22),0)=1),AND(LEN(D22)=19,IFERROR(FIND("NO ACTION / MONITOR",D22),0)=1))),"VALID","INVALID - CONTROL / ID")))</x:f>
      </x:c>
      <x:c r="I22" s="26" t="str">
        <x:f>IF(A22="","",IF(COUNTIFS(DECISIONS!$A$6:$A$205,C22,DECISIONS!$B$6:$B$205,B22)=1,"MATCH","MISMATCH"))</x:f>
      </x:c>
      <x:c r="J22" s="26" t="str">
        <x:f>IF(A22="","",IF(I22&lt;&gt;"MATCH","INCOMPATIBLE",IF(AND(D22="DIRECT OFFER / CRO",COUNTIFS(DECISIONS!$A$6:$A$205,C22,DECISIONS!$E$6:$E$205,"INCLUDE DIRECT")=1),"COMPATIBLE",IF(AND(D22="SUBSTITUTE RESPONSE",COUNTIFS(DECISIONS!$A$6:$A$205,C22,DECISIONS!$E$6:$E$205,"INCLUDE SUBSTITUTE")=1),"COMPATIBLE",IF(AND(D22="EVIDENCE COLLECTION",COUNTIFS(DECISIONS!$A$6:$A$205,C22,DECISIONS!$K$6:$K$205,"UNRESOLVED")=1),"COMPATIBLE",IF(AND(D22="AUTHORITY / CONTENT",OR(COUNTIFS(DECISIONS!$A$6:$A$205,C22,DECISIONS!$E$6:$E$205,"INCLUDE REFERENCE")=1,COUNTIFS(DECISIONS!$A$6:$A$205,C22,DECISIONS!$E$6:$E$205,"INCLUDE CONDITIONAL")=1)),"COMPATIBLE",IF(AND(D22="NO ACTION / MONITOR",COUNTIFS(DECISIONS!$A$6:$A$205,C22,DECISIONS!$E$6:$E$205,"EXCLUDE DIRECT")=1),"COMPATIBLE","REVIEW")))))))</x:f>
      </x:c>
      <x:c r="K22" s="26" t="str">
        <x:f>IF(A22="","",IF(OR(H22&lt;&gt;"VALID",I22&lt;&gt;"MATCH",J22&lt;&gt;"COMPATIBLE"),"BLOCKED",IF(COUNTIFS(DECISIONS!$A$6:$A$205,C22,DECISIONS!$K$6:$K$205,"READY")=1,"READY",IF(D22="EVIDENCE COLLECTION","READY","UNRESOLVED"))))</x:f>
      </x:c>
    </x:row>
    <x:row r="23">
      <x:c r="A23" s="20"/>
      <x:c r="B23" s="20"/>
      <x:c r="C23" s="20"/>
      <x:c r="D23" s="20"/>
      <x:c r="E23" s="20"/>
      <x:c r="F23" s="20"/>
      <x:c r="G23" s="20"/>
      <x:c r="H23" s="26" t="str">
        <x:f>IF(A23="","",IF(COUNTIF($A$6:$A$205,A23)&gt;1,"INVALID - DUPLICATE ID",IF(AND(COUNTIF(CANDIDATES!$A$6:$A$205,B23)=1,COUNTIF(DECISIONS!$A$6:$A$205,C23)=1,OR(AND(LEN(D23)=18,IFERROR(FIND("DIRECT OFFER / CRO",D23),0)=1),AND(LEN(D23)=19,IFERROR(FIND("AUTHORITY / CONTENT",D23),0)=1),AND(LEN(D23)=25,IFERROR(FIND("PROCUREMENT / POSITIONING",D23),0)=1),AND(LEN(D23)=19,IFERROR(FIND("SUBSTITUTE RESPONSE",D23),0)=1),AND(LEN(D23)=19,IFERROR(FIND("EVIDENCE COLLECTION",D23),0)=1),AND(LEN(D23)=19,IFERROR(FIND("NO ACTION / MONITOR",D23),0)=1))),"VALID","INVALID - CONTROL / ID")))</x:f>
      </x:c>
      <x:c r="I23" s="26" t="str">
        <x:f>IF(A23="","",IF(COUNTIFS(DECISIONS!$A$6:$A$205,C23,DECISIONS!$B$6:$B$205,B23)=1,"MATCH","MISMATCH"))</x:f>
      </x:c>
      <x:c r="J23" s="26" t="str">
        <x:f>IF(A23="","",IF(I23&lt;&gt;"MATCH","INCOMPATIBLE",IF(AND(D23="DIRECT OFFER / CRO",COUNTIFS(DECISIONS!$A$6:$A$205,C23,DECISIONS!$E$6:$E$205,"INCLUDE DIRECT")=1),"COMPATIBLE",IF(AND(D23="SUBSTITUTE RESPONSE",COUNTIFS(DECISIONS!$A$6:$A$205,C23,DECISIONS!$E$6:$E$205,"INCLUDE SUBSTITUTE")=1),"COMPATIBLE",IF(AND(D23="EVIDENCE COLLECTION",COUNTIFS(DECISIONS!$A$6:$A$205,C23,DECISIONS!$K$6:$K$205,"UNRESOLVED")=1),"COMPATIBLE",IF(AND(D23="AUTHORITY / CONTENT",OR(COUNTIFS(DECISIONS!$A$6:$A$205,C23,DECISIONS!$E$6:$E$205,"INCLUDE REFERENCE")=1,COUNTIFS(DECISIONS!$A$6:$A$205,C23,DECISIONS!$E$6:$E$205,"INCLUDE CONDITIONAL")=1)),"COMPATIBLE",IF(AND(D23="NO ACTION / MONITOR",COUNTIFS(DECISIONS!$A$6:$A$205,C23,DECISIONS!$E$6:$E$205,"EXCLUDE DIRECT")=1),"COMPATIBLE","REVIEW")))))))</x:f>
      </x:c>
      <x:c r="K23" s="26" t="str">
        <x:f>IF(A23="","",IF(OR(H23&lt;&gt;"VALID",I23&lt;&gt;"MATCH",J23&lt;&gt;"COMPATIBLE"),"BLOCKED",IF(COUNTIFS(DECISIONS!$A$6:$A$205,C23,DECISIONS!$K$6:$K$205,"READY")=1,"READY",IF(D23="EVIDENCE COLLECTION","READY","UNRESOLVED"))))</x:f>
      </x:c>
    </x:row>
    <x:row r="24">
      <x:c r="A24" s="20"/>
      <x:c r="B24" s="20"/>
      <x:c r="C24" s="20"/>
      <x:c r="D24" s="20"/>
      <x:c r="E24" s="20"/>
      <x:c r="F24" s="20"/>
      <x:c r="G24" s="20"/>
      <x:c r="H24" s="26" t="str">
        <x:f>IF(A24="","",IF(COUNTIF($A$6:$A$205,A24)&gt;1,"INVALID - DUPLICATE ID",IF(AND(COUNTIF(CANDIDATES!$A$6:$A$205,B24)=1,COUNTIF(DECISIONS!$A$6:$A$205,C24)=1,OR(AND(LEN(D24)=18,IFERROR(FIND("DIRECT OFFER / CRO",D24),0)=1),AND(LEN(D24)=19,IFERROR(FIND("AUTHORITY / CONTENT",D24),0)=1),AND(LEN(D24)=25,IFERROR(FIND("PROCUREMENT / POSITIONING",D24),0)=1),AND(LEN(D24)=19,IFERROR(FIND("SUBSTITUTE RESPONSE",D24),0)=1),AND(LEN(D24)=19,IFERROR(FIND("EVIDENCE COLLECTION",D24),0)=1),AND(LEN(D24)=19,IFERROR(FIND("NO ACTION / MONITOR",D24),0)=1))),"VALID","INVALID - CONTROL / ID")))</x:f>
      </x:c>
      <x:c r="I24" s="26" t="str">
        <x:f>IF(A24="","",IF(COUNTIFS(DECISIONS!$A$6:$A$205,C24,DECISIONS!$B$6:$B$205,B24)=1,"MATCH","MISMATCH"))</x:f>
      </x:c>
      <x:c r="J24" s="26" t="str">
        <x:f>IF(A24="","",IF(I24&lt;&gt;"MATCH","INCOMPATIBLE",IF(AND(D24="DIRECT OFFER / CRO",COUNTIFS(DECISIONS!$A$6:$A$205,C24,DECISIONS!$E$6:$E$205,"INCLUDE DIRECT")=1),"COMPATIBLE",IF(AND(D24="SUBSTITUTE RESPONSE",COUNTIFS(DECISIONS!$A$6:$A$205,C24,DECISIONS!$E$6:$E$205,"INCLUDE SUBSTITUTE")=1),"COMPATIBLE",IF(AND(D24="EVIDENCE COLLECTION",COUNTIFS(DECISIONS!$A$6:$A$205,C24,DECISIONS!$K$6:$K$205,"UNRESOLVED")=1),"COMPATIBLE",IF(AND(D24="AUTHORITY / CONTENT",OR(COUNTIFS(DECISIONS!$A$6:$A$205,C24,DECISIONS!$E$6:$E$205,"INCLUDE REFERENCE")=1,COUNTIFS(DECISIONS!$A$6:$A$205,C24,DECISIONS!$E$6:$E$205,"INCLUDE CONDITIONAL")=1)),"COMPATIBLE",IF(AND(D24="NO ACTION / MONITOR",COUNTIFS(DECISIONS!$A$6:$A$205,C24,DECISIONS!$E$6:$E$205,"EXCLUDE DIRECT")=1),"COMPATIBLE","REVIEW")))))))</x:f>
      </x:c>
      <x:c r="K24" s="26" t="str">
        <x:f>IF(A24="","",IF(OR(H24&lt;&gt;"VALID",I24&lt;&gt;"MATCH",J24&lt;&gt;"COMPATIBLE"),"BLOCKED",IF(COUNTIFS(DECISIONS!$A$6:$A$205,C24,DECISIONS!$K$6:$K$205,"READY")=1,"READY",IF(D24="EVIDENCE COLLECTION","READY","UNRESOLVED"))))</x:f>
      </x:c>
    </x:row>
    <x:row r="25">
      <x:c r="A25" s="20"/>
      <x:c r="B25" s="20"/>
      <x:c r="C25" s="20"/>
      <x:c r="D25" s="20"/>
      <x:c r="E25" s="20"/>
      <x:c r="F25" s="20"/>
      <x:c r="G25" s="20"/>
      <x:c r="H25" s="26" t="str">
        <x:f>IF(A25="","",IF(COUNTIF($A$6:$A$205,A25)&gt;1,"INVALID - DUPLICATE ID",IF(AND(COUNTIF(CANDIDATES!$A$6:$A$205,B25)=1,COUNTIF(DECISIONS!$A$6:$A$205,C25)=1,OR(AND(LEN(D25)=18,IFERROR(FIND("DIRECT OFFER / CRO",D25),0)=1),AND(LEN(D25)=19,IFERROR(FIND("AUTHORITY / CONTENT",D25),0)=1),AND(LEN(D25)=25,IFERROR(FIND("PROCUREMENT / POSITIONING",D25),0)=1),AND(LEN(D25)=19,IFERROR(FIND("SUBSTITUTE RESPONSE",D25),0)=1),AND(LEN(D25)=19,IFERROR(FIND("EVIDENCE COLLECTION",D25),0)=1),AND(LEN(D25)=19,IFERROR(FIND("NO ACTION / MONITOR",D25),0)=1))),"VALID","INVALID - CONTROL / ID")))</x:f>
      </x:c>
      <x:c r="I25" s="26" t="str">
        <x:f>IF(A25="","",IF(COUNTIFS(DECISIONS!$A$6:$A$205,C25,DECISIONS!$B$6:$B$205,B25)=1,"MATCH","MISMATCH"))</x:f>
      </x:c>
      <x:c r="J25" s="26" t="str">
        <x:f>IF(A25="","",IF(I25&lt;&gt;"MATCH","INCOMPATIBLE",IF(AND(D25="DIRECT OFFER / CRO",COUNTIFS(DECISIONS!$A$6:$A$205,C25,DECISIONS!$E$6:$E$205,"INCLUDE DIRECT")=1),"COMPATIBLE",IF(AND(D25="SUBSTITUTE RESPONSE",COUNTIFS(DECISIONS!$A$6:$A$205,C25,DECISIONS!$E$6:$E$205,"INCLUDE SUBSTITUTE")=1),"COMPATIBLE",IF(AND(D25="EVIDENCE COLLECTION",COUNTIFS(DECISIONS!$A$6:$A$205,C25,DECISIONS!$K$6:$K$205,"UNRESOLVED")=1),"COMPATIBLE",IF(AND(D25="AUTHORITY / CONTENT",OR(COUNTIFS(DECISIONS!$A$6:$A$205,C25,DECISIONS!$E$6:$E$205,"INCLUDE REFERENCE")=1,COUNTIFS(DECISIONS!$A$6:$A$205,C25,DECISIONS!$E$6:$E$205,"INCLUDE CONDITIONAL")=1)),"COMPATIBLE",IF(AND(D25="NO ACTION / MONITOR",COUNTIFS(DECISIONS!$A$6:$A$205,C25,DECISIONS!$E$6:$E$205,"EXCLUDE DIRECT")=1),"COMPATIBLE","REVIEW")))))))</x:f>
      </x:c>
      <x:c r="K25" s="26" t="str">
        <x:f>IF(A25="","",IF(OR(H25&lt;&gt;"VALID",I25&lt;&gt;"MATCH",J25&lt;&gt;"COMPATIBLE"),"BLOCKED",IF(COUNTIFS(DECISIONS!$A$6:$A$205,C25,DECISIONS!$K$6:$K$205,"READY")=1,"READY",IF(D25="EVIDENCE COLLECTION","READY","UNRESOLVED"))))</x:f>
      </x:c>
    </x:row>
    <x:row r="26">
      <x:c r="A26" s="20"/>
      <x:c r="B26" s="20"/>
      <x:c r="C26" s="20"/>
      <x:c r="D26" s="20"/>
      <x:c r="E26" s="20"/>
      <x:c r="F26" s="20"/>
      <x:c r="G26" s="20"/>
      <x:c r="H26" s="26" t="str">
        <x:f>IF(A26="","",IF(COUNTIF($A$6:$A$205,A26)&gt;1,"INVALID - DUPLICATE ID",IF(AND(COUNTIF(CANDIDATES!$A$6:$A$205,B26)=1,COUNTIF(DECISIONS!$A$6:$A$205,C26)=1,OR(AND(LEN(D26)=18,IFERROR(FIND("DIRECT OFFER / CRO",D26),0)=1),AND(LEN(D26)=19,IFERROR(FIND("AUTHORITY / CONTENT",D26),0)=1),AND(LEN(D26)=25,IFERROR(FIND("PROCUREMENT / POSITIONING",D26),0)=1),AND(LEN(D26)=19,IFERROR(FIND("SUBSTITUTE RESPONSE",D26),0)=1),AND(LEN(D26)=19,IFERROR(FIND("EVIDENCE COLLECTION",D26),0)=1),AND(LEN(D26)=19,IFERROR(FIND("NO ACTION / MONITOR",D26),0)=1))),"VALID","INVALID - CONTROL / ID")))</x:f>
      </x:c>
      <x:c r="I26" s="26" t="str">
        <x:f>IF(A26="","",IF(COUNTIFS(DECISIONS!$A$6:$A$205,C26,DECISIONS!$B$6:$B$205,B26)=1,"MATCH","MISMATCH"))</x:f>
      </x:c>
      <x:c r="J26" s="26" t="str">
        <x:f>IF(A26="","",IF(I26&lt;&gt;"MATCH","INCOMPATIBLE",IF(AND(D26="DIRECT OFFER / CRO",COUNTIFS(DECISIONS!$A$6:$A$205,C26,DECISIONS!$E$6:$E$205,"INCLUDE DIRECT")=1),"COMPATIBLE",IF(AND(D26="SUBSTITUTE RESPONSE",COUNTIFS(DECISIONS!$A$6:$A$205,C26,DECISIONS!$E$6:$E$205,"INCLUDE SUBSTITUTE")=1),"COMPATIBLE",IF(AND(D26="EVIDENCE COLLECTION",COUNTIFS(DECISIONS!$A$6:$A$205,C26,DECISIONS!$K$6:$K$205,"UNRESOLVED")=1),"COMPATIBLE",IF(AND(D26="AUTHORITY / CONTENT",OR(COUNTIFS(DECISIONS!$A$6:$A$205,C26,DECISIONS!$E$6:$E$205,"INCLUDE REFERENCE")=1,COUNTIFS(DECISIONS!$A$6:$A$205,C26,DECISIONS!$E$6:$E$205,"INCLUDE CONDITIONAL")=1)),"COMPATIBLE",IF(AND(D26="NO ACTION / MONITOR",COUNTIFS(DECISIONS!$A$6:$A$205,C26,DECISIONS!$E$6:$E$205,"EXCLUDE DIRECT")=1),"COMPATIBLE","REVIEW")))))))</x:f>
      </x:c>
      <x:c r="K26" s="26" t="str">
        <x:f>IF(A26="","",IF(OR(H26&lt;&gt;"VALID",I26&lt;&gt;"MATCH",J26&lt;&gt;"COMPATIBLE"),"BLOCKED",IF(COUNTIFS(DECISIONS!$A$6:$A$205,C26,DECISIONS!$K$6:$K$205,"READY")=1,"READY",IF(D26="EVIDENCE COLLECTION","READY","UNRESOLVED"))))</x:f>
      </x:c>
    </x:row>
    <x:row r="27">
      <x:c r="A27" s="20"/>
      <x:c r="B27" s="20"/>
      <x:c r="C27" s="20"/>
      <x:c r="D27" s="20"/>
      <x:c r="E27" s="20"/>
      <x:c r="F27" s="20"/>
      <x:c r="G27" s="20"/>
      <x:c r="H27" s="26" t="str">
        <x:f>IF(A27="","",IF(COUNTIF($A$6:$A$205,A27)&gt;1,"INVALID - DUPLICATE ID",IF(AND(COUNTIF(CANDIDATES!$A$6:$A$205,B27)=1,COUNTIF(DECISIONS!$A$6:$A$205,C27)=1,OR(AND(LEN(D27)=18,IFERROR(FIND("DIRECT OFFER / CRO",D27),0)=1),AND(LEN(D27)=19,IFERROR(FIND("AUTHORITY / CONTENT",D27),0)=1),AND(LEN(D27)=25,IFERROR(FIND("PROCUREMENT / POSITIONING",D27),0)=1),AND(LEN(D27)=19,IFERROR(FIND("SUBSTITUTE RESPONSE",D27),0)=1),AND(LEN(D27)=19,IFERROR(FIND("EVIDENCE COLLECTION",D27),0)=1),AND(LEN(D27)=19,IFERROR(FIND("NO ACTION / MONITOR",D27),0)=1))),"VALID","INVALID - CONTROL / ID")))</x:f>
      </x:c>
      <x:c r="I27" s="26" t="str">
        <x:f>IF(A27="","",IF(COUNTIFS(DECISIONS!$A$6:$A$205,C27,DECISIONS!$B$6:$B$205,B27)=1,"MATCH","MISMATCH"))</x:f>
      </x:c>
      <x:c r="J27" s="26" t="str">
        <x:f>IF(A27="","",IF(I27&lt;&gt;"MATCH","INCOMPATIBLE",IF(AND(D27="DIRECT OFFER / CRO",COUNTIFS(DECISIONS!$A$6:$A$205,C27,DECISIONS!$E$6:$E$205,"INCLUDE DIRECT")=1),"COMPATIBLE",IF(AND(D27="SUBSTITUTE RESPONSE",COUNTIFS(DECISIONS!$A$6:$A$205,C27,DECISIONS!$E$6:$E$205,"INCLUDE SUBSTITUTE")=1),"COMPATIBLE",IF(AND(D27="EVIDENCE COLLECTION",COUNTIFS(DECISIONS!$A$6:$A$205,C27,DECISIONS!$K$6:$K$205,"UNRESOLVED")=1),"COMPATIBLE",IF(AND(D27="AUTHORITY / CONTENT",OR(COUNTIFS(DECISIONS!$A$6:$A$205,C27,DECISIONS!$E$6:$E$205,"INCLUDE REFERENCE")=1,COUNTIFS(DECISIONS!$A$6:$A$205,C27,DECISIONS!$E$6:$E$205,"INCLUDE CONDITIONAL")=1)),"COMPATIBLE",IF(AND(D27="NO ACTION / MONITOR",COUNTIFS(DECISIONS!$A$6:$A$205,C27,DECISIONS!$E$6:$E$205,"EXCLUDE DIRECT")=1),"COMPATIBLE","REVIEW")))))))</x:f>
      </x:c>
      <x:c r="K27" s="26" t="str">
        <x:f>IF(A27="","",IF(OR(H27&lt;&gt;"VALID",I27&lt;&gt;"MATCH",J27&lt;&gt;"COMPATIBLE"),"BLOCKED",IF(COUNTIFS(DECISIONS!$A$6:$A$205,C27,DECISIONS!$K$6:$K$205,"READY")=1,"READY",IF(D27="EVIDENCE COLLECTION","READY","UNRESOLVED"))))</x:f>
      </x:c>
    </x:row>
    <x:row r="28">
      <x:c r="A28" s="20"/>
      <x:c r="B28" s="20"/>
      <x:c r="C28" s="20"/>
      <x:c r="D28" s="20"/>
      <x:c r="E28" s="20"/>
      <x:c r="F28" s="20"/>
      <x:c r="G28" s="20"/>
      <x:c r="H28" s="26" t="str">
        <x:f>IF(A28="","",IF(COUNTIF($A$6:$A$205,A28)&gt;1,"INVALID - DUPLICATE ID",IF(AND(COUNTIF(CANDIDATES!$A$6:$A$205,B28)=1,COUNTIF(DECISIONS!$A$6:$A$205,C28)=1,OR(AND(LEN(D28)=18,IFERROR(FIND("DIRECT OFFER / CRO",D28),0)=1),AND(LEN(D28)=19,IFERROR(FIND("AUTHORITY / CONTENT",D28),0)=1),AND(LEN(D28)=25,IFERROR(FIND("PROCUREMENT / POSITIONING",D28),0)=1),AND(LEN(D28)=19,IFERROR(FIND("SUBSTITUTE RESPONSE",D28),0)=1),AND(LEN(D28)=19,IFERROR(FIND("EVIDENCE COLLECTION",D28),0)=1),AND(LEN(D28)=19,IFERROR(FIND("NO ACTION / MONITOR",D28),0)=1))),"VALID","INVALID - CONTROL / ID")))</x:f>
      </x:c>
      <x:c r="I28" s="26" t="str">
        <x:f>IF(A28="","",IF(COUNTIFS(DECISIONS!$A$6:$A$205,C28,DECISIONS!$B$6:$B$205,B28)=1,"MATCH","MISMATCH"))</x:f>
      </x:c>
      <x:c r="J28" s="26" t="str">
        <x:f>IF(A28="","",IF(I28&lt;&gt;"MATCH","INCOMPATIBLE",IF(AND(D28="DIRECT OFFER / CRO",COUNTIFS(DECISIONS!$A$6:$A$205,C28,DECISIONS!$E$6:$E$205,"INCLUDE DIRECT")=1),"COMPATIBLE",IF(AND(D28="SUBSTITUTE RESPONSE",COUNTIFS(DECISIONS!$A$6:$A$205,C28,DECISIONS!$E$6:$E$205,"INCLUDE SUBSTITUTE")=1),"COMPATIBLE",IF(AND(D28="EVIDENCE COLLECTION",COUNTIFS(DECISIONS!$A$6:$A$205,C28,DECISIONS!$K$6:$K$205,"UNRESOLVED")=1),"COMPATIBLE",IF(AND(D28="AUTHORITY / CONTENT",OR(COUNTIFS(DECISIONS!$A$6:$A$205,C28,DECISIONS!$E$6:$E$205,"INCLUDE REFERENCE")=1,COUNTIFS(DECISIONS!$A$6:$A$205,C28,DECISIONS!$E$6:$E$205,"INCLUDE CONDITIONAL")=1)),"COMPATIBLE",IF(AND(D28="NO ACTION / MONITOR",COUNTIFS(DECISIONS!$A$6:$A$205,C28,DECISIONS!$E$6:$E$205,"EXCLUDE DIRECT")=1),"COMPATIBLE","REVIEW")))))))</x:f>
      </x:c>
      <x:c r="K28" s="26" t="str">
        <x:f>IF(A28="","",IF(OR(H28&lt;&gt;"VALID",I28&lt;&gt;"MATCH",J28&lt;&gt;"COMPATIBLE"),"BLOCKED",IF(COUNTIFS(DECISIONS!$A$6:$A$205,C28,DECISIONS!$K$6:$K$205,"READY")=1,"READY",IF(D28="EVIDENCE COLLECTION","READY","UNRESOLVED"))))</x:f>
      </x:c>
    </x:row>
    <x:row r="29">
      <x:c r="A29" s="20"/>
      <x:c r="B29" s="20"/>
      <x:c r="C29" s="20"/>
      <x:c r="D29" s="20"/>
      <x:c r="E29" s="20"/>
      <x:c r="F29" s="20"/>
      <x:c r="G29" s="20"/>
      <x:c r="H29" s="26" t="str">
        <x:f>IF(A29="","",IF(COUNTIF($A$6:$A$205,A29)&gt;1,"INVALID - DUPLICATE ID",IF(AND(COUNTIF(CANDIDATES!$A$6:$A$205,B29)=1,COUNTIF(DECISIONS!$A$6:$A$205,C29)=1,OR(AND(LEN(D29)=18,IFERROR(FIND("DIRECT OFFER / CRO",D29),0)=1),AND(LEN(D29)=19,IFERROR(FIND("AUTHORITY / CONTENT",D29),0)=1),AND(LEN(D29)=25,IFERROR(FIND("PROCUREMENT / POSITIONING",D29),0)=1),AND(LEN(D29)=19,IFERROR(FIND("SUBSTITUTE RESPONSE",D29),0)=1),AND(LEN(D29)=19,IFERROR(FIND("EVIDENCE COLLECTION",D29),0)=1),AND(LEN(D29)=19,IFERROR(FIND("NO ACTION / MONITOR",D29),0)=1))),"VALID","INVALID - CONTROL / ID")))</x:f>
      </x:c>
      <x:c r="I29" s="26" t="str">
        <x:f>IF(A29="","",IF(COUNTIFS(DECISIONS!$A$6:$A$205,C29,DECISIONS!$B$6:$B$205,B29)=1,"MATCH","MISMATCH"))</x:f>
      </x:c>
      <x:c r="J29" s="26" t="str">
        <x:f>IF(A29="","",IF(I29&lt;&gt;"MATCH","INCOMPATIBLE",IF(AND(D29="DIRECT OFFER / CRO",COUNTIFS(DECISIONS!$A$6:$A$205,C29,DECISIONS!$E$6:$E$205,"INCLUDE DIRECT")=1),"COMPATIBLE",IF(AND(D29="SUBSTITUTE RESPONSE",COUNTIFS(DECISIONS!$A$6:$A$205,C29,DECISIONS!$E$6:$E$205,"INCLUDE SUBSTITUTE")=1),"COMPATIBLE",IF(AND(D29="EVIDENCE COLLECTION",COUNTIFS(DECISIONS!$A$6:$A$205,C29,DECISIONS!$K$6:$K$205,"UNRESOLVED")=1),"COMPATIBLE",IF(AND(D29="AUTHORITY / CONTENT",OR(COUNTIFS(DECISIONS!$A$6:$A$205,C29,DECISIONS!$E$6:$E$205,"INCLUDE REFERENCE")=1,COUNTIFS(DECISIONS!$A$6:$A$205,C29,DECISIONS!$E$6:$E$205,"INCLUDE CONDITIONAL")=1)),"COMPATIBLE",IF(AND(D29="NO ACTION / MONITOR",COUNTIFS(DECISIONS!$A$6:$A$205,C29,DECISIONS!$E$6:$E$205,"EXCLUDE DIRECT")=1),"COMPATIBLE","REVIEW")))))))</x:f>
      </x:c>
      <x:c r="K29" s="26" t="str">
        <x:f>IF(A29="","",IF(OR(H29&lt;&gt;"VALID",I29&lt;&gt;"MATCH",J29&lt;&gt;"COMPATIBLE"),"BLOCKED",IF(COUNTIFS(DECISIONS!$A$6:$A$205,C29,DECISIONS!$K$6:$K$205,"READY")=1,"READY",IF(D29="EVIDENCE COLLECTION","READY","UNRESOLVED"))))</x:f>
      </x:c>
    </x:row>
    <x:row r="30">
      <x:c r="A30" s="20"/>
      <x:c r="B30" s="20"/>
      <x:c r="C30" s="20"/>
      <x:c r="D30" s="20"/>
      <x:c r="E30" s="20"/>
      <x:c r="F30" s="20"/>
      <x:c r="G30" s="20"/>
      <x:c r="H30" s="26" t="str">
        <x:f>IF(A30="","",IF(COUNTIF($A$6:$A$205,A30)&gt;1,"INVALID - DUPLICATE ID",IF(AND(COUNTIF(CANDIDATES!$A$6:$A$205,B30)=1,COUNTIF(DECISIONS!$A$6:$A$205,C30)=1,OR(AND(LEN(D30)=18,IFERROR(FIND("DIRECT OFFER / CRO",D30),0)=1),AND(LEN(D30)=19,IFERROR(FIND("AUTHORITY / CONTENT",D30),0)=1),AND(LEN(D30)=25,IFERROR(FIND("PROCUREMENT / POSITIONING",D30),0)=1),AND(LEN(D30)=19,IFERROR(FIND("SUBSTITUTE RESPONSE",D30),0)=1),AND(LEN(D30)=19,IFERROR(FIND("EVIDENCE COLLECTION",D30),0)=1),AND(LEN(D30)=19,IFERROR(FIND("NO ACTION / MONITOR",D30),0)=1))),"VALID","INVALID - CONTROL / ID")))</x:f>
      </x:c>
      <x:c r="I30" s="26" t="str">
        <x:f>IF(A30="","",IF(COUNTIFS(DECISIONS!$A$6:$A$205,C30,DECISIONS!$B$6:$B$205,B30)=1,"MATCH","MISMATCH"))</x:f>
      </x:c>
      <x:c r="J30" s="26" t="str">
        <x:f>IF(A30="","",IF(I30&lt;&gt;"MATCH","INCOMPATIBLE",IF(AND(D30="DIRECT OFFER / CRO",COUNTIFS(DECISIONS!$A$6:$A$205,C30,DECISIONS!$E$6:$E$205,"INCLUDE DIRECT")=1),"COMPATIBLE",IF(AND(D30="SUBSTITUTE RESPONSE",COUNTIFS(DECISIONS!$A$6:$A$205,C30,DECISIONS!$E$6:$E$205,"INCLUDE SUBSTITUTE")=1),"COMPATIBLE",IF(AND(D30="EVIDENCE COLLECTION",COUNTIFS(DECISIONS!$A$6:$A$205,C30,DECISIONS!$K$6:$K$205,"UNRESOLVED")=1),"COMPATIBLE",IF(AND(D30="AUTHORITY / CONTENT",OR(COUNTIFS(DECISIONS!$A$6:$A$205,C30,DECISIONS!$E$6:$E$205,"INCLUDE REFERENCE")=1,COUNTIFS(DECISIONS!$A$6:$A$205,C30,DECISIONS!$E$6:$E$205,"INCLUDE CONDITIONAL")=1)),"COMPATIBLE",IF(AND(D30="NO ACTION / MONITOR",COUNTIFS(DECISIONS!$A$6:$A$205,C30,DECISIONS!$E$6:$E$205,"EXCLUDE DIRECT")=1),"COMPATIBLE","REVIEW")))))))</x:f>
      </x:c>
      <x:c r="K30" s="26" t="str">
        <x:f>IF(A30="","",IF(OR(H30&lt;&gt;"VALID",I30&lt;&gt;"MATCH",J30&lt;&gt;"COMPATIBLE"),"BLOCKED",IF(COUNTIFS(DECISIONS!$A$6:$A$205,C30,DECISIONS!$K$6:$K$205,"READY")=1,"READY",IF(D30="EVIDENCE COLLECTION","READY","UNRESOLVED"))))</x:f>
      </x:c>
    </x:row>
    <x:row r="31">
      <x:c r="A31" s="20"/>
      <x:c r="B31" s="20"/>
      <x:c r="C31" s="20"/>
      <x:c r="D31" s="20"/>
      <x:c r="E31" s="20"/>
      <x:c r="F31" s="20"/>
      <x:c r="G31" s="20"/>
      <x:c r="H31" s="26" t="str">
        <x:f>IF(A31="","",IF(COUNTIF($A$6:$A$205,A31)&gt;1,"INVALID - DUPLICATE ID",IF(AND(COUNTIF(CANDIDATES!$A$6:$A$205,B31)=1,COUNTIF(DECISIONS!$A$6:$A$205,C31)=1,OR(AND(LEN(D31)=18,IFERROR(FIND("DIRECT OFFER / CRO",D31),0)=1),AND(LEN(D31)=19,IFERROR(FIND("AUTHORITY / CONTENT",D31),0)=1),AND(LEN(D31)=25,IFERROR(FIND("PROCUREMENT / POSITIONING",D31),0)=1),AND(LEN(D31)=19,IFERROR(FIND("SUBSTITUTE RESPONSE",D31),0)=1),AND(LEN(D31)=19,IFERROR(FIND("EVIDENCE COLLECTION",D31),0)=1),AND(LEN(D31)=19,IFERROR(FIND("NO ACTION / MONITOR",D31),0)=1))),"VALID","INVALID - CONTROL / ID")))</x:f>
      </x:c>
      <x:c r="I31" s="26" t="str">
        <x:f>IF(A31="","",IF(COUNTIFS(DECISIONS!$A$6:$A$205,C31,DECISIONS!$B$6:$B$205,B31)=1,"MATCH","MISMATCH"))</x:f>
      </x:c>
      <x:c r="J31" s="26" t="str">
        <x:f>IF(A31="","",IF(I31&lt;&gt;"MATCH","INCOMPATIBLE",IF(AND(D31="DIRECT OFFER / CRO",COUNTIFS(DECISIONS!$A$6:$A$205,C31,DECISIONS!$E$6:$E$205,"INCLUDE DIRECT")=1),"COMPATIBLE",IF(AND(D31="SUBSTITUTE RESPONSE",COUNTIFS(DECISIONS!$A$6:$A$205,C31,DECISIONS!$E$6:$E$205,"INCLUDE SUBSTITUTE")=1),"COMPATIBLE",IF(AND(D31="EVIDENCE COLLECTION",COUNTIFS(DECISIONS!$A$6:$A$205,C31,DECISIONS!$K$6:$K$205,"UNRESOLVED")=1),"COMPATIBLE",IF(AND(D31="AUTHORITY / CONTENT",OR(COUNTIFS(DECISIONS!$A$6:$A$205,C31,DECISIONS!$E$6:$E$205,"INCLUDE REFERENCE")=1,COUNTIFS(DECISIONS!$A$6:$A$205,C31,DECISIONS!$E$6:$E$205,"INCLUDE CONDITIONAL")=1)),"COMPATIBLE",IF(AND(D31="NO ACTION / MONITOR",COUNTIFS(DECISIONS!$A$6:$A$205,C31,DECISIONS!$E$6:$E$205,"EXCLUDE DIRECT")=1),"COMPATIBLE","REVIEW")))))))</x:f>
      </x:c>
      <x:c r="K31" s="26" t="str">
        <x:f>IF(A31="","",IF(OR(H31&lt;&gt;"VALID",I31&lt;&gt;"MATCH",J31&lt;&gt;"COMPATIBLE"),"BLOCKED",IF(COUNTIFS(DECISIONS!$A$6:$A$205,C31,DECISIONS!$K$6:$K$205,"READY")=1,"READY",IF(D31="EVIDENCE COLLECTION","READY","UNRESOLVED"))))</x:f>
      </x:c>
    </x:row>
    <x:row r="32">
      <x:c r="A32" s="20"/>
      <x:c r="B32" s="20"/>
      <x:c r="C32" s="20"/>
      <x:c r="D32" s="20"/>
      <x:c r="E32" s="20"/>
      <x:c r="F32" s="20"/>
      <x:c r="G32" s="20"/>
      <x:c r="H32" s="26" t="str">
        <x:f>IF(A32="","",IF(COUNTIF($A$6:$A$205,A32)&gt;1,"INVALID - DUPLICATE ID",IF(AND(COUNTIF(CANDIDATES!$A$6:$A$205,B32)=1,COUNTIF(DECISIONS!$A$6:$A$205,C32)=1,OR(AND(LEN(D32)=18,IFERROR(FIND("DIRECT OFFER / CRO",D32),0)=1),AND(LEN(D32)=19,IFERROR(FIND("AUTHORITY / CONTENT",D32),0)=1),AND(LEN(D32)=25,IFERROR(FIND("PROCUREMENT / POSITIONING",D32),0)=1),AND(LEN(D32)=19,IFERROR(FIND("SUBSTITUTE RESPONSE",D32),0)=1),AND(LEN(D32)=19,IFERROR(FIND("EVIDENCE COLLECTION",D32),0)=1),AND(LEN(D32)=19,IFERROR(FIND("NO ACTION / MONITOR",D32),0)=1))),"VALID","INVALID - CONTROL / ID")))</x:f>
      </x:c>
      <x:c r="I32" s="26" t="str">
        <x:f>IF(A32="","",IF(COUNTIFS(DECISIONS!$A$6:$A$205,C32,DECISIONS!$B$6:$B$205,B32)=1,"MATCH","MISMATCH"))</x:f>
      </x:c>
      <x:c r="J32" s="26" t="str">
        <x:f>IF(A32="","",IF(I32&lt;&gt;"MATCH","INCOMPATIBLE",IF(AND(D32="DIRECT OFFER / CRO",COUNTIFS(DECISIONS!$A$6:$A$205,C32,DECISIONS!$E$6:$E$205,"INCLUDE DIRECT")=1),"COMPATIBLE",IF(AND(D32="SUBSTITUTE RESPONSE",COUNTIFS(DECISIONS!$A$6:$A$205,C32,DECISIONS!$E$6:$E$205,"INCLUDE SUBSTITUTE")=1),"COMPATIBLE",IF(AND(D32="EVIDENCE COLLECTION",COUNTIFS(DECISIONS!$A$6:$A$205,C32,DECISIONS!$K$6:$K$205,"UNRESOLVED")=1),"COMPATIBLE",IF(AND(D32="AUTHORITY / CONTENT",OR(COUNTIFS(DECISIONS!$A$6:$A$205,C32,DECISIONS!$E$6:$E$205,"INCLUDE REFERENCE")=1,COUNTIFS(DECISIONS!$A$6:$A$205,C32,DECISIONS!$E$6:$E$205,"INCLUDE CONDITIONAL")=1)),"COMPATIBLE",IF(AND(D32="NO ACTION / MONITOR",COUNTIFS(DECISIONS!$A$6:$A$205,C32,DECISIONS!$E$6:$E$205,"EXCLUDE DIRECT")=1),"COMPATIBLE","REVIEW")))))))</x:f>
      </x:c>
      <x:c r="K32" s="26" t="str">
        <x:f>IF(A32="","",IF(OR(H32&lt;&gt;"VALID",I32&lt;&gt;"MATCH",J32&lt;&gt;"COMPATIBLE"),"BLOCKED",IF(COUNTIFS(DECISIONS!$A$6:$A$205,C32,DECISIONS!$K$6:$K$205,"READY")=1,"READY",IF(D32="EVIDENCE COLLECTION","READY","UNRESOLVED"))))</x:f>
      </x:c>
    </x:row>
    <x:row r="33">
      <x:c r="A33" s="20"/>
      <x:c r="B33" s="20"/>
      <x:c r="C33" s="20"/>
      <x:c r="D33" s="20"/>
      <x:c r="E33" s="20"/>
      <x:c r="F33" s="20"/>
      <x:c r="G33" s="20"/>
      <x:c r="H33" s="26" t="str">
        <x:f>IF(A33="","",IF(COUNTIF($A$6:$A$205,A33)&gt;1,"INVALID - DUPLICATE ID",IF(AND(COUNTIF(CANDIDATES!$A$6:$A$205,B33)=1,COUNTIF(DECISIONS!$A$6:$A$205,C33)=1,OR(AND(LEN(D33)=18,IFERROR(FIND("DIRECT OFFER / CRO",D33),0)=1),AND(LEN(D33)=19,IFERROR(FIND("AUTHORITY / CONTENT",D33),0)=1),AND(LEN(D33)=25,IFERROR(FIND("PROCUREMENT / POSITIONING",D33),0)=1),AND(LEN(D33)=19,IFERROR(FIND("SUBSTITUTE RESPONSE",D33),0)=1),AND(LEN(D33)=19,IFERROR(FIND("EVIDENCE COLLECTION",D33),0)=1),AND(LEN(D33)=19,IFERROR(FIND("NO ACTION / MONITOR",D33),0)=1))),"VALID","INVALID - CONTROL / ID")))</x:f>
      </x:c>
      <x:c r="I33" s="26" t="str">
        <x:f>IF(A33="","",IF(COUNTIFS(DECISIONS!$A$6:$A$205,C33,DECISIONS!$B$6:$B$205,B33)=1,"MATCH","MISMATCH"))</x:f>
      </x:c>
      <x:c r="J33" s="26" t="str">
        <x:f>IF(A33="","",IF(I33&lt;&gt;"MATCH","INCOMPATIBLE",IF(AND(D33="DIRECT OFFER / CRO",COUNTIFS(DECISIONS!$A$6:$A$205,C33,DECISIONS!$E$6:$E$205,"INCLUDE DIRECT")=1),"COMPATIBLE",IF(AND(D33="SUBSTITUTE RESPONSE",COUNTIFS(DECISIONS!$A$6:$A$205,C33,DECISIONS!$E$6:$E$205,"INCLUDE SUBSTITUTE")=1),"COMPATIBLE",IF(AND(D33="EVIDENCE COLLECTION",COUNTIFS(DECISIONS!$A$6:$A$205,C33,DECISIONS!$K$6:$K$205,"UNRESOLVED")=1),"COMPATIBLE",IF(AND(D33="AUTHORITY / CONTENT",OR(COUNTIFS(DECISIONS!$A$6:$A$205,C33,DECISIONS!$E$6:$E$205,"INCLUDE REFERENCE")=1,COUNTIFS(DECISIONS!$A$6:$A$205,C33,DECISIONS!$E$6:$E$205,"INCLUDE CONDITIONAL")=1)),"COMPATIBLE",IF(AND(D33="NO ACTION / MONITOR",COUNTIFS(DECISIONS!$A$6:$A$205,C33,DECISIONS!$E$6:$E$205,"EXCLUDE DIRECT")=1),"COMPATIBLE","REVIEW")))))))</x:f>
      </x:c>
      <x:c r="K33" s="26" t="str">
        <x:f>IF(A33="","",IF(OR(H33&lt;&gt;"VALID",I33&lt;&gt;"MATCH",J33&lt;&gt;"COMPATIBLE"),"BLOCKED",IF(COUNTIFS(DECISIONS!$A$6:$A$205,C33,DECISIONS!$K$6:$K$205,"READY")=1,"READY",IF(D33="EVIDENCE COLLECTION","READY","UNRESOLVED"))))</x:f>
      </x:c>
    </x:row>
    <x:row r="34">
      <x:c r="A34" s="20"/>
      <x:c r="B34" s="20"/>
      <x:c r="C34" s="20"/>
      <x:c r="D34" s="20"/>
      <x:c r="E34" s="20"/>
      <x:c r="F34" s="20"/>
      <x:c r="G34" s="20"/>
      <x:c r="H34" s="26" t="str">
        <x:f>IF(A34="","",IF(COUNTIF($A$6:$A$205,A34)&gt;1,"INVALID - DUPLICATE ID",IF(AND(COUNTIF(CANDIDATES!$A$6:$A$205,B34)=1,COUNTIF(DECISIONS!$A$6:$A$205,C34)=1,OR(AND(LEN(D34)=18,IFERROR(FIND("DIRECT OFFER / CRO",D34),0)=1),AND(LEN(D34)=19,IFERROR(FIND("AUTHORITY / CONTENT",D34),0)=1),AND(LEN(D34)=25,IFERROR(FIND("PROCUREMENT / POSITIONING",D34),0)=1),AND(LEN(D34)=19,IFERROR(FIND("SUBSTITUTE RESPONSE",D34),0)=1),AND(LEN(D34)=19,IFERROR(FIND("EVIDENCE COLLECTION",D34),0)=1),AND(LEN(D34)=19,IFERROR(FIND("NO ACTION / MONITOR",D34),0)=1))),"VALID","INVALID - CONTROL / ID")))</x:f>
      </x:c>
      <x:c r="I34" s="26" t="str">
        <x:f>IF(A34="","",IF(COUNTIFS(DECISIONS!$A$6:$A$205,C34,DECISIONS!$B$6:$B$205,B34)=1,"MATCH","MISMATCH"))</x:f>
      </x:c>
      <x:c r="J34" s="26" t="str">
        <x:f>IF(A34="","",IF(I34&lt;&gt;"MATCH","INCOMPATIBLE",IF(AND(D34="DIRECT OFFER / CRO",COUNTIFS(DECISIONS!$A$6:$A$205,C34,DECISIONS!$E$6:$E$205,"INCLUDE DIRECT")=1),"COMPATIBLE",IF(AND(D34="SUBSTITUTE RESPONSE",COUNTIFS(DECISIONS!$A$6:$A$205,C34,DECISIONS!$E$6:$E$205,"INCLUDE SUBSTITUTE")=1),"COMPATIBLE",IF(AND(D34="EVIDENCE COLLECTION",COUNTIFS(DECISIONS!$A$6:$A$205,C34,DECISIONS!$K$6:$K$205,"UNRESOLVED")=1),"COMPATIBLE",IF(AND(D34="AUTHORITY / CONTENT",OR(COUNTIFS(DECISIONS!$A$6:$A$205,C34,DECISIONS!$E$6:$E$205,"INCLUDE REFERENCE")=1,COUNTIFS(DECISIONS!$A$6:$A$205,C34,DECISIONS!$E$6:$E$205,"INCLUDE CONDITIONAL")=1)),"COMPATIBLE",IF(AND(D34="NO ACTION / MONITOR",COUNTIFS(DECISIONS!$A$6:$A$205,C34,DECISIONS!$E$6:$E$205,"EXCLUDE DIRECT")=1),"COMPATIBLE","REVIEW")))))))</x:f>
      </x:c>
      <x:c r="K34" s="26" t="str">
        <x:f>IF(A34="","",IF(OR(H34&lt;&gt;"VALID",I34&lt;&gt;"MATCH",J34&lt;&gt;"COMPATIBLE"),"BLOCKED",IF(COUNTIFS(DECISIONS!$A$6:$A$205,C34,DECISIONS!$K$6:$K$205,"READY")=1,"READY",IF(D34="EVIDENCE COLLECTION","READY","UNRESOLVED"))))</x:f>
      </x:c>
    </x:row>
    <x:row r="35">
      <x:c r="A35" s="20"/>
      <x:c r="B35" s="20"/>
      <x:c r="C35" s="20"/>
      <x:c r="D35" s="20"/>
      <x:c r="E35" s="20"/>
      <x:c r="F35" s="20"/>
      <x:c r="G35" s="20"/>
      <x:c r="H35" s="26" t="str">
        <x:f>IF(A35="","",IF(COUNTIF($A$6:$A$205,A35)&gt;1,"INVALID - DUPLICATE ID",IF(AND(COUNTIF(CANDIDATES!$A$6:$A$205,B35)=1,COUNTIF(DECISIONS!$A$6:$A$205,C35)=1,OR(AND(LEN(D35)=18,IFERROR(FIND("DIRECT OFFER / CRO",D35),0)=1),AND(LEN(D35)=19,IFERROR(FIND("AUTHORITY / CONTENT",D35),0)=1),AND(LEN(D35)=25,IFERROR(FIND("PROCUREMENT / POSITIONING",D35),0)=1),AND(LEN(D35)=19,IFERROR(FIND("SUBSTITUTE RESPONSE",D35),0)=1),AND(LEN(D35)=19,IFERROR(FIND("EVIDENCE COLLECTION",D35),0)=1),AND(LEN(D35)=19,IFERROR(FIND("NO ACTION / MONITOR",D35),0)=1))),"VALID","INVALID - CONTROL / ID")))</x:f>
      </x:c>
      <x:c r="I35" s="26" t="str">
        <x:f>IF(A35="","",IF(COUNTIFS(DECISIONS!$A$6:$A$205,C35,DECISIONS!$B$6:$B$205,B35)=1,"MATCH","MISMATCH"))</x:f>
      </x:c>
      <x:c r="J35" s="26" t="str">
        <x:f>IF(A35="","",IF(I35&lt;&gt;"MATCH","INCOMPATIBLE",IF(AND(D35="DIRECT OFFER / CRO",COUNTIFS(DECISIONS!$A$6:$A$205,C35,DECISIONS!$E$6:$E$205,"INCLUDE DIRECT")=1),"COMPATIBLE",IF(AND(D35="SUBSTITUTE RESPONSE",COUNTIFS(DECISIONS!$A$6:$A$205,C35,DECISIONS!$E$6:$E$205,"INCLUDE SUBSTITUTE")=1),"COMPATIBLE",IF(AND(D35="EVIDENCE COLLECTION",COUNTIFS(DECISIONS!$A$6:$A$205,C35,DECISIONS!$K$6:$K$205,"UNRESOLVED")=1),"COMPATIBLE",IF(AND(D35="AUTHORITY / CONTENT",OR(COUNTIFS(DECISIONS!$A$6:$A$205,C35,DECISIONS!$E$6:$E$205,"INCLUDE REFERENCE")=1,COUNTIFS(DECISIONS!$A$6:$A$205,C35,DECISIONS!$E$6:$E$205,"INCLUDE CONDITIONAL")=1)),"COMPATIBLE",IF(AND(D35="NO ACTION / MONITOR",COUNTIFS(DECISIONS!$A$6:$A$205,C35,DECISIONS!$E$6:$E$205,"EXCLUDE DIRECT")=1),"COMPATIBLE","REVIEW")))))))</x:f>
      </x:c>
      <x:c r="K35" s="26" t="str">
        <x:f>IF(A35="","",IF(OR(H35&lt;&gt;"VALID",I35&lt;&gt;"MATCH",J35&lt;&gt;"COMPATIBLE"),"BLOCKED",IF(COUNTIFS(DECISIONS!$A$6:$A$205,C35,DECISIONS!$K$6:$K$205,"READY")=1,"READY",IF(D35="EVIDENCE COLLECTION","READY","UNRESOLVED"))))</x:f>
      </x:c>
    </x:row>
    <x:row r="36">
      <x:c r="A36" s="20"/>
      <x:c r="B36" s="20"/>
      <x:c r="C36" s="20"/>
      <x:c r="D36" s="20"/>
      <x:c r="E36" s="20"/>
      <x:c r="F36" s="20"/>
      <x:c r="G36" s="20"/>
      <x:c r="H36" s="26" t="str">
        <x:f>IF(A36="","",IF(COUNTIF($A$6:$A$205,A36)&gt;1,"INVALID - DUPLICATE ID",IF(AND(COUNTIF(CANDIDATES!$A$6:$A$205,B36)=1,COUNTIF(DECISIONS!$A$6:$A$205,C36)=1,OR(AND(LEN(D36)=18,IFERROR(FIND("DIRECT OFFER / CRO",D36),0)=1),AND(LEN(D36)=19,IFERROR(FIND("AUTHORITY / CONTENT",D36),0)=1),AND(LEN(D36)=25,IFERROR(FIND("PROCUREMENT / POSITIONING",D36),0)=1),AND(LEN(D36)=19,IFERROR(FIND("SUBSTITUTE RESPONSE",D36),0)=1),AND(LEN(D36)=19,IFERROR(FIND("EVIDENCE COLLECTION",D36),0)=1),AND(LEN(D36)=19,IFERROR(FIND("NO ACTION / MONITOR",D36),0)=1))),"VALID","INVALID - CONTROL / ID")))</x:f>
      </x:c>
      <x:c r="I36" s="26" t="str">
        <x:f>IF(A36="","",IF(COUNTIFS(DECISIONS!$A$6:$A$205,C36,DECISIONS!$B$6:$B$205,B36)=1,"MATCH","MISMATCH"))</x:f>
      </x:c>
      <x:c r="J36" s="26" t="str">
        <x:f>IF(A36="","",IF(I36&lt;&gt;"MATCH","INCOMPATIBLE",IF(AND(D36="DIRECT OFFER / CRO",COUNTIFS(DECISIONS!$A$6:$A$205,C36,DECISIONS!$E$6:$E$205,"INCLUDE DIRECT")=1),"COMPATIBLE",IF(AND(D36="SUBSTITUTE RESPONSE",COUNTIFS(DECISIONS!$A$6:$A$205,C36,DECISIONS!$E$6:$E$205,"INCLUDE SUBSTITUTE")=1),"COMPATIBLE",IF(AND(D36="EVIDENCE COLLECTION",COUNTIFS(DECISIONS!$A$6:$A$205,C36,DECISIONS!$K$6:$K$205,"UNRESOLVED")=1),"COMPATIBLE",IF(AND(D36="AUTHORITY / CONTENT",OR(COUNTIFS(DECISIONS!$A$6:$A$205,C36,DECISIONS!$E$6:$E$205,"INCLUDE REFERENCE")=1,COUNTIFS(DECISIONS!$A$6:$A$205,C36,DECISIONS!$E$6:$E$205,"INCLUDE CONDITIONAL")=1)),"COMPATIBLE",IF(AND(D36="NO ACTION / MONITOR",COUNTIFS(DECISIONS!$A$6:$A$205,C36,DECISIONS!$E$6:$E$205,"EXCLUDE DIRECT")=1),"COMPATIBLE","REVIEW")))))))</x:f>
      </x:c>
      <x:c r="K36" s="26" t="str">
        <x:f>IF(A36="","",IF(OR(H36&lt;&gt;"VALID",I36&lt;&gt;"MATCH",J36&lt;&gt;"COMPATIBLE"),"BLOCKED",IF(COUNTIFS(DECISIONS!$A$6:$A$205,C36,DECISIONS!$K$6:$K$205,"READY")=1,"READY",IF(D36="EVIDENCE COLLECTION","READY","UNRESOLVED"))))</x:f>
      </x:c>
    </x:row>
    <x:row r="37">
      <x:c r="A37" s="20"/>
      <x:c r="B37" s="20"/>
      <x:c r="C37" s="20"/>
      <x:c r="D37" s="20"/>
      <x:c r="E37" s="20"/>
      <x:c r="F37" s="20"/>
      <x:c r="G37" s="20"/>
      <x:c r="H37" s="26" t="str">
        <x:f>IF(A37="","",IF(COUNTIF($A$6:$A$205,A37)&gt;1,"INVALID - DUPLICATE ID",IF(AND(COUNTIF(CANDIDATES!$A$6:$A$205,B37)=1,COUNTIF(DECISIONS!$A$6:$A$205,C37)=1,OR(AND(LEN(D37)=18,IFERROR(FIND("DIRECT OFFER / CRO",D37),0)=1),AND(LEN(D37)=19,IFERROR(FIND("AUTHORITY / CONTENT",D37),0)=1),AND(LEN(D37)=25,IFERROR(FIND("PROCUREMENT / POSITIONING",D37),0)=1),AND(LEN(D37)=19,IFERROR(FIND("SUBSTITUTE RESPONSE",D37),0)=1),AND(LEN(D37)=19,IFERROR(FIND("EVIDENCE COLLECTION",D37),0)=1),AND(LEN(D37)=19,IFERROR(FIND("NO ACTION / MONITOR",D37),0)=1))),"VALID","INVALID - CONTROL / ID")))</x:f>
      </x:c>
      <x:c r="I37" s="26" t="str">
        <x:f>IF(A37="","",IF(COUNTIFS(DECISIONS!$A$6:$A$205,C37,DECISIONS!$B$6:$B$205,B37)=1,"MATCH","MISMATCH"))</x:f>
      </x:c>
      <x:c r="J37" s="26" t="str">
        <x:f>IF(A37="","",IF(I37&lt;&gt;"MATCH","INCOMPATIBLE",IF(AND(D37="DIRECT OFFER / CRO",COUNTIFS(DECISIONS!$A$6:$A$205,C37,DECISIONS!$E$6:$E$205,"INCLUDE DIRECT")=1),"COMPATIBLE",IF(AND(D37="SUBSTITUTE RESPONSE",COUNTIFS(DECISIONS!$A$6:$A$205,C37,DECISIONS!$E$6:$E$205,"INCLUDE SUBSTITUTE")=1),"COMPATIBLE",IF(AND(D37="EVIDENCE COLLECTION",COUNTIFS(DECISIONS!$A$6:$A$205,C37,DECISIONS!$K$6:$K$205,"UNRESOLVED")=1),"COMPATIBLE",IF(AND(D37="AUTHORITY / CONTENT",OR(COUNTIFS(DECISIONS!$A$6:$A$205,C37,DECISIONS!$E$6:$E$205,"INCLUDE REFERENCE")=1,COUNTIFS(DECISIONS!$A$6:$A$205,C37,DECISIONS!$E$6:$E$205,"INCLUDE CONDITIONAL")=1)),"COMPATIBLE",IF(AND(D37="NO ACTION / MONITOR",COUNTIFS(DECISIONS!$A$6:$A$205,C37,DECISIONS!$E$6:$E$205,"EXCLUDE DIRECT")=1),"COMPATIBLE","REVIEW")))))))</x:f>
      </x:c>
      <x:c r="K37" s="26" t="str">
        <x:f>IF(A37="","",IF(OR(H37&lt;&gt;"VALID",I37&lt;&gt;"MATCH",J37&lt;&gt;"COMPATIBLE"),"BLOCKED",IF(COUNTIFS(DECISIONS!$A$6:$A$205,C37,DECISIONS!$K$6:$K$205,"READY")=1,"READY",IF(D37="EVIDENCE COLLECTION","READY","UNRESOLVED"))))</x:f>
      </x:c>
    </x:row>
    <x:row r="38">
      <x:c r="A38" s="20"/>
      <x:c r="B38" s="20"/>
      <x:c r="C38" s="20"/>
      <x:c r="D38" s="20"/>
      <x:c r="E38" s="20"/>
      <x:c r="F38" s="20"/>
      <x:c r="G38" s="20"/>
      <x:c r="H38" s="26" t="str">
        <x:f>IF(A38="","",IF(COUNTIF($A$6:$A$205,A38)&gt;1,"INVALID - DUPLICATE ID",IF(AND(COUNTIF(CANDIDATES!$A$6:$A$205,B38)=1,COUNTIF(DECISIONS!$A$6:$A$205,C38)=1,OR(AND(LEN(D38)=18,IFERROR(FIND("DIRECT OFFER / CRO",D38),0)=1),AND(LEN(D38)=19,IFERROR(FIND("AUTHORITY / CONTENT",D38),0)=1),AND(LEN(D38)=25,IFERROR(FIND("PROCUREMENT / POSITIONING",D38),0)=1),AND(LEN(D38)=19,IFERROR(FIND("SUBSTITUTE RESPONSE",D38),0)=1),AND(LEN(D38)=19,IFERROR(FIND("EVIDENCE COLLECTION",D38),0)=1),AND(LEN(D38)=19,IFERROR(FIND("NO ACTION / MONITOR",D38),0)=1))),"VALID","INVALID - CONTROL / ID")))</x:f>
      </x:c>
      <x:c r="I38" s="26" t="str">
        <x:f>IF(A38="","",IF(COUNTIFS(DECISIONS!$A$6:$A$205,C38,DECISIONS!$B$6:$B$205,B38)=1,"MATCH","MISMATCH"))</x:f>
      </x:c>
      <x:c r="J38" s="26" t="str">
        <x:f>IF(A38="","",IF(I38&lt;&gt;"MATCH","INCOMPATIBLE",IF(AND(D38="DIRECT OFFER / CRO",COUNTIFS(DECISIONS!$A$6:$A$205,C38,DECISIONS!$E$6:$E$205,"INCLUDE DIRECT")=1),"COMPATIBLE",IF(AND(D38="SUBSTITUTE RESPONSE",COUNTIFS(DECISIONS!$A$6:$A$205,C38,DECISIONS!$E$6:$E$205,"INCLUDE SUBSTITUTE")=1),"COMPATIBLE",IF(AND(D38="EVIDENCE COLLECTION",COUNTIFS(DECISIONS!$A$6:$A$205,C38,DECISIONS!$K$6:$K$205,"UNRESOLVED")=1),"COMPATIBLE",IF(AND(D38="AUTHORITY / CONTENT",OR(COUNTIFS(DECISIONS!$A$6:$A$205,C38,DECISIONS!$E$6:$E$205,"INCLUDE REFERENCE")=1,COUNTIFS(DECISIONS!$A$6:$A$205,C38,DECISIONS!$E$6:$E$205,"INCLUDE CONDITIONAL")=1)),"COMPATIBLE",IF(AND(D38="NO ACTION / MONITOR",COUNTIFS(DECISIONS!$A$6:$A$205,C38,DECISIONS!$E$6:$E$205,"EXCLUDE DIRECT")=1),"COMPATIBLE","REVIEW")))))))</x:f>
      </x:c>
      <x:c r="K38" s="26" t="str">
        <x:f>IF(A38="","",IF(OR(H38&lt;&gt;"VALID",I38&lt;&gt;"MATCH",J38&lt;&gt;"COMPATIBLE"),"BLOCKED",IF(COUNTIFS(DECISIONS!$A$6:$A$205,C38,DECISIONS!$K$6:$K$205,"READY")=1,"READY",IF(D38="EVIDENCE COLLECTION","READY","UNRESOLVED"))))</x:f>
      </x:c>
    </x:row>
    <x:row r="39">
      <x:c r="A39" s="20"/>
      <x:c r="B39" s="20"/>
      <x:c r="C39" s="20"/>
      <x:c r="D39" s="20"/>
      <x:c r="E39" s="20"/>
      <x:c r="F39" s="20"/>
      <x:c r="G39" s="20"/>
      <x:c r="H39" s="26" t="str">
        <x:f>IF(A39="","",IF(COUNTIF($A$6:$A$205,A39)&gt;1,"INVALID - DUPLICATE ID",IF(AND(COUNTIF(CANDIDATES!$A$6:$A$205,B39)=1,COUNTIF(DECISIONS!$A$6:$A$205,C39)=1,OR(AND(LEN(D39)=18,IFERROR(FIND("DIRECT OFFER / CRO",D39),0)=1),AND(LEN(D39)=19,IFERROR(FIND("AUTHORITY / CONTENT",D39),0)=1),AND(LEN(D39)=25,IFERROR(FIND("PROCUREMENT / POSITIONING",D39),0)=1),AND(LEN(D39)=19,IFERROR(FIND("SUBSTITUTE RESPONSE",D39),0)=1),AND(LEN(D39)=19,IFERROR(FIND("EVIDENCE COLLECTION",D39),0)=1),AND(LEN(D39)=19,IFERROR(FIND("NO ACTION / MONITOR",D39),0)=1))),"VALID","INVALID - CONTROL / ID")))</x:f>
      </x:c>
      <x:c r="I39" s="26" t="str">
        <x:f>IF(A39="","",IF(COUNTIFS(DECISIONS!$A$6:$A$205,C39,DECISIONS!$B$6:$B$205,B39)=1,"MATCH","MISMATCH"))</x:f>
      </x:c>
      <x:c r="J39" s="26" t="str">
        <x:f>IF(A39="","",IF(I39&lt;&gt;"MATCH","INCOMPATIBLE",IF(AND(D39="DIRECT OFFER / CRO",COUNTIFS(DECISIONS!$A$6:$A$205,C39,DECISIONS!$E$6:$E$205,"INCLUDE DIRECT")=1),"COMPATIBLE",IF(AND(D39="SUBSTITUTE RESPONSE",COUNTIFS(DECISIONS!$A$6:$A$205,C39,DECISIONS!$E$6:$E$205,"INCLUDE SUBSTITUTE")=1),"COMPATIBLE",IF(AND(D39="EVIDENCE COLLECTION",COUNTIFS(DECISIONS!$A$6:$A$205,C39,DECISIONS!$K$6:$K$205,"UNRESOLVED")=1),"COMPATIBLE",IF(AND(D39="AUTHORITY / CONTENT",OR(COUNTIFS(DECISIONS!$A$6:$A$205,C39,DECISIONS!$E$6:$E$205,"INCLUDE REFERENCE")=1,COUNTIFS(DECISIONS!$A$6:$A$205,C39,DECISIONS!$E$6:$E$205,"INCLUDE CONDITIONAL")=1)),"COMPATIBLE",IF(AND(D39="NO ACTION / MONITOR",COUNTIFS(DECISIONS!$A$6:$A$205,C39,DECISIONS!$E$6:$E$205,"EXCLUDE DIRECT")=1),"COMPATIBLE","REVIEW")))))))</x:f>
      </x:c>
      <x:c r="K39" s="26" t="str">
        <x:f>IF(A39="","",IF(OR(H39&lt;&gt;"VALID",I39&lt;&gt;"MATCH",J39&lt;&gt;"COMPATIBLE"),"BLOCKED",IF(COUNTIFS(DECISIONS!$A$6:$A$205,C39,DECISIONS!$K$6:$K$205,"READY")=1,"READY",IF(D39="EVIDENCE COLLECTION","READY","UNRESOLVED"))))</x:f>
      </x:c>
    </x:row>
    <x:row r="40">
      <x:c r="A40" s="20"/>
      <x:c r="B40" s="20"/>
      <x:c r="C40" s="20"/>
      <x:c r="D40" s="20"/>
      <x:c r="E40" s="20"/>
      <x:c r="F40" s="20"/>
      <x:c r="G40" s="20"/>
      <x:c r="H40" s="26" t="str">
        <x:f>IF(A40="","",IF(COUNTIF($A$6:$A$205,A40)&gt;1,"INVALID - DUPLICATE ID",IF(AND(COUNTIF(CANDIDATES!$A$6:$A$205,B40)=1,COUNTIF(DECISIONS!$A$6:$A$205,C40)=1,OR(AND(LEN(D40)=18,IFERROR(FIND("DIRECT OFFER / CRO",D40),0)=1),AND(LEN(D40)=19,IFERROR(FIND("AUTHORITY / CONTENT",D40),0)=1),AND(LEN(D40)=25,IFERROR(FIND("PROCUREMENT / POSITIONING",D40),0)=1),AND(LEN(D40)=19,IFERROR(FIND("SUBSTITUTE RESPONSE",D40),0)=1),AND(LEN(D40)=19,IFERROR(FIND("EVIDENCE COLLECTION",D40),0)=1),AND(LEN(D40)=19,IFERROR(FIND("NO ACTION / MONITOR",D40),0)=1))),"VALID","INVALID - CONTROL / ID")))</x:f>
      </x:c>
      <x:c r="I40" s="26" t="str">
        <x:f>IF(A40="","",IF(COUNTIFS(DECISIONS!$A$6:$A$205,C40,DECISIONS!$B$6:$B$205,B40)=1,"MATCH","MISMATCH"))</x:f>
      </x:c>
      <x:c r="J40" s="26" t="str">
        <x:f>IF(A40="","",IF(I40&lt;&gt;"MATCH","INCOMPATIBLE",IF(AND(D40="DIRECT OFFER / CRO",COUNTIFS(DECISIONS!$A$6:$A$205,C40,DECISIONS!$E$6:$E$205,"INCLUDE DIRECT")=1),"COMPATIBLE",IF(AND(D40="SUBSTITUTE RESPONSE",COUNTIFS(DECISIONS!$A$6:$A$205,C40,DECISIONS!$E$6:$E$205,"INCLUDE SUBSTITUTE")=1),"COMPATIBLE",IF(AND(D40="EVIDENCE COLLECTION",COUNTIFS(DECISIONS!$A$6:$A$205,C40,DECISIONS!$K$6:$K$205,"UNRESOLVED")=1),"COMPATIBLE",IF(AND(D40="AUTHORITY / CONTENT",OR(COUNTIFS(DECISIONS!$A$6:$A$205,C40,DECISIONS!$E$6:$E$205,"INCLUDE REFERENCE")=1,COUNTIFS(DECISIONS!$A$6:$A$205,C40,DECISIONS!$E$6:$E$205,"INCLUDE CONDITIONAL")=1)),"COMPATIBLE",IF(AND(D40="NO ACTION / MONITOR",COUNTIFS(DECISIONS!$A$6:$A$205,C40,DECISIONS!$E$6:$E$205,"EXCLUDE DIRECT")=1),"COMPATIBLE","REVIEW")))))))</x:f>
      </x:c>
      <x:c r="K40" s="26" t="str">
        <x:f>IF(A40="","",IF(OR(H40&lt;&gt;"VALID",I40&lt;&gt;"MATCH",J40&lt;&gt;"COMPATIBLE"),"BLOCKED",IF(COUNTIFS(DECISIONS!$A$6:$A$205,C40,DECISIONS!$K$6:$K$205,"READY")=1,"READY",IF(D40="EVIDENCE COLLECTION","READY","UNRESOLVED"))))</x:f>
      </x:c>
    </x:row>
    <x:row r="41">
      <x:c r="A41" s="20"/>
      <x:c r="B41" s="20"/>
      <x:c r="C41" s="20"/>
      <x:c r="D41" s="20"/>
      <x:c r="E41" s="20"/>
      <x:c r="F41" s="20"/>
      <x:c r="G41" s="20"/>
      <x:c r="H41" s="26" t="str">
        <x:f>IF(A41="","",IF(COUNTIF($A$6:$A$205,A41)&gt;1,"INVALID - DUPLICATE ID",IF(AND(COUNTIF(CANDIDATES!$A$6:$A$205,B41)=1,COUNTIF(DECISIONS!$A$6:$A$205,C41)=1,OR(AND(LEN(D41)=18,IFERROR(FIND("DIRECT OFFER / CRO",D41),0)=1),AND(LEN(D41)=19,IFERROR(FIND("AUTHORITY / CONTENT",D41),0)=1),AND(LEN(D41)=25,IFERROR(FIND("PROCUREMENT / POSITIONING",D41),0)=1),AND(LEN(D41)=19,IFERROR(FIND("SUBSTITUTE RESPONSE",D41),0)=1),AND(LEN(D41)=19,IFERROR(FIND("EVIDENCE COLLECTION",D41),0)=1),AND(LEN(D41)=19,IFERROR(FIND("NO ACTION / MONITOR",D41),0)=1))),"VALID","INVALID - CONTROL / ID")))</x:f>
      </x:c>
      <x:c r="I41" s="26" t="str">
        <x:f>IF(A41="","",IF(COUNTIFS(DECISIONS!$A$6:$A$205,C41,DECISIONS!$B$6:$B$205,B41)=1,"MATCH","MISMATCH"))</x:f>
      </x:c>
      <x:c r="J41" s="26" t="str">
        <x:f>IF(A41="","",IF(I41&lt;&gt;"MATCH","INCOMPATIBLE",IF(AND(D41="DIRECT OFFER / CRO",COUNTIFS(DECISIONS!$A$6:$A$205,C41,DECISIONS!$E$6:$E$205,"INCLUDE DIRECT")=1),"COMPATIBLE",IF(AND(D41="SUBSTITUTE RESPONSE",COUNTIFS(DECISIONS!$A$6:$A$205,C41,DECISIONS!$E$6:$E$205,"INCLUDE SUBSTITUTE")=1),"COMPATIBLE",IF(AND(D41="EVIDENCE COLLECTION",COUNTIFS(DECISIONS!$A$6:$A$205,C41,DECISIONS!$K$6:$K$205,"UNRESOLVED")=1),"COMPATIBLE",IF(AND(D41="AUTHORITY / CONTENT",OR(COUNTIFS(DECISIONS!$A$6:$A$205,C41,DECISIONS!$E$6:$E$205,"INCLUDE REFERENCE")=1,COUNTIFS(DECISIONS!$A$6:$A$205,C41,DECISIONS!$E$6:$E$205,"INCLUDE CONDITIONAL")=1)),"COMPATIBLE",IF(AND(D41="NO ACTION / MONITOR",COUNTIFS(DECISIONS!$A$6:$A$205,C41,DECISIONS!$E$6:$E$205,"EXCLUDE DIRECT")=1),"COMPATIBLE","REVIEW")))))))</x:f>
      </x:c>
      <x:c r="K41" s="26" t="str">
        <x:f>IF(A41="","",IF(OR(H41&lt;&gt;"VALID",I41&lt;&gt;"MATCH",J41&lt;&gt;"COMPATIBLE"),"BLOCKED",IF(COUNTIFS(DECISIONS!$A$6:$A$205,C41,DECISIONS!$K$6:$K$205,"READY")=1,"READY",IF(D41="EVIDENCE COLLECTION","READY","UNRESOLVED"))))</x:f>
      </x:c>
    </x:row>
    <x:row r="42">
      <x:c r="A42" s="20"/>
      <x:c r="B42" s="20"/>
      <x:c r="C42" s="20"/>
      <x:c r="D42" s="20"/>
      <x:c r="E42" s="20"/>
      <x:c r="F42" s="20"/>
      <x:c r="G42" s="20"/>
      <x:c r="H42" s="26" t="str">
        <x:f>IF(A42="","",IF(COUNTIF($A$6:$A$205,A42)&gt;1,"INVALID - DUPLICATE ID",IF(AND(COUNTIF(CANDIDATES!$A$6:$A$205,B42)=1,COUNTIF(DECISIONS!$A$6:$A$205,C42)=1,OR(AND(LEN(D42)=18,IFERROR(FIND("DIRECT OFFER / CRO",D42),0)=1),AND(LEN(D42)=19,IFERROR(FIND("AUTHORITY / CONTENT",D42),0)=1),AND(LEN(D42)=25,IFERROR(FIND("PROCUREMENT / POSITIONING",D42),0)=1),AND(LEN(D42)=19,IFERROR(FIND("SUBSTITUTE RESPONSE",D42),0)=1),AND(LEN(D42)=19,IFERROR(FIND("EVIDENCE COLLECTION",D42),0)=1),AND(LEN(D42)=19,IFERROR(FIND("NO ACTION / MONITOR",D42),0)=1))),"VALID","INVALID - CONTROL / ID")))</x:f>
      </x:c>
      <x:c r="I42" s="26" t="str">
        <x:f>IF(A42="","",IF(COUNTIFS(DECISIONS!$A$6:$A$205,C42,DECISIONS!$B$6:$B$205,B42)=1,"MATCH","MISMATCH"))</x:f>
      </x:c>
      <x:c r="J42" s="26" t="str">
        <x:f>IF(A42="","",IF(I42&lt;&gt;"MATCH","INCOMPATIBLE",IF(AND(D42="DIRECT OFFER / CRO",COUNTIFS(DECISIONS!$A$6:$A$205,C42,DECISIONS!$E$6:$E$205,"INCLUDE DIRECT")=1),"COMPATIBLE",IF(AND(D42="SUBSTITUTE RESPONSE",COUNTIFS(DECISIONS!$A$6:$A$205,C42,DECISIONS!$E$6:$E$205,"INCLUDE SUBSTITUTE")=1),"COMPATIBLE",IF(AND(D42="EVIDENCE COLLECTION",COUNTIFS(DECISIONS!$A$6:$A$205,C42,DECISIONS!$K$6:$K$205,"UNRESOLVED")=1),"COMPATIBLE",IF(AND(D42="AUTHORITY / CONTENT",OR(COUNTIFS(DECISIONS!$A$6:$A$205,C42,DECISIONS!$E$6:$E$205,"INCLUDE REFERENCE")=1,COUNTIFS(DECISIONS!$A$6:$A$205,C42,DECISIONS!$E$6:$E$205,"INCLUDE CONDITIONAL")=1)),"COMPATIBLE",IF(AND(D42="NO ACTION / MONITOR",COUNTIFS(DECISIONS!$A$6:$A$205,C42,DECISIONS!$E$6:$E$205,"EXCLUDE DIRECT")=1),"COMPATIBLE","REVIEW")))))))</x:f>
      </x:c>
      <x:c r="K42" s="26" t="str">
        <x:f>IF(A42="","",IF(OR(H42&lt;&gt;"VALID",I42&lt;&gt;"MATCH",J42&lt;&gt;"COMPATIBLE"),"BLOCKED",IF(COUNTIFS(DECISIONS!$A$6:$A$205,C42,DECISIONS!$K$6:$K$205,"READY")=1,"READY",IF(D42="EVIDENCE COLLECTION","READY","UNRESOLVED"))))</x:f>
      </x:c>
    </x:row>
    <x:row r="43">
      <x:c r="A43" s="20"/>
      <x:c r="B43" s="20"/>
      <x:c r="C43" s="20"/>
      <x:c r="D43" s="20"/>
      <x:c r="E43" s="20"/>
      <x:c r="F43" s="20"/>
      <x:c r="G43" s="20"/>
      <x:c r="H43" s="26" t="str">
        <x:f>IF(A43="","",IF(COUNTIF($A$6:$A$205,A43)&gt;1,"INVALID - DUPLICATE ID",IF(AND(COUNTIF(CANDIDATES!$A$6:$A$205,B43)=1,COUNTIF(DECISIONS!$A$6:$A$205,C43)=1,OR(AND(LEN(D43)=18,IFERROR(FIND("DIRECT OFFER / CRO",D43),0)=1),AND(LEN(D43)=19,IFERROR(FIND("AUTHORITY / CONTENT",D43),0)=1),AND(LEN(D43)=25,IFERROR(FIND("PROCUREMENT / POSITIONING",D43),0)=1),AND(LEN(D43)=19,IFERROR(FIND("SUBSTITUTE RESPONSE",D43),0)=1),AND(LEN(D43)=19,IFERROR(FIND("EVIDENCE COLLECTION",D43),0)=1),AND(LEN(D43)=19,IFERROR(FIND("NO ACTION / MONITOR",D43),0)=1))),"VALID","INVALID - CONTROL / ID")))</x:f>
      </x:c>
      <x:c r="I43" s="26" t="str">
        <x:f>IF(A43="","",IF(COUNTIFS(DECISIONS!$A$6:$A$205,C43,DECISIONS!$B$6:$B$205,B43)=1,"MATCH","MISMATCH"))</x:f>
      </x:c>
      <x:c r="J43" s="26" t="str">
        <x:f>IF(A43="","",IF(I43&lt;&gt;"MATCH","INCOMPATIBLE",IF(AND(D43="DIRECT OFFER / CRO",COUNTIFS(DECISIONS!$A$6:$A$205,C43,DECISIONS!$E$6:$E$205,"INCLUDE DIRECT")=1),"COMPATIBLE",IF(AND(D43="SUBSTITUTE RESPONSE",COUNTIFS(DECISIONS!$A$6:$A$205,C43,DECISIONS!$E$6:$E$205,"INCLUDE SUBSTITUTE")=1),"COMPATIBLE",IF(AND(D43="EVIDENCE COLLECTION",COUNTIFS(DECISIONS!$A$6:$A$205,C43,DECISIONS!$K$6:$K$205,"UNRESOLVED")=1),"COMPATIBLE",IF(AND(D43="AUTHORITY / CONTENT",OR(COUNTIFS(DECISIONS!$A$6:$A$205,C43,DECISIONS!$E$6:$E$205,"INCLUDE REFERENCE")=1,COUNTIFS(DECISIONS!$A$6:$A$205,C43,DECISIONS!$E$6:$E$205,"INCLUDE CONDITIONAL")=1)),"COMPATIBLE",IF(AND(D43="NO ACTION / MONITOR",COUNTIFS(DECISIONS!$A$6:$A$205,C43,DECISIONS!$E$6:$E$205,"EXCLUDE DIRECT")=1),"COMPATIBLE","REVIEW")))))))</x:f>
      </x:c>
      <x:c r="K43" s="26" t="str">
        <x:f>IF(A43="","",IF(OR(H43&lt;&gt;"VALID",I43&lt;&gt;"MATCH",J43&lt;&gt;"COMPATIBLE"),"BLOCKED",IF(COUNTIFS(DECISIONS!$A$6:$A$205,C43,DECISIONS!$K$6:$K$205,"READY")=1,"READY",IF(D43="EVIDENCE COLLECTION","READY","UNRESOLVED"))))</x:f>
      </x:c>
    </x:row>
    <x:row r="44">
      <x:c r="A44" s="20"/>
      <x:c r="B44" s="20"/>
      <x:c r="C44" s="20"/>
      <x:c r="D44" s="20"/>
      <x:c r="E44" s="20"/>
      <x:c r="F44" s="20"/>
      <x:c r="G44" s="20"/>
      <x:c r="H44" s="26" t="str">
        <x:f>IF(A44="","",IF(COUNTIF($A$6:$A$205,A44)&gt;1,"INVALID - DUPLICATE ID",IF(AND(COUNTIF(CANDIDATES!$A$6:$A$205,B44)=1,COUNTIF(DECISIONS!$A$6:$A$205,C44)=1,OR(AND(LEN(D44)=18,IFERROR(FIND("DIRECT OFFER / CRO",D44),0)=1),AND(LEN(D44)=19,IFERROR(FIND("AUTHORITY / CONTENT",D44),0)=1),AND(LEN(D44)=25,IFERROR(FIND("PROCUREMENT / POSITIONING",D44),0)=1),AND(LEN(D44)=19,IFERROR(FIND("SUBSTITUTE RESPONSE",D44),0)=1),AND(LEN(D44)=19,IFERROR(FIND("EVIDENCE COLLECTION",D44),0)=1),AND(LEN(D44)=19,IFERROR(FIND("NO ACTION / MONITOR",D44),0)=1))),"VALID","INVALID - CONTROL / ID")))</x:f>
      </x:c>
      <x:c r="I44" s="26" t="str">
        <x:f>IF(A44="","",IF(COUNTIFS(DECISIONS!$A$6:$A$205,C44,DECISIONS!$B$6:$B$205,B44)=1,"MATCH","MISMATCH"))</x:f>
      </x:c>
      <x:c r="J44" s="26" t="str">
        <x:f>IF(A44="","",IF(I44&lt;&gt;"MATCH","INCOMPATIBLE",IF(AND(D44="DIRECT OFFER / CRO",COUNTIFS(DECISIONS!$A$6:$A$205,C44,DECISIONS!$E$6:$E$205,"INCLUDE DIRECT")=1),"COMPATIBLE",IF(AND(D44="SUBSTITUTE RESPONSE",COUNTIFS(DECISIONS!$A$6:$A$205,C44,DECISIONS!$E$6:$E$205,"INCLUDE SUBSTITUTE")=1),"COMPATIBLE",IF(AND(D44="EVIDENCE COLLECTION",COUNTIFS(DECISIONS!$A$6:$A$205,C44,DECISIONS!$K$6:$K$205,"UNRESOLVED")=1),"COMPATIBLE",IF(AND(D44="AUTHORITY / CONTENT",OR(COUNTIFS(DECISIONS!$A$6:$A$205,C44,DECISIONS!$E$6:$E$205,"INCLUDE REFERENCE")=1,COUNTIFS(DECISIONS!$A$6:$A$205,C44,DECISIONS!$E$6:$E$205,"INCLUDE CONDITIONAL")=1)),"COMPATIBLE",IF(AND(D44="NO ACTION / MONITOR",COUNTIFS(DECISIONS!$A$6:$A$205,C44,DECISIONS!$E$6:$E$205,"EXCLUDE DIRECT")=1),"COMPATIBLE","REVIEW")))))))</x:f>
      </x:c>
      <x:c r="K44" s="26" t="str">
        <x:f>IF(A44="","",IF(OR(H44&lt;&gt;"VALID",I44&lt;&gt;"MATCH",J44&lt;&gt;"COMPATIBLE"),"BLOCKED",IF(COUNTIFS(DECISIONS!$A$6:$A$205,C44,DECISIONS!$K$6:$K$205,"READY")=1,"READY",IF(D44="EVIDENCE COLLECTION","READY","UNRESOLVED"))))</x:f>
      </x:c>
    </x:row>
    <x:row r="45">
      <x:c r="A45" s="20"/>
      <x:c r="B45" s="20"/>
      <x:c r="C45" s="20"/>
      <x:c r="D45" s="20"/>
      <x:c r="E45" s="20"/>
      <x:c r="F45" s="20"/>
      <x:c r="G45" s="20"/>
      <x:c r="H45" s="26" t="str">
        <x:f>IF(A45="","",IF(COUNTIF($A$6:$A$205,A45)&gt;1,"INVALID - DUPLICATE ID",IF(AND(COUNTIF(CANDIDATES!$A$6:$A$205,B45)=1,COUNTIF(DECISIONS!$A$6:$A$205,C45)=1,OR(AND(LEN(D45)=18,IFERROR(FIND("DIRECT OFFER / CRO",D45),0)=1),AND(LEN(D45)=19,IFERROR(FIND("AUTHORITY / CONTENT",D45),0)=1),AND(LEN(D45)=25,IFERROR(FIND("PROCUREMENT / POSITIONING",D45),0)=1),AND(LEN(D45)=19,IFERROR(FIND("SUBSTITUTE RESPONSE",D45),0)=1),AND(LEN(D45)=19,IFERROR(FIND("EVIDENCE COLLECTION",D45),0)=1),AND(LEN(D45)=19,IFERROR(FIND("NO ACTION / MONITOR",D45),0)=1))),"VALID","INVALID - CONTROL / ID")))</x:f>
      </x:c>
      <x:c r="I45" s="26" t="str">
        <x:f>IF(A45="","",IF(COUNTIFS(DECISIONS!$A$6:$A$205,C45,DECISIONS!$B$6:$B$205,B45)=1,"MATCH","MISMATCH"))</x:f>
      </x:c>
      <x:c r="J45" s="26" t="str">
        <x:f>IF(A45="","",IF(I45&lt;&gt;"MATCH","INCOMPATIBLE",IF(AND(D45="DIRECT OFFER / CRO",COUNTIFS(DECISIONS!$A$6:$A$205,C45,DECISIONS!$E$6:$E$205,"INCLUDE DIRECT")=1),"COMPATIBLE",IF(AND(D45="SUBSTITUTE RESPONSE",COUNTIFS(DECISIONS!$A$6:$A$205,C45,DECISIONS!$E$6:$E$205,"INCLUDE SUBSTITUTE")=1),"COMPATIBLE",IF(AND(D45="EVIDENCE COLLECTION",COUNTIFS(DECISIONS!$A$6:$A$205,C45,DECISIONS!$K$6:$K$205,"UNRESOLVED")=1),"COMPATIBLE",IF(AND(D45="AUTHORITY / CONTENT",OR(COUNTIFS(DECISIONS!$A$6:$A$205,C45,DECISIONS!$E$6:$E$205,"INCLUDE REFERENCE")=1,COUNTIFS(DECISIONS!$A$6:$A$205,C45,DECISIONS!$E$6:$E$205,"INCLUDE CONDITIONAL")=1)),"COMPATIBLE",IF(AND(D45="NO ACTION / MONITOR",COUNTIFS(DECISIONS!$A$6:$A$205,C45,DECISIONS!$E$6:$E$205,"EXCLUDE DIRECT")=1),"COMPATIBLE","REVIEW")))))))</x:f>
      </x:c>
      <x:c r="K45" s="26" t="str">
        <x:f>IF(A45="","",IF(OR(H45&lt;&gt;"VALID",I45&lt;&gt;"MATCH",J45&lt;&gt;"COMPATIBLE"),"BLOCKED",IF(COUNTIFS(DECISIONS!$A$6:$A$205,C45,DECISIONS!$K$6:$K$205,"READY")=1,"READY",IF(D45="EVIDENCE COLLECTION","READY","UNRESOLVED"))))</x:f>
      </x:c>
    </x:row>
    <x:row r="46">
      <x:c r="A46" s="20"/>
      <x:c r="B46" s="20"/>
      <x:c r="C46" s="20"/>
      <x:c r="D46" s="20"/>
      <x:c r="E46" s="20"/>
      <x:c r="F46" s="20"/>
      <x:c r="G46" s="20"/>
      <x:c r="H46" s="26" t="str">
        <x:f>IF(A46="","",IF(COUNTIF($A$6:$A$205,A46)&gt;1,"INVALID - DUPLICATE ID",IF(AND(COUNTIF(CANDIDATES!$A$6:$A$205,B46)=1,COUNTIF(DECISIONS!$A$6:$A$205,C46)=1,OR(AND(LEN(D46)=18,IFERROR(FIND("DIRECT OFFER / CRO",D46),0)=1),AND(LEN(D46)=19,IFERROR(FIND("AUTHORITY / CONTENT",D46),0)=1),AND(LEN(D46)=25,IFERROR(FIND("PROCUREMENT / POSITIONING",D46),0)=1),AND(LEN(D46)=19,IFERROR(FIND("SUBSTITUTE RESPONSE",D46),0)=1),AND(LEN(D46)=19,IFERROR(FIND("EVIDENCE COLLECTION",D46),0)=1),AND(LEN(D46)=19,IFERROR(FIND("NO ACTION / MONITOR",D46),0)=1))),"VALID","INVALID - CONTROL / ID")))</x:f>
      </x:c>
      <x:c r="I46" s="26" t="str">
        <x:f>IF(A46="","",IF(COUNTIFS(DECISIONS!$A$6:$A$205,C46,DECISIONS!$B$6:$B$205,B46)=1,"MATCH","MISMATCH"))</x:f>
      </x:c>
      <x:c r="J46" s="26" t="str">
        <x:f>IF(A46="","",IF(I46&lt;&gt;"MATCH","INCOMPATIBLE",IF(AND(D46="DIRECT OFFER / CRO",COUNTIFS(DECISIONS!$A$6:$A$205,C46,DECISIONS!$E$6:$E$205,"INCLUDE DIRECT")=1),"COMPATIBLE",IF(AND(D46="SUBSTITUTE RESPONSE",COUNTIFS(DECISIONS!$A$6:$A$205,C46,DECISIONS!$E$6:$E$205,"INCLUDE SUBSTITUTE")=1),"COMPATIBLE",IF(AND(D46="EVIDENCE COLLECTION",COUNTIFS(DECISIONS!$A$6:$A$205,C46,DECISIONS!$K$6:$K$205,"UNRESOLVED")=1),"COMPATIBLE",IF(AND(D46="AUTHORITY / CONTENT",OR(COUNTIFS(DECISIONS!$A$6:$A$205,C46,DECISIONS!$E$6:$E$205,"INCLUDE REFERENCE")=1,COUNTIFS(DECISIONS!$A$6:$A$205,C46,DECISIONS!$E$6:$E$205,"INCLUDE CONDITIONAL")=1)),"COMPATIBLE",IF(AND(D46="NO ACTION / MONITOR",COUNTIFS(DECISIONS!$A$6:$A$205,C46,DECISIONS!$E$6:$E$205,"EXCLUDE DIRECT")=1),"COMPATIBLE","REVIEW")))))))</x:f>
      </x:c>
      <x:c r="K46" s="26" t="str">
        <x:f>IF(A46="","",IF(OR(H46&lt;&gt;"VALID",I46&lt;&gt;"MATCH",J46&lt;&gt;"COMPATIBLE"),"BLOCKED",IF(COUNTIFS(DECISIONS!$A$6:$A$205,C46,DECISIONS!$K$6:$K$205,"READY")=1,"READY",IF(D46="EVIDENCE COLLECTION","READY","UNRESOLVED"))))</x:f>
      </x:c>
    </x:row>
    <x:row r="47">
      <x:c r="A47" s="20"/>
      <x:c r="B47" s="20"/>
      <x:c r="C47" s="20"/>
      <x:c r="D47" s="20"/>
      <x:c r="E47" s="20"/>
      <x:c r="F47" s="20"/>
      <x:c r="G47" s="20"/>
      <x:c r="H47" s="26" t="str">
        <x:f>IF(A47="","",IF(COUNTIF($A$6:$A$205,A47)&gt;1,"INVALID - DUPLICATE ID",IF(AND(COUNTIF(CANDIDATES!$A$6:$A$205,B47)=1,COUNTIF(DECISIONS!$A$6:$A$205,C47)=1,OR(AND(LEN(D47)=18,IFERROR(FIND("DIRECT OFFER / CRO",D47),0)=1),AND(LEN(D47)=19,IFERROR(FIND("AUTHORITY / CONTENT",D47),0)=1),AND(LEN(D47)=25,IFERROR(FIND("PROCUREMENT / POSITIONING",D47),0)=1),AND(LEN(D47)=19,IFERROR(FIND("SUBSTITUTE RESPONSE",D47),0)=1),AND(LEN(D47)=19,IFERROR(FIND("EVIDENCE COLLECTION",D47),0)=1),AND(LEN(D47)=19,IFERROR(FIND("NO ACTION / MONITOR",D47),0)=1))),"VALID","INVALID - CONTROL / ID")))</x:f>
      </x:c>
      <x:c r="I47" s="26" t="str">
        <x:f>IF(A47="","",IF(COUNTIFS(DECISIONS!$A$6:$A$205,C47,DECISIONS!$B$6:$B$205,B47)=1,"MATCH","MISMATCH"))</x:f>
      </x:c>
      <x:c r="J47" s="26" t="str">
        <x:f>IF(A47="","",IF(I47&lt;&gt;"MATCH","INCOMPATIBLE",IF(AND(D47="DIRECT OFFER / CRO",COUNTIFS(DECISIONS!$A$6:$A$205,C47,DECISIONS!$E$6:$E$205,"INCLUDE DIRECT")=1),"COMPATIBLE",IF(AND(D47="SUBSTITUTE RESPONSE",COUNTIFS(DECISIONS!$A$6:$A$205,C47,DECISIONS!$E$6:$E$205,"INCLUDE SUBSTITUTE")=1),"COMPATIBLE",IF(AND(D47="EVIDENCE COLLECTION",COUNTIFS(DECISIONS!$A$6:$A$205,C47,DECISIONS!$K$6:$K$205,"UNRESOLVED")=1),"COMPATIBLE",IF(AND(D47="AUTHORITY / CONTENT",OR(COUNTIFS(DECISIONS!$A$6:$A$205,C47,DECISIONS!$E$6:$E$205,"INCLUDE REFERENCE")=1,COUNTIFS(DECISIONS!$A$6:$A$205,C47,DECISIONS!$E$6:$E$205,"INCLUDE CONDITIONAL")=1)),"COMPATIBLE",IF(AND(D47="NO ACTION / MONITOR",COUNTIFS(DECISIONS!$A$6:$A$205,C47,DECISIONS!$E$6:$E$205,"EXCLUDE DIRECT")=1),"COMPATIBLE","REVIEW")))))))</x:f>
      </x:c>
      <x:c r="K47" s="26" t="str">
        <x:f>IF(A47="","",IF(OR(H47&lt;&gt;"VALID",I47&lt;&gt;"MATCH",J47&lt;&gt;"COMPATIBLE"),"BLOCKED",IF(COUNTIFS(DECISIONS!$A$6:$A$205,C47,DECISIONS!$K$6:$K$205,"READY")=1,"READY",IF(D47="EVIDENCE COLLECTION","READY","UNRESOLVED"))))</x:f>
      </x:c>
    </x:row>
    <x:row r="48">
      <x:c r="A48" s="20"/>
      <x:c r="B48" s="20"/>
      <x:c r="C48" s="20"/>
      <x:c r="D48" s="20"/>
      <x:c r="E48" s="20"/>
      <x:c r="F48" s="20"/>
      <x:c r="G48" s="20"/>
      <x:c r="H48" s="26" t="str">
        <x:f>IF(A48="","",IF(COUNTIF($A$6:$A$205,A48)&gt;1,"INVALID - DUPLICATE ID",IF(AND(COUNTIF(CANDIDATES!$A$6:$A$205,B48)=1,COUNTIF(DECISIONS!$A$6:$A$205,C48)=1,OR(AND(LEN(D48)=18,IFERROR(FIND("DIRECT OFFER / CRO",D48),0)=1),AND(LEN(D48)=19,IFERROR(FIND("AUTHORITY / CONTENT",D48),0)=1),AND(LEN(D48)=25,IFERROR(FIND("PROCUREMENT / POSITIONING",D48),0)=1),AND(LEN(D48)=19,IFERROR(FIND("SUBSTITUTE RESPONSE",D48),0)=1),AND(LEN(D48)=19,IFERROR(FIND("EVIDENCE COLLECTION",D48),0)=1),AND(LEN(D48)=19,IFERROR(FIND("NO ACTION / MONITOR",D48),0)=1))),"VALID","INVALID - CONTROL / ID")))</x:f>
      </x:c>
      <x:c r="I48" s="26" t="str">
        <x:f>IF(A48="","",IF(COUNTIFS(DECISIONS!$A$6:$A$205,C48,DECISIONS!$B$6:$B$205,B48)=1,"MATCH","MISMATCH"))</x:f>
      </x:c>
      <x:c r="J48" s="26" t="str">
        <x:f>IF(A48="","",IF(I48&lt;&gt;"MATCH","INCOMPATIBLE",IF(AND(D48="DIRECT OFFER / CRO",COUNTIFS(DECISIONS!$A$6:$A$205,C48,DECISIONS!$E$6:$E$205,"INCLUDE DIRECT")=1),"COMPATIBLE",IF(AND(D48="SUBSTITUTE RESPONSE",COUNTIFS(DECISIONS!$A$6:$A$205,C48,DECISIONS!$E$6:$E$205,"INCLUDE SUBSTITUTE")=1),"COMPATIBLE",IF(AND(D48="EVIDENCE COLLECTION",COUNTIFS(DECISIONS!$A$6:$A$205,C48,DECISIONS!$K$6:$K$205,"UNRESOLVED")=1),"COMPATIBLE",IF(AND(D48="AUTHORITY / CONTENT",OR(COUNTIFS(DECISIONS!$A$6:$A$205,C48,DECISIONS!$E$6:$E$205,"INCLUDE REFERENCE")=1,COUNTIFS(DECISIONS!$A$6:$A$205,C48,DECISIONS!$E$6:$E$205,"INCLUDE CONDITIONAL")=1)),"COMPATIBLE",IF(AND(D48="NO ACTION / MONITOR",COUNTIFS(DECISIONS!$A$6:$A$205,C48,DECISIONS!$E$6:$E$205,"EXCLUDE DIRECT")=1),"COMPATIBLE","REVIEW")))))))</x:f>
      </x:c>
      <x:c r="K48" s="26" t="str">
        <x:f>IF(A48="","",IF(OR(H48&lt;&gt;"VALID",I48&lt;&gt;"MATCH",J48&lt;&gt;"COMPATIBLE"),"BLOCKED",IF(COUNTIFS(DECISIONS!$A$6:$A$205,C48,DECISIONS!$K$6:$K$205,"READY")=1,"READY",IF(D48="EVIDENCE COLLECTION","READY","UNRESOLVED"))))</x:f>
      </x:c>
    </x:row>
    <x:row r="49">
      <x:c r="A49" s="20"/>
      <x:c r="B49" s="20"/>
      <x:c r="C49" s="20"/>
      <x:c r="D49" s="20"/>
      <x:c r="E49" s="20"/>
      <x:c r="F49" s="20"/>
      <x:c r="G49" s="20"/>
      <x:c r="H49" s="26" t="str">
        <x:f>IF(A49="","",IF(COUNTIF($A$6:$A$205,A49)&gt;1,"INVALID - DUPLICATE ID",IF(AND(COUNTIF(CANDIDATES!$A$6:$A$205,B49)=1,COUNTIF(DECISIONS!$A$6:$A$205,C49)=1,OR(AND(LEN(D49)=18,IFERROR(FIND("DIRECT OFFER / CRO",D49),0)=1),AND(LEN(D49)=19,IFERROR(FIND("AUTHORITY / CONTENT",D49),0)=1),AND(LEN(D49)=25,IFERROR(FIND("PROCUREMENT / POSITIONING",D49),0)=1),AND(LEN(D49)=19,IFERROR(FIND("SUBSTITUTE RESPONSE",D49),0)=1),AND(LEN(D49)=19,IFERROR(FIND("EVIDENCE COLLECTION",D49),0)=1),AND(LEN(D49)=19,IFERROR(FIND("NO ACTION / MONITOR",D49),0)=1))),"VALID","INVALID - CONTROL / ID")))</x:f>
      </x:c>
      <x:c r="I49" s="26" t="str">
        <x:f>IF(A49="","",IF(COUNTIFS(DECISIONS!$A$6:$A$205,C49,DECISIONS!$B$6:$B$205,B49)=1,"MATCH","MISMATCH"))</x:f>
      </x:c>
      <x:c r="J49" s="26" t="str">
        <x:f>IF(A49="","",IF(I49&lt;&gt;"MATCH","INCOMPATIBLE",IF(AND(D49="DIRECT OFFER / CRO",COUNTIFS(DECISIONS!$A$6:$A$205,C49,DECISIONS!$E$6:$E$205,"INCLUDE DIRECT")=1),"COMPATIBLE",IF(AND(D49="SUBSTITUTE RESPONSE",COUNTIFS(DECISIONS!$A$6:$A$205,C49,DECISIONS!$E$6:$E$205,"INCLUDE SUBSTITUTE")=1),"COMPATIBLE",IF(AND(D49="EVIDENCE COLLECTION",COUNTIFS(DECISIONS!$A$6:$A$205,C49,DECISIONS!$K$6:$K$205,"UNRESOLVED")=1),"COMPATIBLE",IF(AND(D49="AUTHORITY / CONTENT",OR(COUNTIFS(DECISIONS!$A$6:$A$205,C49,DECISIONS!$E$6:$E$205,"INCLUDE REFERENCE")=1,COUNTIFS(DECISIONS!$A$6:$A$205,C49,DECISIONS!$E$6:$E$205,"INCLUDE CONDITIONAL")=1)),"COMPATIBLE",IF(AND(D49="NO ACTION / MONITOR",COUNTIFS(DECISIONS!$A$6:$A$205,C49,DECISIONS!$E$6:$E$205,"EXCLUDE DIRECT")=1),"COMPATIBLE","REVIEW")))))))</x:f>
      </x:c>
      <x:c r="K49" s="26" t="str">
        <x:f>IF(A49="","",IF(OR(H49&lt;&gt;"VALID",I49&lt;&gt;"MATCH",J49&lt;&gt;"COMPATIBLE"),"BLOCKED",IF(COUNTIFS(DECISIONS!$A$6:$A$205,C49,DECISIONS!$K$6:$K$205,"READY")=1,"READY",IF(D49="EVIDENCE COLLECTION","READY","UNRESOLVED"))))</x:f>
      </x:c>
    </x:row>
    <x:row r="50">
      <x:c r="A50" s="20"/>
      <x:c r="B50" s="20"/>
      <x:c r="C50" s="20"/>
      <x:c r="D50" s="20"/>
      <x:c r="E50" s="20"/>
      <x:c r="F50" s="20"/>
      <x:c r="G50" s="20"/>
      <x:c r="H50" s="26" t="str">
        <x:f>IF(A50="","",IF(COUNTIF($A$6:$A$205,A50)&gt;1,"INVALID - DUPLICATE ID",IF(AND(COUNTIF(CANDIDATES!$A$6:$A$205,B50)=1,COUNTIF(DECISIONS!$A$6:$A$205,C50)=1,OR(AND(LEN(D50)=18,IFERROR(FIND("DIRECT OFFER / CRO",D50),0)=1),AND(LEN(D50)=19,IFERROR(FIND("AUTHORITY / CONTENT",D50),0)=1),AND(LEN(D50)=25,IFERROR(FIND("PROCUREMENT / POSITIONING",D50),0)=1),AND(LEN(D50)=19,IFERROR(FIND("SUBSTITUTE RESPONSE",D50),0)=1),AND(LEN(D50)=19,IFERROR(FIND("EVIDENCE COLLECTION",D50),0)=1),AND(LEN(D50)=19,IFERROR(FIND("NO ACTION / MONITOR",D50),0)=1))),"VALID","INVALID - CONTROL / ID")))</x:f>
      </x:c>
      <x:c r="I50" s="26" t="str">
        <x:f>IF(A50="","",IF(COUNTIFS(DECISIONS!$A$6:$A$205,C50,DECISIONS!$B$6:$B$205,B50)=1,"MATCH","MISMATCH"))</x:f>
      </x:c>
      <x:c r="J50" s="26" t="str">
        <x:f>IF(A50="","",IF(I50&lt;&gt;"MATCH","INCOMPATIBLE",IF(AND(D50="DIRECT OFFER / CRO",COUNTIFS(DECISIONS!$A$6:$A$205,C50,DECISIONS!$E$6:$E$205,"INCLUDE DIRECT")=1),"COMPATIBLE",IF(AND(D50="SUBSTITUTE RESPONSE",COUNTIFS(DECISIONS!$A$6:$A$205,C50,DECISIONS!$E$6:$E$205,"INCLUDE SUBSTITUTE")=1),"COMPATIBLE",IF(AND(D50="EVIDENCE COLLECTION",COUNTIFS(DECISIONS!$A$6:$A$205,C50,DECISIONS!$K$6:$K$205,"UNRESOLVED")=1),"COMPATIBLE",IF(AND(D50="AUTHORITY / CONTENT",OR(COUNTIFS(DECISIONS!$A$6:$A$205,C50,DECISIONS!$E$6:$E$205,"INCLUDE REFERENCE")=1,COUNTIFS(DECISIONS!$A$6:$A$205,C50,DECISIONS!$E$6:$E$205,"INCLUDE CONDITIONAL")=1)),"COMPATIBLE",IF(AND(D50="NO ACTION / MONITOR",COUNTIFS(DECISIONS!$A$6:$A$205,C50,DECISIONS!$E$6:$E$205,"EXCLUDE DIRECT")=1),"COMPATIBLE","REVIEW")))))))</x:f>
      </x:c>
      <x:c r="K50" s="26" t="str">
        <x:f>IF(A50="","",IF(OR(H50&lt;&gt;"VALID",I50&lt;&gt;"MATCH",J50&lt;&gt;"COMPATIBLE"),"BLOCKED",IF(COUNTIFS(DECISIONS!$A$6:$A$205,C50,DECISIONS!$K$6:$K$205,"READY")=1,"READY",IF(D50="EVIDENCE COLLECTION","READY","UNRESOLVED"))))</x:f>
      </x:c>
    </x:row>
    <x:row r="51">
      <x:c r="A51" s="20"/>
      <x:c r="B51" s="20"/>
      <x:c r="C51" s="20"/>
      <x:c r="D51" s="20"/>
      <x:c r="E51" s="20"/>
      <x:c r="F51" s="20"/>
      <x:c r="G51" s="20"/>
      <x:c r="H51" s="26" t="str">
        <x:f>IF(A51="","",IF(COUNTIF($A$6:$A$205,A51)&gt;1,"INVALID - DUPLICATE ID",IF(AND(COUNTIF(CANDIDATES!$A$6:$A$205,B51)=1,COUNTIF(DECISIONS!$A$6:$A$205,C51)=1,OR(AND(LEN(D51)=18,IFERROR(FIND("DIRECT OFFER / CRO",D51),0)=1),AND(LEN(D51)=19,IFERROR(FIND("AUTHORITY / CONTENT",D51),0)=1),AND(LEN(D51)=25,IFERROR(FIND("PROCUREMENT / POSITIONING",D51),0)=1),AND(LEN(D51)=19,IFERROR(FIND("SUBSTITUTE RESPONSE",D51),0)=1),AND(LEN(D51)=19,IFERROR(FIND("EVIDENCE COLLECTION",D51),0)=1),AND(LEN(D51)=19,IFERROR(FIND("NO ACTION / MONITOR",D51),0)=1))),"VALID","INVALID - CONTROL / ID")))</x:f>
      </x:c>
      <x:c r="I51" s="26" t="str">
        <x:f>IF(A51="","",IF(COUNTIFS(DECISIONS!$A$6:$A$205,C51,DECISIONS!$B$6:$B$205,B51)=1,"MATCH","MISMATCH"))</x:f>
      </x:c>
      <x:c r="J51" s="26" t="str">
        <x:f>IF(A51="","",IF(I51&lt;&gt;"MATCH","INCOMPATIBLE",IF(AND(D51="DIRECT OFFER / CRO",COUNTIFS(DECISIONS!$A$6:$A$205,C51,DECISIONS!$E$6:$E$205,"INCLUDE DIRECT")=1),"COMPATIBLE",IF(AND(D51="SUBSTITUTE RESPONSE",COUNTIFS(DECISIONS!$A$6:$A$205,C51,DECISIONS!$E$6:$E$205,"INCLUDE SUBSTITUTE")=1),"COMPATIBLE",IF(AND(D51="EVIDENCE COLLECTION",COUNTIFS(DECISIONS!$A$6:$A$205,C51,DECISIONS!$K$6:$K$205,"UNRESOLVED")=1),"COMPATIBLE",IF(AND(D51="AUTHORITY / CONTENT",OR(COUNTIFS(DECISIONS!$A$6:$A$205,C51,DECISIONS!$E$6:$E$205,"INCLUDE REFERENCE")=1,COUNTIFS(DECISIONS!$A$6:$A$205,C51,DECISIONS!$E$6:$E$205,"INCLUDE CONDITIONAL")=1)),"COMPATIBLE",IF(AND(D51="NO ACTION / MONITOR",COUNTIFS(DECISIONS!$A$6:$A$205,C51,DECISIONS!$E$6:$E$205,"EXCLUDE DIRECT")=1),"COMPATIBLE","REVIEW")))))))</x:f>
      </x:c>
      <x:c r="K51" s="26" t="str">
        <x:f>IF(A51="","",IF(OR(H51&lt;&gt;"VALID",I51&lt;&gt;"MATCH",J51&lt;&gt;"COMPATIBLE"),"BLOCKED",IF(COUNTIFS(DECISIONS!$A$6:$A$205,C51,DECISIONS!$K$6:$K$205,"READY")=1,"READY",IF(D51="EVIDENCE COLLECTION","READY","UNRESOLVED"))))</x:f>
      </x:c>
    </x:row>
    <x:row r="52">
      <x:c r="A52" s="20"/>
      <x:c r="B52" s="20"/>
      <x:c r="C52" s="20"/>
      <x:c r="D52" s="20"/>
      <x:c r="E52" s="20"/>
      <x:c r="F52" s="20"/>
      <x:c r="G52" s="20"/>
      <x:c r="H52" s="26" t="str">
        <x:f>IF(A52="","",IF(COUNTIF($A$6:$A$205,A52)&gt;1,"INVALID - DUPLICATE ID",IF(AND(COUNTIF(CANDIDATES!$A$6:$A$205,B52)=1,COUNTIF(DECISIONS!$A$6:$A$205,C52)=1,OR(AND(LEN(D52)=18,IFERROR(FIND("DIRECT OFFER / CRO",D52),0)=1),AND(LEN(D52)=19,IFERROR(FIND("AUTHORITY / CONTENT",D52),0)=1),AND(LEN(D52)=25,IFERROR(FIND("PROCUREMENT / POSITIONING",D52),0)=1),AND(LEN(D52)=19,IFERROR(FIND("SUBSTITUTE RESPONSE",D52),0)=1),AND(LEN(D52)=19,IFERROR(FIND("EVIDENCE COLLECTION",D52),0)=1),AND(LEN(D52)=19,IFERROR(FIND("NO ACTION / MONITOR",D52),0)=1))),"VALID","INVALID - CONTROL / ID")))</x:f>
      </x:c>
      <x:c r="I52" s="26" t="str">
        <x:f>IF(A52="","",IF(COUNTIFS(DECISIONS!$A$6:$A$205,C52,DECISIONS!$B$6:$B$205,B52)=1,"MATCH","MISMATCH"))</x:f>
      </x:c>
      <x:c r="J52" s="26" t="str">
        <x:f>IF(A52="","",IF(I52&lt;&gt;"MATCH","INCOMPATIBLE",IF(AND(D52="DIRECT OFFER / CRO",COUNTIFS(DECISIONS!$A$6:$A$205,C52,DECISIONS!$E$6:$E$205,"INCLUDE DIRECT")=1),"COMPATIBLE",IF(AND(D52="SUBSTITUTE RESPONSE",COUNTIFS(DECISIONS!$A$6:$A$205,C52,DECISIONS!$E$6:$E$205,"INCLUDE SUBSTITUTE")=1),"COMPATIBLE",IF(AND(D52="EVIDENCE COLLECTION",COUNTIFS(DECISIONS!$A$6:$A$205,C52,DECISIONS!$K$6:$K$205,"UNRESOLVED")=1),"COMPATIBLE",IF(AND(D52="AUTHORITY / CONTENT",OR(COUNTIFS(DECISIONS!$A$6:$A$205,C52,DECISIONS!$E$6:$E$205,"INCLUDE REFERENCE")=1,COUNTIFS(DECISIONS!$A$6:$A$205,C52,DECISIONS!$E$6:$E$205,"INCLUDE CONDITIONAL")=1)),"COMPATIBLE",IF(AND(D52="NO ACTION / MONITOR",COUNTIFS(DECISIONS!$A$6:$A$205,C52,DECISIONS!$E$6:$E$205,"EXCLUDE DIRECT")=1),"COMPATIBLE","REVIEW")))))))</x:f>
      </x:c>
      <x:c r="K52" s="26" t="str">
        <x:f>IF(A52="","",IF(OR(H52&lt;&gt;"VALID",I52&lt;&gt;"MATCH",J52&lt;&gt;"COMPATIBLE"),"BLOCKED",IF(COUNTIFS(DECISIONS!$A$6:$A$205,C52,DECISIONS!$K$6:$K$205,"READY")=1,"READY",IF(D52="EVIDENCE COLLECTION","READY","UNRESOLVED"))))</x:f>
      </x:c>
    </x:row>
    <x:row r="53">
      <x:c r="A53" s="20"/>
      <x:c r="B53" s="20"/>
      <x:c r="C53" s="20"/>
      <x:c r="D53" s="20"/>
      <x:c r="E53" s="20"/>
      <x:c r="F53" s="20"/>
      <x:c r="G53" s="20"/>
      <x:c r="H53" s="26" t="str">
        <x:f>IF(A53="","",IF(COUNTIF($A$6:$A$205,A53)&gt;1,"INVALID - DUPLICATE ID",IF(AND(COUNTIF(CANDIDATES!$A$6:$A$205,B53)=1,COUNTIF(DECISIONS!$A$6:$A$205,C53)=1,OR(AND(LEN(D53)=18,IFERROR(FIND("DIRECT OFFER / CRO",D53),0)=1),AND(LEN(D53)=19,IFERROR(FIND("AUTHORITY / CONTENT",D53),0)=1),AND(LEN(D53)=25,IFERROR(FIND("PROCUREMENT / POSITIONING",D53),0)=1),AND(LEN(D53)=19,IFERROR(FIND("SUBSTITUTE RESPONSE",D53),0)=1),AND(LEN(D53)=19,IFERROR(FIND("EVIDENCE COLLECTION",D53),0)=1),AND(LEN(D53)=19,IFERROR(FIND("NO ACTION / MONITOR",D53),0)=1))),"VALID","INVALID - CONTROL / ID")))</x:f>
      </x:c>
      <x:c r="I53" s="26" t="str">
        <x:f>IF(A53="","",IF(COUNTIFS(DECISIONS!$A$6:$A$205,C53,DECISIONS!$B$6:$B$205,B53)=1,"MATCH","MISMATCH"))</x:f>
      </x:c>
      <x:c r="J53" s="26" t="str">
        <x:f>IF(A53="","",IF(I53&lt;&gt;"MATCH","INCOMPATIBLE",IF(AND(D53="DIRECT OFFER / CRO",COUNTIFS(DECISIONS!$A$6:$A$205,C53,DECISIONS!$E$6:$E$205,"INCLUDE DIRECT")=1),"COMPATIBLE",IF(AND(D53="SUBSTITUTE RESPONSE",COUNTIFS(DECISIONS!$A$6:$A$205,C53,DECISIONS!$E$6:$E$205,"INCLUDE SUBSTITUTE")=1),"COMPATIBLE",IF(AND(D53="EVIDENCE COLLECTION",COUNTIFS(DECISIONS!$A$6:$A$205,C53,DECISIONS!$K$6:$K$205,"UNRESOLVED")=1),"COMPATIBLE",IF(AND(D53="AUTHORITY / CONTENT",OR(COUNTIFS(DECISIONS!$A$6:$A$205,C53,DECISIONS!$E$6:$E$205,"INCLUDE REFERENCE")=1,COUNTIFS(DECISIONS!$A$6:$A$205,C53,DECISIONS!$E$6:$E$205,"INCLUDE CONDITIONAL")=1)),"COMPATIBLE",IF(AND(D53="NO ACTION / MONITOR",COUNTIFS(DECISIONS!$A$6:$A$205,C53,DECISIONS!$E$6:$E$205,"EXCLUDE DIRECT")=1),"COMPATIBLE","REVIEW")))))))</x:f>
      </x:c>
      <x:c r="K53" s="26" t="str">
        <x:f>IF(A53="","",IF(OR(H53&lt;&gt;"VALID",I53&lt;&gt;"MATCH",J53&lt;&gt;"COMPATIBLE"),"BLOCKED",IF(COUNTIFS(DECISIONS!$A$6:$A$205,C53,DECISIONS!$K$6:$K$205,"READY")=1,"READY",IF(D53="EVIDENCE COLLECTION","READY","UNRESOLVED"))))</x:f>
      </x:c>
    </x:row>
    <x:row r="54">
      <x:c r="A54" s="20"/>
      <x:c r="B54" s="20"/>
      <x:c r="C54" s="20"/>
      <x:c r="D54" s="20"/>
      <x:c r="E54" s="20"/>
      <x:c r="F54" s="20"/>
      <x:c r="G54" s="20"/>
      <x:c r="H54" s="26" t="str">
        <x:f>IF(A54="","",IF(COUNTIF($A$6:$A$205,A54)&gt;1,"INVALID - DUPLICATE ID",IF(AND(COUNTIF(CANDIDATES!$A$6:$A$205,B54)=1,COUNTIF(DECISIONS!$A$6:$A$205,C54)=1,OR(AND(LEN(D54)=18,IFERROR(FIND("DIRECT OFFER / CRO",D54),0)=1),AND(LEN(D54)=19,IFERROR(FIND("AUTHORITY / CONTENT",D54),0)=1),AND(LEN(D54)=25,IFERROR(FIND("PROCUREMENT / POSITIONING",D54),0)=1),AND(LEN(D54)=19,IFERROR(FIND("SUBSTITUTE RESPONSE",D54),0)=1),AND(LEN(D54)=19,IFERROR(FIND("EVIDENCE COLLECTION",D54),0)=1),AND(LEN(D54)=19,IFERROR(FIND("NO ACTION / MONITOR",D54),0)=1))),"VALID","INVALID - CONTROL / ID")))</x:f>
      </x:c>
      <x:c r="I54" s="26" t="str">
        <x:f>IF(A54="","",IF(COUNTIFS(DECISIONS!$A$6:$A$205,C54,DECISIONS!$B$6:$B$205,B54)=1,"MATCH","MISMATCH"))</x:f>
      </x:c>
      <x:c r="J54" s="26" t="str">
        <x:f>IF(A54="","",IF(I54&lt;&gt;"MATCH","INCOMPATIBLE",IF(AND(D54="DIRECT OFFER / CRO",COUNTIFS(DECISIONS!$A$6:$A$205,C54,DECISIONS!$E$6:$E$205,"INCLUDE DIRECT")=1),"COMPATIBLE",IF(AND(D54="SUBSTITUTE RESPONSE",COUNTIFS(DECISIONS!$A$6:$A$205,C54,DECISIONS!$E$6:$E$205,"INCLUDE SUBSTITUTE")=1),"COMPATIBLE",IF(AND(D54="EVIDENCE COLLECTION",COUNTIFS(DECISIONS!$A$6:$A$205,C54,DECISIONS!$K$6:$K$205,"UNRESOLVED")=1),"COMPATIBLE",IF(AND(D54="AUTHORITY / CONTENT",OR(COUNTIFS(DECISIONS!$A$6:$A$205,C54,DECISIONS!$E$6:$E$205,"INCLUDE REFERENCE")=1,COUNTIFS(DECISIONS!$A$6:$A$205,C54,DECISIONS!$E$6:$E$205,"INCLUDE CONDITIONAL")=1)),"COMPATIBLE",IF(AND(D54="NO ACTION / MONITOR",COUNTIFS(DECISIONS!$A$6:$A$205,C54,DECISIONS!$E$6:$E$205,"EXCLUDE DIRECT")=1),"COMPATIBLE","REVIEW")))))))</x:f>
      </x:c>
      <x:c r="K54" s="26" t="str">
        <x:f>IF(A54="","",IF(OR(H54&lt;&gt;"VALID",I54&lt;&gt;"MATCH",J54&lt;&gt;"COMPATIBLE"),"BLOCKED",IF(COUNTIFS(DECISIONS!$A$6:$A$205,C54,DECISIONS!$K$6:$K$205,"READY")=1,"READY",IF(D54="EVIDENCE COLLECTION","READY","UNRESOLVED"))))</x:f>
      </x:c>
    </x:row>
    <x:row r="55">
      <x:c r="A55" s="20"/>
      <x:c r="B55" s="20"/>
      <x:c r="C55" s="20"/>
      <x:c r="D55" s="20"/>
      <x:c r="E55" s="20"/>
      <x:c r="F55" s="20"/>
      <x:c r="G55" s="20"/>
      <x:c r="H55" s="26" t="str">
        <x:f>IF(A55="","",IF(COUNTIF($A$6:$A$205,A55)&gt;1,"INVALID - DUPLICATE ID",IF(AND(COUNTIF(CANDIDATES!$A$6:$A$205,B55)=1,COUNTIF(DECISIONS!$A$6:$A$205,C55)=1,OR(AND(LEN(D55)=18,IFERROR(FIND("DIRECT OFFER / CRO",D55),0)=1),AND(LEN(D55)=19,IFERROR(FIND("AUTHORITY / CONTENT",D55),0)=1),AND(LEN(D55)=25,IFERROR(FIND("PROCUREMENT / POSITIONING",D55),0)=1),AND(LEN(D55)=19,IFERROR(FIND("SUBSTITUTE RESPONSE",D55),0)=1),AND(LEN(D55)=19,IFERROR(FIND("EVIDENCE COLLECTION",D55),0)=1),AND(LEN(D55)=19,IFERROR(FIND("NO ACTION / MONITOR",D55),0)=1))),"VALID","INVALID - CONTROL / ID")))</x:f>
      </x:c>
      <x:c r="I55" s="26" t="str">
        <x:f>IF(A55="","",IF(COUNTIFS(DECISIONS!$A$6:$A$205,C55,DECISIONS!$B$6:$B$205,B55)=1,"MATCH","MISMATCH"))</x:f>
      </x:c>
      <x:c r="J55" s="26" t="str">
        <x:f>IF(A55="","",IF(I55&lt;&gt;"MATCH","INCOMPATIBLE",IF(AND(D55="DIRECT OFFER / CRO",COUNTIFS(DECISIONS!$A$6:$A$205,C55,DECISIONS!$E$6:$E$205,"INCLUDE DIRECT")=1),"COMPATIBLE",IF(AND(D55="SUBSTITUTE RESPONSE",COUNTIFS(DECISIONS!$A$6:$A$205,C55,DECISIONS!$E$6:$E$205,"INCLUDE SUBSTITUTE")=1),"COMPATIBLE",IF(AND(D55="EVIDENCE COLLECTION",COUNTIFS(DECISIONS!$A$6:$A$205,C55,DECISIONS!$K$6:$K$205,"UNRESOLVED")=1),"COMPATIBLE",IF(AND(D55="AUTHORITY / CONTENT",OR(COUNTIFS(DECISIONS!$A$6:$A$205,C55,DECISIONS!$E$6:$E$205,"INCLUDE REFERENCE")=1,COUNTIFS(DECISIONS!$A$6:$A$205,C55,DECISIONS!$E$6:$E$205,"INCLUDE CONDITIONAL")=1)),"COMPATIBLE",IF(AND(D55="NO ACTION / MONITOR",COUNTIFS(DECISIONS!$A$6:$A$205,C55,DECISIONS!$E$6:$E$205,"EXCLUDE DIRECT")=1),"COMPATIBLE","REVIEW")))))))</x:f>
      </x:c>
      <x:c r="K55" s="26" t="str">
        <x:f>IF(A55="","",IF(OR(H55&lt;&gt;"VALID",I55&lt;&gt;"MATCH",J55&lt;&gt;"COMPATIBLE"),"BLOCKED",IF(COUNTIFS(DECISIONS!$A$6:$A$205,C55,DECISIONS!$K$6:$K$205,"READY")=1,"READY",IF(D55="EVIDENCE COLLECTION","READY","UNRESOLVED"))))</x:f>
      </x:c>
    </x:row>
    <x:row r="56">
      <x:c r="A56" s="20"/>
      <x:c r="B56" s="20"/>
      <x:c r="C56" s="20"/>
      <x:c r="D56" s="20"/>
      <x:c r="E56" s="20"/>
      <x:c r="F56" s="20"/>
      <x:c r="G56" s="20"/>
      <x:c r="H56" s="26" t="str">
        <x:f>IF(A56="","",IF(COUNTIF($A$6:$A$205,A56)&gt;1,"INVALID - DUPLICATE ID",IF(AND(COUNTIF(CANDIDATES!$A$6:$A$205,B56)=1,COUNTIF(DECISIONS!$A$6:$A$205,C56)=1,OR(AND(LEN(D56)=18,IFERROR(FIND("DIRECT OFFER / CRO",D56),0)=1),AND(LEN(D56)=19,IFERROR(FIND("AUTHORITY / CONTENT",D56),0)=1),AND(LEN(D56)=25,IFERROR(FIND("PROCUREMENT / POSITIONING",D56),0)=1),AND(LEN(D56)=19,IFERROR(FIND("SUBSTITUTE RESPONSE",D56),0)=1),AND(LEN(D56)=19,IFERROR(FIND("EVIDENCE COLLECTION",D56),0)=1),AND(LEN(D56)=19,IFERROR(FIND("NO ACTION / MONITOR",D56),0)=1))),"VALID","INVALID - CONTROL / ID")))</x:f>
      </x:c>
      <x:c r="I56" s="26" t="str">
        <x:f>IF(A56="","",IF(COUNTIFS(DECISIONS!$A$6:$A$205,C56,DECISIONS!$B$6:$B$205,B56)=1,"MATCH","MISMATCH"))</x:f>
      </x:c>
      <x:c r="J56" s="26" t="str">
        <x:f>IF(A56="","",IF(I56&lt;&gt;"MATCH","INCOMPATIBLE",IF(AND(D56="DIRECT OFFER / CRO",COUNTIFS(DECISIONS!$A$6:$A$205,C56,DECISIONS!$E$6:$E$205,"INCLUDE DIRECT")=1),"COMPATIBLE",IF(AND(D56="SUBSTITUTE RESPONSE",COUNTIFS(DECISIONS!$A$6:$A$205,C56,DECISIONS!$E$6:$E$205,"INCLUDE SUBSTITUTE")=1),"COMPATIBLE",IF(AND(D56="EVIDENCE COLLECTION",COUNTIFS(DECISIONS!$A$6:$A$205,C56,DECISIONS!$K$6:$K$205,"UNRESOLVED")=1),"COMPATIBLE",IF(AND(D56="AUTHORITY / CONTENT",OR(COUNTIFS(DECISIONS!$A$6:$A$205,C56,DECISIONS!$E$6:$E$205,"INCLUDE REFERENCE")=1,COUNTIFS(DECISIONS!$A$6:$A$205,C56,DECISIONS!$E$6:$E$205,"INCLUDE CONDITIONAL")=1)),"COMPATIBLE",IF(AND(D56="NO ACTION / MONITOR",COUNTIFS(DECISIONS!$A$6:$A$205,C56,DECISIONS!$E$6:$E$205,"EXCLUDE DIRECT")=1),"COMPATIBLE","REVIEW")))))))</x:f>
      </x:c>
      <x:c r="K56" s="26" t="str">
        <x:f>IF(A56="","",IF(OR(H56&lt;&gt;"VALID",I56&lt;&gt;"MATCH",J56&lt;&gt;"COMPATIBLE"),"BLOCKED",IF(COUNTIFS(DECISIONS!$A$6:$A$205,C56,DECISIONS!$K$6:$K$205,"READY")=1,"READY",IF(D56="EVIDENCE COLLECTION","READY","UNRESOLVED"))))</x:f>
      </x:c>
    </x:row>
    <x:row r="57">
      <x:c r="A57" s="20"/>
      <x:c r="B57" s="20"/>
      <x:c r="C57" s="20"/>
      <x:c r="D57" s="20"/>
      <x:c r="E57" s="20"/>
      <x:c r="F57" s="20"/>
      <x:c r="G57" s="20"/>
      <x:c r="H57" s="26" t="str">
        <x:f>IF(A57="","",IF(COUNTIF($A$6:$A$205,A57)&gt;1,"INVALID - DUPLICATE ID",IF(AND(COUNTIF(CANDIDATES!$A$6:$A$205,B57)=1,COUNTIF(DECISIONS!$A$6:$A$205,C57)=1,OR(AND(LEN(D57)=18,IFERROR(FIND("DIRECT OFFER / CRO",D57),0)=1),AND(LEN(D57)=19,IFERROR(FIND("AUTHORITY / CONTENT",D57),0)=1),AND(LEN(D57)=25,IFERROR(FIND("PROCUREMENT / POSITIONING",D57),0)=1),AND(LEN(D57)=19,IFERROR(FIND("SUBSTITUTE RESPONSE",D57),0)=1),AND(LEN(D57)=19,IFERROR(FIND("EVIDENCE COLLECTION",D57),0)=1),AND(LEN(D57)=19,IFERROR(FIND("NO ACTION / MONITOR",D57),0)=1))),"VALID","INVALID - CONTROL / ID")))</x:f>
      </x:c>
      <x:c r="I57" s="26" t="str">
        <x:f>IF(A57="","",IF(COUNTIFS(DECISIONS!$A$6:$A$205,C57,DECISIONS!$B$6:$B$205,B57)=1,"MATCH","MISMATCH"))</x:f>
      </x:c>
      <x:c r="J57" s="26" t="str">
        <x:f>IF(A57="","",IF(I57&lt;&gt;"MATCH","INCOMPATIBLE",IF(AND(D57="DIRECT OFFER / CRO",COUNTIFS(DECISIONS!$A$6:$A$205,C57,DECISIONS!$E$6:$E$205,"INCLUDE DIRECT")=1),"COMPATIBLE",IF(AND(D57="SUBSTITUTE RESPONSE",COUNTIFS(DECISIONS!$A$6:$A$205,C57,DECISIONS!$E$6:$E$205,"INCLUDE SUBSTITUTE")=1),"COMPATIBLE",IF(AND(D57="EVIDENCE COLLECTION",COUNTIFS(DECISIONS!$A$6:$A$205,C57,DECISIONS!$K$6:$K$205,"UNRESOLVED")=1),"COMPATIBLE",IF(AND(D57="AUTHORITY / CONTENT",OR(COUNTIFS(DECISIONS!$A$6:$A$205,C57,DECISIONS!$E$6:$E$205,"INCLUDE REFERENCE")=1,COUNTIFS(DECISIONS!$A$6:$A$205,C57,DECISIONS!$E$6:$E$205,"INCLUDE CONDITIONAL")=1)),"COMPATIBLE",IF(AND(D57="NO ACTION / MONITOR",COUNTIFS(DECISIONS!$A$6:$A$205,C57,DECISIONS!$E$6:$E$205,"EXCLUDE DIRECT")=1),"COMPATIBLE","REVIEW")))))))</x:f>
      </x:c>
      <x:c r="K57" s="26" t="str">
        <x:f>IF(A57="","",IF(OR(H57&lt;&gt;"VALID",I57&lt;&gt;"MATCH",J57&lt;&gt;"COMPATIBLE"),"BLOCKED",IF(COUNTIFS(DECISIONS!$A$6:$A$205,C57,DECISIONS!$K$6:$K$205,"READY")=1,"READY",IF(D57="EVIDENCE COLLECTION","READY","UNRESOLVED"))))</x:f>
      </x:c>
    </x:row>
    <x:row r="58">
      <x:c r="A58" s="20"/>
      <x:c r="B58" s="20"/>
      <x:c r="C58" s="20"/>
      <x:c r="D58" s="20"/>
      <x:c r="E58" s="20"/>
      <x:c r="F58" s="20"/>
      <x:c r="G58" s="20"/>
      <x:c r="H58" s="26" t="str">
        <x:f>IF(A58="","",IF(COUNTIF($A$6:$A$205,A58)&gt;1,"INVALID - DUPLICATE ID",IF(AND(COUNTIF(CANDIDATES!$A$6:$A$205,B58)=1,COUNTIF(DECISIONS!$A$6:$A$205,C58)=1,OR(AND(LEN(D58)=18,IFERROR(FIND("DIRECT OFFER / CRO",D58),0)=1),AND(LEN(D58)=19,IFERROR(FIND("AUTHORITY / CONTENT",D58),0)=1),AND(LEN(D58)=25,IFERROR(FIND("PROCUREMENT / POSITIONING",D58),0)=1),AND(LEN(D58)=19,IFERROR(FIND("SUBSTITUTE RESPONSE",D58),0)=1),AND(LEN(D58)=19,IFERROR(FIND("EVIDENCE COLLECTION",D58),0)=1),AND(LEN(D58)=19,IFERROR(FIND("NO ACTION / MONITOR",D58),0)=1))),"VALID","INVALID - CONTROL / ID")))</x:f>
      </x:c>
      <x:c r="I58" s="26" t="str">
        <x:f>IF(A58="","",IF(COUNTIFS(DECISIONS!$A$6:$A$205,C58,DECISIONS!$B$6:$B$205,B58)=1,"MATCH","MISMATCH"))</x:f>
      </x:c>
      <x:c r="J58" s="26" t="str">
        <x:f>IF(A58="","",IF(I58&lt;&gt;"MATCH","INCOMPATIBLE",IF(AND(D58="DIRECT OFFER / CRO",COUNTIFS(DECISIONS!$A$6:$A$205,C58,DECISIONS!$E$6:$E$205,"INCLUDE DIRECT")=1),"COMPATIBLE",IF(AND(D58="SUBSTITUTE RESPONSE",COUNTIFS(DECISIONS!$A$6:$A$205,C58,DECISIONS!$E$6:$E$205,"INCLUDE SUBSTITUTE")=1),"COMPATIBLE",IF(AND(D58="EVIDENCE COLLECTION",COUNTIFS(DECISIONS!$A$6:$A$205,C58,DECISIONS!$K$6:$K$205,"UNRESOLVED")=1),"COMPATIBLE",IF(AND(D58="AUTHORITY / CONTENT",OR(COUNTIFS(DECISIONS!$A$6:$A$205,C58,DECISIONS!$E$6:$E$205,"INCLUDE REFERENCE")=1,COUNTIFS(DECISIONS!$A$6:$A$205,C58,DECISIONS!$E$6:$E$205,"INCLUDE CONDITIONAL")=1)),"COMPATIBLE",IF(AND(D58="NO ACTION / MONITOR",COUNTIFS(DECISIONS!$A$6:$A$205,C58,DECISIONS!$E$6:$E$205,"EXCLUDE DIRECT")=1),"COMPATIBLE","REVIEW")))))))</x:f>
      </x:c>
      <x:c r="K58" s="26" t="str">
        <x:f>IF(A58="","",IF(OR(H58&lt;&gt;"VALID",I58&lt;&gt;"MATCH",J58&lt;&gt;"COMPATIBLE"),"BLOCKED",IF(COUNTIFS(DECISIONS!$A$6:$A$205,C58,DECISIONS!$K$6:$K$205,"READY")=1,"READY",IF(D58="EVIDENCE COLLECTION","READY","UNRESOLVED"))))</x:f>
      </x:c>
    </x:row>
    <x:row r="59">
      <x:c r="A59" s="20"/>
      <x:c r="B59" s="20"/>
      <x:c r="C59" s="20"/>
      <x:c r="D59" s="20"/>
      <x:c r="E59" s="20"/>
      <x:c r="F59" s="20"/>
      <x:c r="G59" s="20"/>
      <x:c r="H59" s="26" t="str">
        <x:f>IF(A59="","",IF(COUNTIF($A$6:$A$205,A59)&gt;1,"INVALID - DUPLICATE ID",IF(AND(COUNTIF(CANDIDATES!$A$6:$A$205,B59)=1,COUNTIF(DECISIONS!$A$6:$A$205,C59)=1,OR(AND(LEN(D59)=18,IFERROR(FIND("DIRECT OFFER / CRO",D59),0)=1),AND(LEN(D59)=19,IFERROR(FIND("AUTHORITY / CONTENT",D59),0)=1),AND(LEN(D59)=25,IFERROR(FIND("PROCUREMENT / POSITIONING",D59),0)=1),AND(LEN(D59)=19,IFERROR(FIND("SUBSTITUTE RESPONSE",D59),0)=1),AND(LEN(D59)=19,IFERROR(FIND("EVIDENCE COLLECTION",D59),0)=1),AND(LEN(D59)=19,IFERROR(FIND("NO ACTION / MONITOR",D59),0)=1))),"VALID","INVALID - CONTROL / ID")))</x:f>
      </x:c>
      <x:c r="I59" s="26" t="str">
        <x:f>IF(A59="","",IF(COUNTIFS(DECISIONS!$A$6:$A$205,C59,DECISIONS!$B$6:$B$205,B59)=1,"MATCH","MISMATCH"))</x:f>
      </x:c>
      <x:c r="J59" s="26" t="str">
        <x:f>IF(A59="","",IF(I59&lt;&gt;"MATCH","INCOMPATIBLE",IF(AND(D59="DIRECT OFFER / CRO",COUNTIFS(DECISIONS!$A$6:$A$205,C59,DECISIONS!$E$6:$E$205,"INCLUDE DIRECT")=1),"COMPATIBLE",IF(AND(D59="SUBSTITUTE RESPONSE",COUNTIFS(DECISIONS!$A$6:$A$205,C59,DECISIONS!$E$6:$E$205,"INCLUDE SUBSTITUTE")=1),"COMPATIBLE",IF(AND(D59="EVIDENCE COLLECTION",COUNTIFS(DECISIONS!$A$6:$A$205,C59,DECISIONS!$K$6:$K$205,"UNRESOLVED")=1),"COMPATIBLE",IF(AND(D59="AUTHORITY / CONTENT",OR(COUNTIFS(DECISIONS!$A$6:$A$205,C59,DECISIONS!$E$6:$E$205,"INCLUDE REFERENCE")=1,COUNTIFS(DECISIONS!$A$6:$A$205,C59,DECISIONS!$E$6:$E$205,"INCLUDE CONDITIONAL")=1)),"COMPATIBLE",IF(AND(D59="NO ACTION / MONITOR",COUNTIFS(DECISIONS!$A$6:$A$205,C59,DECISIONS!$E$6:$E$205,"EXCLUDE DIRECT")=1),"COMPATIBLE","REVIEW")))))))</x:f>
      </x:c>
      <x:c r="K59" s="26" t="str">
        <x:f>IF(A59="","",IF(OR(H59&lt;&gt;"VALID",I59&lt;&gt;"MATCH",J59&lt;&gt;"COMPATIBLE"),"BLOCKED",IF(COUNTIFS(DECISIONS!$A$6:$A$205,C59,DECISIONS!$K$6:$K$205,"READY")=1,"READY",IF(D59="EVIDENCE COLLECTION","READY","UNRESOLVED"))))</x:f>
      </x:c>
    </x:row>
    <x:row r="60">
      <x:c r="A60" s="20"/>
      <x:c r="B60" s="20"/>
      <x:c r="C60" s="20"/>
      <x:c r="D60" s="20"/>
      <x:c r="E60" s="20"/>
      <x:c r="F60" s="20"/>
      <x:c r="G60" s="20"/>
      <x:c r="H60" s="26" t="str">
        <x:f>IF(A60="","",IF(COUNTIF($A$6:$A$205,A60)&gt;1,"INVALID - DUPLICATE ID",IF(AND(COUNTIF(CANDIDATES!$A$6:$A$205,B60)=1,COUNTIF(DECISIONS!$A$6:$A$205,C60)=1,OR(AND(LEN(D60)=18,IFERROR(FIND("DIRECT OFFER / CRO",D60),0)=1),AND(LEN(D60)=19,IFERROR(FIND("AUTHORITY / CONTENT",D60),0)=1),AND(LEN(D60)=25,IFERROR(FIND("PROCUREMENT / POSITIONING",D60),0)=1),AND(LEN(D60)=19,IFERROR(FIND("SUBSTITUTE RESPONSE",D60),0)=1),AND(LEN(D60)=19,IFERROR(FIND("EVIDENCE COLLECTION",D60),0)=1),AND(LEN(D60)=19,IFERROR(FIND("NO ACTION / MONITOR",D60),0)=1))),"VALID","INVALID - CONTROL / ID")))</x:f>
      </x:c>
      <x:c r="I60" s="26" t="str">
        <x:f>IF(A60="","",IF(COUNTIFS(DECISIONS!$A$6:$A$205,C60,DECISIONS!$B$6:$B$205,B60)=1,"MATCH","MISMATCH"))</x:f>
      </x:c>
      <x:c r="J60" s="26" t="str">
        <x:f>IF(A60="","",IF(I60&lt;&gt;"MATCH","INCOMPATIBLE",IF(AND(D60="DIRECT OFFER / CRO",COUNTIFS(DECISIONS!$A$6:$A$205,C60,DECISIONS!$E$6:$E$205,"INCLUDE DIRECT")=1),"COMPATIBLE",IF(AND(D60="SUBSTITUTE RESPONSE",COUNTIFS(DECISIONS!$A$6:$A$205,C60,DECISIONS!$E$6:$E$205,"INCLUDE SUBSTITUTE")=1),"COMPATIBLE",IF(AND(D60="EVIDENCE COLLECTION",COUNTIFS(DECISIONS!$A$6:$A$205,C60,DECISIONS!$K$6:$K$205,"UNRESOLVED")=1),"COMPATIBLE",IF(AND(D60="AUTHORITY / CONTENT",OR(COUNTIFS(DECISIONS!$A$6:$A$205,C60,DECISIONS!$E$6:$E$205,"INCLUDE REFERENCE")=1,COUNTIFS(DECISIONS!$A$6:$A$205,C60,DECISIONS!$E$6:$E$205,"INCLUDE CONDITIONAL")=1)),"COMPATIBLE",IF(AND(D60="NO ACTION / MONITOR",COUNTIFS(DECISIONS!$A$6:$A$205,C60,DECISIONS!$E$6:$E$205,"EXCLUDE DIRECT")=1),"COMPATIBLE","REVIEW")))))))</x:f>
      </x:c>
      <x:c r="K60" s="26" t="str">
        <x:f>IF(A60="","",IF(OR(H60&lt;&gt;"VALID",I60&lt;&gt;"MATCH",J60&lt;&gt;"COMPATIBLE"),"BLOCKED",IF(COUNTIFS(DECISIONS!$A$6:$A$205,C60,DECISIONS!$K$6:$K$205,"READY")=1,"READY",IF(D60="EVIDENCE COLLECTION","READY","UNRESOLVED"))))</x:f>
      </x:c>
    </x:row>
    <x:row r="61">
      <x:c r="A61" s="20"/>
      <x:c r="B61" s="20"/>
      <x:c r="C61" s="20"/>
      <x:c r="D61" s="20"/>
      <x:c r="E61" s="20"/>
      <x:c r="F61" s="20"/>
      <x:c r="G61" s="20"/>
      <x:c r="H61" s="26" t="str">
        <x:f>IF(A61="","",IF(COUNTIF($A$6:$A$205,A61)&gt;1,"INVALID - DUPLICATE ID",IF(AND(COUNTIF(CANDIDATES!$A$6:$A$205,B61)=1,COUNTIF(DECISIONS!$A$6:$A$205,C61)=1,OR(AND(LEN(D61)=18,IFERROR(FIND("DIRECT OFFER / CRO",D61),0)=1),AND(LEN(D61)=19,IFERROR(FIND("AUTHORITY / CONTENT",D61),0)=1),AND(LEN(D61)=25,IFERROR(FIND("PROCUREMENT / POSITIONING",D61),0)=1),AND(LEN(D61)=19,IFERROR(FIND("SUBSTITUTE RESPONSE",D61),0)=1),AND(LEN(D61)=19,IFERROR(FIND("EVIDENCE COLLECTION",D61),0)=1),AND(LEN(D61)=19,IFERROR(FIND("NO ACTION / MONITOR",D61),0)=1))),"VALID","INVALID - CONTROL / ID")))</x:f>
      </x:c>
      <x:c r="I61" s="26" t="str">
        <x:f>IF(A61="","",IF(COUNTIFS(DECISIONS!$A$6:$A$205,C61,DECISIONS!$B$6:$B$205,B61)=1,"MATCH","MISMATCH"))</x:f>
      </x:c>
      <x:c r="J61" s="26" t="str">
        <x:f>IF(A61="","",IF(I61&lt;&gt;"MATCH","INCOMPATIBLE",IF(AND(D61="DIRECT OFFER / CRO",COUNTIFS(DECISIONS!$A$6:$A$205,C61,DECISIONS!$E$6:$E$205,"INCLUDE DIRECT")=1),"COMPATIBLE",IF(AND(D61="SUBSTITUTE RESPONSE",COUNTIFS(DECISIONS!$A$6:$A$205,C61,DECISIONS!$E$6:$E$205,"INCLUDE SUBSTITUTE")=1),"COMPATIBLE",IF(AND(D61="EVIDENCE COLLECTION",COUNTIFS(DECISIONS!$A$6:$A$205,C61,DECISIONS!$K$6:$K$205,"UNRESOLVED")=1),"COMPATIBLE",IF(AND(D61="AUTHORITY / CONTENT",OR(COUNTIFS(DECISIONS!$A$6:$A$205,C61,DECISIONS!$E$6:$E$205,"INCLUDE REFERENCE")=1,COUNTIFS(DECISIONS!$A$6:$A$205,C61,DECISIONS!$E$6:$E$205,"INCLUDE CONDITIONAL")=1)),"COMPATIBLE",IF(AND(D61="NO ACTION / MONITOR",COUNTIFS(DECISIONS!$A$6:$A$205,C61,DECISIONS!$E$6:$E$205,"EXCLUDE DIRECT")=1),"COMPATIBLE","REVIEW")))))))</x:f>
      </x:c>
      <x:c r="K61" s="26" t="str">
        <x:f>IF(A61="","",IF(OR(H61&lt;&gt;"VALID",I61&lt;&gt;"MATCH",J61&lt;&gt;"COMPATIBLE"),"BLOCKED",IF(COUNTIFS(DECISIONS!$A$6:$A$205,C61,DECISIONS!$K$6:$K$205,"READY")=1,"READY",IF(D61="EVIDENCE COLLECTION","READY","UNRESOLVED"))))</x:f>
      </x:c>
    </x:row>
    <x:row r="62">
      <x:c r="A62" s="20"/>
      <x:c r="B62" s="20"/>
      <x:c r="C62" s="20"/>
      <x:c r="D62" s="20"/>
      <x:c r="E62" s="20"/>
      <x:c r="F62" s="20"/>
      <x:c r="G62" s="20"/>
      <x:c r="H62" s="26" t="str">
        <x:f>IF(A62="","",IF(COUNTIF($A$6:$A$205,A62)&gt;1,"INVALID - DUPLICATE ID",IF(AND(COUNTIF(CANDIDATES!$A$6:$A$205,B62)=1,COUNTIF(DECISIONS!$A$6:$A$205,C62)=1,OR(AND(LEN(D62)=18,IFERROR(FIND("DIRECT OFFER / CRO",D62),0)=1),AND(LEN(D62)=19,IFERROR(FIND("AUTHORITY / CONTENT",D62),0)=1),AND(LEN(D62)=25,IFERROR(FIND("PROCUREMENT / POSITIONING",D62),0)=1),AND(LEN(D62)=19,IFERROR(FIND("SUBSTITUTE RESPONSE",D62),0)=1),AND(LEN(D62)=19,IFERROR(FIND("EVIDENCE COLLECTION",D62),0)=1),AND(LEN(D62)=19,IFERROR(FIND("NO ACTION / MONITOR",D62),0)=1))),"VALID","INVALID - CONTROL / ID")))</x:f>
      </x:c>
      <x:c r="I62" s="26" t="str">
        <x:f>IF(A62="","",IF(COUNTIFS(DECISIONS!$A$6:$A$205,C62,DECISIONS!$B$6:$B$205,B62)=1,"MATCH","MISMATCH"))</x:f>
      </x:c>
      <x:c r="J62" s="26" t="str">
        <x:f>IF(A62="","",IF(I62&lt;&gt;"MATCH","INCOMPATIBLE",IF(AND(D62="DIRECT OFFER / CRO",COUNTIFS(DECISIONS!$A$6:$A$205,C62,DECISIONS!$E$6:$E$205,"INCLUDE DIRECT")=1),"COMPATIBLE",IF(AND(D62="SUBSTITUTE RESPONSE",COUNTIFS(DECISIONS!$A$6:$A$205,C62,DECISIONS!$E$6:$E$205,"INCLUDE SUBSTITUTE")=1),"COMPATIBLE",IF(AND(D62="EVIDENCE COLLECTION",COUNTIFS(DECISIONS!$A$6:$A$205,C62,DECISIONS!$K$6:$K$205,"UNRESOLVED")=1),"COMPATIBLE",IF(AND(D62="AUTHORITY / CONTENT",OR(COUNTIFS(DECISIONS!$A$6:$A$205,C62,DECISIONS!$E$6:$E$205,"INCLUDE REFERENCE")=1,COUNTIFS(DECISIONS!$A$6:$A$205,C62,DECISIONS!$E$6:$E$205,"INCLUDE CONDITIONAL")=1)),"COMPATIBLE",IF(AND(D62="NO ACTION / MONITOR",COUNTIFS(DECISIONS!$A$6:$A$205,C62,DECISIONS!$E$6:$E$205,"EXCLUDE DIRECT")=1),"COMPATIBLE","REVIEW")))))))</x:f>
      </x:c>
      <x:c r="K62" s="26" t="str">
        <x:f>IF(A62="","",IF(OR(H62&lt;&gt;"VALID",I62&lt;&gt;"MATCH",J62&lt;&gt;"COMPATIBLE"),"BLOCKED",IF(COUNTIFS(DECISIONS!$A$6:$A$205,C62,DECISIONS!$K$6:$K$205,"READY")=1,"READY",IF(D62="EVIDENCE COLLECTION","READY","UNRESOLVED"))))</x:f>
      </x:c>
    </x:row>
    <x:row r="63">
      <x:c r="A63" s="20"/>
      <x:c r="B63" s="20"/>
      <x:c r="C63" s="20"/>
      <x:c r="D63" s="20"/>
      <x:c r="E63" s="20"/>
      <x:c r="F63" s="20"/>
      <x:c r="G63" s="20"/>
      <x:c r="H63" s="26" t="str">
        <x:f>IF(A63="","",IF(COUNTIF($A$6:$A$205,A63)&gt;1,"INVALID - DUPLICATE ID",IF(AND(COUNTIF(CANDIDATES!$A$6:$A$205,B63)=1,COUNTIF(DECISIONS!$A$6:$A$205,C63)=1,OR(AND(LEN(D63)=18,IFERROR(FIND("DIRECT OFFER / CRO",D63),0)=1),AND(LEN(D63)=19,IFERROR(FIND("AUTHORITY / CONTENT",D63),0)=1),AND(LEN(D63)=25,IFERROR(FIND("PROCUREMENT / POSITIONING",D63),0)=1),AND(LEN(D63)=19,IFERROR(FIND("SUBSTITUTE RESPONSE",D63),0)=1),AND(LEN(D63)=19,IFERROR(FIND("EVIDENCE COLLECTION",D63),0)=1),AND(LEN(D63)=19,IFERROR(FIND("NO ACTION / MONITOR",D63),0)=1))),"VALID","INVALID - CONTROL / ID")))</x:f>
      </x:c>
      <x:c r="I63" s="26" t="str">
        <x:f>IF(A63="","",IF(COUNTIFS(DECISIONS!$A$6:$A$205,C63,DECISIONS!$B$6:$B$205,B63)=1,"MATCH","MISMATCH"))</x:f>
      </x:c>
      <x:c r="J63" s="26" t="str">
        <x:f>IF(A63="","",IF(I63&lt;&gt;"MATCH","INCOMPATIBLE",IF(AND(D63="DIRECT OFFER / CRO",COUNTIFS(DECISIONS!$A$6:$A$205,C63,DECISIONS!$E$6:$E$205,"INCLUDE DIRECT")=1),"COMPATIBLE",IF(AND(D63="SUBSTITUTE RESPONSE",COUNTIFS(DECISIONS!$A$6:$A$205,C63,DECISIONS!$E$6:$E$205,"INCLUDE SUBSTITUTE")=1),"COMPATIBLE",IF(AND(D63="EVIDENCE COLLECTION",COUNTIFS(DECISIONS!$A$6:$A$205,C63,DECISIONS!$K$6:$K$205,"UNRESOLVED")=1),"COMPATIBLE",IF(AND(D63="AUTHORITY / CONTENT",OR(COUNTIFS(DECISIONS!$A$6:$A$205,C63,DECISIONS!$E$6:$E$205,"INCLUDE REFERENCE")=1,COUNTIFS(DECISIONS!$A$6:$A$205,C63,DECISIONS!$E$6:$E$205,"INCLUDE CONDITIONAL")=1)),"COMPATIBLE",IF(AND(D63="NO ACTION / MONITOR",COUNTIFS(DECISIONS!$A$6:$A$205,C63,DECISIONS!$E$6:$E$205,"EXCLUDE DIRECT")=1),"COMPATIBLE","REVIEW")))))))</x:f>
      </x:c>
      <x:c r="K63" s="26" t="str">
        <x:f>IF(A63="","",IF(OR(H63&lt;&gt;"VALID",I63&lt;&gt;"MATCH",J63&lt;&gt;"COMPATIBLE"),"BLOCKED",IF(COUNTIFS(DECISIONS!$A$6:$A$205,C63,DECISIONS!$K$6:$K$205,"READY")=1,"READY",IF(D63="EVIDENCE COLLECTION","READY","UNRESOLVED"))))</x:f>
      </x:c>
    </x:row>
    <x:row r="64">
      <x:c r="A64" s="20"/>
      <x:c r="B64" s="20"/>
      <x:c r="C64" s="20"/>
      <x:c r="D64" s="20"/>
      <x:c r="E64" s="20"/>
      <x:c r="F64" s="20"/>
      <x:c r="G64" s="20"/>
      <x:c r="H64" s="26" t="str">
        <x:f>IF(A64="","",IF(COUNTIF($A$6:$A$205,A64)&gt;1,"INVALID - DUPLICATE ID",IF(AND(COUNTIF(CANDIDATES!$A$6:$A$205,B64)=1,COUNTIF(DECISIONS!$A$6:$A$205,C64)=1,OR(AND(LEN(D64)=18,IFERROR(FIND("DIRECT OFFER / CRO",D64),0)=1),AND(LEN(D64)=19,IFERROR(FIND("AUTHORITY / CONTENT",D64),0)=1),AND(LEN(D64)=25,IFERROR(FIND("PROCUREMENT / POSITIONING",D64),0)=1),AND(LEN(D64)=19,IFERROR(FIND("SUBSTITUTE RESPONSE",D64),0)=1),AND(LEN(D64)=19,IFERROR(FIND("EVIDENCE COLLECTION",D64),0)=1),AND(LEN(D64)=19,IFERROR(FIND("NO ACTION / MONITOR",D64),0)=1))),"VALID","INVALID - CONTROL / ID")))</x:f>
      </x:c>
      <x:c r="I64" s="26" t="str">
        <x:f>IF(A64="","",IF(COUNTIFS(DECISIONS!$A$6:$A$205,C64,DECISIONS!$B$6:$B$205,B64)=1,"MATCH","MISMATCH"))</x:f>
      </x:c>
      <x:c r="J64" s="26" t="str">
        <x:f>IF(A64="","",IF(I64&lt;&gt;"MATCH","INCOMPATIBLE",IF(AND(D64="DIRECT OFFER / CRO",COUNTIFS(DECISIONS!$A$6:$A$205,C64,DECISIONS!$E$6:$E$205,"INCLUDE DIRECT")=1),"COMPATIBLE",IF(AND(D64="SUBSTITUTE RESPONSE",COUNTIFS(DECISIONS!$A$6:$A$205,C64,DECISIONS!$E$6:$E$205,"INCLUDE SUBSTITUTE")=1),"COMPATIBLE",IF(AND(D64="EVIDENCE COLLECTION",COUNTIFS(DECISIONS!$A$6:$A$205,C64,DECISIONS!$K$6:$K$205,"UNRESOLVED")=1),"COMPATIBLE",IF(AND(D64="AUTHORITY / CONTENT",OR(COUNTIFS(DECISIONS!$A$6:$A$205,C64,DECISIONS!$E$6:$E$205,"INCLUDE REFERENCE")=1,COUNTIFS(DECISIONS!$A$6:$A$205,C64,DECISIONS!$E$6:$E$205,"INCLUDE CONDITIONAL")=1)),"COMPATIBLE",IF(AND(D64="NO ACTION / MONITOR",COUNTIFS(DECISIONS!$A$6:$A$205,C64,DECISIONS!$E$6:$E$205,"EXCLUDE DIRECT")=1),"COMPATIBLE","REVIEW")))))))</x:f>
      </x:c>
      <x:c r="K64" s="26" t="str">
        <x:f>IF(A64="","",IF(OR(H64&lt;&gt;"VALID",I64&lt;&gt;"MATCH",J64&lt;&gt;"COMPATIBLE"),"BLOCKED",IF(COUNTIFS(DECISIONS!$A$6:$A$205,C64,DECISIONS!$K$6:$K$205,"READY")=1,"READY",IF(D64="EVIDENCE COLLECTION","READY","UNRESOLVED"))))</x:f>
      </x:c>
    </x:row>
    <x:row r="65">
      <x:c r="A65" s="20"/>
      <x:c r="B65" s="20"/>
      <x:c r="C65" s="20"/>
      <x:c r="D65" s="20"/>
      <x:c r="E65" s="20"/>
      <x:c r="F65" s="20"/>
      <x:c r="G65" s="20"/>
      <x:c r="H65" s="26" t="str">
        <x:f>IF(A65="","",IF(COUNTIF($A$6:$A$205,A65)&gt;1,"INVALID - DUPLICATE ID",IF(AND(COUNTIF(CANDIDATES!$A$6:$A$205,B65)=1,COUNTIF(DECISIONS!$A$6:$A$205,C65)=1,OR(AND(LEN(D65)=18,IFERROR(FIND("DIRECT OFFER / CRO",D65),0)=1),AND(LEN(D65)=19,IFERROR(FIND("AUTHORITY / CONTENT",D65),0)=1),AND(LEN(D65)=25,IFERROR(FIND("PROCUREMENT / POSITIONING",D65),0)=1),AND(LEN(D65)=19,IFERROR(FIND("SUBSTITUTE RESPONSE",D65),0)=1),AND(LEN(D65)=19,IFERROR(FIND("EVIDENCE COLLECTION",D65),0)=1),AND(LEN(D65)=19,IFERROR(FIND("NO ACTION / MONITOR",D65),0)=1))),"VALID","INVALID - CONTROL / ID")))</x:f>
      </x:c>
      <x:c r="I65" s="26" t="str">
        <x:f>IF(A65="","",IF(COUNTIFS(DECISIONS!$A$6:$A$205,C65,DECISIONS!$B$6:$B$205,B65)=1,"MATCH","MISMATCH"))</x:f>
      </x:c>
      <x:c r="J65" s="26" t="str">
        <x:f>IF(A65="","",IF(I65&lt;&gt;"MATCH","INCOMPATIBLE",IF(AND(D65="DIRECT OFFER / CRO",COUNTIFS(DECISIONS!$A$6:$A$205,C65,DECISIONS!$E$6:$E$205,"INCLUDE DIRECT")=1),"COMPATIBLE",IF(AND(D65="SUBSTITUTE RESPONSE",COUNTIFS(DECISIONS!$A$6:$A$205,C65,DECISIONS!$E$6:$E$205,"INCLUDE SUBSTITUTE")=1),"COMPATIBLE",IF(AND(D65="EVIDENCE COLLECTION",COUNTIFS(DECISIONS!$A$6:$A$205,C65,DECISIONS!$K$6:$K$205,"UNRESOLVED")=1),"COMPATIBLE",IF(AND(D65="AUTHORITY / CONTENT",OR(COUNTIFS(DECISIONS!$A$6:$A$205,C65,DECISIONS!$E$6:$E$205,"INCLUDE REFERENCE")=1,COUNTIFS(DECISIONS!$A$6:$A$205,C65,DECISIONS!$E$6:$E$205,"INCLUDE CONDITIONAL")=1)),"COMPATIBLE",IF(AND(D65="NO ACTION / MONITOR",COUNTIFS(DECISIONS!$A$6:$A$205,C65,DECISIONS!$E$6:$E$205,"EXCLUDE DIRECT")=1),"COMPATIBLE","REVIEW")))))))</x:f>
      </x:c>
      <x:c r="K65" s="26" t="str">
        <x:f>IF(A65="","",IF(OR(H65&lt;&gt;"VALID",I65&lt;&gt;"MATCH",J65&lt;&gt;"COMPATIBLE"),"BLOCKED",IF(COUNTIFS(DECISIONS!$A$6:$A$205,C65,DECISIONS!$K$6:$K$205,"READY")=1,"READY",IF(D65="EVIDENCE COLLECTION","READY","UNRESOLVED"))))</x:f>
      </x:c>
    </x:row>
    <x:row r="66">
      <x:c r="A66" s="20"/>
      <x:c r="B66" s="20"/>
      <x:c r="C66" s="20"/>
      <x:c r="D66" s="20"/>
      <x:c r="E66" s="20"/>
      <x:c r="F66" s="20"/>
      <x:c r="G66" s="20"/>
      <x:c r="H66" s="26" t="str">
        <x:f>IF(A66="","",IF(COUNTIF($A$6:$A$205,A66)&gt;1,"INVALID - DUPLICATE ID",IF(AND(COUNTIF(CANDIDATES!$A$6:$A$205,B66)=1,COUNTIF(DECISIONS!$A$6:$A$205,C66)=1,OR(AND(LEN(D66)=18,IFERROR(FIND("DIRECT OFFER / CRO",D66),0)=1),AND(LEN(D66)=19,IFERROR(FIND("AUTHORITY / CONTENT",D66),0)=1),AND(LEN(D66)=25,IFERROR(FIND("PROCUREMENT / POSITIONING",D66),0)=1),AND(LEN(D66)=19,IFERROR(FIND("SUBSTITUTE RESPONSE",D66),0)=1),AND(LEN(D66)=19,IFERROR(FIND("EVIDENCE COLLECTION",D66),0)=1),AND(LEN(D66)=19,IFERROR(FIND("NO ACTION / MONITOR",D66),0)=1))),"VALID","INVALID - CONTROL / ID")))</x:f>
      </x:c>
      <x:c r="I66" s="26" t="str">
        <x:f>IF(A66="","",IF(COUNTIFS(DECISIONS!$A$6:$A$205,C66,DECISIONS!$B$6:$B$205,B66)=1,"MATCH","MISMATCH"))</x:f>
      </x:c>
      <x:c r="J66" s="26" t="str">
        <x:f>IF(A66="","",IF(I66&lt;&gt;"MATCH","INCOMPATIBLE",IF(AND(D66="DIRECT OFFER / CRO",COUNTIFS(DECISIONS!$A$6:$A$205,C66,DECISIONS!$E$6:$E$205,"INCLUDE DIRECT")=1),"COMPATIBLE",IF(AND(D66="SUBSTITUTE RESPONSE",COUNTIFS(DECISIONS!$A$6:$A$205,C66,DECISIONS!$E$6:$E$205,"INCLUDE SUBSTITUTE")=1),"COMPATIBLE",IF(AND(D66="EVIDENCE COLLECTION",COUNTIFS(DECISIONS!$A$6:$A$205,C66,DECISIONS!$K$6:$K$205,"UNRESOLVED")=1),"COMPATIBLE",IF(AND(D66="AUTHORITY / CONTENT",OR(COUNTIFS(DECISIONS!$A$6:$A$205,C66,DECISIONS!$E$6:$E$205,"INCLUDE REFERENCE")=1,COUNTIFS(DECISIONS!$A$6:$A$205,C66,DECISIONS!$E$6:$E$205,"INCLUDE CONDITIONAL")=1)),"COMPATIBLE",IF(AND(D66="NO ACTION / MONITOR",COUNTIFS(DECISIONS!$A$6:$A$205,C66,DECISIONS!$E$6:$E$205,"EXCLUDE DIRECT")=1),"COMPATIBLE","REVIEW")))))))</x:f>
      </x:c>
      <x:c r="K66" s="26" t="str">
        <x:f>IF(A66="","",IF(OR(H66&lt;&gt;"VALID",I66&lt;&gt;"MATCH",J66&lt;&gt;"COMPATIBLE"),"BLOCKED",IF(COUNTIFS(DECISIONS!$A$6:$A$205,C66,DECISIONS!$K$6:$K$205,"READY")=1,"READY",IF(D66="EVIDENCE COLLECTION","READY","UNRESOLVED"))))</x:f>
      </x:c>
    </x:row>
    <x:row r="67">
      <x:c r="A67" s="20"/>
      <x:c r="B67" s="20"/>
      <x:c r="C67" s="20"/>
      <x:c r="D67" s="20"/>
      <x:c r="E67" s="20"/>
      <x:c r="F67" s="20"/>
      <x:c r="G67" s="20"/>
      <x:c r="H67" s="26" t="str">
        <x:f>IF(A67="","",IF(COUNTIF($A$6:$A$205,A67)&gt;1,"INVALID - DUPLICATE ID",IF(AND(COUNTIF(CANDIDATES!$A$6:$A$205,B67)=1,COUNTIF(DECISIONS!$A$6:$A$205,C67)=1,OR(AND(LEN(D67)=18,IFERROR(FIND("DIRECT OFFER / CRO",D67),0)=1),AND(LEN(D67)=19,IFERROR(FIND("AUTHORITY / CONTENT",D67),0)=1),AND(LEN(D67)=25,IFERROR(FIND("PROCUREMENT / POSITIONING",D67),0)=1),AND(LEN(D67)=19,IFERROR(FIND("SUBSTITUTE RESPONSE",D67),0)=1),AND(LEN(D67)=19,IFERROR(FIND("EVIDENCE COLLECTION",D67),0)=1),AND(LEN(D67)=19,IFERROR(FIND("NO ACTION / MONITOR",D67),0)=1))),"VALID","INVALID - CONTROL / ID")))</x:f>
      </x:c>
      <x:c r="I67" s="26" t="str">
        <x:f>IF(A67="","",IF(COUNTIFS(DECISIONS!$A$6:$A$205,C67,DECISIONS!$B$6:$B$205,B67)=1,"MATCH","MISMATCH"))</x:f>
      </x:c>
      <x:c r="J67" s="26" t="str">
        <x:f>IF(A67="","",IF(I67&lt;&gt;"MATCH","INCOMPATIBLE",IF(AND(D67="DIRECT OFFER / CRO",COUNTIFS(DECISIONS!$A$6:$A$205,C67,DECISIONS!$E$6:$E$205,"INCLUDE DIRECT")=1),"COMPATIBLE",IF(AND(D67="SUBSTITUTE RESPONSE",COUNTIFS(DECISIONS!$A$6:$A$205,C67,DECISIONS!$E$6:$E$205,"INCLUDE SUBSTITUTE")=1),"COMPATIBLE",IF(AND(D67="EVIDENCE COLLECTION",COUNTIFS(DECISIONS!$A$6:$A$205,C67,DECISIONS!$K$6:$K$205,"UNRESOLVED")=1),"COMPATIBLE",IF(AND(D67="AUTHORITY / CONTENT",OR(COUNTIFS(DECISIONS!$A$6:$A$205,C67,DECISIONS!$E$6:$E$205,"INCLUDE REFERENCE")=1,COUNTIFS(DECISIONS!$A$6:$A$205,C67,DECISIONS!$E$6:$E$205,"INCLUDE CONDITIONAL")=1)),"COMPATIBLE",IF(AND(D67="NO ACTION / MONITOR",COUNTIFS(DECISIONS!$A$6:$A$205,C67,DECISIONS!$E$6:$E$205,"EXCLUDE DIRECT")=1),"COMPATIBLE","REVIEW")))))))</x:f>
      </x:c>
      <x:c r="K67" s="26" t="str">
        <x:f>IF(A67="","",IF(OR(H67&lt;&gt;"VALID",I67&lt;&gt;"MATCH",J67&lt;&gt;"COMPATIBLE"),"BLOCKED",IF(COUNTIFS(DECISIONS!$A$6:$A$205,C67,DECISIONS!$K$6:$K$205,"READY")=1,"READY",IF(D67="EVIDENCE COLLECTION","READY","UNRESOLVED"))))</x:f>
      </x:c>
    </x:row>
    <x:row r="68">
      <x:c r="A68" s="20"/>
      <x:c r="B68" s="20"/>
      <x:c r="C68" s="20"/>
      <x:c r="D68" s="20"/>
      <x:c r="E68" s="20"/>
      <x:c r="F68" s="20"/>
      <x:c r="G68" s="20"/>
      <x:c r="H68" s="26" t="str">
        <x:f>IF(A68="","",IF(COUNTIF($A$6:$A$205,A68)&gt;1,"INVALID - DUPLICATE ID",IF(AND(COUNTIF(CANDIDATES!$A$6:$A$205,B68)=1,COUNTIF(DECISIONS!$A$6:$A$205,C68)=1,OR(AND(LEN(D68)=18,IFERROR(FIND("DIRECT OFFER / CRO",D68),0)=1),AND(LEN(D68)=19,IFERROR(FIND("AUTHORITY / CONTENT",D68),0)=1),AND(LEN(D68)=25,IFERROR(FIND("PROCUREMENT / POSITIONING",D68),0)=1),AND(LEN(D68)=19,IFERROR(FIND("SUBSTITUTE RESPONSE",D68),0)=1),AND(LEN(D68)=19,IFERROR(FIND("EVIDENCE COLLECTION",D68),0)=1),AND(LEN(D68)=19,IFERROR(FIND("NO ACTION / MONITOR",D68),0)=1))),"VALID","INVALID - CONTROL / ID")))</x:f>
      </x:c>
      <x:c r="I68" s="26" t="str">
        <x:f>IF(A68="","",IF(COUNTIFS(DECISIONS!$A$6:$A$205,C68,DECISIONS!$B$6:$B$205,B68)=1,"MATCH","MISMATCH"))</x:f>
      </x:c>
      <x:c r="J68" s="26" t="str">
        <x:f>IF(A68="","",IF(I68&lt;&gt;"MATCH","INCOMPATIBLE",IF(AND(D68="DIRECT OFFER / CRO",COUNTIFS(DECISIONS!$A$6:$A$205,C68,DECISIONS!$E$6:$E$205,"INCLUDE DIRECT")=1),"COMPATIBLE",IF(AND(D68="SUBSTITUTE RESPONSE",COUNTIFS(DECISIONS!$A$6:$A$205,C68,DECISIONS!$E$6:$E$205,"INCLUDE SUBSTITUTE")=1),"COMPATIBLE",IF(AND(D68="EVIDENCE COLLECTION",COUNTIFS(DECISIONS!$A$6:$A$205,C68,DECISIONS!$K$6:$K$205,"UNRESOLVED")=1),"COMPATIBLE",IF(AND(D68="AUTHORITY / CONTENT",OR(COUNTIFS(DECISIONS!$A$6:$A$205,C68,DECISIONS!$E$6:$E$205,"INCLUDE REFERENCE")=1,COUNTIFS(DECISIONS!$A$6:$A$205,C68,DECISIONS!$E$6:$E$205,"INCLUDE CONDITIONAL")=1)),"COMPATIBLE",IF(AND(D68="NO ACTION / MONITOR",COUNTIFS(DECISIONS!$A$6:$A$205,C68,DECISIONS!$E$6:$E$205,"EXCLUDE DIRECT")=1),"COMPATIBLE","REVIEW")))))))</x:f>
      </x:c>
      <x:c r="K68" s="26" t="str">
        <x:f>IF(A68="","",IF(OR(H68&lt;&gt;"VALID",I68&lt;&gt;"MATCH",J68&lt;&gt;"COMPATIBLE"),"BLOCKED",IF(COUNTIFS(DECISIONS!$A$6:$A$205,C68,DECISIONS!$K$6:$K$205,"READY")=1,"READY",IF(D68="EVIDENCE COLLECTION","READY","UNRESOLVED"))))</x:f>
      </x:c>
    </x:row>
    <x:row r="69">
      <x:c r="A69" s="20"/>
      <x:c r="B69" s="20"/>
      <x:c r="C69" s="20"/>
      <x:c r="D69" s="20"/>
      <x:c r="E69" s="20"/>
      <x:c r="F69" s="20"/>
      <x:c r="G69" s="20"/>
      <x:c r="H69" s="26" t="str">
        <x:f>IF(A69="","",IF(COUNTIF($A$6:$A$205,A69)&gt;1,"INVALID - DUPLICATE ID",IF(AND(COUNTIF(CANDIDATES!$A$6:$A$205,B69)=1,COUNTIF(DECISIONS!$A$6:$A$205,C69)=1,OR(AND(LEN(D69)=18,IFERROR(FIND("DIRECT OFFER / CRO",D69),0)=1),AND(LEN(D69)=19,IFERROR(FIND("AUTHORITY / CONTENT",D69),0)=1),AND(LEN(D69)=25,IFERROR(FIND("PROCUREMENT / POSITIONING",D69),0)=1),AND(LEN(D69)=19,IFERROR(FIND("SUBSTITUTE RESPONSE",D69),0)=1),AND(LEN(D69)=19,IFERROR(FIND("EVIDENCE COLLECTION",D69),0)=1),AND(LEN(D69)=19,IFERROR(FIND("NO ACTION / MONITOR",D69),0)=1))),"VALID","INVALID - CONTROL / ID")))</x:f>
      </x:c>
      <x:c r="I69" s="26" t="str">
        <x:f>IF(A69="","",IF(COUNTIFS(DECISIONS!$A$6:$A$205,C69,DECISIONS!$B$6:$B$205,B69)=1,"MATCH","MISMATCH"))</x:f>
      </x:c>
      <x:c r="J69" s="26" t="str">
        <x:f>IF(A69="","",IF(I69&lt;&gt;"MATCH","INCOMPATIBLE",IF(AND(D69="DIRECT OFFER / CRO",COUNTIFS(DECISIONS!$A$6:$A$205,C69,DECISIONS!$E$6:$E$205,"INCLUDE DIRECT")=1),"COMPATIBLE",IF(AND(D69="SUBSTITUTE RESPONSE",COUNTIFS(DECISIONS!$A$6:$A$205,C69,DECISIONS!$E$6:$E$205,"INCLUDE SUBSTITUTE")=1),"COMPATIBLE",IF(AND(D69="EVIDENCE COLLECTION",COUNTIFS(DECISIONS!$A$6:$A$205,C69,DECISIONS!$K$6:$K$205,"UNRESOLVED")=1),"COMPATIBLE",IF(AND(D69="AUTHORITY / CONTENT",OR(COUNTIFS(DECISIONS!$A$6:$A$205,C69,DECISIONS!$E$6:$E$205,"INCLUDE REFERENCE")=1,COUNTIFS(DECISIONS!$A$6:$A$205,C69,DECISIONS!$E$6:$E$205,"INCLUDE CONDITIONAL")=1)),"COMPATIBLE",IF(AND(D69="NO ACTION / MONITOR",COUNTIFS(DECISIONS!$A$6:$A$205,C69,DECISIONS!$E$6:$E$205,"EXCLUDE DIRECT")=1),"COMPATIBLE","REVIEW")))))))</x:f>
      </x:c>
      <x:c r="K69" s="26" t="str">
        <x:f>IF(A69="","",IF(OR(H69&lt;&gt;"VALID",I69&lt;&gt;"MATCH",J69&lt;&gt;"COMPATIBLE"),"BLOCKED",IF(COUNTIFS(DECISIONS!$A$6:$A$205,C69,DECISIONS!$K$6:$K$205,"READY")=1,"READY",IF(D69="EVIDENCE COLLECTION","READY","UNRESOLVED"))))</x:f>
      </x:c>
    </x:row>
    <x:row r="70">
      <x:c r="A70" s="20"/>
      <x:c r="B70" s="20"/>
      <x:c r="C70" s="20"/>
      <x:c r="D70" s="20"/>
      <x:c r="E70" s="20"/>
      <x:c r="F70" s="20"/>
      <x:c r="G70" s="20"/>
      <x:c r="H70" s="26" t="str">
        <x:f>IF(A70="","",IF(COUNTIF($A$6:$A$205,A70)&gt;1,"INVALID - DUPLICATE ID",IF(AND(COUNTIF(CANDIDATES!$A$6:$A$205,B70)=1,COUNTIF(DECISIONS!$A$6:$A$205,C70)=1,OR(AND(LEN(D70)=18,IFERROR(FIND("DIRECT OFFER / CRO",D70),0)=1),AND(LEN(D70)=19,IFERROR(FIND("AUTHORITY / CONTENT",D70),0)=1),AND(LEN(D70)=25,IFERROR(FIND("PROCUREMENT / POSITIONING",D70),0)=1),AND(LEN(D70)=19,IFERROR(FIND("SUBSTITUTE RESPONSE",D70),0)=1),AND(LEN(D70)=19,IFERROR(FIND("EVIDENCE COLLECTION",D70),0)=1),AND(LEN(D70)=19,IFERROR(FIND("NO ACTION / MONITOR",D70),0)=1))),"VALID","INVALID - CONTROL / ID")))</x:f>
      </x:c>
      <x:c r="I70" s="26" t="str">
        <x:f>IF(A70="","",IF(COUNTIFS(DECISIONS!$A$6:$A$205,C70,DECISIONS!$B$6:$B$205,B70)=1,"MATCH","MISMATCH"))</x:f>
      </x:c>
      <x:c r="J70" s="26" t="str">
        <x:f>IF(A70="","",IF(I70&lt;&gt;"MATCH","INCOMPATIBLE",IF(AND(D70="DIRECT OFFER / CRO",COUNTIFS(DECISIONS!$A$6:$A$205,C70,DECISIONS!$E$6:$E$205,"INCLUDE DIRECT")=1),"COMPATIBLE",IF(AND(D70="SUBSTITUTE RESPONSE",COUNTIFS(DECISIONS!$A$6:$A$205,C70,DECISIONS!$E$6:$E$205,"INCLUDE SUBSTITUTE")=1),"COMPATIBLE",IF(AND(D70="EVIDENCE COLLECTION",COUNTIFS(DECISIONS!$A$6:$A$205,C70,DECISIONS!$K$6:$K$205,"UNRESOLVED")=1),"COMPATIBLE",IF(AND(D70="AUTHORITY / CONTENT",OR(COUNTIFS(DECISIONS!$A$6:$A$205,C70,DECISIONS!$E$6:$E$205,"INCLUDE REFERENCE")=1,COUNTIFS(DECISIONS!$A$6:$A$205,C70,DECISIONS!$E$6:$E$205,"INCLUDE CONDITIONAL")=1)),"COMPATIBLE",IF(AND(D70="NO ACTION / MONITOR",COUNTIFS(DECISIONS!$A$6:$A$205,C70,DECISIONS!$E$6:$E$205,"EXCLUDE DIRECT")=1),"COMPATIBLE","REVIEW")))))))</x:f>
      </x:c>
      <x:c r="K70" s="26" t="str">
        <x:f>IF(A70="","",IF(OR(H70&lt;&gt;"VALID",I70&lt;&gt;"MATCH",J70&lt;&gt;"COMPATIBLE"),"BLOCKED",IF(COUNTIFS(DECISIONS!$A$6:$A$205,C70,DECISIONS!$K$6:$K$205,"READY")=1,"READY",IF(D70="EVIDENCE COLLECTION","READY","UNRESOLVED"))))</x:f>
      </x:c>
    </x:row>
    <x:row r="71">
      <x:c r="A71" s="20"/>
      <x:c r="B71" s="20"/>
      <x:c r="C71" s="20"/>
      <x:c r="D71" s="20"/>
      <x:c r="E71" s="20"/>
      <x:c r="F71" s="20"/>
      <x:c r="G71" s="20"/>
      <x:c r="H71" s="26" t="str">
        <x:f>IF(A71="","",IF(COUNTIF($A$6:$A$205,A71)&gt;1,"INVALID - DUPLICATE ID",IF(AND(COUNTIF(CANDIDATES!$A$6:$A$205,B71)=1,COUNTIF(DECISIONS!$A$6:$A$205,C71)=1,OR(AND(LEN(D71)=18,IFERROR(FIND("DIRECT OFFER / CRO",D71),0)=1),AND(LEN(D71)=19,IFERROR(FIND("AUTHORITY / CONTENT",D71),0)=1),AND(LEN(D71)=25,IFERROR(FIND("PROCUREMENT / POSITIONING",D71),0)=1),AND(LEN(D71)=19,IFERROR(FIND("SUBSTITUTE RESPONSE",D71),0)=1),AND(LEN(D71)=19,IFERROR(FIND("EVIDENCE COLLECTION",D71),0)=1),AND(LEN(D71)=19,IFERROR(FIND("NO ACTION / MONITOR",D71),0)=1))),"VALID","INVALID - CONTROL / ID")))</x:f>
      </x:c>
      <x:c r="I71" s="26" t="str">
        <x:f>IF(A71="","",IF(COUNTIFS(DECISIONS!$A$6:$A$205,C71,DECISIONS!$B$6:$B$205,B71)=1,"MATCH","MISMATCH"))</x:f>
      </x:c>
      <x:c r="J71" s="26" t="str">
        <x:f>IF(A71="","",IF(I71&lt;&gt;"MATCH","INCOMPATIBLE",IF(AND(D71="DIRECT OFFER / CRO",COUNTIFS(DECISIONS!$A$6:$A$205,C71,DECISIONS!$E$6:$E$205,"INCLUDE DIRECT")=1),"COMPATIBLE",IF(AND(D71="SUBSTITUTE RESPONSE",COUNTIFS(DECISIONS!$A$6:$A$205,C71,DECISIONS!$E$6:$E$205,"INCLUDE SUBSTITUTE")=1),"COMPATIBLE",IF(AND(D71="EVIDENCE COLLECTION",COUNTIFS(DECISIONS!$A$6:$A$205,C71,DECISIONS!$K$6:$K$205,"UNRESOLVED")=1),"COMPATIBLE",IF(AND(D71="AUTHORITY / CONTENT",OR(COUNTIFS(DECISIONS!$A$6:$A$205,C71,DECISIONS!$E$6:$E$205,"INCLUDE REFERENCE")=1,COUNTIFS(DECISIONS!$A$6:$A$205,C71,DECISIONS!$E$6:$E$205,"INCLUDE CONDITIONAL")=1)),"COMPATIBLE",IF(AND(D71="NO ACTION / MONITOR",COUNTIFS(DECISIONS!$A$6:$A$205,C71,DECISIONS!$E$6:$E$205,"EXCLUDE DIRECT")=1),"COMPATIBLE","REVIEW")))))))</x:f>
      </x:c>
      <x:c r="K71" s="26" t="str">
        <x:f>IF(A71="","",IF(OR(H71&lt;&gt;"VALID",I71&lt;&gt;"MATCH",J71&lt;&gt;"COMPATIBLE"),"BLOCKED",IF(COUNTIFS(DECISIONS!$A$6:$A$205,C71,DECISIONS!$K$6:$K$205,"READY")=1,"READY",IF(D71="EVIDENCE COLLECTION","READY","UNRESOLVED"))))</x:f>
      </x:c>
    </x:row>
    <x:row r="72">
      <x:c r="A72" s="20"/>
      <x:c r="B72" s="20"/>
      <x:c r="C72" s="20"/>
      <x:c r="D72" s="20"/>
      <x:c r="E72" s="20"/>
      <x:c r="F72" s="20"/>
      <x:c r="G72" s="20"/>
      <x:c r="H72" s="26" t="str">
        <x:f>IF(A72="","",IF(COUNTIF($A$6:$A$205,A72)&gt;1,"INVALID - DUPLICATE ID",IF(AND(COUNTIF(CANDIDATES!$A$6:$A$205,B72)=1,COUNTIF(DECISIONS!$A$6:$A$205,C72)=1,OR(AND(LEN(D72)=18,IFERROR(FIND("DIRECT OFFER / CRO",D72),0)=1),AND(LEN(D72)=19,IFERROR(FIND("AUTHORITY / CONTENT",D72),0)=1),AND(LEN(D72)=25,IFERROR(FIND("PROCUREMENT / POSITIONING",D72),0)=1),AND(LEN(D72)=19,IFERROR(FIND("SUBSTITUTE RESPONSE",D72),0)=1),AND(LEN(D72)=19,IFERROR(FIND("EVIDENCE COLLECTION",D72),0)=1),AND(LEN(D72)=19,IFERROR(FIND("NO ACTION / MONITOR",D72),0)=1))),"VALID","INVALID - CONTROL / ID")))</x:f>
      </x:c>
      <x:c r="I72" s="26" t="str">
        <x:f>IF(A72="","",IF(COUNTIFS(DECISIONS!$A$6:$A$205,C72,DECISIONS!$B$6:$B$205,B72)=1,"MATCH","MISMATCH"))</x:f>
      </x:c>
      <x:c r="J72" s="26" t="str">
        <x:f>IF(A72="","",IF(I72&lt;&gt;"MATCH","INCOMPATIBLE",IF(AND(D72="DIRECT OFFER / CRO",COUNTIFS(DECISIONS!$A$6:$A$205,C72,DECISIONS!$E$6:$E$205,"INCLUDE DIRECT")=1),"COMPATIBLE",IF(AND(D72="SUBSTITUTE RESPONSE",COUNTIFS(DECISIONS!$A$6:$A$205,C72,DECISIONS!$E$6:$E$205,"INCLUDE SUBSTITUTE")=1),"COMPATIBLE",IF(AND(D72="EVIDENCE COLLECTION",COUNTIFS(DECISIONS!$A$6:$A$205,C72,DECISIONS!$K$6:$K$205,"UNRESOLVED")=1),"COMPATIBLE",IF(AND(D72="AUTHORITY / CONTENT",OR(COUNTIFS(DECISIONS!$A$6:$A$205,C72,DECISIONS!$E$6:$E$205,"INCLUDE REFERENCE")=1,COUNTIFS(DECISIONS!$A$6:$A$205,C72,DECISIONS!$E$6:$E$205,"INCLUDE CONDITIONAL")=1)),"COMPATIBLE",IF(AND(D72="NO ACTION / MONITOR",COUNTIFS(DECISIONS!$A$6:$A$205,C72,DECISIONS!$E$6:$E$205,"EXCLUDE DIRECT")=1),"COMPATIBLE","REVIEW")))))))</x:f>
      </x:c>
      <x:c r="K72" s="26" t="str">
        <x:f>IF(A72="","",IF(OR(H72&lt;&gt;"VALID",I72&lt;&gt;"MATCH",J72&lt;&gt;"COMPATIBLE"),"BLOCKED",IF(COUNTIFS(DECISIONS!$A$6:$A$205,C72,DECISIONS!$K$6:$K$205,"READY")=1,"READY",IF(D72="EVIDENCE COLLECTION","READY","UNRESOLVED"))))</x:f>
      </x:c>
    </x:row>
    <x:row r="73">
      <x:c r="A73" s="20"/>
      <x:c r="B73" s="20"/>
      <x:c r="C73" s="20"/>
      <x:c r="D73" s="20"/>
      <x:c r="E73" s="20"/>
      <x:c r="F73" s="20"/>
      <x:c r="G73" s="20"/>
      <x:c r="H73" s="26" t="str">
        <x:f>IF(A73="","",IF(COUNTIF($A$6:$A$205,A73)&gt;1,"INVALID - DUPLICATE ID",IF(AND(COUNTIF(CANDIDATES!$A$6:$A$205,B73)=1,COUNTIF(DECISIONS!$A$6:$A$205,C73)=1,OR(AND(LEN(D73)=18,IFERROR(FIND("DIRECT OFFER / CRO",D73),0)=1),AND(LEN(D73)=19,IFERROR(FIND("AUTHORITY / CONTENT",D73),0)=1),AND(LEN(D73)=25,IFERROR(FIND("PROCUREMENT / POSITIONING",D73),0)=1),AND(LEN(D73)=19,IFERROR(FIND("SUBSTITUTE RESPONSE",D73),0)=1),AND(LEN(D73)=19,IFERROR(FIND("EVIDENCE COLLECTION",D73),0)=1),AND(LEN(D73)=19,IFERROR(FIND("NO ACTION / MONITOR",D73),0)=1))),"VALID","INVALID - CONTROL / ID")))</x:f>
      </x:c>
      <x:c r="I73" s="26" t="str">
        <x:f>IF(A73="","",IF(COUNTIFS(DECISIONS!$A$6:$A$205,C73,DECISIONS!$B$6:$B$205,B73)=1,"MATCH","MISMATCH"))</x:f>
      </x:c>
      <x:c r="J73" s="26" t="str">
        <x:f>IF(A73="","",IF(I73&lt;&gt;"MATCH","INCOMPATIBLE",IF(AND(D73="DIRECT OFFER / CRO",COUNTIFS(DECISIONS!$A$6:$A$205,C73,DECISIONS!$E$6:$E$205,"INCLUDE DIRECT")=1),"COMPATIBLE",IF(AND(D73="SUBSTITUTE RESPONSE",COUNTIFS(DECISIONS!$A$6:$A$205,C73,DECISIONS!$E$6:$E$205,"INCLUDE SUBSTITUTE")=1),"COMPATIBLE",IF(AND(D73="EVIDENCE COLLECTION",COUNTIFS(DECISIONS!$A$6:$A$205,C73,DECISIONS!$K$6:$K$205,"UNRESOLVED")=1),"COMPATIBLE",IF(AND(D73="AUTHORITY / CONTENT",OR(COUNTIFS(DECISIONS!$A$6:$A$205,C73,DECISIONS!$E$6:$E$205,"INCLUDE REFERENCE")=1,COUNTIFS(DECISIONS!$A$6:$A$205,C73,DECISIONS!$E$6:$E$205,"INCLUDE CONDITIONAL")=1)),"COMPATIBLE",IF(AND(D73="NO ACTION / MONITOR",COUNTIFS(DECISIONS!$A$6:$A$205,C73,DECISIONS!$E$6:$E$205,"EXCLUDE DIRECT")=1),"COMPATIBLE","REVIEW")))))))</x:f>
      </x:c>
      <x:c r="K73" s="26" t="str">
        <x:f>IF(A73="","",IF(OR(H73&lt;&gt;"VALID",I73&lt;&gt;"MATCH",J73&lt;&gt;"COMPATIBLE"),"BLOCKED",IF(COUNTIFS(DECISIONS!$A$6:$A$205,C73,DECISIONS!$K$6:$K$205,"READY")=1,"READY",IF(D73="EVIDENCE COLLECTION","READY","UNRESOLVED"))))</x:f>
      </x:c>
    </x:row>
    <x:row r="74">
      <x:c r="A74" s="20"/>
      <x:c r="B74" s="20"/>
      <x:c r="C74" s="20"/>
      <x:c r="D74" s="20"/>
      <x:c r="E74" s="20"/>
      <x:c r="F74" s="20"/>
      <x:c r="G74" s="20"/>
      <x:c r="H74" s="26" t="str">
        <x:f>IF(A74="","",IF(COUNTIF($A$6:$A$205,A74)&gt;1,"INVALID - DUPLICATE ID",IF(AND(COUNTIF(CANDIDATES!$A$6:$A$205,B74)=1,COUNTIF(DECISIONS!$A$6:$A$205,C74)=1,OR(AND(LEN(D74)=18,IFERROR(FIND("DIRECT OFFER / CRO",D74),0)=1),AND(LEN(D74)=19,IFERROR(FIND("AUTHORITY / CONTENT",D74),0)=1),AND(LEN(D74)=25,IFERROR(FIND("PROCUREMENT / POSITIONING",D74),0)=1),AND(LEN(D74)=19,IFERROR(FIND("SUBSTITUTE RESPONSE",D74),0)=1),AND(LEN(D74)=19,IFERROR(FIND("EVIDENCE COLLECTION",D74),0)=1),AND(LEN(D74)=19,IFERROR(FIND("NO ACTION / MONITOR",D74),0)=1))),"VALID","INVALID - CONTROL / ID")))</x:f>
      </x:c>
      <x:c r="I74" s="26" t="str">
        <x:f>IF(A74="","",IF(COUNTIFS(DECISIONS!$A$6:$A$205,C74,DECISIONS!$B$6:$B$205,B74)=1,"MATCH","MISMATCH"))</x:f>
      </x:c>
      <x:c r="J74" s="26" t="str">
        <x:f>IF(A74="","",IF(I74&lt;&gt;"MATCH","INCOMPATIBLE",IF(AND(D74="DIRECT OFFER / CRO",COUNTIFS(DECISIONS!$A$6:$A$205,C74,DECISIONS!$E$6:$E$205,"INCLUDE DIRECT")=1),"COMPATIBLE",IF(AND(D74="SUBSTITUTE RESPONSE",COUNTIFS(DECISIONS!$A$6:$A$205,C74,DECISIONS!$E$6:$E$205,"INCLUDE SUBSTITUTE")=1),"COMPATIBLE",IF(AND(D74="EVIDENCE COLLECTION",COUNTIFS(DECISIONS!$A$6:$A$205,C74,DECISIONS!$K$6:$K$205,"UNRESOLVED")=1),"COMPATIBLE",IF(AND(D74="AUTHORITY / CONTENT",OR(COUNTIFS(DECISIONS!$A$6:$A$205,C74,DECISIONS!$E$6:$E$205,"INCLUDE REFERENCE")=1,COUNTIFS(DECISIONS!$A$6:$A$205,C74,DECISIONS!$E$6:$E$205,"INCLUDE CONDITIONAL")=1)),"COMPATIBLE",IF(AND(D74="NO ACTION / MONITOR",COUNTIFS(DECISIONS!$A$6:$A$205,C74,DECISIONS!$E$6:$E$205,"EXCLUDE DIRECT")=1),"COMPATIBLE","REVIEW")))))))</x:f>
      </x:c>
      <x:c r="K74" s="26" t="str">
        <x:f>IF(A74="","",IF(OR(H74&lt;&gt;"VALID",I74&lt;&gt;"MATCH",J74&lt;&gt;"COMPATIBLE"),"BLOCKED",IF(COUNTIFS(DECISIONS!$A$6:$A$205,C74,DECISIONS!$K$6:$K$205,"READY")=1,"READY",IF(D74="EVIDENCE COLLECTION","READY","UNRESOLVED"))))</x:f>
      </x:c>
    </x:row>
    <x:row r="75">
      <x:c r="A75" s="20"/>
      <x:c r="B75" s="20"/>
      <x:c r="C75" s="20"/>
      <x:c r="D75" s="20"/>
      <x:c r="E75" s="20"/>
      <x:c r="F75" s="20"/>
      <x:c r="G75" s="20"/>
      <x:c r="H75" s="26" t="str">
        <x:f>IF(A75="","",IF(COUNTIF($A$6:$A$205,A75)&gt;1,"INVALID - DUPLICATE ID",IF(AND(COUNTIF(CANDIDATES!$A$6:$A$205,B75)=1,COUNTIF(DECISIONS!$A$6:$A$205,C75)=1,OR(AND(LEN(D75)=18,IFERROR(FIND("DIRECT OFFER / CRO",D75),0)=1),AND(LEN(D75)=19,IFERROR(FIND("AUTHORITY / CONTENT",D75),0)=1),AND(LEN(D75)=25,IFERROR(FIND("PROCUREMENT / POSITIONING",D75),0)=1),AND(LEN(D75)=19,IFERROR(FIND("SUBSTITUTE RESPONSE",D75),0)=1),AND(LEN(D75)=19,IFERROR(FIND("EVIDENCE COLLECTION",D75),0)=1),AND(LEN(D75)=19,IFERROR(FIND("NO ACTION / MONITOR",D75),0)=1))),"VALID","INVALID - CONTROL / ID")))</x:f>
      </x:c>
      <x:c r="I75" s="26" t="str">
        <x:f>IF(A75="","",IF(COUNTIFS(DECISIONS!$A$6:$A$205,C75,DECISIONS!$B$6:$B$205,B75)=1,"MATCH","MISMATCH"))</x:f>
      </x:c>
      <x:c r="J75" s="26" t="str">
        <x:f>IF(A75="","",IF(I75&lt;&gt;"MATCH","INCOMPATIBLE",IF(AND(D75="DIRECT OFFER / CRO",COUNTIFS(DECISIONS!$A$6:$A$205,C75,DECISIONS!$E$6:$E$205,"INCLUDE DIRECT")=1),"COMPATIBLE",IF(AND(D75="SUBSTITUTE RESPONSE",COUNTIFS(DECISIONS!$A$6:$A$205,C75,DECISIONS!$E$6:$E$205,"INCLUDE SUBSTITUTE")=1),"COMPATIBLE",IF(AND(D75="EVIDENCE COLLECTION",COUNTIFS(DECISIONS!$A$6:$A$205,C75,DECISIONS!$K$6:$K$205,"UNRESOLVED")=1),"COMPATIBLE",IF(AND(D75="AUTHORITY / CONTENT",OR(COUNTIFS(DECISIONS!$A$6:$A$205,C75,DECISIONS!$E$6:$E$205,"INCLUDE REFERENCE")=1,COUNTIFS(DECISIONS!$A$6:$A$205,C75,DECISIONS!$E$6:$E$205,"INCLUDE CONDITIONAL")=1)),"COMPATIBLE",IF(AND(D75="NO ACTION / MONITOR",COUNTIFS(DECISIONS!$A$6:$A$205,C75,DECISIONS!$E$6:$E$205,"EXCLUDE DIRECT")=1),"COMPATIBLE","REVIEW")))))))</x:f>
      </x:c>
      <x:c r="K75" s="26" t="str">
        <x:f>IF(A75="","",IF(OR(H75&lt;&gt;"VALID",I75&lt;&gt;"MATCH",J75&lt;&gt;"COMPATIBLE"),"BLOCKED",IF(COUNTIFS(DECISIONS!$A$6:$A$205,C75,DECISIONS!$K$6:$K$205,"READY")=1,"READY",IF(D75="EVIDENCE COLLECTION","READY","UNRESOLVED"))))</x:f>
      </x:c>
    </x:row>
    <x:row r="76">
      <x:c r="A76" s="20"/>
      <x:c r="B76" s="20"/>
      <x:c r="C76" s="20"/>
      <x:c r="D76" s="20"/>
      <x:c r="E76" s="20"/>
      <x:c r="F76" s="20"/>
      <x:c r="G76" s="20"/>
      <x:c r="H76" s="26" t="str">
        <x:f>IF(A76="","",IF(COUNTIF($A$6:$A$205,A76)&gt;1,"INVALID - DUPLICATE ID",IF(AND(COUNTIF(CANDIDATES!$A$6:$A$205,B76)=1,COUNTIF(DECISIONS!$A$6:$A$205,C76)=1,OR(AND(LEN(D76)=18,IFERROR(FIND("DIRECT OFFER / CRO",D76),0)=1),AND(LEN(D76)=19,IFERROR(FIND("AUTHORITY / CONTENT",D76),0)=1),AND(LEN(D76)=25,IFERROR(FIND("PROCUREMENT / POSITIONING",D76),0)=1),AND(LEN(D76)=19,IFERROR(FIND("SUBSTITUTE RESPONSE",D76),0)=1),AND(LEN(D76)=19,IFERROR(FIND("EVIDENCE COLLECTION",D76),0)=1),AND(LEN(D76)=19,IFERROR(FIND("NO ACTION / MONITOR",D76),0)=1))),"VALID","INVALID - CONTROL / ID")))</x:f>
      </x:c>
      <x:c r="I76" s="26" t="str">
        <x:f>IF(A76="","",IF(COUNTIFS(DECISIONS!$A$6:$A$205,C76,DECISIONS!$B$6:$B$205,B76)=1,"MATCH","MISMATCH"))</x:f>
      </x:c>
      <x:c r="J76" s="26" t="str">
        <x:f>IF(A76="","",IF(I76&lt;&gt;"MATCH","INCOMPATIBLE",IF(AND(D76="DIRECT OFFER / CRO",COUNTIFS(DECISIONS!$A$6:$A$205,C76,DECISIONS!$E$6:$E$205,"INCLUDE DIRECT")=1),"COMPATIBLE",IF(AND(D76="SUBSTITUTE RESPONSE",COUNTIFS(DECISIONS!$A$6:$A$205,C76,DECISIONS!$E$6:$E$205,"INCLUDE SUBSTITUTE")=1),"COMPATIBLE",IF(AND(D76="EVIDENCE COLLECTION",COUNTIFS(DECISIONS!$A$6:$A$205,C76,DECISIONS!$K$6:$K$205,"UNRESOLVED")=1),"COMPATIBLE",IF(AND(D76="AUTHORITY / CONTENT",OR(COUNTIFS(DECISIONS!$A$6:$A$205,C76,DECISIONS!$E$6:$E$205,"INCLUDE REFERENCE")=1,COUNTIFS(DECISIONS!$A$6:$A$205,C76,DECISIONS!$E$6:$E$205,"INCLUDE CONDITIONAL")=1)),"COMPATIBLE",IF(AND(D76="NO ACTION / MONITOR",COUNTIFS(DECISIONS!$A$6:$A$205,C76,DECISIONS!$E$6:$E$205,"EXCLUDE DIRECT")=1),"COMPATIBLE","REVIEW")))))))</x:f>
      </x:c>
      <x:c r="K76" s="26" t="str">
        <x:f>IF(A76="","",IF(OR(H76&lt;&gt;"VALID",I76&lt;&gt;"MATCH",J76&lt;&gt;"COMPATIBLE"),"BLOCKED",IF(COUNTIFS(DECISIONS!$A$6:$A$205,C76,DECISIONS!$K$6:$K$205,"READY")=1,"READY",IF(D76="EVIDENCE COLLECTION","READY","UNRESOLVED"))))</x:f>
      </x:c>
    </x:row>
    <x:row r="77">
      <x:c r="A77" s="20"/>
      <x:c r="B77" s="20"/>
      <x:c r="C77" s="20"/>
      <x:c r="D77" s="20"/>
      <x:c r="E77" s="20"/>
      <x:c r="F77" s="20"/>
      <x:c r="G77" s="20"/>
      <x:c r="H77" s="26" t="str">
        <x:f>IF(A77="","",IF(COUNTIF($A$6:$A$205,A77)&gt;1,"INVALID - DUPLICATE ID",IF(AND(COUNTIF(CANDIDATES!$A$6:$A$205,B77)=1,COUNTIF(DECISIONS!$A$6:$A$205,C77)=1,OR(AND(LEN(D77)=18,IFERROR(FIND("DIRECT OFFER / CRO",D77),0)=1),AND(LEN(D77)=19,IFERROR(FIND("AUTHORITY / CONTENT",D77),0)=1),AND(LEN(D77)=25,IFERROR(FIND("PROCUREMENT / POSITIONING",D77),0)=1),AND(LEN(D77)=19,IFERROR(FIND("SUBSTITUTE RESPONSE",D77),0)=1),AND(LEN(D77)=19,IFERROR(FIND("EVIDENCE COLLECTION",D77),0)=1),AND(LEN(D77)=19,IFERROR(FIND("NO ACTION / MONITOR",D77),0)=1))),"VALID","INVALID - CONTROL / ID")))</x:f>
      </x:c>
      <x:c r="I77" s="26" t="str">
        <x:f>IF(A77="","",IF(COUNTIFS(DECISIONS!$A$6:$A$205,C77,DECISIONS!$B$6:$B$205,B77)=1,"MATCH","MISMATCH"))</x:f>
      </x:c>
      <x:c r="J77" s="26" t="str">
        <x:f>IF(A77="","",IF(I77&lt;&gt;"MATCH","INCOMPATIBLE",IF(AND(D77="DIRECT OFFER / CRO",COUNTIFS(DECISIONS!$A$6:$A$205,C77,DECISIONS!$E$6:$E$205,"INCLUDE DIRECT")=1),"COMPATIBLE",IF(AND(D77="SUBSTITUTE RESPONSE",COUNTIFS(DECISIONS!$A$6:$A$205,C77,DECISIONS!$E$6:$E$205,"INCLUDE SUBSTITUTE")=1),"COMPATIBLE",IF(AND(D77="EVIDENCE COLLECTION",COUNTIFS(DECISIONS!$A$6:$A$205,C77,DECISIONS!$K$6:$K$205,"UNRESOLVED")=1),"COMPATIBLE",IF(AND(D77="AUTHORITY / CONTENT",OR(COUNTIFS(DECISIONS!$A$6:$A$205,C77,DECISIONS!$E$6:$E$205,"INCLUDE REFERENCE")=1,COUNTIFS(DECISIONS!$A$6:$A$205,C77,DECISIONS!$E$6:$E$205,"INCLUDE CONDITIONAL")=1)),"COMPATIBLE",IF(AND(D77="NO ACTION / MONITOR",COUNTIFS(DECISIONS!$A$6:$A$205,C77,DECISIONS!$E$6:$E$205,"EXCLUDE DIRECT")=1),"COMPATIBLE","REVIEW")))))))</x:f>
      </x:c>
      <x:c r="K77" s="26" t="str">
        <x:f>IF(A77="","",IF(OR(H77&lt;&gt;"VALID",I77&lt;&gt;"MATCH",J77&lt;&gt;"COMPATIBLE"),"BLOCKED",IF(COUNTIFS(DECISIONS!$A$6:$A$205,C77,DECISIONS!$K$6:$K$205,"READY")=1,"READY",IF(D77="EVIDENCE COLLECTION","READY","UNRESOLVED"))))</x:f>
      </x:c>
    </x:row>
    <x:row r="78">
      <x:c r="A78" s="20"/>
      <x:c r="B78" s="20"/>
      <x:c r="C78" s="20"/>
      <x:c r="D78" s="20"/>
      <x:c r="E78" s="20"/>
      <x:c r="F78" s="20"/>
      <x:c r="G78" s="20"/>
      <x:c r="H78" s="26" t="str">
        <x:f>IF(A78="","",IF(COUNTIF($A$6:$A$205,A78)&gt;1,"INVALID - DUPLICATE ID",IF(AND(COUNTIF(CANDIDATES!$A$6:$A$205,B78)=1,COUNTIF(DECISIONS!$A$6:$A$205,C78)=1,OR(AND(LEN(D78)=18,IFERROR(FIND("DIRECT OFFER / CRO",D78),0)=1),AND(LEN(D78)=19,IFERROR(FIND("AUTHORITY / CONTENT",D78),0)=1),AND(LEN(D78)=25,IFERROR(FIND("PROCUREMENT / POSITIONING",D78),0)=1),AND(LEN(D78)=19,IFERROR(FIND("SUBSTITUTE RESPONSE",D78),0)=1),AND(LEN(D78)=19,IFERROR(FIND("EVIDENCE COLLECTION",D78),0)=1),AND(LEN(D78)=19,IFERROR(FIND("NO ACTION / MONITOR",D78),0)=1))),"VALID","INVALID - CONTROL / ID")))</x:f>
      </x:c>
      <x:c r="I78" s="26" t="str">
        <x:f>IF(A78="","",IF(COUNTIFS(DECISIONS!$A$6:$A$205,C78,DECISIONS!$B$6:$B$205,B78)=1,"MATCH","MISMATCH"))</x:f>
      </x:c>
      <x:c r="J78" s="26" t="str">
        <x:f>IF(A78="","",IF(I78&lt;&gt;"MATCH","INCOMPATIBLE",IF(AND(D78="DIRECT OFFER / CRO",COUNTIFS(DECISIONS!$A$6:$A$205,C78,DECISIONS!$E$6:$E$205,"INCLUDE DIRECT")=1),"COMPATIBLE",IF(AND(D78="SUBSTITUTE RESPONSE",COUNTIFS(DECISIONS!$A$6:$A$205,C78,DECISIONS!$E$6:$E$205,"INCLUDE SUBSTITUTE")=1),"COMPATIBLE",IF(AND(D78="EVIDENCE COLLECTION",COUNTIFS(DECISIONS!$A$6:$A$205,C78,DECISIONS!$K$6:$K$205,"UNRESOLVED")=1),"COMPATIBLE",IF(AND(D78="AUTHORITY / CONTENT",OR(COUNTIFS(DECISIONS!$A$6:$A$205,C78,DECISIONS!$E$6:$E$205,"INCLUDE REFERENCE")=1,COUNTIFS(DECISIONS!$A$6:$A$205,C78,DECISIONS!$E$6:$E$205,"INCLUDE CONDITIONAL")=1)),"COMPATIBLE",IF(AND(D78="NO ACTION / MONITOR",COUNTIFS(DECISIONS!$A$6:$A$205,C78,DECISIONS!$E$6:$E$205,"EXCLUDE DIRECT")=1),"COMPATIBLE","REVIEW")))))))</x:f>
      </x:c>
      <x:c r="K78" s="26" t="str">
        <x:f>IF(A78="","",IF(OR(H78&lt;&gt;"VALID",I78&lt;&gt;"MATCH",J78&lt;&gt;"COMPATIBLE"),"BLOCKED",IF(COUNTIFS(DECISIONS!$A$6:$A$205,C78,DECISIONS!$K$6:$K$205,"READY")=1,"READY",IF(D78="EVIDENCE COLLECTION","READY","UNRESOLVED"))))</x:f>
      </x:c>
    </x:row>
    <x:row r="79">
      <x:c r="A79" s="20"/>
      <x:c r="B79" s="20"/>
      <x:c r="C79" s="20"/>
      <x:c r="D79" s="20"/>
      <x:c r="E79" s="20"/>
      <x:c r="F79" s="20"/>
      <x:c r="G79" s="20"/>
      <x:c r="H79" s="26" t="str">
        <x:f>IF(A79="","",IF(COUNTIF($A$6:$A$205,A79)&gt;1,"INVALID - DUPLICATE ID",IF(AND(COUNTIF(CANDIDATES!$A$6:$A$205,B79)=1,COUNTIF(DECISIONS!$A$6:$A$205,C79)=1,OR(AND(LEN(D79)=18,IFERROR(FIND("DIRECT OFFER / CRO",D79),0)=1),AND(LEN(D79)=19,IFERROR(FIND("AUTHORITY / CONTENT",D79),0)=1),AND(LEN(D79)=25,IFERROR(FIND("PROCUREMENT / POSITIONING",D79),0)=1),AND(LEN(D79)=19,IFERROR(FIND("SUBSTITUTE RESPONSE",D79),0)=1),AND(LEN(D79)=19,IFERROR(FIND("EVIDENCE COLLECTION",D79),0)=1),AND(LEN(D79)=19,IFERROR(FIND("NO ACTION / MONITOR",D79),0)=1))),"VALID","INVALID - CONTROL / ID")))</x:f>
      </x:c>
      <x:c r="I79" s="26" t="str">
        <x:f>IF(A79="","",IF(COUNTIFS(DECISIONS!$A$6:$A$205,C79,DECISIONS!$B$6:$B$205,B79)=1,"MATCH","MISMATCH"))</x:f>
      </x:c>
      <x:c r="J79" s="26" t="str">
        <x:f>IF(A79="","",IF(I79&lt;&gt;"MATCH","INCOMPATIBLE",IF(AND(D79="DIRECT OFFER / CRO",COUNTIFS(DECISIONS!$A$6:$A$205,C79,DECISIONS!$E$6:$E$205,"INCLUDE DIRECT")=1),"COMPATIBLE",IF(AND(D79="SUBSTITUTE RESPONSE",COUNTIFS(DECISIONS!$A$6:$A$205,C79,DECISIONS!$E$6:$E$205,"INCLUDE SUBSTITUTE")=1),"COMPATIBLE",IF(AND(D79="EVIDENCE COLLECTION",COUNTIFS(DECISIONS!$A$6:$A$205,C79,DECISIONS!$K$6:$K$205,"UNRESOLVED")=1),"COMPATIBLE",IF(AND(D79="AUTHORITY / CONTENT",OR(COUNTIFS(DECISIONS!$A$6:$A$205,C79,DECISIONS!$E$6:$E$205,"INCLUDE REFERENCE")=1,COUNTIFS(DECISIONS!$A$6:$A$205,C79,DECISIONS!$E$6:$E$205,"INCLUDE CONDITIONAL")=1)),"COMPATIBLE",IF(AND(D79="NO ACTION / MONITOR",COUNTIFS(DECISIONS!$A$6:$A$205,C79,DECISIONS!$E$6:$E$205,"EXCLUDE DIRECT")=1),"COMPATIBLE","REVIEW")))))))</x:f>
      </x:c>
      <x:c r="K79" s="26" t="str">
        <x:f>IF(A79="","",IF(OR(H79&lt;&gt;"VALID",I79&lt;&gt;"MATCH",J79&lt;&gt;"COMPATIBLE"),"BLOCKED",IF(COUNTIFS(DECISIONS!$A$6:$A$205,C79,DECISIONS!$K$6:$K$205,"READY")=1,"READY",IF(D79="EVIDENCE COLLECTION","READY","UNRESOLVED"))))</x:f>
      </x:c>
    </x:row>
    <x:row r="80">
      <x:c r="A80" s="20"/>
      <x:c r="B80" s="20"/>
      <x:c r="C80" s="20"/>
      <x:c r="D80" s="20"/>
      <x:c r="E80" s="20"/>
      <x:c r="F80" s="20"/>
      <x:c r="G80" s="20"/>
      <x:c r="H80" s="26" t="str">
        <x:f>IF(A80="","",IF(COUNTIF($A$6:$A$205,A80)&gt;1,"INVALID - DUPLICATE ID",IF(AND(COUNTIF(CANDIDATES!$A$6:$A$205,B80)=1,COUNTIF(DECISIONS!$A$6:$A$205,C80)=1,OR(AND(LEN(D80)=18,IFERROR(FIND("DIRECT OFFER / CRO",D80),0)=1),AND(LEN(D80)=19,IFERROR(FIND("AUTHORITY / CONTENT",D80),0)=1),AND(LEN(D80)=25,IFERROR(FIND("PROCUREMENT / POSITIONING",D80),0)=1),AND(LEN(D80)=19,IFERROR(FIND("SUBSTITUTE RESPONSE",D80),0)=1),AND(LEN(D80)=19,IFERROR(FIND("EVIDENCE COLLECTION",D80),0)=1),AND(LEN(D80)=19,IFERROR(FIND("NO ACTION / MONITOR",D80),0)=1))),"VALID","INVALID - CONTROL / ID")))</x:f>
      </x:c>
      <x:c r="I80" s="26" t="str">
        <x:f>IF(A80="","",IF(COUNTIFS(DECISIONS!$A$6:$A$205,C80,DECISIONS!$B$6:$B$205,B80)=1,"MATCH","MISMATCH"))</x:f>
      </x:c>
      <x:c r="J80" s="26" t="str">
        <x:f>IF(A80="","",IF(I80&lt;&gt;"MATCH","INCOMPATIBLE",IF(AND(D80="DIRECT OFFER / CRO",COUNTIFS(DECISIONS!$A$6:$A$205,C80,DECISIONS!$E$6:$E$205,"INCLUDE DIRECT")=1),"COMPATIBLE",IF(AND(D80="SUBSTITUTE RESPONSE",COUNTIFS(DECISIONS!$A$6:$A$205,C80,DECISIONS!$E$6:$E$205,"INCLUDE SUBSTITUTE")=1),"COMPATIBLE",IF(AND(D80="EVIDENCE COLLECTION",COUNTIFS(DECISIONS!$A$6:$A$205,C80,DECISIONS!$K$6:$K$205,"UNRESOLVED")=1),"COMPATIBLE",IF(AND(D80="AUTHORITY / CONTENT",OR(COUNTIFS(DECISIONS!$A$6:$A$205,C80,DECISIONS!$E$6:$E$205,"INCLUDE REFERENCE")=1,COUNTIFS(DECISIONS!$A$6:$A$205,C80,DECISIONS!$E$6:$E$205,"INCLUDE CONDITIONAL")=1)),"COMPATIBLE",IF(AND(D80="NO ACTION / MONITOR",COUNTIFS(DECISIONS!$A$6:$A$205,C80,DECISIONS!$E$6:$E$205,"EXCLUDE DIRECT")=1),"COMPATIBLE","REVIEW")))))))</x:f>
      </x:c>
      <x:c r="K80" s="26" t="str">
        <x:f>IF(A80="","",IF(OR(H80&lt;&gt;"VALID",I80&lt;&gt;"MATCH",J80&lt;&gt;"COMPATIBLE"),"BLOCKED",IF(COUNTIFS(DECISIONS!$A$6:$A$205,C80,DECISIONS!$K$6:$K$205,"READY")=1,"READY",IF(D80="EVIDENCE COLLECTION","READY","UNRESOLVED"))))</x:f>
      </x:c>
    </x:row>
    <x:row r="81">
      <x:c r="A81" s="20"/>
      <x:c r="B81" s="20"/>
      <x:c r="C81" s="20"/>
      <x:c r="D81" s="20"/>
      <x:c r="E81" s="20"/>
      <x:c r="F81" s="20"/>
      <x:c r="G81" s="20"/>
      <x:c r="H81" s="26" t="str">
        <x:f>IF(A81="","",IF(COUNTIF($A$6:$A$205,A81)&gt;1,"INVALID - DUPLICATE ID",IF(AND(COUNTIF(CANDIDATES!$A$6:$A$205,B81)=1,COUNTIF(DECISIONS!$A$6:$A$205,C81)=1,OR(AND(LEN(D81)=18,IFERROR(FIND("DIRECT OFFER / CRO",D81),0)=1),AND(LEN(D81)=19,IFERROR(FIND("AUTHORITY / CONTENT",D81),0)=1),AND(LEN(D81)=25,IFERROR(FIND("PROCUREMENT / POSITIONING",D81),0)=1),AND(LEN(D81)=19,IFERROR(FIND("SUBSTITUTE RESPONSE",D81),0)=1),AND(LEN(D81)=19,IFERROR(FIND("EVIDENCE COLLECTION",D81),0)=1),AND(LEN(D81)=19,IFERROR(FIND("NO ACTION / MONITOR",D81),0)=1))),"VALID","INVALID - CONTROL / ID")))</x:f>
      </x:c>
      <x:c r="I81" s="26" t="str">
        <x:f>IF(A81="","",IF(COUNTIFS(DECISIONS!$A$6:$A$205,C81,DECISIONS!$B$6:$B$205,B81)=1,"MATCH","MISMATCH"))</x:f>
      </x:c>
      <x:c r="J81" s="26" t="str">
        <x:f>IF(A81="","",IF(I81&lt;&gt;"MATCH","INCOMPATIBLE",IF(AND(D81="DIRECT OFFER / CRO",COUNTIFS(DECISIONS!$A$6:$A$205,C81,DECISIONS!$E$6:$E$205,"INCLUDE DIRECT")=1),"COMPATIBLE",IF(AND(D81="SUBSTITUTE RESPONSE",COUNTIFS(DECISIONS!$A$6:$A$205,C81,DECISIONS!$E$6:$E$205,"INCLUDE SUBSTITUTE")=1),"COMPATIBLE",IF(AND(D81="EVIDENCE COLLECTION",COUNTIFS(DECISIONS!$A$6:$A$205,C81,DECISIONS!$K$6:$K$205,"UNRESOLVED")=1),"COMPATIBLE",IF(AND(D81="AUTHORITY / CONTENT",OR(COUNTIFS(DECISIONS!$A$6:$A$205,C81,DECISIONS!$E$6:$E$205,"INCLUDE REFERENCE")=1,COUNTIFS(DECISIONS!$A$6:$A$205,C81,DECISIONS!$E$6:$E$205,"INCLUDE CONDITIONAL")=1)),"COMPATIBLE",IF(AND(D81="NO ACTION / MONITOR",COUNTIFS(DECISIONS!$A$6:$A$205,C81,DECISIONS!$E$6:$E$205,"EXCLUDE DIRECT")=1),"COMPATIBLE","REVIEW")))))))</x:f>
      </x:c>
      <x:c r="K81" s="26" t="str">
        <x:f>IF(A81="","",IF(OR(H81&lt;&gt;"VALID",I81&lt;&gt;"MATCH",J81&lt;&gt;"COMPATIBLE"),"BLOCKED",IF(COUNTIFS(DECISIONS!$A$6:$A$205,C81,DECISIONS!$K$6:$K$205,"READY")=1,"READY",IF(D81="EVIDENCE COLLECTION","READY","UNRESOLVED"))))</x:f>
      </x:c>
    </x:row>
    <x:row r="82">
      <x:c r="A82" s="20"/>
      <x:c r="B82" s="20"/>
      <x:c r="C82" s="20"/>
      <x:c r="D82" s="20"/>
      <x:c r="E82" s="20"/>
      <x:c r="F82" s="20"/>
      <x:c r="G82" s="20"/>
      <x:c r="H82" s="26" t="str">
        <x:f>IF(A82="","",IF(COUNTIF($A$6:$A$205,A82)&gt;1,"INVALID - DUPLICATE ID",IF(AND(COUNTIF(CANDIDATES!$A$6:$A$205,B82)=1,COUNTIF(DECISIONS!$A$6:$A$205,C82)=1,OR(AND(LEN(D82)=18,IFERROR(FIND("DIRECT OFFER / CRO",D82),0)=1),AND(LEN(D82)=19,IFERROR(FIND("AUTHORITY / CONTENT",D82),0)=1),AND(LEN(D82)=25,IFERROR(FIND("PROCUREMENT / POSITIONING",D82),0)=1),AND(LEN(D82)=19,IFERROR(FIND("SUBSTITUTE RESPONSE",D82),0)=1),AND(LEN(D82)=19,IFERROR(FIND("EVIDENCE COLLECTION",D82),0)=1),AND(LEN(D82)=19,IFERROR(FIND("NO ACTION / MONITOR",D82),0)=1))),"VALID","INVALID - CONTROL / ID")))</x:f>
      </x:c>
      <x:c r="I82" s="26" t="str">
        <x:f>IF(A82="","",IF(COUNTIFS(DECISIONS!$A$6:$A$205,C82,DECISIONS!$B$6:$B$205,B82)=1,"MATCH","MISMATCH"))</x:f>
      </x:c>
      <x:c r="J82" s="26" t="str">
        <x:f>IF(A82="","",IF(I82&lt;&gt;"MATCH","INCOMPATIBLE",IF(AND(D82="DIRECT OFFER / CRO",COUNTIFS(DECISIONS!$A$6:$A$205,C82,DECISIONS!$E$6:$E$205,"INCLUDE DIRECT")=1),"COMPATIBLE",IF(AND(D82="SUBSTITUTE RESPONSE",COUNTIFS(DECISIONS!$A$6:$A$205,C82,DECISIONS!$E$6:$E$205,"INCLUDE SUBSTITUTE")=1),"COMPATIBLE",IF(AND(D82="EVIDENCE COLLECTION",COUNTIFS(DECISIONS!$A$6:$A$205,C82,DECISIONS!$K$6:$K$205,"UNRESOLVED")=1),"COMPATIBLE",IF(AND(D82="AUTHORITY / CONTENT",OR(COUNTIFS(DECISIONS!$A$6:$A$205,C82,DECISIONS!$E$6:$E$205,"INCLUDE REFERENCE")=1,COUNTIFS(DECISIONS!$A$6:$A$205,C82,DECISIONS!$E$6:$E$205,"INCLUDE CONDITIONAL")=1)),"COMPATIBLE",IF(AND(D82="NO ACTION / MONITOR",COUNTIFS(DECISIONS!$A$6:$A$205,C82,DECISIONS!$E$6:$E$205,"EXCLUDE DIRECT")=1),"COMPATIBLE","REVIEW")))))))</x:f>
      </x:c>
      <x:c r="K82" s="26" t="str">
        <x:f>IF(A82="","",IF(OR(H82&lt;&gt;"VALID",I82&lt;&gt;"MATCH",J82&lt;&gt;"COMPATIBLE"),"BLOCKED",IF(COUNTIFS(DECISIONS!$A$6:$A$205,C82,DECISIONS!$K$6:$K$205,"READY")=1,"READY",IF(D82="EVIDENCE COLLECTION","READY","UNRESOLVED"))))</x:f>
      </x:c>
    </x:row>
    <x:row r="83">
      <x:c r="A83" s="20"/>
      <x:c r="B83" s="20"/>
      <x:c r="C83" s="20"/>
      <x:c r="D83" s="20"/>
      <x:c r="E83" s="20"/>
      <x:c r="F83" s="20"/>
      <x:c r="G83" s="20"/>
      <x:c r="H83" s="26" t="str">
        <x:f>IF(A83="","",IF(COUNTIF($A$6:$A$205,A83)&gt;1,"INVALID - DUPLICATE ID",IF(AND(COUNTIF(CANDIDATES!$A$6:$A$205,B83)=1,COUNTIF(DECISIONS!$A$6:$A$205,C83)=1,OR(AND(LEN(D83)=18,IFERROR(FIND("DIRECT OFFER / CRO",D83),0)=1),AND(LEN(D83)=19,IFERROR(FIND("AUTHORITY / CONTENT",D83),0)=1),AND(LEN(D83)=25,IFERROR(FIND("PROCUREMENT / POSITIONING",D83),0)=1),AND(LEN(D83)=19,IFERROR(FIND("SUBSTITUTE RESPONSE",D83),0)=1),AND(LEN(D83)=19,IFERROR(FIND("EVIDENCE COLLECTION",D83),0)=1),AND(LEN(D83)=19,IFERROR(FIND("NO ACTION / MONITOR",D83),0)=1))),"VALID","INVALID - CONTROL / ID")))</x:f>
      </x:c>
      <x:c r="I83" s="26" t="str">
        <x:f>IF(A83="","",IF(COUNTIFS(DECISIONS!$A$6:$A$205,C83,DECISIONS!$B$6:$B$205,B83)=1,"MATCH","MISMATCH"))</x:f>
      </x:c>
      <x:c r="J83" s="26" t="str">
        <x:f>IF(A83="","",IF(I83&lt;&gt;"MATCH","INCOMPATIBLE",IF(AND(D83="DIRECT OFFER / CRO",COUNTIFS(DECISIONS!$A$6:$A$205,C83,DECISIONS!$E$6:$E$205,"INCLUDE DIRECT")=1),"COMPATIBLE",IF(AND(D83="SUBSTITUTE RESPONSE",COUNTIFS(DECISIONS!$A$6:$A$205,C83,DECISIONS!$E$6:$E$205,"INCLUDE SUBSTITUTE")=1),"COMPATIBLE",IF(AND(D83="EVIDENCE COLLECTION",COUNTIFS(DECISIONS!$A$6:$A$205,C83,DECISIONS!$K$6:$K$205,"UNRESOLVED")=1),"COMPATIBLE",IF(AND(D83="AUTHORITY / CONTENT",OR(COUNTIFS(DECISIONS!$A$6:$A$205,C83,DECISIONS!$E$6:$E$205,"INCLUDE REFERENCE")=1,COUNTIFS(DECISIONS!$A$6:$A$205,C83,DECISIONS!$E$6:$E$205,"INCLUDE CONDITIONAL")=1)),"COMPATIBLE",IF(AND(D83="NO ACTION / MONITOR",COUNTIFS(DECISIONS!$A$6:$A$205,C83,DECISIONS!$E$6:$E$205,"EXCLUDE DIRECT")=1),"COMPATIBLE","REVIEW")))))))</x:f>
      </x:c>
      <x:c r="K83" s="26" t="str">
        <x:f>IF(A83="","",IF(OR(H83&lt;&gt;"VALID",I83&lt;&gt;"MATCH",J83&lt;&gt;"COMPATIBLE"),"BLOCKED",IF(COUNTIFS(DECISIONS!$A$6:$A$205,C83,DECISIONS!$K$6:$K$205,"READY")=1,"READY",IF(D83="EVIDENCE COLLECTION","READY","UNRESOLVED"))))</x:f>
      </x:c>
    </x:row>
    <x:row r="84">
      <x:c r="A84" s="20"/>
      <x:c r="B84" s="20"/>
      <x:c r="C84" s="20"/>
      <x:c r="D84" s="20"/>
      <x:c r="E84" s="20"/>
      <x:c r="F84" s="20"/>
      <x:c r="G84" s="20"/>
      <x:c r="H84" s="26" t="str">
        <x:f>IF(A84="","",IF(COUNTIF($A$6:$A$205,A84)&gt;1,"INVALID - DUPLICATE ID",IF(AND(COUNTIF(CANDIDATES!$A$6:$A$205,B84)=1,COUNTIF(DECISIONS!$A$6:$A$205,C84)=1,OR(AND(LEN(D84)=18,IFERROR(FIND("DIRECT OFFER / CRO",D84),0)=1),AND(LEN(D84)=19,IFERROR(FIND("AUTHORITY / CONTENT",D84),0)=1),AND(LEN(D84)=25,IFERROR(FIND("PROCUREMENT / POSITIONING",D84),0)=1),AND(LEN(D84)=19,IFERROR(FIND("SUBSTITUTE RESPONSE",D84),0)=1),AND(LEN(D84)=19,IFERROR(FIND("EVIDENCE COLLECTION",D84),0)=1),AND(LEN(D84)=19,IFERROR(FIND("NO ACTION / MONITOR",D84),0)=1))),"VALID","INVALID - CONTROL / ID")))</x:f>
      </x:c>
      <x:c r="I84" s="26" t="str">
        <x:f>IF(A84="","",IF(COUNTIFS(DECISIONS!$A$6:$A$205,C84,DECISIONS!$B$6:$B$205,B84)=1,"MATCH","MISMATCH"))</x:f>
      </x:c>
      <x:c r="J84" s="26" t="str">
        <x:f>IF(A84="","",IF(I84&lt;&gt;"MATCH","INCOMPATIBLE",IF(AND(D84="DIRECT OFFER / CRO",COUNTIFS(DECISIONS!$A$6:$A$205,C84,DECISIONS!$E$6:$E$205,"INCLUDE DIRECT")=1),"COMPATIBLE",IF(AND(D84="SUBSTITUTE RESPONSE",COUNTIFS(DECISIONS!$A$6:$A$205,C84,DECISIONS!$E$6:$E$205,"INCLUDE SUBSTITUTE")=1),"COMPATIBLE",IF(AND(D84="EVIDENCE COLLECTION",COUNTIFS(DECISIONS!$A$6:$A$205,C84,DECISIONS!$K$6:$K$205,"UNRESOLVED")=1),"COMPATIBLE",IF(AND(D84="AUTHORITY / CONTENT",OR(COUNTIFS(DECISIONS!$A$6:$A$205,C84,DECISIONS!$E$6:$E$205,"INCLUDE REFERENCE")=1,COUNTIFS(DECISIONS!$A$6:$A$205,C84,DECISIONS!$E$6:$E$205,"INCLUDE CONDITIONAL")=1)),"COMPATIBLE",IF(AND(D84="NO ACTION / MONITOR",COUNTIFS(DECISIONS!$A$6:$A$205,C84,DECISIONS!$E$6:$E$205,"EXCLUDE DIRECT")=1),"COMPATIBLE","REVIEW")))))))</x:f>
      </x:c>
      <x:c r="K84" s="26" t="str">
        <x:f>IF(A84="","",IF(OR(H84&lt;&gt;"VALID",I84&lt;&gt;"MATCH",J84&lt;&gt;"COMPATIBLE"),"BLOCKED",IF(COUNTIFS(DECISIONS!$A$6:$A$205,C84,DECISIONS!$K$6:$K$205,"READY")=1,"READY",IF(D84="EVIDENCE COLLECTION","READY","UNRESOLVED"))))</x:f>
      </x:c>
    </x:row>
    <x:row r="85">
      <x:c r="A85" s="20"/>
      <x:c r="B85" s="20"/>
      <x:c r="C85" s="20"/>
      <x:c r="D85" s="20"/>
      <x:c r="E85" s="20"/>
      <x:c r="F85" s="20"/>
      <x:c r="G85" s="20"/>
      <x:c r="H85" s="26" t="str">
        <x:f>IF(A85="","",IF(COUNTIF($A$6:$A$205,A85)&gt;1,"INVALID - DUPLICATE ID",IF(AND(COUNTIF(CANDIDATES!$A$6:$A$205,B85)=1,COUNTIF(DECISIONS!$A$6:$A$205,C85)=1,OR(AND(LEN(D85)=18,IFERROR(FIND("DIRECT OFFER / CRO",D85),0)=1),AND(LEN(D85)=19,IFERROR(FIND("AUTHORITY / CONTENT",D85),0)=1),AND(LEN(D85)=25,IFERROR(FIND("PROCUREMENT / POSITIONING",D85),0)=1),AND(LEN(D85)=19,IFERROR(FIND("SUBSTITUTE RESPONSE",D85),0)=1),AND(LEN(D85)=19,IFERROR(FIND("EVIDENCE COLLECTION",D85),0)=1),AND(LEN(D85)=19,IFERROR(FIND("NO ACTION / MONITOR",D85),0)=1))),"VALID","INVALID - CONTROL / ID")))</x:f>
      </x:c>
      <x:c r="I85" s="26" t="str">
        <x:f>IF(A85="","",IF(COUNTIFS(DECISIONS!$A$6:$A$205,C85,DECISIONS!$B$6:$B$205,B85)=1,"MATCH","MISMATCH"))</x:f>
      </x:c>
      <x:c r="J85" s="26" t="str">
        <x:f>IF(A85="","",IF(I85&lt;&gt;"MATCH","INCOMPATIBLE",IF(AND(D85="DIRECT OFFER / CRO",COUNTIFS(DECISIONS!$A$6:$A$205,C85,DECISIONS!$E$6:$E$205,"INCLUDE DIRECT")=1),"COMPATIBLE",IF(AND(D85="SUBSTITUTE RESPONSE",COUNTIFS(DECISIONS!$A$6:$A$205,C85,DECISIONS!$E$6:$E$205,"INCLUDE SUBSTITUTE")=1),"COMPATIBLE",IF(AND(D85="EVIDENCE COLLECTION",COUNTIFS(DECISIONS!$A$6:$A$205,C85,DECISIONS!$K$6:$K$205,"UNRESOLVED")=1),"COMPATIBLE",IF(AND(D85="AUTHORITY / CONTENT",OR(COUNTIFS(DECISIONS!$A$6:$A$205,C85,DECISIONS!$E$6:$E$205,"INCLUDE REFERENCE")=1,COUNTIFS(DECISIONS!$A$6:$A$205,C85,DECISIONS!$E$6:$E$205,"INCLUDE CONDITIONAL")=1)),"COMPATIBLE",IF(AND(D85="NO ACTION / MONITOR",COUNTIFS(DECISIONS!$A$6:$A$205,C85,DECISIONS!$E$6:$E$205,"EXCLUDE DIRECT")=1),"COMPATIBLE","REVIEW")))))))</x:f>
      </x:c>
      <x:c r="K85" s="26" t="str">
        <x:f>IF(A85="","",IF(OR(H85&lt;&gt;"VALID",I85&lt;&gt;"MATCH",J85&lt;&gt;"COMPATIBLE"),"BLOCKED",IF(COUNTIFS(DECISIONS!$A$6:$A$205,C85,DECISIONS!$K$6:$K$205,"READY")=1,"READY",IF(D85="EVIDENCE COLLECTION","READY","UNRESOLVED"))))</x:f>
      </x:c>
    </x:row>
    <x:row r="86">
      <x:c r="A86" s="20"/>
      <x:c r="B86" s="20"/>
      <x:c r="C86" s="20"/>
      <x:c r="D86" s="20"/>
      <x:c r="E86" s="20"/>
      <x:c r="F86" s="20"/>
      <x:c r="G86" s="20"/>
      <x:c r="H86" s="26" t="str">
        <x:f>IF(A86="","",IF(COUNTIF($A$6:$A$205,A86)&gt;1,"INVALID - DUPLICATE ID",IF(AND(COUNTIF(CANDIDATES!$A$6:$A$205,B86)=1,COUNTIF(DECISIONS!$A$6:$A$205,C86)=1,OR(AND(LEN(D86)=18,IFERROR(FIND("DIRECT OFFER / CRO",D86),0)=1),AND(LEN(D86)=19,IFERROR(FIND("AUTHORITY / CONTENT",D86),0)=1),AND(LEN(D86)=25,IFERROR(FIND("PROCUREMENT / POSITIONING",D86),0)=1),AND(LEN(D86)=19,IFERROR(FIND("SUBSTITUTE RESPONSE",D86),0)=1),AND(LEN(D86)=19,IFERROR(FIND("EVIDENCE COLLECTION",D86),0)=1),AND(LEN(D86)=19,IFERROR(FIND("NO ACTION / MONITOR",D86),0)=1))),"VALID","INVALID - CONTROL / ID")))</x:f>
      </x:c>
      <x:c r="I86" s="26" t="str">
        <x:f>IF(A86="","",IF(COUNTIFS(DECISIONS!$A$6:$A$205,C86,DECISIONS!$B$6:$B$205,B86)=1,"MATCH","MISMATCH"))</x:f>
      </x:c>
      <x:c r="J86" s="26" t="str">
        <x:f>IF(A86="","",IF(I86&lt;&gt;"MATCH","INCOMPATIBLE",IF(AND(D86="DIRECT OFFER / CRO",COUNTIFS(DECISIONS!$A$6:$A$205,C86,DECISIONS!$E$6:$E$205,"INCLUDE DIRECT")=1),"COMPATIBLE",IF(AND(D86="SUBSTITUTE RESPONSE",COUNTIFS(DECISIONS!$A$6:$A$205,C86,DECISIONS!$E$6:$E$205,"INCLUDE SUBSTITUTE")=1),"COMPATIBLE",IF(AND(D86="EVIDENCE COLLECTION",COUNTIFS(DECISIONS!$A$6:$A$205,C86,DECISIONS!$K$6:$K$205,"UNRESOLVED")=1),"COMPATIBLE",IF(AND(D86="AUTHORITY / CONTENT",OR(COUNTIFS(DECISIONS!$A$6:$A$205,C86,DECISIONS!$E$6:$E$205,"INCLUDE REFERENCE")=1,COUNTIFS(DECISIONS!$A$6:$A$205,C86,DECISIONS!$E$6:$E$205,"INCLUDE CONDITIONAL")=1)),"COMPATIBLE",IF(AND(D86="NO ACTION / MONITOR",COUNTIFS(DECISIONS!$A$6:$A$205,C86,DECISIONS!$E$6:$E$205,"EXCLUDE DIRECT")=1),"COMPATIBLE","REVIEW")))))))</x:f>
      </x:c>
      <x:c r="K86" s="26" t="str">
        <x:f>IF(A86="","",IF(OR(H86&lt;&gt;"VALID",I86&lt;&gt;"MATCH",J86&lt;&gt;"COMPATIBLE"),"BLOCKED",IF(COUNTIFS(DECISIONS!$A$6:$A$205,C86,DECISIONS!$K$6:$K$205,"READY")=1,"READY",IF(D86="EVIDENCE COLLECTION","READY","UNRESOLVED"))))</x:f>
      </x:c>
    </x:row>
    <x:row r="87">
      <x:c r="A87" s="20"/>
      <x:c r="B87" s="20"/>
      <x:c r="C87" s="20"/>
      <x:c r="D87" s="20"/>
      <x:c r="E87" s="20"/>
      <x:c r="F87" s="20"/>
      <x:c r="G87" s="20"/>
      <x:c r="H87" s="26" t="str">
        <x:f>IF(A87="","",IF(COUNTIF($A$6:$A$205,A87)&gt;1,"INVALID - DUPLICATE ID",IF(AND(COUNTIF(CANDIDATES!$A$6:$A$205,B87)=1,COUNTIF(DECISIONS!$A$6:$A$205,C87)=1,OR(AND(LEN(D87)=18,IFERROR(FIND("DIRECT OFFER / CRO",D87),0)=1),AND(LEN(D87)=19,IFERROR(FIND("AUTHORITY / CONTENT",D87),0)=1),AND(LEN(D87)=25,IFERROR(FIND("PROCUREMENT / POSITIONING",D87),0)=1),AND(LEN(D87)=19,IFERROR(FIND("SUBSTITUTE RESPONSE",D87),0)=1),AND(LEN(D87)=19,IFERROR(FIND("EVIDENCE COLLECTION",D87),0)=1),AND(LEN(D87)=19,IFERROR(FIND("NO ACTION / MONITOR",D87),0)=1))),"VALID","INVALID - CONTROL / ID")))</x:f>
      </x:c>
      <x:c r="I87" s="26" t="str">
        <x:f>IF(A87="","",IF(COUNTIFS(DECISIONS!$A$6:$A$205,C87,DECISIONS!$B$6:$B$205,B87)=1,"MATCH","MISMATCH"))</x:f>
      </x:c>
      <x:c r="J87" s="26" t="str">
        <x:f>IF(A87="","",IF(I87&lt;&gt;"MATCH","INCOMPATIBLE",IF(AND(D87="DIRECT OFFER / CRO",COUNTIFS(DECISIONS!$A$6:$A$205,C87,DECISIONS!$E$6:$E$205,"INCLUDE DIRECT")=1),"COMPATIBLE",IF(AND(D87="SUBSTITUTE RESPONSE",COUNTIFS(DECISIONS!$A$6:$A$205,C87,DECISIONS!$E$6:$E$205,"INCLUDE SUBSTITUTE")=1),"COMPATIBLE",IF(AND(D87="EVIDENCE COLLECTION",COUNTIFS(DECISIONS!$A$6:$A$205,C87,DECISIONS!$K$6:$K$205,"UNRESOLVED")=1),"COMPATIBLE",IF(AND(D87="AUTHORITY / CONTENT",OR(COUNTIFS(DECISIONS!$A$6:$A$205,C87,DECISIONS!$E$6:$E$205,"INCLUDE REFERENCE")=1,COUNTIFS(DECISIONS!$A$6:$A$205,C87,DECISIONS!$E$6:$E$205,"INCLUDE CONDITIONAL")=1)),"COMPATIBLE",IF(AND(D87="NO ACTION / MONITOR",COUNTIFS(DECISIONS!$A$6:$A$205,C87,DECISIONS!$E$6:$E$205,"EXCLUDE DIRECT")=1),"COMPATIBLE","REVIEW")))))))</x:f>
      </x:c>
      <x:c r="K87" s="26" t="str">
        <x:f>IF(A87="","",IF(OR(H87&lt;&gt;"VALID",I87&lt;&gt;"MATCH",J87&lt;&gt;"COMPATIBLE"),"BLOCKED",IF(COUNTIFS(DECISIONS!$A$6:$A$205,C87,DECISIONS!$K$6:$K$205,"READY")=1,"READY",IF(D87="EVIDENCE COLLECTION","READY","UNRESOLVED"))))</x:f>
      </x:c>
    </x:row>
    <x:row r="88">
      <x:c r="A88" s="20"/>
      <x:c r="B88" s="20"/>
      <x:c r="C88" s="20"/>
      <x:c r="D88" s="20"/>
      <x:c r="E88" s="20"/>
      <x:c r="F88" s="20"/>
      <x:c r="G88" s="20"/>
      <x:c r="H88" s="26" t="str">
        <x:f>IF(A88="","",IF(COUNTIF($A$6:$A$205,A88)&gt;1,"INVALID - DUPLICATE ID",IF(AND(COUNTIF(CANDIDATES!$A$6:$A$205,B88)=1,COUNTIF(DECISIONS!$A$6:$A$205,C88)=1,OR(AND(LEN(D88)=18,IFERROR(FIND("DIRECT OFFER / CRO",D88),0)=1),AND(LEN(D88)=19,IFERROR(FIND("AUTHORITY / CONTENT",D88),0)=1),AND(LEN(D88)=25,IFERROR(FIND("PROCUREMENT / POSITIONING",D88),0)=1),AND(LEN(D88)=19,IFERROR(FIND("SUBSTITUTE RESPONSE",D88),0)=1),AND(LEN(D88)=19,IFERROR(FIND("EVIDENCE COLLECTION",D88),0)=1),AND(LEN(D88)=19,IFERROR(FIND("NO ACTION / MONITOR",D88),0)=1))),"VALID","INVALID - CONTROL / ID")))</x:f>
      </x:c>
      <x:c r="I88" s="26" t="str">
        <x:f>IF(A88="","",IF(COUNTIFS(DECISIONS!$A$6:$A$205,C88,DECISIONS!$B$6:$B$205,B88)=1,"MATCH","MISMATCH"))</x:f>
      </x:c>
      <x:c r="J88" s="26" t="str">
        <x:f>IF(A88="","",IF(I88&lt;&gt;"MATCH","INCOMPATIBLE",IF(AND(D88="DIRECT OFFER / CRO",COUNTIFS(DECISIONS!$A$6:$A$205,C88,DECISIONS!$E$6:$E$205,"INCLUDE DIRECT")=1),"COMPATIBLE",IF(AND(D88="SUBSTITUTE RESPONSE",COUNTIFS(DECISIONS!$A$6:$A$205,C88,DECISIONS!$E$6:$E$205,"INCLUDE SUBSTITUTE")=1),"COMPATIBLE",IF(AND(D88="EVIDENCE COLLECTION",COUNTIFS(DECISIONS!$A$6:$A$205,C88,DECISIONS!$K$6:$K$205,"UNRESOLVED")=1),"COMPATIBLE",IF(AND(D88="AUTHORITY / CONTENT",OR(COUNTIFS(DECISIONS!$A$6:$A$205,C88,DECISIONS!$E$6:$E$205,"INCLUDE REFERENCE")=1,COUNTIFS(DECISIONS!$A$6:$A$205,C88,DECISIONS!$E$6:$E$205,"INCLUDE CONDITIONAL")=1)),"COMPATIBLE",IF(AND(D88="NO ACTION / MONITOR",COUNTIFS(DECISIONS!$A$6:$A$205,C88,DECISIONS!$E$6:$E$205,"EXCLUDE DIRECT")=1),"COMPATIBLE","REVIEW")))))))</x:f>
      </x:c>
      <x:c r="K88" s="26" t="str">
        <x:f>IF(A88="","",IF(OR(H88&lt;&gt;"VALID",I88&lt;&gt;"MATCH",J88&lt;&gt;"COMPATIBLE"),"BLOCKED",IF(COUNTIFS(DECISIONS!$A$6:$A$205,C88,DECISIONS!$K$6:$K$205,"READY")=1,"READY",IF(D88="EVIDENCE COLLECTION","READY","UNRESOLVED"))))</x:f>
      </x:c>
    </x:row>
    <x:row r="89">
      <x:c r="A89" s="20"/>
      <x:c r="B89" s="20"/>
      <x:c r="C89" s="20"/>
      <x:c r="D89" s="20"/>
      <x:c r="E89" s="20"/>
      <x:c r="F89" s="20"/>
      <x:c r="G89" s="20"/>
      <x:c r="H89" s="26" t="str">
        <x:f>IF(A89="","",IF(COUNTIF($A$6:$A$205,A89)&gt;1,"INVALID - DUPLICATE ID",IF(AND(COUNTIF(CANDIDATES!$A$6:$A$205,B89)=1,COUNTIF(DECISIONS!$A$6:$A$205,C89)=1,OR(AND(LEN(D89)=18,IFERROR(FIND("DIRECT OFFER / CRO",D89),0)=1),AND(LEN(D89)=19,IFERROR(FIND("AUTHORITY / CONTENT",D89),0)=1),AND(LEN(D89)=25,IFERROR(FIND("PROCUREMENT / POSITIONING",D89),0)=1),AND(LEN(D89)=19,IFERROR(FIND("SUBSTITUTE RESPONSE",D89),0)=1),AND(LEN(D89)=19,IFERROR(FIND("EVIDENCE COLLECTION",D89),0)=1),AND(LEN(D89)=19,IFERROR(FIND("NO ACTION / MONITOR",D89),0)=1))),"VALID","INVALID - CONTROL / ID")))</x:f>
      </x:c>
      <x:c r="I89" s="26" t="str">
        <x:f>IF(A89="","",IF(COUNTIFS(DECISIONS!$A$6:$A$205,C89,DECISIONS!$B$6:$B$205,B89)=1,"MATCH","MISMATCH"))</x:f>
      </x:c>
      <x:c r="J89" s="26" t="str">
        <x:f>IF(A89="","",IF(I89&lt;&gt;"MATCH","INCOMPATIBLE",IF(AND(D89="DIRECT OFFER / CRO",COUNTIFS(DECISIONS!$A$6:$A$205,C89,DECISIONS!$E$6:$E$205,"INCLUDE DIRECT")=1),"COMPATIBLE",IF(AND(D89="SUBSTITUTE RESPONSE",COUNTIFS(DECISIONS!$A$6:$A$205,C89,DECISIONS!$E$6:$E$205,"INCLUDE SUBSTITUTE")=1),"COMPATIBLE",IF(AND(D89="EVIDENCE COLLECTION",COUNTIFS(DECISIONS!$A$6:$A$205,C89,DECISIONS!$K$6:$K$205,"UNRESOLVED")=1),"COMPATIBLE",IF(AND(D89="AUTHORITY / CONTENT",OR(COUNTIFS(DECISIONS!$A$6:$A$205,C89,DECISIONS!$E$6:$E$205,"INCLUDE REFERENCE")=1,COUNTIFS(DECISIONS!$A$6:$A$205,C89,DECISIONS!$E$6:$E$205,"INCLUDE CONDITIONAL")=1)),"COMPATIBLE",IF(AND(D89="NO ACTION / MONITOR",COUNTIFS(DECISIONS!$A$6:$A$205,C89,DECISIONS!$E$6:$E$205,"EXCLUDE DIRECT")=1),"COMPATIBLE","REVIEW")))))))</x:f>
      </x:c>
      <x:c r="K89" s="26" t="str">
        <x:f>IF(A89="","",IF(OR(H89&lt;&gt;"VALID",I89&lt;&gt;"MATCH",J89&lt;&gt;"COMPATIBLE"),"BLOCKED",IF(COUNTIFS(DECISIONS!$A$6:$A$205,C89,DECISIONS!$K$6:$K$205,"READY")=1,"READY",IF(D89="EVIDENCE COLLECTION","READY","UNRESOLVED"))))</x:f>
      </x:c>
    </x:row>
    <x:row r="90">
      <x:c r="A90" s="20"/>
      <x:c r="B90" s="20"/>
      <x:c r="C90" s="20"/>
      <x:c r="D90" s="20"/>
      <x:c r="E90" s="20"/>
      <x:c r="F90" s="20"/>
      <x:c r="G90" s="20"/>
      <x:c r="H90" s="26" t="str">
        <x:f>IF(A90="","",IF(COUNTIF($A$6:$A$205,A90)&gt;1,"INVALID - DUPLICATE ID",IF(AND(COUNTIF(CANDIDATES!$A$6:$A$205,B90)=1,COUNTIF(DECISIONS!$A$6:$A$205,C90)=1,OR(AND(LEN(D90)=18,IFERROR(FIND("DIRECT OFFER / CRO",D90),0)=1),AND(LEN(D90)=19,IFERROR(FIND("AUTHORITY / CONTENT",D90),0)=1),AND(LEN(D90)=25,IFERROR(FIND("PROCUREMENT / POSITIONING",D90),0)=1),AND(LEN(D90)=19,IFERROR(FIND("SUBSTITUTE RESPONSE",D90),0)=1),AND(LEN(D90)=19,IFERROR(FIND("EVIDENCE COLLECTION",D90),0)=1),AND(LEN(D90)=19,IFERROR(FIND("NO ACTION / MONITOR",D90),0)=1))),"VALID","INVALID - CONTROL / ID")))</x:f>
      </x:c>
      <x:c r="I90" s="26" t="str">
        <x:f>IF(A90="","",IF(COUNTIFS(DECISIONS!$A$6:$A$205,C90,DECISIONS!$B$6:$B$205,B90)=1,"MATCH","MISMATCH"))</x:f>
      </x:c>
      <x:c r="J90" s="26" t="str">
        <x:f>IF(A90="","",IF(I90&lt;&gt;"MATCH","INCOMPATIBLE",IF(AND(D90="DIRECT OFFER / CRO",COUNTIFS(DECISIONS!$A$6:$A$205,C90,DECISIONS!$E$6:$E$205,"INCLUDE DIRECT")=1),"COMPATIBLE",IF(AND(D90="SUBSTITUTE RESPONSE",COUNTIFS(DECISIONS!$A$6:$A$205,C90,DECISIONS!$E$6:$E$205,"INCLUDE SUBSTITUTE")=1),"COMPATIBLE",IF(AND(D90="EVIDENCE COLLECTION",COUNTIFS(DECISIONS!$A$6:$A$205,C90,DECISIONS!$K$6:$K$205,"UNRESOLVED")=1),"COMPATIBLE",IF(AND(D90="AUTHORITY / CONTENT",OR(COUNTIFS(DECISIONS!$A$6:$A$205,C90,DECISIONS!$E$6:$E$205,"INCLUDE REFERENCE")=1,COUNTIFS(DECISIONS!$A$6:$A$205,C90,DECISIONS!$E$6:$E$205,"INCLUDE CONDITIONAL")=1)),"COMPATIBLE",IF(AND(D90="NO ACTION / MONITOR",COUNTIFS(DECISIONS!$A$6:$A$205,C90,DECISIONS!$E$6:$E$205,"EXCLUDE DIRECT")=1),"COMPATIBLE","REVIEW")))))))</x:f>
      </x:c>
      <x:c r="K90" s="26" t="str">
        <x:f>IF(A90="","",IF(OR(H90&lt;&gt;"VALID",I90&lt;&gt;"MATCH",J90&lt;&gt;"COMPATIBLE"),"BLOCKED",IF(COUNTIFS(DECISIONS!$A$6:$A$205,C90,DECISIONS!$K$6:$K$205,"READY")=1,"READY",IF(D90="EVIDENCE COLLECTION","READY","UNRESOLVED"))))</x:f>
      </x:c>
    </x:row>
    <x:row r="91">
      <x:c r="A91" s="20"/>
      <x:c r="B91" s="20"/>
      <x:c r="C91" s="20"/>
      <x:c r="D91" s="20"/>
      <x:c r="E91" s="20"/>
      <x:c r="F91" s="20"/>
      <x:c r="G91" s="20"/>
      <x:c r="H91" s="26" t="str">
        <x:f>IF(A91="","",IF(COUNTIF($A$6:$A$205,A91)&gt;1,"INVALID - DUPLICATE ID",IF(AND(COUNTIF(CANDIDATES!$A$6:$A$205,B91)=1,COUNTIF(DECISIONS!$A$6:$A$205,C91)=1,OR(AND(LEN(D91)=18,IFERROR(FIND("DIRECT OFFER / CRO",D91),0)=1),AND(LEN(D91)=19,IFERROR(FIND("AUTHORITY / CONTENT",D91),0)=1),AND(LEN(D91)=25,IFERROR(FIND("PROCUREMENT / POSITIONING",D91),0)=1),AND(LEN(D91)=19,IFERROR(FIND("SUBSTITUTE RESPONSE",D91),0)=1),AND(LEN(D91)=19,IFERROR(FIND("EVIDENCE COLLECTION",D91),0)=1),AND(LEN(D91)=19,IFERROR(FIND("NO ACTION / MONITOR",D91),0)=1))),"VALID","INVALID - CONTROL / ID")))</x:f>
      </x:c>
      <x:c r="I91" s="26" t="str">
        <x:f>IF(A91="","",IF(COUNTIFS(DECISIONS!$A$6:$A$205,C91,DECISIONS!$B$6:$B$205,B91)=1,"MATCH","MISMATCH"))</x:f>
      </x:c>
      <x:c r="J91" s="26" t="str">
        <x:f>IF(A91="","",IF(I91&lt;&gt;"MATCH","INCOMPATIBLE",IF(AND(D91="DIRECT OFFER / CRO",COUNTIFS(DECISIONS!$A$6:$A$205,C91,DECISIONS!$E$6:$E$205,"INCLUDE DIRECT")=1),"COMPATIBLE",IF(AND(D91="SUBSTITUTE RESPONSE",COUNTIFS(DECISIONS!$A$6:$A$205,C91,DECISIONS!$E$6:$E$205,"INCLUDE SUBSTITUTE")=1),"COMPATIBLE",IF(AND(D91="EVIDENCE COLLECTION",COUNTIFS(DECISIONS!$A$6:$A$205,C91,DECISIONS!$K$6:$K$205,"UNRESOLVED")=1),"COMPATIBLE",IF(AND(D91="AUTHORITY / CONTENT",OR(COUNTIFS(DECISIONS!$A$6:$A$205,C91,DECISIONS!$E$6:$E$205,"INCLUDE REFERENCE")=1,COUNTIFS(DECISIONS!$A$6:$A$205,C91,DECISIONS!$E$6:$E$205,"INCLUDE CONDITIONAL")=1)),"COMPATIBLE",IF(AND(D91="NO ACTION / MONITOR",COUNTIFS(DECISIONS!$A$6:$A$205,C91,DECISIONS!$E$6:$E$205,"EXCLUDE DIRECT")=1),"COMPATIBLE","REVIEW")))))))</x:f>
      </x:c>
      <x:c r="K91" s="26" t="str">
        <x:f>IF(A91="","",IF(OR(H91&lt;&gt;"VALID",I91&lt;&gt;"MATCH",J91&lt;&gt;"COMPATIBLE"),"BLOCKED",IF(COUNTIFS(DECISIONS!$A$6:$A$205,C91,DECISIONS!$K$6:$K$205,"READY")=1,"READY",IF(D91="EVIDENCE COLLECTION","READY","UNRESOLVED"))))</x:f>
      </x:c>
    </x:row>
    <x:row r="92">
      <x:c r="A92" s="20"/>
      <x:c r="B92" s="20"/>
      <x:c r="C92" s="20"/>
      <x:c r="D92" s="20"/>
      <x:c r="E92" s="20"/>
      <x:c r="F92" s="20"/>
      <x:c r="G92" s="20"/>
      <x:c r="H92" s="26" t="str">
        <x:f>IF(A92="","",IF(COUNTIF($A$6:$A$205,A92)&gt;1,"INVALID - DUPLICATE ID",IF(AND(COUNTIF(CANDIDATES!$A$6:$A$205,B92)=1,COUNTIF(DECISIONS!$A$6:$A$205,C92)=1,OR(AND(LEN(D92)=18,IFERROR(FIND("DIRECT OFFER / CRO",D92),0)=1),AND(LEN(D92)=19,IFERROR(FIND("AUTHORITY / CONTENT",D92),0)=1),AND(LEN(D92)=25,IFERROR(FIND("PROCUREMENT / POSITIONING",D92),0)=1),AND(LEN(D92)=19,IFERROR(FIND("SUBSTITUTE RESPONSE",D92),0)=1),AND(LEN(D92)=19,IFERROR(FIND("EVIDENCE COLLECTION",D92),0)=1),AND(LEN(D92)=19,IFERROR(FIND("NO ACTION / MONITOR",D92),0)=1))),"VALID","INVALID - CONTROL / ID")))</x:f>
      </x:c>
      <x:c r="I92" s="26" t="str">
        <x:f>IF(A92="","",IF(COUNTIFS(DECISIONS!$A$6:$A$205,C92,DECISIONS!$B$6:$B$205,B92)=1,"MATCH","MISMATCH"))</x:f>
      </x:c>
      <x:c r="J92" s="26" t="str">
        <x:f>IF(A92="","",IF(I92&lt;&gt;"MATCH","INCOMPATIBLE",IF(AND(D92="DIRECT OFFER / CRO",COUNTIFS(DECISIONS!$A$6:$A$205,C92,DECISIONS!$E$6:$E$205,"INCLUDE DIRECT")=1),"COMPATIBLE",IF(AND(D92="SUBSTITUTE RESPONSE",COUNTIFS(DECISIONS!$A$6:$A$205,C92,DECISIONS!$E$6:$E$205,"INCLUDE SUBSTITUTE")=1),"COMPATIBLE",IF(AND(D92="EVIDENCE COLLECTION",COUNTIFS(DECISIONS!$A$6:$A$205,C92,DECISIONS!$K$6:$K$205,"UNRESOLVED")=1),"COMPATIBLE",IF(AND(D92="AUTHORITY / CONTENT",OR(COUNTIFS(DECISIONS!$A$6:$A$205,C92,DECISIONS!$E$6:$E$205,"INCLUDE REFERENCE")=1,COUNTIFS(DECISIONS!$A$6:$A$205,C92,DECISIONS!$E$6:$E$205,"INCLUDE CONDITIONAL")=1)),"COMPATIBLE",IF(AND(D92="NO ACTION / MONITOR",COUNTIFS(DECISIONS!$A$6:$A$205,C92,DECISIONS!$E$6:$E$205,"EXCLUDE DIRECT")=1),"COMPATIBLE","REVIEW")))))))</x:f>
      </x:c>
      <x:c r="K92" s="26" t="str">
        <x:f>IF(A92="","",IF(OR(H92&lt;&gt;"VALID",I92&lt;&gt;"MATCH",J92&lt;&gt;"COMPATIBLE"),"BLOCKED",IF(COUNTIFS(DECISIONS!$A$6:$A$205,C92,DECISIONS!$K$6:$K$205,"READY")=1,"READY",IF(D92="EVIDENCE COLLECTION","READY","UNRESOLVED"))))</x:f>
      </x:c>
    </x:row>
    <x:row r="93">
      <x:c r="A93" s="20"/>
      <x:c r="B93" s="20"/>
      <x:c r="C93" s="20"/>
      <x:c r="D93" s="20"/>
      <x:c r="E93" s="20"/>
      <x:c r="F93" s="20"/>
      <x:c r="G93" s="20"/>
      <x:c r="H93" s="26" t="str">
        <x:f>IF(A93="","",IF(COUNTIF($A$6:$A$205,A93)&gt;1,"INVALID - DUPLICATE ID",IF(AND(COUNTIF(CANDIDATES!$A$6:$A$205,B93)=1,COUNTIF(DECISIONS!$A$6:$A$205,C93)=1,OR(AND(LEN(D93)=18,IFERROR(FIND("DIRECT OFFER / CRO",D93),0)=1),AND(LEN(D93)=19,IFERROR(FIND("AUTHORITY / CONTENT",D93),0)=1),AND(LEN(D93)=25,IFERROR(FIND("PROCUREMENT / POSITIONING",D93),0)=1),AND(LEN(D93)=19,IFERROR(FIND("SUBSTITUTE RESPONSE",D93),0)=1),AND(LEN(D93)=19,IFERROR(FIND("EVIDENCE COLLECTION",D93),0)=1),AND(LEN(D93)=19,IFERROR(FIND("NO ACTION / MONITOR",D93),0)=1))),"VALID","INVALID - CONTROL / ID")))</x:f>
      </x:c>
      <x:c r="I93" s="26" t="str">
        <x:f>IF(A93="","",IF(COUNTIFS(DECISIONS!$A$6:$A$205,C93,DECISIONS!$B$6:$B$205,B93)=1,"MATCH","MISMATCH"))</x:f>
      </x:c>
      <x:c r="J93" s="26" t="str">
        <x:f>IF(A93="","",IF(I93&lt;&gt;"MATCH","INCOMPATIBLE",IF(AND(D93="DIRECT OFFER / CRO",COUNTIFS(DECISIONS!$A$6:$A$205,C93,DECISIONS!$E$6:$E$205,"INCLUDE DIRECT")=1),"COMPATIBLE",IF(AND(D93="SUBSTITUTE RESPONSE",COUNTIFS(DECISIONS!$A$6:$A$205,C93,DECISIONS!$E$6:$E$205,"INCLUDE SUBSTITUTE")=1),"COMPATIBLE",IF(AND(D93="EVIDENCE COLLECTION",COUNTIFS(DECISIONS!$A$6:$A$205,C93,DECISIONS!$K$6:$K$205,"UNRESOLVED")=1),"COMPATIBLE",IF(AND(D93="AUTHORITY / CONTENT",OR(COUNTIFS(DECISIONS!$A$6:$A$205,C93,DECISIONS!$E$6:$E$205,"INCLUDE REFERENCE")=1,COUNTIFS(DECISIONS!$A$6:$A$205,C93,DECISIONS!$E$6:$E$205,"INCLUDE CONDITIONAL")=1)),"COMPATIBLE",IF(AND(D93="NO ACTION / MONITOR",COUNTIFS(DECISIONS!$A$6:$A$205,C93,DECISIONS!$E$6:$E$205,"EXCLUDE DIRECT")=1),"COMPATIBLE","REVIEW")))))))</x:f>
      </x:c>
      <x:c r="K93" s="26" t="str">
        <x:f>IF(A93="","",IF(OR(H93&lt;&gt;"VALID",I93&lt;&gt;"MATCH",J93&lt;&gt;"COMPATIBLE"),"BLOCKED",IF(COUNTIFS(DECISIONS!$A$6:$A$205,C93,DECISIONS!$K$6:$K$205,"READY")=1,"READY",IF(D93="EVIDENCE COLLECTION","READY","UNRESOLVED"))))</x:f>
      </x:c>
    </x:row>
    <x:row r="94">
      <x:c r="A94" s="20"/>
      <x:c r="B94" s="20"/>
      <x:c r="C94" s="20"/>
      <x:c r="D94" s="20"/>
      <x:c r="E94" s="20"/>
      <x:c r="F94" s="20"/>
      <x:c r="G94" s="20"/>
      <x:c r="H94" s="26" t="str">
        <x:f>IF(A94="","",IF(COUNTIF($A$6:$A$205,A94)&gt;1,"INVALID - DUPLICATE ID",IF(AND(COUNTIF(CANDIDATES!$A$6:$A$205,B94)=1,COUNTIF(DECISIONS!$A$6:$A$205,C94)=1,OR(AND(LEN(D94)=18,IFERROR(FIND("DIRECT OFFER / CRO",D94),0)=1),AND(LEN(D94)=19,IFERROR(FIND("AUTHORITY / CONTENT",D94),0)=1),AND(LEN(D94)=25,IFERROR(FIND("PROCUREMENT / POSITIONING",D94),0)=1),AND(LEN(D94)=19,IFERROR(FIND("SUBSTITUTE RESPONSE",D94),0)=1),AND(LEN(D94)=19,IFERROR(FIND("EVIDENCE COLLECTION",D94),0)=1),AND(LEN(D94)=19,IFERROR(FIND("NO ACTION / MONITOR",D94),0)=1))),"VALID","INVALID - CONTROL / ID")))</x:f>
      </x:c>
      <x:c r="I94" s="26" t="str">
        <x:f>IF(A94="","",IF(COUNTIFS(DECISIONS!$A$6:$A$205,C94,DECISIONS!$B$6:$B$205,B94)=1,"MATCH","MISMATCH"))</x:f>
      </x:c>
      <x:c r="J94" s="26" t="str">
        <x:f>IF(A94="","",IF(I94&lt;&gt;"MATCH","INCOMPATIBLE",IF(AND(D94="DIRECT OFFER / CRO",COUNTIFS(DECISIONS!$A$6:$A$205,C94,DECISIONS!$E$6:$E$205,"INCLUDE DIRECT")=1),"COMPATIBLE",IF(AND(D94="SUBSTITUTE RESPONSE",COUNTIFS(DECISIONS!$A$6:$A$205,C94,DECISIONS!$E$6:$E$205,"INCLUDE SUBSTITUTE")=1),"COMPATIBLE",IF(AND(D94="EVIDENCE COLLECTION",COUNTIFS(DECISIONS!$A$6:$A$205,C94,DECISIONS!$K$6:$K$205,"UNRESOLVED")=1),"COMPATIBLE",IF(AND(D94="AUTHORITY / CONTENT",OR(COUNTIFS(DECISIONS!$A$6:$A$205,C94,DECISIONS!$E$6:$E$205,"INCLUDE REFERENCE")=1,COUNTIFS(DECISIONS!$A$6:$A$205,C94,DECISIONS!$E$6:$E$205,"INCLUDE CONDITIONAL")=1)),"COMPATIBLE",IF(AND(D94="NO ACTION / MONITOR",COUNTIFS(DECISIONS!$A$6:$A$205,C94,DECISIONS!$E$6:$E$205,"EXCLUDE DIRECT")=1),"COMPATIBLE","REVIEW")))))))</x:f>
      </x:c>
      <x:c r="K94" s="26" t="str">
        <x:f>IF(A94="","",IF(OR(H94&lt;&gt;"VALID",I94&lt;&gt;"MATCH",J94&lt;&gt;"COMPATIBLE"),"BLOCKED",IF(COUNTIFS(DECISIONS!$A$6:$A$205,C94,DECISIONS!$K$6:$K$205,"READY")=1,"READY",IF(D94="EVIDENCE COLLECTION","READY","UNRESOLVED"))))</x:f>
      </x:c>
    </x:row>
    <x:row r="95">
      <x:c r="A95" s="20"/>
      <x:c r="B95" s="20"/>
      <x:c r="C95" s="20"/>
      <x:c r="D95" s="20"/>
      <x:c r="E95" s="20"/>
      <x:c r="F95" s="20"/>
      <x:c r="G95" s="20"/>
      <x:c r="H95" s="26" t="str">
        <x:f>IF(A95="","",IF(COUNTIF($A$6:$A$205,A95)&gt;1,"INVALID - DUPLICATE ID",IF(AND(COUNTIF(CANDIDATES!$A$6:$A$205,B95)=1,COUNTIF(DECISIONS!$A$6:$A$205,C95)=1,OR(AND(LEN(D95)=18,IFERROR(FIND("DIRECT OFFER / CRO",D95),0)=1),AND(LEN(D95)=19,IFERROR(FIND("AUTHORITY / CONTENT",D95),0)=1),AND(LEN(D95)=25,IFERROR(FIND("PROCUREMENT / POSITIONING",D95),0)=1),AND(LEN(D95)=19,IFERROR(FIND("SUBSTITUTE RESPONSE",D95),0)=1),AND(LEN(D95)=19,IFERROR(FIND("EVIDENCE COLLECTION",D95),0)=1),AND(LEN(D95)=19,IFERROR(FIND("NO ACTION / MONITOR",D95),0)=1))),"VALID","INVALID - CONTROL / ID")))</x:f>
      </x:c>
      <x:c r="I95" s="26" t="str">
        <x:f>IF(A95="","",IF(COUNTIFS(DECISIONS!$A$6:$A$205,C95,DECISIONS!$B$6:$B$205,B95)=1,"MATCH","MISMATCH"))</x:f>
      </x:c>
      <x:c r="J95" s="26" t="str">
        <x:f>IF(A95="","",IF(I95&lt;&gt;"MATCH","INCOMPATIBLE",IF(AND(D95="DIRECT OFFER / CRO",COUNTIFS(DECISIONS!$A$6:$A$205,C95,DECISIONS!$E$6:$E$205,"INCLUDE DIRECT")=1),"COMPATIBLE",IF(AND(D95="SUBSTITUTE RESPONSE",COUNTIFS(DECISIONS!$A$6:$A$205,C95,DECISIONS!$E$6:$E$205,"INCLUDE SUBSTITUTE")=1),"COMPATIBLE",IF(AND(D95="EVIDENCE COLLECTION",COUNTIFS(DECISIONS!$A$6:$A$205,C95,DECISIONS!$K$6:$K$205,"UNRESOLVED")=1),"COMPATIBLE",IF(AND(D95="AUTHORITY / CONTENT",OR(COUNTIFS(DECISIONS!$A$6:$A$205,C95,DECISIONS!$E$6:$E$205,"INCLUDE REFERENCE")=1,COUNTIFS(DECISIONS!$A$6:$A$205,C95,DECISIONS!$E$6:$E$205,"INCLUDE CONDITIONAL")=1)),"COMPATIBLE",IF(AND(D95="NO ACTION / MONITOR",COUNTIFS(DECISIONS!$A$6:$A$205,C95,DECISIONS!$E$6:$E$205,"EXCLUDE DIRECT")=1),"COMPATIBLE","REVIEW")))))))</x:f>
      </x:c>
      <x:c r="K95" s="26" t="str">
        <x:f>IF(A95="","",IF(OR(H95&lt;&gt;"VALID",I95&lt;&gt;"MATCH",J95&lt;&gt;"COMPATIBLE"),"BLOCKED",IF(COUNTIFS(DECISIONS!$A$6:$A$205,C95,DECISIONS!$K$6:$K$205,"READY")=1,"READY",IF(D95="EVIDENCE COLLECTION","READY","UNRESOLVED"))))</x:f>
      </x:c>
    </x:row>
    <x:row r="96">
      <x:c r="A96" s="20"/>
      <x:c r="B96" s="20"/>
      <x:c r="C96" s="20"/>
      <x:c r="D96" s="20"/>
      <x:c r="E96" s="20"/>
      <x:c r="F96" s="20"/>
      <x:c r="G96" s="20"/>
      <x:c r="H96" s="26" t="str">
        <x:f>IF(A96="","",IF(COUNTIF($A$6:$A$205,A96)&gt;1,"INVALID - DUPLICATE ID",IF(AND(COUNTIF(CANDIDATES!$A$6:$A$205,B96)=1,COUNTIF(DECISIONS!$A$6:$A$205,C96)=1,OR(AND(LEN(D96)=18,IFERROR(FIND("DIRECT OFFER / CRO",D96),0)=1),AND(LEN(D96)=19,IFERROR(FIND("AUTHORITY / CONTENT",D96),0)=1),AND(LEN(D96)=25,IFERROR(FIND("PROCUREMENT / POSITIONING",D96),0)=1),AND(LEN(D96)=19,IFERROR(FIND("SUBSTITUTE RESPONSE",D96),0)=1),AND(LEN(D96)=19,IFERROR(FIND("EVIDENCE COLLECTION",D96),0)=1),AND(LEN(D96)=19,IFERROR(FIND("NO ACTION / MONITOR",D96),0)=1))),"VALID","INVALID - CONTROL / ID")))</x:f>
      </x:c>
      <x:c r="I96" s="26" t="str">
        <x:f>IF(A96="","",IF(COUNTIFS(DECISIONS!$A$6:$A$205,C96,DECISIONS!$B$6:$B$205,B96)=1,"MATCH","MISMATCH"))</x:f>
      </x:c>
      <x:c r="J96" s="26" t="str">
        <x:f>IF(A96="","",IF(I96&lt;&gt;"MATCH","INCOMPATIBLE",IF(AND(D96="DIRECT OFFER / CRO",COUNTIFS(DECISIONS!$A$6:$A$205,C96,DECISIONS!$E$6:$E$205,"INCLUDE DIRECT")=1),"COMPATIBLE",IF(AND(D96="SUBSTITUTE RESPONSE",COUNTIFS(DECISIONS!$A$6:$A$205,C96,DECISIONS!$E$6:$E$205,"INCLUDE SUBSTITUTE")=1),"COMPATIBLE",IF(AND(D96="EVIDENCE COLLECTION",COUNTIFS(DECISIONS!$A$6:$A$205,C96,DECISIONS!$K$6:$K$205,"UNRESOLVED")=1),"COMPATIBLE",IF(AND(D96="AUTHORITY / CONTENT",OR(COUNTIFS(DECISIONS!$A$6:$A$205,C96,DECISIONS!$E$6:$E$205,"INCLUDE REFERENCE")=1,COUNTIFS(DECISIONS!$A$6:$A$205,C96,DECISIONS!$E$6:$E$205,"INCLUDE CONDITIONAL")=1)),"COMPATIBLE",IF(AND(D96="NO ACTION / MONITOR",COUNTIFS(DECISIONS!$A$6:$A$205,C96,DECISIONS!$E$6:$E$205,"EXCLUDE DIRECT")=1),"COMPATIBLE","REVIEW")))))))</x:f>
      </x:c>
      <x:c r="K96" s="26" t="str">
        <x:f>IF(A96="","",IF(OR(H96&lt;&gt;"VALID",I96&lt;&gt;"MATCH",J96&lt;&gt;"COMPATIBLE"),"BLOCKED",IF(COUNTIFS(DECISIONS!$A$6:$A$205,C96,DECISIONS!$K$6:$K$205,"READY")=1,"READY",IF(D96="EVIDENCE COLLECTION","READY","UNRESOLVED"))))</x:f>
      </x:c>
    </x:row>
    <x:row r="97">
      <x:c r="A97" s="20"/>
      <x:c r="B97" s="20"/>
      <x:c r="C97" s="20"/>
      <x:c r="D97" s="20"/>
      <x:c r="E97" s="20"/>
      <x:c r="F97" s="20"/>
      <x:c r="G97" s="20"/>
      <x:c r="H97" s="26" t="str">
        <x:f>IF(A97="","",IF(COUNTIF($A$6:$A$205,A97)&gt;1,"INVALID - DUPLICATE ID",IF(AND(COUNTIF(CANDIDATES!$A$6:$A$205,B97)=1,COUNTIF(DECISIONS!$A$6:$A$205,C97)=1,OR(AND(LEN(D97)=18,IFERROR(FIND("DIRECT OFFER / CRO",D97),0)=1),AND(LEN(D97)=19,IFERROR(FIND("AUTHORITY / CONTENT",D97),0)=1),AND(LEN(D97)=25,IFERROR(FIND("PROCUREMENT / POSITIONING",D97),0)=1),AND(LEN(D97)=19,IFERROR(FIND("SUBSTITUTE RESPONSE",D97),0)=1),AND(LEN(D97)=19,IFERROR(FIND("EVIDENCE COLLECTION",D97),0)=1),AND(LEN(D97)=19,IFERROR(FIND("NO ACTION / MONITOR",D97),0)=1))),"VALID","INVALID - CONTROL / ID")))</x:f>
      </x:c>
      <x:c r="I97" s="26" t="str">
        <x:f>IF(A97="","",IF(COUNTIFS(DECISIONS!$A$6:$A$205,C97,DECISIONS!$B$6:$B$205,B97)=1,"MATCH","MISMATCH"))</x:f>
      </x:c>
      <x:c r="J97" s="26" t="str">
        <x:f>IF(A97="","",IF(I97&lt;&gt;"MATCH","INCOMPATIBLE",IF(AND(D97="DIRECT OFFER / CRO",COUNTIFS(DECISIONS!$A$6:$A$205,C97,DECISIONS!$E$6:$E$205,"INCLUDE DIRECT")=1),"COMPATIBLE",IF(AND(D97="SUBSTITUTE RESPONSE",COUNTIFS(DECISIONS!$A$6:$A$205,C97,DECISIONS!$E$6:$E$205,"INCLUDE SUBSTITUTE")=1),"COMPATIBLE",IF(AND(D97="EVIDENCE COLLECTION",COUNTIFS(DECISIONS!$A$6:$A$205,C97,DECISIONS!$K$6:$K$205,"UNRESOLVED")=1),"COMPATIBLE",IF(AND(D97="AUTHORITY / CONTENT",OR(COUNTIFS(DECISIONS!$A$6:$A$205,C97,DECISIONS!$E$6:$E$205,"INCLUDE REFERENCE")=1,COUNTIFS(DECISIONS!$A$6:$A$205,C97,DECISIONS!$E$6:$E$205,"INCLUDE CONDITIONAL")=1)),"COMPATIBLE",IF(AND(D97="NO ACTION / MONITOR",COUNTIFS(DECISIONS!$A$6:$A$205,C97,DECISIONS!$E$6:$E$205,"EXCLUDE DIRECT")=1),"COMPATIBLE","REVIEW")))))))</x:f>
      </x:c>
      <x:c r="K97" s="26" t="str">
        <x:f>IF(A97="","",IF(OR(H97&lt;&gt;"VALID",I97&lt;&gt;"MATCH",J97&lt;&gt;"COMPATIBLE"),"BLOCKED",IF(COUNTIFS(DECISIONS!$A$6:$A$205,C97,DECISIONS!$K$6:$K$205,"READY")=1,"READY",IF(D97="EVIDENCE COLLECTION","READY","UNRESOLVED"))))</x:f>
      </x:c>
    </x:row>
    <x:row r="98">
      <x:c r="A98" s="20"/>
      <x:c r="B98" s="20"/>
      <x:c r="C98" s="20"/>
      <x:c r="D98" s="20"/>
      <x:c r="E98" s="20"/>
      <x:c r="F98" s="20"/>
      <x:c r="G98" s="20"/>
      <x:c r="H98" s="26" t="str">
        <x:f>IF(A98="","",IF(COUNTIF($A$6:$A$205,A98)&gt;1,"INVALID - DUPLICATE ID",IF(AND(COUNTIF(CANDIDATES!$A$6:$A$205,B98)=1,COUNTIF(DECISIONS!$A$6:$A$205,C98)=1,OR(AND(LEN(D98)=18,IFERROR(FIND("DIRECT OFFER / CRO",D98),0)=1),AND(LEN(D98)=19,IFERROR(FIND("AUTHORITY / CONTENT",D98),0)=1),AND(LEN(D98)=25,IFERROR(FIND("PROCUREMENT / POSITIONING",D98),0)=1),AND(LEN(D98)=19,IFERROR(FIND("SUBSTITUTE RESPONSE",D98),0)=1),AND(LEN(D98)=19,IFERROR(FIND("EVIDENCE COLLECTION",D98),0)=1),AND(LEN(D98)=19,IFERROR(FIND("NO ACTION / MONITOR",D98),0)=1))),"VALID","INVALID - CONTROL / ID")))</x:f>
      </x:c>
      <x:c r="I98" s="26" t="str">
        <x:f>IF(A98="","",IF(COUNTIFS(DECISIONS!$A$6:$A$205,C98,DECISIONS!$B$6:$B$205,B98)=1,"MATCH","MISMATCH"))</x:f>
      </x:c>
      <x:c r="J98" s="26" t="str">
        <x:f>IF(A98="","",IF(I98&lt;&gt;"MATCH","INCOMPATIBLE",IF(AND(D98="DIRECT OFFER / CRO",COUNTIFS(DECISIONS!$A$6:$A$205,C98,DECISIONS!$E$6:$E$205,"INCLUDE DIRECT")=1),"COMPATIBLE",IF(AND(D98="SUBSTITUTE RESPONSE",COUNTIFS(DECISIONS!$A$6:$A$205,C98,DECISIONS!$E$6:$E$205,"INCLUDE SUBSTITUTE")=1),"COMPATIBLE",IF(AND(D98="EVIDENCE COLLECTION",COUNTIFS(DECISIONS!$A$6:$A$205,C98,DECISIONS!$K$6:$K$205,"UNRESOLVED")=1),"COMPATIBLE",IF(AND(D98="AUTHORITY / CONTENT",OR(COUNTIFS(DECISIONS!$A$6:$A$205,C98,DECISIONS!$E$6:$E$205,"INCLUDE REFERENCE")=1,COUNTIFS(DECISIONS!$A$6:$A$205,C98,DECISIONS!$E$6:$E$205,"INCLUDE CONDITIONAL")=1)),"COMPATIBLE",IF(AND(D98="NO ACTION / MONITOR",COUNTIFS(DECISIONS!$A$6:$A$205,C98,DECISIONS!$E$6:$E$205,"EXCLUDE DIRECT")=1),"COMPATIBLE","REVIEW")))))))</x:f>
      </x:c>
      <x:c r="K98" s="26" t="str">
        <x:f>IF(A98="","",IF(OR(H98&lt;&gt;"VALID",I98&lt;&gt;"MATCH",J98&lt;&gt;"COMPATIBLE"),"BLOCKED",IF(COUNTIFS(DECISIONS!$A$6:$A$205,C98,DECISIONS!$K$6:$K$205,"READY")=1,"READY",IF(D98="EVIDENCE COLLECTION","READY","UNRESOLVED"))))</x:f>
      </x:c>
    </x:row>
    <x:row r="99">
      <x:c r="A99" s="20"/>
      <x:c r="B99" s="20"/>
      <x:c r="C99" s="20"/>
      <x:c r="D99" s="20"/>
      <x:c r="E99" s="20"/>
      <x:c r="F99" s="20"/>
      <x:c r="G99" s="20"/>
      <x:c r="H99" s="26" t="str">
        <x:f>IF(A99="","",IF(COUNTIF($A$6:$A$205,A99)&gt;1,"INVALID - DUPLICATE ID",IF(AND(COUNTIF(CANDIDATES!$A$6:$A$205,B99)=1,COUNTIF(DECISIONS!$A$6:$A$205,C99)=1,OR(AND(LEN(D99)=18,IFERROR(FIND("DIRECT OFFER / CRO",D99),0)=1),AND(LEN(D99)=19,IFERROR(FIND("AUTHORITY / CONTENT",D99),0)=1),AND(LEN(D99)=25,IFERROR(FIND("PROCUREMENT / POSITIONING",D99),0)=1),AND(LEN(D99)=19,IFERROR(FIND("SUBSTITUTE RESPONSE",D99),0)=1),AND(LEN(D99)=19,IFERROR(FIND("EVIDENCE COLLECTION",D99),0)=1),AND(LEN(D99)=19,IFERROR(FIND("NO ACTION / MONITOR",D99),0)=1))),"VALID","INVALID - CONTROL / ID")))</x:f>
      </x:c>
      <x:c r="I99" s="26" t="str">
        <x:f>IF(A99="","",IF(COUNTIFS(DECISIONS!$A$6:$A$205,C99,DECISIONS!$B$6:$B$205,B99)=1,"MATCH","MISMATCH"))</x:f>
      </x:c>
      <x:c r="J99" s="26" t="str">
        <x:f>IF(A99="","",IF(I99&lt;&gt;"MATCH","INCOMPATIBLE",IF(AND(D99="DIRECT OFFER / CRO",COUNTIFS(DECISIONS!$A$6:$A$205,C99,DECISIONS!$E$6:$E$205,"INCLUDE DIRECT")=1),"COMPATIBLE",IF(AND(D99="SUBSTITUTE RESPONSE",COUNTIFS(DECISIONS!$A$6:$A$205,C99,DECISIONS!$E$6:$E$205,"INCLUDE SUBSTITUTE")=1),"COMPATIBLE",IF(AND(D99="EVIDENCE COLLECTION",COUNTIFS(DECISIONS!$A$6:$A$205,C99,DECISIONS!$K$6:$K$205,"UNRESOLVED")=1),"COMPATIBLE",IF(AND(D99="AUTHORITY / CONTENT",OR(COUNTIFS(DECISIONS!$A$6:$A$205,C99,DECISIONS!$E$6:$E$205,"INCLUDE REFERENCE")=1,COUNTIFS(DECISIONS!$A$6:$A$205,C99,DECISIONS!$E$6:$E$205,"INCLUDE CONDITIONAL")=1)),"COMPATIBLE",IF(AND(D99="NO ACTION / MONITOR",COUNTIFS(DECISIONS!$A$6:$A$205,C99,DECISIONS!$E$6:$E$205,"EXCLUDE DIRECT")=1),"COMPATIBLE","REVIEW")))))))</x:f>
      </x:c>
      <x:c r="K99" s="26" t="str">
        <x:f>IF(A99="","",IF(OR(H99&lt;&gt;"VALID",I99&lt;&gt;"MATCH",J99&lt;&gt;"COMPATIBLE"),"BLOCKED",IF(COUNTIFS(DECISIONS!$A$6:$A$205,C99,DECISIONS!$K$6:$K$205,"READY")=1,"READY",IF(D99="EVIDENCE COLLECTION","READY","UNRESOLVED"))))</x:f>
      </x:c>
    </x:row>
    <x:row r="100">
      <x:c r="A100" s="20"/>
      <x:c r="B100" s="20"/>
      <x:c r="C100" s="20"/>
      <x:c r="D100" s="20"/>
      <x:c r="E100" s="20"/>
      <x:c r="F100" s="20"/>
      <x:c r="G100" s="20"/>
      <x:c r="H100" s="26" t="str">
        <x:f>IF(A100="","",IF(COUNTIF($A$6:$A$205,A100)&gt;1,"INVALID - DUPLICATE ID",IF(AND(COUNTIF(CANDIDATES!$A$6:$A$205,B100)=1,COUNTIF(DECISIONS!$A$6:$A$205,C100)=1,OR(AND(LEN(D100)=18,IFERROR(FIND("DIRECT OFFER / CRO",D100),0)=1),AND(LEN(D100)=19,IFERROR(FIND("AUTHORITY / CONTENT",D100),0)=1),AND(LEN(D100)=25,IFERROR(FIND("PROCUREMENT / POSITIONING",D100),0)=1),AND(LEN(D100)=19,IFERROR(FIND("SUBSTITUTE RESPONSE",D100),0)=1),AND(LEN(D100)=19,IFERROR(FIND("EVIDENCE COLLECTION",D100),0)=1),AND(LEN(D100)=19,IFERROR(FIND("NO ACTION / MONITOR",D100),0)=1))),"VALID","INVALID - CONTROL / ID")))</x:f>
      </x:c>
      <x:c r="I100" s="26" t="str">
        <x:f>IF(A100="","",IF(COUNTIFS(DECISIONS!$A$6:$A$205,C100,DECISIONS!$B$6:$B$205,B100)=1,"MATCH","MISMATCH"))</x:f>
      </x:c>
      <x:c r="J100" s="26" t="str">
        <x:f>IF(A100="","",IF(I100&lt;&gt;"MATCH","INCOMPATIBLE",IF(AND(D100="DIRECT OFFER / CRO",COUNTIFS(DECISIONS!$A$6:$A$205,C100,DECISIONS!$E$6:$E$205,"INCLUDE DIRECT")=1),"COMPATIBLE",IF(AND(D100="SUBSTITUTE RESPONSE",COUNTIFS(DECISIONS!$A$6:$A$205,C100,DECISIONS!$E$6:$E$205,"INCLUDE SUBSTITUTE")=1),"COMPATIBLE",IF(AND(D100="EVIDENCE COLLECTION",COUNTIFS(DECISIONS!$A$6:$A$205,C100,DECISIONS!$K$6:$K$205,"UNRESOLVED")=1),"COMPATIBLE",IF(AND(D100="AUTHORITY / CONTENT",OR(COUNTIFS(DECISIONS!$A$6:$A$205,C100,DECISIONS!$E$6:$E$205,"INCLUDE REFERENCE")=1,COUNTIFS(DECISIONS!$A$6:$A$205,C100,DECISIONS!$E$6:$E$205,"INCLUDE CONDITIONAL")=1)),"COMPATIBLE",IF(AND(D100="NO ACTION / MONITOR",COUNTIFS(DECISIONS!$A$6:$A$205,C100,DECISIONS!$E$6:$E$205,"EXCLUDE DIRECT")=1),"COMPATIBLE","REVIEW")))))))</x:f>
      </x:c>
      <x:c r="K100" s="26" t="str">
        <x:f>IF(A100="","",IF(OR(H100&lt;&gt;"VALID",I100&lt;&gt;"MATCH",J100&lt;&gt;"COMPATIBLE"),"BLOCKED",IF(COUNTIFS(DECISIONS!$A$6:$A$205,C100,DECISIONS!$K$6:$K$205,"READY")=1,"READY",IF(D100="EVIDENCE COLLECTION","READY","UNRESOLVED"))))</x:f>
      </x:c>
    </x:row>
    <x:row r="101">
      <x:c r="A101" s="20"/>
      <x:c r="B101" s="20"/>
      <x:c r="C101" s="20"/>
      <x:c r="D101" s="20"/>
      <x:c r="E101" s="20"/>
      <x:c r="F101" s="20"/>
      <x:c r="G101" s="20"/>
      <x:c r="H101" s="26" t="str">
        <x:f>IF(A101="","",IF(COUNTIF($A$6:$A$205,A101)&gt;1,"INVALID - DUPLICATE ID",IF(AND(COUNTIF(CANDIDATES!$A$6:$A$205,B101)=1,COUNTIF(DECISIONS!$A$6:$A$205,C101)=1,OR(AND(LEN(D101)=18,IFERROR(FIND("DIRECT OFFER / CRO",D101),0)=1),AND(LEN(D101)=19,IFERROR(FIND("AUTHORITY / CONTENT",D101),0)=1),AND(LEN(D101)=25,IFERROR(FIND("PROCUREMENT / POSITIONING",D101),0)=1),AND(LEN(D101)=19,IFERROR(FIND("SUBSTITUTE RESPONSE",D101),0)=1),AND(LEN(D101)=19,IFERROR(FIND("EVIDENCE COLLECTION",D101),0)=1),AND(LEN(D101)=19,IFERROR(FIND("NO ACTION / MONITOR",D101),0)=1))),"VALID","INVALID - CONTROL / ID")))</x:f>
      </x:c>
      <x:c r="I101" s="26" t="str">
        <x:f>IF(A101="","",IF(COUNTIFS(DECISIONS!$A$6:$A$205,C101,DECISIONS!$B$6:$B$205,B101)=1,"MATCH","MISMATCH"))</x:f>
      </x:c>
      <x:c r="J101" s="26" t="str">
        <x:f>IF(A101="","",IF(I101&lt;&gt;"MATCH","INCOMPATIBLE",IF(AND(D101="DIRECT OFFER / CRO",COUNTIFS(DECISIONS!$A$6:$A$205,C101,DECISIONS!$E$6:$E$205,"INCLUDE DIRECT")=1),"COMPATIBLE",IF(AND(D101="SUBSTITUTE RESPONSE",COUNTIFS(DECISIONS!$A$6:$A$205,C101,DECISIONS!$E$6:$E$205,"INCLUDE SUBSTITUTE")=1),"COMPATIBLE",IF(AND(D101="EVIDENCE COLLECTION",COUNTIFS(DECISIONS!$A$6:$A$205,C101,DECISIONS!$K$6:$K$205,"UNRESOLVED")=1),"COMPATIBLE",IF(AND(D101="AUTHORITY / CONTENT",OR(COUNTIFS(DECISIONS!$A$6:$A$205,C101,DECISIONS!$E$6:$E$205,"INCLUDE REFERENCE")=1,COUNTIFS(DECISIONS!$A$6:$A$205,C101,DECISIONS!$E$6:$E$205,"INCLUDE CONDITIONAL")=1)),"COMPATIBLE",IF(AND(D101="NO ACTION / MONITOR",COUNTIFS(DECISIONS!$A$6:$A$205,C101,DECISIONS!$E$6:$E$205,"EXCLUDE DIRECT")=1),"COMPATIBLE","REVIEW")))))))</x:f>
      </x:c>
      <x:c r="K101" s="26" t="str">
        <x:f>IF(A101="","",IF(OR(H101&lt;&gt;"VALID",I101&lt;&gt;"MATCH",J101&lt;&gt;"COMPATIBLE"),"BLOCKED",IF(COUNTIFS(DECISIONS!$A$6:$A$205,C101,DECISIONS!$K$6:$K$205,"READY")=1,"READY",IF(D101="EVIDENCE COLLECTION","READY","UNRESOLVED"))))</x:f>
      </x:c>
    </x:row>
    <x:row r="102">
      <x:c r="A102" s="20"/>
      <x:c r="B102" s="20"/>
      <x:c r="C102" s="20"/>
      <x:c r="D102" s="20"/>
      <x:c r="E102" s="20"/>
      <x:c r="F102" s="20"/>
      <x:c r="G102" s="20"/>
      <x:c r="H102" s="26" t="str">
        <x:f>IF(A102="","",IF(COUNTIF($A$6:$A$205,A102)&gt;1,"INVALID - DUPLICATE ID",IF(AND(COUNTIF(CANDIDATES!$A$6:$A$205,B102)=1,COUNTIF(DECISIONS!$A$6:$A$205,C102)=1,OR(AND(LEN(D102)=18,IFERROR(FIND("DIRECT OFFER / CRO",D102),0)=1),AND(LEN(D102)=19,IFERROR(FIND("AUTHORITY / CONTENT",D102),0)=1),AND(LEN(D102)=25,IFERROR(FIND("PROCUREMENT / POSITIONING",D102),0)=1),AND(LEN(D102)=19,IFERROR(FIND("SUBSTITUTE RESPONSE",D102),0)=1),AND(LEN(D102)=19,IFERROR(FIND("EVIDENCE COLLECTION",D102),0)=1),AND(LEN(D102)=19,IFERROR(FIND("NO ACTION / MONITOR",D102),0)=1))),"VALID","INVALID - CONTROL / ID")))</x:f>
      </x:c>
      <x:c r="I102" s="26" t="str">
        <x:f>IF(A102="","",IF(COUNTIFS(DECISIONS!$A$6:$A$205,C102,DECISIONS!$B$6:$B$205,B102)=1,"MATCH","MISMATCH"))</x:f>
      </x:c>
      <x:c r="J102" s="26" t="str">
        <x:f>IF(A102="","",IF(I102&lt;&gt;"MATCH","INCOMPATIBLE",IF(AND(D102="DIRECT OFFER / CRO",COUNTIFS(DECISIONS!$A$6:$A$205,C102,DECISIONS!$E$6:$E$205,"INCLUDE DIRECT")=1),"COMPATIBLE",IF(AND(D102="SUBSTITUTE RESPONSE",COUNTIFS(DECISIONS!$A$6:$A$205,C102,DECISIONS!$E$6:$E$205,"INCLUDE SUBSTITUTE")=1),"COMPATIBLE",IF(AND(D102="EVIDENCE COLLECTION",COUNTIFS(DECISIONS!$A$6:$A$205,C102,DECISIONS!$K$6:$K$205,"UNRESOLVED")=1),"COMPATIBLE",IF(AND(D102="AUTHORITY / CONTENT",OR(COUNTIFS(DECISIONS!$A$6:$A$205,C102,DECISIONS!$E$6:$E$205,"INCLUDE REFERENCE")=1,COUNTIFS(DECISIONS!$A$6:$A$205,C102,DECISIONS!$E$6:$E$205,"INCLUDE CONDITIONAL")=1)),"COMPATIBLE",IF(AND(D102="NO ACTION / MONITOR",COUNTIFS(DECISIONS!$A$6:$A$205,C102,DECISIONS!$E$6:$E$205,"EXCLUDE DIRECT")=1),"COMPATIBLE","REVIEW")))))))</x:f>
      </x:c>
      <x:c r="K102" s="26" t="str">
        <x:f>IF(A102="","",IF(OR(H102&lt;&gt;"VALID",I102&lt;&gt;"MATCH",J102&lt;&gt;"COMPATIBLE"),"BLOCKED",IF(COUNTIFS(DECISIONS!$A$6:$A$205,C102,DECISIONS!$K$6:$K$205,"READY")=1,"READY",IF(D102="EVIDENCE COLLECTION","READY","UNRESOLVED"))))</x:f>
      </x:c>
    </x:row>
    <x:row r="103">
      <x:c r="A103" s="20"/>
      <x:c r="B103" s="20"/>
      <x:c r="C103" s="20"/>
      <x:c r="D103" s="20"/>
      <x:c r="E103" s="20"/>
      <x:c r="F103" s="20"/>
      <x:c r="G103" s="20"/>
      <x:c r="H103" s="26" t="str">
        <x:f>IF(A103="","",IF(COUNTIF($A$6:$A$205,A103)&gt;1,"INVALID - DUPLICATE ID",IF(AND(COUNTIF(CANDIDATES!$A$6:$A$205,B103)=1,COUNTIF(DECISIONS!$A$6:$A$205,C103)=1,OR(AND(LEN(D103)=18,IFERROR(FIND("DIRECT OFFER / CRO",D103),0)=1),AND(LEN(D103)=19,IFERROR(FIND("AUTHORITY / CONTENT",D103),0)=1),AND(LEN(D103)=25,IFERROR(FIND("PROCUREMENT / POSITIONING",D103),0)=1),AND(LEN(D103)=19,IFERROR(FIND("SUBSTITUTE RESPONSE",D103),0)=1),AND(LEN(D103)=19,IFERROR(FIND("EVIDENCE COLLECTION",D103),0)=1),AND(LEN(D103)=19,IFERROR(FIND("NO ACTION / MONITOR",D103),0)=1))),"VALID","INVALID - CONTROL / ID")))</x:f>
      </x:c>
      <x:c r="I103" s="26" t="str">
        <x:f>IF(A103="","",IF(COUNTIFS(DECISIONS!$A$6:$A$205,C103,DECISIONS!$B$6:$B$205,B103)=1,"MATCH","MISMATCH"))</x:f>
      </x:c>
      <x:c r="J103" s="26" t="str">
        <x:f>IF(A103="","",IF(I103&lt;&gt;"MATCH","INCOMPATIBLE",IF(AND(D103="DIRECT OFFER / CRO",COUNTIFS(DECISIONS!$A$6:$A$205,C103,DECISIONS!$E$6:$E$205,"INCLUDE DIRECT")=1),"COMPATIBLE",IF(AND(D103="SUBSTITUTE RESPONSE",COUNTIFS(DECISIONS!$A$6:$A$205,C103,DECISIONS!$E$6:$E$205,"INCLUDE SUBSTITUTE")=1),"COMPATIBLE",IF(AND(D103="EVIDENCE COLLECTION",COUNTIFS(DECISIONS!$A$6:$A$205,C103,DECISIONS!$K$6:$K$205,"UNRESOLVED")=1),"COMPATIBLE",IF(AND(D103="AUTHORITY / CONTENT",OR(COUNTIFS(DECISIONS!$A$6:$A$205,C103,DECISIONS!$E$6:$E$205,"INCLUDE REFERENCE")=1,COUNTIFS(DECISIONS!$A$6:$A$205,C103,DECISIONS!$E$6:$E$205,"INCLUDE CONDITIONAL")=1)),"COMPATIBLE",IF(AND(D103="NO ACTION / MONITOR",COUNTIFS(DECISIONS!$A$6:$A$205,C103,DECISIONS!$E$6:$E$205,"EXCLUDE DIRECT")=1),"COMPATIBLE","REVIEW")))))))</x:f>
      </x:c>
      <x:c r="K103" s="26" t="str">
        <x:f>IF(A103="","",IF(OR(H103&lt;&gt;"VALID",I103&lt;&gt;"MATCH",J103&lt;&gt;"COMPATIBLE"),"BLOCKED",IF(COUNTIFS(DECISIONS!$A$6:$A$205,C103,DECISIONS!$K$6:$K$205,"READY")=1,"READY",IF(D103="EVIDENCE COLLECTION","READY","UNRESOLVED"))))</x:f>
      </x:c>
    </x:row>
    <x:row r="104">
      <x:c r="A104" s="20"/>
      <x:c r="B104" s="20"/>
      <x:c r="C104" s="20"/>
      <x:c r="D104" s="20"/>
      <x:c r="E104" s="20"/>
      <x:c r="F104" s="20"/>
      <x:c r="G104" s="20"/>
      <x:c r="H104" s="26" t="str">
        <x:f>IF(A104="","",IF(COUNTIF($A$6:$A$205,A104)&gt;1,"INVALID - DUPLICATE ID",IF(AND(COUNTIF(CANDIDATES!$A$6:$A$205,B104)=1,COUNTIF(DECISIONS!$A$6:$A$205,C104)=1,OR(AND(LEN(D104)=18,IFERROR(FIND("DIRECT OFFER / CRO",D104),0)=1),AND(LEN(D104)=19,IFERROR(FIND("AUTHORITY / CONTENT",D104),0)=1),AND(LEN(D104)=25,IFERROR(FIND("PROCUREMENT / POSITIONING",D104),0)=1),AND(LEN(D104)=19,IFERROR(FIND("SUBSTITUTE RESPONSE",D104),0)=1),AND(LEN(D104)=19,IFERROR(FIND("EVIDENCE COLLECTION",D104),0)=1),AND(LEN(D104)=19,IFERROR(FIND("NO ACTION / MONITOR",D104),0)=1))),"VALID","INVALID - CONTROL / ID")))</x:f>
      </x:c>
      <x:c r="I104" s="26" t="str">
        <x:f>IF(A104="","",IF(COUNTIFS(DECISIONS!$A$6:$A$205,C104,DECISIONS!$B$6:$B$205,B104)=1,"MATCH","MISMATCH"))</x:f>
      </x:c>
      <x:c r="J104" s="26" t="str">
        <x:f>IF(A104="","",IF(I104&lt;&gt;"MATCH","INCOMPATIBLE",IF(AND(D104="DIRECT OFFER / CRO",COUNTIFS(DECISIONS!$A$6:$A$205,C104,DECISIONS!$E$6:$E$205,"INCLUDE DIRECT")=1),"COMPATIBLE",IF(AND(D104="SUBSTITUTE RESPONSE",COUNTIFS(DECISIONS!$A$6:$A$205,C104,DECISIONS!$E$6:$E$205,"INCLUDE SUBSTITUTE")=1),"COMPATIBLE",IF(AND(D104="EVIDENCE COLLECTION",COUNTIFS(DECISIONS!$A$6:$A$205,C104,DECISIONS!$K$6:$K$205,"UNRESOLVED")=1),"COMPATIBLE",IF(AND(D104="AUTHORITY / CONTENT",OR(COUNTIFS(DECISIONS!$A$6:$A$205,C104,DECISIONS!$E$6:$E$205,"INCLUDE REFERENCE")=1,COUNTIFS(DECISIONS!$A$6:$A$205,C104,DECISIONS!$E$6:$E$205,"INCLUDE CONDITIONAL")=1)),"COMPATIBLE",IF(AND(D104="NO ACTION / MONITOR",COUNTIFS(DECISIONS!$A$6:$A$205,C104,DECISIONS!$E$6:$E$205,"EXCLUDE DIRECT")=1),"COMPATIBLE","REVIEW")))))))</x:f>
      </x:c>
      <x:c r="K104" s="26" t="str">
        <x:f>IF(A104="","",IF(OR(H104&lt;&gt;"VALID",I104&lt;&gt;"MATCH",J104&lt;&gt;"COMPATIBLE"),"BLOCKED",IF(COUNTIFS(DECISIONS!$A$6:$A$205,C104,DECISIONS!$K$6:$K$205,"READY")=1,"READY",IF(D104="EVIDENCE COLLECTION","READY","UNRESOLVED"))))</x:f>
      </x:c>
    </x:row>
    <x:row r="105">
      <x:c r="A105" s="20"/>
      <x:c r="B105" s="20"/>
      <x:c r="C105" s="20"/>
      <x:c r="D105" s="20"/>
      <x:c r="E105" s="20"/>
      <x:c r="F105" s="20"/>
      <x:c r="G105" s="20"/>
      <x:c r="H105" s="26" t="str">
        <x:f>IF(A105="","",IF(COUNTIF($A$6:$A$205,A105)&gt;1,"INVALID - DUPLICATE ID",IF(AND(COUNTIF(CANDIDATES!$A$6:$A$205,B105)=1,COUNTIF(DECISIONS!$A$6:$A$205,C105)=1,OR(AND(LEN(D105)=18,IFERROR(FIND("DIRECT OFFER / CRO",D105),0)=1),AND(LEN(D105)=19,IFERROR(FIND("AUTHORITY / CONTENT",D105),0)=1),AND(LEN(D105)=25,IFERROR(FIND("PROCUREMENT / POSITIONING",D105),0)=1),AND(LEN(D105)=19,IFERROR(FIND("SUBSTITUTE RESPONSE",D105),0)=1),AND(LEN(D105)=19,IFERROR(FIND("EVIDENCE COLLECTION",D105),0)=1),AND(LEN(D105)=19,IFERROR(FIND("NO ACTION / MONITOR",D105),0)=1))),"VALID","INVALID - CONTROL / ID")))</x:f>
      </x:c>
      <x:c r="I105" s="26" t="str">
        <x:f>IF(A105="","",IF(COUNTIFS(DECISIONS!$A$6:$A$205,C105,DECISIONS!$B$6:$B$205,B105)=1,"MATCH","MISMATCH"))</x:f>
      </x:c>
      <x:c r="J105" s="26" t="str">
        <x:f>IF(A105="","",IF(I105&lt;&gt;"MATCH","INCOMPATIBLE",IF(AND(D105="DIRECT OFFER / CRO",COUNTIFS(DECISIONS!$A$6:$A$205,C105,DECISIONS!$E$6:$E$205,"INCLUDE DIRECT")=1),"COMPATIBLE",IF(AND(D105="SUBSTITUTE RESPONSE",COUNTIFS(DECISIONS!$A$6:$A$205,C105,DECISIONS!$E$6:$E$205,"INCLUDE SUBSTITUTE")=1),"COMPATIBLE",IF(AND(D105="EVIDENCE COLLECTION",COUNTIFS(DECISIONS!$A$6:$A$205,C105,DECISIONS!$K$6:$K$205,"UNRESOLVED")=1),"COMPATIBLE",IF(AND(D105="AUTHORITY / CONTENT",OR(COUNTIFS(DECISIONS!$A$6:$A$205,C105,DECISIONS!$E$6:$E$205,"INCLUDE REFERENCE")=1,COUNTIFS(DECISIONS!$A$6:$A$205,C105,DECISIONS!$E$6:$E$205,"INCLUDE CONDITIONAL")=1)),"COMPATIBLE",IF(AND(D105="NO ACTION / MONITOR",COUNTIFS(DECISIONS!$A$6:$A$205,C105,DECISIONS!$E$6:$E$205,"EXCLUDE DIRECT")=1),"COMPATIBLE","REVIEW")))))))</x:f>
      </x:c>
      <x:c r="K105" s="26" t="str">
        <x:f>IF(A105="","",IF(OR(H105&lt;&gt;"VALID",I105&lt;&gt;"MATCH",J105&lt;&gt;"COMPATIBLE"),"BLOCKED",IF(COUNTIFS(DECISIONS!$A$6:$A$205,C105,DECISIONS!$K$6:$K$205,"READY")=1,"READY",IF(D105="EVIDENCE COLLECTION","READY","UNRESOLVED"))))</x:f>
      </x:c>
    </x:row>
    <x:row r="106">
      <x:c r="A106" s="20"/>
      <x:c r="B106" s="20"/>
      <x:c r="C106" s="20"/>
      <x:c r="D106" s="20"/>
      <x:c r="E106" s="20"/>
      <x:c r="F106" s="20"/>
      <x:c r="G106" s="20"/>
      <x:c r="H106" s="26" t="str">
        <x:f>IF(A106="","",IF(COUNTIF($A$6:$A$205,A106)&gt;1,"INVALID - DUPLICATE ID",IF(AND(COUNTIF(CANDIDATES!$A$6:$A$205,B106)=1,COUNTIF(DECISIONS!$A$6:$A$205,C106)=1,OR(AND(LEN(D106)=18,IFERROR(FIND("DIRECT OFFER / CRO",D106),0)=1),AND(LEN(D106)=19,IFERROR(FIND("AUTHORITY / CONTENT",D106),0)=1),AND(LEN(D106)=25,IFERROR(FIND("PROCUREMENT / POSITIONING",D106),0)=1),AND(LEN(D106)=19,IFERROR(FIND("SUBSTITUTE RESPONSE",D106),0)=1),AND(LEN(D106)=19,IFERROR(FIND("EVIDENCE COLLECTION",D106),0)=1),AND(LEN(D106)=19,IFERROR(FIND("NO ACTION / MONITOR",D106),0)=1))),"VALID","INVALID - CONTROL / ID")))</x:f>
      </x:c>
      <x:c r="I106" s="26" t="str">
        <x:f>IF(A106="","",IF(COUNTIFS(DECISIONS!$A$6:$A$205,C106,DECISIONS!$B$6:$B$205,B106)=1,"MATCH","MISMATCH"))</x:f>
      </x:c>
      <x:c r="J106" s="26" t="str">
        <x:f>IF(A106="","",IF(I106&lt;&gt;"MATCH","INCOMPATIBLE",IF(AND(D106="DIRECT OFFER / CRO",COUNTIFS(DECISIONS!$A$6:$A$205,C106,DECISIONS!$E$6:$E$205,"INCLUDE DIRECT")=1),"COMPATIBLE",IF(AND(D106="SUBSTITUTE RESPONSE",COUNTIFS(DECISIONS!$A$6:$A$205,C106,DECISIONS!$E$6:$E$205,"INCLUDE SUBSTITUTE")=1),"COMPATIBLE",IF(AND(D106="EVIDENCE COLLECTION",COUNTIFS(DECISIONS!$A$6:$A$205,C106,DECISIONS!$K$6:$K$205,"UNRESOLVED")=1),"COMPATIBLE",IF(AND(D106="AUTHORITY / CONTENT",OR(COUNTIFS(DECISIONS!$A$6:$A$205,C106,DECISIONS!$E$6:$E$205,"INCLUDE REFERENCE")=1,COUNTIFS(DECISIONS!$A$6:$A$205,C106,DECISIONS!$E$6:$E$205,"INCLUDE CONDITIONAL")=1)),"COMPATIBLE",IF(AND(D106="NO ACTION / MONITOR",COUNTIFS(DECISIONS!$A$6:$A$205,C106,DECISIONS!$E$6:$E$205,"EXCLUDE DIRECT")=1),"COMPATIBLE","REVIEW")))))))</x:f>
      </x:c>
      <x:c r="K106" s="26" t="str">
        <x:f>IF(A106="","",IF(OR(H106&lt;&gt;"VALID",I106&lt;&gt;"MATCH",J106&lt;&gt;"COMPATIBLE"),"BLOCKED",IF(COUNTIFS(DECISIONS!$A$6:$A$205,C106,DECISIONS!$K$6:$K$205,"READY")=1,"READY",IF(D106="EVIDENCE COLLECTION","READY","UNRESOLVED"))))</x:f>
      </x:c>
    </x:row>
    <x:row r="107">
      <x:c r="A107" s="20"/>
      <x:c r="B107" s="20"/>
      <x:c r="C107" s="20"/>
      <x:c r="D107" s="20"/>
      <x:c r="E107" s="20"/>
      <x:c r="F107" s="20"/>
      <x:c r="G107" s="20"/>
      <x:c r="H107" s="26" t="str">
        <x:f>IF(A107="","",IF(COUNTIF($A$6:$A$205,A107)&gt;1,"INVALID - DUPLICATE ID",IF(AND(COUNTIF(CANDIDATES!$A$6:$A$205,B107)=1,COUNTIF(DECISIONS!$A$6:$A$205,C107)=1,OR(AND(LEN(D107)=18,IFERROR(FIND("DIRECT OFFER / CRO",D107),0)=1),AND(LEN(D107)=19,IFERROR(FIND("AUTHORITY / CONTENT",D107),0)=1),AND(LEN(D107)=25,IFERROR(FIND("PROCUREMENT / POSITIONING",D107),0)=1),AND(LEN(D107)=19,IFERROR(FIND("SUBSTITUTE RESPONSE",D107),0)=1),AND(LEN(D107)=19,IFERROR(FIND("EVIDENCE COLLECTION",D107),0)=1),AND(LEN(D107)=19,IFERROR(FIND("NO ACTION / MONITOR",D107),0)=1))),"VALID","INVALID - CONTROL / ID")))</x:f>
      </x:c>
      <x:c r="I107" s="26" t="str">
        <x:f>IF(A107="","",IF(COUNTIFS(DECISIONS!$A$6:$A$205,C107,DECISIONS!$B$6:$B$205,B107)=1,"MATCH","MISMATCH"))</x:f>
      </x:c>
      <x:c r="J107" s="26" t="str">
        <x:f>IF(A107="","",IF(I107&lt;&gt;"MATCH","INCOMPATIBLE",IF(AND(D107="DIRECT OFFER / CRO",COUNTIFS(DECISIONS!$A$6:$A$205,C107,DECISIONS!$E$6:$E$205,"INCLUDE DIRECT")=1),"COMPATIBLE",IF(AND(D107="SUBSTITUTE RESPONSE",COUNTIFS(DECISIONS!$A$6:$A$205,C107,DECISIONS!$E$6:$E$205,"INCLUDE SUBSTITUTE")=1),"COMPATIBLE",IF(AND(D107="EVIDENCE COLLECTION",COUNTIFS(DECISIONS!$A$6:$A$205,C107,DECISIONS!$K$6:$K$205,"UNRESOLVED")=1),"COMPATIBLE",IF(AND(D107="AUTHORITY / CONTENT",OR(COUNTIFS(DECISIONS!$A$6:$A$205,C107,DECISIONS!$E$6:$E$205,"INCLUDE REFERENCE")=1,COUNTIFS(DECISIONS!$A$6:$A$205,C107,DECISIONS!$E$6:$E$205,"INCLUDE CONDITIONAL")=1)),"COMPATIBLE",IF(AND(D107="NO ACTION / MONITOR",COUNTIFS(DECISIONS!$A$6:$A$205,C107,DECISIONS!$E$6:$E$205,"EXCLUDE DIRECT")=1),"COMPATIBLE","REVIEW")))))))</x:f>
      </x:c>
      <x:c r="K107" s="26" t="str">
        <x:f>IF(A107="","",IF(OR(H107&lt;&gt;"VALID",I107&lt;&gt;"MATCH",J107&lt;&gt;"COMPATIBLE"),"BLOCKED",IF(COUNTIFS(DECISIONS!$A$6:$A$205,C107,DECISIONS!$K$6:$K$205,"READY")=1,"READY",IF(D107="EVIDENCE COLLECTION","READY","UNRESOLVED"))))</x:f>
      </x:c>
    </x:row>
    <x:row r="108">
      <x:c r="A108" s="20"/>
      <x:c r="B108" s="20"/>
      <x:c r="C108" s="20"/>
      <x:c r="D108" s="20"/>
      <x:c r="E108" s="20"/>
      <x:c r="F108" s="20"/>
      <x:c r="G108" s="20"/>
      <x:c r="H108" s="26" t="str">
        <x:f>IF(A108="","",IF(COUNTIF($A$6:$A$205,A108)&gt;1,"INVALID - DUPLICATE ID",IF(AND(COUNTIF(CANDIDATES!$A$6:$A$205,B108)=1,COUNTIF(DECISIONS!$A$6:$A$205,C108)=1,OR(AND(LEN(D108)=18,IFERROR(FIND("DIRECT OFFER / CRO",D108),0)=1),AND(LEN(D108)=19,IFERROR(FIND("AUTHORITY / CONTENT",D108),0)=1),AND(LEN(D108)=25,IFERROR(FIND("PROCUREMENT / POSITIONING",D108),0)=1),AND(LEN(D108)=19,IFERROR(FIND("SUBSTITUTE RESPONSE",D108),0)=1),AND(LEN(D108)=19,IFERROR(FIND("EVIDENCE COLLECTION",D108),0)=1),AND(LEN(D108)=19,IFERROR(FIND("NO ACTION / MONITOR",D108),0)=1))),"VALID","INVALID - CONTROL / ID")))</x:f>
      </x:c>
      <x:c r="I108" s="26" t="str">
        <x:f>IF(A108="","",IF(COUNTIFS(DECISIONS!$A$6:$A$205,C108,DECISIONS!$B$6:$B$205,B108)=1,"MATCH","MISMATCH"))</x:f>
      </x:c>
      <x:c r="J108" s="26" t="str">
        <x:f>IF(A108="","",IF(I108&lt;&gt;"MATCH","INCOMPATIBLE",IF(AND(D108="DIRECT OFFER / CRO",COUNTIFS(DECISIONS!$A$6:$A$205,C108,DECISIONS!$E$6:$E$205,"INCLUDE DIRECT")=1),"COMPATIBLE",IF(AND(D108="SUBSTITUTE RESPONSE",COUNTIFS(DECISIONS!$A$6:$A$205,C108,DECISIONS!$E$6:$E$205,"INCLUDE SUBSTITUTE")=1),"COMPATIBLE",IF(AND(D108="EVIDENCE COLLECTION",COUNTIFS(DECISIONS!$A$6:$A$205,C108,DECISIONS!$K$6:$K$205,"UNRESOLVED")=1),"COMPATIBLE",IF(AND(D108="AUTHORITY / CONTENT",OR(COUNTIFS(DECISIONS!$A$6:$A$205,C108,DECISIONS!$E$6:$E$205,"INCLUDE REFERENCE")=1,COUNTIFS(DECISIONS!$A$6:$A$205,C108,DECISIONS!$E$6:$E$205,"INCLUDE CONDITIONAL")=1)),"COMPATIBLE",IF(AND(D108="NO ACTION / MONITOR",COUNTIFS(DECISIONS!$A$6:$A$205,C108,DECISIONS!$E$6:$E$205,"EXCLUDE DIRECT")=1),"COMPATIBLE","REVIEW")))))))</x:f>
      </x:c>
      <x:c r="K108" s="26" t="str">
        <x:f>IF(A108="","",IF(OR(H108&lt;&gt;"VALID",I108&lt;&gt;"MATCH",J108&lt;&gt;"COMPATIBLE"),"BLOCKED",IF(COUNTIFS(DECISIONS!$A$6:$A$205,C108,DECISIONS!$K$6:$K$205,"READY")=1,"READY",IF(D108="EVIDENCE COLLECTION","READY","UNRESOLVED"))))</x:f>
      </x:c>
    </x:row>
    <x:row r="109">
      <x:c r="A109" s="20"/>
      <x:c r="B109" s="20"/>
      <x:c r="C109" s="20"/>
      <x:c r="D109" s="20"/>
      <x:c r="E109" s="20"/>
      <x:c r="F109" s="20"/>
      <x:c r="G109" s="20"/>
      <x:c r="H109" s="26" t="str">
        <x:f>IF(A109="","",IF(COUNTIF($A$6:$A$205,A109)&gt;1,"INVALID - DUPLICATE ID",IF(AND(COUNTIF(CANDIDATES!$A$6:$A$205,B109)=1,COUNTIF(DECISIONS!$A$6:$A$205,C109)=1,OR(AND(LEN(D109)=18,IFERROR(FIND("DIRECT OFFER / CRO",D109),0)=1),AND(LEN(D109)=19,IFERROR(FIND("AUTHORITY / CONTENT",D109),0)=1),AND(LEN(D109)=25,IFERROR(FIND("PROCUREMENT / POSITIONING",D109),0)=1),AND(LEN(D109)=19,IFERROR(FIND("SUBSTITUTE RESPONSE",D109),0)=1),AND(LEN(D109)=19,IFERROR(FIND("EVIDENCE COLLECTION",D109),0)=1),AND(LEN(D109)=19,IFERROR(FIND("NO ACTION / MONITOR",D109),0)=1))),"VALID","INVALID - CONTROL / ID")))</x:f>
      </x:c>
      <x:c r="I109" s="26" t="str">
        <x:f>IF(A109="","",IF(COUNTIFS(DECISIONS!$A$6:$A$205,C109,DECISIONS!$B$6:$B$205,B109)=1,"MATCH","MISMATCH"))</x:f>
      </x:c>
      <x:c r="J109" s="26" t="str">
        <x:f>IF(A109="","",IF(I109&lt;&gt;"MATCH","INCOMPATIBLE",IF(AND(D109="DIRECT OFFER / CRO",COUNTIFS(DECISIONS!$A$6:$A$205,C109,DECISIONS!$E$6:$E$205,"INCLUDE DIRECT")=1),"COMPATIBLE",IF(AND(D109="SUBSTITUTE RESPONSE",COUNTIFS(DECISIONS!$A$6:$A$205,C109,DECISIONS!$E$6:$E$205,"INCLUDE SUBSTITUTE")=1),"COMPATIBLE",IF(AND(D109="EVIDENCE COLLECTION",COUNTIFS(DECISIONS!$A$6:$A$205,C109,DECISIONS!$K$6:$K$205,"UNRESOLVED")=1),"COMPATIBLE",IF(AND(D109="AUTHORITY / CONTENT",OR(COUNTIFS(DECISIONS!$A$6:$A$205,C109,DECISIONS!$E$6:$E$205,"INCLUDE REFERENCE")=1,COUNTIFS(DECISIONS!$A$6:$A$205,C109,DECISIONS!$E$6:$E$205,"INCLUDE CONDITIONAL")=1)),"COMPATIBLE",IF(AND(D109="NO ACTION / MONITOR",COUNTIFS(DECISIONS!$A$6:$A$205,C109,DECISIONS!$E$6:$E$205,"EXCLUDE DIRECT")=1),"COMPATIBLE","REVIEW")))))))</x:f>
      </x:c>
      <x:c r="K109" s="26" t="str">
        <x:f>IF(A109="","",IF(OR(H109&lt;&gt;"VALID",I109&lt;&gt;"MATCH",J109&lt;&gt;"COMPATIBLE"),"BLOCKED",IF(COUNTIFS(DECISIONS!$A$6:$A$205,C109,DECISIONS!$K$6:$K$205,"READY")=1,"READY",IF(D109="EVIDENCE COLLECTION","READY","UNRESOLVED"))))</x:f>
      </x:c>
    </x:row>
    <x:row r="110">
      <x:c r="A110" s="20"/>
      <x:c r="B110" s="20"/>
      <x:c r="C110" s="20"/>
      <x:c r="D110" s="20"/>
      <x:c r="E110" s="20"/>
      <x:c r="F110" s="20"/>
      <x:c r="G110" s="20"/>
      <x:c r="H110" s="26" t="str">
        <x:f>IF(A110="","",IF(COUNTIF($A$6:$A$205,A110)&gt;1,"INVALID - DUPLICATE ID",IF(AND(COUNTIF(CANDIDATES!$A$6:$A$205,B110)=1,COUNTIF(DECISIONS!$A$6:$A$205,C110)=1,OR(AND(LEN(D110)=18,IFERROR(FIND("DIRECT OFFER / CRO",D110),0)=1),AND(LEN(D110)=19,IFERROR(FIND("AUTHORITY / CONTENT",D110),0)=1),AND(LEN(D110)=25,IFERROR(FIND("PROCUREMENT / POSITIONING",D110),0)=1),AND(LEN(D110)=19,IFERROR(FIND("SUBSTITUTE RESPONSE",D110),0)=1),AND(LEN(D110)=19,IFERROR(FIND("EVIDENCE COLLECTION",D110),0)=1),AND(LEN(D110)=19,IFERROR(FIND("NO ACTION / MONITOR",D110),0)=1))),"VALID","INVALID - CONTROL / ID")))</x:f>
      </x:c>
      <x:c r="I110" s="26" t="str">
        <x:f>IF(A110="","",IF(COUNTIFS(DECISIONS!$A$6:$A$205,C110,DECISIONS!$B$6:$B$205,B110)=1,"MATCH","MISMATCH"))</x:f>
      </x:c>
      <x:c r="J110" s="26" t="str">
        <x:f>IF(A110="","",IF(I110&lt;&gt;"MATCH","INCOMPATIBLE",IF(AND(D110="DIRECT OFFER / CRO",COUNTIFS(DECISIONS!$A$6:$A$205,C110,DECISIONS!$E$6:$E$205,"INCLUDE DIRECT")=1),"COMPATIBLE",IF(AND(D110="SUBSTITUTE RESPONSE",COUNTIFS(DECISIONS!$A$6:$A$205,C110,DECISIONS!$E$6:$E$205,"INCLUDE SUBSTITUTE")=1),"COMPATIBLE",IF(AND(D110="EVIDENCE COLLECTION",COUNTIFS(DECISIONS!$A$6:$A$205,C110,DECISIONS!$K$6:$K$205,"UNRESOLVED")=1),"COMPATIBLE",IF(AND(D110="AUTHORITY / CONTENT",OR(COUNTIFS(DECISIONS!$A$6:$A$205,C110,DECISIONS!$E$6:$E$205,"INCLUDE REFERENCE")=1,COUNTIFS(DECISIONS!$A$6:$A$205,C110,DECISIONS!$E$6:$E$205,"INCLUDE CONDITIONAL")=1)),"COMPATIBLE",IF(AND(D110="NO ACTION / MONITOR",COUNTIFS(DECISIONS!$A$6:$A$205,C110,DECISIONS!$E$6:$E$205,"EXCLUDE DIRECT")=1),"COMPATIBLE","REVIEW")))))))</x:f>
      </x:c>
      <x:c r="K110" s="26" t="str">
        <x:f>IF(A110="","",IF(OR(H110&lt;&gt;"VALID",I110&lt;&gt;"MATCH",J110&lt;&gt;"COMPATIBLE"),"BLOCKED",IF(COUNTIFS(DECISIONS!$A$6:$A$205,C110,DECISIONS!$K$6:$K$205,"READY")=1,"READY",IF(D110="EVIDENCE COLLECTION","READY","UNRESOLVED"))))</x:f>
      </x:c>
    </x:row>
    <x:row r="111">
      <x:c r="A111" s="20"/>
      <x:c r="B111" s="20"/>
      <x:c r="C111" s="20"/>
      <x:c r="D111" s="20"/>
      <x:c r="E111" s="20"/>
      <x:c r="F111" s="20"/>
      <x:c r="G111" s="20"/>
      <x:c r="H111" s="26" t="str">
        <x:f>IF(A111="","",IF(COUNTIF($A$6:$A$205,A111)&gt;1,"INVALID - DUPLICATE ID",IF(AND(COUNTIF(CANDIDATES!$A$6:$A$205,B111)=1,COUNTIF(DECISIONS!$A$6:$A$205,C111)=1,OR(AND(LEN(D111)=18,IFERROR(FIND("DIRECT OFFER / CRO",D111),0)=1),AND(LEN(D111)=19,IFERROR(FIND("AUTHORITY / CONTENT",D111),0)=1),AND(LEN(D111)=25,IFERROR(FIND("PROCUREMENT / POSITIONING",D111),0)=1),AND(LEN(D111)=19,IFERROR(FIND("SUBSTITUTE RESPONSE",D111),0)=1),AND(LEN(D111)=19,IFERROR(FIND("EVIDENCE COLLECTION",D111),0)=1),AND(LEN(D111)=19,IFERROR(FIND("NO ACTION / MONITOR",D111),0)=1))),"VALID","INVALID - CONTROL / ID")))</x:f>
      </x:c>
      <x:c r="I111" s="26" t="str">
        <x:f>IF(A111="","",IF(COUNTIFS(DECISIONS!$A$6:$A$205,C111,DECISIONS!$B$6:$B$205,B111)=1,"MATCH","MISMATCH"))</x:f>
      </x:c>
      <x:c r="J111" s="26" t="str">
        <x:f>IF(A111="","",IF(I111&lt;&gt;"MATCH","INCOMPATIBLE",IF(AND(D111="DIRECT OFFER / CRO",COUNTIFS(DECISIONS!$A$6:$A$205,C111,DECISIONS!$E$6:$E$205,"INCLUDE DIRECT")=1),"COMPATIBLE",IF(AND(D111="SUBSTITUTE RESPONSE",COUNTIFS(DECISIONS!$A$6:$A$205,C111,DECISIONS!$E$6:$E$205,"INCLUDE SUBSTITUTE")=1),"COMPATIBLE",IF(AND(D111="EVIDENCE COLLECTION",COUNTIFS(DECISIONS!$A$6:$A$205,C111,DECISIONS!$K$6:$K$205,"UNRESOLVED")=1),"COMPATIBLE",IF(AND(D111="AUTHORITY / CONTENT",OR(COUNTIFS(DECISIONS!$A$6:$A$205,C111,DECISIONS!$E$6:$E$205,"INCLUDE REFERENCE")=1,COUNTIFS(DECISIONS!$A$6:$A$205,C111,DECISIONS!$E$6:$E$205,"INCLUDE CONDITIONAL")=1)),"COMPATIBLE",IF(AND(D111="NO ACTION / MONITOR",COUNTIFS(DECISIONS!$A$6:$A$205,C111,DECISIONS!$E$6:$E$205,"EXCLUDE DIRECT")=1),"COMPATIBLE","REVIEW")))))))</x:f>
      </x:c>
      <x:c r="K111" s="26" t="str">
        <x:f>IF(A111="","",IF(OR(H111&lt;&gt;"VALID",I111&lt;&gt;"MATCH",J111&lt;&gt;"COMPATIBLE"),"BLOCKED",IF(COUNTIFS(DECISIONS!$A$6:$A$205,C111,DECISIONS!$K$6:$K$205,"READY")=1,"READY",IF(D111="EVIDENCE COLLECTION","READY","UNRESOLVED"))))</x:f>
      </x:c>
    </x:row>
    <x:row r="112">
      <x:c r="A112" s="20"/>
      <x:c r="B112" s="20"/>
      <x:c r="C112" s="20"/>
      <x:c r="D112" s="20"/>
      <x:c r="E112" s="20"/>
      <x:c r="F112" s="20"/>
      <x:c r="G112" s="20"/>
      <x:c r="H112" s="26" t="str">
        <x:f>IF(A112="","",IF(COUNTIF($A$6:$A$205,A112)&gt;1,"INVALID - DUPLICATE ID",IF(AND(COUNTIF(CANDIDATES!$A$6:$A$205,B112)=1,COUNTIF(DECISIONS!$A$6:$A$205,C112)=1,OR(AND(LEN(D112)=18,IFERROR(FIND("DIRECT OFFER / CRO",D112),0)=1),AND(LEN(D112)=19,IFERROR(FIND("AUTHORITY / CONTENT",D112),0)=1),AND(LEN(D112)=25,IFERROR(FIND("PROCUREMENT / POSITIONING",D112),0)=1),AND(LEN(D112)=19,IFERROR(FIND("SUBSTITUTE RESPONSE",D112),0)=1),AND(LEN(D112)=19,IFERROR(FIND("EVIDENCE COLLECTION",D112),0)=1),AND(LEN(D112)=19,IFERROR(FIND("NO ACTION / MONITOR",D112),0)=1))),"VALID","INVALID - CONTROL / ID")))</x:f>
      </x:c>
      <x:c r="I112" s="26" t="str">
        <x:f>IF(A112="","",IF(COUNTIFS(DECISIONS!$A$6:$A$205,C112,DECISIONS!$B$6:$B$205,B112)=1,"MATCH","MISMATCH"))</x:f>
      </x:c>
      <x:c r="J112" s="26" t="str">
        <x:f>IF(A112="","",IF(I112&lt;&gt;"MATCH","INCOMPATIBLE",IF(AND(D112="DIRECT OFFER / CRO",COUNTIFS(DECISIONS!$A$6:$A$205,C112,DECISIONS!$E$6:$E$205,"INCLUDE DIRECT")=1),"COMPATIBLE",IF(AND(D112="SUBSTITUTE RESPONSE",COUNTIFS(DECISIONS!$A$6:$A$205,C112,DECISIONS!$E$6:$E$205,"INCLUDE SUBSTITUTE")=1),"COMPATIBLE",IF(AND(D112="EVIDENCE COLLECTION",COUNTIFS(DECISIONS!$A$6:$A$205,C112,DECISIONS!$K$6:$K$205,"UNRESOLVED")=1),"COMPATIBLE",IF(AND(D112="AUTHORITY / CONTENT",OR(COUNTIFS(DECISIONS!$A$6:$A$205,C112,DECISIONS!$E$6:$E$205,"INCLUDE REFERENCE")=1,COUNTIFS(DECISIONS!$A$6:$A$205,C112,DECISIONS!$E$6:$E$205,"INCLUDE CONDITIONAL")=1)),"COMPATIBLE",IF(AND(D112="NO ACTION / MONITOR",COUNTIFS(DECISIONS!$A$6:$A$205,C112,DECISIONS!$E$6:$E$205,"EXCLUDE DIRECT")=1),"COMPATIBLE","REVIEW")))))))</x:f>
      </x:c>
      <x:c r="K112" s="26" t="str">
        <x:f>IF(A112="","",IF(OR(H112&lt;&gt;"VALID",I112&lt;&gt;"MATCH",J112&lt;&gt;"COMPATIBLE"),"BLOCKED",IF(COUNTIFS(DECISIONS!$A$6:$A$205,C112,DECISIONS!$K$6:$K$205,"READY")=1,"READY",IF(D112="EVIDENCE COLLECTION","READY","UNRESOLVED"))))</x:f>
      </x:c>
    </x:row>
    <x:row r="113">
      <x:c r="A113" s="20"/>
      <x:c r="B113" s="20"/>
      <x:c r="C113" s="20"/>
      <x:c r="D113" s="20"/>
      <x:c r="E113" s="20"/>
      <x:c r="F113" s="20"/>
      <x:c r="G113" s="20"/>
      <x:c r="H113" s="26" t="str">
        <x:f>IF(A113="","",IF(COUNTIF($A$6:$A$205,A113)&gt;1,"INVALID - DUPLICATE ID",IF(AND(COUNTIF(CANDIDATES!$A$6:$A$205,B113)=1,COUNTIF(DECISIONS!$A$6:$A$205,C113)=1,OR(AND(LEN(D113)=18,IFERROR(FIND("DIRECT OFFER / CRO",D113),0)=1),AND(LEN(D113)=19,IFERROR(FIND("AUTHORITY / CONTENT",D113),0)=1),AND(LEN(D113)=25,IFERROR(FIND("PROCUREMENT / POSITIONING",D113),0)=1),AND(LEN(D113)=19,IFERROR(FIND("SUBSTITUTE RESPONSE",D113),0)=1),AND(LEN(D113)=19,IFERROR(FIND("EVIDENCE COLLECTION",D113),0)=1),AND(LEN(D113)=19,IFERROR(FIND("NO ACTION / MONITOR",D113),0)=1))),"VALID","INVALID - CONTROL / ID")))</x:f>
      </x:c>
      <x:c r="I113" s="26" t="str">
        <x:f>IF(A113="","",IF(COUNTIFS(DECISIONS!$A$6:$A$205,C113,DECISIONS!$B$6:$B$205,B113)=1,"MATCH","MISMATCH"))</x:f>
      </x:c>
      <x:c r="J113" s="26" t="str">
        <x:f>IF(A113="","",IF(I113&lt;&gt;"MATCH","INCOMPATIBLE",IF(AND(D113="DIRECT OFFER / CRO",COUNTIFS(DECISIONS!$A$6:$A$205,C113,DECISIONS!$E$6:$E$205,"INCLUDE DIRECT")=1),"COMPATIBLE",IF(AND(D113="SUBSTITUTE RESPONSE",COUNTIFS(DECISIONS!$A$6:$A$205,C113,DECISIONS!$E$6:$E$205,"INCLUDE SUBSTITUTE")=1),"COMPATIBLE",IF(AND(D113="EVIDENCE COLLECTION",COUNTIFS(DECISIONS!$A$6:$A$205,C113,DECISIONS!$K$6:$K$205,"UNRESOLVED")=1),"COMPATIBLE",IF(AND(D113="AUTHORITY / CONTENT",OR(COUNTIFS(DECISIONS!$A$6:$A$205,C113,DECISIONS!$E$6:$E$205,"INCLUDE REFERENCE")=1,COUNTIFS(DECISIONS!$A$6:$A$205,C113,DECISIONS!$E$6:$E$205,"INCLUDE CONDITIONAL")=1)),"COMPATIBLE",IF(AND(D113="NO ACTION / MONITOR",COUNTIFS(DECISIONS!$A$6:$A$205,C113,DECISIONS!$E$6:$E$205,"EXCLUDE DIRECT")=1),"COMPATIBLE","REVIEW")))))))</x:f>
      </x:c>
      <x:c r="K113" s="26" t="str">
        <x:f>IF(A113="","",IF(OR(H113&lt;&gt;"VALID",I113&lt;&gt;"MATCH",J113&lt;&gt;"COMPATIBLE"),"BLOCKED",IF(COUNTIFS(DECISIONS!$A$6:$A$205,C113,DECISIONS!$K$6:$K$205,"READY")=1,"READY",IF(D113="EVIDENCE COLLECTION","READY","UNRESOLVED"))))</x:f>
      </x:c>
    </x:row>
    <x:row r="114">
      <x:c r="A114" s="20"/>
      <x:c r="B114" s="20"/>
      <x:c r="C114" s="20"/>
      <x:c r="D114" s="20"/>
      <x:c r="E114" s="20"/>
      <x:c r="F114" s="20"/>
      <x:c r="G114" s="20"/>
      <x:c r="H114" s="26" t="str">
        <x:f>IF(A114="","",IF(COUNTIF($A$6:$A$205,A114)&gt;1,"INVALID - DUPLICATE ID",IF(AND(COUNTIF(CANDIDATES!$A$6:$A$205,B114)=1,COUNTIF(DECISIONS!$A$6:$A$205,C114)=1,OR(AND(LEN(D114)=18,IFERROR(FIND("DIRECT OFFER / CRO",D114),0)=1),AND(LEN(D114)=19,IFERROR(FIND("AUTHORITY / CONTENT",D114),0)=1),AND(LEN(D114)=25,IFERROR(FIND("PROCUREMENT / POSITIONING",D114),0)=1),AND(LEN(D114)=19,IFERROR(FIND("SUBSTITUTE RESPONSE",D114),0)=1),AND(LEN(D114)=19,IFERROR(FIND("EVIDENCE COLLECTION",D114),0)=1),AND(LEN(D114)=19,IFERROR(FIND("NO ACTION / MONITOR",D114),0)=1))),"VALID","INVALID - CONTROL / ID")))</x:f>
      </x:c>
      <x:c r="I114" s="26" t="str">
        <x:f>IF(A114="","",IF(COUNTIFS(DECISIONS!$A$6:$A$205,C114,DECISIONS!$B$6:$B$205,B114)=1,"MATCH","MISMATCH"))</x:f>
      </x:c>
      <x:c r="J114" s="26" t="str">
        <x:f>IF(A114="","",IF(I114&lt;&gt;"MATCH","INCOMPATIBLE",IF(AND(D114="DIRECT OFFER / CRO",COUNTIFS(DECISIONS!$A$6:$A$205,C114,DECISIONS!$E$6:$E$205,"INCLUDE DIRECT")=1),"COMPATIBLE",IF(AND(D114="SUBSTITUTE RESPONSE",COUNTIFS(DECISIONS!$A$6:$A$205,C114,DECISIONS!$E$6:$E$205,"INCLUDE SUBSTITUTE")=1),"COMPATIBLE",IF(AND(D114="EVIDENCE COLLECTION",COUNTIFS(DECISIONS!$A$6:$A$205,C114,DECISIONS!$K$6:$K$205,"UNRESOLVED")=1),"COMPATIBLE",IF(AND(D114="AUTHORITY / CONTENT",OR(COUNTIFS(DECISIONS!$A$6:$A$205,C114,DECISIONS!$E$6:$E$205,"INCLUDE REFERENCE")=1,COUNTIFS(DECISIONS!$A$6:$A$205,C114,DECISIONS!$E$6:$E$205,"INCLUDE CONDITIONAL")=1)),"COMPATIBLE",IF(AND(D114="NO ACTION / MONITOR",COUNTIFS(DECISIONS!$A$6:$A$205,C114,DECISIONS!$E$6:$E$205,"EXCLUDE DIRECT")=1),"COMPATIBLE","REVIEW")))))))</x:f>
      </x:c>
      <x:c r="K114" s="26" t="str">
        <x:f>IF(A114="","",IF(OR(H114&lt;&gt;"VALID",I114&lt;&gt;"MATCH",J114&lt;&gt;"COMPATIBLE"),"BLOCKED",IF(COUNTIFS(DECISIONS!$A$6:$A$205,C114,DECISIONS!$K$6:$K$205,"READY")=1,"READY",IF(D114="EVIDENCE COLLECTION","READY","UNRESOLVED"))))</x:f>
      </x:c>
    </x:row>
    <x:row r="115">
      <x:c r="A115" s="20"/>
      <x:c r="B115" s="20"/>
      <x:c r="C115" s="20"/>
      <x:c r="D115" s="20"/>
      <x:c r="E115" s="20"/>
      <x:c r="F115" s="20"/>
      <x:c r="G115" s="20"/>
      <x:c r="H115" s="26" t="str">
        <x:f>IF(A115="","",IF(COUNTIF($A$6:$A$205,A115)&gt;1,"INVALID - DUPLICATE ID",IF(AND(COUNTIF(CANDIDATES!$A$6:$A$205,B115)=1,COUNTIF(DECISIONS!$A$6:$A$205,C115)=1,OR(AND(LEN(D115)=18,IFERROR(FIND("DIRECT OFFER / CRO",D115),0)=1),AND(LEN(D115)=19,IFERROR(FIND("AUTHORITY / CONTENT",D115),0)=1),AND(LEN(D115)=25,IFERROR(FIND("PROCUREMENT / POSITIONING",D115),0)=1),AND(LEN(D115)=19,IFERROR(FIND("SUBSTITUTE RESPONSE",D115),0)=1),AND(LEN(D115)=19,IFERROR(FIND("EVIDENCE COLLECTION",D115),0)=1),AND(LEN(D115)=19,IFERROR(FIND("NO ACTION / MONITOR",D115),0)=1))),"VALID","INVALID - CONTROL / ID")))</x:f>
      </x:c>
      <x:c r="I115" s="26" t="str">
        <x:f>IF(A115="","",IF(COUNTIFS(DECISIONS!$A$6:$A$205,C115,DECISIONS!$B$6:$B$205,B115)=1,"MATCH","MISMATCH"))</x:f>
      </x:c>
      <x:c r="J115" s="26" t="str">
        <x:f>IF(A115="","",IF(I115&lt;&gt;"MATCH","INCOMPATIBLE",IF(AND(D115="DIRECT OFFER / CRO",COUNTIFS(DECISIONS!$A$6:$A$205,C115,DECISIONS!$E$6:$E$205,"INCLUDE DIRECT")=1),"COMPATIBLE",IF(AND(D115="SUBSTITUTE RESPONSE",COUNTIFS(DECISIONS!$A$6:$A$205,C115,DECISIONS!$E$6:$E$205,"INCLUDE SUBSTITUTE")=1),"COMPATIBLE",IF(AND(D115="EVIDENCE COLLECTION",COUNTIFS(DECISIONS!$A$6:$A$205,C115,DECISIONS!$K$6:$K$205,"UNRESOLVED")=1),"COMPATIBLE",IF(AND(D115="AUTHORITY / CONTENT",OR(COUNTIFS(DECISIONS!$A$6:$A$205,C115,DECISIONS!$E$6:$E$205,"INCLUDE REFERENCE")=1,COUNTIFS(DECISIONS!$A$6:$A$205,C115,DECISIONS!$E$6:$E$205,"INCLUDE CONDITIONAL")=1)),"COMPATIBLE",IF(AND(D115="NO ACTION / MONITOR",COUNTIFS(DECISIONS!$A$6:$A$205,C115,DECISIONS!$E$6:$E$205,"EXCLUDE DIRECT")=1),"COMPATIBLE","REVIEW")))))))</x:f>
      </x:c>
      <x:c r="K115" s="26" t="str">
        <x:f>IF(A115="","",IF(OR(H115&lt;&gt;"VALID",I115&lt;&gt;"MATCH",J115&lt;&gt;"COMPATIBLE"),"BLOCKED",IF(COUNTIFS(DECISIONS!$A$6:$A$205,C115,DECISIONS!$K$6:$K$205,"READY")=1,"READY",IF(D115="EVIDENCE COLLECTION","READY","UNRESOLVED"))))</x:f>
      </x:c>
    </x:row>
    <x:row r="116">
      <x:c r="A116" s="20"/>
      <x:c r="B116" s="20"/>
      <x:c r="C116" s="20"/>
      <x:c r="D116" s="20"/>
      <x:c r="E116" s="20"/>
      <x:c r="F116" s="20"/>
      <x:c r="G116" s="20"/>
      <x:c r="H116" s="26" t="str">
        <x:f>IF(A116="","",IF(COUNTIF($A$6:$A$205,A116)&gt;1,"INVALID - DUPLICATE ID",IF(AND(COUNTIF(CANDIDATES!$A$6:$A$205,B116)=1,COUNTIF(DECISIONS!$A$6:$A$205,C116)=1,OR(AND(LEN(D116)=18,IFERROR(FIND("DIRECT OFFER / CRO",D116),0)=1),AND(LEN(D116)=19,IFERROR(FIND("AUTHORITY / CONTENT",D116),0)=1),AND(LEN(D116)=25,IFERROR(FIND("PROCUREMENT / POSITIONING",D116),0)=1),AND(LEN(D116)=19,IFERROR(FIND("SUBSTITUTE RESPONSE",D116),0)=1),AND(LEN(D116)=19,IFERROR(FIND("EVIDENCE COLLECTION",D116),0)=1),AND(LEN(D116)=19,IFERROR(FIND("NO ACTION / MONITOR",D116),0)=1))),"VALID","INVALID - CONTROL / ID")))</x:f>
      </x:c>
      <x:c r="I116" s="26" t="str">
        <x:f>IF(A116="","",IF(COUNTIFS(DECISIONS!$A$6:$A$205,C116,DECISIONS!$B$6:$B$205,B116)=1,"MATCH","MISMATCH"))</x:f>
      </x:c>
      <x:c r="J116" s="26" t="str">
        <x:f>IF(A116="","",IF(I116&lt;&gt;"MATCH","INCOMPATIBLE",IF(AND(D116="DIRECT OFFER / CRO",COUNTIFS(DECISIONS!$A$6:$A$205,C116,DECISIONS!$E$6:$E$205,"INCLUDE DIRECT")=1),"COMPATIBLE",IF(AND(D116="SUBSTITUTE RESPONSE",COUNTIFS(DECISIONS!$A$6:$A$205,C116,DECISIONS!$E$6:$E$205,"INCLUDE SUBSTITUTE")=1),"COMPATIBLE",IF(AND(D116="EVIDENCE COLLECTION",COUNTIFS(DECISIONS!$A$6:$A$205,C116,DECISIONS!$K$6:$K$205,"UNRESOLVED")=1),"COMPATIBLE",IF(AND(D116="AUTHORITY / CONTENT",OR(COUNTIFS(DECISIONS!$A$6:$A$205,C116,DECISIONS!$E$6:$E$205,"INCLUDE REFERENCE")=1,COUNTIFS(DECISIONS!$A$6:$A$205,C116,DECISIONS!$E$6:$E$205,"INCLUDE CONDITIONAL")=1)),"COMPATIBLE",IF(AND(D116="NO ACTION / MONITOR",COUNTIFS(DECISIONS!$A$6:$A$205,C116,DECISIONS!$E$6:$E$205,"EXCLUDE DIRECT")=1),"COMPATIBLE","REVIEW")))))))</x:f>
      </x:c>
      <x:c r="K116" s="26" t="str">
        <x:f>IF(A116="","",IF(OR(H116&lt;&gt;"VALID",I116&lt;&gt;"MATCH",J116&lt;&gt;"COMPATIBLE"),"BLOCKED",IF(COUNTIFS(DECISIONS!$A$6:$A$205,C116,DECISIONS!$K$6:$K$205,"READY")=1,"READY",IF(D116="EVIDENCE COLLECTION","READY","UNRESOLVED"))))</x:f>
      </x:c>
    </x:row>
    <x:row r="117">
      <x:c r="A117" s="20"/>
      <x:c r="B117" s="20"/>
      <x:c r="C117" s="20"/>
      <x:c r="D117" s="20"/>
      <x:c r="E117" s="20"/>
      <x:c r="F117" s="20"/>
      <x:c r="G117" s="20"/>
      <x:c r="H117" s="26" t="str">
        <x:f>IF(A117="","",IF(COUNTIF($A$6:$A$205,A117)&gt;1,"INVALID - DUPLICATE ID",IF(AND(COUNTIF(CANDIDATES!$A$6:$A$205,B117)=1,COUNTIF(DECISIONS!$A$6:$A$205,C117)=1,OR(AND(LEN(D117)=18,IFERROR(FIND("DIRECT OFFER / CRO",D117),0)=1),AND(LEN(D117)=19,IFERROR(FIND("AUTHORITY / CONTENT",D117),0)=1),AND(LEN(D117)=25,IFERROR(FIND("PROCUREMENT / POSITIONING",D117),0)=1),AND(LEN(D117)=19,IFERROR(FIND("SUBSTITUTE RESPONSE",D117),0)=1),AND(LEN(D117)=19,IFERROR(FIND("EVIDENCE COLLECTION",D117),0)=1),AND(LEN(D117)=19,IFERROR(FIND("NO ACTION / MONITOR",D117),0)=1))),"VALID","INVALID - CONTROL / ID")))</x:f>
      </x:c>
      <x:c r="I117" s="26" t="str">
        <x:f>IF(A117="","",IF(COUNTIFS(DECISIONS!$A$6:$A$205,C117,DECISIONS!$B$6:$B$205,B117)=1,"MATCH","MISMATCH"))</x:f>
      </x:c>
      <x:c r="J117" s="26" t="str">
        <x:f>IF(A117="","",IF(I117&lt;&gt;"MATCH","INCOMPATIBLE",IF(AND(D117="DIRECT OFFER / CRO",COUNTIFS(DECISIONS!$A$6:$A$205,C117,DECISIONS!$E$6:$E$205,"INCLUDE DIRECT")=1),"COMPATIBLE",IF(AND(D117="SUBSTITUTE RESPONSE",COUNTIFS(DECISIONS!$A$6:$A$205,C117,DECISIONS!$E$6:$E$205,"INCLUDE SUBSTITUTE")=1),"COMPATIBLE",IF(AND(D117="EVIDENCE COLLECTION",COUNTIFS(DECISIONS!$A$6:$A$205,C117,DECISIONS!$K$6:$K$205,"UNRESOLVED")=1),"COMPATIBLE",IF(AND(D117="AUTHORITY / CONTENT",OR(COUNTIFS(DECISIONS!$A$6:$A$205,C117,DECISIONS!$E$6:$E$205,"INCLUDE REFERENCE")=1,COUNTIFS(DECISIONS!$A$6:$A$205,C117,DECISIONS!$E$6:$E$205,"INCLUDE CONDITIONAL")=1)),"COMPATIBLE",IF(AND(D117="NO ACTION / MONITOR",COUNTIFS(DECISIONS!$A$6:$A$205,C117,DECISIONS!$E$6:$E$205,"EXCLUDE DIRECT")=1),"COMPATIBLE","REVIEW")))))))</x:f>
      </x:c>
      <x:c r="K117" s="26" t="str">
        <x:f>IF(A117="","",IF(OR(H117&lt;&gt;"VALID",I117&lt;&gt;"MATCH",J117&lt;&gt;"COMPATIBLE"),"BLOCKED",IF(COUNTIFS(DECISIONS!$A$6:$A$205,C117,DECISIONS!$K$6:$K$205,"READY")=1,"READY",IF(D117="EVIDENCE COLLECTION","READY","UNRESOLVED"))))</x:f>
      </x:c>
    </x:row>
    <x:row r="118">
      <x:c r="A118" s="20"/>
      <x:c r="B118" s="20"/>
      <x:c r="C118" s="20"/>
      <x:c r="D118" s="20"/>
      <x:c r="E118" s="20"/>
      <x:c r="F118" s="20"/>
      <x:c r="G118" s="20"/>
      <x:c r="H118" s="26" t="str">
        <x:f>IF(A118="","",IF(COUNTIF($A$6:$A$205,A118)&gt;1,"INVALID - DUPLICATE ID",IF(AND(COUNTIF(CANDIDATES!$A$6:$A$205,B118)=1,COUNTIF(DECISIONS!$A$6:$A$205,C118)=1,OR(AND(LEN(D118)=18,IFERROR(FIND("DIRECT OFFER / CRO",D118),0)=1),AND(LEN(D118)=19,IFERROR(FIND("AUTHORITY / CONTENT",D118),0)=1),AND(LEN(D118)=25,IFERROR(FIND("PROCUREMENT / POSITIONING",D118),0)=1),AND(LEN(D118)=19,IFERROR(FIND("SUBSTITUTE RESPONSE",D118),0)=1),AND(LEN(D118)=19,IFERROR(FIND("EVIDENCE COLLECTION",D118),0)=1),AND(LEN(D118)=19,IFERROR(FIND("NO ACTION / MONITOR",D118),0)=1))),"VALID","INVALID - CONTROL / ID")))</x:f>
      </x:c>
      <x:c r="I118" s="26" t="str">
        <x:f>IF(A118="","",IF(COUNTIFS(DECISIONS!$A$6:$A$205,C118,DECISIONS!$B$6:$B$205,B118)=1,"MATCH","MISMATCH"))</x:f>
      </x:c>
      <x:c r="J118" s="26" t="str">
        <x:f>IF(A118="","",IF(I118&lt;&gt;"MATCH","INCOMPATIBLE",IF(AND(D118="DIRECT OFFER / CRO",COUNTIFS(DECISIONS!$A$6:$A$205,C118,DECISIONS!$E$6:$E$205,"INCLUDE DIRECT")=1),"COMPATIBLE",IF(AND(D118="SUBSTITUTE RESPONSE",COUNTIFS(DECISIONS!$A$6:$A$205,C118,DECISIONS!$E$6:$E$205,"INCLUDE SUBSTITUTE")=1),"COMPATIBLE",IF(AND(D118="EVIDENCE COLLECTION",COUNTIFS(DECISIONS!$A$6:$A$205,C118,DECISIONS!$K$6:$K$205,"UNRESOLVED")=1),"COMPATIBLE",IF(AND(D118="AUTHORITY / CONTENT",OR(COUNTIFS(DECISIONS!$A$6:$A$205,C118,DECISIONS!$E$6:$E$205,"INCLUDE REFERENCE")=1,COUNTIFS(DECISIONS!$A$6:$A$205,C118,DECISIONS!$E$6:$E$205,"INCLUDE CONDITIONAL")=1)),"COMPATIBLE",IF(AND(D118="NO ACTION / MONITOR",COUNTIFS(DECISIONS!$A$6:$A$205,C118,DECISIONS!$E$6:$E$205,"EXCLUDE DIRECT")=1),"COMPATIBLE","REVIEW")))))))</x:f>
      </x:c>
      <x:c r="K118" s="26" t="str">
        <x:f>IF(A118="","",IF(OR(H118&lt;&gt;"VALID",I118&lt;&gt;"MATCH",J118&lt;&gt;"COMPATIBLE"),"BLOCKED",IF(COUNTIFS(DECISIONS!$A$6:$A$205,C118,DECISIONS!$K$6:$K$205,"READY")=1,"READY",IF(D118="EVIDENCE COLLECTION","READY","UNRESOLVED"))))</x:f>
      </x:c>
    </x:row>
    <x:row r="119">
      <x:c r="A119" s="20"/>
      <x:c r="B119" s="20"/>
      <x:c r="C119" s="20"/>
      <x:c r="D119" s="20"/>
      <x:c r="E119" s="20"/>
      <x:c r="F119" s="20"/>
      <x:c r="G119" s="20"/>
      <x:c r="H119" s="26" t="str">
        <x:f>IF(A119="","",IF(COUNTIF($A$6:$A$205,A119)&gt;1,"INVALID - DUPLICATE ID",IF(AND(COUNTIF(CANDIDATES!$A$6:$A$205,B119)=1,COUNTIF(DECISIONS!$A$6:$A$205,C119)=1,OR(AND(LEN(D119)=18,IFERROR(FIND("DIRECT OFFER / CRO",D119),0)=1),AND(LEN(D119)=19,IFERROR(FIND("AUTHORITY / CONTENT",D119),0)=1),AND(LEN(D119)=25,IFERROR(FIND("PROCUREMENT / POSITIONING",D119),0)=1),AND(LEN(D119)=19,IFERROR(FIND("SUBSTITUTE RESPONSE",D119),0)=1),AND(LEN(D119)=19,IFERROR(FIND("EVIDENCE COLLECTION",D119),0)=1),AND(LEN(D119)=19,IFERROR(FIND("NO ACTION / MONITOR",D119),0)=1))),"VALID","INVALID - CONTROL / ID")))</x:f>
      </x:c>
      <x:c r="I119" s="26" t="str">
        <x:f>IF(A119="","",IF(COUNTIFS(DECISIONS!$A$6:$A$205,C119,DECISIONS!$B$6:$B$205,B119)=1,"MATCH","MISMATCH"))</x:f>
      </x:c>
      <x:c r="J119" s="26" t="str">
        <x:f>IF(A119="","",IF(I119&lt;&gt;"MATCH","INCOMPATIBLE",IF(AND(D119="DIRECT OFFER / CRO",COUNTIFS(DECISIONS!$A$6:$A$205,C119,DECISIONS!$E$6:$E$205,"INCLUDE DIRECT")=1),"COMPATIBLE",IF(AND(D119="SUBSTITUTE RESPONSE",COUNTIFS(DECISIONS!$A$6:$A$205,C119,DECISIONS!$E$6:$E$205,"INCLUDE SUBSTITUTE")=1),"COMPATIBLE",IF(AND(D119="EVIDENCE COLLECTION",COUNTIFS(DECISIONS!$A$6:$A$205,C119,DECISIONS!$K$6:$K$205,"UNRESOLVED")=1),"COMPATIBLE",IF(AND(D119="AUTHORITY / CONTENT",OR(COUNTIFS(DECISIONS!$A$6:$A$205,C119,DECISIONS!$E$6:$E$205,"INCLUDE REFERENCE")=1,COUNTIFS(DECISIONS!$A$6:$A$205,C119,DECISIONS!$E$6:$E$205,"INCLUDE CONDITIONAL")=1)),"COMPATIBLE",IF(AND(D119="NO ACTION / MONITOR",COUNTIFS(DECISIONS!$A$6:$A$205,C119,DECISIONS!$E$6:$E$205,"EXCLUDE DIRECT")=1),"COMPATIBLE","REVIEW")))))))</x:f>
      </x:c>
      <x:c r="K119" s="26" t="str">
        <x:f>IF(A119="","",IF(OR(H119&lt;&gt;"VALID",I119&lt;&gt;"MATCH",J119&lt;&gt;"COMPATIBLE"),"BLOCKED",IF(COUNTIFS(DECISIONS!$A$6:$A$205,C119,DECISIONS!$K$6:$K$205,"READY")=1,"READY",IF(D119="EVIDENCE COLLECTION","READY","UNRESOLVED"))))</x:f>
      </x:c>
    </x:row>
    <x:row r="120">
      <x:c r="A120" s="20"/>
      <x:c r="B120" s="20"/>
      <x:c r="C120" s="20"/>
      <x:c r="D120" s="20"/>
      <x:c r="E120" s="20"/>
      <x:c r="F120" s="20"/>
      <x:c r="G120" s="20"/>
      <x:c r="H120" s="26" t="str">
        <x:f>IF(A120="","",IF(COUNTIF($A$6:$A$205,A120)&gt;1,"INVALID - DUPLICATE ID",IF(AND(COUNTIF(CANDIDATES!$A$6:$A$205,B120)=1,COUNTIF(DECISIONS!$A$6:$A$205,C120)=1,OR(AND(LEN(D120)=18,IFERROR(FIND("DIRECT OFFER / CRO",D120),0)=1),AND(LEN(D120)=19,IFERROR(FIND("AUTHORITY / CONTENT",D120),0)=1),AND(LEN(D120)=25,IFERROR(FIND("PROCUREMENT / POSITIONING",D120),0)=1),AND(LEN(D120)=19,IFERROR(FIND("SUBSTITUTE RESPONSE",D120),0)=1),AND(LEN(D120)=19,IFERROR(FIND("EVIDENCE COLLECTION",D120),0)=1),AND(LEN(D120)=19,IFERROR(FIND("NO ACTION / MONITOR",D120),0)=1))),"VALID","INVALID - CONTROL / ID")))</x:f>
      </x:c>
      <x:c r="I120" s="26" t="str">
        <x:f>IF(A120="","",IF(COUNTIFS(DECISIONS!$A$6:$A$205,C120,DECISIONS!$B$6:$B$205,B120)=1,"MATCH","MISMATCH"))</x:f>
      </x:c>
      <x:c r="J120" s="26" t="str">
        <x:f>IF(A120="","",IF(I120&lt;&gt;"MATCH","INCOMPATIBLE",IF(AND(D120="DIRECT OFFER / CRO",COUNTIFS(DECISIONS!$A$6:$A$205,C120,DECISIONS!$E$6:$E$205,"INCLUDE DIRECT")=1),"COMPATIBLE",IF(AND(D120="SUBSTITUTE RESPONSE",COUNTIFS(DECISIONS!$A$6:$A$205,C120,DECISIONS!$E$6:$E$205,"INCLUDE SUBSTITUTE")=1),"COMPATIBLE",IF(AND(D120="EVIDENCE COLLECTION",COUNTIFS(DECISIONS!$A$6:$A$205,C120,DECISIONS!$K$6:$K$205,"UNRESOLVED")=1),"COMPATIBLE",IF(AND(D120="AUTHORITY / CONTENT",OR(COUNTIFS(DECISIONS!$A$6:$A$205,C120,DECISIONS!$E$6:$E$205,"INCLUDE REFERENCE")=1,COUNTIFS(DECISIONS!$A$6:$A$205,C120,DECISIONS!$E$6:$E$205,"INCLUDE CONDITIONAL")=1)),"COMPATIBLE",IF(AND(D120="NO ACTION / MONITOR",COUNTIFS(DECISIONS!$A$6:$A$205,C120,DECISIONS!$E$6:$E$205,"EXCLUDE DIRECT")=1),"COMPATIBLE","REVIEW")))))))</x:f>
      </x:c>
      <x:c r="K120" s="26" t="str">
        <x:f>IF(A120="","",IF(OR(H120&lt;&gt;"VALID",I120&lt;&gt;"MATCH",J120&lt;&gt;"COMPATIBLE"),"BLOCKED",IF(COUNTIFS(DECISIONS!$A$6:$A$205,C120,DECISIONS!$K$6:$K$205,"READY")=1,"READY",IF(D120="EVIDENCE COLLECTION","READY","UNRESOLVED"))))</x:f>
      </x:c>
    </x:row>
    <x:row r="121">
      <x:c r="A121" s="20"/>
      <x:c r="B121" s="20"/>
      <x:c r="C121" s="20"/>
      <x:c r="D121" s="20"/>
      <x:c r="E121" s="20"/>
      <x:c r="F121" s="20"/>
      <x:c r="G121" s="20"/>
      <x:c r="H121" s="26" t="str">
        <x:f>IF(A121="","",IF(COUNTIF($A$6:$A$205,A121)&gt;1,"INVALID - DUPLICATE ID",IF(AND(COUNTIF(CANDIDATES!$A$6:$A$205,B121)=1,COUNTIF(DECISIONS!$A$6:$A$205,C121)=1,OR(AND(LEN(D121)=18,IFERROR(FIND("DIRECT OFFER / CRO",D121),0)=1),AND(LEN(D121)=19,IFERROR(FIND("AUTHORITY / CONTENT",D121),0)=1),AND(LEN(D121)=25,IFERROR(FIND("PROCUREMENT / POSITIONING",D121),0)=1),AND(LEN(D121)=19,IFERROR(FIND("SUBSTITUTE RESPONSE",D121),0)=1),AND(LEN(D121)=19,IFERROR(FIND("EVIDENCE COLLECTION",D121),0)=1),AND(LEN(D121)=19,IFERROR(FIND("NO ACTION / MONITOR",D121),0)=1))),"VALID","INVALID - CONTROL / ID")))</x:f>
      </x:c>
      <x:c r="I121" s="26" t="str">
        <x:f>IF(A121="","",IF(COUNTIFS(DECISIONS!$A$6:$A$205,C121,DECISIONS!$B$6:$B$205,B121)=1,"MATCH","MISMATCH"))</x:f>
      </x:c>
      <x:c r="J121" s="26" t="str">
        <x:f>IF(A121="","",IF(I121&lt;&gt;"MATCH","INCOMPATIBLE",IF(AND(D121="DIRECT OFFER / CRO",COUNTIFS(DECISIONS!$A$6:$A$205,C121,DECISIONS!$E$6:$E$205,"INCLUDE DIRECT")=1),"COMPATIBLE",IF(AND(D121="SUBSTITUTE RESPONSE",COUNTIFS(DECISIONS!$A$6:$A$205,C121,DECISIONS!$E$6:$E$205,"INCLUDE SUBSTITUTE")=1),"COMPATIBLE",IF(AND(D121="EVIDENCE COLLECTION",COUNTIFS(DECISIONS!$A$6:$A$205,C121,DECISIONS!$K$6:$K$205,"UNRESOLVED")=1),"COMPATIBLE",IF(AND(D121="AUTHORITY / CONTENT",OR(COUNTIFS(DECISIONS!$A$6:$A$205,C121,DECISIONS!$E$6:$E$205,"INCLUDE REFERENCE")=1,COUNTIFS(DECISIONS!$A$6:$A$205,C121,DECISIONS!$E$6:$E$205,"INCLUDE CONDITIONAL")=1)),"COMPATIBLE",IF(AND(D121="NO ACTION / MONITOR",COUNTIFS(DECISIONS!$A$6:$A$205,C121,DECISIONS!$E$6:$E$205,"EXCLUDE DIRECT")=1),"COMPATIBLE","REVIEW")))))))</x:f>
      </x:c>
      <x:c r="K121" s="26" t="str">
        <x:f>IF(A121="","",IF(OR(H121&lt;&gt;"VALID",I121&lt;&gt;"MATCH",J121&lt;&gt;"COMPATIBLE"),"BLOCKED",IF(COUNTIFS(DECISIONS!$A$6:$A$205,C121,DECISIONS!$K$6:$K$205,"READY")=1,"READY",IF(D121="EVIDENCE COLLECTION","READY","UNRESOLVED"))))</x:f>
      </x:c>
    </x:row>
    <x:row r="122">
      <x:c r="A122" s="20"/>
      <x:c r="B122" s="20"/>
      <x:c r="C122" s="20"/>
      <x:c r="D122" s="20"/>
      <x:c r="E122" s="20"/>
      <x:c r="F122" s="20"/>
      <x:c r="G122" s="20"/>
      <x:c r="H122" s="26" t="str">
        <x:f>IF(A122="","",IF(COUNTIF($A$6:$A$205,A122)&gt;1,"INVALID - DUPLICATE ID",IF(AND(COUNTIF(CANDIDATES!$A$6:$A$205,B122)=1,COUNTIF(DECISIONS!$A$6:$A$205,C122)=1,OR(AND(LEN(D122)=18,IFERROR(FIND("DIRECT OFFER / CRO",D122),0)=1),AND(LEN(D122)=19,IFERROR(FIND("AUTHORITY / CONTENT",D122),0)=1),AND(LEN(D122)=25,IFERROR(FIND("PROCUREMENT / POSITIONING",D122),0)=1),AND(LEN(D122)=19,IFERROR(FIND("SUBSTITUTE RESPONSE",D122),0)=1),AND(LEN(D122)=19,IFERROR(FIND("EVIDENCE COLLECTION",D122),0)=1),AND(LEN(D122)=19,IFERROR(FIND("NO ACTION / MONITOR",D122),0)=1))),"VALID","INVALID - CONTROL / ID")))</x:f>
      </x:c>
      <x:c r="I122" s="26" t="str">
        <x:f>IF(A122="","",IF(COUNTIFS(DECISIONS!$A$6:$A$205,C122,DECISIONS!$B$6:$B$205,B122)=1,"MATCH","MISMATCH"))</x:f>
      </x:c>
      <x:c r="J122" s="26" t="str">
        <x:f>IF(A122="","",IF(I122&lt;&gt;"MATCH","INCOMPATIBLE",IF(AND(D122="DIRECT OFFER / CRO",COUNTIFS(DECISIONS!$A$6:$A$205,C122,DECISIONS!$E$6:$E$205,"INCLUDE DIRECT")=1),"COMPATIBLE",IF(AND(D122="SUBSTITUTE RESPONSE",COUNTIFS(DECISIONS!$A$6:$A$205,C122,DECISIONS!$E$6:$E$205,"INCLUDE SUBSTITUTE")=1),"COMPATIBLE",IF(AND(D122="EVIDENCE COLLECTION",COUNTIFS(DECISIONS!$A$6:$A$205,C122,DECISIONS!$K$6:$K$205,"UNRESOLVED")=1),"COMPATIBLE",IF(AND(D122="AUTHORITY / CONTENT",OR(COUNTIFS(DECISIONS!$A$6:$A$205,C122,DECISIONS!$E$6:$E$205,"INCLUDE REFERENCE")=1,COUNTIFS(DECISIONS!$A$6:$A$205,C122,DECISIONS!$E$6:$E$205,"INCLUDE CONDITIONAL")=1)),"COMPATIBLE",IF(AND(D122="NO ACTION / MONITOR",COUNTIFS(DECISIONS!$A$6:$A$205,C122,DECISIONS!$E$6:$E$205,"EXCLUDE DIRECT")=1),"COMPATIBLE","REVIEW")))))))</x:f>
      </x:c>
      <x:c r="K122" s="26" t="str">
        <x:f>IF(A122="","",IF(OR(H122&lt;&gt;"VALID",I122&lt;&gt;"MATCH",J122&lt;&gt;"COMPATIBLE"),"BLOCKED",IF(COUNTIFS(DECISIONS!$A$6:$A$205,C122,DECISIONS!$K$6:$K$205,"READY")=1,"READY",IF(D122="EVIDENCE COLLECTION","READY","UNRESOLVED"))))</x:f>
      </x:c>
    </x:row>
    <x:row r="123">
      <x:c r="A123" s="20"/>
      <x:c r="B123" s="20"/>
      <x:c r="C123" s="20"/>
      <x:c r="D123" s="20"/>
      <x:c r="E123" s="20"/>
      <x:c r="F123" s="20"/>
      <x:c r="G123" s="20"/>
      <x:c r="H123" s="26" t="str">
        <x:f>IF(A123="","",IF(COUNTIF($A$6:$A$205,A123)&gt;1,"INVALID - DUPLICATE ID",IF(AND(COUNTIF(CANDIDATES!$A$6:$A$205,B123)=1,COUNTIF(DECISIONS!$A$6:$A$205,C123)=1,OR(AND(LEN(D123)=18,IFERROR(FIND("DIRECT OFFER / CRO",D123),0)=1),AND(LEN(D123)=19,IFERROR(FIND("AUTHORITY / CONTENT",D123),0)=1),AND(LEN(D123)=25,IFERROR(FIND("PROCUREMENT / POSITIONING",D123),0)=1),AND(LEN(D123)=19,IFERROR(FIND("SUBSTITUTE RESPONSE",D123),0)=1),AND(LEN(D123)=19,IFERROR(FIND("EVIDENCE COLLECTION",D123),0)=1),AND(LEN(D123)=19,IFERROR(FIND("NO ACTION / MONITOR",D123),0)=1))),"VALID","INVALID - CONTROL / ID")))</x:f>
      </x:c>
      <x:c r="I123" s="26" t="str">
        <x:f>IF(A123="","",IF(COUNTIFS(DECISIONS!$A$6:$A$205,C123,DECISIONS!$B$6:$B$205,B123)=1,"MATCH","MISMATCH"))</x:f>
      </x:c>
      <x:c r="J123" s="26" t="str">
        <x:f>IF(A123="","",IF(I123&lt;&gt;"MATCH","INCOMPATIBLE",IF(AND(D123="DIRECT OFFER / CRO",COUNTIFS(DECISIONS!$A$6:$A$205,C123,DECISIONS!$E$6:$E$205,"INCLUDE DIRECT")=1),"COMPATIBLE",IF(AND(D123="SUBSTITUTE RESPONSE",COUNTIFS(DECISIONS!$A$6:$A$205,C123,DECISIONS!$E$6:$E$205,"INCLUDE SUBSTITUTE")=1),"COMPATIBLE",IF(AND(D123="EVIDENCE COLLECTION",COUNTIFS(DECISIONS!$A$6:$A$205,C123,DECISIONS!$K$6:$K$205,"UNRESOLVED")=1),"COMPATIBLE",IF(AND(D123="AUTHORITY / CONTENT",OR(COUNTIFS(DECISIONS!$A$6:$A$205,C123,DECISIONS!$E$6:$E$205,"INCLUDE REFERENCE")=1,COUNTIFS(DECISIONS!$A$6:$A$205,C123,DECISIONS!$E$6:$E$205,"INCLUDE CONDITIONAL")=1)),"COMPATIBLE",IF(AND(D123="NO ACTION / MONITOR",COUNTIFS(DECISIONS!$A$6:$A$205,C123,DECISIONS!$E$6:$E$205,"EXCLUDE DIRECT")=1),"COMPATIBLE","REVIEW")))))))</x:f>
      </x:c>
      <x:c r="K123" s="26" t="str">
        <x:f>IF(A123="","",IF(OR(H123&lt;&gt;"VALID",I123&lt;&gt;"MATCH",J123&lt;&gt;"COMPATIBLE"),"BLOCKED",IF(COUNTIFS(DECISIONS!$A$6:$A$205,C123,DECISIONS!$K$6:$K$205,"READY")=1,"READY",IF(D123="EVIDENCE COLLECTION","READY","UNRESOLVED"))))</x:f>
      </x:c>
    </x:row>
    <x:row r="124">
      <x:c r="A124" s="20"/>
      <x:c r="B124" s="20"/>
      <x:c r="C124" s="20"/>
      <x:c r="D124" s="20"/>
      <x:c r="E124" s="20"/>
      <x:c r="F124" s="20"/>
      <x:c r="G124" s="20"/>
      <x:c r="H124" s="26" t="str">
        <x:f>IF(A124="","",IF(COUNTIF($A$6:$A$205,A124)&gt;1,"INVALID - DUPLICATE ID",IF(AND(COUNTIF(CANDIDATES!$A$6:$A$205,B124)=1,COUNTIF(DECISIONS!$A$6:$A$205,C124)=1,OR(AND(LEN(D124)=18,IFERROR(FIND("DIRECT OFFER / CRO",D124),0)=1),AND(LEN(D124)=19,IFERROR(FIND("AUTHORITY / CONTENT",D124),0)=1),AND(LEN(D124)=25,IFERROR(FIND("PROCUREMENT / POSITIONING",D124),0)=1),AND(LEN(D124)=19,IFERROR(FIND("SUBSTITUTE RESPONSE",D124),0)=1),AND(LEN(D124)=19,IFERROR(FIND("EVIDENCE COLLECTION",D124),0)=1),AND(LEN(D124)=19,IFERROR(FIND("NO ACTION / MONITOR",D124),0)=1))),"VALID","INVALID - CONTROL / ID")))</x:f>
      </x:c>
      <x:c r="I124" s="26" t="str">
        <x:f>IF(A124="","",IF(COUNTIFS(DECISIONS!$A$6:$A$205,C124,DECISIONS!$B$6:$B$205,B124)=1,"MATCH","MISMATCH"))</x:f>
      </x:c>
      <x:c r="J124" s="26" t="str">
        <x:f>IF(A124="","",IF(I124&lt;&gt;"MATCH","INCOMPATIBLE",IF(AND(D124="DIRECT OFFER / CRO",COUNTIFS(DECISIONS!$A$6:$A$205,C124,DECISIONS!$E$6:$E$205,"INCLUDE DIRECT")=1),"COMPATIBLE",IF(AND(D124="SUBSTITUTE RESPONSE",COUNTIFS(DECISIONS!$A$6:$A$205,C124,DECISIONS!$E$6:$E$205,"INCLUDE SUBSTITUTE")=1),"COMPATIBLE",IF(AND(D124="EVIDENCE COLLECTION",COUNTIFS(DECISIONS!$A$6:$A$205,C124,DECISIONS!$K$6:$K$205,"UNRESOLVED")=1),"COMPATIBLE",IF(AND(D124="AUTHORITY / CONTENT",OR(COUNTIFS(DECISIONS!$A$6:$A$205,C124,DECISIONS!$E$6:$E$205,"INCLUDE REFERENCE")=1,COUNTIFS(DECISIONS!$A$6:$A$205,C124,DECISIONS!$E$6:$E$205,"INCLUDE CONDITIONAL")=1)),"COMPATIBLE",IF(AND(D124="NO ACTION / MONITOR",COUNTIFS(DECISIONS!$A$6:$A$205,C124,DECISIONS!$E$6:$E$205,"EXCLUDE DIRECT")=1),"COMPATIBLE","REVIEW")))))))</x:f>
      </x:c>
      <x:c r="K124" s="26" t="str">
        <x:f>IF(A124="","",IF(OR(H124&lt;&gt;"VALID",I124&lt;&gt;"MATCH",J124&lt;&gt;"COMPATIBLE"),"BLOCKED",IF(COUNTIFS(DECISIONS!$A$6:$A$205,C124,DECISIONS!$K$6:$K$205,"READY")=1,"READY",IF(D124="EVIDENCE COLLECTION","READY","UNRESOLVED"))))</x:f>
      </x:c>
    </x:row>
    <x:row r="125">
      <x:c r="A125" s="20"/>
      <x:c r="B125" s="20"/>
      <x:c r="C125" s="20"/>
      <x:c r="D125" s="20"/>
      <x:c r="E125" s="20"/>
      <x:c r="F125" s="20"/>
      <x:c r="G125" s="20"/>
      <x:c r="H125" s="26" t="str">
        <x:f>IF(A125="","",IF(COUNTIF($A$6:$A$205,A125)&gt;1,"INVALID - DUPLICATE ID",IF(AND(COUNTIF(CANDIDATES!$A$6:$A$205,B125)=1,COUNTIF(DECISIONS!$A$6:$A$205,C125)=1,OR(AND(LEN(D125)=18,IFERROR(FIND("DIRECT OFFER / CRO",D125),0)=1),AND(LEN(D125)=19,IFERROR(FIND("AUTHORITY / CONTENT",D125),0)=1),AND(LEN(D125)=25,IFERROR(FIND("PROCUREMENT / POSITIONING",D125),0)=1),AND(LEN(D125)=19,IFERROR(FIND("SUBSTITUTE RESPONSE",D125),0)=1),AND(LEN(D125)=19,IFERROR(FIND("EVIDENCE COLLECTION",D125),0)=1),AND(LEN(D125)=19,IFERROR(FIND("NO ACTION / MONITOR",D125),0)=1))),"VALID","INVALID - CONTROL / ID")))</x:f>
      </x:c>
      <x:c r="I125" s="26" t="str">
        <x:f>IF(A125="","",IF(COUNTIFS(DECISIONS!$A$6:$A$205,C125,DECISIONS!$B$6:$B$205,B125)=1,"MATCH","MISMATCH"))</x:f>
      </x:c>
      <x:c r="J125" s="26" t="str">
        <x:f>IF(A125="","",IF(I125&lt;&gt;"MATCH","INCOMPATIBLE",IF(AND(D125="DIRECT OFFER / CRO",COUNTIFS(DECISIONS!$A$6:$A$205,C125,DECISIONS!$E$6:$E$205,"INCLUDE DIRECT")=1),"COMPATIBLE",IF(AND(D125="SUBSTITUTE RESPONSE",COUNTIFS(DECISIONS!$A$6:$A$205,C125,DECISIONS!$E$6:$E$205,"INCLUDE SUBSTITUTE")=1),"COMPATIBLE",IF(AND(D125="EVIDENCE COLLECTION",COUNTIFS(DECISIONS!$A$6:$A$205,C125,DECISIONS!$K$6:$K$205,"UNRESOLVED")=1),"COMPATIBLE",IF(AND(D125="AUTHORITY / CONTENT",OR(COUNTIFS(DECISIONS!$A$6:$A$205,C125,DECISIONS!$E$6:$E$205,"INCLUDE REFERENCE")=1,COUNTIFS(DECISIONS!$A$6:$A$205,C125,DECISIONS!$E$6:$E$205,"INCLUDE CONDITIONAL")=1)),"COMPATIBLE",IF(AND(D125="NO ACTION / MONITOR",COUNTIFS(DECISIONS!$A$6:$A$205,C125,DECISIONS!$E$6:$E$205,"EXCLUDE DIRECT")=1),"COMPATIBLE","REVIEW")))))))</x:f>
      </x:c>
      <x:c r="K125" s="26" t="str">
        <x:f>IF(A125="","",IF(OR(H125&lt;&gt;"VALID",I125&lt;&gt;"MATCH",J125&lt;&gt;"COMPATIBLE"),"BLOCKED",IF(COUNTIFS(DECISIONS!$A$6:$A$205,C125,DECISIONS!$K$6:$K$205,"READY")=1,"READY",IF(D125="EVIDENCE COLLECTION","READY","UNRESOLVED"))))</x:f>
      </x:c>
    </x:row>
    <x:row r="126">
      <x:c r="A126" s="20"/>
      <x:c r="B126" s="20"/>
      <x:c r="C126" s="20"/>
      <x:c r="D126" s="20"/>
      <x:c r="E126" s="20"/>
      <x:c r="F126" s="20"/>
      <x:c r="G126" s="20"/>
      <x:c r="H126" s="26" t="str">
        <x:f>IF(A126="","",IF(COUNTIF($A$6:$A$205,A126)&gt;1,"INVALID - DUPLICATE ID",IF(AND(COUNTIF(CANDIDATES!$A$6:$A$205,B126)=1,COUNTIF(DECISIONS!$A$6:$A$205,C126)=1,OR(AND(LEN(D126)=18,IFERROR(FIND("DIRECT OFFER / CRO",D126),0)=1),AND(LEN(D126)=19,IFERROR(FIND("AUTHORITY / CONTENT",D126),0)=1),AND(LEN(D126)=25,IFERROR(FIND("PROCUREMENT / POSITIONING",D126),0)=1),AND(LEN(D126)=19,IFERROR(FIND("SUBSTITUTE RESPONSE",D126),0)=1),AND(LEN(D126)=19,IFERROR(FIND("EVIDENCE COLLECTION",D126),0)=1),AND(LEN(D126)=19,IFERROR(FIND("NO ACTION / MONITOR",D126),0)=1))),"VALID","INVALID - CONTROL / ID")))</x:f>
      </x:c>
      <x:c r="I126" s="26" t="str">
        <x:f>IF(A126="","",IF(COUNTIFS(DECISIONS!$A$6:$A$205,C126,DECISIONS!$B$6:$B$205,B126)=1,"MATCH","MISMATCH"))</x:f>
      </x:c>
      <x:c r="J126" s="26" t="str">
        <x:f>IF(A126="","",IF(I126&lt;&gt;"MATCH","INCOMPATIBLE",IF(AND(D126="DIRECT OFFER / CRO",COUNTIFS(DECISIONS!$A$6:$A$205,C126,DECISIONS!$E$6:$E$205,"INCLUDE DIRECT")=1),"COMPATIBLE",IF(AND(D126="SUBSTITUTE RESPONSE",COUNTIFS(DECISIONS!$A$6:$A$205,C126,DECISIONS!$E$6:$E$205,"INCLUDE SUBSTITUTE")=1),"COMPATIBLE",IF(AND(D126="EVIDENCE COLLECTION",COUNTIFS(DECISIONS!$A$6:$A$205,C126,DECISIONS!$K$6:$K$205,"UNRESOLVED")=1),"COMPATIBLE",IF(AND(D126="AUTHORITY / CONTENT",OR(COUNTIFS(DECISIONS!$A$6:$A$205,C126,DECISIONS!$E$6:$E$205,"INCLUDE REFERENCE")=1,COUNTIFS(DECISIONS!$A$6:$A$205,C126,DECISIONS!$E$6:$E$205,"INCLUDE CONDITIONAL")=1)),"COMPATIBLE",IF(AND(D126="NO ACTION / MONITOR",COUNTIFS(DECISIONS!$A$6:$A$205,C126,DECISIONS!$E$6:$E$205,"EXCLUDE DIRECT")=1),"COMPATIBLE","REVIEW")))))))</x:f>
      </x:c>
      <x:c r="K126" s="26" t="str">
        <x:f>IF(A126="","",IF(OR(H126&lt;&gt;"VALID",I126&lt;&gt;"MATCH",J126&lt;&gt;"COMPATIBLE"),"BLOCKED",IF(COUNTIFS(DECISIONS!$A$6:$A$205,C126,DECISIONS!$K$6:$K$205,"READY")=1,"READY",IF(D126="EVIDENCE COLLECTION","READY","UNRESOLVED"))))</x:f>
      </x:c>
    </x:row>
    <x:row r="127">
      <x:c r="A127" s="20"/>
      <x:c r="B127" s="20"/>
      <x:c r="C127" s="20"/>
      <x:c r="D127" s="20"/>
      <x:c r="E127" s="20"/>
      <x:c r="F127" s="20"/>
      <x:c r="G127" s="20"/>
      <x:c r="H127" s="26" t="str">
        <x:f>IF(A127="","",IF(COUNTIF($A$6:$A$205,A127)&gt;1,"INVALID - DUPLICATE ID",IF(AND(COUNTIF(CANDIDATES!$A$6:$A$205,B127)=1,COUNTIF(DECISIONS!$A$6:$A$205,C127)=1,OR(AND(LEN(D127)=18,IFERROR(FIND("DIRECT OFFER / CRO",D127),0)=1),AND(LEN(D127)=19,IFERROR(FIND("AUTHORITY / CONTENT",D127),0)=1),AND(LEN(D127)=25,IFERROR(FIND("PROCUREMENT / POSITIONING",D127),0)=1),AND(LEN(D127)=19,IFERROR(FIND("SUBSTITUTE RESPONSE",D127),0)=1),AND(LEN(D127)=19,IFERROR(FIND("EVIDENCE COLLECTION",D127),0)=1),AND(LEN(D127)=19,IFERROR(FIND("NO ACTION / MONITOR",D127),0)=1))),"VALID","INVALID - CONTROL / ID")))</x:f>
      </x:c>
      <x:c r="I127" s="26" t="str">
        <x:f>IF(A127="","",IF(COUNTIFS(DECISIONS!$A$6:$A$205,C127,DECISIONS!$B$6:$B$205,B127)=1,"MATCH","MISMATCH"))</x:f>
      </x:c>
      <x:c r="J127" s="26" t="str">
        <x:f>IF(A127="","",IF(I127&lt;&gt;"MATCH","INCOMPATIBLE",IF(AND(D127="DIRECT OFFER / CRO",COUNTIFS(DECISIONS!$A$6:$A$205,C127,DECISIONS!$E$6:$E$205,"INCLUDE DIRECT")=1),"COMPATIBLE",IF(AND(D127="SUBSTITUTE RESPONSE",COUNTIFS(DECISIONS!$A$6:$A$205,C127,DECISIONS!$E$6:$E$205,"INCLUDE SUBSTITUTE")=1),"COMPATIBLE",IF(AND(D127="EVIDENCE COLLECTION",COUNTIFS(DECISIONS!$A$6:$A$205,C127,DECISIONS!$K$6:$K$205,"UNRESOLVED")=1),"COMPATIBLE",IF(AND(D127="AUTHORITY / CONTENT",OR(COUNTIFS(DECISIONS!$A$6:$A$205,C127,DECISIONS!$E$6:$E$205,"INCLUDE REFERENCE")=1,COUNTIFS(DECISIONS!$A$6:$A$205,C127,DECISIONS!$E$6:$E$205,"INCLUDE CONDITIONAL")=1)),"COMPATIBLE",IF(AND(D127="NO ACTION / MONITOR",COUNTIFS(DECISIONS!$A$6:$A$205,C127,DECISIONS!$E$6:$E$205,"EXCLUDE DIRECT")=1),"COMPATIBLE","REVIEW")))))))</x:f>
      </x:c>
      <x:c r="K127" s="26" t="str">
        <x:f>IF(A127="","",IF(OR(H127&lt;&gt;"VALID",I127&lt;&gt;"MATCH",J127&lt;&gt;"COMPATIBLE"),"BLOCKED",IF(COUNTIFS(DECISIONS!$A$6:$A$205,C127,DECISIONS!$K$6:$K$205,"READY")=1,"READY",IF(D127="EVIDENCE COLLECTION","READY","UNRESOLVED"))))</x:f>
      </x:c>
    </x:row>
    <x:row r="128">
      <x:c r="A128" s="20"/>
      <x:c r="B128" s="20"/>
      <x:c r="C128" s="20"/>
      <x:c r="D128" s="20"/>
      <x:c r="E128" s="20"/>
      <x:c r="F128" s="20"/>
      <x:c r="G128" s="20"/>
      <x:c r="H128" s="26" t="str">
        <x:f>IF(A128="","",IF(COUNTIF($A$6:$A$205,A128)&gt;1,"INVALID - DUPLICATE ID",IF(AND(COUNTIF(CANDIDATES!$A$6:$A$205,B128)=1,COUNTIF(DECISIONS!$A$6:$A$205,C128)=1,OR(AND(LEN(D128)=18,IFERROR(FIND("DIRECT OFFER / CRO",D128),0)=1),AND(LEN(D128)=19,IFERROR(FIND("AUTHORITY / CONTENT",D128),0)=1),AND(LEN(D128)=25,IFERROR(FIND("PROCUREMENT / POSITIONING",D128),0)=1),AND(LEN(D128)=19,IFERROR(FIND("SUBSTITUTE RESPONSE",D128),0)=1),AND(LEN(D128)=19,IFERROR(FIND("EVIDENCE COLLECTION",D128),0)=1),AND(LEN(D128)=19,IFERROR(FIND("NO ACTION / MONITOR",D128),0)=1))),"VALID","INVALID - CONTROL / ID")))</x:f>
      </x:c>
      <x:c r="I128" s="26" t="str">
        <x:f>IF(A128="","",IF(COUNTIFS(DECISIONS!$A$6:$A$205,C128,DECISIONS!$B$6:$B$205,B128)=1,"MATCH","MISMATCH"))</x:f>
      </x:c>
      <x:c r="J128" s="26" t="str">
        <x:f>IF(A128="","",IF(I128&lt;&gt;"MATCH","INCOMPATIBLE",IF(AND(D128="DIRECT OFFER / CRO",COUNTIFS(DECISIONS!$A$6:$A$205,C128,DECISIONS!$E$6:$E$205,"INCLUDE DIRECT")=1),"COMPATIBLE",IF(AND(D128="SUBSTITUTE RESPONSE",COUNTIFS(DECISIONS!$A$6:$A$205,C128,DECISIONS!$E$6:$E$205,"INCLUDE SUBSTITUTE")=1),"COMPATIBLE",IF(AND(D128="EVIDENCE COLLECTION",COUNTIFS(DECISIONS!$A$6:$A$205,C128,DECISIONS!$K$6:$K$205,"UNRESOLVED")=1),"COMPATIBLE",IF(AND(D128="AUTHORITY / CONTENT",OR(COUNTIFS(DECISIONS!$A$6:$A$205,C128,DECISIONS!$E$6:$E$205,"INCLUDE REFERENCE")=1,COUNTIFS(DECISIONS!$A$6:$A$205,C128,DECISIONS!$E$6:$E$205,"INCLUDE CONDITIONAL")=1)),"COMPATIBLE",IF(AND(D128="NO ACTION / MONITOR",COUNTIFS(DECISIONS!$A$6:$A$205,C128,DECISIONS!$E$6:$E$205,"EXCLUDE DIRECT")=1),"COMPATIBLE","REVIEW")))))))</x:f>
      </x:c>
      <x:c r="K128" s="26" t="str">
        <x:f>IF(A128="","",IF(OR(H128&lt;&gt;"VALID",I128&lt;&gt;"MATCH",J128&lt;&gt;"COMPATIBLE"),"BLOCKED",IF(COUNTIFS(DECISIONS!$A$6:$A$205,C128,DECISIONS!$K$6:$K$205,"READY")=1,"READY",IF(D128="EVIDENCE COLLECTION","READY","UNRESOLVED"))))</x:f>
      </x:c>
    </x:row>
    <x:row r="129">
      <x:c r="A129" s="20"/>
      <x:c r="B129" s="20"/>
      <x:c r="C129" s="20"/>
      <x:c r="D129" s="20"/>
      <x:c r="E129" s="20"/>
      <x:c r="F129" s="20"/>
      <x:c r="G129" s="20"/>
      <x:c r="H129" s="26" t="str">
        <x:f>IF(A129="","",IF(COUNTIF($A$6:$A$205,A129)&gt;1,"INVALID - DUPLICATE ID",IF(AND(COUNTIF(CANDIDATES!$A$6:$A$205,B129)=1,COUNTIF(DECISIONS!$A$6:$A$205,C129)=1,OR(AND(LEN(D129)=18,IFERROR(FIND("DIRECT OFFER / CRO",D129),0)=1),AND(LEN(D129)=19,IFERROR(FIND("AUTHORITY / CONTENT",D129),0)=1),AND(LEN(D129)=25,IFERROR(FIND("PROCUREMENT / POSITIONING",D129),0)=1),AND(LEN(D129)=19,IFERROR(FIND("SUBSTITUTE RESPONSE",D129),0)=1),AND(LEN(D129)=19,IFERROR(FIND("EVIDENCE COLLECTION",D129),0)=1),AND(LEN(D129)=19,IFERROR(FIND("NO ACTION / MONITOR",D129),0)=1))),"VALID","INVALID - CONTROL / ID")))</x:f>
      </x:c>
      <x:c r="I129" s="26" t="str">
        <x:f>IF(A129="","",IF(COUNTIFS(DECISIONS!$A$6:$A$205,C129,DECISIONS!$B$6:$B$205,B129)=1,"MATCH","MISMATCH"))</x:f>
      </x:c>
      <x:c r="J129" s="26" t="str">
        <x:f>IF(A129="","",IF(I129&lt;&gt;"MATCH","INCOMPATIBLE",IF(AND(D129="DIRECT OFFER / CRO",COUNTIFS(DECISIONS!$A$6:$A$205,C129,DECISIONS!$E$6:$E$205,"INCLUDE DIRECT")=1),"COMPATIBLE",IF(AND(D129="SUBSTITUTE RESPONSE",COUNTIFS(DECISIONS!$A$6:$A$205,C129,DECISIONS!$E$6:$E$205,"INCLUDE SUBSTITUTE")=1),"COMPATIBLE",IF(AND(D129="EVIDENCE COLLECTION",COUNTIFS(DECISIONS!$A$6:$A$205,C129,DECISIONS!$K$6:$K$205,"UNRESOLVED")=1),"COMPATIBLE",IF(AND(D129="AUTHORITY / CONTENT",OR(COUNTIFS(DECISIONS!$A$6:$A$205,C129,DECISIONS!$E$6:$E$205,"INCLUDE REFERENCE")=1,COUNTIFS(DECISIONS!$A$6:$A$205,C129,DECISIONS!$E$6:$E$205,"INCLUDE CONDITIONAL")=1)),"COMPATIBLE",IF(AND(D129="NO ACTION / MONITOR",COUNTIFS(DECISIONS!$A$6:$A$205,C129,DECISIONS!$E$6:$E$205,"EXCLUDE DIRECT")=1),"COMPATIBLE","REVIEW")))))))</x:f>
      </x:c>
      <x:c r="K129" s="26" t="str">
        <x:f>IF(A129="","",IF(OR(H129&lt;&gt;"VALID",I129&lt;&gt;"MATCH",J129&lt;&gt;"COMPATIBLE"),"BLOCKED",IF(COUNTIFS(DECISIONS!$A$6:$A$205,C129,DECISIONS!$K$6:$K$205,"READY")=1,"READY",IF(D129="EVIDENCE COLLECTION","READY","UNRESOLVED"))))</x:f>
      </x:c>
    </x:row>
    <x:row r="130">
      <x:c r="A130" s="20"/>
      <x:c r="B130" s="20"/>
      <x:c r="C130" s="20"/>
      <x:c r="D130" s="20"/>
      <x:c r="E130" s="20"/>
      <x:c r="F130" s="20"/>
      <x:c r="G130" s="20"/>
      <x:c r="H130" s="26" t="str">
        <x:f>IF(A130="","",IF(COUNTIF($A$6:$A$205,A130)&gt;1,"INVALID - DUPLICATE ID",IF(AND(COUNTIF(CANDIDATES!$A$6:$A$205,B130)=1,COUNTIF(DECISIONS!$A$6:$A$205,C130)=1,OR(AND(LEN(D130)=18,IFERROR(FIND("DIRECT OFFER / CRO",D130),0)=1),AND(LEN(D130)=19,IFERROR(FIND("AUTHORITY / CONTENT",D130),0)=1),AND(LEN(D130)=25,IFERROR(FIND("PROCUREMENT / POSITIONING",D130),0)=1),AND(LEN(D130)=19,IFERROR(FIND("SUBSTITUTE RESPONSE",D130),0)=1),AND(LEN(D130)=19,IFERROR(FIND("EVIDENCE COLLECTION",D130),0)=1),AND(LEN(D130)=19,IFERROR(FIND("NO ACTION / MONITOR",D130),0)=1))),"VALID","INVALID - CONTROL / ID")))</x:f>
      </x:c>
      <x:c r="I130" s="26" t="str">
        <x:f>IF(A130="","",IF(COUNTIFS(DECISIONS!$A$6:$A$205,C130,DECISIONS!$B$6:$B$205,B130)=1,"MATCH","MISMATCH"))</x:f>
      </x:c>
      <x:c r="J130" s="26" t="str">
        <x:f>IF(A130="","",IF(I130&lt;&gt;"MATCH","INCOMPATIBLE",IF(AND(D130="DIRECT OFFER / CRO",COUNTIFS(DECISIONS!$A$6:$A$205,C130,DECISIONS!$E$6:$E$205,"INCLUDE DIRECT")=1),"COMPATIBLE",IF(AND(D130="SUBSTITUTE RESPONSE",COUNTIFS(DECISIONS!$A$6:$A$205,C130,DECISIONS!$E$6:$E$205,"INCLUDE SUBSTITUTE")=1),"COMPATIBLE",IF(AND(D130="EVIDENCE COLLECTION",COUNTIFS(DECISIONS!$A$6:$A$205,C130,DECISIONS!$K$6:$K$205,"UNRESOLVED")=1),"COMPATIBLE",IF(AND(D130="AUTHORITY / CONTENT",OR(COUNTIFS(DECISIONS!$A$6:$A$205,C130,DECISIONS!$E$6:$E$205,"INCLUDE REFERENCE")=1,COUNTIFS(DECISIONS!$A$6:$A$205,C130,DECISIONS!$E$6:$E$205,"INCLUDE CONDITIONAL")=1)),"COMPATIBLE",IF(AND(D130="NO ACTION / MONITOR",COUNTIFS(DECISIONS!$A$6:$A$205,C130,DECISIONS!$E$6:$E$205,"EXCLUDE DIRECT")=1),"COMPATIBLE","REVIEW")))))))</x:f>
      </x:c>
      <x:c r="K130" s="26" t="str">
        <x:f>IF(A130="","",IF(OR(H130&lt;&gt;"VALID",I130&lt;&gt;"MATCH",J130&lt;&gt;"COMPATIBLE"),"BLOCKED",IF(COUNTIFS(DECISIONS!$A$6:$A$205,C130,DECISIONS!$K$6:$K$205,"READY")=1,"READY",IF(D130="EVIDENCE COLLECTION","READY","UNRESOLVED"))))</x:f>
      </x:c>
    </x:row>
    <x:row r="131">
      <x:c r="A131" s="20"/>
      <x:c r="B131" s="20"/>
      <x:c r="C131" s="20"/>
      <x:c r="D131" s="20"/>
      <x:c r="E131" s="20"/>
      <x:c r="F131" s="20"/>
      <x:c r="G131" s="20"/>
      <x:c r="H131" s="26" t="str">
        <x:f>IF(A131="","",IF(COUNTIF($A$6:$A$205,A131)&gt;1,"INVALID - DUPLICATE ID",IF(AND(COUNTIF(CANDIDATES!$A$6:$A$205,B131)=1,COUNTIF(DECISIONS!$A$6:$A$205,C131)=1,OR(AND(LEN(D131)=18,IFERROR(FIND("DIRECT OFFER / CRO",D131),0)=1),AND(LEN(D131)=19,IFERROR(FIND("AUTHORITY / CONTENT",D131),0)=1),AND(LEN(D131)=25,IFERROR(FIND("PROCUREMENT / POSITIONING",D131),0)=1),AND(LEN(D131)=19,IFERROR(FIND("SUBSTITUTE RESPONSE",D131),0)=1),AND(LEN(D131)=19,IFERROR(FIND("EVIDENCE COLLECTION",D131),0)=1),AND(LEN(D131)=19,IFERROR(FIND("NO ACTION / MONITOR",D131),0)=1))),"VALID","INVALID - CONTROL / ID")))</x:f>
      </x:c>
      <x:c r="I131" s="26" t="str">
        <x:f>IF(A131="","",IF(COUNTIFS(DECISIONS!$A$6:$A$205,C131,DECISIONS!$B$6:$B$205,B131)=1,"MATCH","MISMATCH"))</x:f>
      </x:c>
      <x:c r="J131" s="26" t="str">
        <x:f>IF(A131="","",IF(I131&lt;&gt;"MATCH","INCOMPATIBLE",IF(AND(D131="DIRECT OFFER / CRO",COUNTIFS(DECISIONS!$A$6:$A$205,C131,DECISIONS!$E$6:$E$205,"INCLUDE DIRECT")=1),"COMPATIBLE",IF(AND(D131="SUBSTITUTE RESPONSE",COUNTIFS(DECISIONS!$A$6:$A$205,C131,DECISIONS!$E$6:$E$205,"INCLUDE SUBSTITUTE")=1),"COMPATIBLE",IF(AND(D131="EVIDENCE COLLECTION",COUNTIFS(DECISIONS!$A$6:$A$205,C131,DECISIONS!$K$6:$K$205,"UNRESOLVED")=1),"COMPATIBLE",IF(AND(D131="AUTHORITY / CONTENT",OR(COUNTIFS(DECISIONS!$A$6:$A$205,C131,DECISIONS!$E$6:$E$205,"INCLUDE REFERENCE")=1,COUNTIFS(DECISIONS!$A$6:$A$205,C131,DECISIONS!$E$6:$E$205,"INCLUDE CONDITIONAL")=1)),"COMPATIBLE",IF(AND(D131="NO ACTION / MONITOR",COUNTIFS(DECISIONS!$A$6:$A$205,C131,DECISIONS!$E$6:$E$205,"EXCLUDE DIRECT")=1),"COMPATIBLE","REVIEW")))))))</x:f>
      </x:c>
      <x:c r="K131" s="26" t="str">
        <x:f>IF(A131="","",IF(OR(H131&lt;&gt;"VALID",I131&lt;&gt;"MATCH",J131&lt;&gt;"COMPATIBLE"),"BLOCKED",IF(COUNTIFS(DECISIONS!$A$6:$A$205,C131,DECISIONS!$K$6:$K$205,"READY")=1,"READY",IF(D131="EVIDENCE COLLECTION","READY","UNRESOLVED"))))</x:f>
      </x:c>
    </x:row>
    <x:row r="132">
      <x:c r="A132" s="20"/>
      <x:c r="B132" s="20"/>
      <x:c r="C132" s="20"/>
      <x:c r="D132" s="20"/>
      <x:c r="E132" s="20"/>
      <x:c r="F132" s="20"/>
      <x:c r="G132" s="20"/>
      <x:c r="H132" s="26" t="str">
        <x:f>IF(A132="","",IF(COUNTIF($A$6:$A$205,A132)&gt;1,"INVALID - DUPLICATE ID",IF(AND(COUNTIF(CANDIDATES!$A$6:$A$205,B132)=1,COUNTIF(DECISIONS!$A$6:$A$205,C132)=1,OR(AND(LEN(D132)=18,IFERROR(FIND("DIRECT OFFER / CRO",D132),0)=1),AND(LEN(D132)=19,IFERROR(FIND("AUTHORITY / CONTENT",D132),0)=1),AND(LEN(D132)=25,IFERROR(FIND("PROCUREMENT / POSITIONING",D132),0)=1),AND(LEN(D132)=19,IFERROR(FIND("SUBSTITUTE RESPONSE",D132),0)=1),AND(LEN(D132)=19,IFERROR(FIND("EVIDENCE COLLECTION",D132),0)=1),AND(LEN(D132)=19,IFERROR(FIND("NO ACTION / MONITOR",D132),0)=1))),"VALID","INVALID - CONTROL / ID")))</x:f>
      </x:c>
      <x:c r="I132" s="26" t="str">
        <x:f>IF(A132="","",IF(COUNTIFS(DECISIONS!$A$6:$A$205,C132,DECISIONS!$B$6:$B$205,B132)=1,"MATCH","MISMATCH"))</x:f>
      </x:c>
      <x:c r="J132" s="26" t="str">
        <x:f>IF(A132="","",IF(I132&lt;&gt;"MATCH","INCOMPATIBLE",IF(AND(D132="DIRECT OFFER / CRO",COUNTIFS(DECISIONS!$A$6:$A$205,C132,DECISIONS!$E$6:$E$205,"INCLUDE DIRECT")=1),"COMPATIBLE",IF(AND(D132="SUBSTITUTE RESPONSE",COUNTIFS(DECISIONS!$A$6:$A$205,C132,DECISIONS!$E$6:$E$205,"INCLUDE SUBSTITUTE")=1),"COMPATIBLE",IF(AND(D132="EVIDENCE COLLECTION",COUNTIFS(DECISIONS!$A$6:$A$205,C132,DECISIONS!$K$6:$K$205,"UNRESOLVED")=1),"COMPATIBLE",IF(AND(D132="AUTHORITY / CONTENT",OR(COUNTIFS(DECISIONS!$A$6:$A$205,C132,DECISIONS!$E$6:$E$205,"INCLUDE REFERENCE")=1,COUNTIFS(DECISIONS!$A$6:$A$205,C132,DECISIONS!$E$6:$E$205,"INCLUDE CONDITIONAL")=1)),"COMPATIBLE",IF(AND(D132="NO ACTION / MONITOR",COUNTIFS(DECISIONS!$A$6:$A$205,C132,DECISIONS!$E$6:$E$205,"EXCLUDE DIRECT")=1),"COMPATIBLE","REVIEW")))))))</x:f>
      </x:c>
      <x:c r="K132" s="26" t="str">
        <x:f>IF(A132="","",IF(OR(H132&lt;&gt;"VALID",I132&lt;&gt;"MATCH",J132&lt;&gt;"COMPATIBLE"),"BLOCKED",IF(COUNTIFS(DECISIONS!$A$6:$A$205,C132,DECISIONS!$K$6:$K$205,"READY")=1,"READY",IF(D132="EVIDENCE COLLECTION","READY","UNRESOLVED"))))</x:f>
      </x:c>
    </x:row>
    <x:row r="133">
      <x:c r="A133" s="20"/>
      <x:c r="B133" s="20"/>
      <x:c r="C133" s="20"/>
      <x:c r="D133" s="20"/>
      <x:c r="E133" s="20"/>
      <x:c r="F133" s="20"/>
      <x:c r="G133" s="20"/>
      <x:c r="H133" s="26" t="str">
        <x:f>IF(A133="","",IF(COUNTIF($A$6:$A$205,A133)&gt;1,"INVALID - DUPLICATE ID",IF(AND(COUNTIF(CANDIDATES!$A$6:$A$205,B133)=1,COUNTIF(DECISIONS!$A$6:$A$205,C133)=1,OR(AND(LEN(D133)=18,IFERROR(FIND("DIRECT OFFER / CRO",D133),0)=1),AND(LEN(D133)=19,IFERROR(FIND("AUTHORITY / CONTENT",D133),0)=1),AND(LEN(D133)=25,IFERROR(FIND("PROCUREMENT / POSITIONING",D133),0)=1),AND(LEN(D133)=19,IFERROR(FIND("SUBSTITUTE RESPONSE",D133),0)=1),AND(LEN(D133)=19,IFERROR(FIND("EVIDENCE COLLECTION",D133),0)=1),AND(LEN(D133)=19,IFERROR(FIND("NO ACTION / MONITOR",D133),0)=1))),"VALID","INVALID - CONTROL / ID")))</x:f>
      </x:c>
      <x:c r="I133" s="26" t="str">
        <x:f>IF(A133="","",IF(COUNTIFS(DECISIONS!$A$6:$A$205,C133,DECISIONS!$B$6:$B$205,B133)=1,"MATCH","MISMATCH"))</x:f>
      </x:c>
      <x:c r="J133" s="26" t="str">
        <x:f>IF(A133="","",IF(I133&lt;&gt;"MATCH","INCOMPATIBLE",IF(AND(D133="DIRECT OFFER / CRO",COUNTIFS(DECISIONS!$A$6:$A$205,C133,DECISIONS!$E$6:$E$205,"INCLUDE DIRECT")=1),"COMPATIBLE",IF(AND(D133="SUBSTITUTE RESPONSE",COUNTIFS(DECISIONS!$A$6:$A$205,C133,DECISIONS!$E$6:$E$205,"INCLUDE SUBSTITUTE")=1),"COMPATIBLE",IF(AND(D133="EVIDENCE COLLECTION",COUNTIFS(DECISIONS!$A$6:$A$205,C133,DECISIONS!$K$6:$K$205,"UNRESOLVED")=1),"COMPATIBLE",IF(AND(D133="AUTHORITY / CONTENT",OR(COUNTIFS(DECISIONS!$A$6:$A$205,C133,DECISIONS!$E$6:$E$205,"INCLUDE REFERENCE")=1,COUNTIFS(DECISIONS!$A$6:$A$205,C133,DECISIONS!$E$6:$E$205,"INCLUDE CONDITIONAL")=1)),"COMPATIBLE",IF(AND(D133="NO ACTION / MONITOR",COUNTIFS(DECISIONS!$A$6:$A$205,C133,DECISIONS!$E$6:$E$205,"EXCLUDE DIRECT")=1),"COMPATIBLE","REVIEW")))))))</x:f>
      </x:c>
      <x:c r="K133" s="26" t="str">
        <x:f>IF(A133="","",IF(OR(H133&lt;&gt;"VALID",I133&lt;&gt;"MATCH",J133&lt;&gt;"COMPATIBLE"),"BLOCKED",IF(COUNTIFS(DECISIONS!$A$6:$A$205,C133,DECISIONS!$K$6:$K$205,"READY")=1,"READY",IF(D133="EVIDENCE COLLECTION","READY","UNRESOLVED"))))</x:f>
      </x:c>
    </x:row>
    <x:row r="134">
      <x:c r="A134" s="20"/>
      <x:c r="B134" s="20"/>
      <x:c r="C134" s="20"/>
      <x:c r="D134" s="20"/>
      <x:c r="E134" s="20"/>
      <x:c r="F134" s="20"/>
      <x:c r="G134" s="20"/>
      <x:c r="H134" s="26" t="str">
        <x:f>IF(A134="","",IF(COUNTIF($A$6:$A$205,A134)&gt;1,"INVALID - DUPLICATE ID",IF(AND(COUNTIF(CANDIDATES!$A$6:$A$205,B134)=1,COUNTIF(DECISIONS!$A$6:$A$205,C134)=1,OR(AND(LEN(D134)=18,IFERROR(FIND("DIRECT OFFER / CRO",D134),0)=1),AND(LEN(D134)=19,IFERROR(FIND("AUTHORITY / CONTENT",D134),0)=1),AND(LEN(D134)=25,IFERROR(FIND("PROCUREMENT / POSITIONING",D134),0)=1),AND(LEN(D134)=19,IFERROR(FIND("SUBSTITUTE RESPONSE",D134),0)=1),AND(LEN(D134)=19,IFERROR(FIND("EVIDENCE COLLECTION",D134),0)=1),AND(LEN(D134)=19,IFERROR(FIND("NO ACTION / MONITOR",D134),0)=1))),"VALID","INVALID - CONTROL / ID")))</x:f>
      </x:c>
      <x:c r="I134" s="26" t="str">
        <x:f>IF(A134="","",IF(COUNTIFS(DECISIONS!$A$6:$A$205,C134,DECISIONS!$B$6:$B$205,B134)=1,"MATCH","MISMATCH"))</x:f>
      </x:c>
      <x:c r="J134" s="26" t="str">
        <x:f>IF(A134="","",IF(I134&lt;&gt;"MATCH","INCOMPATIBLE",IF(AND(D134="DIRECT OFFER / CRO",COUNTIFS(DECISIONS!$A$6:$A$205,C134,DECISIONS!$E$6:$E$205,"INCLUDE DIRECT")=1),"COMPATIBLE",IF(AND(D134="SUBSTITUTE RESPONSE",COUNTIFS(DECISIONS!$A$6:$A$205,C134,DECISIONS!$E$6:$E$205,"INCLUDE SUBSTITUTE")=1),"COMPATIBLE",IF(AND(D134="EVIDENCE COLLECTION",COUNTIFS(DECISIONS!$A$6:$A$205,C134,DECISIONS!$K$6:$K$205,"UNRESOLVED")=1),"COMPATIBLE",IF(AND(D134="AUTHORITY / CONTENT",OR(COUNTIFS(DECISIONS!$A$6:$A$205,C134,DECISIONS!$E$6:$E$205,"INCLUDE REFERENCE")=1,COUNTIFS(DECISIONS!$A$6:$A$205,C134,DECISIONS!$E$6:$E$205,"INCLUDE CONDITIONAL")=1)),"COMPATIBLE",IF(AND(D134="NO ACTION / MONITOR",COUNTIFS(DECISIONS!$A$6:$A$205,C134,DECISIONS!$E$6:$E$205,"EXCLUDE DIRECT")=1),"COMPATIBLE","REVIEW")))))))</x:f>
      </x:c>
      <x:c r="K134" s="26" t="str">
        <x:f>IF(A134="","",IF(OR(H134&lt;&gt;"VALID",I134&lt;&gt;"MATCH",J134&lt;&gt;"COMPATIBLE"),"BLOCKED",IF(COUNTIFS(DECISIONS!$A$6:$A$205,C134,DECISIONS!$K$6:$K$205,"READY")=1,"READY",IF(D134="EVIDENCE COLLECTION","READY","UNRESOLVED"))))</x:f>
      </x:c>
    </x:row>
    <x:row r="135">
      <x:c r="A135" s="20"/>
      <x:c r="B135" s="20"/>
      <x:c r="C135" s="20"/>
      <x:c r="D135" s="20"/>
      <x:c r="E135" s="20"/>
      <x:c r="F135" s="20"/>
      <x:c r="G135" s="20"/>
      <x:c r="H135" s="26" t="str">
        <x:f>IF(A135="","",IF(COUNTIF($A$6:$A$205,A135)&gt;1,"INVALID - DUPLICATE ID",IF(AND(COUNTIF(CANDIDATES!$A$6:$A$205,B135)=1,COUNTIF(DECISIONS!$A$6:$A$205,C135)=1,OR(AND(LEN(D135)=18,IFERROR(FIND("DIRECT OFFER / CRO",D135),0)=1),AND(LEN(D135)=19,IFERROR(FIND("AUTHORITY / CONTENT",D135),0)=1),AND(LEN(D135)=25,IFERROR(FIND("PROCUREMENT / POSITIONING",D135),0)=1),AND(LEN(D135)=19,IFERROR(FIND("SUBSTITUTE RESPONSE",D135),0)=1),AND(LEN(D135)=19,IFERROR(FIND("EVIDENCE COLLECTION",D135),0)=1),AND(LEN(D135)=19,IFERROR(FIND("NO ACTION / MONITOR",D135),0)=1))),"VALID","INVALID - CONTROL / ID")))</x:f>
      </x:c>
      <x:c r="I135" s="26" t="str">
        <x:f>IF(A135="","",IF(COUNTIFS(DECISIONS!$A$6:$A$205,C135,DECISIONS!$B$6:$B$205,B135)=1,"MATCH","MISMATCH"))</x:f>
      </x:c>
      <x:c r="J135" s="26" t="str">
        <x:f>IF(A135="","",IF(I135&lt;&gt;"MATCH","INCOMPATIBLE",IF(AND(D135="DIRECT OFFER / CRO",COUNTIFS(DECISIONS!$A$6:$A$205,C135,DECISIONS!$E$6:$E$205,"INCLUDE DIRECT")=1),"COMPATIBLE",IF(AND(D135="SUBSTITUTE RESPONSE",COUNTIFS(DECISIONS!$A$6:$A$205,C135,DECISIONS!$E$6:$E$205,"INCLUDE SUBSTITUTE")=1),"COMPATIBLE",IF(AND(D135="EVIDENCE COLLECTION",COUNTIFS(DECISIONS!$A$6:$A$205,C135,DECISIONS!$K$6:$K$205,"UNRESOLVED")=1),"COMPATIBLE",IF(AND(D135="AUTHORITY / CONTENT",OR(COUNTIFS(DECISIONS!$A$6:$A$205,C135,DECISIONS!$E$6:$E$205,"INCLUDE REFERENCE")=1,COUNTIFS(DECISIONS!$A$6:$A$205,C135,DECISIONS!$E$6:$E$205,"INCLUDE CONDITIONAL")=1)),"COMPATIBLE",IF(AND(D135="NO ACTION / MONITOR",COUNTIFS(DECISIONS!$A$6:$A$205,C135,DECISIONS!$E$6:$E$205,"EXCLUDE DIRECT")=1),"COMPATIBLE","REVIEW")))))))</x:f>
      </x:c>
      <x:c r="K135" s="26" t="str">
        <x:f>IF(A135="","",IF(OR(H135&lt;&gt;"VALID",I135&lt;&gt;"MATCH",J135&lt;&gt;"COMPATIBLE"),"BLOCKED",IF(COUNTIFS(DECISIONS!$A$6:$A$205,C135,DECISIONS!$K$6:$K$205,"READY")=1,"READY",IF(D135="EVIDENCE COLLECTION","READY","UNRESOLVED"))))</x:f>
      </x:c>
    </x:row>
    <x:row r="136">
      <x:c r="A136" s="20"/>
      <x:c r="B136" s="20"/>
      <x:c r="C136" s="20"/>
      <x:c r="D136" s="20"/>
      <x:c r="E136" s="20"/>
      <x:c r="F136" s="20"/>
      <x:c r="G136" s="20"/>
      <x:c r="H136" s="26" t="str">
        <x:f>IF(A136="","",IF(COUNTIF($A$6:$A$205,A136)&gt;1,"INVALID - DUPLICATE ID",IF(AND(COUNTIF(CANDIDATES!$A$6:$A$205,B136)=1,COUNTIF(DECISIONS!$A$6:$A$205,C136)=1,OR(AND(LEN(D136)=18,IFERROR(FIND("DIRECT OFFER / CRO",D136),0)=1),AND(LEN(D136)=19,IFERROR(FIND("AUTHORITY / CONTENT",D136),0)=1),AND(LEN(D136)=25,IFERROR(FIND("PROCUREMENT / POSITIONING",D136),0)=1),AND(LEN(D136)=19,IFERROR(FIND("SUBSTITUTE RESPONSE",D136),0)=1),AND(LEN(D136)=19,IFERROR(FIND("EVIDENCE COLLECTION",D136),0)=1),AND(LEN(D136)=19,IFERROR(FIND("NO ACTION / MONITOR",D136),0)=1))),"VALID","INVALID - CONTROL / ID")))</x:f>
      </x:c>
      <x:c r="I136" s="26" t="str">
        <x:f>IF(A136="","",IF(COUNTIFS(DECISIONS!$A$6:$A$205,C136,DECISIONS!$B$6:$B$205,B136)=1,"MATCH","MISMATCH"))</x:f>
      </x:c>
      <x:c r="J136" s="26" t="str">
        <x:f>IF(A136="","",IF(I136&lt;&gt;"MATCH","INCOMPATIBLE",IF(AND(D136="DIRECT OFFER / CRO",COUNTIFS(DECISIONS!$A$6:$A$205,C136,DECISIONS!$E$6:$E$205,"INCLUDE DIRECT")=1),"COMPATIBLE",IF(AND(D136="SUBSTITUTE RESPONSE",COUNTIFS(DECISIONS!$A$6:$A$205,C136,DECISIONS!$E$6:$E$205,"INCLUDE SUBSTITUTE")=1),"COMPATIBLE",IF(AND(D136="EVIDENCE COLLECTION",COUNTIFS(DECISIONS!$A$6:$A$205,C136,DECISIONS!$K$6:$K$205,"UNRESOLVED")=1),"COMPATIBLE",IF(AND(D136="AUTHORITY / CONTENT",OR(COUNTIFS(DECISIONS!$A$6:$A$205,C136,DECISIONS!$E$6:$E$205,"INCLUDE REFERENCE")=1,COUNTIFS(DECISIONS!$A$6:$A$205,C136,DECISIONS!$E$6:$E$205,"INCLUDE CONDITIONAL")=1)),"COMPATIBLE",IF(AND(D136="NO ACTION / MONITOR",COUNTIFS(DECISIONS!$A$6:$A$205,C136,DECISIONS!$E$6:$E$205,"EXCLUDE DIRECT")=1),"COMPATIBLE","REVIEW")))))))</x:f>
      </x:c>
      <x:c r="K136" s="26" t="str">
        <x:f>IF(A136="","",IF(OR(H136&lt;&gt;"VALID",I136&lt;&gt;"MATCH",J136&lt;&gt;"COMPATIBLE"),"BLOCKED",IF(COUNTIFS(DECISIONS!$A$6:$A$205,C136,DECISIONS!$K$6:$K$205,"READY")=1,"READY",IF(D136="EVIDENCE COLLECTION","READY","UNRESOLVED"))))</x:f>
      </x:c>
    </x:row>
    <x:row r="137">
      <x:c r="A137" s="20"/>
      <x:c r="B137" s="20"/>
      <x:c r="C137" s="20"/>
      <x:c r="D137" s="20"/>
      <x:c r="E137" s="20"/>
      <x:c r="F137" s="20"/>
      <x:c r="G137" s="20"/>
      <x:c r="H137" s="26" t="str">
        <x:f>IF(A137="","",IF(COUNTIF($A$6:$A$205,A137)&gt;1,"INVALID - DUPLICATE ID",IF(AND(COUNTIF(CANDIDATES!$A$6:$A$205,B137)=1,COUNTIF(DECISIONS!$A$6:$A$205,C137)=1,OR(AND(LEN(D137)=18,IFERROR(FIND("DIRECT OFFER / CRO",D137),0)=1),AND(LEN(D137)=19,IFERROR(FIND("AUTHORITY / CONTENT",D137),0)=1),AND(LEN(D137)=25,IFERROR(FIND("PROCUREMENT / POSITIONING",D137),0)=1),AND(LEN(D137)=19,IFERROR(FIND("SUBSTITUTE RESPONSE",D137),0)=1),AND(LEN(D137)=19,IFERROR(FIND("EVIDENCE COLLECTION",D137),0)=1),AND(LEN(D137)=19,IFERROR(FIND("NO ACTION / MONITOR",D137),0)=1))),"VALID","INVALID - CONTROL / ID")))</x:f>
      </x:c>
      <x:c r="I137" s="26" t="str">
        <x:f>IF(A137="","",IF(COUNTIFS(DECISIONS!$A$6:$A$205,C137,DECISIONS!$B$6:$B$205,B137)=1,"MATCH","MISMATCH"))</x:f>
      </x:c>
      <x:c r="J137" s="26" t="str">
        <x:f>IF(A137="","",IF(I137&lt;&gt;"MATCH","INCOMPATIBLE",IF(AND(D137="DIRECT OFFER / CRO",COUNTIFS(DECISIONS!$A$6:$A$205,C137,DECISIONS!$E$6:$E$205,"INCLUDE DIRECT")=1),"COMPATIBLE",IF(AND(D137="SUBSTITUTE RESPONSE",COUNTIFS(DECISIONS!$A$6:$A$205,C137,DECISIONS!$E$6:$E$205,"INCLUDE SUBSTITUTE")=1),"COMPATIBLE",IF(AND(D137="EVIDENCE COLLECTION",COUNTIFS(DECISIONS!$A$6:$A$205,C137,DECISIONS!$K$6:$K$205,"UNRESOLVED")=1),"COMPATIBLE",IF(AND(D137="AUTHORITY / CONTENT",OR(COUNTIFS(DECISIONS!$A$6:$A$205,C137,DECISIONS!$E$6:$E$205,"INCLUDE REFERENCE")=1,COUNTIFS(DECISIONS!$A$6:$A$205,C137,DECISIONS!$E$6:$E$205,"INCLUDE CONDITIONAL")=1)),"COMPATIBLE",IF(AND(D137="NO ACTION / MONITOR",COUNTIFS(DECISIONS!$A$6:$A$205,C137,DECISIONS!$E$6:$E$205,"EXCLUDE DIRECT")=1),"COMPATIBLE","REVIEW")))))))</x:f>
      </x:c>
      <x:c r="K137" s="26" t="str">
        <x:f>IF(A137="","",IF(OR(H137&lt;&gt;"VALID",I137&lt;&gt;"MATCH",J137&lt;&gt;"COMPATIBLE"),"BLOCKED",IF(COUNTIFS(DECISIONS!$A$6:$A$205,C137,DECISIONS!$K$6:$K$205,"READY")=1,"READY",IF(D137="EVIDENCE COLLECTION","READY","UNRESOLVED"))))</x:f>
      </x:c>
    </x:row>
    <x:row r="138">
      <x:c r="A138" s="20"/>
      <x:c r="B138" s="20"/>
      <x:c r="C138" s="20"/>
      <x:c r="D138" s="20"/>
      <x:c r="E138" s="20"/>
      <x:c r="F138" s="20"/>
      <x:c r="G138" s="20"/>
      <x:c r="H138" s="26" t="str">
        <x:f>IF(A138="","",IF(COUNTIF($A$6:$A$205,A138)&gt;1,"INVALID - DUPLICATE ID",IF(AND(COUNTIF(CANDIDATES!$A$6:$A$205,B138)=1,COUNTIF(DECISIONS!$A$6:$A$205,C138)=1,OR(AND(LEN(D138)=18,IFERROR(FIND("DIRECT OFFER / CRO",D138),0)=1),AND(LEN(D138)=19,IFERROR(FIND("AUTHORITY / CONTENT",D138),0)=1),AND(LEN(D138)=25,IFERROR(FIND("PROCUREMENT / POSITIONING",D138),0)=1),AND(LEN(D138)=19,IFERROR(FIND("SUBSTITUTE RESPONSE",D138),0)=1),AND(LEN(D138)=19,IFERROR(FIND("EVIDENCE COLLECTION",D138),0)=1),AND(LEN(D138)=19,IFERROR(FIND("NO ACTION / MONITOR",D138),0)=1))),"VALID","INVALID - CONTROL / ID")))</x:f>
      </x:c>
      <x:c r="I138" s="26" t="str">
        <x:f>IF(A138="","",IF(COUNTIFS(DECISIONS!$A$6:$A$205,C138,DECISIONS!$B$6:$B$205,B138)=1,"MATCH","MISMATCH"))</x:f>
      </x:c>
      <x:c r="J138" s="26" t="str">
        <x:f>IF(A138="","",IF(I138&lt;&gt;"MATCH","INCOMPATIBLE",IF(AND(D138="DIRECT OFFER / CRO",COUNTIFS(DECISIONS!$A$6:$A$205,C138,DECISIONS!$E$6:$E$205,"INCLUDE DIRECT")=1),"COMPATIBLE",IF(AND(D138="SUBSTITUTE RESPONSE",COUNTIFS(DECISIONS!$A$6:$A$205,C138,DECISIONS!$E$6:$E$205,"INCLUDE SUBSTITUTE")=1),"COMPATIBLE",IF(AND(D138="EVIDENCE COLLECTION",COUNTIFS(DECISIONS!$A$6:$A$205,C138,DECISIONS!$K$6:$K$205,"UNRESOLVED")=1),"COMPATIBLE",IF(AND(D138="AUTHORITY / CONTENT",OR(COUNTIFS(DECISIONS!$A$6:$A$205,C138,DECISIONS!$E$6:$E$205,"INCLUDE REFERENCE")=1,COUNTIFS(DECISIONS!$A$6:$A$205,C138,DECISIONS!$E$6:$E$205,"INCLUDE CONDITIONAL")=1)),"COMPATIBLE",IF(AND(D138="NO ACTION / MONITOR",COUNTIFS(DECISIONS!$A$6:$A$205,C138,DECISIONS!$E$6:$E$205,"EXCLUDE DIRECT")=1),"COMPATIBLE","REVIEW")))))))</x:f>
      </x:c>
      <x:c r="K138" s="26" t="str">
        <x:f>IF(A138="","",IF(OR(H138&lt;&gt;"VALID",I138&lt;&gt;"MATCH",J138&lt;&gt;"COMPATIBLE"),"BLOCKED",IF(COUNTIFS(DECISIONS!$A$6:$A$205,C138,DECISIONS!$K$6:$K$205,"READY")=1,"READY",IF(D138="EVIDENCE COLLECTION","READY","UNRESOLVED"))))</x:f>
      </x:c>
    </x:row>
    <x:row r="139">
      <x:c r="A139" s="20"/>
      <x:c r="B139" s="20"/>
      <x:c r="C139" s="20"/>
      <x:c r="D139" s="20"/>
      <x:c r="E139" s="20"/>
      <x:c r="F139" s="20"/>
      <x:c r="G139" s="20"/>
      <x:c r="H139" s="26" t="str">
        <x:f>IF(A139="","",IF(COUNTIF($A$6:$A$205,A139)&gt;1,"INVALID - DUPLICATE ID",IF(AND(COUNTIF(CANDIDATES!$A$6:$A$205,B139)=1,COUNTIF(DECISIONS!$A$6:$A$205,C139)=1,OR(AND(LEN(D139)=18,IFERROR(FIND("DIRECT OFFER / CRO",D139),0)=1),AND(LEN(D139)=19,IFERROR(FIND("AUTHORITY / CONTENT",D139),0)=1),AND(LEN(D139)=25,IFERROR(FIND("PROCUREMENT / POSITIONING",D139),0)=1),AND(LEN(D139)=19,IFERROR(FIND("SUBSTITUTE RESPONSE",D139),0)=1),AND(LEN(D139)=19,IFERROR(FIND("EVIDENCE COLLECTION",D139),0)=1),AND(LEN(D139)=19,IFERROR(FIND("NO ACTION / MONITOR",D139),0)=1))),"VALID","INVALID - CONTROL / ID")))</x:f>
      </x:c>
      <x:c r="I139" s="26" t="str">
        <x:f>IF(A139="","",IF(COUNTIFS(DECISIONS!$A$6:$A$205,C139,DECISIONS!$B$6:$B$205,B139)=1,"MATCH","MISMATCH"))</x:f>
      </x:c>
      <x:c r="J139" s="26" t="str">
        <x:f>IF(A139="","",IF(I139&lt;&gt;"MATCH","INCOMPATIBLE",IF(AND(D139="DIRECT OFFER / CRO",COUNTIFS(DECISIONS!$A$6:$A$205,C139,DECISIONS!$E$6:$E$205,"INCLUDE DIRECT")=1),"COMPATIBLE",IF(AND(D139="SUBSTITUTE RESPONSE",COUNTIFS(DECISIONS!$A$6:$A$205,C139,DECISIONS!$E$6:$E$205,"INCLUDE SUBSTITUTE")=1),"COMPATIBLE",IF(AND(D139="EVIDENCE COLLECTION",COUNTIFS(DECISIONS!$A$6:$A$205,C139,DECISIONS!$K$6:$K$205,"UNRESOLVED")=1),"COMPATIBLE",IF(AND(D139="AUTHORITY / CONTENT",OR(COUNTIFS(DECISIONS!$A$6:$A$205,C139,DECISIONS!$E$6:$E$205,"INCLUDE REFERENCE")=1,COUNTIFS(DECISIONS!$A$6:$A$205,C139,DECISIONS!$E$6:$E$205,"INCLUDE CONDITIONAL")=1)),"COMPATIBLE",IF(AND(D139="NO ACTION / MONITOR",COUNTIFS(DECISIONS!$A$6:$A$205,C139,DECISIONS!$E$6:$E$205,"EXCLUDE DIRECT")=1),"COMPATIBLE","REVIEW")))))))</x:f>
      </x:c>
      <x:c r="K139" s="26" t="str">
        <x:f>IF(A139="","",IF(OR(H139&lt;&gt;"VALID",I139&lt;&gt;"MATCH",J139&lt;&gt;"COMPATIBLE"),"BLOCKED",IF(COUNTIFS(DECISIONS!$A$6:$A$205,C139,DECISIONS!$K$6:$K$205,"READY")=1,"READY",IF(D139="EVIDENCE COLLECTION","READY","UNRESOLVED"))))</x:f>
      </x:c>
    </x:row>
    <x:row r="140">
      <x:c r="A140" s="20"/>
      <x:c r="B140" s="20"/>
      <x:c r="C140" s="20"/>
      <x:c r="D140" s="20"/>
      <x:c r="E140" s="20"/>
      <x:c r="F140" s="20"/>
      <x:c r="G140" s="20"/>
      <x:c r="H140" s="26" t="str">
        <x:f>IF(A140="","",IF(COUNTIF($A$6:$A$205,A140)&gt;1,"INVALID - DUPLICATE ID",IF(AND(COUNTIF(CANDIDATES!$A$6:$A$205,B140)=1,COUNTIF(DECISIONS!$A$6:$A$205,C140)=1,OR(AND(LEN(D140)=18,IFERROR(FIND("DIRECT OFFER / CRO",D140),0)=1),AND(LEN(D140)=19,IFERROR(FIND("AUTHORITY / CONTENT",D140),0)=1),AND(LEN(D140)=25,IFERROR(FIND("PROCUREMENT / POSITIONING",D140),0)=1),AND(LEN(D140)=19,IFERROR(FIND("SUBSTITUTE RESPONSE",D140),0)=1),AND(LEN(D140)=19,IFERROR(FIND("EVIDENCE COLLECTION",D140),0)=1),AND(LEN(D140)=19,IFERROR(FIND("NO ACTION / MONITOR",D140),0)=1))),"VALID","INVALID - CONTROL / ID")))</x:f>
      </x:c>
      <x:c r="I140" s="26" t="str">
        <x:f>IF(A140="","",IF(COUNTIFS(DECISIONS!$A$6:$A$205,C140,DECISIONS!$B$6:$B$205,B140)=1,"MATCH","MISMATCH"))</x:f>
      </x:c>
      <x:c r="J140" s="26" t="str">
        <x:f>IF(A140="","",IF(I140&lt;&gt;"MATCH","INCOMPATIBLE",IF(AND(D140="DIRECT OFFER / CRO",COUNTIFS(DECISIONS!$A$6:$A$205,C140,DECISIONS!$E$6:$E$205,"INCLUDE DIRECT")=1),"COMPATIBLE",IF(AND(D140="SUBSTITUTE RESPONSE",COUNTIFS(DECISIONS!$A$6:$A$205,C140,DECISIONS!$E$6:$E$205,"INCLUDE SUBSTITUTE")=1),"COMPATIBLE",IF(AND(D140="EVIDENCE COLLECTION",COUNTIFS(DECISIONS!$A$6:$A$205,C140,DECISIONS!$K$6:$K$205,"UNRESOLVED")=1),"COMPATIBLE",IF(AND(D140="AUTHORITY / CONTENT",OR(COUNTIFS(DECISIONS!$A$6:$A$205,C140,DECISIONS!$E$6:$E$205,"INCLUDE REFERENCE")=1,COUNTIFS(DECISIONS!$A$6:$A$205,C140,DECISIONS!$E$6:$E$205,"INCLUDE CONDITIONAL")=1)),"COMPATIBLE",IF(AND(D140="NO ACTION / MONITOR",COUNTIFS(DECISIONS!$A$6:$A$205,C140,DECISIONS!$E$6:$E$205,"EXCLUDE DIRECT")=1),"COMPATIBLE","REVIEW")))))))</x:f>
      </x:c>
      <x:c r="K140" s="26" t="str">
        <x:f>IF(A140="","",IF(OR(H140&lt;&gt;"VALID",I140&lt;&gt;"MATCH",J140&lt;&gt;"COMPATIBLE"),"BLOCKED",IF(COUNTIFS(DECISIONS!$A$6:$A$205,C140,DECISIONS!$K$6:$K$205,"READY")=1,"READY",IF(D140="EVIDENCE COLLECTION","READY","UNRESOLVED"))))</x:f>
      </x:c>
    </x:row>
    <x:row r="141">
      <x:c r="A141" s="20"/>
      <x:c r="B141" s="20"/>
      <x:c r="C141" s="20"/>
      <x:c r="D141" s="20"/>
      <x:c r="E141" s="20"/>
      <x:c r="F141" s="20"/>
      <x:c r="G141" s="20"/>
      <x:c r="H141" s="26" t="str">
        <x:f>IF(A141="","",IF(COUNTIF($A$6:$A$205,A141)&gt;1,"INVALID - DUPLICATE ID",IF(AND(COUNTIF(CANDIDATES!$A$6:$A$205,B141)=1,COUNTIF(DECISIONS!$A$6:$A$205,C141)=1,OR(AND(LEN(D141)=18,IFERROR(FIND("DIRECT OFFER / CRO",D141),0)=1),AND(LEN(D141)=19,IFERROR(FIND("AUTHORITY / CONTENT",D141),0)=1),AND(LEN(D141)=25,IFERROR(FIND("PROCUREMENT / POSITIONING",D141),0)=1),AND(LEN(D141)=19,IFERROR(FIND("SUBSTITUTE RESPONSE",D141),0)=1),AND(LEN(D141)=19,IFERROR(FIND("EVIDENCE COLLECTION",D141),0)=1),AND(LEN(D141)=19,IFERROR(FIND("NO ACTION / MONITOR",D141),0)=1))),"VALID","INVALID - CONTROL / ID")))</x:f>
      </x:c>
      <x:c r="I141" s="26" t="str">
        <x:f>IF(A141="","",IF(COUNTIFS(DECISIONS!$A$6:$A$205,C141,DECISIONS!$B$6:$B$205,B141)=1,"MATCH","MISMATCH"))</x:f>
      </x:c>
      <x:c r="J141" s="26" t="str">
        <x:f>IF(A141="","",IF(I141&lt;&gt;"MATCH","INCOMPATIBLE",IF(AND(D141="DIRECT OFFER / CRO",COUNTIFS(DECISIONS!$A$6:$A$205,C141,DECISIONS!$E$6:$E$205,"INCLUDE DIRECT")=1),"COMPATIBLE",IF(AND(D141="SUBSTITUTE RESPONSE",COUNTIFS(DECISIONS!$A$6:$A$205,C141,DECISIONS!$E$6:$E$205,"INCLUDE SUBSTITUTE")=1),"COMPATIBLE",IF(AND(D141="EVIDENCE COLLECTION",COUNTIFS(DECISIONS!$A$6:$A$205,C141,DECISIONS!$K$6:$K$205,"UNRESOLVED")=1),"COMPATIBLE",IF(AND(D141="AUTHORITY / CONTENT",OR(COUNTIFS(DECISIONS!$A$6:$A$205,C141,DECISIONS!$E$6:$E$205,"INCLUDE REFERENCE")=1,COUNTIFS(DECISIONS!$A$6:$A$205,C141,DECISIONS!$E$6:$E$205,"INCLUDE CONDITIONAL")=1)),"COMPATIBLE",IF(AND(D141="NO ACTION / MONITOR",COUNTIFS(DECISIONS!$A$6:$A$205,C141,DECISIONS!$E$6:$E$205,"EXCLUDE DIRECT")=1),"COMPATIBLE","REVIEW")))))))</x:f>
      </x:c>
      <x:c r="K141" s="26" t="str">
        <x:f>IF(A141="","",IF(OR(H141&lt;&gt;"VALID",I141&lt;&gt;"MATCH",J141&lt;&gt;"COMPATIBLE"),"BLOCKED",IF(COUNTIFS(DECISIONS!$A$6:$A$205,C141,DECISIONS!$K$6:$K$205,"READY")=1,"READY",IF(D141="EVIDENCE COLLECTION","READY","UNRESOLVED"))))</x:f>
      </x:c>
    </x:row>
    <x:row r="142">
      <x:c r="A142" s="20"/>
      <x:c r="B142" s="20"/>
      <x:c r="C142" s="20"/>
      <x:c r="D142" s="20"/>
      <x:c r="E142" s="20"/>
      <x:c r="F142" s="20"/>
      <x:c r="G142" s="20"/>
      <x:c r="H142" s="26" t="str">
        <x:f>IF(A142="","",IF(COUNTIF($A$6:$A$205,A142)&gt;1,"INVALID - DUPLICATE ID",IF(AND(COUNTIF(CANDIDATES!$A$6:$A$205,B142)=1,COUNTIF(DECISIONS!$A$6:$A$205,C142)=1,OR(AND(LEN(D142)=18,IFERROR(FIND("DIRECT OFFER / CRO",D142),0)=1),AND(LEN(D142)=19,IFERROR(FIND("AUTHORITY / CONTENT",D142),0)=1),AND(LEN(D142)=25,IFERROR(FIND("PROCUREMENT / POSITIONING",D142),0)=1),AND(LEN(D142)=19,IFERROR(FIND("SUBSTITUTE RESPONSE",D142),0)=1),AND(LEN(D142)=19,IFERROR(FIND("EVIDENCE COLLECTION",D142),0)=1),AND(LEN(D142)=19,IFERROR(FIND("NO ACTION / MONITOR",D142),0)=1))),"VALID","INVALID - CONTROL / ID")))</x:f>
      </x:c>
      <x:c r="I142" s="26" t="str">
        <x:f>IF(A142="","",IF(COUNTIFS(DECISIONS!$A$6:$A$205,C142,DECISIONS!$B$6:$B$205,B142)=1,"MATCH","MISMATCH"))</x:f>
      </x:c>
      <x:c r="J142" s="26" t="str">
        <x:f>IF(A142="","",IF(I142&lt;&gt;"MATCH","INCOMPATIBLE",IF(AND(D142="DIRECT OFFER / CRO",COUNTIFS(DECISIONS!$A$6:$A$205,C142,DECISIONS!$E$6:$E$205,"INCLUDE DIRECT")=1),"COMPATIBLE",IF(AND(D142="SUBSTITUTE RESPONSE",COUNTIFS(DECISIONS!$A$6:$A$205,C142,DECISIONS!$E$6:$E$205,"INCLUDE SUBSTITUTE")=1),"COMPATIBLE",IF(AND(D142="EVIDENCE COLLECTION",COUNTIFS(DECISIONS!$A$6:$A$205,C142,DECISIONS!$K$6:$K$205,"UNRESOLVED")=1),"COMPATIBLE",IF(AND(D142="AUTHORITY / CONTENT",OR(COUNTIFS(DECISIONS!$A$6:$A$205,C142,DECISIONS!$E$6:$E$205,"INCLUDE REFERENCE")=1,COUNTIFS(DECISIONS!$A$6:$A$205,C142,DECISIONS!$E$6:$E$205,"INCLUDE CONDITIONAL")=1)),"COMPATIBLE",IF(AND(D142="NO ACTION / MONITOR",COUNTIFS(DECISIONS!$A$6:$A$205,C142,DECISIONS!$E$6:$E$205,"EXCLUDE DIRECT")=1),"COMPATIBLE","REVIEW")))))))</x:f>
      </x:c>
      <x:c r="K142" s="26" t="str">
        <x:f>IF(A142="","",IF(OR(H142&lt;&gt;"VALID",I142&lt;&gt;"MATCH",J142&lt;&gt;"COMPATIBLE"),"BLOCKED",IF(COUNTIFS(DECISIONS!$A$6:$A$205,C142,DECISIONS!$K$6:$K$205,"READY")=1,"READY",IF(D142="EVIDENCE COLLECTION","READY","UNRESOLVED"))))</x:f>
      </x:c>
    </x:row>
    <x:row r="143">
      <x:c r="A143" s="20"/>
      <x:c r="B143" s="20"/>
      <x:c r="C143" s="20"/>
      <x:c r="D143" s="20"/>
      <x:c r="E143" s="20"/>
      <x:c r="F143" s="20"/>
      <x:c r="G143" s="20"/>
      <x:c r="H143" s="26" t="str">
        <x:f>IF(A143="","",IF(COUNTIF($A$6:$A$205,A143)&gt;1,"INVALID - DUPLICATE ID",IF(AND(COUNTIF(CANDIDATES!$A$6:$A$205,B143)=1,COUNTIF(DECISIONS!$A$6:$A$205,C143)=1,OR(AND(LEN(D143)=18,IFERROR(FIND("DIRECT OFFER / CRO",D143),0)=1),AND(LEN(D143)=19,IFERROR(FIND("AUTHORITY / CONTENT",D143),0)=1),AND(LEN(D143)=25,IFERROR(FIND("PROCUREMENT / POSITIONING",D143),0)=1),AND(LEN(D143)=19,IFERROR(FIND("SUBSTITUTE RESPONSE",D143),0)=1),AND(LEN(D143)=19,IFERROR(FIND("EVIDENCE COLLECTION",D143),0)=1),AND(LEN(D143)=19,IFERROR(FIND("NO ACTION / MONITOR",D143),0)=1))),"VALID","INVALID - CONTROL / ID")))</x:f>
      </x:c>
      <x:c r="I143" s="26" t="str">
        <x:f>IF(A143="","",IF(COUNTIFS(DECISIONS!$A$6:$A$205,C143,DECISIONS!$B$6:$B$205,B143)=1,"MATCH","MISMATCH"))</x:f>
      </x:c>
      <x:c r="J143" s="26" t="str">
        <x:f>IF(A143="","",IF(I143&lt;&gt;"MATCH","INCOMPATIBLE",IF(AND(D143="DIRECT OFFER / CRO",COUNTIFS(DECISIONS!$A$6:$A$205,C143,DECISIONS!$E$6:$E$205,"INCLUDE DIRECT")=1),"COMPATIBLE",IF(AND(D143="SUBSTITUTE RESPONSE",COUNTIFS(DECISIONS!$A$6:$A$205,C143,DECISIONS!$E$6:$E$205,"INCLUDE SUBSTITUTE")=1),"COMPATIBLE",IF(AND(D143="EVIDENCE COLLECTION",COUNTIFS(DECISIONS!$A$6:$A$205,C143,DECISIONS!$K$6:$K$205,"UNRESOLVED")=1),"COMPATIBLE",IF(AND(D143="AUTHORITY / CONTENT",OR(COUNTIFS(DECISIONS!$A$6:$A$205,C143,DECISIONS!$E$6:$E$205,"INCLUDE REFERENCE")=1,COUNTIFS(DECISIONS!$A$6:$A$205,C143,DECISIONS!$E$6:$E$205,"INCLUDE CONDITIONAL")=1)),"COMPATIBLE",IF(AND(D143="NO ACTION / MONITOR",COUNTIFS(DECISIONS!$A$6:$A$205,C143,DECISIONS!$E$6:$E$205,"EXCLUDE DIRECT")=1),"COMPATIBLE","REVIEW")))))))</x:f>
      </x:c>
      <x:c r="K143" s="26" t="str">
        <x:f>IF(A143="","",IF(OR(H143&lt;&gt;"VALID",I143&lt;&gt;"MATCH",J143&lt;&gt;"COMPATIBLE"),"BLOCKED",IF(COUNTIFS(DECISIONS!$A$6:$A$205,C143,DECISIONS!$K$6:$K$205,"READY")=1,"READY",IF(D143="EVIDENCE COLLECTION","READY","UNRESOLVED"))))</x:f>
      </x:c>
    </x:row>
    <x:row r="144">
      <x:c r="A144" s="20"/>
      <x:c r="B144" s="20"/>
      <x:c r="C144" s="20"/>
      <x:c r="D144" s="20"/>
      <x:c r="E144" s="20"/>
      <x:c r="F144" s="20"/>
      <x:c r="G144" s="20"/>
      <x:c r="H144" s="26" t="str">
        <x:f>IF(A144="","",IF(COUNTIF($A$6:$A$205,A144)&gt;1,"INVALID - DUPLICATE ID",IF(AND(COUNTIF(CANDIDATES!$A$6:$A$205,B144)=1,COUNTIF(DECISIONS!$A$6:$A$205,C144)=1,OR(AND(LEN(D144)=18,IFERROR(FIND("DIRECT OFFER / CRO",D144),0)=1),AND(LEN(D144)=19,IFERROR(FIND("AUTHORITY / CONTENT",D144),0)=1),AND(LEN(D144)=25,IFERROR(FIND("PROCUREMENT / POSITIONING",D144),0)=1),AND(LEN(D144)=19,IFERROR(FIND("SUBSTITUTE RESPONSE",D144),0)=1),AND(LEN(D144)=19,IFERROR(FIND("EVIDENCE COLLECTION",D144),0)=1),AND(LEN(D144)=19,IFERROR(FIND("NO ACTION / MONITOR",D144),0)=1))),"VALID","INVALID - CONTROL / ID")))</x:f>
      </x:c>
      <x:c r="I144" s="26" t="str">
        <x:f>IF(A144="","",IF(COUNTIFS(DECISIONS!$A$6:$A$205,C144,DECISIONS!$B$6:$B$205,B144)=1,"MATCH","MISMATCH"))</x:f>
      </x:c>
      <x:c r="J144" s="26" t="str">
        <x:f>IF(A144="","",IF(I144&lt;&gt;"MATCH","INCOMPATIBLE",IF(AND(D144="DIRECT OFFER / CRO",COUNTIFS(DECISIONS!$A$6:$A$205,C144,DECISIONS!$E$6:$E$205,"INCLUDE DIRECT")=1),"COMPATIBLE",IF(AND(D144="SUBSTITUTE RESPONSE",COUNTIFS(DECISIONS!$A$6:$A$205,C144,DECISIONS!$E$6:$E$205,"INCLUDE SUBSTITUTE")=1),"COMPATIBLE",IF(AND(D144="EVIDENCE COLLECTION",COUNTIFS(DECISIONS!$A$6:$A$205,C144,DECISIONS!$K$6:$K$205,"UNRESOLVED")=1),"COMPATIBLE",IF(AND(D144="AUTHORITY / CONTENT",OR(COUNTIFS(DECISIONS!$A$6:$A$205,C144,DECISIONS!$E$6:$E$205,"INCLUDE REFERENCE")=1,COUNTIFS(DECISIONS!$A$6:$A$205,C144,DECISIONS!$E$6:$E$205,"INCLUDE CONDITIONAL")=1)),"COMPATIBLE",IF(AND(D144="NO ACTION / MONITOR",COUNTIFS(DECISIONS!$A$6:$A$205,C144,DECISIONS!$E$6:$E$205,"EXCLUDE DIRECT")=1),"COMPATIBLE","REVIEW")))))))</x:f>
      </x:c>
      <x:c r="K144" s="26" t="str">
        <x:f>IF(A144="","",IF(OR(H144&lt;&gt;"VALID",I144&lt;&gt;"MATCH",J144&lt;&gt;"COMPATIBLE"),"BLOCKED",IF(COUNTIFS(DECISIONS!$A$6:$A$205,C144,DECISIONS!$K$6:$K$205,"READY")=1,"READY",IF(D144="EVIDENCE COLLECTION","READY","UNRESOLVED"))))</x:f>
      </x:c>
    </x:row>
    <x:row r="145">
      <x:c r="A145" s="20"/>
      <x:c r="B145" s="20"/>
      <x:c r="C145" s="20"/>
      <x:c r="D145" s="20"/>
      <x:c r="E145" s="20"/>
      <x:c r="F145" s="20"/>
      <x:c r="G145" s="20"/>
      <x:c r="H145" s="26" t="str">
        <x:f>IF(A145="","",IF(COUNTIF($A$6:$A$205,A145)&gt;1,"INVALID - DUPLICATE ID",IF(AND(COUNTIF(CANDIDATES!$A$6:$A$205,B145)=1,COUNTIF(DECISIONS!$A$6:$A$205,C145)=1,OR(AND(LEN(D145)=18,IFERROR(FIND("DIRECT OFFER / CRO",D145),0)=1),AND(LEN(D145)=19,IFERROR(FIND("AUTHORITY / CONTENT",D145),0)=1),AND(LEN(D145)=25,IFERROR(FIND("PROCUREMENT / POSITIONING",D145),0)=1),AND(LEN(D145)=19,IFERROR(FIND("SUBSTITUTE RESPONSE",D145),0)=1),AND(LEN(D145)=19,IFERROR(FIND("EVIDENCE COLLECTION",D145),0)=1),AND(LEN(D145)=19,IFERROR(FIND("NO ACTION / MONITOR",D145),0)=1))),"VALID","INVALID - CONTROL / ID")))</x:f>
      </x:c>
      <x:c r="I145" s="26" t="str">
        <x:f>IF(A145="","",IF(COUNTIFS(DECISIONS!$A$6:$A$205,C145,DECISIONS!$B$6:$B$205,B145)=1,"MATCH","MISMATCH"))</x:f>
      </x:c>
      <x:c r="J145" s="26" t="str">
        <x:f>IF(A145="","",IF(I145&lt;&gt;"MATCH","INCOMPATIBLE",IF(AND(D145="DIRECT OFFER / CRO",COUNTIFS(DECISIONS!$A$6:$A$205,C145,DECISIONS!$E$6:$E$205,"INCLUDE DIRECT")=1),"COMPATIBLE",IF(AND(D145="SUBSTITUTE RESPONSE",COUNTIFS(DECISIONS!$A$6:$A$205,C145,DECISIONS!$E$6:$E$205,"INCLUDE SUBSTITUTE")=1),"COMPATIBLE",IF(AND(D145="EVIDENCE COLLECTION",COUNTIFS(DECISIONS!$A$6:$A$205,C145,DECISIONS!$K$6:$K$205,"UNRESOLVED")=1),"COMPATIBLE",IF(AND(D145="AUTHORITY / CONTENT",OR(COUNTIFS(DECISIONS!$A$6:$A$205,C145,DECISIONS!$E$6:$E$205,"INCLUDE REFERENCE")=1,COUNTIFS(DECISIONS!$A$6:$A$205,C145,DECISIONS!$E$6:$E$205,"INCLUDE CONDITIONAL")=1)),"COMPATIBLE",IF(AND(D145="NO ACTION / MONITOR",COUNTIFS(DECISIONS!$A$6:$A$205,C145,DECISIONS!$E$6:$E$205,"EXCLUDE DIRECT")=1),"COMPATIBLE","REVIEW")))))))</x:f>
      </x:c>
      <x:c r="K145" s="26" t="str">
        <x:f>IF(A145="","",IF(OR(H145&lt;&gt;"VALID",I145&lt;&gt;"MATCH",J145&lt;&gt;"COMPATIBLE"),"BLOCKED",IF(COUNTIFS(DECISIONS!$A$6:$A$205,C145,DECISIONS!$K$6:$K$205,"READY")=1,"READY",IF(D145="EVIDENCE COLLECTION","READY","UNRESOLVED"))))</x:f>
      </x:c>
    </x:row>
    <x:row r="146">
      <x:c r="A146" s="20"/>
      <x:c r="B146" s="20"/>
      <x:c r="C146" s="20"/>
      <x:c r="D146" s="20"/>
      <x:c r="E146" s="20"/>
      <x:c r="F146" s="20"/>
      <x:c r="G146" s="20"/>
      <x:c r="H146" s="26" t="str">
        <x:f>IF(A146="","",IF(COUNTIF($A$6:$A$205,A146)&gt;1,"INVALID - DUPLICATE ID",IF(AND(COUNTIF(CANDIDATES!$A$6:$A$205,B146)=1,COUNTIF(DECISIONS!$A$6:$A$205,C146)=1,OR(AND(LEN(D146)=18,IFERROR(FIND("DIRECT OFFER / CRO",D146),0)=1),AND(LEN(D146)=19,IFERROR(FIND("AUTHORITY / CONTENT",D146),0)=1),AND(LEN(D146)=25,IFERROR(FIND("PROCUREMENT / POSITIONING",D146),0)=1),AND(LEN(D146)=19,IFERROR(FIND("SUBSTITUTE RESPONSE",D146),0)=1),AND(LEN(D146)=19,IFERROR(FIND("EVIDENCE COLLECTION",D146),0)=1),AND(LEN(D146)=19,IFERROR(FIND("NO ACTION / MONITOR",D146),0)=1))),"VALID","INVALID - CONTROL / ID")))</x:f>
      </x:c>
      <x:c r="I146" s="26" t="str">
        <x:f>IF(A146="","",IF(COUNTIFS(DECISIONS!$A$6:$A$205,C146,DECISIONS!$B$6:$B$205,B146)=1,"MATCH","MISMATCH"))</x:f>
      </x:c>
      <x:c r="J146" s="26" t="str">
        <x:f>IF(A146="","",IF(I146&lt;&gt;"MATCH","INCOMPATIBLE",IF(AND(D146="DIRECT OFFER / CRO",COUNTIFS(DECISIONS!$A$6:$A$205,C146,DECISIONS!$E$6:$E$205,"INCLUDE DIRECT")=1),"COMPATIBLE",IF(AND(D146="SUBSTITUTE RESPONSE",COUNTIFS(DECISIONS!$A$6:$A$205,C146,DECISIONS!$E$6:$E$205,"INCLUDE SUBSTITUTE")=1),"COMPATIBLE",IF(AND(D146="EVIDENCE COLLECTION",COUNTIFS(DECISIONS!$A$6:$A$205,C146,DECISIONS!$K$6:$K$205,"UNRESOLVED")=1),"COMPATIBLE",IF(AND(D146="AUTHORITY / CONTENT",OR(COUNTIFS(DECISIONS!$A$6:$A$205,C146,DECISIONS!$E$6:$E$205,"INCLUDE REFERENCE")=1,COUNTIFS(DECISIONS!$A$6:$A$205,C146,DECISIONS!$E$6:$E$205,"INCLUDE CONDITIONAL")=1)),"COMPATIBLE",IF(AND(D146="NO ACTION / MONITOR",COUNTIFS(DECISIONS!$A$6:$A$205,C146,DECISIONS!$E$6:$E$205,"EXCLUDE DIRECT")=1),"COMPATIBLE","REVIEW")))))))</x:f>
      </x:c>
      <x:c r="K146" s="26" t="str">
        <x:f>IF(A146="","",IF(OR(H146&lt;&gt;"VALID",I146&lt;&gt;"MATCH",J146&lt;&gt;"COMPATIBLE"),"BLOCKED",IF(COUNTIFS(DECISIONS!$A$6:$A$205,C146,DECISIONS!$K$6:$K$205,"READY")=1,"READY",IF(D146="EVIDENCE COLLECTION","READY","UNRESOLVED"))))</x:f>
      </x:c>
    </x:row>
    <x:row r="147">
      <x:c r="A147" s="20"/>
      <x:c r="B147" s="20"/>
      <x:c r="C147" s="20"/>
      <x:c r="D147" s="20"/>
      <x:c r="E147" s="20"/>
      <x:c r="F147" s="20"/>
      <x:c r="G147" s="20"/>
      <x:c r="H147" s="26" t="str">
        <x:f>IF(A147="","",IF(COUNTIF($A$6:$A$205,A147)&gt;1,"INVALID - DUPLICATE ID",IF(AND(COUNTIF(CANDIDATES!$A$6:$A$205,B147)=1,COUNTIF(DECISIONS!$A$6:$A$205,C147)=1,OR(AND(LEN(D147)=18,IFERROR(FIND("DIRECT OFFER / CRO",D147),0)=1),AND(LEN(D147)=19,IFERROR(FIND("AUTHORITY / CONTENT",D147),0)=1),AND(LEN(D147)=25,IFERROR(FIND("PROCUREMENT / POSITIONING",D147),0)=1),AND(LEN(D147)=19,IFERROR(FIND("SUBSTITUTE RESPONSE",D147),0)=1),AND(LEN(D147)=19,IFERROR(FIND("EVIDENCE COLLECTION",D147),0)=1),AND(LEN(D147)=19,IFERROR(FIND("NO ACTION / MONITOR",D147),0)=1))),"VALID","INVALID - CONTROL / ID")))</x:f>
      </x:c>
      <x:c r="I147" s="26" t="str">
        <x:f>IF(A147="","",IF(COUNTIFS(DECISIONS!$A$6:$A$205,C147,DECISIONS!$B$6:$B$205,B147)=1,"MATCH","MISMATCH"))</x:f>
      </x:c>
      <x:c r="J147" s="26" t="str">
        <x:f>IF(A147="","",IF(I147&lt;&gt;"MATCH","INCOMPATIBLE",IF(AND(D147="DIRECT OFFER / CRO",COUNTIFS(DECISIONS!$A$6:$A$205,C147,DECISIONS!$E$6:$E$205,"INCLUDE DIRECT")=1),"COMPATIBLE",IF(AND(D147="SUBSTITUTE RESPONSE",COUNTIFS(DECISIONS!$A$6:$A$205,C147,DECISIONS!$E$6:$E$205,"INCLUDE SUBSTITUTE")=1),"COMPATIBLE",IF(AND(D147="EVIDENCE COLLECTION",COUNTIFS(DECISIONS!$A$6:$A$205,C147,DECISIONS!$K$6:$K$205,"UNRESOLVED")=1),"COMPATIBLE",IF(AND(D147="AUTHORITY / CONTENT",OR(COUNTIFS(DECISIONS!$A$6:$A$205,C147,DECISIONS!$E$6:$E$205,"INCLUDE REFERENCE")=1,COUNTIFS(DECISIONS!$A$6:$A$205,C147,DECISIONS!$E$6:$E$205,"INCLUDE CONDITIONAL")=1)),"COMPATIBLE",IF(AND(D147="NO ACTION / MONITOR",COUNTIFS(DECISIONS!$A$6:$A$205,C147,DECISIONS!$E$6:$E$205,"EXCLUDE DIRECT")=1),"COMPATIBLE","REVIEW")))))))</x:f>
      </x:c>
      <x:c r="K147" s="26" t="str">
        <x:f>IF(A147="","",IF(OR(H147&lt;&gt;"VALID",I147&lt;&gt;"MATCH",J147&lt;&gt;"COMPATIBLE"),"BLOCKED",IF(COUNTIFS(DECISIONS!$A$6:$A$205,C147,DECISIONS!$K$6:$K$205,"READY")=1,"READY",IF(D147="EVIDENCE COLLECTION","READY","UNRESOLVED"))))</x:f>
      </x:c>
    </x:row>
    <x:row r="148">
      <x:c r="A148" s="20"/>
      <x:c r="B148" s="20"/>
      <x:c r="C148" s="20"/>
      <x:c r="D148" s="20"/>
      <x:c r="E148" s="20"/>
      <x:c r="F148" s="20"/>
      <x:c r="G148" s="20"/>
      <x:c r="H148" s="26" t="str">
        <x:f>IF(A148="","",IF(COUNTIF($A$6:$A$205,A148)&gt;1,"INVALID - DUPLICATE ID",IF(AND(COUNTIF(CANDIDATES!$A$6:$A$205,B148)=1,COUNTIF(DECISIONS!$A$6:$A$205,C148)=1,OR(AND(LEN(D148)=18,IFERROR(FIND("DIRECT OFFER / CRO",D148),0)=1),AND(LEN(D148)=19,IFERROR(FIND("AUTHORITY / CONTENT",D148),0)=1),AND(LEN(D148)=25,IFERROR(FIND("PROCUREMENT / POSITIONING",D148),0)=1),AND(LEN(D148)=19,IFERROR(FIND("SUBSTITUTE RESPONSE",D148),0)=1),AND(LEN(D148)=19,IFERROR(FIND("EVIDENCE COLLECTION",D148),0)=1),AND(LEN(D148)=19,IFERROR(FIND("NO ACTION / MONITOR",D148),0)=1))),"VALID","INVALID - CONTROL / ID")))</x:f>
      </x:c>
      <x:c r="I148" s="26" t="str">
        <x:f>IF(A148="","",IF(COUNTIFS(DECISIONS!$A$6:$A$205,C148,DECISIONS!$B$6:$B$205,B148)=1,"MATCH","MISMATCH"))</x:f>
      </x:c>
      <x:c r="J148" s="26" t="str">
        <x:f>IF(A148="","",IF(I148&lt;&gt;"MATCH","INCOMPATIBLE",IF(AND(D148="DIRECT OFFER / CRO",COUNTIFS(DECISIONS!$A$6:$A$205,C148,DECISIONS!$E$6:$E$205,"INCLUDE DIRECT")=1),"COMPATIBLE",IF(AND(D148="SUBSTITUTE RESPONSE",COUNTIFS(DECISIONS!$A$6:$A$205,C148,DECISIONS!$E$6:$E$205,"INCLUDE SUBSTITUTE")=1),"COMPATIBLE",IF(AND(D148="EVIDENCE COLLECTION",COUNTIFS(DECISIONS!$A$6:$A$205,C148,DECISIONS!$K$6:$K$205,"UNRESOLVED")=1),"COMPATIBLE",IF(AND(D148="AUTHORITY / CONTENT",OR(COUNTIFS(DECISIONS!$A$6:$A$205,C148,DECISIONS!$E$6:$E$205,"INCLUDE REFERENCE")=1,COUNTIFS(DECISIONS!$A$6:$A$205,C148,DECISIONS!$E$6:$E$205,"INCLUDE CONDITIONAL")=1)),"COMPATIBLE",IF(AND(D148="NO ACTION / MONITOR",COUNTIFS(DECISIONS!$A$6:$A$205,C148,DECISIONS!$E$6:$E$205,"EXCLUDE DIRECT")=1),"COMPATIBLE","REVIEW")))))))</x:f>
      </x:c>
      <x:c r="K148" s="26" t="str">
        <x:f>IF(A148="","",IF(OR(H148&lt;&gt;"VALID",I148&lt;&gt;"MATCH",J148&lt;&gt;"COMPATIBLE"),"BLOCKED",IF(COUNTIFS(DECISIONS!$A$6:$A$205,C148,DECISIONS!$K$6:$K$205,"READY")=1,"READY",IF(D148="EVIDENCE COLLECTION","READY","UNRESOLVED"))))</x:f>
      </x:c>
    </x:row>
    <x:row r="149">
      <x:c r="A149" s="20"/>
      <x:c r="B149" s="20"/>
      <x:c r="C149" s="20"/>
      <x:c r="D149" s="20"/>
      <x:c r="E149" s="20"/>
      <x:c r="F149" s="20"/>
      <x:c r="G149" s="20"/>
      <x:c r="H149" s="26" t="str">
        <x:f>IF(A149="","",IF(COUNTIF($A$6:$A$205,A149)&gt;1,"INVALID - DUPLICATE ID",IF(AND(COUNTIF(CANDIDATES!$A$6:$A$205,B149)=1,COUNTIF(DECISIONS!$A$6:$A$205,C149)=1,OR(AND(LEN(D149)=18,IFERROR(FIND("DIRECT OFFER / CRO",D149),0)=1),AND(LEN(D149)=19,IFERROR(FIND("AUTHORITY / CONTENT",D149),0)=1),AND(LEN(D149)=25,IFERROR(FIND("PROCUREMENT / POSITIONING",D149),0)=1),AND(LEN(D149)=19,IFERROR(FIND("SUBSTITUTE RESPONSE",D149),0)=1),AND(LEN(D149)=19,IFERROR(FIND("EVIDENCE COLLECTION",D149),0)=1),AND(LEN(D149)=19,IFERROR(FIND("NO ACTION / MONITOR",D149),0)=1))),"VALID","INVALID - CONTROL / ID")))</x:f>
      </x:c>
      <x:c r="I149" s="26" t="str">
        <x:f>IF(A149="","",IF(COUNTIFS(DECISIONS!$A$6:$A$205,C149,DECISIONS!$B$6:$B$205,B149)=1,"MATCH","MISMATCH"))</x:f>
      </x:c>
      <x:c r="J149" s="26" t="str">
        <x:f>IF(A149="","",IF(I149&lt;&gt;"MATCH","INCOMPATIBLE",IF(AND(D149="DIRECT OFFER / CRO",COUNTIFS(DECISIONS!$A$6:$A$205,C149,DECISIONS!$E$6:$E$205,"INCLUDE DIRECT")=1),"COMPATIBLE",IF(AND(D149="SUBSTITUTE RESPONSE",COUNTIFS(DECISIONS!$A$6:$A$205,C149,DECISIONS!$E$6:$E$205,"INCLUDE SUBSTITUTE")=1),"COMPATIBLE",IF(AND(D149="EVIDENCE COLLECTION",COUNTIFS(DECISIONS!$A$6:$A$205,C149,DECISIONS!$K$6:$K$205,"UNRESOLVED")=1),"COMPATIBLE",IF(AND(D149="AUTHORITY / CONTENT",OR(COUNTIFS(DECISIONS!$A$6:$A$205,C149,DECISIONS!$E$6:$E$205,"INCLUDE REFERENCE")=1,COUNTIFS(DECISIONS!$A$6:$A$205,C149,DECISIONS!$E$6:$E$205,"INCLUDE CONDITIONAL")=1)),"COMPATIBLE",IF(AND(D149="NO ACTION / MONITOR",COUNTIFS(DECISIONS!$A$6:$A$205,C149,DECISIONS!$E$6:$E$205,"EXCLUDE DIRECT")=1),"COMPATIBLE","REVIEW")))))))</x:f>
      </x:c>
      <x:c r="K149" s="26" t="str">
        <x:f>IF(A149="","",IF(OR(H149&lt;&gt;"VALID",I149&lt;&gt;"MATCH",J149&lt;&gt;"COMPATIBLE"),"BLOCKED",IF(COUNTIFS(DECISIONS!$A$6:$A$205,C149,DECISIONS!$K$6:$K$205,"READY")=1,"READY",IF(D149="EVIDENCE COLLECTION","READY","UNRESOLVED"))))</x:f>
      </x:c>
    </x:row>
    <x:row r="150">
      <x:c r="A150" s="20"/>
      <x:c r="B150" s="20"/>
      <x:c r="C150" s="20"/>
      <x:c r="D150" s="20"/>
      <x:c r="E150" s="20"/>
      <x:c r="F150" s="20"/>
      <x:c r="G150" s="20"/>
      <x:c r="H150" s="26" t="str">
        <x:f>IF(A150="","",IF(COUNTIF($A$6:$A$205,A150)&gt;1,"INVALID - DUPLICATE ID",IF(AND(COUNTIF(CANDIDATES!$A$6:$A$205,B150)=1,COUNTIF(DECISIONS!$A$6:$A$205,C150)=1,OR(AND(LEN(D150)=18,IFERROR(FIND("DIRECT OFFER / CRO",D150),0)=1),AND(LEN(D150)=19,IFERROR(FIND("AUTHORITY / CONTENT",D150),0)=1),AND(LEN(D150)=25,IFERROR(FIND("PROCUREMENT / POSITIONING",D150),0)=1),AND(LEN(D150)=19,IFERROR(FIND("SUBSTITUTE RESPONSE",D150),0)=1),AND(LEN(D150)=19,IFERROR(FIND("EVIDENCE COLLECTION",D150),0)=1),AND(LEN(D150)=19,IFERROR(FIND("NO ACTION / MONITOR",D150),0)=1))),"VALID","INVALID - CONTROL / ID")))</x:f>
      </x:c>
      <x:c r="I150" s="26" t="str">
        <x:f>IF(A150="","",IF(COUNTIFS(DECISIONS!$A$6:$A$205,C150,DECISIONS!$B$6:$B$205,B150)=1,"MATCH","MISMATCH"))</x:f>
      </x:c>
      <x:c r="J150" s="26" t="str">
        <x:f>IF(A150="","",IF(I150&lt;&gt;"MATCH","INCOMPATIBLE",IF(AND(D150="DIRECT OFFER / CRO",COUNTIFS(DECISIONS!$A$6:$A$205,C150,DECISIONS!$E$6:$E$205,"INCLUDE DIRECT")=1),"COMPATIBLE",IF(AND(D150="SUBSTITUTE RESPONSE",COUNTIFS(DECISIONS!$A$6:$A$205,C150,DECISIONS!$E$6:$E$205,"INCLUDE SUBSTITUTE")=1),"COMPATIBLE",IF(AND(D150="EVIDENCE COLLECTION",COUNTIFS(DECISIONS!$A$6:$A$205,C150,DECISIONS!$K$6:$K$205,"UNRESOLVED")=1),"COMPATIBLE",IF(AND(D150="AUTHORITY / CONTENT",OR(COUNTIFS(DECISIONS!$A$6:$A$205,C150,DECISIONS!$E$6:$E$205,"INCLUDE REFERENCE")=1,COUNTIFS(DECISIONS!$A$6:$A$205,C150,DECISIONS!$E$6:$E$205,"INCLUDE CONDITIONAL")=1)),"COMPATIBLE",IF(AND(D150="NO ACTION / MONITOR",COUNTIFS(DECISIONS!$A$6:$A$205,C150,DECISIONS!$E$6:$E$205,"EXCLUDE DIRECT")=1),"COMPATIBLE","REVIEW")))))))</x:f>
      </x:c>
      <x:c r="K150" s="26" t="str">
        <x:f>IF(A150="","",IF(OR(H150&lt;&gt;"VALID",I150&lt;&gt;"MATCH",J150&lt;&gt;"COMPATIBLE"),"BLOCKED",IF(COUNTIFS(DECISIONS!$A$6:$A$205,C150,DECISIONS!$K$6:$K$205,"READY")=1,"READY",IF(D150="EVIDENCE COLLECTION","READY","UNRESOLVED"))))</x:f>
      </x:c>
    </x:row>
    <x:row r="151">
      <x:c r="A151" s="20"/>
      <x:c r="B151" s="20"/>
      <x:c r="C151" s="20"/>
      <x:c r="D151" s="20"/>
      <x:c r="E151" s="20"/>
      <x:c r="F151" s="20"/>
      <x:c r="G151" s="20"/>
      <x:c r="H151" s="26" t="str">
        <x:f>IF(A151="","",IF(COUNTIF($A$6:$A$205,A151)&gt;1,"INVALID - DUPLICATE ID",IF(AND(COUNTIF(CANDIDATES!$A$6:$A$205,B151)=1,COUNTIF(DECISIONS!$A$6:$A$205,C151)=1,OR(AND(LEN(D151)=18,IFERROR(FIND("DIRECT OFFER / CRO",D151),0)=1),AND(LEN(D151)=19,IFERROR(FIND("AUTHORITY / CONTENT",D151),0)=1),AND(LEN(D151)=25,IFERROR(FIND("PROCUREMENT / POSITIONING",D151),0)=1),AND(LEN(D151)=19,IFERROR(FIND("SUBSTITUTE RESPONSE",D151),0)=1),AND(LEN(D151)=19,IFERROR(FIND("EVIDENCE COLLECTION",D151),0)=1),AND(LEN(D151)=19,IFERROR(FIND("NO ACTION / MONITOR",D151),0)=1))),"VALID","INVALID - CONTROL / ID")))</x:f>
      </x:c>
      <x:c r="I151" s="26" t="str">
        <x:f>IF(A151="","",IF(COUNTIFS(DECISIONS!$A$6:$A$205,C151,DECISIONS!$B$6:$B$205,B151)=1,"MATCH","MISMATCH"))</x:f>
      </x:c>
      <x:c r="J151" s="26" t="str">
        <x:f>IF(A151="","",IF(I151&lt;&gt;"MATCH","INCOMPATIBLE",IF(AND(D151="DIRECT OFFER / CRO",COUNTIFS(DECISIONS!$A$6:$A$205,C151,DECISIONS!$E$6:$E$205,"INCLUDE DIRECT")=1),"COMPATIBLE",IF(AND(D151="SUBSTITUTE RESPONSE",COUNTIFS(DECISIONS!$A$6:$A$205,C151,DECISIONS!$E$6:$E$205,"INCLUDE SUBSTITUTE")=1),"COMPATIBLE",IF(AND(D151="EVIDENCE COLLECTION",COUNTIFS(DECISIONS!$A$6:$A$205,C151,DECISIONS!$K$6:$K$205,"UNRESOLVED")=1),"COMPATIBLE",IF(AND(D151="AUTHORITY / CONTENT",OR(COUNTIFS(DECISIONS!$A$6:$A$205,C151,DECISIONS!$E$6:$E$205,"INCLUDE REFERENCE")=1,COUNTIFS(DECISIONS!$A$6:$A$205,C151,DECISIONS!$E$6:$E$205,"INCLUDE CONDITIONAL")=1)),"COMPATIBLE",IF(AND(D151="NO ACTION / MONITOR",COUNTIFS(DECISIONS!$A$6:$A$205,C151,DECISIONS!$E$6:$E$205,"EXCLUDE DIRECT")=1),"COMPATIBLE","REVIEW")))))))</x:f>
      </x:c>
      <x:c r="K151" s="26" t="str">
        <x:f>IF(A151="","",IF(OR(H151&lt;&gt;"VALID",I151&lt;&gt;"MATCH",J151&lt;&gt;"COMPATIBLE"),"BLOCKED",IF(COUNTIFS(DECISIONS!$A$6:$A$205,C151,DECISIONS!$K$6:$K$205,"READY")=1,"READY",IF(D151="EVIDENCE COLLECTION","READY","UNRESOLVED"))))</x:f>
      </x:c>
    </x:row>
    <x:row r="152">
      <x:c r="A152" s="20"/>
      <x:c r="B152" s="20"/>
      <x:c r="C152" s="20"/>
      <x:c r="D152" s="20"/>
      <x:c r="E152" s="20"/>
      <x:c r="F152" s="20"/>
      <x:c r="G152" s="20"/>
      <x:c r="H152" s="26" t="str">
        <x:f>IF(A152="","",IF(COUNTIF($A$6:$A$205,A152)&gt;1,"INVALID - DUPLICATE ID",IF(AND(COUNTIF(CANDIDATES!$A$6:$A$205,B152)=1,COUNTIF(DECISIONS!$A$6:$A$205,C152)=1,OR(AND(LEN(D152)=18,IFERROR(FIND("DIRECT OFFER / CRO",D152),0)=1),AND(LEN(D152)=19,IFERROR(FIND("AUTHORITY / CONTENT",D152),0)=1),AND(LEN(D152)=25,IFERROR(FIND("PROCUREMENT / POSITIONING",D152),0)=1),AND(LEN(D152)=19,IFERROR(FIND("SUBSTITUTE RESPONSE",D152),0)=1),AND(LEN(D152)=19,IFERROR(FIND("EVIDENCE COLLECTION",D152),0)=1),AND(LEN(D152)=19,IFERROR(FIND("NO ACTION / MONITOR",D152),0)=1))),"VALID","INVALID - CONTROL / ID")))</x:f>
      </x:c>
      <x:c r="I152" s="26" t="str">
        <x:f>IF(A152="","",IF(COUNTIFS(DECISIONS!$A$6:$A$205,C152,DECISIONS!$B$6:$B$205,B152)=1,"MATCH","MISMATCH"))</x:f>
      </x:c>
      <x:c r="J152" s="26" t="str">
        <x:f>IF(A152="","",IF(I152&lt;&gt;"MATCH","INCOMPATIBLE",IF(AND(D152="DIRECT OFFER / CRO",COUNTIFS(DECISIONS!$A$6:$A$205,C152,DECISIONS!$E$6:$E$205,"INCLUDE DIRECT")=1),"COMPATIBLE",IF(AND(D152="SUBSTITUTE RESPONSE",COUNTIFS(DECISIONS!$A$6:$A$205,C152,DECISIONS!$E$6:$E$205,"INCLUDE SUBSTITUTE")=1),"COMPATIBLE",IF(AND(D152="EVIDENCE COLLECTION",COUNTIFS(DECISIONS!$A$6:$A$205,C152,DECISIONS!$K$6:$K$205,"UNRESOLVED")=1),"COMPATIBLE",IF(AND(D152="AUTHORITY / CONTENT",OR(COUNTIFS(DECISIONS!$A$6:$A$205,C152,DECISIONS!$E$6:$E$205,"INCLUDE REFERENCE")=1,COUNTIFS(DECISIONS!$A$6:$A$205,C152,DECISIONS!$E$6:$E$205,"INCLUDE CONDITIONAL")=1)),"COMPATIBLE",IF(AND(D152="NO ACTION / MONITOR",COUNTIFS(DECISIONS!$A$6:$A$205,C152,DECISIONS!$E$6:$E$205,"EXCLUDE DIRECT")=1),"COMPATIBLE","REVIEW")))))))</x:f>
      </x:c>
      <x:c r="K152" s="26" t="str">
        <x:f>IF(A152="","",IF(OR(H152&lt;&gt;"VALID",I152&lt;&gt;"MATCH",J152&lt;&gt;"COMPATIBLE"),"BLOCKED",IF(COUNTIFS(DECISIONS!$A$6:$A$205,C152,DECISIONS!$K$6:$K$205,"READY")=1,"READY",IF(D152="EVIDENCE COLLECTION","READY","UNRESOLVED"))))</x:f>
      </x:c>
    </x:row>
    <x:row r="153">
      <x:c r="A153" s="20"/>
      <x:c r="B153" s="20"/>
      <x:c r="C153" s="20"/>
      <x:c r="D153" s="20"/>
      <x:c r="E153" s="20"/>
      <x:c r="F153" s="20"/>
      <x:c r="G153" s="20"/>
      <x:c r="H153" s="26" t="str">
        <x:f>IF(A153="","",IF(COUNTIF($A$6:$A$205,A153)&gt;1,"INVALID - DUPLICATE ID",IF(AND(COUNTIF(CANDIDATES!$A$6:$A$205,B153)=1,COUNTIF(DECISIONS!$A$6:$A$205,C153)=1,OR(AND(LEN(D153)=18,IFERROR(FIND("DIRECT OFFER / CRO",D153),0)=1),AND(LEN(D153)=19,IFERROR(FIND("AUTHORITY / CONTENT",D153),0)=1),AND(LEN(D153)=25,IFERROR(FIND("PROCUREMENT / POSITIONING",D153),0)=1),AND(LEN(D153)=19,IFERROR(FIND("SUBSTITUTE RESPONSE",D153),0)=1),AND(LEN(D153)=19,IFERROR(FIND("EVIDENCE COLLECTION",D153),0)=1),AND(LEN(D153)=19,IFERROR(FIND("NO ACTION / MONITOR",D153),0)=1))),"VALID","INVALID - CONTROL / ID")))</x:f>
      </x:c>
      <x:c r="I153" s="26" t="str">
        <x:f>IF(A153="","",IF(COUNTIFS(DECISIONS!$A$6:$A$205,C153,DECISIONS!$B$6:$B$205,B153)=1,"MATCH","MISMATCH"))</x:f>
      </x:c>
      <x:c r="J153" s="26" t="str">
        <x:f>IF(A153="","",IF(I153&lt;&gt;"MATCH","INCOMPATIBLE",IF(AND(D153="DIRECT OFFER / CRO",COUNTIFS(DECISIONS!$A$6:$A$205,C153,DECISIONS!$E$6:$E$205,"INCLUDE DIRECT")=1),"COMPATIBLE",IF(AND(D153="SUBSTITUTE RESPONSE",COUNTIFS(DECISIONS!$A$6:$A$205,C153,DECISIONS!$E$6:$E$205,"INCLUDE SUBSTITUTE")=1),"COMPATIBLE",IF(AND(D153="EVIDENCE COLLECTION",COUNTIFS(DECISIONS!$A$6:$A$205,C153,DECISIONS!$K$6:$K$205,"UNRESOLVED")=1),"COMPATIBLE",IF(AND(D153="AUTHORITY / CONTENT",OR(COUNTIFS(DECISIONS!$A$6:$A$205,C153,DECISIONS!$E$6:$E$205,"INCLUDE REFERENCE")=1,COUNTIFS(DECISIONS!$A$6:$A$205,C153,DECISIONS!$E$6:$E$205,"INCLUDE CONDITIONAL")=1)),"COMPATIBLE",IF(AND(D153="NO ACTION / MONITOR",COUNTIFS(DECISIONS!$A$6:$A$205,C153,DECISIONS!$E$6:$E$205,"EXCLUDE DIRECT")=1),"COMPATIBLE","REVIEW")))))))</x:f>
      </x:c>
      <x:c r="K153" s="26" t="str">
        <x:f>IF(A153="","",IF(OR(H153&lt;&gt;"VALID",I153&lt;&gt;"MATCH",J153&lt;&gt;"COMPATIBLE"),"BLOCKED",IF(COUNTIFS(DECISIONS!$A$6:$A$205,C153,DECISIONS!$K$6:$K$205,"READY")=1,"READY",IF(D153="EVIDENCE COLLECTION","READY","UNRESOLVED"))))</x:f>
      </x:c>
    </x:row>
    <x:row r="154">
      <x:c r="A154" s="20"/>
      <x:c r="B154" s="20"/>
      <x:c r="C154" s="20"/>
      <x:c r="D154" s="20"/>
      <x:c r="E154" s="20"/>
      <x:c r="F154" s="20"/>
      <x:c r="G154" s="20"/>
      <x:c r="H154" s="26" t="str">
        <x:f>IF(A154="","",IF(COUNTIF($A$6:$A$205,A154)&gt;1,"INVALID - DUPLICATE ID",IF(AND(COUNTIF(CANDIDATES!$A$6:$A$205,B154)=1,COUNTIF(DECISIONS!$A$6:$A$205,C154)=1,OR(AND(LEN(D154)=18,IFERROR(FIND("DIRECT OFFER / CRO",D154),0)=1),AND(LEN(D154)=19,IFERROR(FIND("AUTHORITY / CONTENT",D154),0)=1),AND(LEN(D154)=25,IFERROR(FIND("PROCUREMENT / POSITIONING",D154),0)=1),AND(LEN(D154)=19,IFERROR(FIND("SUBSTITUTE RESPONSE",D154),0)=1),AND(LEN(D154)=19,IFERROR(FIND("EVIDENCE COLLECTION",D154),0)=1),AND(LEN(D154)=19,IFERROR(FIND("NO ACTION / MONITOR",D154),0)=1))),"VALID","INVALID - CONTROL / ID")))</x:f>
      </x:c>
      <x:c r="I154" s="26" t="str">
        <x:f>IF(A154="","",IF(COUNTIFS(DECISIONS!$A$6:$A$205,C154,DECISIONS!$B$6:$B$205,B154)=1,"MATCH","MISMATCH"))</x:f>
      </x:c>
      <x:c r="J154" s="26" t="str">
        <x:f>IF(A154="","",IF(I154&lt;&gt;"MATCH","INCOMPATIBLE",IF(AND(D154="DIRECT OFFER / CRO",COUNTIFS(DECISIONS!$A$6:$A$205,C154,DECISIONS!$E$6:$E$205,"INCLUDE DIRECT")=1),"COMPATIBLE",IF(AND(D154="SUBSTITUTE RESPONSE",COUNTIFS(DECISIONS!$A$6:$A$205,C154,DECISIONS!$E$6:$E$205,"INCLUDE SUBSTITUTE")=1),"COMPATIBLE",IF(AND(D154="EVIDENCE COLLECTION",COUNTIFS(DECISIONS!$A$6:$A$205,C154,DECISIONS!$K$6:$K$205,"UNRESOLVED")=1),"COMPATIBLE",IF(AND(D154="AUTHORITY / CONTENT",OR(COUNTIFS(DECISIONS!$A$6:$A$205,C154,DECISIONS!$E$6:$E$205,"INCLUDE REFERENCE")=1,COUNTIFS(DECISIONS!$A$6:$A$205,C154,DECISIONS!$E$6:$E$205,"INCLUDE CONDITIONAL")=1)),"COMPATIBLE",IF(AND(D154="NO ACTION / MONITOR",COUNTIFS(DECISIONS!$A$6:$A$205,C154,DECISIONS!$E$6:$E$205,"EXCLUDE DIRECT")=1),"COMPATIBLE","REVIEW")))))))</x:f>
      </x:c>
      <x:c r="K154" s="26" t="str">
        <x:f>IF(A154="","",IF(OR(H154&lt;&gt;"VALID",I154&lt;&gt;"MATCH",J154&lt;&gt;"COMPATIBLE"),"BLOCKED",IF(COUNTIFS(DECISIONS!$A$6:$A$205,C154,DECISIONS!$K$6:$K$205,"READY")=1,"READY",IF(D154="EVIDENCE COLLECTION","READY","UNRESOLVED"))))</x:f>
      </x:c>
    </x:row>
    <x:row r="155">
      <x:c r="A155" s="20"/>
      <x:c r="B155" s="20"/>
      <x:c r="C155" s="20"/>
      <x:c r="D155" s="20"/>
      <x:c r="E155" s="20"/>
      <x:c r="F155" s="20"/>
      <x:c r="G155" s="20"/>
      <x:c r="H155" s="26" t="str">
        <x:f>IF(A155="","",IF(COUNTIF($A$6:$A$205,A155)&gt;1,"INVALID - DUPLICATE ID",IF(AND(COUNTIF(CANDIDATES!$A$6:$A$205,B155)=1,COUNTIF(DECISIONS!$A$6:$A$205,C155)=1,OR(AND(LEN(D155)=18,IFERROR(FIND("DIRECT OFFER / CRO",D155),0)=1),AND(LEN(D155)=19,IFERROR(FIND("AUTHORITY / CONTENT",D155),0)=1),AND(LEN(D155)=25,IFERROR(FIND("PROCUREMENT / POSITIONING",D155),0)=1),AND(LEN(D155)=19,IFERROR(FIND("SUBSTITUTE RESPONSE",D155),0)=1),AND(LEN(D155)=19,IFERROR(FIND("EVIDENCE COLLECTION",D155),0)=1),AND(LEN(D155)=19,IFERROR(FIND("NO ACTION / MONITOR",D155),0)=1))),"VALID","INVALID - CONTROL / ID")))</x:f>
      </x:c>
      <x:c r="I155" s="26" t="str">
        <x:f>IF(A155="","",IF(COUNTIFS(DECISIONS!$A$6:$A$205,C155,DECISIONS!$B$6:$B$205,B155)=1,"MATCH","MISMATCH"))</x:f>
      </x:c>
      <x:c r="J155" s="26" t="str">
        <x:f>IF(A155="","",IF(I155&lt;&gt;"MATCH","INCOMPATIBLE",IF(AND(D155="DIRECT OFFER / CRO",COUNTIFS(DECISIONS!$A$6:$A$205,C155,DECISIONS!$E$6:$E$205,"INCLUDE DIRECT")=1),"COMPATIBLE",IF(AND(D155="SUBSTITUTE RESPONSE",COUNTIFS(DECISIONS!$A$6:$A$205,C155,DECISIONS!$E$6:$E$205,"INCLUDE SUBSTITUTE")=1),"COMPATIBLE",IF(AND(D155="EVIDENCE COLLECTION",COUNTIFS(DECISIONS!$A$6:$A$205,C155,DECISIONS!$K$6:$K$205,"UNRESOLVED")=1),"COMPATIBLE",IF(AND(D155="AUTHORITY / CONTENT",OR(COUNTIFS(DECISIONS!$A$6:$A$205,C155,DECISIONS!$E$6:$E$205,"INCLUDE REFERENCE")=1,COUNTIFS(DECISIONS!$A$6:$A$205,C155,DECISIONS!$E$6:$E$205,"INCLUDE CONDITIONAL")=1)),"COMPATIBLE",IF(AND(D155="NO ACTION / MONITOR",COUNTIFS(DECISIONS!$A$6:$A$205,C155,DECISIONS!$E$6:$E$205,"EXCLUDE DIRECT")=1),"COMPATIBLE","REVIEW")))))))</x:f>
      </x:c>
      <x:c r="K155" s="26" t="str">
        <x:f>IF(A155="","",IF(OR(H155&lt;&gt;"VALID",I155&lt;&gt;"MATCH",J155&lt;&gt;"COMPATIBLE"),"BLOCKED",IF(COUNTIFS(DECISIONS!$A$6:$A$205,C155,DECISIONS!$K$6:$K$205,"READY")=1,"READY",IF(D155="EVIDENCE COLLECTION","READY","UNRESOLVED"))))</x:f>
      </x:c>
    </x:row>
    <x:row r="156">
      <x:c r="A156" s="20"/>
      <x:c r="B156" s="20"/>
      <x:c r="C156" s="20"/>
      <x:c r="D156" s="20"/>
      <x:c r="E156" s="20"/>
      <x:c r="F156" s="20"/>
      <x:c r="G156" s="20"/>
      <x:c r="H156" s="26" t="str">
        <x:f>IF(A156="","",IF(COUNTIF($A$6:$A$205,A156)&gt;1,"INVALID - DUPLICATE ID",IF(AND(COUNTIF(CANDIDATES!$A$6:$A$205,B156)=1,COUNTIF(DECISIONS!$A$6:$A$205,C156)=1,OR(AND(LEN(D156)=18,IFERROR(FIND("DIRECT OFFER / CRO",D156),0)=1),AND(LEN(D156)=19,IFERROR(FIND("AUTHORITY / CONTENT",D156),0)=1),AND(LEN(D156)=25,IFERROR(FIND("PROCUREMENT / POSITIONING",D156),0)=1),AND(LEN(D156)=19,IFERROR(FIND("SUBSTITUTE RESPONSE",D156),0)=1),AND(LEN(D156)=19,IFERROR(FIND("EVIDENCE COLLECTION",D156),0)=1),AND(LEN(D156)=19,IFERROR(FIND("NO ACTION / MONITOR",D156),0)=1))),"VALID","INVALID - CONTROL / ID")))</x:f>
      </x:c>
      <x:c r="I156" s="26" t="str">
        <x:f>IF(A156="","",IF(COUNTIFS(DECISIONS!$A$6:$A$205,C156,DECISIONS!$B$6:$B$205,B156)=1,"MATCH","MISMATCH"))</x:f>
      </x:c>
      <x:c r="J156" s="26" t="str">
        <x:f>IF(A156="","",IF(I156&lt;&gt;"MATCH","INCOMPATIBLE",IF(AND(D156="DIRECT OFFER / CRO",COUNTIFS(DECISIONS!$A$6:$A$205,C156,DECISIONS!$E$6:$E$205,"INCLUDE DIRECT")=1),"COMPATIBLE",IF(AND(D156="SUBSTITUTE RESPONSE",COUNTIFS(DECISIONS!$A$6:$A$205,C156,DECISIONS!$E$6:$E$205,"INCLUDE SUBSTITUTE")=1),"COMPATIBLE",IF(AND(D156="EVIDENCE COLLECTION",COUNTIFS(DECISIONS!$A$6:$A$205,C156,DECISIONS!$K$6:$K$205,"UNRESOLVED")=1),"COMPATIBLE",IF(AND(D156="AUTHORITY / CONTENT",OR(COUNTIFS(DECISIONS!$A$6:$A$205,C156,DECISIONS!$E$6:$E$205,"INCLUDE REFERENCE")=1,COUNTIFS(DECISIONS!$A$6:$A$205,C156,DECISIONS!$E$6:$E$205,"INCLUDE CONDITIONAL")=1)),"COMPATIBLE",IF(AND(D156="NO ACTION / MONITOR",COUNTIFS(DECISIONS!$A$6:$A$205,C156,DECISIONS!$E$6:$E$205,"EXCLUDE DIRECT")=1),"COMPATIBLE","REVIEW")))))))</x:f>
      </x:c>
      <x:c r="K156" s="26" t="str">
        <x:f>IF(A156="","",IF(OR(H156&lt;&gt;"VALID",I156&lt;&gt;"MATCH",J156&lt;&gt;"COMPATIBLE"),"BLOCKED",IF(COUNTIFS(DECISIONS!$A$6:$A$205,C156,DECISIONS!$K$6:$K$205,"READY")=1,"READY",IF(D156="EVIDENCE COLLECTION","READY","UNRESOLVED"))))</x:f>
      </x:c>
    </x:row>
    <x:row r="157">
      <x:c r="A157" s="20"/>
      <x:c r="B157" s="20"/>
      <x:c r="C157" s="20"/>
      <x:c r="D157" s="20"/>
      <x:c r="E157" s="20"/>
      <x:c r="F157" s="20"/>
      <x:c r="G157" s="20"/>
      <x:c r="H157" s="26" t="str">
        <x:f>IF(A157="","",IF(COUNTIF($A$6:$A$205,A157)&gt;1,"INVALID - DUPLICATE ID",IF(AND(COUNTIF(CANDIDATES!$A$6:$A$205,B157)=1,COUNTIF(DECISIONS!$A$6:$A$205,C157)=1,OR(AND(LEN(D157)=18,IFERROR(FIND("DIRECT OFFER / CRO",D157),0)=1),AND(LEN(D157)=19,IFERROR(FIND("AUTHORITY / CONTENT",D157),0)=1),AND(LEN(D157)=25,IFERROR(FIND("PROCUREMENT / POSITIONING",D157),0)=1),AND(LEN(D157)=19,IFERROR(FIND("SUBSTITUTE RESPONSE",D157),0)=1),AND(LEN(D157)=19,IFERROR(FIND("EVIDENCE COLLECTION",D157),0)=1),AND(LEN(D157)=19,IFERROR(FIND("NO ACTION / MONITOR",D157),0)=1))),"VALID","INVALID - CONTROL / ID")))</x:f>
      </x:c>
      <x:c r="I157" s="26" t="str">
        <x:f>IF(A157="","",IF(COUNTIFS(DECISIONS!$A$6:$A$205,C157,DECISIONS!$B$6:$B$205,B157)=1,"MATCH","MISMATCH"))</x:f>
      </x:c>
      <x:c r="J157" s="26" t="str">
        <x:f>IF(A157="","",IF(I157&lt;&gt;"MATCH","INCOMPATIBLE",IF(AND(D157="DIRECT OFFER / CRO",COUNTIFS(DECISIONS!$A$6:$A$205,C157,DECISIONS!$E$6:$E$205,"INCLUDE DIRECT")=1),"COMPATIBLE",IF(AND(D157="SUBSTITUTE RESPONSE",COUNTIFS(DECISIONS!$A$6:$A$205,C157,DECISIONS!$E$6:$E$205,"INCLUDE SUBSTITUTE")=1),"COMPATIBLE",IF(AND(D157="EVIDENCE COLLECTION",COUNTIFS(DECISIONS!$A$6:$A$205,C157,DECISIONS!$K$6:$K$205,"UNRESOLVED")=1),"COMPATIBLE",IF(AND(D157="AUTHORITY / CONTENT",OR(COUNTIFS(DECISIONS!$A$6:$A$205,C157,DECISIONS!$E$6:$E$205,"INCLUDE REFERENCE")=1,COUNTIFS(DECISIONS!$A$6:$A$205,C157,DECISIONS!$E$6:$E$205,"INCLUDE CONDITIONAL")=1)),"COMPATIBLE",IF(AND(D157="NO ACTION / MONITOR",COUNTIFS(DECISIONS!$A$6:$A$205,C157,DECISIONS!$E$6:$E$205,"EXCLUDE DIRECT")=1),"COMPATIBLE","REVIEW")))))))</x:f>
      </x:c>
      <x:c r="K157" s="26" t="str">
        <x:f>IF(A157="","",IF(OR(H157&lt;&gt;"VALID",I157&lt;&gt;"MATCH",J157&lt;&gt;"COMPATIBLE"),"BLOCKED",IF(COUNTIFS(DECISIONS!$A$6:$A$205,C157,DECISIONS!$K$6:$K$205,"READY")=1,"READY",IF(D157="EVIDENCE COLLECTION","READY","UNRESOLVED"))))</x:f>
      </x:c>
    </x:row>
    <x:row r="158">
      <x:c r="A158" s="20"/>
      <x:c r="B158" s="20"/>
      <x:c r="C158" s="20"/>
      <x:c r="D158" s="20"/>
      <x:c r="E158" s="20"/>
      <x:c r="F158" s="20"/>
      <x:c r="G158" s="20"/>
      <x:c r="H158" s="26" t="str">
        <x:f>IF(A158="","",IF(COUNTIF($A$6:$A$205,A158)&gt;1,"INVALID - DUPLICATE ID",IF(AND(COUNTIF(CANDIDATES!$A$6:$A$205,B158)=1,COUNTIF(DECISIONS!$A$6:$A$205,C158)=1,OR(AND(LEN(D158)=18,IFERROR(FIND("DIRECT OFFER / CRO",D158),0)=1),AND(LEN(D158)=19,IFERROR(FIND("AUTHORITY / CONTENT",D158),0)=1),AND(LEN(D158)=25,IFERROR(FIND("PROCUREMENT / POSITIONING",D158),0)=1),AND(LEN(D158)=19,IFERROR(FIND("SUBSTITUTE RESPONSE",D158),0)=1),AND(LEN(D158)=19,IFERROR(FIND("EVIDENCE COLLECTION",D158),0)=1),AND(LEN(D158)=19,IFERROR(FIND("NO ACTION / MONITOR",D158),0)=1))),"VALID","INVALID - CONTROL / ID")))</x:f>
      </x:c>
      <x:c r="I158" s="26" t="str">
        <x:f>IF(A158="","",IF(COUNTIFS(DECISIONS!$A$6:$A$205,C158,DECISIONS!$B$6:$B$205,B158)=1,"MATCH","MISMATCH"))</x:f>
      </x:c>
      <x:c r="J158" s="26" t="str">
        <x:f>IF(A158="","",IF(I158&lt;&gt;"MATCH","INCOMPATIBLE",IF(AND(D158="DIRECT OFFER / CRO",COUNTIFS(DECISIONS!$A$6:$A$205,C158,DECISIONS!$E$6:$E$205,"INCLUDE DIRECT")=1),"COMPATIBLE",IF(AND(D158="SUBSTITUTE RESPONSE",COUNTIFS(DECISIONS!$A$6:$A$205,C158,DECISIONS!$E$6:$E$205,"INCLUDE SUBSTITUTE")=1),"COMPATIBLE",IF(AND(D158="EVIDENCE COLLECTION",COUNTIFS(DECISIONS!$A$6:$A$205,C158,DECISIONS!$K$6:$K$205,"UNRESOLVED")=1),"COMPATIBLE",IF(AND(D158="AUTHORITY / CONTENT",OR(COUNTIFS(DECISIONS!$A$6:$A$205,C158,DECISIONS!$E$6:$E$205,"INCLUDE REFERENCE")=1,COUNTIFS(DECISIONS!$A$6:$A$205,C158,DECISIONS!$E$6:$E$205,"INCLUDE CONDITIONAL")=1)),"COMPATIBLE",IF(AND(D158="NO ACTION / MONITOR",COUNTIFS(DECISIONS!$A$6:$A$205,C158,DECISIONS!$E$6:$E$205,"EXCLUDE DIRECT")=1),"COMPATIBLE","REVIEW")))))))</x:f>
      </x:c>
      <x:c r="K158" s="26" t="str">
        <x:f>IF(A158="","",IF(OR(H158&lt;&gt;"VALID",I158&lt;&gt;"MATCH",J158&lt;&gt;"COMPATIBLE"),"BLOCKED",IF(COUNTIFS(DECISIONS!$A$6:$A$205,C158,DECISIONS!$K$6:$K$205,"READY")=1,"READY",IF(D158="EVIDENCE COLLECTION","READY","UNRESOLVED"))))</x:f>
      </x:c>
    </x:row>
    <x:row r="159">
      <x:c r="A159" s="20"/>
      <x:c r="B159" s="20"/>
      <x:c r="C159" s="20"/>
      <x:c r="D159" s="20"/>
      <x:c r="E159" s="20"/>
      <x:c r="F159" s="20"/>
      <x:c r="G159" s="20"/>
      <x:c r="H159" s="26" t="str">
        <x:f>IF(A159="","",IF(COUNTIF($A$6:$A$205,A159)&gt;1,"INVALID - DUPLICATE ID",IF(AND(COUNTIF(CANDIDATES!$A$6:$A$205,B159)=1,COUNTIF(DECISIONS!$A$6:$A$205,C159)=1,OR(AND(LEN(D159)=18,IFERROR(FIND("DIRECT OFFER / CRO",D159),0)=1),AND(LEN(D159)=19,IFERROR(FIND("AUTHORITY / CONTENT",D159),0)=1),AND(LEN(D159)=25,IFERROR(FIND("PROCUREMENT / POSITIONING",D159),0)=1),AND(LEN(D159)=19,IFERROR(FIND("SUBSTITUTE RESPONSE",D159),0)=1),AND(LEN(D159)=19,IFERROR(FIND("EVIDENCE COLLECTION",D159),0)=1),AND(LEN(D159)=19,IFERROR(FIND("NO ACTION / MONITOR",D159),0)=1))),"VALID","INVALID - CONTROL / ID")))</x:f>
      </x:c>
      <x:c r="I159" s="26" t="str">
        <x:f>IF(A159="","",IF(COUNTIFS(DECISIONS!$A$6:$A$205,C159,DECISIONS!$B$6:$B$205,B159)=1,"MATCH","MISMATCH"))</x:f>
      </x:c>
      <x:c r="J159" s="26" t="str">
        <x:f>IF(A159="","",IF(I159&lt;&gt;"MATCH","INCOMPATIBLE",IF(AND(D159="DIRECT OFFER / CRO",COUNTIFS(DECISIONS!$A$6:$A$205,C159,DECISIONS!$E$6:$E$205,"INCLUDE DIRECT")=1),"COMPATIBLE",IF(AND(D159="SUBSTITUTE RESPONSE",COUNTIFS(DECISIONS!$A$6:$A$205,C159,DECISIONS!$E$6:$E$205,"INCLUDE SUBSTITUTE")=1),"COMPATIBLE",IF(AND(D159="EVIDENCE COLLECTION",COUNTIFS(DECISIONS!$A$6:$A$205,C159,DECISIONS!$K$6:$K$205,"UNRESOLVED")=1),"COMPATIBLE",IF(AND(D159="AUTHORITY / CONTENT",OR(COUNTIFS(DECISIONS!$A$6:$A$205,C159,DECISIONS!$E$6:$E$205,"INCLUDE REFERENCE")=1,COUNTIFS(DECISIONS!$A$6:$A$205,C159,DECISIONS!$E$6:$E$205,"INCLUDE CONDITIONAL")=1)),"COMPATIBLE",IF(AND(D159="NO ACTION / MONITOR",COUNTIFS(DECISIONS!$A$6:$A$205,C159,DECISIONS!$E$6:$E$205,"EXCLUDE DIRECT")=1),"COMPATIBLE","REVIEW")))))))</x:f>
      </x:c>
      <x:c r="K159" s="26" t="str">
        <x:f>IF(A159="","",IF(OR(H159&lt;&gt;"VALID",I159&lt;&gt;"MATCH",J159&lt;&gt;"COMPATIBLE"),"BLOCKED",IF(COUNTIFS(DECISIONS!$A$6:$A$205,C159,DECISIONS!$K$6:$K$205,"READY")=1,"READY",IF(D159="EVIDENCE COLLECTION","READY","UNRESOLVED"))))</x:f>
      </x:c>
    </x:row>
    <x:row r="160">
      <x:c r="A160" s="20"/>
      <x:c r="B160" s="20"/>
      <x:c r="C160" s="20"/>
      <x:c r="D160" s="20"/>
      <x:c r="E160" s="20"/>
      <x:c r="F160" s="20"/>
      <x:c r="G160" s="20"/>
      <x:c r="H160" s="26" t="str">
        <x:f>IF(A160="","",IF(COUNTIF($A$6:$A$205,A160)&gt;1,"INVALID - DUPLICATE ID",IF(AND(COUNTIF(CANDIDATES!$A$6:$A$205,B160)=1,COUNTIF(DECISIONS!$A$6:$A$205,C160)=1,OR(AND(LEN(D160)=18,IFERROR(FIND("DIRECT OFFER / CRO",D160),0)=1),AND(LEN(D160)=19,IFERROR(FIND("AUTHORITY / CONTENT",D160),0)=1),AND(LEN(D160)=25,IFERROR(FIND("PROCUREMENT / POSITIONING",D160),0)=1),AND(LEN(D160)=19,IFERROR(FIND("SUBSTITUTE RESPONSE",D160),0)=1),AND(LEN(D160)=19,IFERROR(FIND("EVIDENCE COLLECTION",D160),0)=1),AND(LEN(D160)=19,IFERROR(FIND("NO ACTION / MONITOR",D160),0)=1))),"VALID","INVALID - CONTROL / ID")))</x:f>
      </x:c>
      <x:c r="I160" s="26" t="str">
        <x:f>IF(A160="","",IF(COUNTIFS(DECISIONS!$A$6:$A$205,C160,DECISIONS!$B$6:$B$205,B160)=1,"MATCH","MISMATCH"))</x:f>
      </x:c>
      <x:c r="J160" s="26" t="str">
        <x:f>IF(A160="","",IF(I160&lt;&gt;"MATCH","INCOMPATIBLE",IF(AND(D160="DIRECT OFFER / CRO",COUNTIFS(DECISIONS!$A$6:$A$205,C160,DECISIONS!$E$6:$E$205,"INCLUDE DIRECT")=1),"COMPATIBLE",IF(AND(D160="SUBSTITUTE RESPONSE",COUNTIFS(DECISIONS!$A$6:$A$205,C160,DECISIONS!$E$6:$E$205,"INCLUDE SUBSTITUTE")=1),"COMPATIBLE",IF(AND(D160="EVIDENCE COLLECTION",COUNTIFS(DECISIONS!$A$6:$A$205,C160,DECISIONS!$K$6:$K$205,"UNRESOLVED")=1),"COMPATIBLE",IF(AND(D160="AUTHORITY / CONTENT",OR(COUNTIFS(DECISIONS!$A$6:$A$205,C160,DECISIONS!$E$6:$E$205,"INCLUDE REFERENCE")=1,COUNTIFS(DECISIONS!$A$6:$A$205,C160,DECISIONS!$E$6:$E$205,"INCLUDE CONDITIONAL")=1)),"COMPATIBLE",IF(AND(D160="NO ACTION / MONITOR",COUNTIFS(DECISIONS!$A$6:$A$205,C160,DECISIONS!$E$6:$E$205,"EXCLUDE DIRECT")=1),"COMPATIBLE","REVIEW")))))))</x:f>
      </x:c>
      <x:c r="K160" s="26" t="str">
        <x:f>IF(A160="","",IF(OR(H160&lt;&gt;"VALID",I160&lt;&gt;"MATCH",J160&lt;&gt;"COMPATIBLE"),"BLOCKED",IF(COUNTIFS(DECISIONS!$A$6:$A$205,C160,DECISIONS!$K$6:$K$205,"READY")=1,"READY",IF(D160="EVIDENCE COLLECTION","READY","UNRESOLVED"))))</x:f>
      </x:c>
    </x:row>
    <x:row r="161">
      <x:c r="A161" s="20"/>
      <x:c r="B161" s="20"/>
      <x:c r="C161" s="20"/>
      <x:c r="D161" s="20"/>
      <x:c r="E161" s="20"/>
      <x:c r="F161" s="20"/>
      <x:c r="G161" s="20"/>
      <x:c r="H161" s="26" t="str">
        <x:f>IF(A161="","",IF(COUNTIF($A$6:$A$205,A161)&gt;1,"INVALID - DUPLICATE ID",IF(AND(COUNTIF(CANDIDATES!$A$6:$A$205,B161)=1,COUNTIF(DECISIONS!$A$6:$A$205,C161)=1,OR(AND(LEN(D161)=18,IFERROR(FIND("DIRECT OFFER / CRO",D161),0)=1),AND(LEN(D161)=19,IFERROR(FIND("AUTHORITY / CONTENT",D161),0)=1),AND(LEN(D161)=25,IFERROR(FIND("PROCUREMENT / POSITIONING",D161),0)=1),AND(LEN(D161)=19,IFERROR(FIND("SUBSTITUTE RESPONSE",D161),0)=1),AND(LEN(D161)=19,IFERROR(FIND("EVIDENCE COLLECTION",D161),0)=1),AND(LEN(D161)=19,IFERROR(FIND("NO ACTION / MONITOR",D161),0)=1))),"VALID","INVALID - CONTROL / ID")))</x:f>
      </x:c>
      <x:c r="I161" s="26" t="str">
        <x:f>IF(A161="","",IF(COUNTIFS(DECISIONS!$A$6:$A$205,C161,DECISIONS!$B$6:$B$205,B161)=1,"MATCH","MISMATCH"))</x:f>
      </x:c>
      <x:c r="J161" s="26" t="str">
        <x:f>IF(A161="","",IF(I161&lt;&gt;"MATCH","INCOMPATIBLE",IF(AND(D161="DIRECT OFFER / CRO",COUNTIFS(DECISIONS!$A$6:$A$205,C161,DECISIONS!$E$6:$E$205,"INCLUDE DIRECT")=1),"COMPATIBLE",IF(AND(D161="SUBSTITUTE RESPONSE",COUNTIFS(DECISIONS!$A$6:$A$205,C161,DECISIONS!$E$6:$E$205,"INCLUDE SUBSTITUTE")=1),"COMPATIBLE",IF(AND(D161="EVIDENCE COLLECTION",COUNTIFS(DECISIONS!$A$6:$A$205,C161,DECISIONS!$K$6:$K$205,"UNRESOLVED")=1),"COMPATIBLE",IF(AND(D161="AUTHORITY / CONTENT",OR(COUNTIFS(DECISIONS!$A$6:$A$205,C161,DECISIONS!$E$6:$E$205,"INCLUDE REFERENCE")=1,COUNTIFS(DECISIONS!$A$6:$A$205,C161,DECISIONS!$E$6:$E$205,"INCLUDE CONDITIONAL")=1)),"COMPATIBLE",IF(AND(D161="NO ACTION / MONITOR",COUNTIFS(DECISIONS!$A$6:$A$205,C161,DECISIONS!$E$6:$E$205,"EXCLUDE DIRECT")=1),"COMPATIBLE","REVIEW")))))))</x:f>
      </x:c>
      <x:c r="K161" s="26" t="str">
        <x:f>IF(A161="","",IF(OR(H161&lt;&gt;"VALID",I161&lt;&gt;"MATCH",J161&lt;&gt;"COMPATIBLE"),"BLOCKED",IF(COUNTIFS(DECISIONS!$A$6:$A$205,C161,DECISIONS!$K$6:$K$205,"READY")=1,"READY",IF(D161="EVIDENCE COLLECTION","READY","UNRESOLVED"))))</x:f>
      </x:c>
    </x:row>
    <x:row r="162">
      <x:c r="A162" s="20"/>
      <x:c r="B162" s="20"/>
      <x:c r="C162" s="20"/>
      <x:c r="D162" s="20"/>
      <x:c r="E162" s="20"/>
      <x:c r="F162" s="20"/>
      <x:c r="G162" s="20"/>
      <x:c r="H162" s="26" t="str">
        <x:f>IF(A162="","",IF(COUNTIF($A$6:$A$205,A162)&gt;1,"INVALID - DUPLICATE ID",IF(AND(COUNTIF(CANDIDATES!$A$6:$A$205,B162)=1,COUNTIF(DECISIONS!$A$6:$A$205,C162)=1,OR(AND(LEN(D162)=18,IFERROR(FIND("DIRECT OFFER / CRO",D162),0)=1),AND(LEN(D162)=19,IFERROR(FIND("AUTHORITY / CONTENT",D162),0)=1),AND(LEN(D162)=25,IFERROR(FIND("PROCUREMENT / POSITIONING",D162),0)=1),AND(LEN(D162)=19,IFERROR(FIND("SUBSTITUTE RESPONSE",D162),0)=1),AND(LEN(D162)=19,IFERROR(FIND("EVIDENCE COLLECTION",D162),0)=1),AND(LEN(D162)=19,IFERROR(FIND("NO ACTION / MONITOR",D162),0)=1))),"VALID","INVALID - CONTROL / ID")))</x:f>
      </x:c>
      <x:c r="I162" s="26" t="str">
        <x:f>IF(A162="","",IF(COUNTIFS(DECISIONS!$A$6:$A$205,C162,DECISIONS!$B$6:$B$205,B162)=1,"MATCH","MISMATCH"))</x:f>
      </x:c>
      <x:c r="J162" s="26" t="str">
        <x:f>IF(A162="","",IF(I162&lt;&gt;"MATCH","INCOMPATIBLE",IF(AND(D162="DIRECT OFFER / CRO",COUNTIFS(DECISIONS!$A$6:$A$205,C162,DECISIONS!$E$6:$E$205,"INCLUDE DIRECT")=1),"COMPATIBLE",IF(AND(D162="SUBSTITUTE RESPONSE",COUNTIFS(DECISIONS!$A$6:$A$205,C162,DECISIONS!$E$6:$E$205,"INCLUDE SUBSTITUTE")=1),"COMPATIBLE",IF(AND(D162="EVIDENCE COLLECTION",COUNTIFS(DECISIONS!$A$6:$A$205,C162,DECISIONS!$K$6:$K$205,"UNRESOLVED")=1),"COMPATIBLE",IF(AND(D162="AUTHORITY / CONTENT",OR(COUNTIFS(DECISIONS!$A$6:$A$205,C162,DECISIONS!$E$6:$E$205,"INCLUDE REFERENCE")=1,COUNTIFS(DECISIONS!$A$6:$A$205,C162,DECISIONS!$E$6:$E$205,"INCLUDE CONDITIONAL")=1)),"COMPATIBLE",IF(AND(D162="NO ACTION / MONITOR",COUNTIFS(DECISIONS!$A$6:$A$205,C162,DECISIONS!$E$6:$E$205,"EXCLUDE DIRECT")=1),"COMPATIBLE","REVIEW")))))))</x:f>
      </x:c>
      <x:c r="K162" s="26" t="str">
        <x:f>IF(A162="","",IF(OR(H162&lt;&gt;"VALID",I162&lt;&gt;"MATCH",J162&lt;&gt;"COMPATIBLE"),"BLOCKED",IF(COUNTIFS(DECISIONS!$A$6:$A$205,C162,DECISIONS!$K$6:$K$205,"READY")=1,"READY",IF(D162="EVIDENCE COLLECTION","READY","UNRESOLVED"))))</x:f>
      </x:c>
    </x:row>
    <x:row r="163">
      <x:c r="A163" s="20"/>
      <x:c r="B163" s="20"/>
      <x:c r="C163" s="20"/>
      <x:c r="D163" s="20"/>
      <x:c r="E163" s="20"/>
      <x:c r="F163" s="20"/>
      <x:c r="G163" s="20"/>
      <x:c r="H163" s="26" t="str">
        <x:f>IF(A163="","",IF(COUNTIF($A$6:$A$205,A163)&gt;1,"INVALID - DUPLICATE ID",IF(AND(COUNTIF(CANDIDATES!$A$6:$A$205,B163)=1,COUNTIF(DECISIONS!$A$6:$A$205,C163)=1,OR(AND(LEN(D163)=18,IFERROR(FIND("DIRECT OFFER / CRO",D163),0)=1),AND(LEN(D163)=19,IFERROR(FIND("AUTHORITY / CONTENT",D163),0)=1),AND(LEN(D163)=25,IFERROR(FIND("PROCUREMENT / POSITIONING",D163),0)=1),AND(LEN(D163)=19,IFERROR(FIND("SUBSTITUTE RESPONSE",D163),0)=1),AND(LEN(D163)=19,IFERROR(FIND("EVIDENCE COLLECTION",D163),0)=1),AND(LEN(D163)=19,IFERROR(FIND("NO ACTION / MONITOR",D163),0)=1))),"VALID","INVALID - CONTROL / ID")))</x:f>
      </x:c>
      <x:c r="I163" s="26" t="str">
        <x:f>IF(A163="","",IF(COUNTIFS(DECISIONS!$A$6:$A$205,C163,DECISIONS!$B$6:$B$205,B163)=1,"MATCH","MISMATCH"))</x:f>
      </x:c>
      <x:c r="J163" s="26" t="str">
        <x:f>IF(A163="","",IF(I163&lt;&gt;"MATCH","INCOMPATIBLE",IF(AND(D163="DIRECT OFFER / CRO",COUNTIFS(DECISIONS!$A$6:$A$205,C163,DECISIONS!$E$6:$E$205,"INCLUDE DIRECT")=1),"COMPATIBLE",IF(AND(D163="SUBSTITUTE RESPONSE",COUNTIFS(DECISIONS!$A$6:$A$205,C163,DECISIONS!$E$6:$E$205,"INCLUDE SUBSTITUTE")=1),"COMPATIBLE",IF(AND(D163="EVIDENCE COLLECTION",COUNTIFS(DECISIONS!$A$6:$A$205,C163,DECISIONS!$K$6:$K$205,"UNRESOLVED")=1),"COMPATIBLE",IF(AND(D163="AUTHORITY / CONTENT",OR(COUNTIFS(DECISIONS!$A$6:$A$205,C163,DECISIONS!$E$6:$E$205,"INCLUDE REFERENCE")=1,COUNTIFS(DECISIONS!$A$6:$A$205,C163,DECISIONS!$E$6:$E$205,"INCLUDE CONDITIONAL")=1)),"COMPATIBLE",IF(AND(D163="NO ACTION / MONITOR",COUNTIFS(DECISIONS!$A$6:$A$205,C163,DECISIONS!$E$6:$E$205,"EXCLUDE DIRECT")=1),"COMPATIBLE","REVIEW")))))))</x:f>
      </x:c>
      <x:c r="K163" s="26" t="str">
        <x:f>IF(A163="","",IF(OR(H163&lt;&gt;"VALID",I163&lt;&gt;"MATCH",J163&lt;&gt;"COMPATIBLE"),"BLOCKED",IF(COUNTIFS(DECISIONS!$A$6:$A$205,C163,DECISIONS!$K$6:$K$205,"READY")=1,"READY",IF(D163="EVIDENCE COLLECTION","READY","UNRESOLVED"))))</x:f>
      </x:c>
    </x:row>
    <x:row r="164">
      <x:c r="A164" s="20"/>
      <x:c r="B164" s="20"/>
      <x:c r="C164" s="20"/>
      <x:c r="D164" s="20"/>
      <x:c r="E164" s="20"/>
      <x:c r="F164" s="20"/>
      <x:c r="G164" s="20"/>
      <x:c r="H164" s="26" t="str">
        <x:f>IF(A164="","",IF(COUNTIF($A$6:$A$205,A164)&gt;1,"INVALID - DUPLICATE ID",IF(AND(COUNTIF(CANDIDATES!$A$6:$A$205,B164)=1,COUNTIF(DECISIONS!$A$6:$A$205,C164)=1,OR(AND(LEN(D164)=18,IFERROR(FIND("DIRECT OFFER / CRO",D164),0)=1),AND(LEN(D164)=19,IFERROR(FIND("AUTHORITY / CONTENT",D164),0)=1),AND(LEN(D164)=25,IFERROR(FIND("PROCUREMENT / POSITIONING",D164),0)=1),AND(LEN(D164)=19,IFERROR(FIND("SUBSTITUTE RESPONSE",D164),0)=1),AND(LEN(D164)=19,IFERROR(FIND("EVIDENCE COLLECTION",D164),0)=1),AND(LEN(D164)=19,IFERROR(FIND("NO ACTION / MONITOR",D164),0)=1))),"VALID","INVALID - CONTROL / ID")))</x:f>
      </x:c>
      <x:c r="I164" s="26" t="str">
        <x:f>IF(A164="","",IF(COUNTIFS(DECISIONS!$A$6:$A$205,C164,DECISIONS!$B$6:$B$205,B164)=1,"MATCH","MISMATCH"))</x:f>
      </x:c>
      <x:c r="J164" s="26" t="str">
        <x:f>IF(A164="","",IF(I164&lt;&gt;"MATCH","INCOMPATIBLE",IF(AND(D164="DIRECT OFFER / CRO",COUNTIFS(DECISIONS!$A$6:$A$205,C164,DECISIONS!$E$6:$E$205,"INCLUDE DIRECT")=1),"COMPATIBLE",IF(AND(D164="SUBSTITUTE RESPONSE",COUNTIFS(DECISIONS!$A$6:$A$205,C164,DECISIONS!$E$6:$E$205,"INCLUDE SUBSTITUTE")=1),"COMPATIBLE",IF(AND(D164="EVIDENCE COLLECTION",COUNTIFS(DECISIONS!$A$6:$A$205,C164,DECISIONS!$K$6:$K$205,"UNRESOLVED")=1),"COMPATIBLE",IF(AND(D164="AUTHORITY / CONTENT",OR(COUNTIFS(DECISIONS!$A$6:$A$205,C164,DECISIONS!$E$6:$E$205,"INCLUDE REFERENCE")=1,COUNTIFS(DECISIONS!$A$6:$A$205,C164,DECISIONS!$E$6:$E$205,"INCLUDE CONDITIONAL")=1)),"COMPATIBLE",IF(AND(D164="NO ACTION / MONITOR",COUNTIFS(DECISIONS!$A$6:$A$205,C164,DECISIONS!$E$6:$E$205,"EXCLUDE DIRECT")=1),"COMPATIBLE","REVIEW")))))))</x:f>
      </x:c>
      <x:c r="K164" s="26" t="str">
        <x:f>IF(A164="","",IF(OR(H164&lt;&gt;"VALID",I164&lt;&gt;"MATCH",J164&lt;&gt;"COMPATIBLE"),"BLOCKED",IF(COUNTIFS(DECISIONS!$A$6:$A$205,C164,DECISIONS!$K$6:$K$205,"READY")=1,"READY",IF(D164="EVIDENCE COLLECTION","READY","UNRESOLVED"))))</x:f>
      </x:c>
    </x:row>
    <x:row r="165">
      <x:c r="A165" s="20"/>
      <x:c r="B165" s="20"/>
      <x:c r="C165" s="20"/>
      <x:c r="D165" s="20"/>
      <x:c r="E165" s="20"/>
      <x:c r="F165" s="20"/>
      <x:c r="G165" s="20"/>
      <x:c r="H165" s="26" t="str">
        <x:f>IF(A165="","",IF(COUNTIF($A$6:$A$205,A165)&gt;1,"INVALID - DUPLICATE ID",IF(AND(COUNTIF(CANDIDATES!$A$6:$A$205,B165)=1,COUNTIF(DECISIONS!$A$6:$A$205,C165)=1,OR(AND(LEN(D165)=18,IFERROR(FIND("DIRECT OFFER / CRO",D165),0)=1),AND(LEN(D165)=19,IFERROR(FIND("AUTHORITY / CONTENT",D165),0)=1),AND(LEN(D165)=25,IFERROR(FIND("PROCUREMENT / POSITIONING",D165),0)=1),AND(LEN(D165)=19,IFERROR(FIND("SUBSTITUTE RESPONSE",D165),0)=1),AND(LEN(D165)=19,IFERROR(FIND("EVIDENCE COLLECTION",D165),0)=1),AND(LEN(D165)=19,IFERROR(FIND("NO ACTION / MONITOR",D165),0)=1))),"VALID","INVALID - CONTROL / ID")))</x:f>
      </x:c>
      <x:c r="I165" s="26" t="str">
        <x:f>IF(A165="","",IF(COUNTIFS(DECISIONS!$A$6:$A$205,C165,DECISIONS!$B$6:$B$205,B165)=1,"MATCH","MISMATCH"))</x:f>
      </x:c>
      <x:c r="J165" s="26" t="str">
        <x:f>IF(A165="","",IF(I165&lt;&gt;"MATCH","INCOMPATIBLE",IF(AND(D165="DIRECT OFFER / CRO",COUNTIFS(DECISIONS!$A$6:$A$205,C165,DECISIONS!$E$6:$E$205,"INCLUDE DIRECT")=1),"COMPATIBLE",IF(AND(D165="SUBSTITUTE RESPONSE",COUNTIFS(DECISIONS!$A$6:$A$205,C165,DECISIONS!$E$6:$E$205,"INCLUDE SUBSTITUTE")=1),"COMPATIBLE",IF(AND(D165="EVIDENCE COLLECTION",COUNTIFS(DECISIONS!$A$6:$A$205,C165,DECISIONS!$K$6:$K$205,"UNRESOLVED")=1),"COMPATIBLE",IF(AND(D165="AUTHORITY / CONTENT",OR(COUNTIFS(DECISIONS!$A$6:$A$205,C165,DECISIONS!$E$6:$E$205,"INCLUDE REFERENCE")=1,COUNTIFS(DECISIONS!$A$6:$A$205,C165,DECISIONS!$E$6:$E$205,"INCLUDE CONDITIONAL")=1)),"COMPATIBLE",IF(AND(D165="NO ACTION / MONITOR",COUNTIFS(DECISIONS!$A$6:$A$205,C165,DECISIONS!$E$6:$E$205,"EXCLUDE DIRECT")=1),"COMPATIBLE","REVIEW")))))))</x:f>
      </x:c>
      <x:c r="K165" s="26" t="str">
        <x:f>IF(A165="","",IF(OR(H165&lt;&gt;"VALID",I165&lt;&gt;"MATCH",J165&lt;&gt;"COMPATIBLE"),"BLOCKED",IF(COUNTIFS(DECISIONS!$A$6:$A$205,C165,DECISIONS!$K$6:$K$205,"READY")=1,"READY",IF(D165="EVIDENCE COLLECTION","READY","UNRESOLVED"))))</x:f>
      </x:c>
    </x:row>
    <x:row r="166">
      <x:c r="A166" s="20"/>
      <x:c r="B166" s="20"/>
      <x:c r="C166" s="20"/>
      <x:c r="D166" s="20"/>
      <x:c r="E166" s="20"/>
      <x:c r="F166" s="20"/>
      <x:c r="G166" s="20"/>
      <x:c r="H166" s="26" t="str">
        <x:f>IF(A166="","",IF(COUNTIF($A$6:$A$205,A166)&gt;1,"INVALID - DUPLICATE ID",IF(AND(COUNTIF(CANDIDATES!$A$6:$A$205,B166)=1,COUNTIF(DECISIONS!$A$6:$A$205,C166)=1,OR(AND(LEN(D166)=18,IFERROR(FIND("DIRECT OFFER / CRO",D166),0)=1),AND(LEN(D166)=19,IFERROR(FIND("AUTHORITY / CONTENT",D166),0)=1),AND(LEN(D166)=25,IFERROR(FIND("PROCUREMENT / POSITIONING",D166),0)=1),AND(LEN(D166)=19,IFERROR(FIND("SUBSTITUTE RESPONSE",D166),0)=1),AND(LEN(D166)=19,IFERROR(FIND("EVIDENCE COLLECTION",D166),0)=1),AND(LEN(D166)=19,IFERROR(FIND("NO ACTION / MONITOR",D166),0)=1))),"VALID","INVALID - CONTROL / ID")))</x:f>
      </x:c>
      <x:c r="I166" s="26" t="str">
        <x:f>IF(A166="","",IF(COUNTIFS(DECISIONS!$A$6:$A$205,C166,DECISIONS!$B$6:$B$205,B166)=1,"MATCH","MISMATCH"))</x:f>
      </x:c>
      <x:c r="J166" s="26" t="str">
        <x:f>IF(A166="","",IF(I166&lt;&gt;"MATCH","INCOMPATIBLE",IF(AND(D166="DIRECT OFFER / CRO",COUNTIFS(DECISIONS!$A$6:$A$205,C166,DECISIONS!$E$6:$E$205,"INCLUDE DIRECT")=1),"COMPATIBLE",IF(AND(D166="SUBSTITUTE RESPONSE",COUNTIFS(DECISIONS!$A$6:$A$205,C166,DECISIONS!$E$6:$E$205,"INCLUDE SUBSTITUTE")=1),"COMPATIBLE",IF(AND(D166="EVIDENCE COLLECTION",COUNTIFS(DECISIONS!$A$6:$A$205,C166,DECISIONS!$K$6:$K$205,"UNRESOLVED")=1),"COMPATIBLE",IF(AND(D166="AUTHORITY / CONTENT",OR(COUNTIFS(DECISIONS!$A$6:$A$205,C166,DECISIONS!$E$6:$E$205,"INCLUDE REFERENCE")=1,COUNTIFS(DECISIONS!$A$6:$A$205,C166,DECISIONS!$E$6:$E$205,"INCLUDE CONDITIONAL")=1)),"COMPATIBLE",IF(AND(D166="NO ACTION / MONITOR",COUNTIFS(DECISIONS!$A$6:$A$205,C166,DECISIONS!$E$6:$E$205,"EXCLUDE DIRECT")=1),"COMPATIBLE","REVIEW")))))))</x:f>
      </x:c>
      <x:c r="K166" s="26" t="str">
        <x:f>IF(A166="","",IF(OR(H166&lt;&gt;"VALID",I166&lt;&gt;"MATCH",J166&lt;&gt;"COMPATIBLE"),"BLOCKED",IF(COUNTIFS(DECISIONS!$A$6:$A$205,C166,DECISIONS!$K$6:$K$205,"READY")=1,"READY",IF(D166="EVIDENCE COLLECTION","READY","UNRESOLVED"))))</x:f>
      </x:c>
    </x:row>
    <x:row r="167">
      <x:c r="A167" s="20"/>
      <x:c r="B167" s="20"/>
      <x:c r="C167" s="20"/>
      <x:c r="D167" s="20"/>
      <x:c r="E167" s="20"/>
      <x:c r="F167" s="20"/>
      <x:c r="G167" s="20"/>
      <x:c r="H167" s="26" t="str">
        <x:f>IF(A167="","",IF(COUNTIF($A$6:$A$205,A167)&gt;1,"INVALID - DUPLICATE ID",IF(AND(COUNTIF(CANDIDATES!$A$6:$A$205,B167)=1,COUNTIF(DECISIONS!$A$6:$A$205,C167)=1,OR(AND(LEN(D167)=18,IFERROR(FIND("DIRECT OFFER / CRO",D167),0)=1),AND(LEN(D167)=19,IFERROR(FIND("AUTHORITY / CONTENT",D167),0)=1),AND(LEN(D167)=25,IFERROR(FIND("PROCUREMENT / POSITIONING",D167),0)=1),AND(LEN(D167)=19,IFERROR(FIND("SUBSTITUTE RESPONSE",D167),0)=1),AND(LEN(D167)=19,IFERROR(FIND("EVIDENCE COLLECTION",D167),0)=1),AND(LEN(D167)=19,IFERROR(FIND("NO ACTION / MONITOR",D167),0)=1))),"VALID","INVALID - CONTROL / ID")))</x:f>
      </x:c>
      <x:c r="I167" s="26" t="str">
        <x:f>IF(A167="","",IF(COUNTIFS(DECISIONS!$A$6:$A$205,C167,DECISIONS!$B$6:$B$205,B167)=1,"MATCH","MISMATCH"))</x:f>
      </x:c>
      <x:c r="J167" s="26" t="str">
        <x:f>IF(A167="","",IF(I167&lt;&gt;"MATCH","INCOMPATIBLE",IF(AND(D167="DIRECT OFFER / CRO",COUNTIFS(DECISIONS!$A$6:$A$205,C167,DECISIONS!$E$6:$E$205,"INCLUDE DIRECT")=1),"COMPATIBLE",IF(AND(D167="SUBSTITUTE RESPONSE",COUNTIFS(DECISIONS!$A$6:$A$205,C167,DECISIONS!$E$6:$E$205,"INCLUDE SUBSTITUTE")=1),"COMPATIBLE",IF(AND(D167="EVIDENCE COLLECTION",COUNTIFS(DECISIONS!$A$6:$A$205,C167,DECISIONS!$K$6:$K$205,"UNRESOLVED")=1),"COMPATIBLE",IF(AND(D167="AUTHORITY / CONTENT",OR(COUNTIFS(DECISIONS!$A$6:$A$205,C167,DECISIONS!$E$6:$E$205,"INCLUDE REFERENCE")=1,COUNTIFS(DECISIONS!$A$6:$A$205,C167,DECISIONS!$E$6:$E$205,"INCLUDE CONDITIONAL")=1)),"COMPATIBLE",IF(AND(D167="NO ACTION / MONITOR",COUNTIFS(DECISIONS!$A$6:$A$205,C167,DECISIONS!$E$6:$E$205,"EXCLUDE DIRECT")=1),"COMPATIBLE","REVIEW")))))))</x:f>
      </x:c>
      <x:c r="K167" s="26" t="str">
        <x:f>IF(A167="","",IF(OR(H167&lt;&gt;"VALID",I167&lt;&gt;"MATCH",J167&lt;&gt;"COMPATIBLE"),"BLOCKED",IF(COUNTIFS(DECISIONS!$A$6:$A$205,C167,DECISIONS!$K$6:$K$205,"READY")=1,"READY",IF(D167="EVIDENCE COLLECTION","READY","UNRESOLVED"))))</x:f>
      </x:c>
    </x:row>
    <x:row r="168">
      <x:c r="A168" s="20"/>
      <x:c r="B168" s="20"/>
      <x:c r="C168" s="20"/>
      <x:c r="D168" s="20"/>
      <x:c r="E168" s="20"/>
      <x:c r="F168" s="20"/>
      <x:c r="G168" s="20"/>
      <x:c r="H168" s="26" t="str">
        <x:f>IF(A168="","",IF(COUNTIF($A$6:$A$205,A168)&gt;1,"INVALID - DUPLICATE ID",IF(AND(COUNTIF(CANDIDATES!$A$6:$A$205,B168)=1,COUNTIF(DECISIONS!$A$6:$A$205,C168)=1,OR(AND(LEN(D168)=18,IFERROR(FIND("DIRECT OFFER / CRO",D168),0)=1),AND(LEN(D168)=19,IFERROR(FIND("AUTHORITY / CONTENT",D168),0)=1),AND(LEN(D168)=25,IFERROR(FIND("PROCUREMENT / POSITIONING",D168),0)=1),AND(LEN(D168)=19,IFERROR(FIND("SUBSTITUTE RESPONSE",D168),0)=1),AND(LEN(D168)=19,IFERROR(FIND("EVIDENCE COLLECTION",D168),0)=1),AND(LEN(D168)=19,IFERROR(FIND("NO ACTION / MONITOR",D168),0)=1))),"VALID","INVALID - CONTROL / ID")))</x:f>
      </x:c>
      <x:c r="I168" s="26" t="str">
        <x:f>IF(A168="","",IF(COUNTIFS(DECISIONS!$A$6:$A$205,C168,DECISIONS!$B$6:$B$205,B168)=1,"MATCH","MISMATCH"))</x:f>
      </x:c>
      <x:c r="J168" s="26" t="str">
        <x:f>IF(A168="","",IF(I168&lt;&gt;"MATCH","INCOMPATIBLE",IF(AND(D168="DIRECT OFFER / CRO",COUNTIFS(DECISIONS!$A$6:$A$205,C168,DECISIONS!$E$6:$E$205,"INCLUDE DIRECT")=1),"COMPATIBLE",IF(AND(D168="SUBSTITUTE RESPONSE",COUNTIFS(DECISIONS!$A$6:$A$205,C168,DECISIONS!$E$6:$E$205,"INCLUDE SUBSTITUTE")=1),"COMPATIBLE",IF(AND(D168="EVIDENCE COLLECTION",COUNTIFS(DECISIONS!$A$6:$A$205,C168,DECISIONS!$K$6:$K$205,"UNRESOLVED")=1),"COMPATIBLE",IF(AND(D168="AUTHORITY / CONTENT",OR(COUNTIFS(DECISIONS!$A$6:$A$205,C168,DECISIONS!$E$6:$E$205,"INCLUDE REFERENCE")=1,COUNTIFS(DECISIONS!$A$6:$A$205,C168,DECISIONS!$E$6:$E$205,"INCLUDE CONDITIONAL")=1)),"COMPATIBLE",IF(AND(D168="NO ACTION / MONITOR",COUNTIFS(DECISIONS!$A$6:$A$205,C168,DECISIONS!$E$6:$E$205,"EXCLUDE DIRECT")=1),"COMPATIBLE","REVIEW")))))))</x:f>
      </x:c>
      <x:c r="K168" s="26" t="str">
        <x:f>IF(A168="","",IF(OR(H168&lt;&gt;"VALID",I168&lt;&gt;"MATCH",J168&lt;&gt;"COMPATIBLE"),"BLOCKED",IF(COUNTIFS(DECISIONS!$A$6:$A$205,C168,DECISIONS!$K$6:$K$205,"READY")=1,"READY",IF(D168="EVIDENCE COLLECTION","READY","UNRESOLVED"))))</x:f>
      </x:c>
    </x:row>
    <x:row r="169">
      <x:c r="A169" s="20"/>
      <x:c r="B169" s="20"/>
      <x:c r="C169" s="20"/>
      <x:c r="D169" s="20"/>
      <x:c r="E169" s="20"/>
      <x:c r="F169" s="20"/>
      <x:c r="G169" s="20"/>
      <x:c r="H169" s="26" t="str">
        <x:f>IF(A169="","",IF(COUNTIF($A$6:$A$205,A169)&gt;1,"INVALID - DUPLICATE ID",IF(AND(COUNTIF(CANDIDATES!$A$6:$A$205,B169)=1,COUNTIF(DECISIONS!$A$6:$A$205,C169)=1,OR(AND(LEN(D169)=18,IFERROR(FIND("DIRECT OFFER / CRO",D169),0)=1),AND(LEN(D169)=19,IFERROR(FIND("AUTHORITY / CONTENT",D169),0)=1),AND(LEN(D169)=25,IFERROR(FIND("PROCUREMENT / POSITIONING",D169),0)=1),AND(LEN(D169)=19,IFERROR(FIND("SUBSTITUTE RESPONSE",D169),0)=1),AND(LEN(D169)=19,IFERROR(FIND("EVIDENCE COLLECTION",D169),0)=1),AND(LEN(D169)=19,IFERROR(FIND("NO ACTION / MONITOR",D169),0)=1))),"VALID","INVALID - CONTROL / ID")))</x:f>
      </x:c>
      <x:c r="I169" s="26" t="str">
        <x:f>IF(A169="","",IF(COUNTIFS(DECISIONS!$A$6:$A$205,C169,DECISIONS!$B$6:$B$205,B169)=1,"MATCH","MISMATCH"))</x:f>
      </x:c>
      <x:c r="J169" s="26" t="str">
        <x:f>IF(A169="","",IF(I169&lt;&gt;"MATCH","INCOMPATIBLE",IF(AND(D169="DIRECT OFFER / CRO",COUNTIFS(DECISIONS!$A$6:$A$205,C169,DECISIONS!$E$6:$E$205,"INCLUDE DIRECT")=1),"COMPATIBLE",IF(AND(D169="SUBSTITUTE RESPONSE",COUNTIFS(DECISIONS!$A$6:$A$205,C169,DECISIONS!$E$6:$E$205,"INCLUDE SUBSTITUTE")=1),"COMPATIBLE",IF(AND(D169="EVIDENCE COLLECTION",COUNTIFS(DECISIONS!$A$6:$A$205,C169,DECISIONS!$K$6:$K$205,"UNRESOLVED")=1),"COMPATIBLE",IF(AND(D169="AUTHORITY / CONTENT",OR(COUNTIFS(DECISIONS!$A$6:$A$205,C169,DECISIONS!$E$6:$E$205,"INCLUDE REFERENCE")=1,COUNTIFS(DECISIONS!$A$6:$A$205,C169,DECISIONS!$E$6:$E$205,"INCLUDE CONDITIONAL")=1)),"COMPATIBLE",IF(AND(D169="NO ACTION / MONITOR",COUNTIFS(DECISIONS!$A$6:$A$205,C169,DECISIONS!$E$6:$E$205,"EXCLUDE DIRECT")=1),"COMPATIBLE","REVIEW")))))))</x:f>
      </x:c>
      <x:c r="K169" s="26" t="str">
        <x:f>IF(A169="","",IF(OR(H169&lt;&gt;"VALID",I169&lt;&gt;"MATCH",J169&lt;&gt;"COMPATIBLE"),"BLOCKED",IF(COUNTIFS(DECISIONS!$A$6:$A$205,C169,DECISIONS!$K$6:$K$205,"READY")=1,"READY",IF(D169="EVIDENCE COLLECTION","READY","UNRESOLVED"))))</x:f>
      </x:c>
    </x:row>
    <x:row r="170">
      <x:c r="A170" s="20"/>
      <x:c r="B170" s="20"/>
      <x:c r="C170" s="20"/>
      <x:c r="D170" s="20"/>
      <x:c r="E170" s="20"/>
      <x:c r="F170" s="20"/>
      <x:c r="G170" s="20"/>
      <x:c r="H170" s="26" t="str">
        <x:f>IF(A170="","",IF(COUNTIF($A$6:$A$205,A170)&gt;1,"INVALID - DUPLICATE ID",IF(AND(COUNTIF(CANDIDATES!$A$6:$A$205,B170)=1,COUNTIF(DECISIONS!$A$6:$A$205,C170)=1,OR(AND(LEN(D170)=18,IFERROR(FIND("DIRECT OFFER / CRO",D170),0)=1),AND(LEN(D170)=19,IFERROR(FIND("AUTHORITY / CONTENT",D170),0)=1),AND(LEN(D170)=25,IFERROR(FIND("PROCUREMENT / POSITIONING",D170),0)=1),AND(LEN(D170)=19,IFERROR(FIND("SUBSTITUTE RESPONSE",D170),0)=1),AND(LEN(D170)=19,IFERROR(FIND("EVIDENCE COLLECTION",D170),0)=1),AND(LEN(D170)=19,IFERROR(FIND("NO ACTION / MONITOR",D170),0)=1))),"VALID","INVALID - CONTROL / ID")))</x:f>
      </x:c>
      <x:c r="I170" s="26" t="str">
        <x:f>IF(A170="","",IF(COUNTIFS(DECISIONS!$A$6:$A$205,C170,DECISIONS!$B$6:$B$205,B170)=1,"MATCH","MISMATCH"))</x:f>
      </x:c>
      <x:c r="J170" s="26" t="str">
        <x:f>IF(A170="","",IF(I170&lt;&gt;"MATCH","INCOMPATIBLE",IF(AND(D170="DIRECT OFFER / CRO",COUNTIFS(DECISIONS!$A$6:$A$205,C170,DECISIONS!$E$6:$E$205,"INCLUDE DIRECT")=1),"COMPATIBLE",IF(AND(D170="SUBSTITUTE RESPONSE",COUNTIFS(DECISIONS!$A$6:$A$205,C170,DECISIONS!$E$6:$E$205,"INCLUDE SUBSTITUTE")=1),"COMPATIBLE",IF(AND(D170="EVIDENCE COLLECTION",COUNTIFS(DECISIONS!$A$6:$A$205,C170,DECISIONS!$K$6:$K$205,"UNRESOLVED")=1),"COMPATIBLE",IF(AND(D170="AUTHORITY / CONTENT",OR(COUNTIFS(DECISIONS!$A$6:$A$205,C170,DECISIONS!$E$6:$E$205,"INCLUDE REFERENCE")=1,COUNTIFS(DECISIONS!$A$6:$A$205,C170,DECISIONS!$E$6:$E$205,"INCLUDE CONDITIONAL")=1)),"COMPATIBLE",IF(AND(D170="NO ACTION / MONITOR",COUNTIFS(DECISIONS!$A$6:$A$205,C170,DECISIONS!$E$6:$E$205,"EXCLUDE DIRECT")=1),"COMPATIBLE","REVIEW")))))))</x:f>
      </x:c>
      <x:c r="K170" s="26" t="str">
        <x:f>IF(A170="","",IF(OR(H170&lt;&gt;"VALID",I170&lt;&gt;"MATCH",J170&lt;&gt;"COMPATIBLE"),"BLOCKED",IF(COUNTIFS(DECISIONS!$A$6:$A$205,C170,DECISIONS!$K$6:$K$205,"READY")=1,"READY",IF(D170="EVIDENCE COLLECTION","READY","UNRESOLVED"))))</x:f>
      </x:c>
    </x:row>
    <x:row r="171">
      <x:c r="A171" s="20"/>
      <x:c r="B171" s="20"/>
      <x:c r="C171" s="20"/>
      <x:c r="D171" s="20"/>
      <x:c r="E171" s="20"/>
      <x:c r="F171" s="20"/>
      <x:c r="G171" s="20"/>
      <x:c r="H171" s="26" t="str">
        <x:f>IF(A171="","",IF(COUNTIF($A$6:$A$205,A171)&gt;1,"INVALID - DUPLICATE ID",IF(AND(COUNTIF(CANDIDATES!$A$6:$A$205,B171)=1,COUNTIF(DECISIONS!$A$6:$A$205,C171)=1,OR(AND(LEN(D171)=18,IFERROR(FIND("DIRECT OFFER / CRO",D171),0)=1),AND(LEN(D171)=19,IFERROR(FIND("AUTHORITY / CONTENT",D171),0)=1),AND(LEN(D171)=25,IFERROR(FIND("PROCUREMENT / POSITIONING",D171),0)=1),AND(LEN(D171)=19,IFERROR(FIND("SUBSTITUTE RESPONSE",D171),0)=1),AND(LEN(D171)=19,IFERROR(FIND("EVIDENCE COLLECTION",D171),0)=1),AND(LEN(D171)=19,IFERROR(FIND("NO ACTION / MONITOR",D171),0)=1))),"VALID","INVALID - CONTROL / ID")))</x:f>
      </x:c>
      <x:c r="I171" s="26" t="str">
        <x:f>IF(A171="","",IF(COUNTIFS(DECISIONS!$A$6:$A$205,C171,DECISIONS!$B$6:$B$205,B171)=1,"MATCH","MISMATCH"))</x:f>
      </x:c>
      <x:c r="J171" s="26" t="str">
        <x:f>IF(A171="","",IF(I171&lt;&gt;"MATCH","INCOMPATIBLE",IF(AND(D171="DIRECT OFFER / CRO",COUNTIFS(DECISIONS!$A$6:$A$205,C171,DECISIONS!$E$6:$E$205,"INCLUDE DIRECT")=1),"COMPATIBLE",IF(AND(D171="SUBSTITUTE RESPONSE",COUNTIFS(DECISIONS!$A$6:$A$205,C171,DECISIONS!$E$6:$E$205,"INCLUDE SUBSTITUTE")=1),"COMPATIBLE",IF(AND(D171="EVIDENCE COLLECTION",COUNTIFS(DECISIONS!$A$6:$A$205,C171,DECISIONS!$K$6:$K$205,"UNRESOLVED")=1),"COMPATIBLE",IF(AND(D171="AUTHORITY / CONTENT",OR(COUNTIFS(DECISIONS!$A$6:$A$205,C171,DECISIONS!$E$6:$E$205,"INCLUDE REFERENCE")=1,COUNTIFS(DECISIONS!$A$6:$A$205,C171,DECISIONS!$E$6:$E$205,"INCLUDE CONDITIONAL")=1)),"COMPATIBLE",IF(AND(D171="NO ACTION / MONITOR",COUNTIFS(DECISIONS!$A$6:$A$205,C171,DECISIONS!$E$6:$E$205,"EXCLUDE DIRECT")=1),"COMPATIBLE","REVIEW")))))))</x:f>
      </x:c>
      <x:c r="K171" s="26" t="str">
        <x:f>IF(A171="","",IF(OR(H171&lt;&gt;"VALID",I171&lt;&gt;"MATCH",J171&lt;&gt;"COMPATIBLE"),"BLOCKED",IF(COUNTIFS(DECISIONS!$A$6:$A$205,C171,DECISIONS!$K$6:$K$205,"READY")=1,"READY",IF(D171="EVIDENCE COLLECTION","READY","UNRESOLVED"))))</x:f>
      </x:c>
    </x:row>
    <x:row r="172">
      <x:c r="A172" s="20"/>
      <x:c r="B172" s="20"/>
      <x:c r="C172" s="20"/>
      <x:c r="D172" s="20"/>
      <x:c r="E172" s="20"/>
      <x:c r="F172" s="20"/>
      <x:c r="G172" s="20"/>
      <x:c r="H172" s="26" t="str">
        <x:f>IF(A172="","",IF(COUNTIF($A$6:$A$205,A172)&gt;1,"INVALID - DUPLICATE ID",IF(AND(COUNTIF(CANDIDATES!$A$6:$A$205,B172)=1,COUNTIF(DECISIONS!$A$6:$A$205,C172)=1,OR(AND(LEN(D172)=18,IFERROR(FIND("DIRECT OFFER / CRO",D172),0)=1),AND(LEN(D172)=19,IFERROR(FIND("AUTHORITY / CONTENT",D172),0)=1),AND(LEN(D172)=25,IFERROR(FIND("PROCUREMENT / POSITIONING",D172),0)=1),AND(LEN(D172)=19,IFERROR(FIND("SUBSTITUTE RESPONSE",D172),0)=1),AND(LEN(D172)=19,IFERROR(FIND("EVIDENCE COLLECTION",D172),0)=1),AND(LEN(D172)=19,IFERROR(FIND("NO ACTION / MONITOR",D172),0)=1))),"VALID","INVALID - CONTROL / ID")))</x:f>
      </x:c>
      <x:c r="I172" s="26" t="str">
        <x:f>IF(A172="","",IF(COUNTIFS(DECISIONS!$A$6:$A$205,C172,DECISIONS!$B$6:$B$205,B172)=1,"MATCH","MISMATCH"))</x:f>
      </x:c>
      <x:c r="J172" s="26" t="str">
        <x:f>IF(A172="","",IF(I172&lt;&gt;"MATCH","INCOMPATIBLE",IF(AND(D172="DIRECT OFFER / CRO",COUNTIFS(DECISIONS!$A$6:$A$205,C172,DECISIONS!$E$6:$E$205,"INCLUDE DIRECT")=1),"COMPATIBLE",IF(AND(D172="SUBSTITUTE RESPONSE",COUNTIFS(DECISIONS!$A$6:$A$205,C172,DECISIONS!$E$6:$E$205,"INCLUDE SUBSTITUTE")=1),"COMPATIBLE",IF(AND(D172="EVIDENCE COLLECTION",COUNTIFS(DECISIONS!$A$6:$A$205,C172,DECISIONS!$K$6:$K$205,"UNRESOLVED")=1),"COMPATIBLE",IF(AND(D172="AUTHORITY / CONTENT",OR(COUNTIFS(DECISIONS!$A$6:$A$205,C172,DECISIONS!$E$6:$E$205,"INCLUDE REFERENCE")=1,COUNTIFS(DECISIONS!$A$6:$A$205,C172,DECISIONS!$E$6:$E$205,"INCLUDE CONDITIONAL")=1)),"COMPATIBLE",IF(AND(D172="NO ACTION / MONITOR",COUNTIFS(DECISIONS!$A$6:$A$205,C172,DECISIONS!$E$6:$E$205,"EXCLUDE DIRECT")=1),"COMPATIBLE","REVIEW")))))))</x:f>
      </x:c>
      <x:c r="K172" s="26" t="str">
        <x:f>IF(A172="","",IF(OR(H172&lt;&gt;"VALID",I172&lt;&gt;"MATCH",J172&lt;&gt;"COMPATIBLE"),"BLOCKED",IF(COUNTIFS(DECISIONS!$A$6:$A$205,C172,DECISIONS!$K$6:$K$205,"READY")=1,"READY",IF(D172="EVIDENCE COLLECTION","READY","UNRESOLVED"))))</x:f>
      </x:c>
    </x:row>
    <x:row r="173">
      <x:c r="A173" s="20"/>
      <x:c r="B173" s="20"/>
      <x:c r="C173" s="20"/>
      <x:c r="D173" s="20"/>
      <x:c r="E173" s="20"/>
      <x:c r="F173" s="20"/>
      <x:c r="G173" s="20"/>
      <x:c r="H173" s="26" t="str">
        <x:f>IF(A173="","",IF(COUNTIF($A$6:$A$205,A173)&gt;1,"INVALID - DUPLICATE ID",IF(AND(COUNTIF(CANDIDATES!$A$6:$A$205,B173)=1,COUNTIF(DECISIONS!$A$6:$A$205,C173)=1,OR(AND(LEN(D173)=18,IFERROR(FIND("DIRECT OFFER / CRO",D173),0)=1),AND(LEN(D173)=19,IFERROR(FIND("AUTHORITY / CONTENT",D173),0)=1),AND(LEN(D173)=25,IFERROR(FIND("PROCUREMENT / POSITIONING",D173),0)=1),AND(LEN(D173)=19,IFERROR(FIND("SUBSTITUTE RESPONSE",D173),0)=1),AND(LEN(D173)=19,IFERROR(FIND("EVIDENCE COLLECTION",D173),0)=1),AND(LEN(D173)=19,IFERROR(FIND("NO ACTION / MONITOR",D173),0)=1))),"VALID","INVALID - CONTROL / ID")))</x:f>
      </x:c>
      <x:c r="I173" s="26" t="str">
        <x:f>IF(A173="","",IF(COUNTIFS(DECISIONS!$A$6:$A$205,C173,DECISIONS!$B$6:$B$205,B173)=1,"MATCH","MISMATCH"))</x:f>
      </x:c>
      <x:c r="J173" s="26" t="str">
        <x:f>IF(A173="","",IF(I173&lt;&gt;"MATCH","INCOMPATIBLE",IF(AND(D173="DIRECT OFFER / CRO",COUNTIFS(DECISIONS!$A$6:$A$205,C173,DECISIONS!$E$6:$E$205,"INCLUDE DIRECT")=1),"COMPATIBLE",IF(AND(D173="SUBSTITUTE RESPONSE",COUNTIFS(DECISIONS!$A$6:$A$205,C173,DECISIONS!$E$6:$E$205,"INCLUDE SUBSTITUTE")=1),"COMPATIBLE",IF(AND(D173="EVIDENCE COLLECTION",COUNTIFS(DECISIONS!$A$6:$A$205,C173,DECISIONS!$K$6:$K$205,"UNRESOLVED")=1),"COMPATIBLE",IF(AND(D173="AUTHORITY / CONTENT",OR(COUNTIFS(DECISIONS!$A$6:$A$205,C173,DECISIONS!$E$6:$E$205,"INCLUDE REFERENCE")=1,COUNTIFS(DECISIONS!$A$6:$A$205,C173,DECISIONS!$E$6:$E$205,"INCLUDE CONDITIONAL")=1)),"COMPATIBLE",IF(AND(D173="NO ACTION / MONITOR",COUNTIFS(DECISIONS!$A$6:$A$205,C173,DECISIONS!$E$6:$E$205,"EXCLUDE DIRECT")=1),"COMPATIBLE","REVIEW")))))))</x:f>
      </x:c>
      <x:c r="K173" s="26" t="str">
        <x:f>IF(A173="","",IF(OR(H173&lt;&gt;"VALID",I173&lt;&gt;"MATCH",J173&lt;&gt;"COMPATIBLE"),"BLOCKED",IF(COUNTIFS(DECISIONS!$A$6:$A$205,C173,DECISIONS!$K$6:$K$205,"READY")=1,"READY",IF(D173="EVIDENCE COLLECTION","READY","UNRESOLVED"))))</x:f>
      </x:c>
    </x:row>
    <x:row r="174">
      <x:c r="A174" s="20"/>
      <x:c r="B174" s="20"/>
      <x:c r="C174" s="20"/>
      <x:c r="D174" s="20"/>
      <x:c r="E174" s="20"/>
      <x:c r="F174" s="20"/>
      <x:c r="G174" s="20"/>
      <x:c r="H174" s="26" t="str">
        <x:f>IF(A174="","",IF(COUNTIF($A$6:$A$205,A174)&gt;1,"INVALID - DUPLICATE ID",IF(AND(COUNTIF(CANDIDATES!$A$6:$A$205,B174)=1,COUNTIF(DECISIONS!$A$6:$A$205,C174)=1,OR(AND(LEN(D174)=18,IFERROR(FIND("DIRECT OFFER / CRO",D174),0)=1),AND(LEN(D174)=19,IFERROR(FIND("AUTHORITY / CONTENT",D174),0)=1),AND(LEN(D174)=25,IFERROR(FIND("PROCUREMENT / POSITIONING",D174),0)=1),AND(LEN(D174)=19,IFERROR(FIND("SUBSTITUTE RESPONSE",D174),0)=1),AND(LEN(D174)=19,IFERROR(FIND("EVIDENCE COLLECTION",D174),0)=1),AND(LEN(D174)=19,IFERROR(FIND("NO ACTION / MONITOR",D174),0)=1))),"VALID","INVALID - CONTROL / ID")))</x:f>
      </x:c>
      <x:c r="I174" s="26" t="str">
        <x:f>IF(A174="","",IF(COUNTIFS(DECISIONS!$A$6:$A$205,C174,DECISIONS!$B$6:$B$205,B174)=1,"MATCH","MISMATCH"))</x:f>
      </x:c>
      <x:c r="J174" s="26" t="str">
        <x:f>IF(A174="","",IF(I174&lt;&gt;"MATCH","INCOMPATIBLE",IF(AND(D174="DIRECT OFFER / CRO",COUNTIFS(DECISIONS!$A$6:$A$205,C174,DECISIONS!$E$6:$E$205,"INCLUDE DIRECT")=1),"COMPATIBLE",IF(AND(D174="SUBSTITUTE RESPONSE",COUNTIFS(DECISIONS!$A$6:$A$205,C174,DECISIONS!$E$6:$E$205,"INCLUDE SUBSTITUTE")=1),"COMPATIBLE",IF(AND(D174="EVIDENCE COLLECTION",COUNTIFS(DECISIONS!$A$6:$A$205,C174,DECISIONS!$K$6:$K$205,"UNRESOLVED")=1),"COMPATIBLE",IF(AND(D174="AUTHORITY / CONTENT",OR(COUNTIFS(DECISIONS!$A$6:$A$205,C174,DECISIONS!$E$6:$E$205,"INCLUDE REFERENCE")=1,COUNTIFS(DECISIONS!$A$6:$A$205,C174,DECISIONS!$E$6:$E$205,"INCLUDE CONDITIONAL")=1)),"COMPATIBLE",IF(AND(D174="NO ACTION / MONITOR",COUNTIFS(DECISIONS!$A$6:$A$205,C174,DECISIONS!$E$6:$E$205,"EXCLUDE DIRECT")=1),"COMPATIBLE","REVIEW")))))))</x:f>
      </x:c>
      <x:c r="K174" s="26" t="str">
        <x:f>IF(A174="","",IF(OR(H174&lt;&gt;"VALID",I174&lt;&gt;"MATCH",J174&lt;&gt;"COMPATIBLE"),"BLOCKED",IF(COUNTIFS(DECISIONS!$A$6:$A$205,C174,DECISIONS!$K$6:$K$205,"READY")=1,"READY",IF(D174="EVIDENCE COLLECTION","READY","UNRESOLVED"))))</x:f>
      </x:c>
    </x:row>
    <x:row r="175">
      <x:c r="A175" s="20"/>
      <x:c r="B175" s="20"/>
      <x:c r="C175" s="20"/>
      <x:c r="D175" s="20"/>
      <x:c r="E175" s="20"/>
      <x:c r="F175" s="20"/>
      <x:c r="G175" s="20"/>
      <x:c r="H175" s="26" t="str">
        <x:f>IF(A175="","",IF(COUNTIF($A$6:$A$205,A175)&gt;1,"INVALID - DUPLICATE ID",IF(AND(COUNTIF(CANDIDATES!$A$6:$A$205,B175)=1,COUNTIF(DECISIONS!$A$6:$A$205,C175)=1,OR(AND(LEN(D175)=18,IFERROR(FIND("DIRECT OFFER / CRO",D175),0)=1),AND(LEN(D175)=19,IFERROR(FIND("AUTHORITY / CONTENT",D175),0)=1),AND(LEN(D175)=25,IFERROR(FIND("PROCUREMENT / POSITIONING",D175),0)=1),AND(LEN(D175)=19,IFERROR(FIND("SUBSTITUTE RESPONSE",D175),0)=1),AND(LEN(D175)=19,IFERROR(FIND("EVIDENCE COLLECTION",D175),0)=1),AND(LEN(D175)=19,IFERROR(FIND("NO ACTION / MONITOR",D175),0)=1))),"VALID","INVALID - CONTROL / ID")))</x:f>
      </x:c>
      <x:c r="I175" s="26" t="str">
        <x:f>IF(A175="","",IF(COUNTIFS(DECISIONS!$A$6:$A$205,C175,DECISIONS!$B$6:$B$205,B175)=1,"MATCH","MISMATCH"))</x:f>
      </x:c>
      <x:c r="J175" s="26" t="str">
        <x:f>IF(A175="","",IF(I175&lt;&gt;"MATCH","INCOMPATIBLE",IF(AND(D175="DIRECT OFFER / CRO",COUNTIFS(DECISIONS!$A$6:$A$205,C175,DECISIONS!$E$6:$E$205,"INCLUDE DIRECT")=1),"COMPATIBLE",IF(AND(D175="SUBSTITUTE RESPONSE",COUNTIFS(DECISIONS!$A$6:$A$205,C175,DECISIONS!$E$6:$E$205,"INCLUDE SUBSTITUTE")=1),"COMPATIBLE",IF(AND(D175="EVIDENCE COLLECTION",COUNTIFS(DECISIONS!$A$6:$A$205,C175,DECISIONS!$K$6:$K$205,"UNRESOLVED")=1),"COMPATIBLE",IF(AND(D175="AUTHORITY / CONTENT",OR(COUNTIFS(DECISIONS!$A$6:$A$205,C175,DECISIONS!$E$6:$E$205,"INCLUDE REFERENCE")=1,COUNTIFS(DECISIONS!$A$6:$A$205,C175,DECISIONS!$E$6:$E$205,"INCLUDE CONDITIONAL")=1)),"COMPATIBLE",IF(AND(D175="NO ACTION / MONITOR",COUNTIFS(DECISIONS!$A$6:$A$205,C175,DECISIONS!$E$6:$E$205,"EXCLUDE DIRECT")=1),"COMPATIBLE","REVIEW")))))))</x:f>
      </x:c>
      <x:c r="K175" s="26" t="str">
        <x:f>IF(A175="","",IF(OR(H175&lt;&gt;"VALID",I175&lt;&gt;"MATCH",J175&lt;&gt;"COMPATIBLE"),"BLOCKED",IF(COUNTIFS(DECISIONS!$A$6:$A$205,C175,DECISIONS!$K$6:$K$205,"READY")=1,"READY",IF(D175="EVIDENCE COLLECTION","READY","UNRESOLVED"))))</x:f>
      </x:c>
    </x:row>
    <x:row r="176">
      <x:c r="A176" s="20"/>
      <x:c r="B176" s="20"/>
      <x:c r="C176" s="20"/>
      <x:c r="D176" s="20"/>
      <x:c r="E176" s="20"/>
      <x:c r="F176" s="20"/>
      <x:c r="G176" s="20"/>
      <x:c r="H176" s="26" t="str">
        <x:f>IF(A176="","",IF(COUNTIF($A$6:$A$205,A176)&gt;1,"INVALID - DUPLICATE ID",IF(AND(COUNTIF(CANDIDATES!$A$6:$A$205,B176)=1,COUNTIF(DECISIONS!$A$6:$A$205,C176)=1,OR(AND(LEN(D176)=18,IFERROR(FIND("DIRECT OFFER / CRO",D176),0)=1),AND(LEN(D176)=19,IFERROR(FIND("AUTHORITY / CONTENT",D176),0)=1),AND(LEN(D176)=25,IFERROR(FIND("PROCUREMENT / POSITIONING",D176),0)=1),AND(LEN(D176)=19,IFERROR(FIND("SUBSTITUTE RESPONSE",D176),0)=1),AND(LEN(D176)=19,IFERROR(FIND("EVIDENCE COLLECTION",D176),0)=1),AND(LEN(D176)=19,IFERROR(FIND("NO ACTION / MONITOR",D176),0)=1))),"VALID","INVALID - CONTROL / ID")))</x:f>
      </x:c>
      <x:c r="I176" s="26" t="str">
        <x:f>IF(A176="","",IF(COUNTIFS(DECISIONS!$A$6:$A$205,C176,DECISIONS!$B$6:$B$205,B176)=1,"MATCH","MISMATCH"))</x:f>
      </x:c>
      <x:c r="J176" s="26" t="str">
        <x:f>IF(A176="","",IF(I176&lt;&gt;"MATCH","INCOMPATIBLE",IF(AND(D176="DIRECT OFFER / CRO",COUNTIFS(DECISIONS!$A$6:$A$205,C176,DECISIONS!$E$6:$E$205,"INCLUDE DIRECT")=1),"COMPATIBLE",IF(AND(D176="SUBSTITUTE RESPONSE",COUNTIFS(DECISIONS!$A$6:$A$205,C176,DECISIONS!$E$6:$E$205,"INCLUDE SUBSTITUTE")=1),"COMPATIBLE",IF(AND(D176="EVIDENCE COLLECTION",COUNTIFS(DECISIONS!$A$6:$A$205,C176,DECISIONS!$K$6:$K$205,"UNRESOLVED")=1),"COMPATIBLE",IF(AND(D176="AUTHORITY / CONTENT",OR(COUNTIFS(DECISIONS!$A$6:$A$205,C176,DECISIONS!$E$6:$E$205,"INCLUDE REFERENCE")=1,COUNTIFS(DECISIONS!$A$6:$A$205,C176,DECISIONS!$E$6:$E$205,"INCLUDE CONDITIONAL")=1)),"COMPATIBLE",IF(AND(D176="NO ACTION / MONITOR",COUNTIFS(DECISIONS!$A$6:$A$205,C176,DECISIONS!$E$6:$E$205,"EXCLUDE DIRECT")=1),"COMPATIBLE","REVIEW")))))))</x:f>
      </x:c>
      <x:c r="K176" s="26" t="str">
        <x:f>IF(A176="","",IF(OR(H176&lt;&gt;"VALID",I176&lt;&gt;"MATCH",J176&lt;&gt;"COMPATIBLE"),"BLOCKED",IF(COUNTIFS(DECISIONS!$A$6:$A$205,C176,DECISIONS!$K$6:$K$205,"READY")=1,"READY",IF(D176="EVIDENCE COLLECTION","READY","UNRESOLVED"))))</x:f>
      </x:c>
    </x:row>
    <x:row r="177">
      <x:c r="A177" s="20"/>
      <x:c r="B177" s="20"/>
      <x:c r="C177" s="20"/>
      <x:c r="D177" s="20"/>
      <x:c r="E177" s="20"/>
      <x:c r="F177" s="20"/>
      <x:c r="G177" s="20"/>
      <x:c r="H177" s="26" t="str">
        <x:f>IF(A177="","",IF(COUNTIF($A$6:$A$205,A177)&gt;1,"INVALID - DUPLICATE ID",IF(AND(COUNTIF(CANDIDATES!$A$6:$A$205,B177)=1,COUNTIF(DECISIONS!$A$6:$A$205,C177)=1,OR(AND(LEN(D177)=18,IFERROR(FIND("DIRECT OFFER / CRO",D177),0)=1),AND(LEN(D177)=19,IFERROR(FIND("AUTHORITY / CONTENT",D177),0)=1),AND(LEN(D177)=25,IFERROR(FIND("PROCUREMENT / POSITIONING",D177),0)=1),AND(LEN(D177)=19,IFERROR(FIND("SUBSTITUTE RESPONSE",D177),0)=1),AND(LEN(D177)=19,IFERROR(FIND("EVIDENCE COLLECTION",D177),0)=1),AND(LEN(D177)=19,IFERROR(FIND("NO ACTION / MONITOR",D177),0)=1))),"VALID","INVALID - CONTROL / ID")))</x:f>
      </x:c>
      <x:c r="I177" s="26" t="str">
        <x:f>IF(A177="","",IF(COUNTIFS(DECISIONS!$A$6:$A$205,C177,DECISIONS!$B$6:$B$205,B177)=1,"MATCH","MISMATCH"))</x:f>
      </x:c>
      <x:c r="J177" s="26" t="str">
        <x:f>IF(A177="","",IF(I177&lt;&gt;"MATCH","INCOMPATIBLE",IF(AND(D177="DIRECT OFFER / CRO",COUNTIFS(DECISIONS!$A$6:$A$205,C177,DECISIONS!$E$6:$E$205,"INCLUDE DIRECT")=1),"COMPATIBLE",IF(AND(D177="SUBSTITUTE RESPONSE",COUNTIFS(DECISIONS!$A$6:$A$205,C177,DECISIONS!$E$6:$E$205,"INCLUDE SUBSTITUTE")=1),"COMPATIBLE",IF(AND(D177="EVIDENCE COLLECTION",COUNTIFS(DECISIONS!$A$6:$A$205,C177,DECISIONS!$K$6:$K$205,"UNRESOLVED")=1),"COMPATIBLE",IF(AND(D177="AUTHORITY / CONTENT",OR(COUNTIFS(DECISIONS!$A$6:$A$205,C177,DECISIONS!$E$6:$E$205,"INCLUDE REFERENCE")=1,COUNTIFS(DECISIONS!$A$6:$A$205,C177,DECISIONS!$E$6:$E$205,"INCLUDE CONDITIONAL")=1)),"COMPATIBLE",IF(AND(D177="NO ACTION / MONITOR",COUNTIFS(DECISIONS!$A$6:$A$205,C177,DECISIONS!$E$6:$E$205,"EXCLUDE DIRECT")=1),"COMPATIBLE","REVIEW")))))))</x:f>
      </x:c>
      <x:c r="K177" s="26" t="str">
        <x:f>IF(A177="","",IF(OR(H177&lt;&gt;"VALID",I177&lt;&gt;"MATCH",J177&lt;&gt;"COMPATIBLE"),"BLOCKED",IF(COUNTIFS(DECISIONS!$A$6:$A$205,C177,DECISIONS!$K$6:$K$205,"READY")=1,"READY",IF(D177="EVIDENCE COLLECTION","READY","UNRESOLVED"))))</x:f>
      </x:c>
    </x:row>
    <x:row r="178">
      <x:c r="A178" s="20"/>
      <x:c r="B178" s="20"/>
      <x:c r="C178" s="20"/>
      <x:c r="D178" s="20"/>
      <x:c r="E178" s="20"/>
      <x:c r="F178" s="20"/>
      <x:c r="G178" s="20"/>
      <x:c r="H178" s="26" t="str">
        <x:f>IF(A178="","",IF(COUNTIF($A$6:$A$205,A178)&gt;1,"INVALID - DUPLICATE ID",IF(AND(COUNTIF(CANDIDATES!$A$6:$A$205,B178)=1,COUNTIF(DECISIONS!$A$6:$A$205,C178)=1,OR(AND(LEN(D178)=18,IFERROR(FIND("DIRECT OFFER / CRO",D178),0)=1),AND(LEN(D178)=19,IFERROR(FIND("AUTHORITY / CONTENT",D178),0)=1),AND(LEN(D178)=25,IFERROR(FIND("PROCUREMENT / POSITIONING",D178),0)=1),AND(LEN(D178)=19,IFERROR(FIND("SUBSTITUTE RESPONSE",D178),0)=1),AND(LEN(D178)=19,IFERROR(FIND("EVIDENCE COLLECTION",D178),0)=1),AND(LEN(D178)=19,IFERROR(FIND("NO ACTION / MONITOR",D178),0)=1))),"VALID","INVALID - CONTROL / ID")))</x:f>
      </x:c>
      <x:c r="I178" s="26" t="str">
        <x:f>IF(A178="","",IF(COUNTIFS(DECISIONS!$A$6:$A$205,C178,DECISIONS!$B$6:$B$205,B178)=1,"MATCH","MISMATCH"))</x:f>
      </x:c>
      <x:c r="J178" s="26" t="str">
        <x:f>IF(A178="","",IF(I178&lt;&gt;"MATCH","INCOMPATIBLE",IF(AND(D178="DIRECT OFFER / CRO",COUNTIFS(DECISIONS!$A$6:$A$205,C178,DECISIONS!$E$6:$E$205,"INCLUDE DIRECT")=1),"COMPATIBLE",IF(AND(D178="SUBSTITUTE RESPONSE",COUNTIFS(DECISIONS!$A$6:$A$205,C178,DECISIONS!$E$6:$E$205,"INCLUDE SUBSTITUTE")=1),"COMPATIBLE",IF(AND(D178="EVIDENCE COLLECTION",COUNTIFS(DECISIONS!$A$6:$A$205,C178,DECISIONS!$K$6:$K$205,"UNRESOLVED")=1),"COMPATIBLE",IF(AND(D178="AUTHORITY / CONTENT",OR(COUNTIFS(DECISIONS!$A$6:$A$205,C178,DECISIONS!$E$6:$E$205,"INCLUDE REFERENCE")=1,COUNTIFS(DECISIONS!$A$6:$A$205,C178,DECISIONS!$E$6:$E$205,"INCLUDE CONDITIONAL")=1)),"COMPATIBLE",IF(AND(D178="NO ACTION / MONITOR",COUNTIFS(DECISIONS!$A$6:$A$205,C178,DECISIONS!$E$6:$E$205,"EXCLUDE DIRECT")=1),"COMPATIBLE","REVIEW")))))))</x:f>
      </x:c>
      <x:c r="K178" s="26" t="str">
        <x:f>IF(A178="","",IF(OR(H178&lt;&gt;"VALID",I178&lt;&gt;"MATCH",J178&lt;&gt;"COMPATIBLE"),"BLOCKED",IF(COUNTIFS(DECISIONS!$A$6:$A$205,C178,DECISIONS!$K$6:$K$205,"READY")=1,"READY",IF(D178="EVIDENCE COLLECTION","READY","UNRESOLVED"))))</x:f>
      </x:c>
    </x:row>
    <x:row r="179">
      <x:c r="A179" s="20"/>
      <x:c r="B179" s="20"/>
      <x:c r="C179" s="20"/>
      <x:c r="D179" s="20"/>
      <x:c r="E179" s="20"/>
      <x:c r="F179" s="20"/>
      <x:c r="G179" s="20"/>
      <x:c r="H179" s="26" t="str">
        <x:f>IF(A179="","",IF(COUNTIF($A$6:$A$205,A179)&gt;1,"INVALID - DUPLICATE ID",IF(AND(COUNTIF(CANDIDATES!$A$6:$A$205,B179)=1,COUNTIF(DECISIONS!$A$6:$A$205,C179)=1,OR(AND(LEN(D179)=18,IFERROR(FIND("DIRECT OFFER / CRO",D179),0)=1),AND(LEN(D179)=19,IFERROR(FIND("AUTHORITY / CONTENT",D179),0)=1),AND(LEN(D179)=25,IFERROR(FIND("PROCUREMENT / POSITIONING",D179),0)=1),AND(LEN(D179)=19,IFERROR(FIND("SUBSTITUTE RESPONSE",D179),0)=1),AND(LEN(D179)=19,IFERROR(FIND("EVIDENCE COLLECTION",D179),0)=1),AND(LEN(D179)=19,IFERROR(FIND("NO ACTION / MONITOR",D179),0)=1))),"VALID","INVALID - CONTROL / ID")))</x:f>
      </x:c>
      <x:c r="I179" s="26" t="str">
        <x:f>IF(A179="","",IF(COUNTIFS(DECISIONS!$A$6:$A$205,C179,DECISIONS!$B$6:$B$205,B179)=1,"MATCH","MISMATCH"))</x:f>
      </x:c>
      <x:c r="J179" s="26" t="str">
        <x:f>IF(A179="","",IF(I179&lt;&gt;"MATCH","INCOMPATIBLE",IF(AND(D179="DIRECT OFFER / CRO",COUNTIFS(DECISIONS!$A$6:$A$205,C179,DECISIONS!$E$6:$E$205,"INCLUDE DIRECT")=1),"COMPATIBLE",IF(AND(D179="SUBSTITUTE RESPONSE",COUNTIFS(DECISIONS!$A$6:$A$205,C179,DECISIONS!$E$6:$E$205,"INCLUDE SUBSTITUTE")=1),"COMPATIBLE",IF(AND(D179="EVIDENCE COLLECTION",COUNTIFS(DECISIONS!$A$6:$A$205,C179,DECISIONS!$K$6:$K$205,"UNRESOLVED")=1),"COMPATIBLE",IF(AND(D179="AUTHORITY / CONTENT",OR(COUNTIFS(DECISIONS!$A$6:$A$205,C179,DECISIONS!$E$6:$E$205,"INCLUDE REFERENCE")=1,COUNTIFS(DECISIONS!$A$6:$A$205,C179,DECISIONS!$E$6:$E$205,"INCLUDE CONDITIONAL")=1)),"COMPATIBLE",IF(AND(D179="NO ACTION / MONITOR",COUNTIFS(DECISIONS!$A$6:$A$205,C179,DECISIONS!$E$6:$E$205,"EXCLUDE DIRECT")=1),"COMPATIBLE","REVIEW")))))))</x:f>
      </x:c>
      <x:c r="K179" s="26" t="str">
        <x:f>IF(A179="","",IF(OR(H179&lt;&gt;"VALID",I179&lt;&gt;"MATCH",J179&lt;&gt;"COMPATIBLE"),"BLOCKED",IF(COUNTIFS(DECISIONS!$A$6:$A$205,C179,DECISIONS!$K$6:$K$205,"READY")=1,"READY",IF(D179="EVIDENCE COLLECTION","READY","UNRESOLVED"))))</x:f>
      </x:c>
    </x:row>
    <x:row r="180">
      <x:c r="A180" s="20"/>
      <x:c r="B180" s="20"/>
      <x:c r="C180" s="20"/>
      <x:c r="D180" s="20"/>
      <x:c r="E180" s="20"/>
      <x:c r="F180" s="20"/>
      <x:c r="G180" s="20"/>
      <x:c r="H180" s="26" t="str">
        <x:f>IF(A180="","",IF(COUNTIF($A$6:$A$205,A180)&gt;1,"INVALID - DUPLICATE ID",IF(AND(COUNTIF(CANDIDATES!$A$6:$A$205,B180)=1,COUNTIF(DECISIONS!$A$6:$A$205,C180)=1,OR(AND(LEN(D180)=18,IFERROR(FIND("DIRECT OFFER / CRO",D180),0)=1),AND(LEN(D180)=19,IFERROR(FIND("AUTHORITY / CONTENT",D180),0)=1),AND(LEN(D180)=25,IFERROR(FIND("PROCUREMENT / POSITIONING",D180),0)=1),AND(LEN(D180)=19,IFERROR(FIND("SUBSTITUTE RESPONSE",D180),0)=1),AND(LEN(D180)=19,IFERROR(FIND("EVIDENCE COLLECTION",D180),0)=1),AND(LEN(D180)=19,IFERROR(FIND("NO ACTION / MONITOR",D180),0)=1))),"VALID","INVALID - CONTROL / ID")))</x:f>
      </x:c>
      <x:c r="I180" s="26" t="str">
        <x:f>IF(A180="","",IF(COUNTIFS(DECISIONS!$A$6:$A$205,C180,DECISIONS!$B$6:$B$205,B180)=1,"MATCH","MISMATCH"))</x:f>
      </x:c>
      <x:c r="J180" s="26" t="str">
        <x:f>IF(A180="","",IF(I180&lt;&gt;"MATCH","INCOMPATIBLE",IF(AND(D180="DIRECT OFFER / CRO",COUNTIFS(DECISIONS!$A$6:$A$205,C180,DECISIONS!$E$6:$E$205,"INCLUDE DIRECT")=1),"COMPATIBLE",IF(AND(D180="SUBSTITUTE RESPONSE",COUNTIFS(DECISIONS!$A$6:$A$205,C180,DECISIONS!$E$6:$E$205,"INCLUDE SUBSTITUTE")=1),"COMPATIBLE",IF(AND(D180="EVIDENCE COLLECTION",COUNTIFS(DECISIONS!$A$6:$A$205,C180,DECISIONS!$K$6:$K$205,"UNRESOLVED")=1),"COMPATIBLE",IF(AND(D180="AUTHORITY / CONTENT",OR(COUNTIFS(DECISIONS!$A$6:$A$205,C180,DECISIONS!$E$6:$E$205,"INCLUDE REFERENCE")=1,COUNTIFS(DECISIONS!$A$6:$A$205,C180,DECISIONS!$E$6:$E$205,"INCLUDE CONDITIONAL")=1)),"COMPATIBLE",IF(AND(D180="NO ACTION / MONITOR",COUNTIFS(DECISIONS!$A$6:$A$205,C180,DECISIONS!$E$6:$E$205,"EXCLUDE DIRECT")=1),"COMPATIBLE","REVIEW")))))))</x:f>
      </x:c>
      <x:c r="K180" s="26" t="str">
        <x:f>IF(A180="","",IF(OR(H180&lt;&gt;"VALID",I180&lt;&gt;"MATCH",J180&lt;&gt;"COMPATIBLE"),"BLOCKED",IF(COUNTIFS(DECISIONS!$A$6:$A$205,C180,DECISIONS!$K$6:$K$205,"READY")=1,"READY",IF(D180="EVIDENCE COLLECTION","READY","UNRESOLVED"))))</x:f>
      </x:c>
    </x:row>
    <x:row r="181">
      <x:c r="A181" s="20"/>
      <x:c r="B181" s="20"/>
      <x:c r="C181" s="20"/>
      <x:c r="D181" s="20"/>
      <x:c r="E181" s="20"/>
      <x:c r="F181" s="20"/>
      <x:c r="G181" s="20"/>
      <x:c r="H181" s="26" t="str">
        <x:f>IF(A181="","",IF(COUNTIF($A$6:$A$205,A181)&gt;1,"INVALID - DUPLICATE ID",IF(AND(COUNTIF(CANDIDATES!$A$6:$A$205,B181)=1,COUNTIF(DECISIONS!$A$6:$A$205,C181)=1,OR(AND(LEN(D181)=18,IFERROR(FIND("DIRECT OFFER / CRO",D181),0)=1),AND(LEN(D181)=19,IFERROR(FIND("AUTHORITY / CONTENT",D181),0)=1),AND(LEN(D181)=25,IFERROR(FIND("PROCUREMENT / POSITIONING",D181),0)=1),AND(LEN(D181)=19,IFERROR(FIND("SUBSTITUTE RESPONSE",D181),0)=1),AND(LEN(D181)=19,IFERROR(FIND("EVIDENCE COLLECTION",D181),0)=1),AND(LEN(D181)=19,IFERROR(FIND("NO ACTION / MONITOR",D181),0)=1))),"VALID","INVALID - CONTROL / ID")))</x:f>
      </x:c>
      <x:c r="I181" s="26" t="str">
        <x:f>IF(A181="","",IF(COUNTIFS(DECISIONS!$A$6:$A$205,C181,DECISIONS!$B$6:$B$205,B181)=1,"MATCH","MISMATCH"))</x:f>
      </x:c>
      <x:c r="J181" s="26" t="str">
        <x:f>IF(A181="","",IF(I181&lt;&gt;"MATCH","INCOMPATIBLE",IF(AND(D181="DIRECT OFFER / CRO",COUNTIFS(DECISIONS!$A$6:$A$205,C181,DECISIONS!$E$6:$E$205,"INCLUDE DIRECT")=1),"COMPATIBLE",IF(AND(D181="SUBSTITUTE RESPONSE",COUNTIFS(DECISIONS!$A$6:$A$205,C181,DECISIONS!$E$6:$E$205,"INCLUDE SUBSTITUTE")=1),"COMPATIBLE",IF(AND(D181="EVIDENCE COLLECTION",COUNTIFS(DECISIONS!$A$6:$A$205,C181,DECISIONS!$K$6:$K$205,"UNRESOLVED")=1),"COMPATIBLE",IF(AND(D181="AUTHORITY / CONTENT",OR(COUNTIFS(DECISIONS!$A$6:$A$205,C181,DECISIONS!$E$6:$E$205,"INCLUDE REFERENCE")=1,COUNTIFS(DECISIONS!$A$6:$A$205,C181,DECISIONS!$E$6:$E$205,"INCLUDE CONDITIONAL")=1)),"COMPATIBLE",IF(AND(D181="NO ACTION / MONITOR",COUNTIFS(DECISIONS!$A$6:$A$205,C181,DECISIONS!$E$6:$E$205,"EXCLUDE DIRECT")=1),"COMPATIBLE","REVIEW")))))))</x:f>
      </x:c>
      <x:c r="K181" s="26" t="str">
        <x:f>IF(A181="","",IF(OR(H181&lt;&gt;"VALID",I181&lt;&gt;"MATCH",J181&lt;&gt;"COMPATIBLE"),"BLOCKED",IF(COUNTIFS(DECISIONS!$A$6:$A$205,C181,DECISIONS!$K$6:$K$205,"READY")=1,"READY",IF(D181="EVIDENCE COLLECTION","READY","UNRESOLVED"))))</x:f>
      </x:c>
    </x:row>
    <x:row r="182">
      <x:c r="A182" s="20"/>
      <x:c r="B182" s="20"/>
      <x:c r="C182" s="20"/>
      <x:c r="D182" s="20"/>
      <x:c r="E182" s="20"/>
      <x:c r="F182" s="20"/>
      <x:c r="G182" s="20"/>
      <x:c r="H182" s="26" t="str">
        <x:f>IF(A182="","",IF(COUNTIF($A$6:$A$205,A182)&gt;1,"INVALID - DUPLICATE ID",IF(AND(COUNTIF(CANDIDATES!$A$6:$A$205,B182)=1,COUNTIF(DECISIONS!$A$6:$A$205,C182)=1,OR(AND(LEN(D182)=18,IFERROR(FIND("DIRECT OFFER / CRO",D182),0)=1),AND(LEN(D182)=19,IFERROR(FIND("AUTHORITY / CONTENT",D182),0)=1),AND(LEN(D182)=25,IFERROR(FIND("PROCUREMENT / POSITIONING",D182),0)=1),AND(LEN(D182)=19,IFERROR(FIND("SUBSTITUTE RESPONSE",D182),0)=1),AND(LEN(D182)=19,IFERROR(FIND("EVIDENCE COLLECTION",D182),0)=1),AND(LEN(D182)=19,IFERROR(FIND("NO ACTION / MONITOR",D182),0)=1))),"VALID","INVALID - CONTROL / ID")))</x:f>
      </x:c>
      <x:c r="I182" s="26" t="str">
        <x:f>IF(A182="","",IF(COUNTIFS(DECISIONS!$A$6:$A$205,C182,DECISIONS!$B$6:$B$205,B182)=1,"MATCH","MISMATCH"))</x:f>
      </x:c>
      <x:c r="J182" s="26" t="str">
        <x:f>IF(A182="","",IF(I182&lt;&gt;"MATCH","INCOMPATIBLE",IF(AND(D182="DIRECT OFFER / CRO",COUNTIFS(DECISIONS!$A$6:$A$205,C182,DECISIONS!$E$6:$E$205,"INCLUDE DIRECT")=1),"COMPATIBLE",IF(AND(D182="SUBSTITUTE RESPONSE",COUNTIFS(DECISIONS!$A$6:$A$205,C182,DECISIONS!$E$6:$E$205,"INCLUDE SUBSTITUTE")=1),"COMPATIBLE",IF(AND(D182="EVIDENCE COLLECTION",COUNTIFS(DECISIONS!$A$6:$A$205,C182,DECISIONS!$K$6:$K$205,"UNRESOLVED")=1),"COMPATIBLE",IF(AND(D182="AUTHORITY / CONTENT",OR(COUNTIFS(DECISIONS!$A$6:$A$205,C182,DECISIONS!$E$6:$E$205,"INCLUDE REFERENCE")=1,COUNTIFS(DECISIONS!$A$6:$A$205,C182,DECISIONS!$E$6:$E$205,"INCLUDE CONDITIONAL")=1)),"COMPATIBLE",IF(AND(D182="NO ACTION / MONITOR",COUNTIFS(DECISIONS!$A$6:$A$205,C182,DECISIONS!$E$6:$E$205,"EXCLUDE DIRECT")=1),"COMPATIBLE","REVIEW")))))))</x:f>
      </x:c>
      <x:c r="K182" s="26" t="str">
        <x:f>IF(A182="","",IF(OR(H182&lt;&gt;"VALID",I182&lt;&gt;"MATCH",J182&lt;&gt;"COMPATIBLE"),"BLOCKED",IF(COUNTIFS(DECISIONS!$A$6:$A$205,C182,DECISIONS!$K$6:$K$205,"READY")=1,"READY",IF(D182="EVIDENCE COLLECTION","READY","UNRESOLVED"))))</x:f>
      </x:c>
    </x:row>
    <x:row r="183">
      <x:c r="A183" s="20"/>
      <x:c r="B183" s="20"/>
      <x:c r="C183" s="20"/>
      <x:c r="D183" s="20"/>
      <x:c r="E183" s="20"/>
      <x:c r="F183" s="20"/>
      <x:c r="G183" s="20"/>
      <x:c r="H183" s="26" t="str">
        <x:f>IF(A183="","",IF(COUNTIF($A$6:$A$205,A183)&gt;1,"INVALID - DUPLICATE ID",IF(AND(COUNTIF(CANDIDATES!$A$6:$A$205,B183)=1,COUNTIF(DECISIONS!$A$6:$A$205,C183)=1,OR(AND(LEN(D183)=18,IFERROR(FIND("DIRECT OFFER / CRO",D183),0)=1),AND(LEN(D183)=19,IFERROR(FIND("AUTHORITY / CONTENT",D183),0)=1),AND(LEN(D183)=25,IFERROR(FIND("PROCUREMENT / POSITIONING",D183),0)=1),AND(LEN(D183)=19,IFERROR(FIND("SUBSTITUTE RESPONSE",D183),0)=1),AND(LEN(D183)=19,IFERROR(FIND("EVIDENCE COLLECTION",D183),0)=1),AND(LEN(D183)=19,IFERROR(FIND("NO ACTION / MONITOR",D183),0)=1))),"VALID","INVALID - CONTROL / ID")))</x:f>
      </x:c>
      <x:c r="I183" s="26" t="str">
        <x:f>IF(A183="","",IF(COUNTIFS(DECISIONS!$A$6:$A$205,C183,DECISIONS!$B$6:$B$205,B183)=1,"MATCH","MISMATCH"))</x:f>
      </x:c>
      <x:c r="J183" s="26" t="str">
        <x:f>IF(A183="","",IF(I183&lt;&gt;"MATCH","INCOMPATIBLE",IF(AND(D183="DIRECT OFFER / CRO",COUNTIFS(DECISIONS!$A$6:$A$205,C183,DECISIONS!$E$6:$E$205,"INCLUDE DIRECT")=1),"COMPATIBLE",IF(AND(D183="SUBSTITUTE RESPONSE",COUNTIFS(DECISIONS!$A$6:$A$205,C183,DECISIONS!$E$6:$E$205,"INCLUDE SUBSTITUTE")=1),"COMPATIBLE",IF(AND(D183="EVIDENCE COLLECTION",COUNTIFS(DECISIONS!$A$6:$A$205,C183,DECISIONS!$K$6:$K$205,"UNRESOLVED")=1),"COMPATIBLE",IF(AND(D183="AUTHORITY / CONTENT",OR(COUNTIFS(DECISIONS!$A$6:$A$205,C183,DECISIONS!$E$6:$E$205,"INCLUDE REFERENCE")=1,COUNTIFS(DECISIONS!$A$6:$A$205,C183,DECISIONS!$E$6:$E$205,"INCLUDE CONDITIONAL")=1)),"COMPATIBLE",IF(AND(D183="NO ACTION / MONITOR",COUNTIFS(DECISIONS!$A$6:$A$205,C183,DECISIONS!$E$6:$E$205,"EXCLUDE DIRECT")=1),"COMPATIBLE","REVIEW")))))))</x:f>
      </x:c>
      <x:c r="K183" s="26" t="str">
        <x:f>IF(A183="","",IF(OR(H183&lt;&gt;"VALID",I183&lt;&gt;"MATCH",J183&lt;&gt;"COMPATIBLE"),"BLOCKED",IF(COUNTIFS(DECISIONS!$A$6:$A$205,C183,DECISIONS!$K$6:$K$205,"READY")=1,"READY",IF(D183="EVIDENCE COLLECTION","READY","UNRESOLVED"))))</x:f>
      </x:c>
    </x:row>
    <x:row r="184">
      <x:c r="A184" s="20"/>
      <x:c r="B184" s="20"/>
      <x:c r="C184" s="20"/>
      <x:c r="D184" s="20"/>
      <x:c r="E184" s="20"/>
      <x:c r="F184" s="20"/>
      <x:c r="G184" s="20"/>
      <x:c r="H184" s="26" t="str">
        <x:f>IF(A184="","",IF(COUNTIF($A$6:$A$205,A184)&gt;1,"INVALID - DUPLICATE ID",IF(AND(COUNTIF(CANDIDATES!$A$6:$A$205,B184)=1,COUNTIF(DECISIONS!$A$6:$A$205,C184)=1,OR(AND(LEN(D184)=18,IFERROR(FIND("DIRECT OFFER / CRO",D184),0)=1),AND(LEN(D184)=19,IFERROR(FIND("AUTHORITY / CONTENT",D184),0)=1),AND(LEN(D184)=25,IFERROR(FIND("PROCUREMENT / POSITIONING",D184),0)=1),AND(LEN(D184)=19,IFERROR(FIND("SUBSTITUTE RESPONSE",D184),0)=1),AND(LEN(D184)=19,IFERROR(FIND("EVIDENCE COLLECTION",D184),0)=1),AND(LEN(D184)=19,IFERROR(FIND("NO ACTION / MONITOR",D184),0)=1))),"VALID","INVALID - CONTROL / ID")))</x:f>
      </x:c>
      <x:c r="I184" s="26" t="str">
        <x:f>IF(A184="","",IF(COUNTIFS(DECISIONS!$A$6:$A$205,C184,DECISIONS!$B$6:$B$205,B184)=1,"MATCH","MISMATCH"))</x:f>
      </x:c>
      <x:c r="J184" s="26" t="str">
        <x:f>IF(A184="","",IF(I184&lt;&gt;"MATCH","INCOMPATIBLE",IF(AND(D184="DIRECT OFFER / CRO",COUNTIFS(DECISIONS!$A$6:$A$205,C184,DECISIONS!$E$6:$E$205,"INCLUDE DIRECT")=1),"COMPATIBLE",IF(AND(D184="SUBSTITUTE RESPONSE",COUNTIFS(DECISIONS!$A$6:$A$205,C184,DECISIONS!$E$6:$E$205,"INCLUDE SUBSTITUTE")=1),"COMPATIBLE",IF(AND(D184="EVIDENCE COLLECTION",COUNTIFS(DECISIONS!$A$6:$A$205,C184,DECISIONS!$K$6:$K$205,"UNRESOLVED")=1),"COMPATIBLE",IF(AND(D184="AUTHORITY / CONTENT",OR(COUNTIFS(DECISIONS!$A$6:$A$205,C184,DECISIONS!$E$6:$E$205,"INCLUDE REFERENCE")=1,COUNTIFS(DECISIONS!$A$6:$A$205,C184,DECISIONS!$E$6:$E$205,"INCLUDE CONDITIONAL")=1)),"COMPATIBLE",IF(AND(D184="NO ACTION / MONITOR",COUNTIFS(DECISIONS!$A$6:$A$205,C184,DECISIONS!$E$6:$E$205,"EXCLUDE DIRECT")=1),"COMPATIBLE","REVIEW")))))))</x:f>
      </x:c>
      <x:c r="K184" s="26" t="str">
        <x:f>IF(A184="","",IF(OR(H184&lt;&gt;"VALID",I184&lt;&gt;"MATCH",J184&lt;&gt;"COMPATIBLE"),"BLOCKED",IF(COUNTIFS(DECISIONS!$A$6:$A$205,C184,DECISIONS!$K$6:$K$205,"READY")=1,"READY",IF(D184="EVIDENCE COLLECTION","READY","UNRESOLVED"))))</x:f>
      </x:c>
    </x:row>
    <x:row r="185">
      <x:c r="A185" s="20"/>
      <x:c r="B185" s="20"/>
      <x:c r="C185" s="20"/>
      <x:c r="D185" s="20"/>
      <x:c r="E185" s="20"/>
      <x:c r="F185" s="20"/>
      <x:c r="G185" s="20"/>
      <x:c r="H185" s="26" t="str">
        <x:f>IF(A185="","",IF(COUNTIF($A$6:$A$205,A185)&gt;1,"INVALID - DUPLICATE ID",IF(AND(COUNTIF(CANDIDATES!$A$6:$A$205,B185)=1,COUNTIF(DECISIONS!$A$6:$A$205,C185)=1,OR(AND(LEN(D185)=18,IFERROR(FIND("DIRECT OFFER / CRO",D185),0)=1),AND(LEN(D185)=19,IFERROR(FIND("AUTHORITY / CONTENT",D185),0)=1),AND(LEN(D185)=25,IFERROR(FIND("PROCUREMENT / POSITIONING",D185),0)=1),AND(LEN(D185)=19,IFERROR(FIND("SUBSTITUTE RESPONSE",D185),0)=1),AND(LEN(D185)=19,IFERROR(FIND("EVIDENCE COLLECTION",D185),0)=1),AND(LEN(D185)=19,IFERROR(FIND("NO ACTION / MONITOR",D185),0)=1))),"VALID","INVALID - CONTROL / ID")))</x:f>
      </x:c>
      <x:c r="I185" s="26" t="str">
        <x:f>IF(A185="","",IF(COUNTIFS(DECISIONS!$A$6:$A$205,C185,DECISIONS!$B$6:$B$205,B185)=1,"MATCH","MISMATCH"))</x:f>
      </x:c>
      <x:c r="J185" s="26" t="str">
        <x:f>IF(A185="","",IF(I185&lt;&gt;"MATCH","INCOMPATIBLE",IF(AND(D185="DIRECT OFFER / CRO",COUNTIFS(DECISIONS!$A$6:$A$205,C185,DECISIONS!$E$6:$E$205,"INCLUDE DIRECT")=1),"COMPATIBLE",IF(AND(D185="SUBSTITUTE RESPONSE",COUNTIFS(DECISIONS!$A$6:$A$205,C185,DECISIONS!$E$6:$E$205,"INCLUDE SUBSTITUTE")=1),"COMPATIBLE",IF(AND(D185="EVIDENCE COLLECTION",COUNTIFS(DECISIONS!$A$6:$A$205,C185,DECISIONS!$K$6:$K$205,"UNRESOLVED")=1),"COMPATIBLE",IF(AND(D185="AUTHORITY / CONTENT",OR(COUNTIFS(DECISIONS!$A$6:$A$205,C185,DECISIONS!$E$6:$E$205,"INCLUDE REFERENCE")=1,COUNTIFS(DECISIONS!$A$6:$A$205,C185,DECISIONS!$E$6:$E$205,"INCLUDE CONDITIONAL")=1)),"COMPATIBLE",IF(AND(D185="NO ACTION / MONITOR",COUNTIFS(DECISIONS!$A$6:$A$205,C185,DECISIONS!$E$6:$E$205,"EXCLUDE DIRECT")=1),"COMPATIBLE","REVIEW")))))))</x:f>
      </x:c>
      <x:c r="K185" s="26" t="str">
        <x:f>IF(A185="","",IF(OR(H185&lt;&gt;"VALID",I185&lt;&gt;"MATCH",J185&lt;&gt;"COMPATIBLE"),"BLOCKED",IF(COUNTIFS(DECISIONS!$A$6:$A$205,C185,DECISIONS!$K$6:$K$205,"READY")=1,"READY",IF(D185="EVIDENCE COLLECTION","READY","UNRESOLVED"))))</x:f>
      </x:c>
    </x:row>
    <x:row r="186">
      <x:c r="A186" s="20"/>
      <x:c r="B186" s="20"/>
      <x:c r="C186" s="20"/>
      <x:c r="D186" s="20"/>
      <x:c r="E186" s="20"/>
      <x:c r="F186" s="20"/>
      <x:c r="G186" s="20"/>
      <x:c r="H186" s="26" t="str">
        <x:f>IF(A186="","",IF(COUNTIF($A$6:$A$205,A186)&gt;1,"INVALID - DUPLICATE ID",IF(AND(COUNTIF(CANDIDATES!$A$6:$A$205,B186)=1,COUNTIF(DECISIONS!$A$6:$A$205,C186)=1,OR(AND(LEN(D186)=18,IFERROR(FIND("DIRECT OFFER / CRO",D186),0)=1),AND(LEN(D186)=19,IFERROR(FIND("AUTHORITY / CONTENT",D186),0)=1),AND(LEN(D186)=25,IFERROR(FIND("PROCUREMENT / POSITIONING",D186),0)=1),AND(LEN(D186)=19,IFERROR(FIND("SUBSTITUTE RESPONSE",D186),0)=1),AND(LEN(D186)=19,IFERROR(FIND("EVIDENCE COLLECTION",D186),0)=1),AND(LEN(D186)=19,IFERROR(FIND("NO ACTION / MONITOR",D186),0)=1))),"VALID","INVALID - CONTROL / ID")))</x:f>
      </x:c>
      <x:c r="I186" s="26" t="str">
        <x:f>IF(A186="","",IF(COUNTIFS(DECISIONS!$A$6:$A$205,C186,DECISIONS!$B$6:$B$205,B186)=1,"MATCH","MISMATCH"))</x:f>
      </x:c>
      <x:c r="J186" s="26" t="str">
        <x:f>IF(A186="","",IF(I186&lt;&gt;"MATCH","INCOMPATIBLE",IF(AND(D186="DIRECT OFFER / CRO",COUNTIFS(DECISIONS!$A$6:$A$205,C186,DECISIONS!$E$6:$E$205,"INCLUDE DIRECT")=1),"COMPATIBLE",IF(AND(D186="SUBSTITUTE RESPONSE",COUNTIFS(DECISIONS!$A$6:$A$205,C186,DECISIONS!$E$6:$E$205,"INCLUDE SUBSTITUTE")=1),"COMPATIBLE",IF(AND(D186="EVIDENCE COLLECTION",COUNTIFS(DECISIONS!$A$6:$A$205,C186,DECISIONS!$K$6:$K$205,"UNRESOLVED")=1),"COMPATIBLE",IF(AND(D186="AUTHORITY / CONTENT",OR(COUNTIFS(DECISIONS!$A$6:$A$205,C186,DECISIONS!$E$6:$E$205,"INCLUDE REFERENCE")=1,COUNTIFS(DECISIONS!$A$6:$A$205,C186,DECISIONS!$E$6:$E$205,"INCLUDE CONDITIONAL")=1)),"COMPATIBLE",IF(AND(D186="NO ACTION / MONITOR",COUNTIFS(DECISIONS!$A$6:$A$205,C186,DECISIONS!$E$6:$E$205,"EXCLUDE DIRECT")=1),"COMPATIBLE","REVIEW")))))))</x:f>
      </x:c>
      <x:c r="K186" s="26" t="str">
        <x:f>IF(A186="","",IF(OR(H186&lt;&gt;"VALID",I186&lt;&gt;"MATCH",J186&lt;&gt;"COMPATIBLE"),"BLOCKED",IF(COUNTIFS(DECISIONS!$A$6:$A$205,C186,DECISIONS!$K$6:$K$205,"READY")=1,"READY",IF(D186="EVIDENCE COLLECTION","READY","UNRESOLVED"))))</x:f>
      </x:c>
    </x:row>
    <x:row r="187">
      <x:c r="A187" s="20"/>
      <x:c r="B187" s="20"/>
      <x:c r="C187" s="20"/>
      <x:c r="D187" s="20"/>
      <x:c r="E187" s="20"/>
      <x:c r="F187" s="20"/>
      <x:c r="G187" s="20"/>
      <x:c r="H187" s="26" t="str">
        <x:f>IF(A187="","",IF(COUNTIF($A$6:$A$205,A187)&gt;1,"INVALID - DUPLICATE ID",IF(AND(COUNTIF(CANDIDATES!$A$6:$A$205,B187)=1,COUNTIF(DECISIONS!$A$6:$A$205,C187)=1,OR(AND(LEN(D187)=18,IFERROR(FIND("DIRECT OFFER / CRO",D187),0)=1),AND(LEN(D187)=19,IFERROR(FIND("AUTHORITY / CONTENT",D187),0)=1),AND(LEN(D187)=25,IFERROR(FIND("PROCUREMENT / POSITIONING",D187),0)=1),AND(LEN(D187)=19,IFERROR(FIND("SUBSTITUTE RESPONSE",D187),0)=1),AND(LEN(D187)=19,IFERROR(FIND("EVIDENCE COLLECTION",D187),0)=1),AND(LEN(D187)=19,IFERROR(FIND("NO ACTION / MONITOR",D187),0)=1))),"VALID","INVALID - CONTROL / ID")))</x:f>
      </x:c>
      <x:c r="I187" s="26" t="str">
        <x:f>IF(A187="","",IF(COUNTIFS(DECISIONS!$A$6:$A$205,C187,DECISIONS!$B$6:$B$205,B187)=1,"MATCH","MISMATCH"))</x:f>
      </x:c>
      <x:c r="J187" s="26" t="str">
        <x:f>IF(A187="","",IF(I187&lt;&gt;"MATCH","INCOMPATIBLE",IF(AND(D187="DIRECT OFFER / CRO",COUNTIFS(DECISIONS!$A$6:$A$205,C187,DECISIONS!$E$6:$E$205,"INCLUDE DIRECT")=1),"COMPATIBLE",IF(AND(D187="SUBSTITUTE RESPONSE",COUNTIFS(DECISIONS!$A$6:$A$205,C187,DECISIONS!$E$6:$E$205,"INCLUDE SUBSTITUTE")=1),"COMPATIBLE",IF(AND(D187="EVIDENCE COLLECTION",COUNTIFS(DECISIONS!$A$6:$A$205,C187,DECISIONS!$K$6:$K$205,"UNRESOLVED")=1),"COMPATIBLE",IF(AND(D187="AUTHORITY / CONTENT",OR(COUNTIFS(DECISIONS!$A$6:$A$205,C187,DECISIONS!$E$6:$E$205,"INCLUDE REFERENCE")=1,COUNTIFS(DECISIONS!$A$6:$A$205,C187,DECISIONS!$E$6:$E$205,"INCLUDE CONDITIONAL")=1)),"COMPATIBLE",IF(AND(D187="NO ACTION / MONITOR",COUNTIFS(DECISIONS!$A$6:$A$205,C187,DECISIONS!$E$6:$E$205,"EXCLUDE DIRECT")=1),"COMPATIBLE","REVIEW")))))))</x:f>
      </x:c>
      <x:c r="K187" s="26" t="str">
        <x:f>IF(A187="","",IF(OR(H187&lt;&gt;"VALID",I187&lt;&gt;"MATCH",J187&lt;&gt;"COMPATIBLE"),"BLOCKED",IF(COUNTIFS(DECISIONS!$A$6:$A$205,C187,DECISIONS!$K$6:$K$205,"READY")=1,"READY",IF(D187="EVIDENCE COLLECTION","READY","UNRESOLVED"))))</x:f>
      </x:c>
    </x:row>
    <x:row r="188">
      <x:c r="A188" s="20"/>
      <x:c r="B188" s="20"/>
      <x:c r="C188" s="20"/>
      <x:c r="D188" s="20"/>
      <x:c r="E188" s="20"/>
      <x:c r="F188" s="20"/>
      <x:c r="G188" s="20"/>
      <x:c r="H188" s="26" t="str">
        <x:f>IF(A188="","",IF(COUNTIF($A$6:$A$205,A188)&gt;1,"INVALID - DUPLICATE ID",IF(AND(COUNTIF(CANDIDATES!$A$6:$A$205,B188)=1,COUNTIF(DECISIONS!$A$6:$A$205,C188)=1,OR(AND(LEN(D188)=18,IFERROR(FIND("DIRECT OFFER / CRO",D188),0)=1),AND(LEN(D188)=19,IFERROR(FIND("AUTHORITY / CONTENT",D188),0)=1),AND(LEN(D188)=25,IFERROR(FIND("PROCUREMENT / POSITIONING",D188),0)=1),AND(LEN(D188)=19,IFERROR(FIND("SUBSTITUTE RESPONSE",D188),0)=1),AND(LEN(D188)=19,IFERROR(FIND("EVIDENCE COLLECTION",D188),0)=1),AND(LEN(D188)=19,IFERROR(FIND("NO ACTION / MONITOR",D188),0)=1))),"VALID","INVALID - CONTROL / ID")))</x:f>
      </x:c>
      <x:c r="I188" s="26" t="str">
        <x:f>IF(A188="","",IF(COUNTIFS(DECISIONS!$A$6:$A$205,C188,DECISIONS!$B$6:$B$205,B188)=1,"MATCH","MISMATCH"))</x:f>
      </x:c>
      <x:c r="J188" s="26" t="str">
        <x:f>IF(A188="","",IF(I188&lt;&gt;"MATCH","INCOMPATIBLE",IF(AND(D188="DIRECT OFFER / CRO",COUNTIFS(DECISIONS!$A$6:$A$205,C188,DECISIONS!$E$6:$E$205,"INCLUDE DIRECT")=1),"COMPATIBLE",IF(AND(D188="SUBSTITUTE RESPONSE",COUNTIFS(DECISIONS!$A$6:$A$205,C188,DECISIONS!$E$6:$E$205,"INCLUDE SUBSTITUTE")=1),"COMPATIBLE",IF(AND(D188="EVIDENCE COLLECTION",COUNTIFS(DECISIONS!$A$6:$A$205,C188,DECISIONS!$K$6:$K$205,"UNRESOLVED")=1),"COMPATIBLE",IF(AND(D188="AUTHORITY / CONTENT",OR(COUNTIFS(DECISIONS!$A$6:$A$205,C188,DECISIONS!$E$6:$E$205,"INCLUDE REFERENCE")=1,COUNTIFS(DECISIONS!$A$6:$A$205,C188,DECISIONS!$E$6:$E$205,"INCLUDE CONDITIONAL")=1)),"COMPATIBLE",IF(AND(D188="NO ACTION / MONITOR",COUNTIFS(DECISIONS!$A$6:$A$205,C188,DECISIONS!$E$6:$E$205,"EXCLUDE DIRECT")=1),"COMPATIBLE","REVIEW")))))))</x:f>
      </x:c>
      <x:c r="K188" s="26" t="str">
        <x:f>IF(A188="","",IF(OR(H188&lt;&gt;"VALID",I188&lt;&gt;"MATCH",J188&lt;&gt;"COMPATIBLE"),"BLOCKED",IF(COUNTIFS(DECISIONS!$A$6:$A$205,C188,DECISIONS!$K$6:$K$205,"READY")=1,"READY",IF(D188="EVIDENCE COLLECTION","READY","UNRESOLVED"))))</x:f>
      </x:c>
    </x:row>
    <x:row r="189">
      <x:c r="A189" s="20"/>
      <x:c r="B189" s="20"/>
      <x:c r="C189" s="20"/>
      <x:c r="D189" s="20"/>
      <x:c r="E189" s="20"/>
      <x:c r="F189" s="20"/>
      <x:c r="G189" s="20"/>
      <x:c r="H189" s="26" t="str">
        <x:f>IF(A189="","",IF(COUNTIF($A$6:$A$205,A189)&gt;1,"INVALID - DUPLICATE ID",IF(AND(COUNTIF(CANDIDATES!$A$6:$A$205,B189)=1,COUNTIF(DECISIONS!$A$6:$A$205,C189)=1,OR(AND(LEN(D189)=18,IFERROR(FIND("DIRECT OFFER / CRO",D189),0)=1),AND(LEN(D189)=19,IFERROR(FIND("AUTHORITY / CONTENT",D189),0)=1),AND(LEN(D189)=25,IFERROR(FIND("PROCUREMENT / POSITIONING",D189),0)=1),AND(LEN(D189)=19,IFERROR(FIND("SUBSTITUTE RESPONSE",D189),0)=1),AND(LEN(D189)=19,IFERROR(FIND("EVIDENCE COLLECTION",D189),0)=1),AND(LEN(D189)=19,IFERROR(FIND("NO ACTION / MONITOR",D189),0)=1))),"VALID","INVALID - CONTROL / ID")))</x:f>
      </x:c>
      <x:c r="I189" s="26" t="str">
        <x:f>IF(A189="","",IF(COUNTIFS(DECISIONS!$A$6:$A$205,C189,DECISIONS!$B$6:$B$205,B189)=1,"MATCH","MISMATCH"))</x:f>
      </x:c>
      <x:c r="J189" s="26" t="str">
        <x:f>IF(A189="","",IF(I189&lt;&gt;"MATCH","INCOMPATIBLE",IF(AND(D189="DIRECT OFFER / CRO",COUNTIFS(DECISIONS!$A$6:$A$205,C189,DECISIONS!$E$6:$E$205,"INCLUDE DIRECT")=1),"COMPATIBLE",IF(AND(D189="SUBSTITUTE RESPONSE",COUNTIFS(DECISIONS!$A$6:$A$205,C189,DECISIONS!$E$6:$E$205,"INCLUDE SUBSTITUTE")=1),"COMPATIBLE",IF(AND(D189="EVIDENCE COLLECTION",COUNTIFS(DECISIONS!$A$6:$A$205,C189,DECISIONS!$K$6:$K$205,"UNRESOLVED")=1),"COMPATIBLE",IF(AND(D189="AUTHORITY / CONTENT",OR(COUNTIFS(DECISIONS!$A$6:$A$205,C189,DECISIONS!$E$6:$E$205,"INCLUDE REFERENCE")=1,COUNTIFS(DECISIONS!$A$6:$A$205,C189,DECISIONS!$E$6:$E$205,"INCLUDE CONDITIONAL")=1)),"COMPATIBLE",IF(AND(D189="NO ACTION / MONITOR",COUNTIFS(DECISIONS!$A$6:$A$205,C189,DECISIONS!$E$6:$E$205,"EXCLUDE DIRECT")=1),"COMPATIBLE","REVIEW")))))))</x:f>
      </x:c>
      <x:c r="K189" s="26" t="str">
        <x:f>IF(A189="","",IF(OR(H189&lt;&gt;"VALID",I189&lt;&gt;"MATCH",J189&lt;&gt;"COMPATIBLE"),"BLOCKED",IF(COUNTIFS(DECISIONS!$A$6:$A$205,C189,DECISIONS!$K$6:$K$205,"READY")=1,"READY",IF(D189="EVIDENCE COLLECTION","READY","UNRESOLVED"))))</x:f>
      </x:c>
    </x:row>
    <x:row r="190">
      <x:c r="A190" s="20"/>
      <x:c r="B190" s="20"/>
      <x:c r="C190" s="20"/>
      <x:c r="D190" s="20"/>
      <x:c r="E190" s="20"/>
      <x:c r="F190" s="20"/>
      <x:c r="G190" s="20"/>
      <x:c r="H190" s="26" t="str">
        <x:f>IF(A190="","",IF(COUNTIF($A$6:$A$205,A190)&gt;1,"INVALID - DUPLICATE ID",IF(AND(COUNTIF(CANDIDATES!$A$6:$A$205,B190)=1,COUNTIF(DECISIONS!$A$6:$A$205,C190)=1,OR(AND(LEN(D190)=18,IFERROR(FIND("DIRECT OFFER / CRO",D190),0)=1),AND(LEN(D190)=19,IFERROR(FIND("AUTHORITY / CONTENT",D190),0)=1),AND(LEN(D190)=25,IFERROR(FIND("PROCUREMENT / POSITIONING",D190),0)=1),AND(LEN(D190)=19,IFERROR(FIND("SUBSTITUTE RESPONSE",D190),0)=1),AND(LEN(D190)=19,IFERROR(FIND("EVIDENCE COLLECTION",D190),0)=1),AND(LEN(D190)=19,IFERROR(FIND("NO ACTION / MONITOR",D190),0)=1))),"VALID","INVALID - CONTROL / ID")))</x:f>
      </x:c>
      <x:c r="I190" s="26" t="str">
        <x:f>IF(A190="","",IF(COUNTIFS(DECISIONS!$A$6:$A$205,C190,DECISIONS!$B$6:$B$205,B190)=1,"MATCH","MISMATCH"))</x:f>
      </x:c>
      <x:c r="J190" s="26" t="str">
        <x:f>IF(A190="","",IF(I190&lt;&gt;"MATCH","INCOMPATIBLE",IF(AND(D190="DIRECT OFFER / CRO",COUNTIFS(DECISIONS!$A$6:$A$205,C190,DECISIONS!$E$6:$E$205,"INCLUDE DIRECT")=1),"COMPATIBLE",IF(AND(D190="SUBSTITUTE RESPONSE",COUNTIFS(DECISIONS!$A$6:$A$205,C190,DECISIONS!$E$6:$E$205,"INCLUDE SUBSTITUTE")=1),"COMPATIBLE",IF(AND(D190="EVIDENCE COLLECTION",COUNTIFS(DECISIONS!$A$6:$A$205,C190,DECISIONS!$K$6:$K$205,"UNRESOLVED")=1),"COMPATIBLE",IF(AND(D190="AUTHORITY / CONTENT",OR(COUNTIFS(DECISIONS!$A$6:$A$205,C190,DECISIONS!$E$6:$E$205,"INCLUDE REFERENCE")=1,COUNTIFS(DECISIONS!$A$6:$A$205,C190,DECISIONS!$E$6:$E$205,"INCLUDE CONDITIONAL")=1)),"COMPATIBLE",IF(AND(D190="NO ACTION / MONITOR",COUNTIFS(DECISIONS!$A$6:$A$205,C190,DECISIONS!$E$6:$E$205,"EXCLUDE DIRECT")=1),"COMPATIBLE","REVIEW")))))))</x:f>
      </x:c>
      <x:c r="K190" s="26" t="str">
        <x:f>IF(A190="","",IF(OR(H190&lt;&gt;"VALID",I190&lt;&gt;"MATCH",J190&lt;&gt;"COMPATIBLE"),"BLOCKED",IF(COUNTIFS(DECISIONS!$A$6:$A$205,C190,DECISIONS!$K$6:$K$205,"READY")=1,"READY",IF(D190="EVIDENCE COLLECTION","READY","UNRESOLVED"))))</x:f>
      </x:c>
    </x:row>
    <x:row r="191">
      <x:c r="A191" s="20"/>
      <x:c r="B191" s="20"/>
      <x:c r="C191" s="20"/>
      <x:c r="D191" s="20"/>
      <x:c r="E191" s="20"/>
      <x:c r="F191" s="20"/>
      <x:c r="G191" s="20"/>
      <x:c r="H191" s="26" t="str">
        <x:f>IF(A191="","",IF(COUNTIF($A$6:$A$205,A191)&gt;1,"INVALID - DUPLICATE ID",IF(AND(COUNTIF(CANDIDATES!$A$6:$A$205,B191)=1,COUNTIF(DECISIONS!$A$6:$A$205,C191)=1,OR(AND(LEN(D191)=18,IFERROR(FIND("DIRECT OFFER / CRO",D191),0)=1),AND(LEN(D191)=19,IFERROR(FIND("AUTHORITY / CONTENT",D191),0)=1),AND(LEN(D191)=25,IFERROR(FIND("PROCUREMENT / POSITIONING",D191),0)=1),AND(LEN(D191)=19,IFERROR(FIND("SUBSTITUTE RESPONSE",D191),0)=1),AND(LEN(D191)=19,IFERROR(FIND("EVIDENCE COLLECTION",D191),0)=1),AND(LEN(D191)=19,IFERROR(FIND("NO ACTION / MONITOR",D191),0)=1))),"VALID","INVALID - CONTROL / ID")))</x:f>
      </x:c>
      <x:c r="I191" s="26" t="str">
        <x:f>IF(A191="","",IF(COUNTIFS(DECISIONS!$A$6:$A$205,C191,DECISIONS!$B$6:$B$205,B191)=1,"MATCH","MISMATCH"))</x:f>
      </x:c>
      <x:c r="J191" s="26" t="str">
        <x:f>IF(A191="","",IF(I191&lt;&gt;"MATCH","INCOMPATIBLE",IF(AND(D191="DIRECT OFFER / CRO",COUNTIFS(DECISIONS!$A$6:$A$205,C191,DECISIONS!$E$6:$E$205,"INCLUDE DIRECT")=1),"COMPATIBLE",IF(AND(D191="SUBSTITUTE RESPONSE",COUNTIFS(DECISIONS!$A$6:$A$205,C191,DECISIONS!$E$6:$E$205,"INCLUDE SUBSTITUTE")=1),"COMPATIBLE",IF(AND(D191="EVIDENCE COLLECTION",COUNTIFS(DECISIONS!$A$6:$A$205,C191,DECISIONS!$K$6:$K$205,"UNRESOLVED")=1),"COMPATIBLE",IF(AND(D191="AUTHORITY / CONTENT",OR(COUNTIFS(DECISIONS!$A$6:$A$205,C191,DECISIONS!$E$6:$E$205,"INCLUDE REFERENCE")=1,COUNTIFS(DECISIONS!$A$6:$A$205,C191,DECISIONS!$E$6:$E$205,"INCLUDE CONDITIONAL")=1)),"COMPATIBLE",IF(AND(D191="NO ACTION / MONITOR",COUNTIFS(DECISIONS!$A$6:$A$205,C191,DECISIONS!$E$6:$E$205,"EXCLUDE DIRECT")=1),"COMPATIBLE","REVIEW")))))))</x:f>
      </x:c>
      <x:c r="K191" s="26" t="str">
        <x:f>IF(A191="","",IF(OR(H191&lt;&gt;"VALID",I191&lt;&gt;"MATCH",J191&lt;&gt;"COMPATIBLE"),"BLOCKED",IF(COUNTIFS(DECISIONS!$A$6:$A$205,C191,DECISIONS!$K$6:$K$205,"READY")=1,"READY",IF(D191="EVIDENCE COLLECTION","READY","UNRESOLVED"))))</x:f>
      </x:c>
    </x:row>
    <x:row r="192">
      <x:c r="A192" s="20"/>
      <x:c r="B192" s="20"/>
      <x:c r="C192" s="20"/>
      <x:c r="D192" s="20"/>
      <x:c r="E192" s="20"/>
      <x:c r="F192" s="20"/>
      <x:c r="G192" s="20"/>
      <x:c r="H192" s="26" t="str">
        <x:f>IF(A192="","",IF(COUNTIF($A$6:$A$205,A192)&gt;1,"INVALID - DUPLICATE ID",IF(AND(COUNTIF(CANDIDATES!$A$6:$A$205,B192)=1,COUNTIF(DECISIONS!$A$6:$A$205,C192)=1,OR(AND(LEN(D192)=18,IFERROR(FIND("DIRECT OFFER / CRO",D192),0)=1),AND(LEN(D192)=19,IFERROR(FIND("AUTHORITY / CONTENT",D192),0)=1),AND(LEN(D192)=25,IFERROR(FIND("PROCUREMENT / POSITIONING",D192),0)=1),AND(LEN(D192)=19,IFERROR(FIND("SUBSTITUTE RESPONSE",D192),0)=1),AND(LEN(D192)=19,IFERROR(FIND("EVIDENCE COLLECTION",D192),0)=1),AND(LEN(D192)=19,IFERROR(FIND("NO ACTION / MONITOR",D192),0)=1))),"VALID","INVALID - CONTROL / ID")))</x:f>
      </x:c>
      <x:c r="I192" s="26" t="str">
        <x:f>IF(A192="","",IF(COUNTIFS(DECISIONS!$A$6:$A$205,C192,DECISIONS!$B$6:$B$205,B192)=1,"MATCH","MISMATCH"))</x:f>
      </x:c>
      <x:c r="J192" s="26" t="str">
        <x:f>IF(A192="","",IF(I192&lt;&gt;"MATCH","INCOMPATIBLE",IF(AND(D192="DIRECT OFFER / CRO",COUNTIFS(DECISIONS!$A$6:$A$205,C192,DECISIONS!$E$6:$E$205,"INCLUDE DIRECT")=1),"COMPATIBLE",IF(AND(D192="SUBSTITUTE RESPONSE",COUNTIFS(DECISIONS!$A$6:$A$205,C192,DECISIONS!$E$6:$E$205,"INCLUDE SUBSTITUTE")=1),"COMPATIBLE",IF(AND(D192="EVIDENCE COLLECTION",COUNTIFS(DECISIONS!$A$6:$A$205,C192,DECISIONS!$K$6:$K$205,"UNRESOLVED")=1),"COMPATIBLE",IF(AND(D192="AUTHORITY / CONTENT",OR(COUNTIFS(DECISIONS!$A$6:$A$205,C192,DECISIONS!$E$6:$E$205,"INCLUDE REFERENCE")=1,COUNTIFS(DECISIONS!$A$6:$A$205,C192,DECISIONS!$E$6:$E$205,"INCLUDE CONDITIONAL")=1)),"COMPATIBLE",IF(AND(D192="NO ACTION / MONITOR",COUNTIFS(DECISIONS!$A$6:$A$205,C192,DECISIONS!$E$6:$E$205,"EXCLUDE DIRECT")=1),"COMPATIBLE","REVIEW")))))))</x:f>
      </x:c>
      <x:c r="K192" s="26" t="str">
        <x:f>IF(A192="","",IF(OR(H192&lt;&gt;"VALID",I192&lt;&gt;"MATCH",J192&lt;&gt;"COMPATIBLE"),"BLOCKED",IF(COUNTIFS(DECISIONS!$A$6:$A$205,C192,DECISIONS!$K$6:$K$205,"READY")=1,"READY",IF(D192="EVIDENCE COLLECTION","READY","UNRESOLVED"))))</x:f>
      </x:c>
    </x:row>
    <x:row r="193">
      <x:c r="A193" s="20"/>
      <x:c r="B193" s="20"/>
      <x:c r="C193" s="20"/>
      <x:c r="D193" s="20"/>
      <x:c r="E193" s="20"/>
      <x:c r="F193" s="20"/>
      <x:c r="G193" s="20"/>
      <x:c r="H193" s="26" t="str">
        <x:f>IF(A193="","",IF(COUNTIF($A$6:$A$205,A193)&gt;1,"INVALID - DUPLICATE ID",IF(AND(COUNTIF(CANDIDATES!$A$6:$A$205,B193)=1,COUNTIF(DECISIONS!$A$6:$A$205,C193)=1,OR(AND(LEN(D193)=18,IFERROR(FIND("DIRECT OFFER / CRO",D193),0)=1),AND(LEN(D193)=19,IFERROR(FIND("AUTHORITY / CONTENT",D193),0)=1),AND(LEN(D193)=25,IFERROR(FIND("PROCUREMENT / POSITIONING",D193),0)=1),AND(LEN(D193)=19,IFERROR(FIND("SUBSTITUTE RESPONSE",D193),0)=1),AND(LEN(D193)=19,IFERROR(FIND("EVIDENCE COLLECTION",D193),0)=1),AND(LEN(D193)=19,IFERROR(FIND("NO ACTION / MONITOR",D193),0)=1))),"VALID","INVALID - CONTROL / ID")))</x:f>
      </x:c>
      <x:c r="I193" s="26" t="str">
        <x:f>IF(A193="","",IF(COUNTIFS(DECISIONS!$A$6:$A$205,C193,DECISIONS!$B$6:$B$205,B193)=1,"MATCH","MISMATCH"))</x:f>
      </x:c>
      <x:c r="J193" s="26" t="str">
        <x:f>IF(A193="","",IF(I193&lt;&gt;"MATCH","INCOMPATIBLE",IF(AND(D193="DIRECT OFFER / CRO",COUNTIFS(DECISIONS!$A$6:$A$205,C193,DECISIONS!$E$6:$E$205,"INCLUDE DIRECT")=1),"COMPATIBLE",IF(AND(D193="SUBSTITUTE RESPONSE",COUNTIFS(DECISIONS!$A$6:$A$205,C193,DECISIONS!$E$6:$E$205,"INCLUDE SUBSTITUTE")=1),"COMPATIBLE",IF(AND(D193="EVIDENCE COLLECTION",COUNTIFS(DECISIONS!$A$6:$A$205,C193,DECISIONS!$K$6:$K$205,"UNRESOLVED")=1),"COMPATIBLE",IF(AND(D193="AUTHORITY / CONTENT",OR(COUNTIFS(DECISIONS!$A$6:$A$205,C193,DECISIONS!$E$6:$E$205,"INCLUDE REFERENCE")=1,COUNTIFS(DECISIONS!$A$6:$A$205,C193,DECISIONS!$E$6:$E$205,"INCLUDE CONDITIONAL")=1)),"COMPATIBLE",IF(AND(D193="NO ACTION / MONITOR",COUNTIFS(DECISIONS!$A$6:$A$205,C193,DECISIONS!$E$6:$E$205,"EXCLUDE DIRECT")=1),"COMPATIBLE","REVIEW")))))))</x:f>
      </x:c>
      <x:c r="K193" s="26" t="str">
        <x:f>IF(A193="","",IF(OR(H193&lt;&gt;"VALID",I193&lt;&gt;"MATCH",J193&lt;&gt;"COMPATIBLE"),"BLOCKED",IF(COUNTIFS(DECISIONS!$A$6:$A$205,C193,DECISIONS!$K$6:$K$205,"READY")=1,"READY",IF(D193="EVIDENCE COLLECTION","READY","UNRESOLVED"))))</x:f>
      </x:c>
    </x:row>
    <x:row r="194">
      <x:c r="A194" s="20"/>
      <x:c r="B194" s="20"/>
      <x:c r="C194" s="20"/>
      <x:c r="D194" s="20"/>
      <x:c r="E194" s="20"/>
      <x:c r="F194" s="20"/>
      <x:c r="G194" s="20"/>
      <x:c r="H194" s="26" t="str">
        <x:f>IF(A194="","",IF(COUNTIF($A$6:$A$205,A194)&gt;1,"INVALID - DUPLICATE ID",IF(AND(COUNTIF(CANDIDATES!$A$6:$A$205,B194)=1,COUNTIF(DECISIONS!$A$6:$A$205,C194)=1,OR(AND(LEN(D194)=18,IFERROR(FIND("DIRECT OFFER / CRO",D194),0)=1),AND(LEN(D194)=19,IFERROR(FIND("AUTHORITY / CONTENT",D194),0)=1),AND(LEN(D194)=25,IFERROR(FIND("PROCUREMENT / POSITIONING",D194),0)=1),AND(LEN(D194)=19,IFERROR(FIND("SUBSTITUTE RESPONSE",D194),0)=1),AND(LEN(D194)=19,IFERROR(FIND("EVIDENCE COLLECTION",D194),0)=1),AND(LEN(D194)=19,IFERROR(FIND("NO ACTION / MONITOR",D194),0)=1))),"VALID","INVALID - CONTROL / ID")))</x:f>
      </x:c>
      <x:c r="I194" s="26" t="str">
        <x:f>IF(A194="","",IF(COUNTIFS(DECISIONS!$A$6:$A$205,C194,DECISIONS!$B$6:$B$205,B194)=1,"MATCH","MISMATCH"))</x:f>
      </x:c>
      <x:c r="J194" s="26" t="str">
        <x:f>IF(A194="","",IF(I194&lt;&gt;"MATCH","INCOMPATIBLE",IF(AND(D194="DIRECT OFFER / CRO",COUNTIFS(DECISIONS!$A$6:$A$205,C194,DECISIONS!$E$6:$E$205,"INCLUDE DIRECT")=1),"COMPATIBLE",IF(AND(D194="SUBSTITUTE RESPONSE",COUNTIFS(DECISIONS!$A$6:$A$205,C194,DECISIONS!$E$6:$E$205,"INCLUDE SUBSTITUTE")=1),"COMPATIBLE",IF(AND(D194="EVIDENCE COLLECTION",COUNTIFS(DECISIONS!$A$6:$A$205,C194,DECISIONS!$K$6:$K$205,"UNRESOLVED")=1),"COMPATIBLE",IF(AND(D194="AUTHORITY / CONTENT",OR(COUNTIFS(DECISIONS!$A$6:$A$205,C194,DECISIONS!$E$6:$E$205,"INCLUDE REFERENCE")=1,COUNTIFS(DECISIONS!$A$6:$A$205,C194,DECISIONS!$E$6:$E$205,"INCLUDE CONDITIONAL")=1)),"COMPATIBLE",IF(AND(D194="NO ACTION / MONITOR",COUNTIFS(DECISIONS!$A$6:$A$205,C194,DECISIONS!$E$6:$E$205,"EXCLUDE DIRECT")=1),"COMPATIBLE","REVIEW")))))))</x:f>
      </x:c>
      <x:c r="K194" s="26" t="str">
        <x:f>IF(A194="","",IF(OR(H194&lt;&gt;"VALID",I194&lt;&gt;"MATCH",J194&lt;&gt;"COMPATIBLE"),"BLOCKED",IF(COUNTIFS(DECISIONS!$A$6:$A$205,C194,DECISIONS!$K$6:$K$205,"READY")=1,"READY",IF(D194="EVIDENCE COLLECTION","READY","UNRESOLVED"))))</x:f>
      </x:c>
    </x:row>
    <x:row r="195">
      <x:c r="A195" s="20"/>
      <x:c r="B195" s="20"/>
      <x:c r="C195" s="20"/>
      <x:c r="D195" s="20"/>
      <x:c r="E195" s="20"/>
      <x:c r="F195" s="20"/>
      <x:c r="G195" s="20"/>
      <x:c r="H195" s="26" t="str">
        <x:f>IF(A195="","",IF(COUNTIF($A$6:$A$205,A195)&gt;1,"INVALID - DUPLICATE ID",IF(AND(COUNTIF(CANDIDATES!$A$6:$A$205,B195)=1,COUNTIF(DECISIONS!$A$6:$A$205,C195)=1,OR(AND(LEN(D195)=18,IFERROR(FIND("DIRECT OFFER / CRO",D195),0)=1),AND(LEN(D195)=19,IFERROR(FIND("AUTHORITY / CONTENT",D195),0)=1),AND(LEN(D195)=25,IFERROR(FIND("PROCUREMENT / POSITIONING",D195),0)=1),AND(LEN(D195)=19,IFERROR(FIND("SUBSTITUTE RESPONSE",D195),0)=1),AND(LEN(D195)=19,IFERROR(FIND("EVIDENCE COLLECTION",D195),0)=1),AND(LEN(D195)=19,IFERROR(FIND("NO ACTION / MONITOR",D195),0)=1))),"VALID","INVALID - CONTROL / ID")))</x:f>
      </x:c>
      <x:c r="I195" s="26" t="str">
        <x:f>IF(A195="","",IF(COUNTIFS(DECISIONS!$A$6:$A$205,C195,DECISIONS!$B$6:$B$205,B195)=1,"MATCH","MISMATCH"))</x:f>
      </x:c>
      <x:c r="J195" s="26" t="str">
        <x:f>IF(A195="","",IF(I195&lt;&gt;"MATCH","INCOMPATIBLE",IF(AND(D195="DIRECT OFFER / CRO",COUNTIFS(DECISIONS!$A$6:$A$205,C195,DECISIONS!$E$6:$E$205,"INCLUDE DIRECT")=1),"COMPATIBLE",IF(AND(D195="SUBSTITUTE RESPONSE",COUNTIFS(DECISIONS!$A$6:$A$205,C195,DECISIONS!$E$6:$E$205,"INCLUDE SUBSTITUTE")=1),"COMPATIBLE",IF(AND(D195="EVIDENCE COLLECTION",COUNTIFS(DECISIONS!$A$6:$A$205,C195,DECISIONS!$K$6:$K$205,"UNRESOLVED")=1),"COMPATIBLE",IF(AND(D195="AUTHORITY / CONTENT",OR(COUNTIFS(DECISIONS!$A$6:$A$205,C195,DECISIONS!$E$6:$E$205,"INCLUDE REFERENCE")=1,COUNTIFS(DECISIONS!$A$6:$A$205,C195,DECISIONS!$E$6:$E$205,"INCLUDE CONDITIONAL")=1)),"COMPATIBLE",IF(AND(D195="NO ACTION / MONITOR",COUNTIFS(DECISIONS!$A$6:$A$205,C195,DECISIONS!$E$6:$E$205,"EXCLUDE DIRECT")=1),"COMPATIBLE","REVIEW")))))))</x:f>
      </x:c>
      <x:c r="K195" s="26" t="str">
        <x:f>IF(A195="","",IF(OR(H195&lt;&gt;"VALID",I195&lt;&gt;"MATCH",J195&lt;&gt;"COMPATIBLE"),"BLOCKED",IF(COUNTIFS(DECISIONS!$A$6:$A$205,C195,DECISIONS!$K$6:$K$205,"READY")=1,"READY",IF(D195="EVIDENCE COLLECTION","READY","UNRESOLVED"))))</x:f>
      </x:c>
    </x:row>
    <x:row r="196">
      <x:c r="A196" s="20"/>
      <x:c r="B196" s="20"/>
      <x:c r="C196" s="20"/>
      <x:c r="D196" s="20"/>
      <x:c r="E196" s="20"/>
      <x:c r="F196" s="20"/>
      <x:c r="G196" s="20"/>
      <x:c r="H196" s="26" t="str">
        <x:f>IF(A196="","",IF(COUNTIF($A$6:$A$205,A196)&gt;1,"INVALID - DUPLICATE ID",IF(AND(COUNTIF(CANDIDATES!$A$6:$A$205,B196)=1,COUNTIF(DECISIONS!$A$6:$A$205,C196)=1,OR(AND(LEN(D196)=18,IFERROR(FIND("DIRECT OFFER / CRO",D196),0)=1),AND(LEN(D196)=19,IFERROR(FIND("AUTHORITY / CONTENT",D196),0)=1),AND(LEN(D196)=25,IFERROR(FIND("PROCUREMENT / POSITIONING",D196),0)=1),AND(LEN(D196)=19,IFERROR(FIND("SUBSTITUTE RESPONSE",D196),0)=1),AND(LEN(D196)=19,IFERROR(FIND("EVIDENCE COLLECTION",D196),0)=1),AND(LEN(D196)=19,IFERROR(FIND("NO ACTION / MONITOR",D196),0)=1))),"VALID","INVALID - CONTROL / ID")))</x:f>
      </x:c>
      <x:c r="I196" s="26" t="str">
        <x:f>IF(A196="","",IF(COUNTIFS(DECISIONS!$A$6:$A$205,C196,DECISIONS!$B$6:$B$205,B196)=1,"MATCH","MISMATCH"))</x:f>
      </x:c>
      <x:c r="J196" s="26" t="str">
        <x:f>IF(A196="","",IF(I196&lt;&gt;"MATCH","INCOMPATIBLE",IF(AND(D196="DIRECT OFFER / CRO",COUNTIFS(DECISIONS!$A$6:$A$205,C196,DECISIONS!$E$6:$E$205,"INCLUDE DIRECT")=1),"COMPATIBLE",IF(AND(D196="SUBSTITUTE RESPONSE",COUNTIFS(DECISIONS!$A$6:$A$205,C196,DECISIONS!$E$6:$E$205,"INCLUDE SUBSTITUTE")=1),"COMPATIBLE",IF(AND(D196="EVIDENCE COLLECTION",COUNTIFS(DECISIONS!$A$6:$A$205,C196,DECISIONS!$K$6:$K$205,"UNRESOLVED")=1),"COMPATIBLE",IF(AND(D196="AUTHORITY / CONTENT",OR(COUNTIFS(DECISIONS!$A$6:$A$205,C196,DECISIONS!$E$6:$E$205,"INCLUDE REFERENCE")=1,COUNTIFS(DECISIONS!$A$6:$A$205,C196,DECISIONS!$E$6:$E$205,"INCLUDE CONDITIONAL")=1)),"COMPATIBLE",IF(AND(D196="NO ACTION / MONITOR",COUNTIFS(DECISIONS!$A$6:$A$205,C196,DECISIONS!$E$6:$E$205,"EXCLUDE DIRECT")=1),"COMPATIBLE","REVIEW")))))))</x:f>
      </x:c>
      <x:c r="K196" s="26" t="str">
        <x:f>IF(A196="","",IF(OR(H196&lt;&gt;"VALID",I196&lt;&gt;"MATCH",J196&lt;&gt;"COMPATIBLE"),"BLOCKED",IF(COUNTIFS(DECISIONS!$A$6:$A$205,C196,DECISIONS!$K$6:$K$205,"READY")=1,"READY",IF(D196="EVIDENCE COLLECTION","READY","UNRESOLVED"))))</x:f>
      </x:c>
    </x:row>
    <x:row r="197">
      <x:c r="A197" s="20"/>
      <x:c r="B197" s="20"/>
      <x:c r="C197" s="20"/>
      <x:c r="D197" s="20"/>
      <x:c r="E197" s="20"/>
      <x:c r="F197" s="20"/>
      <x:c r="G197" s="20"/>
      <x:c r="H197" s="26" t="str">
        <x:f>IF(A197="","",IF(COUNTIF($A$6:$A$205,A197)&gt;1,"INVALID - DUPLICATE ID",IF(AND(COUNTIF(CANDIDATES!$A$6:$A$205,B197)=1,COUNTIF(DECISIONS!$A$6:$A$205,C197)=1,OR(AND(LEN(D197)=18,IFERROR(FIND("DIRECT OFFER / CRO",D197),0)=1),AND(LEN(D197)=19,IFERROR(FIND("AUTHORITY / CONTENT",D197),0)=1),AND(LEN(D197)=25,IFERROR(FIND("PROCUREMENT / POSITIONING",D197),0)=1),AND(LEN(D197)=19,IFERROR(FIND("SUBSTITUTE RESPONSE",D197),0)=1),AND(LEN(D197)=19,IFERROR(FIND("EVIDENCE COLLECTION",D197),0)=1),AND(LEN(D197)=19,IFERROR(FIND("NO ACTION / MONITOR",D197),0)=1))),"VALID","INVALID - CONTROL / ID")))</x:f>
      </x:c>
      <x:c r="I197" s="26" t="str">
        <x:f>IF(A197="","",IF(COUNTIFS(DECISIONS!$A$6:$A$205,C197,DECISIONS!$B$6:$B$205,B197)=1,"MATCH","MISMATCH"))</x:f>
      </x:c>
      <x:c r="J197" s="26" t="str">
        <x:f>IF(A197="","",IF(I197&lt;&gt;"MATCH","INCOMPATIBLE",IF(AND(D197="DIRECT OFFER / CRO",COUNTIFS(DECISIONS!$A$6:$A$205,C197,DECISIONS!$E$6:$E$205,"INCLUDE DIRECT")=1),"COMPATIBLE",IF(AND(D197="SUBSTITUTE RESPONSE",COUNTIFS(DECISIONS!$A$6:$A$205,C197,DECISIONS!$E$6:$E$205,"INCLUDE SUBSTITUTE")=1),"COMPATIBLE",IF(AND(D197="EVIDENCE COLLECTION",COUNTIFS(DECISIONS!$A$6:$A$205,C197,DECISIONS!$K$6:$K$205,"UNRESOLVED")=1),"COMPATIBLE",IF(AND(D197="AUTHORITY / CONTENT",OR(COUNTIFS(DECISIONS!$A$6:$A$205,C197,DECISIONS!$E$6:$E$205,"INCLUDE REFERENCE")=1,COUNTIFS(DECISIONS!$A$6:$A$205,C197,DECISIONS!$E$6:$E$205,"INCLUDE CONDITIONAL")=1)),"COMPATIBLE",IF(AND(D197="NO ACTION / MONITOR",COUNTIFS(DECISIONS!$A$6:$A$205,C197,DECISIONS!$E$6:$E$205,"EXCLUDE DIRECT")=1),"COMPATIBLE","REVIEW")))))))</x:f>
      </x:c>
      <x:c r="K197" s="26" t="str">
        <x:f>IF(A197="","",IF(OR(H197&lt;&gt;"VALID",I197&lt;&gt;"MATCH",J197&lt;&gt;"COMPATIBLE"),"BLOCKED",IF(COUNTIFS(DECISIONS!$A$6:$A$205,C197,DECISIONS!$K$6:$K$205,"READY")=1,"READY",IF(D197="EVIDENCE COLLECTION","READY","UNRESOLVED"))))</x:f>
      </x:c>
    </x:row>
    <x:row r="198">
      <x:c r="A198" s="20"/>
      <x:c r="B198" s="20"/>
      <x:c r="C198" s="20"/>
      <x:c r="D198" s="20"/>
      <x:c r="E198" s="20"/>
      <x:c r="F198" s="20"/>
      <x:c r="G198" s="20"/>
      <x:c r="H198" s="26" t="str">
        <x:f>IF(A198="","",IF(COUNTIF($A$6:$A$205,A198)&gt;1,"INVALID - DUPLICATE ID",IF(AND(COUNTIF(CANDIDATES!$A$6:$A$205,B198)=1,COUNTIF(DECISIONS!$A$6:$A$205,C198)=1,OR(AND(LEN(D198)=18,IFERROR(FIND("DIRECT OFFER / CRO",D198),0)=1),AND(LEN(D198)=19,IFERROR(FIND("AUTHORITY / CONTENT",D198),0)=1),AND(LEN(D198)=25,IFERROR(FIND("PROCUREMENT / POSITIONING",D198),0)=1),AND(LEN(D198)=19,IFERROR(FIND("SUBSTITUTE RESPONSE",D198),0)=1),AND(LEN(D198)=19,IFERROR(FIND("EVIDENCE COLLECTION",D198),0)=1),AND(LEN(D198)=19,IFERROR(FIND("NO ACTION / MONITOR",D198),0)=1))),"VALID","INVALID - CONTROL / ID")))</x:f>
      </x:c>
      <x:c r="I198" s="26" t="str">
        <x:f>IF(A198="","",IF(COUNTIFS(DECISIONS!$A$6:$A$205,C198,DECISIONS!$B$6:$B$205,B198)=1,"MATCH","MISMATCH"))</x:f>
      </x:c>
      <x:c r="J198" s="26" t="str">
        <x:f>IF(A198="","",IF(I198&lt;&gt;"MATCH","INCOMPATIBLE",IF(AND(D198="DIRECT OFFER / CRO",COUNTIFS(DECISIONS!$A$6:$A$205,C198,DECISIONS!$E$6:$E$205,"INCLUDE DIRECT")=1),"COMPATIBLE",IF(AND(D198="SUBSTITUTE RESPONSE",COUNTIFS(DECISIONS!$A$6:$A$205,C198,DECISIONS!$E$6:$E$205,"INCLUDE SUBSTITUTE")=1),"COMPATIBLE",IF(AND(D198="EVIDENCE COLLECTION",COUNTIFS(DECISIONS!$A$6:$A$205,C198,DECISIONS!$K$6:$K$205,"UNRESOLVED")=1),"COMPATIBLE",IF(AND(D198="AUTHORITY / CONTENT",OR(COUNTIFS(DECISIONS!$A$6:$A$205,C198,DECISIONS!$E$6:$E$205,"INCLUDE REFERENCE")=1,COUNTIFS(DECISIONS!$A$6:$A$205,C198,DECISIONS!$E$6:$E$205,"INCLUDE CONDITIONAL")=1)),"COMPATIBLE",IF(AND(D198="NO ACTION / MONITOR",COUNTIFS(DECISIONS!$A$6:$A$205,C198,DECISIONS!$E$6:$E$205,"EXCLUDE DIRECT")=1),"COMPATIBLE","REVIEW")))))))</x:f>
      </x:c>
      <x:c r="K198" s="26" t="str">
        <x:f>IF(A198="","",IF(OR(H198&lt;&gt;"VALID",I198&lt;&gt;"MATCH",J198&lt;&gt;"COMPATIBLE"),"BLOCKED",IF(COUNTIFS(DECISIONS!$A$6:$A$205,C198,DECISIONS!$K$6:$K$205,"READY")=1,"READY",IF(D198="EVIDENCE COLLECTION","READY","UNRESOLVED"))))</x:f>
      </x:c>
    </x:row>
    <x:row r="199">
      <x:c r="A199" s="20"/>
      <x:c r="B199" s="20"/>
      <x:c r="C199" s="20"/>
      <x:c r="D199" s="20"/>
      <x:c r="E199" s="20"/>
      <x:c r="F199" s="20"/>
      <x:c r="G199" s="20"/>
      <x:c r="H199" s="26" t="str">
        <x:f>IF(A199="","",IF(COUNTIF($A$6:$A$205,A199)&gt;1,"INVALID - DUPLICATE ID",IF(AND(COUNTIF(CANDIDATES!$A$6:$A$205,B199)=1,COUNTIF(DECISIONS!$A$6:$A$205,C199)=1,OR(AND(LEN(D199)=18,IFERROR(FIND("DIRECT OFFER / CRO",D199),0)=1),AND(LEN(D199)=19,IFERROR(FIND("AUTHORITY / CONTENT",D199),0)=1),AND(LEN(D199)=25,IFERROR(FIND("PROCUREMENT / POSITIONING",D199),0)=1),AND(LEN(D199)=19,IFERROR(FIND("SUBSTITUTE RESPONSE",D199),0)=1),AND(LEN(D199)=19,IFERROR(FIND("EVIDENCE COLLECTION",D199),0)=1),AND(LEN(D199)=19,IFERROR(FIND("NO ACTION / MONITOR",D199),0)=1))),"VALID","INVALID - CONTROL / ID")))</x:f>
      </x:c>
      <x:c r="I199" s="26" t="str">
        <x:f>IF(A199="","",IF(COUNTIFS(DECISIONS!$A$6:$A$205,C199,DECISIONS!$B$6:$B$205,B199)=1,"MATCH","MISMATCH"))</x:f>
      </x:c>
      <x:c r="J199" s="26" t="str">
        <x:f>IF(A199="","",IF(I199&lt;&gt;"MATCH","INCOMPATIBLE",IF(AND(D199="DIRECT OFFER / CRO",COUNTIFS(DECISIONS!$A$6:$A$205,C199,DECISIONS!$E$6:$E$205,"INCLUDE DIRECT")=1),"COMPATIBLE",IF(AND(D199="SUBSTITUTE RESPONSE",COUNTIFS(DECISIONS!$A$6:$A$205,C199,DECISIONS!$E$6:$E$205,"INCLUDE SUBSTITUTE")=1),"COMPATIBLE",IF(AND(D199="EVIDENCE COLLECTION",COUNTIFS(DECISIONS!$A$6:$A$205,C199,DECISIONS!$K$6:$K$205,"UNRESOLVED")=1),"COMPATIBLE",IF(AND(D199="AUTHORITY / CONTENT",OR(COUNTIFS(DECISIONS!$A$6:$A$205,C199,DECISIONS!$E$6:$E$205,"INCLUDE REFERENCE")=1,COUNTIFS(DECISIONS!$A$6:$A$205,C199,DECISIONS!$E$6:$E$205,"INCLUDE CONDITIONAL")=1)),"COMPATIBLE",IF(AND(D199="NO ACTION / MONITOR",COUNTIFS(DECISIONS!$A$6:$A$205,C199,DECISIONS!$E$6:$E$205,"EXCLUDE DIRECT")=1),"COMPATIBLE","REVIEW")))))))</x:f>
      </x:c>
      <x:c r="K199" s="26" t="str">
        <x:f>IF(A199="","",IF(OR(H199&lt;&gt;"VALID",I199&lt;&gt;"MATCH",J199&lt;&gt;"COMPATIBLE"),"BLOCKED",IF(COUNTIFS(DECISIONS!$A$6:$A$205,C199,DECISIONS!$K$6:$K$205,"READY")=1,"READY",IF(D199="EVIDENCE COLLECTION","READY","UNRESOLVED"))))</x:f>
      </x:c>
    </x:row>
    <x:row r="200">
      <x:c r="A200" s="20"/>
      <x:c r="B200" s="20"/>
      <x:c r="C200" s="20"/>
      <x:c r="D200" s="20"/>
      <x:c r="E200" s="20"/>
      <x:c r="F200" s="20"/>
      <x:c r="G200" s="20"/>
      <x:c r="H200" s="26" t="str">
        <x:f>IF(A200="","",IF(COUNTIF($A$6:$A$205,A200)&gt;1,"INVALID - DUPLICATE ID",IF(AND(COUNTIF(CANDIDATES!$A$6:$A$205,B200)=1,COUNTIF(DECISIONS!$A$6:$A$205,C200)=1,OR(AND(LEN(D200)=18,IFERROR(FIND("DIRECT OFFER / CRO",D200),0)=1),AND(LEN(D200)=19,IFERROR(FIND("AUTHORITY / CONTENT",D200),0)=1),AND(LEN(D200)=25,IFERROR(FIND("PROCUREMENT / POSITIONING",D200),0)=1),AND(LEN(D200)=19,IFERROR(FIND("SUBSTITUTE RESPONSE",D200),0)=1),AND(LEN(D200)=19,IFERROR(FIND("EVIDENCE COLLECTION",D200),0)=1),AND(LEN(D200)=19,IFERROR(FIND("NO ACTION / MONITOR",D200),0)=1))),"VALID","INVALID - CONTROL / ID")))</x:f>
      </x:c>
      <x:c r="I200" s="26" t="str">
        <x:f>IF(A200="","",IF(COUNTIFS(DECISIONS!$A$6:$A$205,C200,DECISIONS!$B$6:$B$205,B200)=1,"MATCH","MISMATCH"))</x:f>
      </x:c>
      <x:c r="J200" s="26" t="str">
        <x:f>IF(A200="","",IF(I200&lt;&gt;"MATCH","INCOMPATIBLE",IF(AND(D200="DIRECT OFFER / CRO",COUNTIFS(DECISIONS!$A$6:$A$205,C200,DECISIONS!$E$6:$E$205,"INCLUDE DIRECT")=1),"COMPATIBLE",IF(AND(D200="SUBSTITUTE RESPONSE",COUNTIFS(DECISIONS!$A$6:$A$205,C200,DECISIONS!$E$6:$E$205,"INCLUDE SUBSTITUTE")=1),"COMPATIBLE",IF(AND(D200="EVIDENCE COLLECTION",COUNTIFS(DECISIONS!$A$6:$A$205,C200,DECISIONS!$K$6:$K$205,"UNRESOLVED")=1),"COMPATIBLE",IF(AND(D200="AUTHORITY / CONTENT",OR(COUNTIFS(DECISIONS!$A$6:$A$205,C200,DECISIONS!$E$6:$E$205,"INCLUDE REFERENCE")=1,COUNTIFS(DECISIONS!$A$6:$A$205,C200,DECISIONS!$E$6:$E$205,"INCLUDE CONDITIONAL")=1)),"COMPATIBLE",IF(AND(D200="NO ACTION / MONITOR",COUNTIFS(DECISIONS!$A$6:$A$205,C200,DECISIONS!$E$6:$E$205,"EXCLUDE DIRECT")=1),"COMPATIBLE","REVIEW")))))))</x:f>
      </x:c>
      <x:c r="K200" s="26" t="str">
        <x:f>IF(A200="","",IF(OR(H200&lt;&gt;"VALID",I200&lt;&gt;"MATCH",J200&lt;&gt;"COMPATIBLE"),"BLOCKED",IF(COUNTIFS(DECISIONS!$A$6:$A$205,C200,DECISIONS!$K$6:$K$205,"READY")=1,"READY",IF(D200="EVIDENCE COLLECTION","READY","UNRESOLVED"))))</x:f>
      </x:c>
    </x:row>
    <x:row r="201">
      <x:c r="A201" s="20"/>
      <x:c r="B201" s="20"/>
      <x:c r="C201" s="20"/>
      <x:c r="D201" s="20"/>
      <x:c r="E201" s="20"/>
      <x:c r="F201" s="20"/>
      <x:c r="G201" s="20"/>
      <x:c r="H201" s="26" t="str">
        <x:f>IF(A201="","",IF(COUNTIF($A$6:$A$205,A201)&gt;1,"INVALID - DUPLICATE ID",IF(AND(COUNTIF(CANDIDATES!$A$6:$A$205,B201)=1,COUNTIF(DECISIONS!$A$6:$A$205,C201)=1,OR(AND(LEN(D201)=18,IFERROR(FIND("DIRECT OFFER / CRO",D201),0)=1),AND(LEN(D201)=19,IFERROR(FIND("AUTHORITY / CONTENT",D201),0)=1),AND(LEN(D201)=25,IFERROR(FIND("PROCUREMENT / POSITIONING",D201),0)=1),AND(LEN(D201)=19,IFERROR(FIND("SUBSTITUTE RESPONSE",D201),0)=1),AND(LEN(D201)=19,IFERROR(FIND("EVIDENCE COLLECTION",D201),0)=1),AND(LEN(D201)=19,IFERROR(FIND("NO ACTION / MONITOR",D201),0)=1))),"VALID","INVALID - CONTROL / ID")))</x:f>
      </x:c>
      <x:c r="I201" s="26" t="str">
        <x:f>IF(A201="","",IF(COUNTIFS(DECISIONS!$A$6:$A$205,C201,DECISIONS!$B$6:$B$205,B201)=1,"MATCH","MISMATCH"))</x:f>
      </x:c>
      <x:c r="J201" s="26" t="str">
        <x:f>IF(A201="","",IF(I201&lt;&gt;"MATCH","INCOMPATIBLE",IF(AND(D201="DIRECT OFFER / CRO",COUNTIFS(DECISIONS!$A$6:$A$205,C201,DECISIONS!$E$6:$E$205,"INCLUDE DIRECT")=1),"COMPATIBLE",IF(AND(D201="SUBSTITUTE RESPONSE",COUNTIFS(DECISIONS!$A$6:$A$205,C201,DECISIONS!$E$6:$E$205,"INCLUDE SUBSTITUTE")=1),"COMPATIBLE",IF(AND(D201="EVIDENCE COLLECTION",COUNTIFS(DECISIONS!$A$6:$A$205,C201,DECISIONS!$K$6:$K$205,"UNRESOLVED")=1),"COMPATIBLE",IF(AND(D201="AUTHORITY / CONTENT",OR(COUNTIFS(DECISIONS!$A$6:$A$205,C201,DECISIONS!$E$6:$E$205,"INCLUDE REFERENCE")=1,COUNTIFS(DECISIONS!$A$6:$A$205,C201,DECISIONS!$E$6:$E$205,"INCLUDE CONDITIONAL")=1)),"COMPATIBLE",IF(AND(D201="NO ACTION / MONITOR",COUNTIFS(DECISIONS!$A$6:$A$205,C201,DECISIONS!$E$6:$E$205,"EXCLUDE DIRECT")=1),"COMPATIBLE","REVIEW")))))))</x:f>
      </x:c>
      <x:c r="K201" s="26" t="str">
        <x:f>IF(A201="","",IF(OR(H201&lt;&gt;"VALID",I201&lt;&gt;"MATCH",J201&lt;&gt;"COMPATIBLE"),"BLOCKED",IF(COUNTIFS(DECISIONS!$A$6:$A$205,C201,DECISIONS!$K$6:$K$205,"READY")=1,"READY",IF(D201="EVIDENCE COLLECTION","READY","UNRESOLVED"))))</x:f>
      </x:c>
    </x:row>
    <x:row r="202">
      <x:c r="A202" s="20"/>
      <x:c r="B202" s="20"/>
      <x:c r="C202" s="20"/>
      <x:c r="D202" s="20"/>
      <x:c r="E202" s="20"/>
      <x:c r="F202" s="20"/>
      <x:c r="G202" s="20"/>
      <x:c r="H202" s="26" t="str">
        <x:f>IF(A202="","",IF(COUNTIF($A$6:$A$205,A202)&gt;1,"INVALID - DUPLICATE ID",IF(AND(COUNTIF(CANDIDATES!$A$6:$A$205,B202)=1,COUNTIF(DECISIONS!$A$6:$A$205,C202)=1,OR(AND(LEN(D202)=18,IFERROR(FIND("DIRECT OFFER / CRO",D202),0)=1),AND(LEN(D202)=19,IFERROR(FIND("AUTHORITY / CONTENT",D202),0)=1),AND(LEN(D202)=25,IFERROR(FIND("PROCUREMENT / POSITIONING",D202),0)=1),AND(LEN(D202)=19,IFERROR(FIND("SUBSTITUTE RESPONSE",D202),0)=1),AND(LEN(D202)=19,IFERROR(FIND("EVIDENCE COLLECTION",D202),0)=1),AND(LEN(D202)=19,IFERROR(FIND("NO ACTION / MONITOR",D202),0)=1))),"VALID","INVALID - CONTROL / ID")))</x:f>
      </x:c>
      <x:c r="I202" s="26" t="str">
        <x:f>IF(A202="","",IF(COUNTIFS(DECISIONS!$A$6:$A$205,C202,DECISIONS!$B$6:$B$205,B202)=1,"MATCH","MISMATCH"))</x:f>
      </x:c>
      <x:c r="J202" s="26" t="str">
        <x:f>IF(A202="","",IF(I202&lt;&gt;"MATCH","INCOMPATIBLE",IF(AND(D202="DIRECT OFFER / CRO",COUNTIFS(DECISIONS!$A$6:$A$205,C202,DECISIONS!$E$6:$E$205,"INCLUDE DIRECT")=1),"COMPATIBLE",IF(AND(D202="SUBSTITUTE RESPONSE",COUNTIFS(DECISIONS!$A$6:$A$205,C202,DECISIONS!$E$6:$E$205,"INCLUDE SUBSTITUTE")=1),"COMPATIBLE",IF(AND(D202="EVIDENCE COLLECTION",COUNTIFS(DECISIONS!$A$6:$A$205,C202,DECISIONS!$K$6:$K$205,"UNRESOLVED")=1),"COMPATIBLE",IF(AND(D202="AUTHORITY / CONTENT",OR(COUNTIFS(DECISIONS!$A$6:$A$205,C202,DECISIONS!$E$6:$E$205,"INCLUDE REFERENCE")=1,COUNTIFS(DECISIONS!$A$6:$A$205,C202,DECISIONS!$E$6:$E$205,"INCLUDE CONDITIONAL")=1)),"COMPATIBLE",IF(AND(D202="NO ACTION / MONITOR",COUNTIFS(DECISIONS!$A$6:$A$205,C202,DECISIONS!$E$6:$E$205,"EXCLUDE DIRECT")=1),"COMPATIBLE","REVIEW")))))))</x:f>
      </x:c>
      <x:c r="K202" s="26" t="str">
        <x:f>IF(A202="","",IF(OR(H202&lt;&gt;"VALID",I202&lt;&gt;"MATCH",J202&lt;&gt;"COMPATIBLE"),"BLOCKED",IF(COUNTIFS(DECISIONS!$A$6:$A$205,C202,DECISIONS!$K$6:$K$205,"READY")=1,"READY",IF(D202="EVIDENCE COLLECTION","READY","UNRESOLVED"))))</x:f>
      </x:c>
    </x:row>
    <x:row r="203">
      <x:c r="A203" s="20"/>
      <x:c r="B203" s="20"/>
      <x:c r="C203" s="20"/>
      <x:c r="D203" s="20"/>
      <x:c r="E203" s="20"/>
      <x:c r="F203" s="20"/>
      <x:c r="G203" s="20"/>
      <x:c r="H203" s="26" t="str">
        <x:f>IF(A203="","",IF(COUNTIF($A$6:$A$205,A203)&gt;1,"INVALID - DUPLICATE ID",IF(AND(COUNTIF(CANDIDATES!$A$6:$A$205,B203)=1,COUNTIF(DECISIONS!$A$6:$A$205,C203)=1,OR(AND(LEN(D203)=18,IFERROR(FIND("DIRECT OFFER / CRO",D203),0)=1),AND(LEN(D203)=19,IFERROR(FIND("AUTHORITY / CONTENT",D203),0)=1),AND(LEN(D203)=25,IFERROR(FIND("PROCUREMENT / POSITIONING",D203),0)=1),AND(LEN(D203)=19,IFERROR(FIND("SUBSTITUTE RESPONSE",D203),0)=1),AND(LEN(D203)=19,IFERROR(FIND("EVIDENCE COLLECTION",D203),0)=1),AND(LEN(D203)=19,IFERROR(FIND("NO ACTION / MONITOR",D203),0)=1))),"VALID","INVALID - CONTROL / ID")))</x:f>
      </x:c>
      <x:c r="I203" s="26" t="str">
        <x:f>IF(A203="","",IF(COUNTIFS(DECISIONS!$A$6:$A$205,C203,DECISIONS!$B$6:$B$205,B203)=1,"MATCH","MISMATCH"))</x:f>
      </x:c>
      <x:c r="J203" s="26" t="str">
        <x:f>IF(A203="","",IF(I203&lt;&gt;"MATCH","INCOMPATIBLE",IF(AND(D203="DIRECT OFFER / CRO",COUNTIFS(DECISIONS!$A$6:$A$205,C203,DECISIONS!$E$6:$E$205,"INCLUDE DIRECT")=1),"COMPATIBLE",IF(AND(D203="SUBSTITUTE RESPONSE",COUNTIFS(DECISIONS!$A$6:$A$205,C203,DECISIONS!$E$6:$E$205,"INCLUDE SUBSTITUTE")=1),"COMPATIBLE",IF(AND(D203="EVIDENCE COLLECTION",COUNTIFS(DECISIONS!$A$6:$A$205,C203,DECISIONS!$K$6:$K$205,"UNRESOLVED")=1),"COMPATIBLE",IF(AND(D203="AUTHORITY / CONTENT",OR(COUNTIFS(DECISIONS!$A$6:$A$205,C203,DECISIONS!$E$6:$E$205,"INCLUDE REFERENCE")=1,COUNTIFS(DECISIONS!$A$6:$A$205,C203,DECISIONS!$E$6:$E$205,"INCLUDE CONDITIONAL")=1)),"COMPATIBLE",IF(AND(D203="NO ACTION / MONITOR",COUNTIFS(DECISIONS!$A$6:$A$205,C203,DECISIONS!$E$6:$E$205,"EXCLUDE DIRECT")=1),"COMPATIBLE","REVIEW")))))))</x:f>
      </x:c>
      <x:c r="K203" s="26" t="str">
        <x:f>IF(A203="","",IF(OR(H203&lt;&gt;"VALID",I203&lt;&gt;"MATCH",J203&lt;&gt;"COMPATIBLE"),"BLOCKED",IF(COUNTIFS(DECISIONS!$A$6:$A$205,C203,DECISIONS!$K$6:$K$205,"READY")=1,"READY",IF(D203="EVIDENCE COLLECTION","READY","UNRESOLVED"))))</x:f>
      </x:c>
    </x:row>
    <x:row r="204">
      <x:c r="A204" s="20"/>
      <x:c r="B204" s="20"/>
      <x:c r="C204" s="20"/>
      <x:c r="D204" s="20"/>
      <x:c r="E204" s="20"/>
      <x:c r="F204" s="20"/>
      <x:c r="G204" s="20"/>
      <x:c r="H204" s="26" t="str">
        <x:f>IF(A204="","",IF(COUNTIF($A$6:$A$205,A204)&gt;1,"INVALID - DUPLICATE ID",IF(AND(COUNTIF(CANDIDATES!$A$6:$A$205,B204)=1,COUNTIF(DECISIONS!$A$6:$A$205,C204)=1,OR(AND(LEN(D204)=18,IFERROR(FIND("DIRECT OFFER / CRO",D204),0)=1),AND(LEN(D204)=19,IFERROR(FIND("AUTHORITY / CONTENT",D204),0)=1),AND(LEN(D204)=25,IFERROR(FIND("PROCUREMENT / POSITIONING",D204),0)=1),AND(LEN(D204)=19,IFERROR(FIND("SUBSTITUTE RESPONSE",D204),0)=1),AND(LEN(D204)=19,IFERROR(FIND("EVIDENCE COLLECTION",D204),0)=1),AND(LEN(D204)=19,IFERROR(FIND("NO ACTION / MONITOR",D204),0)=1))),"VALID","INVALID - CONTROL / ID")))</x:f>
      </x:c>
      <x:c r="I204" s="26" t="str">
        <x:f>IF(A204="","",IF(COUNTIFS(DECISIONS!$A$6:$A$205,C204,DECISIONS!$B$6:$B$205,B204)=1,"MATCH","MISMATCH"))</x:f>
      </x:c>
      <x:c r="J204" s="26" t="str">
        <x:f>IF(A204="","",IF(I204&lt;&gt;"MATCH","INCOMPATIBLE",IF(AND(D204="DIRECT OFFER / CRO",COUNTIFS(DECISIONS!$A$6:$A$205,C204,DECISIONS!$E$6:$E$205,"INCLUDE DIRECT")=1),"COMPATIBLE",IF(AND(D204="SUBSTITUTE RESPONSE",COUNTIFS(DECISIONS!$A$6:$A$205,C204,DECISIONS!$E$6:$E$205,"INCLUDE SUBSTITUTE")=1),"COMPATIBLE",IF(AND(D204="EVIDENCE COLLECTION",COUNTIFS(DECISIONS!$A$6:$A$205,C204,DECISIONS!$K$6:$K$205,"UNRESOLVED")=1),"COMPATIBLE",IF(AND(D204="AUTHORITY / CONTENT",OR(COUNTIFS(DECISIONS!$A$6:$A$205,C204,DECISIONS!$E$6:$E$205,"INCLUDE REFERENCE")=1,COUNTIFS(DECISIONS!$A$6:$A$205,C204,DECISIONS!$E$6:$E$205,"INCLUDE CONDITIONAL")=1)),"COMPATIBLE",IF(AND(D204="NO ACTION / MONITOR",COUNTIFS(DECISIONS!$A$6:$A$205,C204,DECISIONS!$E$6:$E$205,"EXCLUDE DIRECT")=1),"COMPATIBLE","REVIEW")))))))</x:f>
      </x:c>
      <x:c r="K204" s="26" t="str">
        <x:f>IF(A204="","",IF(OR(H204&lt;&gt;"VALID",I204&lt;&gt;"MATCH",J204&lt;&gt;"COMPATIBLE"),"BLOCKED",IF(COUNTIFS(DECISIONS!$A$6:$A$205,C204,DECISIONS!$K$6:$K$205,"READY")=1,"READY",IF(D204="EVIDENCE COLLECTION","READY","UNRESOLVED"))))</x:f>
      </x:c>
    </x:row>
    <x:row r="205">
      <x:c r="A205" s="20"/>
      <x:c r="B205" s="20"/>
      <x:c r="C205" s="20"/>
      <x:c r="D205" s="20"/>
      <x:c r="E205" s="20"/>
      <x:c r="F205" s="20"/>
      <x:c r="G205" s="20"/>
      <x:c r="H205" s="26" t="str">
        <x:f>IF(A205="","",IF(COUNTIF($A$6:$A$205,A205)&gt;1,"INVALID - DUPLICATE ID",IF(AND(COUNTIF(CANDIDATES!$A$6:$A$205,B205)=1,COUNTIF(DECISIONS!$A$6:$A$205,C205)=1,OR(AND(LEN(D205)=18,IFERROR(FIND("DIRECT OFFER / CRO",D205),0)=1),AND(LEN(D205)=19,IFERROR(FIND("AUTHORITY / CONTENT",D205),0)=1),AND(LEN(D205)=25,IFERROR(FIND("PROCUREMENT / POSITIONING",D205),0)=1),AND(LEN(D205)=19,IFERROR(FIND("SUBSTITUTE RESPONSE",D205),0)=1),AND(LEN(D205)=19,IFERROR(FIND("EVIDENCE COLLECTION",D205),0)=1),AND(LEN(D205)=19,IFERROR(FIND("NO ACTION / MONITOR",D205),0)=1))),"VALID","INVALID - CONTROL / ID")))</x:f>
      </x:c>
      <x:c r="I205" s="26" t="str">
        <x:f>IF(A205="","",IF(COUNTIFS(DECISIONS!$A$6:$A$205,C205,DECISIONS!$B$6:$B$205,B205)=1,"MATCH","MISMATCH"))</x:f>
      </x:c>
      <x:c r="J205" s="26" t="str">
        <x:f>IF(A205="","",IF(I205&lt;&gt;"MATCH","INCOMPATIBLE",IF(AND(D205="DIRECT OFFER / CRO",COUNTIFS(DECISIONS!$A$6:$A$205,C205,DECISIONS!$E$6:$E$205,"INCLUDE DIRECT")=1),"COMPATIBLE",IF(AND(D205="SUBSTITUTE RESPONSE",COUNTIFS(DECISIONS!$A$6:$A$205,C205,DECISIONS!$E$6:$E$205,"INCLUDE SUBSTITUTE")=1),"COMPATIBLE",IF(AND(D205="EVIDENCE COLLECTION",COUNTIFS(DECISIONS!$A$6:$A$205,C205,DECISIONS!$K$6:$K$205,"UNRESOLVED")=1),"COMPATIBLE",IF(AND(D205="AUTHORITY / CONTENT",OR(COUNTIFS(DECISIONS!$A$6:$A$205,C205,DECISIONS!$E$6:$E$205,"INCLUDE REFERENCE")=1,COUNTIFS(DECISIONS!$A$6:$A$205,C205,DECISIONS!$E$6:$E$205,"INCLUDE CONDITIONAL")=1)),"COMPATIBLE",IF(AND(D205="NO ACTION / MONITOR",COUNTIFS(DECISIONS!$A$6:$A$205,C205,DECISIONS!$E$6:$E$205,"EXCLUDE DIRECT")=1),"COMPATIBLE","REVIEW")))))))</x:f>
      </x:c>
      <x:c r="K205" s="26" t="str">
        <x:f>IF(A205="","",IF(OR(H205&lt;&gt;"VALID",I205&lt;&gt;"MATCH",J205&lt;&gt;"COMPATIBLE"),"BLOCKED",IF(COUNTIFS(DECISIONS!$A$6:$A$205,C205,DECISIONS!$K$6:$K$205,"READY")=1,"READY",IF(D205="EVIDENCE COLLECTION","READY","UNRESOLVED"))))</x:f>
      </x:c>
    </x:row>
  </x:sheetData>
  <x:dataValidations count="1">
    <x:dataValidation type="list" sqref="D6:D205">
      <x:formula1>"DIRECT OFFER / CRO,AUTHORITY / CONTENT,PROCUREMENT / POSITIONING,SUBSTITUTE RESPONSE,EVIDENCE COLLECTION,NO ACTION / MONITOR"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6" hidden="0" customWidth="1"/>
    <x:col min="3" max="3" width="44" hidden="0" customWidth="1"/>
    <x:col min="4" max="4" width="40" hidden="0" customWidth="1"/>
    <x:col min="5" max="5" width="38" hidden="0" customWidth="1"/>
    <x:col min="6" max="6" width="40" hidden="0" customWidth="1"/>
    <x:col min="7" max="7" width="38" hidden="0" customWidth="1"/>
    <x:col min="8" max="8" width="22" hidden="0" customWidth="1"/>
    <x:col min="9" max="9" width="34" hidden="0" customWidth="1"/>
    <x:col min="10" max="10" width="28" hidden="0" customWidth="1"/>
    <x:col min="11" max="11" width="26" hidden="0" customWidth="1"/>
    <x:col min="12" max="12" width="48" hidden="0" customWidth="1"/>
    <x:col min="13" max="13" width="42" hidden="0" customWidth="1"/>
    <x:col min="14" max="14" width="48" hidden="0" customWidth="1"/>
  </x:cols>
  <x:sheetData>
    <x:row r="1">
      <x:c r="A1" s="5" t="str">
        <x:v>Candidate ID</x:v>
      </x:c>
      <x:c r="B1" s="5" t="str">
        <x:v>Buyer pain / JTBD</x:v>
      </x:c>
      <x:c r="C1" s="5" t="str">
        <x:v>Query theme</x:v>
      </x:c>
      <x:c r="D1" s="5" t="str">
        <x:v>Entity / relationship</x:v>
      </x:c>
      <x:c r="E1" s="5" t="str">
        <x:v>Strategic value</x:v>
      </x:c>
      <x:c r="F1" s="5" t="str">
        <x:v>Permitted use</x:v>
      </x:c>
      <x:c r="G1" s="5" t="str">
        <x:v>Proof still needed</x:v>
      </x:c>
      <x:c r="H1" s="5" t="str">
        <x:v>Owner</x:v>
      </x:c>
      <x:c r="I1" s="5" t="str">
        <x:v>Reopen trigger</x:v>
      </x:c>
      <x:c r="J1" s="5" t="str">
        <x:v>Governance note</x:v>
      </x:c>
      <x:c r="K1" s="34" t="str">
        <x:v>Decision / search intent</x:v>
      </x:c>
      <x:c r="L1" s="34" t="str">
        <x:v>Current benchmark source</x:v>
      </x:c>
      <x:c r="M1" s="34" t="str">
        <x:v>Evidence role</x:v>
      </x:c>
      <x:c r="N1" s="34" t="str">
        <x:v>Solution / next move</x:v>
      </x:c>
    </x:row>
    <x:row r="6">
      <x:c r="A6" s="20" t="str">
        <x:v>A01</x:v>
      </x:c>
      <x:c r="B6" s="20" t="str">
        <x:v>Need specialist cross-border advice without enterprise procurement overhead</x:v>
      </x:c>
      <x:c r="C6" s="20" t="str">
        <x:v>cross-border tax adviser for technology company; transfer pricing boutique</x:v>
      </x:c>
      <x:c r="D6" s="20" t="str">
        <x:v>technology company -&gt; cross-border tax matter -&gt; specialist adviser</x:v>
      </x:c>
      <x:c r="E6" s="20" t="str">
        <x:v>Differentiate scoped expertise + faster partner-led intake</x:v>
      </x:c>
      <x:c r="F6" s="20" t="str">
        <x:v>Offer, authority, intake and trust benchmarking</x:v>
      </x:c>
      <x:c r="G6" s="20" t="str">
        <x:v>Current engagement model and capacity evidence</x:v>
      </x:c>
      <x:c r="H6" s="20" t="str">
        <x:v>Founder / reviewer</x:v>
      </x:c>
      <x:c r="I6" s="20" t="str">
        <x:v>Buyer/matter/jurisdiction changes</x:v>
      </x:c>
      <x:c r="J6" s="20" t="str">
        <x:v>Non-governing: cannot change role/readiness.</x:v>
      </x:c>
      <x:c r="K6" s="16" t="str">
        <x:v>Hire specialist adviser</x:v>
      </x:c>
      <x:c r="L6" s="16" t="str">
        <x:v>https://hingemarketing.com/blog/story/competitive-strategy-for-professional-services</x:v>
      </x:c>
      <x:c r="M6" s="16" t="str">
        <x:v>Professional-services differentiation benchmark; not proof of competitor status</x:v>
      </x:c>
      <x:c r="N6" s="16" t="str">
        <x:v>Position specialist expertise only after the firm earns a direct role.</x:v>
      </x:c>
    </x:row>
    <x:row r="7">
      <x:c r="A7" s="20" t="str">
        <x:v>B02</x:v>
      </x:c>
      <x:c r="B7" s="20" t="str">
        <x:v>Need global coverage but may fear cost, complexity and slow procurement</x:v>
      </x:c>
      <x:c r="C7" s="20" t="str">
        <x:v>Big Four alternative for mid-market international tax; global tax advisory</x:v>
      </x:c>
      <x:c r="D7" s="20" t="str">
        <x:v>mid-market buyer -&gt; global firm -&gt; procurement model</x:v>
      </x:c>
      <x:c r="E7" s="20" t="str">
        <x:v>Clarify when scale is valuable versus excessive</x:v>
      </x:c>
      <x:c r="F7" s="20" t="str">
        <x:v>Procurement/positioning only until conflict resolves</x:v>
      </x:c>
      <x:c r="G7" s="20" t="str">
        <x:v>Regional acceptance threshold; timing</x:v>
      </x:c>
      <x:c r="H7" s="20" t="str">
        <x:v>Founder / reviewer</x:v>
      </x:c>
      <x:c r="I7" s="20" t="str">
        <x:v>CF01 resolves</x:v>
      </x:c>
      <x:c r="J7" s="20" t="str">
        <x:v>Non-governing.</x:v>
      </x:c>
      <x:c r="K7" s="16" t="str">
        <x:v>Compare scale / value</x:v>
      </x:c>
      <x:c r="L7" s="16" t="str">
        <x:v>https://www.thomsonreuters.com/en/institute/reports/2026-uk-legal-market-report</x:v>
      </x:c>
      <x:c r="M7" s="16" t="str">
        <x:v>Adjacent professional-services buyer/delivery benchmark; not tax-specific</x:v>
      </x:c>
      <x:c r="N7" s="16" t="str">
        <x:v>Test client fit, delivery model and value before copying scale signals.</x:v>
      </x:c>
    </x:row>
    <x:row r="8">
      <x:c r="A8" s="20" t="str">
        <x:v>C03</x:v>
      </x:c>
      <x:c r="B8" s="20" t="str">
        <x:v>Need legal privilege/representation alongside tax structuring</x:v>
      </x:c>
      <x:c r="C8" s="20" t="str">
        <x:v>tax lawyer vs tax adviser; cross-border tax legal advice</x:v>
      </x:c>
      <x:c r="D8" s="20" t="str">
        <x:v>tax matter -&gt; law firm -&gt; legal-led engagement</x:v>
      </x:c>
      <x:c r="E8" s="20" t="str">
        <x:v>Separate legal trust signals from advisory substitutability</x:v>
      </x:c>
      <x:c r="F8" s="20" t="str">
        <x:v>Authority/content on overlapping matter only</x:v>
      </x:c>
      <x:c r="G8" s="20" t="str">
        <x:v>Engagement and representation scope</x:v>
      </x:c>
      <x:c r="H8" s="20" t="str">
        <x:v>Founder / reviewer</x:v>
      </x:c>
      <x:c r="I8" s="20" t="str">
        <x:v>Mandate converges</x:v>
      </x:c>
      <x:c r="J8" s="20" t="str">
        <x:v>Non-governing.</x:v>
      </x:c>
      <x:c r="K8" s="16" t="str">
        <x:v>Compare legal-led alternative</x:v>
      </x:c>
      <x:c r="L8" s="16" t="str">
        <x:v>https://www.thomsonreuters.com/en/institute/reports/2026-uk-legal-market-report</x:v>
      </x:c>
      <x:c r="M8" s="16" t="str">
        <x:v>Adjacent legal-market evidence; not proof of tax-advisory substitution</x:v>
      </x:c>
      <x:c r="N8" s="16" t="str">
        <x:v>Keep legal authority and engagement economics as separate permissions.</x:v>
      </x:c>
    </x:row>
    <x:row r="9">
      <x:c r="A9" s="20" t="str">
        <x:v>D04</x:v>
      </x:c>
      <x:c r="B9" s="20" t="str">
        <x:v>Need lower-cost or faster self-service analysis</x:v>
      </x:c>
      <x:c r="C9" s="20" t="str">
        <x:v>international tax software; transfer pricing software</x:v>
      </x:c>
      <x:c r="D9" s="20" t="str">
        <x:v>buyer task -&gt; software -&gt; partial substitute</x:v>
      </x:c>
      <x:c r="E9" s="20" t="str">
        <x:v>Show what software can absorb and where expert judgement remains</x:v>
      </x:c>
      <x:c r="F9" s="20" t="str">
        <x:v>Substitute-response strategy</x:v>
      </x:c>
      <x:c r="G9" s="20" t="str">
        <x:v>Delivery ownership; expert responsibility</x:v>
      </x:c>
      <x:c r="H9" s="20" t="str">
        <x:v>Founder / reviewer</x:v>
      </x:c>
      <x:c r="I9" s="20" t="str">
        <x:v>CF02 resolves</x:v>
      </x:c>
      <x:c r="J9" s="20" t="str">
        <x:v>Non-governing.</x:v>
      </x:c>
      <x:c r="K9" s="16" t="str">
        <x:v>Assess software substitution</x:v>
      </x:c>
      <x:c r="L9" s="16" t="str">
        <x:v>https://www.thomsonreuters.com/en/institute/future-of-professionals-2026/report-legal</x:v>
      </x:c>
      <x:c r="M9" s="16" t="str">
        <x:v>Adjacent professional-services technology benchmark; not tax-specific</x:v>
      </x:c>
      <x:c r="N9" s="16" t="str">
        <x:v>Map automatable tasks separately from professional judgement and accountability.</x:v>
      </x:c>
    </x:row>
    <x:row r="10">
      <x:c r="A10" s="20" t="str">
        <x:v>E05</x:v>
      </x:c>
      <x:c r="B10" s="20" t="str">
        <x:v>Need authoritative definitions, standards and compliance context</x:v>
      </x:c>
      <x:c r="C10" s="20" t="str">
        <x:v>HMRC tax agent standard; OECD transfer pricing guidance</x:v>
      </x:c>
      <x:c r="D10" s="20" t="str">
        <x:v>authority -&gt; rule/standard -&gt; buyer trust</x:v>
      </x:c>
      <x:c r="E10" s="20" t="str">
        <x:v>Strengthen evidence and authority without treating source as rival</x:v>
      </x:c>
      <x:c r="F10" s="20" t="str">
        <x:v>Authority/source coverage only</x:v>
      </x:c>
      <x:c r="G10" s="20" t="str">
        <x:v>None for competitor role</x:v>
      </x:c>
      <x:c r="H10" s="20" t="str">
        <x:v>Founder / reviewer</x:v>
      </x:c>
      <x:c r="I10" s="20" t="str">
        <x:v>Authority role changes</x:v>
      </x:c>
      <x:c r="J10" s="20" t="str">
        <x:v>Non-governing.</x:v>
      </x:c>
      <x:c r="K10" s="16" t="str">
        <x:v>Verify authority / operating standard</x:v>
      </x:c>
      <x:c r="L10" s="16" t="str">
        <x:v>https://www.gov.uk/government/publications/hmrc-the-standard-for-agents/the-hmrc-standard-for-agents</x:v>
      </x:c>
      <x:c r="M10" s="16" t="str">
        <x:v>Primary professional-standard source</x:v>
      </x:c>
      <x:c r="N10" s="16" t="str">
        <x:v>Use for conduct/authority context, never as proof of commercial competition.</x:v>
      </x:c>
    </x:row>
    <x:row r="11">
      <x:c r="A11" s="20" t="str">
        <x:v>F06</x:v>
      </x:c>
      <x:c r="B11" s="20" t="str">
        <x:v>Need shortlist/discovery help</x:v>
      </x:c>
      <x:c r="C11" s="20" t="str">
        <x:v>international tax adviser directory; tax consultant marketplace</x:v>
      </x:c>
      <x:c r="D11" s="20" t="str">
        <x:v>buyer discovery -&gt; intermediary -&gt; adviser</x:v>
      </x:c>
      <x:c r="E11" s="20" t="str">
        <x:v>Understand discovery friction and comparison UX</x:v>
      </x:c>
      <x:c r="F11" s="20" t="str">
        <x:v>Discovery mechanics only</x:v>
      </x:c>
      <x:c r="G11" s="20" t="str">
        <x:v>Whether platform ever owns delivery</x:v>
      </x:c>
      <x:c r="H11" s="20" t="str">
        <x:v>Founder / reviewer</x:v>
      </x:c>
      <x:c r="I11" s="20" t="str">
        <x:v>Delivery changes</x:v>
      </x:c>
      <x:c r="J11" s="20" t="str">
        <x:v>Non-governing.</x:v>
      </x:c>
      <x:c r="K11" s="16" t="str">
        <x:v>Assess discovery intermediary</x:v>
      </x:c>
      <x:c r="L11" s="16" t="str">
        <x:v>https://www.semrush.com/blog/competitive-analysis/</x:v>
      </x:c>
      <x:c r="M11" s="16" t="str">
        <x:v>Competitor-analysis method benchmark; not role evidence</x:v>
      </x:c>
      <x:c r="N11" s="16" t="str">
        <x:v>Use visibility and traffic to discover candidates, then qualify role before comparison.</x:v>
      </x:c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16"/>
      <x:c r="L12" s="16"/>
      <x:c r="M12" s="16"/>
      <x:c r="N12" s="16"/>
    </x:row>
    <x:row r="13">
      <x:c r="A13" s="20" t="str">
        <x:v>CASE-01</x:v>
      </x:c>
      <x:c r="B13" s="20" t="str">
        <x:v>I cannot tell whether prestige is relevant or overkill</x:v>
      </x:c>
      <x:c r="C13" s="20" t="str">
        <x:v>boutique vs Big Four tax adviser; specialist vs global tax advisory</x:v>
      </x:c>
      <x:c r="D13" s="20" t="str">
        <x:v>buyer size -&gt; procurement threshold -&gt; firm scale</x:v>
      </x:c>
      <x:c r="E13" s="20" t="str">
        <x:v>Avoid prestige bias and over-benchmarking</x:v>
      </x:c>
      <x:c r="F13" s="20" t="str">
        <x:v>Positioning after role qualification</x:v>
      </x:c>
      <x:c r="G13" s="20" t="str">
        <x:v>Real procurement threshold from sales/win-loss evidence</x:v>
      </x:c>
      <x:c r="H13" s="20" t="str">
        <x:v>Founder / reviewer</x:v>
      </x:c>
      <x:c r="I13" s="20" t="str">
        <x:v>Buyer/threshold changes</x:v>
      </x:c>
      <x:c r="J13" s="20" t="str">
        <x:v>Non-governing</x:v>
      </x:c>
      <x:c r="K13" s="16" t="str">
        <x:v>Compare scale / procurement</x:v>
      </x:c>
      <x:c r="L13" s="16" t="str">
        <x:v>https://hingemarketing.com/blog/story/competitive-strategy-for-professional-services</x:v>
      </x:c>
      <x:c r="M13" s="16" t="str">
        <x:v>Buyer-valued differentiation method</x:v>
      </x:c>
      <x:c r="N13" s="16" t="str">
        <x:v>Ask whether the buyer values the difference before treating it as strategic.</x:v>
      </x:c>
    </x:row>
    <x:row r="14">
      <x:c r="A14" s="20" t="str">
        <x:v>CASE-02</x:v>
      </x:c>
      <x:c r="B14" s="20" t="str">
        <x:v>I need fee predictability and value, not just expertise</x:v>
      </x:c>
      <x:c r="C14" s="20" t="str">
        <x:v>fixed-fee international tax advice; tax adviser pricing model</x:v>
      </x:c>
      <x:c r="D14" s="20" t="str">
        <x:v>buyer risk -&gt; pricing model -&gt; engagement acceptance</x:v>
      </x:c>
      <x:c r="E14" s="20" t="str">
        <x:v>Translate value into buyer-relevant commercial proof</x:v>
      </x:c>
      <x:c r="F14" s="20" t="str">
        <x:v>Pricing/value comparison among qualified firms only</x:v>
      </x:c>
      <x:c r="G14" s="20" t="str">
        <x:v>Real fee model and scope-control evidence</x:v>
      </x:c>
      <x:c r="H14" s="20" t="str">
        <x:v>Founder / reviewer</x:v>
      </x:c>
      <x:c r="I14" s="20" t="str">
        <x:v>Pricing model changes</x:v>
      </x:c>
      <x:c r="J14" s="20" t="str">
        <x:v>Non-governing</x:v>
      </x:c>
      <x:c r="K14" s="16" t="str">
        <x:v>Evaluate value / pricing</x:v>
      </x:c>
      <x:c r="L14" s="16" t="str">
        <x:v>https://www.thomsonreuters.com/en/institute/reports/law-firm-rates-report-2026</x:v>
      </x:c>
      <x:c r="M14" s="16" t="str">
        <x:v>Adjacent professional-services pricing benchmark</x:v>
      </x:c>
      <x:c r="N14" s="16" t="str">
        <x:v>Compare pricing only after mandate and buyer fit are qualified.</x:v>
      </x:c>
    </x:row>
    <x:row r="15">
      <x:c r="A15" s="20" t="str">
        <x:v>CASE-03</x:v>
      </x:c>
      <x:c r="B15" s="20" t="str">
        <x:v>I want technology-enabled delivery without losing accountability</x:v>
      </x:c>
      <x:c r="C15" s="20" t="str">
        <x:v>AI tax advisory; tax automation with human review</x:v>
      </x:c>
      <x:c r="D15" s="20" t="str">
        <x:v>technology -&gt; workflow -&gt; professional accountability</x:v>
      </x:c>
      <x:c r="E15" s="20" t="str">
        <x:v>Separate efficiency claims from responsibility for judgement</x:v>
      </x:c>
      <x:c r="F15" s="20" t="str">
        <x:v>Delivery-model strategy</x:v>
      </x:c>
      <x:c r="G15" s="20" t="str">
        <x:v>Evidence of human review, liability and sign-off</x:v>
      </x:c>
      <x:c r="H15" s="20" t="str">
        <x:v>Founder / reviewer</x:v>
      </x:c>
      <x:c r="I15" s="20" t="str">
        <x:v>Delivery model changes</x:v>
      </x:c>
      <x:c r="J15" s="20" t="str">
        <x:v>Non-governing</x:v>
      </x:c>
      <x:c r="K15" s="16" t="str">
        <x:v>Evaluate AI-enabled delivery</x:v>
      </x:c>
      <x:c r="L15" s="16" t="str">
        <x:v>https://www.thomsonreuters.com/en/institute/future-of-professionals-2026/report-legal</x:v>
      </x:c>
      <x:c r="M15" s="16" t="str">
        <x:v>Adjacent professional-services technology benchmark</x:v>
      </x:c>
      <x:c r="N15" s="16" t="str">
        <x:v>Benchmark workflow improvement separately from professional responsibility.</x:v>
      </x:c>
    </x:row>
    <x:row r="16">
      <x:c r="A16" s="20" t="str">
        <x:v>CASE-04</x:v>
      </x:c>
      <x:c r="B16" s="20" t="str">
        <x:v>I need to know whether the adviser can currently operate with HMRC</x:v>
      </x:c>
      <x:c r="C16" s="20" t="str">
        <x:v>HMRC tax adviser registration; registered tax adviser HMRC</x:v>
      </x:c>
      <x:c r="D16" s="20" t="str">
        <x:v>tax adviser -&gt; registration conditions -&gt; operating permission</x:v>
      </x:c>
      <x:c r="E16" s="20" t="str">
        <x:v>Prevent visibility from substituting for operating-status evidence</x:v>
      </x:c>
      <x:c r="F16" s="20" t="str">
        <x:v>Authority/compliance qualification</x:v>
      </x:c>
      <x:c r="G16" s="20" t="str">
        <x:v>Current HMRC registration status where material</x:v>
      </x:c>
      <x:c r="H16" s="20" t="str">
        <x:v>Founder / reviewer</x:v>
      </x:c>
      <x:c r="I16" s="20" t="str">
        <x:v>Registration regime/status changes</x:v>
      </x:c>
      <x:c r="J16" s="20" t="str">
        <x:v>Non-governing</x:v>
      </x:c>
      <x:c r="K16" s="16" t="str">
        <x:v>Verify operating status</x:v>
      </x:c>
      <x:c r="L16" s="16" t="str">
        <x:v>https://www.gov.uk/guidance/check-if-and-when-you-need-to-register-as-a-tax-adviser-with-hmrc</x:v>
      </x:c>
      <x:c r="M16" s="16" t="str">
        <x:v>Primary current HMRC operational guidance</x:v>
      </x:c>
      <x:c r="N16" s="16" t="str">
        <x:v>Verify status/conditions separately from expertise or commercial fit.</x:v>
      </x:c>
    </x:row>
    <x:row r="17">
      <x:c r="A17" s="20" t="str">
        <x:v>CASE-05</x:v>
      </x:c>
      <x:c r="B17" s="20" t="str">
        <x:v>Our internal competitor list may not match what buyers actually consider</x:v>
      </x:c>
      <x:c r="C17" s="20" t="str">
        <x:v>professional services buyer shortlist; client-perceived competitors</x:v>
      </x:c>
      <x:c r="D17" s="20" t="str">
        <x:v>buyer perception -&gt; shortlist -&gt; competitor set</x:v>
      </x:c>
      <x:c r="E17" s="20" t="str">
        <x:v>Use buyer evidence to challenge internal prestige bias</x:v>
      </x:c>
      <x:c r="F17" s="20" t="str">
        <x:v>Sales/win-loss validation</x:v>
      </x:c>
      <x:c r="G17" s="20" t="str">
        <x:v>Real client/prospect shortlist evidence</x:v>
      </x:c>
      <x:c r="H17" s="20" t="str">
        <x:v>Founder / reviewer</x:v>
      </x:c>
      <x:c r="I17" s="20" t="str">
        <x:v>Sales evidence changes</x:v>
      </x:c>
      <x:c r="J17" s="20" t="str">
        <x:v>Non-governing</x:v>
      </x:c>
      <x:c r="K17" s="16" t="str">
        <x:v>Validate real shortlist</x:v>
      </x:c>
      <x:c r="L17" s="16" t="str">
        <x:v>https://hingemarketing.com/blog/story/are-your-competitors-flying-under-the-radar-use-competitive-analysis-to-adj</x:v>
      </x:c>
      <x:c r="M17" s="16" t="str">
        <x:v>Professional-services research method</x:v>
      </x:c>
      <x:c r="N17" s="16" t="str">
        <x:v>Use client/prospect evidence to validate the shortlist; do not invent it.</x:v>
      </x:c>
    </x:row>
    <x:row r="18">
      <x:c r="A18" s="20" t="str">
        <x:v>CASE-06</x:v>
      </x:c>
      <x:c r="B18" s="20" t="str">
        <x:v>Keyword or AI-visibility gaps are tempting us to benchmark the wrong domains</x:v>
      </x:c>
      <x:c r="C18" s="20" t="str">
        <x:v>professional services keyword gap; competitor AI visibility</x:v>
      </x:c>
      <x:c r="D18" s="20" t="str">
        <x:v>qualified role -&gt; query/entity gap -&gt; content decision</x:v>
      </x:c>
      <x:c r="E18" s="20" t="str">
        <x:v>Keep SEO/AEO research downstream of role qualification</x:v>
      </x:c>
      <x:c r="F18" s="20" t="str">
        <x:v>Search/AI visibility strategy only</x:v>
      </x:c>
      <x:c r="G18" s="20" t="str">
        <x:v>Role-qualified competitor set plus query evidence</x:v>
      </x:c>
      <x:c r="H18" s="20" t="str">
        <x:v>Founder / reviewer</x:v>
      </x:c>
      <x:c r="I18" s="20" t="str">
        <x:v>Search landscape changes</x:v>
      </x:c>
      <x:c r="J18" s="20" t="str">
        <x:v>Non-governing</x:v>
      </x:c>
      <x:c r="K18" s="16" t="str">
        <x:v>Analyze search/AI gaps</x:v>
      </x:c>
      <x:c r="L18" s="16" t="str">
        <x:v>https://www.semrush.com/blog/find-ai-visibility-gaps-with-semrush/</x:v>
      </x:c>
      <x:c r="M18" s="16" t="str">
        <x:v>Search/AI visibility method benchmark</x:v>
      </x:c>
      <x:c r="N18" s="16" t="str">
        <x:v>Do not let keyword or AI overlap promote a domain into the commercial set.</x:v>
      </x:c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16"/>
      <x:c r="L19" s="16"/>
      <x:c r="M19" s="16"/>
      <x:c r="N19" s="16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16"/>
      <x:c r="L20" s="16"/>
      <x:c r="M20" s="16"/>
      <x:c r="N20" s="16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16"/>
      <x:c r="L21" s="16"/>
      <x:c r="M21" s="16"/>
      <x:c r="N21" s="16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16"/>
      <x:c r="L22" s="16"/>
      <x:c r="M22" s="16"/>
      <x:c r="N22" s="16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16"/>
      <x:c r="L23" s="16"/>
      <x:c r="M23" s="16"/>
      <x:c r="N23" s="16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16"/>
      <x:c r="L24" s="16"/>
      <x:c r="M24" s="16"/>
      <x:c r="N24" s="16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16"/>
      <x:c r="L25" s="16"/>
      <x:c r="M25" s="16"/>
      <x:c r="N25" s="16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  <x:c r="J26" s="20"/>
      <x:c r="K26" s="16"/>
      <x:c r="L26" s="16"/>
      <x:c r="M26" s="16"/>
      <x:c r="N26" s="16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  <x:c r="J27" s="20"/>
      <x:c r="K27" s="16"/>
      <x:c r="L27" s="16"/>
      <x:c r="M27" s="16"/>
      <x:c r="N27" s="16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  <x:c r="J28" s="20"/>
      <x:c r="K28" s="16"/>
      <x:c r="L28" s="16"/>
      <x:c r="M28" s="16"/>
      <x:c r="N28" s="16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  <x:c r="J29" s="20"/>
      <x:c r="K29" s="16"/>
      <x:c r="L29" s="16"/>
      <x:c r="M29" s="16"/>
      <x:c r="N29" s="16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  <x:c r="J30" s="20"/>
      <x:c r="K30" s="16"/>
      <x:c r="L30" s="16"/>
      <x:c r="M30" s="16"/>
      <x:c r="N30" s="16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  <x:c r="J31" s="20"/>
      <x:c r="K31" s="16"/>
      <x:c r="L31" s="16"/>
      <x:c r="M31" s="16"/>
      <x:c r="N31" s="16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  <x:c r="J32" s="20"/>
      <x:c r="K32" s="16"/>
      <x:c r="L32" s="16"/>
      <x:c r="M32" s="16"/>
      <x:c r="N32" s="16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  <x:c r="J33" s="20"/>
      <x:c r="K33" s="16"/>
      <x:c r="L33" s="16"/>
      <x:c r="M33" s="16"/>
      <x:c r="N33" s="16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  <x:c r="K34" s="16"/>
      <x:c r="L34" s="16"/>
      <x:c r="M34" s="16"/>
      <x:c r="N34" s="16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  <x:c r="J35" s="20"/>
      <x:c r="K35" s="16"/>
      <x:c r="L35" s="16"/>
      <x:c r="M35" s="16"/>
      <x:c r="N35" s="16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  <x:c r="J36" s="20"/>
      <x:c r="K36" s="16"/>
      <x:c r="L36" s="16"/>
      <x:c r="M36" s="16"/>
      <x:c r="N36" s="16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  <x:c r="J37" s="20"/>
      <x:c r="K37" s="16"/>
      <x:c r="L37" s="16"/>
      <x:c r="M37" s="16"/>
      <x:c r="N37" s="16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  <x:c r="J38" s="20"/>
      <x:c r="K38" s="16"/>
      <x:c r="L38" s="16"/>
      <x:c r="M38" s="16"/>
      <x:c r="N38" s="16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  <x:c r="J39" s="20"/>
      <x:c r="K39" s="16"/>
      <x:c r="L39" s="16"/>
      <x:c r="M39" s="16"/>
      <x:c r="N39" s="16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  <x:c r="J40" s="20"/>
      <x:c r="K40" s="16"/>
      <x:c r="L40" s="16"/>
      <x:c r="M40" s="16"/>
      <x:c r="N40" s="16"/>
    </x:row>
    <x:row r="41">
      <x:c r="A41" s="20"/>
      <x:c r="B41" s="20"/>
      <x:c r="C41" s="20"/>
      <x:c r="D41" s="20"/>
      <x:c r="E41" s="20"/>
      <x:c r="F41" s="20"/>
      <x:c r="G41" s="20"/>
      <x:c r="H41" s="20"/>
      <x:c r="I41" s="20"/>
      <x:c r="J41" s="20"/>
      <x:c r="K41" s="16"/>
      <x:c r="L41" s="16"/>
      <x:c r="M41" s="16"/>
      <x:c r="N41" s="16"/>
    </x:row>
    <x:row r="42">
      <x:c r="A42" s="20"/>
      <x:c r="B42" s="20"/>
      <x:c r="C42" s="20"/>
      <x:c r="D42" s="20"/>
      <x:c r="E42" s="20"/>
      <x:c r="F42" s="20"/>
      <x:c r="G42" s="20"/>
      <x:c r="H42" s="20"/>
      <x:c r="I42" s="20"/>
      <x:c r="J42" s="20"/>
      <x:c r="K42" s="16"/>
      <x:c r="L42" s="16"/>
      <x:c r="M42" s="16"/>
      <x:c r="N42" s="16"/>
    </x:row>
    <x:row r="43">
      <x:c r="A43" s="20"/>
      <x:c r="B43" s="20"/>
      <x:c r="C43" s="20"/>
      <x:c r="D43" s="20"/>
      <x:c r="E43" s="20"/>
      <x:c r="F43" s="20"/>
      <x:c r="G43" s="20"/>
      <x:c r="H43" s="20"/>
      <x:c r="I43" s="20"/>
      <x:c r="J43" s="20"/>
      <x:c r="K43" s="16"/>
      <x:c r="L43" s="16"/>
      <x:c r="M43" s="16"/>
      <x:c r="N43" s="16"/>
    </x:row>
    <x:row r="44">
      <x:c r="A44" s="20"/>
      <x:c r="B44" s="20"/>
      <x:c r="C44" s="20"/>
      <x:c r="D44" s="20"/>
      <x:c r="E44" s="20"/>
      <x:c r="F44" s="20"/>
      <x:c r="G44" s="20"/>
      <x:c r="H44" s="20"/>
      <x:c r="I44" s="20"/>
      <x:c r="J44" s="20"/>
      <x:c r="K44" s="16"/>
      <x:c r="L44" s="16"/>
      <x:c r="M44" s="16"/>
      <x:c r="N44" s="16"/>
    </x:row>
    <x:row r="45">
      <x:c r="A45" s="20"/>
      <x:c r="B45" s="20"/>
      <x:c r="C45" s="20"/>
      <x:c r="D45" s="20"/>
      <x:c r="E45" s="20"/>
      <x:c r="F45" s="20"/>
      <x:c r="G45" s="20"/>
      <x:c r="H45" s="20"/>
      <x:c r="I45" s="20"/>
      <x:c r="J45" s="20"/>
      <x:c r="K45" s="16"/>
      <x:c r="L45" s="16"/>
      <x:c r="M45" s="16"/>
      <x:c r="N45" s="16"/>
    </x:row>
    <x:row r="46">
      <x:c r="A46" s="20"/>
      <x:c r="B46" s="20"/>
      <x:c r="C46" s="20"/>
      <x:c r="D46" s="20"/>
      <x:c r="E46" s="20"/>
      <x:c r="F46" s="20"/>
      <x:c r="G46" s="20"/>
      <x:c r="H46" s="20"/>
      <x:c r="I46" s="20"/>
      <x:c r="J46" s="20"/>
      <x:c r="K46" s="16"/>
      <x:c r="L46" s="16"/>
      <x:c r="M46" s="16"/>
      <x:c r="N46" s="16"/>
    </x:row>
    <x:row r="47">
      <x:c r="A47" s="20"/>
      <x:c r="B47" s="20"/>
      <x:c r="C47" s="20"/>
      <x:c r="D47" s="20"/>
      <x:c r="E47" s="20"/>
      <x:c r="F47" s="20"/>
      <x:c r="G47" s="20"/>
      <x:c r="H47" s="20"/>
      <x:c r="I47" s="20"/>
      <x:c r="J47" s="20"/>
      <x:c r="K47" s="16"/>
      <x:c r="L47" s="16"/>
      <x:c r="M47" s="16"/>
      <x:c r="N47" s="16"/>
    </x:row>
    <x:row r="48">
      <x:c r="A48" s="20"/>
      <x:c r="B48" s="20"/>
      <x:c r="C48" s="20"/>
      <x:c r="D48" s="20"/>
      <x:c r="E48" s="20"/>
      <x:c r="F48" s="20"/>
      <x:c r="G48" s="20"/>
      <x:c r="H48" s="20"/>
      <x:c r="I48" s="20"/>
      <x:c r="J48" s="20"/>
      <x:c r="K48" s="16"/>
      <x:c r="L48" s="16"/>
      <x:c r="M48" s="16"/>
      <x:c r="N48" s="16"/>
    </x:row>
    <x:row r="49">
      <x:c r="A49" s="20"/>
      <x:c r="B49" s="20"/>
      <x:c r="C49" s="20"/>
      <x:c r="D49" s="20"/>
      <x:c r="E49" s="20"/>
      <x:c r="F49" s="20"/>
      <x:c r="G49" s="20"/>
      <x:c r="H49" s="20"/>
      <x:c r="I49" s="20"/>
      <x:c r="J49" s="20"/>
      <x:c r="K49" s="16"/>
      <x:c r="L49" s="16"/>
      <x:c r="M49" s="16"/>
      <x:c r="N49" s="16"/>
    </x:row>
    <x:row r="50">
      <x:c r="A50" s="20"/>
      <x:c r="B50" s="20"/>
      <x:c r="C50" s="20"/>
      <x:c r="D50" s="20"/>
      <x:c r="E50" s="20"/>
      <x:c r="F50" s="20"/>
      <x:c r="G50" s="20"/>
      <x:c r="H50" s="20"/>
      <x:c r="I50" s="20"/>
      <x:c r="J50" s="20"/>
      <x:c r="K50" s="16"/>
      <x:c r="L50" s="16"/>
      <x:c r="M50" s="16"/>
      <x:c r="N50" s="16"/>
    </x:row>
    <x:row r="51">
      <x:c r="A51" s="20"/>
      <x:c r="B51" s="20"/>
      <x:c r="C51" s="20"/>
      <x:c r="D51" s="20"/>
      <x:c r="E51" s="20"/>
      <x:c r="F51" s="20"/>
      <x:c r="G51" s="20"/>
      <x:c r="H51" s="20"/>
      <x:c r="I51" s="20"/>
      <x:c r="J51" s="20"/>
      <x:c r="K51" s="16"/>
      <x:c r="L51" s="16"/>
      <x:c r="M51" s="16"/>
      <x:c r="N51" s="16"/>
    </x:row>
    <x:row r="52">
      <x:c r="A52" s="20"/>
      <x:c r="B52" s="20"/>
      <x:c r="C52" s="20"/>
      <x:c r="D52" s="20"/>
      <x:c r="E52" s="20"/>
      <x:c r="F52" s="20"/>
      <x:c r="G52" s="20"/>
      <x:c r="H52" s="20"/>
      <x:c r="I52" s="20"/>
      <x:c r="J52" s="20"/>
      <x:c r="K52" s="16"/>
      <x:c r="L52" s="16"/>
      <x:c r="M52" s="16"/>
      <x:c r="N52" s="16"/>
    </x:row>
    <x:row r="53">
      <x:c r="A53" s="20"/>
      <x:c r="B53" s="20"/>
      <x:c r="C53" s="20"/>
      <x:c r="D53" s="20"/>
      <x:c r="E53" s="20"/>
      <x:c r="F53" s="20"/>
      <x:c r="G53" s="20"/>
      <x:c r="H53" s="20"/>
      <x:c r="I53" s="20"/>
      <x:c r="J53" s="20"/>
      <x:c r="K53" s="16"/>
      <x:c r="L53" s="16"/>
      <x:c r="M53" s="16"/>
      <x:c r="N53" s="16"/>
    </x:row>
    <x:row r="54">
      <x:c r="A54" s="20"/>
      <x:c r="B54" s="20"/>
      <x:c r="C54" s="20"/>
      <x:c r="D54" s="20"/>
      <x:c r="E54" s="20"/>
      <x:c r="F54" s="20"/>
      <x:c r="G54" s="20"/>
      <x:c r="H54" s="20"/>
      <x:c r="I54" s="20"/>
      <x:c r="J54" s="20"/>
      <x:c r="K54" s="16"/>
      <x:c r="L54" s="16"/>
      <x:c r="M54" s="16"/>
      <x:c r="N54" s="16"/>
    </x:row>
    <x:row r="55">
      <x:c r="A55" s="20"/>
      <x:c r="B55" s="20"/>
      <x:c r="C55" s="20"/>
      <x:c r="D55" s="20"/>
      <x:c r="E55" s="20"/>
      <x:c r="F55" s="20"/>
      <x:c r="G55" s="20"/>
      <x:c r="H55" s="20"/>
      <x:c r="I55" s="20"/>
      <x:c r="J55" s="20"/>
      <x:c r="K55" s="16"/>
      <x:c r="L55" s="16"/>
      <x:c r="M55" s="16"/>
      <x:c r="N55" s="16"/>
    </x:row>
    <x:row r="56">
      <x:c r="A56" s="20"/>
      <x:c r="B56" s="20"/>
      <x:c r="C56" s="20"/>
      <x:c r="D56" s="20"/>
      <x:c r="E56" s="20"/>
      <x:c r="F56" s="20"/>
      <x:c r="G56" s="20"/>
      <x:c r="H56" s="20"/>
      <x:c r="I56" s="20"/>
      <x:c r="J56" s="20"/>
      <x:c r="K56" s="16"/>
      <x:c r="L56" s="16"/>
      <x:c r="M56" s="16"/>
      <x:c r="N56" s="16"/>
    </x:row>
    <x:row r="57">
      <x:c r="A57" s="20"/>
      <x:c r="B57" s="20"/>
      <x:c r="C57" s="20"/>
      <x:c r="D57" s="20"/>
      <x:c r="E57" s="20"/>
      <x:c r="F57" s="20"/>
      <x:c r="G57" s="20"/>
      <x:c r="H57" s="20"/>
      <x:c r="I57" s="20"/>
      <x:c r="J57" s="20"/>
      <x:c r="K57" s="16"/>
      <x:c r="L57" s="16"/>
      <x:c r="M57" s="16"/>
      <x:c r="N57" s="16"/>
    </x:row>
    <x:row r="58">
      <x:c r="A58" s="20"/>
      <x:c r="B58" s="20"/>
      <x:c r="C58" s="20"/>
      <x:c r="D58" s="20"/>
      <x:c r="E58" s="20"/>
      <x:c r="F58" s="20"/>
      <x:c r="G58" s="20"/>
      <x:c r="H58" s="20"/>
      <x:c r="I58" s="20"/>
      <x:c r="J58" s="20"/>
      <x:c r="K58" s="16"/>
      <x:c r="L58" s="16"/>
      <x:c r="M58" s="16"/>
      <x:c r="N58" s="16"/>
    </x:row>
    <x:row r="59">
      <x:c r="A59" s="20"/>
      <x:c r="B59" s="20"/>
      <x:c r="C59" s="20"/>
      <x:c r="D59" s="20"/>
      <x:c r="E59" s="20"/>
      <x:c r="F59" s="20"/>
      <x:c r="G59" s="20"/>
      <x:c r="H59" s="20"/>
      <x:c r="I59" s="20"/>
      <x:c r="J59" s="20"/>
      <x:c r="K59" s="16"/>
      <x:c r="L59" s="16"/>
      <x:c r="M59" s="16"/>
      <x:c r="N59" s="16"/>
    </x:row>
    <x:row r="60">
      <x:c r="A60" s="20"/>
      <x:c r="B60" s="20"/>
      <x:c r="C60" s="20"/>
      <x:c r="D60" s="20"/>
      <x:c r="E60" s="20"/>
      <x:c r="F60" s="20"/>
      <x:c r="G60" s="20"/>
      <x:c r="H60" s="20"/>
      <x:c r="I60" s="20"/>
      <x:c r="J60" s="20"/>
      <x:c r="K60" s="16"/>
      <x:c r="L60" s="16"/>
      <x:c r="M60" s="16"/>
      <x:c r="N60" s="16"/>
    </x:row>
    <x:row r="61">
      <x:c r="A61" s="20"/>
      <x:c r="B61" s="20"/>
      <x:c r="C61" s="20"/>
      <x:c r="D61" s="20"/>
      <x:c r="E61" s="20"/>
      <x:c r="F61" s="20"/>
      <x:c r="G61" s="20"/>
      <x:c r="H61" s="20"/>
      <x:c r="I61" s="20"/>
      <x:c r="J61" s="20"/>
      <x:c r="K61" s="16"/>
      <x:c r="L61" s="16"/>
      <x:c r="M61" s="16"/>
      <x:c r="N61" s="16"/>
    </x:row>
    <x:row r="62">
      <x:c r="A62" s="20"/>
      <x:c r="B62" s="20"/>
      <x:c r="C62" s="20"/>
      <x:c r="D62" s="20"/>
      <x:c r="E62" s="20"/>
      <x:c r="F62" s="20"/>
      <x:c r="G62" s="20"/>
      <x:c r="H62" s="20"/>
      <x:c r="I62" s="20"/>
      <x:c r="J62" s="20"/>
      <x:c r="K62" s="16"/>
      <x:c r="L62" s="16"/>
      <x:c r="M62" s="16"/>
      <x:c r="N62" s="16"/>
    </x:row>
    <x:row r="63">
      <x:c r="A63" s="20"/>
      <x:c r="B63" s="20"/>
      <x:c r="C63" s="20"/>
      <x:c r="D63" s="20"/>
      <x:c r="E63" s="20"/>
      <x:c r="F63" s="20"/>
      <x:c r="G63" s="20"/>
      <x:c r="H63" s="20"/>
      <x:c r="I63" s="20"/>
      <x:c r="J63" s="20"/>
      <x:c r="K63" s="16"/>
      <x:c r="L63" s="16"/>
      <x:c r="M63" s="16"/>
      <x:c r="N63" s="16"/>
    </x:row>
    <x:row r="64">
      <x:c r="A64" s="20"/>
      <x:c r="B64" s="20"/>
      <x:c r="C64" s="20"/>
      <x:c r="D64" s="20"/>
      <x:c r="E64" s="20"/>
      <x:c r="F64" s="20"/>
      <x:c r="G64" s="20"/>
      <x:c r="H64" s="20"/>
      <x:c r="I64" s="20"/>
      <x:c r="J64" s="20"/>
      <x:c r="K64" s="16"/>
      <x:c r="L64" s="16"/>
      <x:c r="M64" s="16"/>
      <x:c r="N64" s="16"/>
    </x:row>
    <x:row r="65">
      <x:c r="A65" s="20"/>
      <x:c r="B65" s="20"/>
      <x:c r="C65" s="20"/>
      <x:c r="D65" s="20"/>
      <x:c r="E65" s="20"/>
      <x:c r="F65" s="20"/>
      <x:c r="G65" s="20"/>
      <x:c r="H65" s="20"/>
      <x:c r="I65" s="20"/>
      <x:c r="J65" s="20"/>
      <x:c r="K65" s="16"/>
      <x:c r="L65" s="16"/>
      <x:c r="M65" s="16"/>
      <x:c r="N65" s="16"/>
    </x:row>
    <x:row r="66">
      <x:c r="A66" s="20"/>
      <x:c r="B66" s="20"/>
      <x:c r="C66" s="20"/>
      <x:c r="D66" s="20"/>
      <x:c r="E66" s="20"/>
      <x:c r="F66" s="20"/>
      <x:c r="G66" s="20"/>
      <x:c r="H66" s="20"/>
      <x:c r="I66" s="20"/>
      <x:c r="J66" s="20"/>
      <x:c r="K66" s="16"/>
      <x:c r="L66" s="16"/>
      <x:c r="M66" s="16"/>
      <x:c r="N66" s="16"/>
    </x:row>
    <x:row r="67">
      <x:c r="A67" s="20"/>
      <x:c r="B67" s="20"/>
      <x:c r="C67" s="20"/>
      <x:c r="D67" s="20"/>
      <x:c r="E67" s="20"/>
      <x:c r="F67" s="20"/>
      <x:c r="G67" s="20"/>
      <x:c r="H67" s="20"/>
      <x:c r="I67" s="20"/>
      <x:c r="J67" s="20"/>
      <x:c r="K67" s="16"/>
      <x:c r="L67" s="16"/>
      <x:c r="M67" s="16"/>
      <x:c r="N67" s="16"/>
    </x:row>
    <x:row r="68">
      <x:c r="A68" s="20"/>
      <x:c r="B68" s="20"/>
      <x:c r="C68" s="20"/>
      <x:c r="D68" s="20"/>
      <x:c r="E68" s="20"/>
      <x:c r="F68" s="20"/>
      <x:c r="G68" s="20"/>
      <x:c r="H68" s="20"/>
      <x:c r="I68" s="20"/>
      <x:c r="J68" s="20"/>
      <x:c r="K68" s="16"/>
      <x:c r="L68" s="16"/>
      <x:c r="M68" s="16"/>
      <x:c r="N68" s="16"/>
    </x:row>
    <x:row r="69">
      <x:c r="A69" s="20"/>
      <x:c r="B69" s="20"/>
      <x:c r="C69" s="20"/>
      <x:c r="D69" s="20"/>
      <x:c r="E69" s="20"/>
      <x:c r="F69" s="20"/>
      <x:c r="G69" s="20"/>
      <x:c r="H69" s="20"/>
      <x:c r="I69" s="20"/>
      <x:c r="J69" s="20"/>
      <x:c r="K69" s="16"/>
      <x:c r="L69" s="16"/>
      <x:c r="M69" s="16"/>
      <x:c r="N69" s="16"/>
    </x:row>
    <x:row r="70">
      <x:c r="A70" s="20"/>
      <x:c r="B70" s="20"/>
      <x:c r="C70" s="20"/>
      <x:c r="D70" s="20"/>
      <x:c r="E70" s="20"/>
      <x:c r="F70" s="20"/>
      <x:c r="G70" s="20"/>
      <x:c r="H70" s="20"/>
      <x:c r="I70" s="20"/>
      <x:c r="J70" s="20"/>
      <x:c r="K70" s="16"/>
      <x:c r="L70" s="16"/>
      <x:c r="M70" s="16"/>
      <x:c r="N70" s="16"/>
    </x:row>
    <x:row r="71">
      <x:c r="A71" s="20"/>
      <x:c r="B71" s="20"/>
      <x:c r="C71" s="20"/>
      <x:c r="D71" s="20"/>
      <x:c r="E71" s="20"/>
      <x:c r="F71" s="20"/>
      <x:c r="G71" s="20"/>
      <x:c r="H71" s="20"/>
      <x:c r="I71" s="20"/>
      <x:c r="J71" s="20"/>
      <x:c r="K71" s="16"/>
      <x:c r="L71" s="16"/>
      <x:c r="M71" s="16"/>
      <x:c r="N71" s="16"/>
    </x:row>
    <x:row r="72">
      <x:c r="A72" s="20"/>
      <x:c r="B72" s="20"/>
      <x:c r="C72" s="20"/>
      <x:c r="D72" s="20"/>
      <x:c r="E72" s="20"/>
      <x:c r="F72" s="20"/>
      <x:c r="G72" s="20"/>
      <x:c r="H72" s="20"/>
      <x:c r="I72" s="20"/>
      <x:c r="J72" s="20"/>
      <x:c r="K72" s="16"/>
      <x:c r="L72" s="16"/>
      <x:c r="M72" s="16"/>
      <x:c r="N72" s="16"/>
    </x:row>
    <x:row r="73">
      <x:c r="A73" s="20"/>
      <x:c r="B73" s="20"/>
      <x:c r="C73" s="20"/>
      <x:c r="D73" s="20"/>
      <x:c r="E73" s="20"/>
      <x:c r="F73" s="20"/>
      <x:c r="G73" s="20"/>
      <x:c r="H73" s="20"/>
      <x:c r="I73" s="20"/>
      <x:c r="J73" s="20"/>
      <x:c r="K73" s="16"/>
      <x:c r="L73" s="16"/>
      <x:c r="M73" s="16"/>
      <x:c r="N73" s="16"/>
    </x:row>
    <x:row r="74">
      <x:c r="A74" s="20"/>
      <x:c r="B74" s="20"/>
      <x:c r="C74" s="20"/>
      <x:c r="D74" s="20"/>
      <x:c r="E74" s="20"/>
      <x:c r="F74" s="20"/>
      <x:c r="G74" s="20"/>
      <x:c r="H74" s="20"/>
      <x:c r="I74" s="20"/>
      <x:c r="J74" s="20"/>
      <x:c r="K74" s="16"/>
      <x:c r="L74" s="16"/>
      <x:c r="M74" s="16"/>
      <x:c r="N74" s="16"/>
    </x:row>
    <x:row r="75">
      <x:c r="A75" s="20"/>
      <x:c r="B75" s="20"/>
      <x:c r="C75" s="20"/>
      <x:c r="D75" s="20"/>
      <x:c r="E75" s="20"/>
      <x:c r="F75" s="20"/>
      <x:c r="G75" s="20"/>
      <x:c r="H75" s="20"/>
      <x:c r="I75" s="20"/>
      <x:c r="J75" s="20"/>
      <x:c r="K75" s="16"/>
      <x:c r="L75" s="16"/>
      <x:c r="M75" s="16"/>
      <x:c r="N75" s="16"/>
    </x:row>
    <x:row r="76">
      <x:c r="A76" s="20"/>
      <x:c r="B76" s="20"/>
      <x:c r="C76" s="20"/>
      <x:c r="D76" s="20"/>
      <x:c r="E76" s="20"/>
      <x:c r="F76" s="20"/>
      <x:c r="G76" s="20"/>
      <x:c r="H76" s="20"/>
      <x:c r="I76" s="20"/>
      <x:c r="J76" s="20"/>
      <x:c r="K76" s="16"/>
      <x:c r="L76" s="16"/>
      <x:c r="M76" s="16"/>
      <x:c r="N76" s="16"/>
    </x:row>
    <x:row r="77">
      <x:c r="A77" s="20"/>
      <x:c r="B77" s="20"/>
      <x:c r="C77" s="20"/>
      <x:c r="D77" s="20"/>
      <x:c r="E77" s="20"/>
      <x:c r="F77" s="20"/>
      <x:c r="G77" s="20"/>
      <x:c r="H77" s="20"/>
      <x:c r="I77" s="20"/>
      <x:c r="J77" s="20"/>
      <x:c r="K77" s="16"/>
      <x:c r="L77" s="16"/>
      <x:c r="M77" s="16"/>
      <x:c r="N77" s="16"/>
    </x:row>
    <x:row r="78">
      <x:c r="A78" s="20"/>
      <x:c r="B78" s="20"/>
      <x:c r="C78" s="20"/>
      <x:c r="D78" s="20"/>
      <x:c r="E78" s="20"/>
      <x:c r="F78" s="20"/>
      <x:c r="G78" s="20"/>
      <x:c r="H78" s="20"/>
      <x:c r="I78" s="20"/>
      <x:c r="J78" s="20"/>
      <x:c r="K78" s="16"/>
      <x:c r="L78" s="16"/>
      <x:c r="M78" s="16"/>
      <x:c r="N78" s="16"/>
    </x:row>
    <x:row r="79">
      <x:c r="A79" s="20"/>
      <x:c r="B79" s="20"/>
      <x:c r="C79" s="20"/>
      <x:c r="D79" s="20"/>
      <x:c r="E79" s="20"/>
      <x:c r="F79" s="20"/>
      <x:c r="G79" s="20"/>
      <x:c r="H79" s="20"/>
      <x:c r="I79" s="20"/>
      <x:c r="J79" s="20"/>
      <x:c r="K79" s="16"/>
      <x:c r="L79" s="16"/>
      <x:c r="M79" s="16"/>
      <x:c r="N79" s="16"/>
    </x:row>
    <x:row r="80">
      <x:c r="A80" s="20"/>
      <x:c r="B80" s="20"/>
      <x:c r="C80" s="20"/>
      <x:c r="D80" s="20"/>
      <x:c r="E80" s="20"/>
      <x:c r="F80" s="20"/>
      <x:c r="G80" s="20"/>
      <x:c r="H80" s="20"/>
      <x:c r="I80" s="20"/>
      <x:c r="J80" s="20"/>
      <x:c r="K80" s="16"/>
      <x:c r="L80" s="16"/>
      <x:c r="M80" s="16"/>
      <x:c r="N80" s="16"/>
    </x:row>
    <x:row r="81">
      <x:c r="A81" s="20"/>
      <x:c r="B81" s="20"/>
      <x:c r="C81" s="20"/>
      <x:c r="D81" s="20"/>
      <x:c r="E81" s="20"/>
      <x:c r="F81" s="20"/>
      <x:c r="G81" s="20"/>
      <x:c r="H81" s="20"/>
      <x:c r="I81" s="20"/>
      <x:c r="J81" s="20"/>
      <x:c r="K81" s="16"/>
      <x:c r="L81" s="16"/>
      <x:c r="M81" s="16"/>
      <x:c r="N81" s="16"/>
    </x:row>
    <x:row r="82">
      <x:c r="A82" s="20"/>
      <x:c r="B82" s="20"/>
      <x:c r="C82" s="20"/>
      <x:c r="D82" s="20"/>
      <x:c r="E82" s="20"/>
      <x:c r="F82" s="20"/>
      <x:c r="G82" s="20"/>
      <x:c r="H82" s="20"/>
      <x:c r="I82" s="20"/>
      <x:c r="J82" s="20"/>
      <x:c r="K82" s="16"/>
      <x:c r="L82" s="16"/>
      <x:c r="M82" s="16"/>
      <x:c r="N82" s="16"/>
    </x:row>
    <x:row r="83">
      <x:c r="A83" s="20"/>
      <x:c r="B83" s="20"/>
      <x:c r="C83" s="20"/>
      <x:c r="D83" s="20"/>
      <x:c r="E83" s="20"/>
      <x:c r="F83" s="20"/>
      <x:c r="G83" s="20"/>
      <x:c r="H83" s="20"/>
      <x:c r="I83" s="20"/>
      <x:c r="J83" s="20"/>
      <x:c r="K83" s="16"/>
      <x:c r="L83" s="16"/>
      <x:c r="M83" s="16"/>
      <x:c r="N83" s="16"/>
    </x:row>
    <x:row r="84">
      <x:c r="A84" s="20"/>
      <x:c r="B84" s="20"/>
      <x:c r="C84" s="20"/>
      <x:c r="D84" s="20"/>
      <x:c r="E84" s="20"/>
      <x:c r="F84" s="20"/>
      <x:c r="G84" s="20"/>
      <x:c r="H84" s="20"/>
      <x:c r="I84" s="20"/>
      <x:c r="J84" s="20"/>
      <x:c r="K84" s="16"/>
      <x:c r="L84" s="16"/>
      <x:c r="M84" s="16"/>
      <x:c r="N84" s="16"/>
    </x:row>
    <x:row r="85">
      <x:c r="A85" s="20"/>
      <x:c r="B85" s="20"/>
      <x:c r="C85" s="20"/>
      <x:c r="D85" s="20"/>
      <x:c r="E85" s="20"/>
      <x:c r="F85" s="20"/>
      <x:c r="G85" s="20"/>
      <x:c r="H85" s="20"/>
      <x:c r="I85" s="20"/>
      <x:c r="J85" s="20"/>
      <x:c r="K85" s="16"/>
      <x:c r="L85" s="16"/>
      <x:c r="M85" s="16"/>
      <x:c r="N85" s="16"/>
    </x:row>
    <x:row r="86">
      <x:c r="A86" s="20"/>
      <x:c r="B86" s="20"/>
      <x:c r="C86" s="20"/>
      <x:c r="D86" s="20"/>
      <x:c r="E86" s="20"/>
      <x:c r="F86" s="20"/>
      <x:c r="G86" s="20"/>
      <x:c r="H86" s="20"/>
      <x:c r="I86" s="20"/>
      <x:c r="J86" s="20"/>
      <x:c r="K86" s="16"/>
      <x:c r="L86" s="16"/>
      <x:c r="M86" s="16"/>
      <x:c r="N86" s="16"/>
    </x:row>
    <x:row r="87">
      <x:c r="A87" s="20"/>
      <x:c r="B87" s="20"/>
      <x:c r="C87" s="20"/>
      <x:c r="D87" s="20"/>
      <x:c r="E87" s="20"/>
      <x:c r="F87" s="20"/>
      <x:c r="G87" s="20"/>
      <x:c r="H87" s="20"/>
      <x:c r="I87" s="20"/>
      <x:c r="J87" s="20"/>
      <x:c r="K87" s="16"/>
      <x:c r="L87" s="16"/>
      <x:c r="M87" s="16"/>
      <x:c r="N87" s="16"/>
    </x:row>
    <x:row r="88">
      <x:c r="A88" s="20"/>
      <x:c r="B88" s="20"/>
      <x:c r="C88" s="20"/>
      <x:c r="D88" s="20"/>
      <x:c r="E88" s="20"/>
      <x:c r="F88" s="20"/>
      <x:c r="G88" s="20"/>
      <x:c r="H88" s="20"/>
      <x:c r="I88" s="20"/>
      <x:c r="J88" s="20"/>
      <x:c r="K88" s="16"/>
      <x:c r="L88" s="16"/>
      <x:c r="M88" s="16"/>
      <x:c r="N88" s="16"/>
    </x:row>
    <x:row r="89">
      <x:c r="A89" s="20"/>
      <x:c r="B89" s="20"/>
      <x:c r="C89" s="20"/>
      <x:c r="D89" s="20"/>
      <x:c r="E89" s="20"/>
      <x:c r="F89" s="20"/>
      <x:c r="G89" s="20"/>
      <x:c r="H89" s="20"/>
      <x:c r="I89" s="20"/>
      <x:c r="J89" s="20"/>
      <x:c r="K89" s="16"/>
      <x:c r="L89" s="16"/>
      <x:c r="M89" s="16"/>
      <x:c r="N89" s="16"/>
    </x:row>
    <x:row r="90">
      <x:c r="A90" s="20"/>
      <x:c r="B90" s="20"/>
      <x:c r="C90" s="20"/>
      <x:c r="D90" s="20"/>
      <x:c r="E90" s="20"/>
      <x:c r="F90" s="20"/>
      <x:c r="G90" s="20"/>
      <x:c r="H90" s="20"/>
      <x:c r="I90" s="20"/>
      <x:c r="J90" s="20"/>
      <x:c r="K90" s="16"/>
      <x:c r="L90" s="16"/>
      <x:c r="M90" s="16"/>
      <x:c r="N90" s="16"/>
    </x:row>
    <x:row r="91">
      <x:c r="A91" s="20"/>
      <x:c r="B91" s="20"/>
      <x:c r="C91" s="20"/>
      <x:c r="D91" s="20"/>
      <x:c r="E91" s="20"/>
      <x:c r="F91" s="20"/>
      <x:c r="G91" s="20"/>
      <x:c r="H91" s="20"/>
      <x:c r="I91" s="20"/>
      <x:c r="J91" s="20"/>
      <x:c r="K91" s="16"/>
      <x:c r="L91" s="16"/>
      <x:c r="M91" s="16"/>
      <x:c r="N91" s="16"/>
    </x:row>
    <x:row r="92">
      <x:c r="A92" s="20"/>
      <x:c r="B92" s="20"/>
      <x:c r="C92" s="20"/>
      <x:c r="D92" s="20"/>
      <x:c r="E92" s="20"/>
      <x:c r="F92" s="20"/>
      <x:c r="G92" s="20"/>
      <x:c r="H92" s="20"/>
      <x:c r="I92" s="20"/>
      <x:c r="J92" s="20"/>
      <x:c r="K92" s="16"/>
      <x:c r="L92" s="16"/>
      <x:c r="M92" s="16"/>
      <x:c r="N92" s="16"/>
    </x:row>
    <x:row r="93">
      <x:c r="A93" s="20"/>
      <x:c r="B93" s="20"/>
      <x:c r="C93" s="20"/>
      <x:c r="D93" s="20"/>
      <x:c r="E93" s="20"/>
      <x:c r="F93" s="20"/>
      <x:c r="G93" s="20"/>
      <x:c r="H93" s="20"/>
      <x:c r="I93" s="20"/>
      <x:c r="J93" s="20"/>
      <x:c r="K93" s="16"/>
      <x:c r="L93" s="16"/>
      <x:c r="M93" s="16"/>
      <x:c r="N93" s="16"/>
    </x:row>
    <x:row r="94">
      <x:c r="A94" s="20"/>
      <x:c r="B94" s="20"/>
      <x:c r="C94" s="20"/>
      <x:c r="D94" s="20"/>
      <x:c r="E94" s="20"/>
      <x:c r="F94" s="20"/>
      <x:c r="G94" s="20"/>
      <x:c r="H94" s="20"/>
      <x:c r="I94" s="20"/>
      <x:c r="J94" s="20"/>
      <x:c r="K94" s="16"/>
      <x:c r="L94" s="16"/>
      <x:c r="M94" s="16"/>
      <x:c r="N94" s="16"/>
    </x:row>
    <x:row r="95">
      <x:c r="A95" s="20"/>
      <x:c r="B95" s="20"/>
      <x:c r="C95" s="20"/>
      <x:c r="D95" s="20"/>
      <x:c r="E95" s="20"/>
      <x:c r="F95" s="20"/>
      <x:c r="G95" s="20"/>
      <x:c r="H95" s="20"/>
      <x:c r="I95" s="20"/>
      <x:c r="J95" s="20"/>
      <x:c r="K95" s="16"/>
      <x:c r="L95" s="16"/>
      <x:c r="M95" s="16"/>
      <x:c r="N95" s="16"/>
    </x:row>
    <x:row r="96">
      <x:c r="A96" s="20"/>
      <x:c r="B96" s="20"/>
      <x:c r="C96" s="20"/>
      <x:c r="D96" s="20"/>
      <x:c r="E96" s="20"/>
      <x:c r="F96" s="20"/>
      <x:c r="G96" s="20"/>
      <x:c r="H96" s="20"/>
      <x:c r="I96" s="20"/>
      <x:c r="J96" s="20"/>
      <x:c r="K96" s="16"/>
      <x:c r="L96" s="16"/>
      <x:c r="M96" s="16"/>
      <x:c r="N96" s="16"/>
    </x:row>
    <x:row r="97">
      <x:c r="A97" s="20"/>
      <x:c r="B97" s="20"/>
      <x:c r="C97" s="20"/>
      <x:c r="D97" s="20"/>
      <x:c r="E97" s="20"/>
      <x:c r="F97" s="20"/>
      <x:c r="G97" s="20"/>
      <x:c r="H97" s="20"/>
      <x:c r="I97" s="20"/>
      <x:c r="J97" s="20"/>
      <x:c r="K97" s="16"/>
      <x:c r="L97" s="16"/>
      <x:c r="M97" s="16"/>
      <x:c r="N97" s="16"/>
    </x:row>
    <x:row r="98">
      <x:c r="A98" s="20"/>
      <x:c r="B98" s="20"/>
      <x:c r="C98" s="20"/>
      <x:c r="D98" s="20"/>
      <x:c r="E98" s="20"/>
      <x:c r="F98" s="20"/>
      <x:c r="G98" s="20"/>
      <x:c r="H98" s="20"/>
      <x:c r="I98" s="20"/>
      <x:c r="J98" s="20"/>
      <x:c r="K98" s="16"/>
      <x:c r="L98" s="16"/>
      <x:c r="M98" s="16"/>
      <x:c r="N98" s="16"/>
    </x:row>
    <x:row r="99">
      <x:c r="A99" s="20"/>
      <x:c r="B99" s="20"/>
      <x:c r="C99" s="20"/>
      <x:c r="D99" s="20"/>
      <x:c r="E99" s="20"/>
      <x:c r="F99" s="20"/>
      <x:c r="G99" s="20"/>
      <x:c r="H99" s="20"/>
      <x:c r="I99" s="20"/>
      <x:c r="J99" s="20"/>
      <x:c r="K99" s="16"/>
      <x:c r="L99" s="16"/>
      <x:c r="M99" s="16"/>
      <x:c r="N99" s="16"/>
    </x:row>
    <x:row r="100">
      <x:c r="A100" s="20"/>
      <x:c r="B100" s="20"/>
      <x:c r="C100" s="20"/>
      <x:c r="D100" s="20"/>
      <x:c r="E100" s="20"/>
      <x:c r="F100" s="20"/>
      <x:c r="G100" s="20"/>
      <x:c r="H100" s="20"/>
      <x:c r="I100" s="20"/>
      <x:c r="J100" s="20"/>
      <x:c r="K100" s="16"/>
      <x:c r="L100" s="16"/>
      <x:c r="M100" s="16"/>
      <x:c r="N100" s="16"/>
    </x:row>
    <x:row r="101">
      <x:c r="A101" s="20"/>
      <x:c r="B101" s="20"/>
      <x:c r="C101" s="20"/>
      <x:c r="D101" s="20"/>
      <x:c r="E101" s="20"/>
      <x:c r="F101" s="20"/>
      <x:c r="G101" s="20"/>
      <x:c r="H101" s="20"/>
      <x:c r="I101" s="20"/>
      <x:c r="J101" s="20"/>
      <x:c r="K101" s="16"/>
      <x:c r="L101" s="16"/>
      <x:c r="M101" s="16"/>
      <x:c r="N101" s="16"/>
    </x:row>
    <x:row r="102">
      <x:c r="A102" s="20"/>
      <x:c r="B102" s="20"/>
      <x:c r="C102" s="20"/>
      <x:c r="D102" s="20"/>
      <x:c r="E102" s="20"/>
      <x:c r="F102" s="20"/>
      <x:c r="G102" s="20"/>
      <x:c r="H102" s="20"/>
      <x:c r="I102" s="20"/>
      <x:c r="J102" s="20"/>
      <x:c r="K102" s="16"/>
      <x:c r="L102" s="16"/>
      <x:c r="M102" s="16"/>
      <x:c r="N102" s="16"/>
    </x:row>
    <x:row r="103">
      <x:c r="A103" s="20"/>
      <x:c r="B103" s="20"/>
      <x:c r="C103" s="20"/>
      <x:c r="D103" s="20"/>
      <x:c r="E103" s="20"/>
      <x:c r="F103" s="20"/>
      <x:c r="G103" s="20"/>
      <x:c r="H103" s="20"/>
      <x:c r="I103" s="20"/>
      <x:c r="J103" s="20"/>
      <x:c r="K103" s="16"/>
      <x:c r="L103" s="16"/>
      <x:c r="M103" s="16"/>
      <x:c r="N103" s="16"/>
    </x:row>
    <x:row r="104">
      <x:c r="A104" s="20"/>
      <x:c r="B104" s="20"/>
      <x:c r="C104" s="20"/>
      <x:c r="D104" s="20"/>
      <x:c r="E104" s="20"/>
      <x:c r="F104" s="20"/>
      <x:c r="G104" s="20"/>
      <x:c r="H104" s="20"/>
      <x:c r="I104" s="20"/>
      <x:c r="J104" s="20"/>
      <x:c r="K104" s="16"/>
      <x:c r="L104" s="16"/>
      <x:c r="M104" s="16"/>
      <x:c r="N104" s="16"/>
    </x:row>
    <x:row r="105">
      <x:c r="A105" s="20"/>
      <x:c r="B105" s="20"/>
      <x:c r="C105" s="20"/>
      <x:c r="D105" s="20"/>
      <x:c r="E105" s="20"/>
      <x:c r="F105" s="20"/>
      <x:c r="G105" s="20"/>
      <x:c r="H105" s="20"/>
      <x:c r="I105" s="20"/>
      <x:c r="J105" s="20"/>
      <x:c r="K105" s="16"/>
      <x:c r="L105" s="16"/>
      <x:c r="M105" s="16"/>
      <x:c r="N105" s="16"/>
    </x:row>
    <x:row r="106">
      <x:c r="A106" s="20"/>
      <x:c r="B106" s="20"/>
      <x:c r="C106" s="20"/>
      <x:c r="D106" s="20"/>
      <x:c r="E106" s="20"/>
      <x:c r="F106" s="20"/>
      <x:c r="G106" s="20"/>
      <x:c r="H106" s="20"/>
      <x:c r="I106" s="20"/>
      <x:c r="J106" s="20"/>
      <x:c r="K106" s="16"/>
      <x:c r="L106" s="16"/>
      <x:c r="M106" s="16"/>
      <x:c r="N106" s="16"/>
    </x:row>
    <x:row r="107">
      <x:c r="A107" s="20"/>
      <x:c r="B107" s="20"/>
      <x:c r="C107" s="20"/>
      <x:c r="D107" s="20"/>
      <x:c r="E107" s="20"/>
      <x:c r="F107" s="20"/>
      <x:c r="G107" s="20"/>
      <x:c r="H107" s="20"/>
      <x:c r="I107" s="20"/>
      <x:c r="J107" s="20"/>
      <x:c r="K107" s="16"/>
      <x:c r="L107" s="16"/>
      <x:c r="M107" s="16"/>
      <x:c r="N107" s="16"/>
    </x:row>
    <x:row r="108">
      <x:c r="A108" s="20"/>
      <x:c r="B108" s="20"/>
      <x:c r="C108" s="20"/>
      <x:c r="D108" s="20"/>
      <x:c r="E108" s="20"/>
      <x:c r="F108" s="20"/>
      <x:c r="G108" s="20"/>
      <x:c r="H108" s="20"/>
      <x:c r="I108" s="20"/>
      <x:c r="J108" s="20"/>
      <x:c r="K108" s="16"/>
      <x:c r="L108" s="16"/>
      <x:c r="M108" s="16"/>
      <x:c r="N108" s="16"/>
    </x:row>
    <x:row r="109">
      <x:c r="A109" s="20"/>
      <x:c r="B109" s="20"/>
      <x:c r="C109" s="20"/>
      <x:c r="D109" s="20"/>
      <x:c r="E109" s="20"/>
      <x:c r="F109" s="20"/>
      <x:c r="G109" s="20"/>
      <x:c r="H109" s="20"/>
      <x:c r="I109" s="20"/>
      <x:c r="J109" s="20"/>
      <x:c r="K109" s="16"/>
      <x:c r="L109" s="16"/>
      <x:c r="M109" s="16"/>
      <x:c r="N109" s="16"/>
    </x:row>
    <x:row r="110">
      <x:c r="A110" s="20"/>
      <x:c r="B110" s="20"/>
      <x:c r="C110" s="20"/>
      <x:c r="D110" s="20"/>
      <x:c r="E110" s="20"/>
      <x:c r="F110" s="20"/>
      <x:c r="G110" s="20"/>
      <x:c r="H110" s="20"/>
      <x:c r="I110" s="20"/>
      <x:c r="J110" s="20"/>
      <x:c r="K110" s="16"/>
      <x:c r="L110" s="16"/>
      <x:c r="M110" s="16"/>
      <x:c r="N110" s="16"/>
    </x:row>
    <x:row r="111">
      <x:c r="A111" s="20"/>
      <x:c r="B111" s="20"/>
      <x:c r="C111" s="20"/>
      <x:c r="D111" s="20"/>
      <x:c r="E111" s="20"/>
      <x:c r="F111" s="20"/>
      <x:c r="G111" s="20"/>
      <x:c r="H111" s="20"/>
      <x:c r="I111" s="20"/>
      <x:c r="J111" s="20"/>
      <x:c r="K111" s="16"/>
      <x:c r="L111" s="16"/>
      <x:c r="M111" s="16"/>
      <x:c r="N111" s="16"/>
    </x:row>
    <x:row r="112">
      <x:c r="A112" s="20"/>
      <x:c r="B112" s="20"/>
      <x:c r="C112" s="20"/>
      <x:c r="D112" s="20"/>
      <x:c r="E112" s="20"/>
      <x:c r="F112" s="20"/>
      <x:c r="G112" s="20"/>
      <x:c r="H112" s="20"/>
      <x:c r="I112" s="20"/>
      <x:c r="J112" s="20"/>
      <x:c r="K112" s="16"/>
      <x:c r="L112" s="16"/>
      <x:c r="M112" s="16"/>
      <x:c r="N112" s="16"/>
    </x:row>
    <x:row r="113">
      <x:c r="A113" s="20"/>
      <x:c r="B113" s="20"/>
      <x:c r="C113" s="20"/>
      <x:c r="D113" s="20"/>
      <x:c r="E113" s="20"/>
      <x:c r="F113" s="20"/>
      <x:c r="G113" s="20"/>
      <x:c r="H113" s="20"/>
      <x:c r="I113" s="20"/>
      <x:c r="J113" s="20"/>
      <x:c r="K113" s="16"/>
      <x:c r="L113" s="16"/>
      <x:c r="M113" s="16"/>
      <x:c r="N113" s="16"/>
    </x:row>
    <x:row r="114">
      <x:c r="A114" s="20"/>
      <x:c r="B114" s="20"/>
      <x:c r="C114" s="20"/>
      <x:c r="D114" s="20"/>
      <x:c r="E114" s="20"/>
      <x:c r="F114" s="20"/>
      <x:c r="G114" s="20"/>
      <x:c r="H114" s="20"/>
      <x:c r="I114" s="20"/>
      <x:c r="J114" s="20"/>
      <x:c r="K114" s="16"/>
      <x:c r="L114" s="16"/>
      <x:c r="M114" s="16"/>
      <x:c r="N114" s="16"/>
    </x:row>
    <x:row r="115">
      <x:c r="A115" s="20"/>
      <x:c r="B115" s="20"/>
      <x:c r="C115" s="20"/>
      <x:c r="D115" s="20"/>
      <x:c r="E115" s="20"/>
      <x:c r="F115" s="20"/>
      <x:c r="G115" s="20"/>
      <x:c r="H115" s="20"/>
      <x:c r="I115" s="20"/>
      <x:c r="J115" s="20"/>
      <x:c r="K115" s="16"/>
      <x:c r="L115" s="16"/>
      <x:c r="M115" s="16"/>
      <x:c r="N115" s="16"/>
    </x:row>
    <x:row r="116">
      <x:c r="A116" s="20"/>
      <x:c r="B116" s="20"/>
      <x:c r="C116" s="20"/>
      <x:c r="D116" s="20"/>
      <x:c r="E116" s="20"/>
      <x:c r="F116" s="20"/>
      <x:c r="G116" s="20"/>
      <x:c r="H116" s="20"/>
      <x:c r="I116" s="20"/>
      <x:c r="J116" s="20"/>
      <x:c r="K116" s="16"/>
      <x:c r="L116" s="16"/>
      <x:c r="M116" s="16"/>
      <x:c r="N116" s="16"/>
    </x:row>
    <x:row r="117">
      <x:c r="A117" s="20"/>
      <x:c r="B117" s="20"/>
      <x:c r="C117" s="20"/>
      <x:c r="D117" s="20"/>
      <x:c r="E117" s="20"/>
      <x:c r="F117" s="20"/>
      <x:c r="G117" s="20"/>
      <x:c r="H117" s="20"/>
      <x:c r="I117" s="20"/>
      <x:c r="J117" s="20"/>
      <x:c r="K117" s="16"/>
      <x:c r="L117" s="16"/>
      <x:c r="M117" s="16"/>
      <x:c r="N117" s="16"/>
    </x:row>
    <x:row r="118">
      <x:c r="A118" s="20"/>
      <x:c r="B118" s="20"/>
      <x:c r="C118" s="20"/>
      <x:c r="D118" s="20"/>
      <x:c r="E118" s="20"/>
      <x:c r="F118" s="20"/>
      <x:c r="G118" s="20"/>
      <x:c r="H118" s="20"/>
      <x:c r="I118" s="20"/>
      <x:c r="J118" s="20"/>
      <x:c r="K118" s="16"/>
      <x:c r="L118" s="16"/>
      <x:c r="M118" s="16"/>
      <x:c r="N118" s="16"/>
    </x:row>
    <x:row r="119">
      <x:c r="A119" s="20"/>
      <x:c r="B119" s="20"/>
      <x:c r="C119" s="20"/>
      <x:c r="D119" s="20"/>
      <x:c r="E119" s="20"/>
      <x:c r="F119" s="20"/>
      <x:c r="G119" s="20"/>
      <x:c r="H119" s="20"/>
      <x:c r="I119" s="20"/>
      <x:c r="J119" s="20"/>
      <x:c r="K119" s="16"/>
      <x:c r="L119" s="16"/>
      <x:c r="M119" s="16"/>
      <x:c r="N119" s="16"/>
    </x:row>
    <x:row r="120">
      <x:c r="A120" s="20"/>
      <x:c r="B120" s="20"/>
      <x:c r="C120" s="20"/>
      <x:c r="D120" s="20"/>
      <x:c r="E120" s="20"/>
      <x:c r="F120" s="20"/>
      <x:c r="G120" s="20"/>
      <x:c r="H120" s="20"/>
      <x:c r="I120" s="20"/>
      <x:c r="J120" s="20"/>
      <x:c r="K120" s="16"/>
      <x:c r="L120" s="16"/>
      <x:c r="M120" s="16"/>
      <x:c r="N120" s="16"/>
    </x:row>
    <x:row r="121">
      <x:c r="A121" s="20"/>
      <x:c r="B121" s="20"/>
      <x:c r="C121" s="20"/>
      <x:c r="D121" s="20"/>
      <x:c r="E121" s="20"/>
      <x:c r="F121" s="20"/>
      <x:c r="G121" s="20"/>
      <x:c r="H121" s="20"/>
      <x:c r="I121" s="20"/>
      <x:c r="J121" s="20"/>
      <x:c r="K121" s="16"/>
      <x:c r="L121" s="16"/>
      <x:c r="M121" s="16"/>
      <x:c r="N121" s="16"/>
    </x:row>
    <x:row r="122">
      <x:c r="A122" s="20"/>
      <x:c r="B122" s="20"/>
      <x:c r="C122" s="20"/>
      <x:c r="D122" s="20"/>
      <x:c r="E122" s="20"/>
      <x:c r="F122" s="20"/>
      <x:c r="G122" s="20"/>
      <x:c r="H122" s="20"/>
      <x:c r="I122" s="20"/>
      <x:c r="J122" s="20"/>
      <x:c r="K122" s="16"/>
      <x:c r="L122" s="16"/>
      <x:c r="M122" s="16"/>
      <x:c r="N122" s="16"/>
    </x:row>
    <x:row r="123">
      <x:c r="A123" s="20"/>
      <x:c r="B123" s="20"/>
      <x:c r="C123" s="20"/>
      <x:c r="D123" s="20"/>
      <x:c r="E123" s="20"/>
      <x:c r="F123" s="20"/>
      <x:c r="G123" s="20"/>
      <x:c r="H123" s="20"/>
      <x:c r="I123" s="20"/>
      <x:c r="J123" s="20"/>
      <x:c r="K123" s="16"/>
      <x:c r="L123" s="16"/>
      <x:c r="M123" s="16"/>
      <x:c r="N123" s="16"/>
    </x:row>
    <x:row r="124">
      <x:c r="A124" s="20"/>
      <x:c r="B124" s="20"/>
      <x:c r="C124" s="20"/>
      <x:c r="D124" s="20"/>
      <x:c r="E124" s="20"/>
      <x:c r="F124" s="20"/>
      <x:c r="G124" s="20"/>
      <x:c r="H124" s="20"/>
      <x:c r="I124" s="20"/>
      <x:c r="J124" s="20"/>
      <x:c r="K124" s="16"/>
      <x:c r="L124" s="16"/>
      <x:c r="M124" s="16"/>
      <x:c r="N124" s="16"/>
    </x:row>
    <x:row r="125">
      <x:c r="A125" s="20"/>
      <x:c r="B125" s="20"/>
      <x:c r="C125" s="20"/>
      <x:c r="D125" s="20"/>
      <x:c r="E125" s="20"/>
      <x:c r="F125" s="20"/>
      <x:c r="G125" s="20"/>
      <x:c r="H125" s="20"/>
      <x:c r="I125" s="20"/>
      <x:c r="J125" s="20"/>
      <x:c r="K125" s="16"/>
      <x:c r="L125" s="16"/>
      <x:c r="M125" s="16"/>
      <x:c r="N125" s="16"/>
    </x:row>
    <x:row r="126">
      <x:c r="A126" s="20"/>
      <x:c r="B126" s="20"/>
      <x:c r="C126" s="20"/>
      <x:c r="D126" s="20"/>
      <x:c r="E126" s="20"/>
      <x:c r="F126" s="20"/>
      <x:c r="G126" s="20"/>
      <x:c r="H126" s="20"/>
      <x:c r="I126" s="20"/>
      <x:c r="J126" s="20"/>
      <x:c r="K126" s="16"/>
      <x:c r="L126" s="16"/>
      <x:c r="M126" s="16"/>
      <x:c r="N126" s="16"/>
    </x:row>
    <x:row r="127">
      <x:c r="A127" s="20"/>
      <x:c r="B127" s="20"/>
      <x:c r="C127" s="20"/>
      <x:c r="D127" s="20"/>
      <x:c r="E127" s="20"/>
      <x:c r="F127" s="20"/>
      <x:c r="G127" s="20"/>
      <x:c r="H127" s="20"/>
      <x:c r="I127" s="20"/>
      <x:c r="J127" s="20"/>
      <x:c r="K127" s="16"/>
      <x:c r="L127" s="16"/>
      <x:c r="M127" s="16"/>
      <x:c r="N127" s="16"/>
    </x:row>
    <x:row r="128">
      <x:c r="A128" s="20"/>
      <x:c r="B128" s="20"/>
      <x:c r="C128" s="20"/>
      <x:c r="D128" s="20"/>
      <x:c r="E128" s="20"/>
      <x:c r="F128" s="20"/>
      <x:c r="G128" s="20"/>
      <x:c r="H128" s="20"/>
      <x:c r="I128" s="20"/>
      <x:c r="J128" s="20"/>
      <x:c r="K128" s="16"/>
      <x:c r="L128" s="16"/>
      <x:c r="M128" s="16"/>
      <x:c r="N128" s="16"/>
    </x:row>
    <x:row r="129">
      <x:c r="A129" s="20"/>
      <x:c r="B129" s="20"/>
      <x:c r="C129" s="20"/>
      <x:c r="D129" s="20"/>
      <x:c r="E129" s="20"/>
      <x:c r="F129" s="20"/>
      <x:c r="G129" s="20"/>
      <x:c r="H129" s="20"/>
      <x:c r="I129" s="20"/>
      <x:c r="J129" s="20"/>
      <x:c r="K129" s="16"/>
      <x:c r="L129" s="16"/>
      <x:c r="M129" s="16"/>
      <x:c r="N129" s="16"/>
    </x:row>
    <x:row r="130">
      <x:c r="A130" s="20"/>
      <x:c r="B130" s="20"/>
      <x:c r="C130" s="20"/>
      <x:c r="D130" s="20"/>
      <x:c r="E130" s="20"/>
      <x:c r="F130" s="20"/>
      <x:c r="G130" s="20"/>
      <x:c r="H130" s="20"/>
      <x:c r="I130" s="20"/>
      <x:c r="J130" s="20"/>
      <x:c r="K130" s="16"/>
      <x:c r="L130" s="16"/>
      <x:c r="M130" s="16"/>
      <x:c r="N130" s="16"/>
    </x:row>
    <x:row r="131">
      <x:c r="A131" s="20"/>
      <x:c r="B131" s="20"/>
      <x:c r="C131" s="20"/>
      <x:c r="D131" s="20"/>
      <x:c r="E131" s="20"/>
      <x:c r="F131" s="20"/>
      <x:c r="G131" s="20"/>
      <x:c r="H131" s="20"/>
      <x:c r="I131" s="20"/>
      <x:c r="J131" s="20"/>
      <x:c r="K131" s="16"/>
      <x:c r="L131" s="16"/>
      <x:c r="M131" s="16"/>
      <x:c r="N131" s="16"/>
    </x:row>
    <x:row r="132">
      <x:c r="A132" s="20"/>
      <x:c r="B132" s="20"/>
      <x:c r="C132" s="20"/>
      <x:c r="D132" s="20"/>
      <x:c r="E132" s="20"/>
      <x:c r="F132" s="20"/>
      <x:c r="G132" s="20"/>
      <x:c r="H132" s="20"/>
      <x:c r="I132" s="20"/>
      <x:c r="J132" s="20"/>
      <x:c r="K132" s="16"/>
      <x:c r="L132" s="16"/>
      <x:c r="M132" s="16"/>
      <x:c r="N132" s="16"/>
    </x:row>
    <x:row r="133">
      <x:c r="A133" s="20"/>
      <x:c r="B133" s="20"/>
      <x:c r="C133" s="20"/>
      <x:c r="D133" s="20"/>
      <x:c r="E133" s="20"/>
      <x:c r="F133" s="20"/>
      <x:c r="G133" s="20"/>
      <x:c r="H133" s="20"/>
      <x:c r="I133" s="20"/>
      <x:c r="J133" s="20"/>
      <x:c r="K133" s="16"/>
      <x:c r="L133" s="16"/>
      <x:c r="M133" s="16"/>
      <x:c r="N133" s="16"/>
    </x:row>
    <x:row r="134">
      <x:c r="A134" s="20"/>
      <x:c r="B134" s="20"/>
      <x:c r="C134" s="20"/>
      <x:c r="D134" s="20"/>
      <x:c r="E134" s="20"/>
      <x:c r="F134" s="20"/>
      <x:c r="G134" s="20"/>
      <x:c r="H134" s="20"/>
      <x:c r="I134" s="20"/>
      <x:c r="J134" s="20"/>
      <x:c r="K134" s="16"/>
      <x:c r="L134" s="16"/>
      <x:c r="M134" s="16"/>
      <x:c r="N134" s="16"/>
    </x:row>
    <x:row r="135">
      <x:c r="A135" s="20"/>
      <x:c r="B135" s="20"/>
      <x:c r="C135" s="20"/>
      <x:c r="D135" s="20"/>
      <x:c r="E135" s="20"/>
      <x:c r="F135" s="20"/>
      <x:c r="G135" s="20"/>
      <x:c r="H135" s="20"/>
      <x:c r="I135" s="20"/>
      <x:c r="J135" s="20"/>
      <x:c r="K135" s="16"/>
      <x:c r="L135" s="16"/>
      <x:c r="M135" s="16"/>
      <x:c r="N135" s="16"/>
    </x:row>
    <x:row r="136">
      <x:c r="A136" s="20"/>
      <x:c r="B136" s="20"/>
      <x:c r="C136" s="20"/>
      <x:c r="D136" s="20"/>
      <x:c r="E136" s="20"/>
      <x:c r="F136" s="20"/>
      <x:c r="G136" s="20"/>
      <x:c r="H136" s="20"/>
      <x:c r="I136" s="20"/>
      <x:c r="J136" s="20"/>
      <x:c r="K136" s="16"/>
      <x:c r="L136" s="16"/>
      <x:c r="M136" s="16"/>
      <x:c r="N136" s="16"/>
    </x:row>
    <x:row r="137">
      <x:c r="A137" s="20"/>
      <x:c r="B137" s="20"/>
      <x:c r="C137" s="20"/>
      <x:c r="D137" s="20"/>
      <x:c r="E137" s="20"/>
      <x:c r="F137" s="20"/>
      <x:c r="G137" s="20"/>
      <x:c r="H137" s="20"/>
      <x:c r="I137" s="20"/>
      <x:c r="J137" s="20"/>
      <x:c r="K137" s="16"/>
      <x:c r="L137" s="16"/>
      <x:c r="M137" s="16"/>
      <x:c r="N137" s="16"/>
    </x:row>
    <x:row r="138">
      <x:c r="A138" s="20"/>
      <x:c r="B138" s="20"/>
      <x:c r="C138" s="20"/>
      <x:c r="D138" s="20"/>
      <x:c r="E138" s="20"/>
      <x:c r="F138" s="20"/>
      <x:c r="G138" s="20"/>
      <x:c r="H138" s="20"/>
      <x:c r="I138" s="20"/>
      <x:c r="J138" s="20"/>
      <x:c r="K138" s="16"/>
      <x:c r="L138" s="16"/>
      <x:c r="M138" s="16"/>
      <x:c r="N138" s="16"/>
    </x:row>
    <x:row r="139">
      <x:c r="A139" s="20"/>
      <x:c r="B139" s="20"/>
      <x:c r="C139" s="20"/>
      <x:c r="D139" s="20"/>
      <x:c r="E139" s="20"/>
      <x:c r="F139" s="20"/>
      <x:c r="G139" s="20"/>
      <x:c r="H139" s="20"/>
      <x:c r="I139" s="20"/>
      <x:c r="J139" s="20"/>
      <x:c r="K139" s="16"/>
      <x:c r="L139" s="16"/>
      <x:c r="M139" s="16"/>
      <x:c r="N139" s="16"/>
    </x:row>
    <x:row r="140">
      <x:c r="A140" s="20"/>
      <x:c r="B140" s="20"/>
      <x:c r="C140" s="20"/>
      <x:c r="D140" s="20"/>
      <x:c r="E140" s="20"/>
      <x:c r="F140" s="20"/>
      <x:c r="G140" s="20"/>
      <x:c r="H140" s="20"/>
      <x:c r="I140" s="20"/>
      <x:c r="J140" s="20"/>
      <x:c r="K140" s="16"/>
      <x:c r="L140" s="16"/>
      <x:c r="M140" s="16"/>
      <x:c r="N140" s="16"/>
    </x:row>
    <x:row r="141">
      <x:c r="A141" s="20"/>
      <x:c r="B141" s="20"/>
      <x:c r="C141" s="20"/>
      <x:c r="D141" s="20"/>
      <x:c r="E141" s="20"/>
      <x:c r="F141" s="20"/>
      <x:c r="G141" s="20"/>
      <x:c r="H141" s="20"/>
      <x:c r="I141" s="20"/>
      <x:c r="J141" s="20"/>
      <x:c r="K141" s="16"/>
      <x:c r="L141" s="16"/>
      <x:c r="M141" s="16"/>
      <x:c r="N141" s="16"/>
    </x:row>
    <x:row r="142">
      <x:c r="A142" s="20"/>
      <x:c r="B142" s="20"/>
      <x:c r="C142" s="20"/>
      <x:c r="D142" s="20"/>
      <x:c r="E142" s="20"/>
      <x:c r="F142" s="20"/>
      <x:c r="G142" s="20"/>
      <x:c r="H142" s="20"/>
      <x:c r="I142" s="20"/>
      <x:c r="J142" s="20"/>
      <x:c r="K142" s="16"/>
      <x:c r="L142" s="16"/>
      <x:c r="M142" s="16"/>
      <x:c r="N142" s="16"/>
    </x:row>
    <x:row r="143">
      <x:c r="A143" s="20"/>
      <x:c r="B143" s="20"/>
      <x:c r="C143" s="20"/>
      <x:c r="D143" s="20"/>
      <x:c r="E143" s="20"/>
      <x:c r="F143" s="20"/>
      <x:c r="G143" s="20"/>
      <x:c r="H143" s="20"/>
      <x:c r="I143" s="20"/>
      <x:c r="J143" s="20"/>
      <x:c r="K143" s="16"/>
      <x:c r="L143" s="16"/>
      <x:c r="M143" s="16"/>
      <x:c r="N143" s="16"/>
    </x:row>
    <x:row r="144">
      <x:c r="A144" s="20"/>
      <x:c r="B144" s="20"/>
      <x:c r="C144" s="20"/>
      <x:c r="D144" s="20"/>
      <x:c r="E144" s="20"/>
      <x:c r="F144" s="20"/>
      <x:c r="G144" s="20"/>
      <x:c r="H144" s="20"/>
      <x:c r="I144" s="20"/>
      <x:c r="J144" s="20"/>
      <x:c r="K144" s="16"/>
      <x:c r="L144" s="16"/>
      <x:c r="M144" s="16"/>
      <x:c r="N144" s="16"/>
    </x:row>
    <x:row r="145">
      <x:c r="A145" s="20"/>
      <x:c r="B145" s="20"/>
      <x:c r="C145" s="20"/>
      <x:c r="D145" s="20"/>
      <x:c r="E145" s="20"/>
      <x:c r="F145" s="20"/>
      <x:c r="G145" s="20"/>
      <x:c r="H145" s="20"/>
      <x:c r="I145" s="20"/>
      <x:c r="J145" s="20"/>
      <x:c r="K145" s="16"/>
      <x:c r="L145" s="16"/>
      <x:c r="M145" s="16"/>
      <x:c r="N145" s="16"/>
    </x:row>
    <x:row r="146">
      <x:c r="A146" s="20"/>
      <x:c r="B146" s="20"/>
      <x:c r="C146" s="20"/>
      <x:c r="D146" s="20"/>
      <x:c r="E146" s="20"/>
      <x:c r="F146" s="20"/>
      <x:c r="G146" s="20"/>
      <x:c r="H146" s="20"/>
      <x:c r="I146" s="20"/>
      <x:c r="J146" s="20"/>
      <x:c r="K146" s="16"/>
      <x:c r="L146" s="16"/>
      <x:c r="M146" s="16"/>
      <x:c r="N146" s="16"/>
    </x:row>
    <x:row r="147">
      <x:c r="A147" s="20"/>
      <x:c r="B147" s="20"/>
      <x:c r="C147" s="20"/>
      <x:c r="D147" s="20"/>
      <x:c r="E147" s="20"/>
      <x:c r="F147" s="20"/>
      <x:c r="G147" s="20"/>
      <x:c r="H147" s="20"/>
      <x:c r="I147" s="20"/>
      <x:c r="J147" s="20"/>
      <x:c r="K147" s="16"/>
      <x:c r="L147" s="16"/>
      <x:c r="M147" s="16"/>
      <x:c r="N147" s="16"/>
    </x:row>
    <x:row r="148">
      <x:c r="A148" s="20"/>
      <x:c r="B148" s="20"/>
      <x:c r="C148" s="20"/>
      <x:c r="D148" s="20"/>
      <x:c r="E148" s="20"/>
      <x:c r="F148" s="20"/>
      <x:c r="G148" s="20"/>
      <x:c r="H148" s="20"/>
      <x:c r="I148" s="20"/>
      <x:c r="J148" s="20"/>
      <x:c r="K148" s="16"/>
      <x:c r="L148" s="16"/>
      <x:c r="M148" s="16"/>
      <x:c r="N148" s="16"/>
    </x:row>
    <x:row r="149">
      <x:c r="A149" s="20"/>
      <x:c r="B149" s="20"/>
      <x:c r="C149" s="20"/>
      <x:c r="D149" s="20"/>
      <x:c r="E149" s="20"/>
      <x:c r="F149" s="20"/>
      <x:c r="G149" s="20"/>
      <x:c r="H149" s="20"/>
      <x:c r="I149" s="20"/>
      <x:c r="J149" s="20"/>
      <x:c r="K149" s="16"/>
      <x:c r="L149" s="16"/>
      <x:c r="M149" s="16"/>
      <x:c r="N149" s="16"/>
    </x:row>
    <x:row r="150">
      <x:c r="A150" s="20"/>
      <x:c r="B150" s="20"/>
      <x:c r="C150" s="20"/>
      <x:c r="D150" s="20"/>
      <x:c r="E150" s="20"/>
      <x:c r="F150" s="20"/>
      <x:c r="G150" s="20"/>
      <x:c r="H150" s="20"/>
      <x:c r="I150" s="20"/>
      <x:c r="J150" s="20"/>
      <x:c r="K150" s="16"/>
      <x:c r="L150" s="16"/>
      <x:c r="M150" s="16"/>
      <x:c r="N150" s="16"/>
    </x:row>
    <x:row r="151">
      <x:c r="A151" s="20"/>
      <x:c r="B151" s="20"/>
      <x:c r="C151" s="20"/>
      <x:c r="D151" s="20"/>
      <x:c r="E151" s="20"/>
      <x:c r="F151" s="20"/>
      <x:c r="G151" s="20"/>
      <x:c r="H151" s="20"/>
      <x:c r="I151" s="20"/>
      <x:c r="J151" s="20"/>
      <x:c r="K151" s="16"/>
      <x:c r="L151" s="16"/>
      <x:c r="M151" s="16"/>
      <x:c r="N151" s="16"/>
    </x:row>
    <x:row r="152">
      <x:c r="A152" s="20"/>
      <x:c r="B152" s="20"/>
      <x:c r="C152" s="20"/>
      <x:c r="D152" s="20"/>
      <x:c r="E152" s="20"/>
      <x:c r="F152" s="20"/>
      <x:c r="G152" s="20"/>
      <x:c r="H152" s="20"/>
      <x:c r="I152" s="20"/>
      <x:c r="J152" s="20"/>
      <x:c r="K152" s="16"/>
      <x:c r="L152" s="16"/>
      <x:c r="M152" s="16"/>
      <x:c r="N152" s="16"/>
    </x:row>
    <x:row r="153">
      <x:c r="A153" s="20"/>
      <x:c r="B153" s="20"/>
      <x:c r="C153" s="20"/>
      <x:c r="D153" s="20"/>
      <x:c r="E153" s="20"/>
      <x:c r="F153" s="20"/>
      <x:c r="G153" s="20"/>
      <x:c r="H153" s="20"/>
      <x:c r="I153" s="20"/>
      <x:c r="J153" s="20"/>
      <x:c r="K153" s="16"/>
      <x:c r="L153" s="16"/>
      <x:c r="M153" s="16"/>
      <x:c r="N153" s="16"/>
    </x:row>
    <x:row r="154">
      <x:c r="A154" s="20"/>
      <x:c r="B154" s="20"/>
      <x:c r="C154" s="20"/>
      <x:c r="D154" s="20"/>
      <x:c r="E154" s="20"/>
      <x:c r="F154" s="20"/>
      <x:c r="G154" s="20"/>
      <x:c r="H154" s="20"/>
      <x:c r="I154" s="20"/>
      <x:c r="J154" s="20"/>
      <x:c r="K154" s="16"/>
      <x:c r="L154" s="16"/>
      <x:c r="M154" s="16"/>
      <x:c r="N154" s="16"/>
    </x:row>
    <x:row r="155">
      <x:c r="A155" s="20"/>
      <x:c r="B155" s="20"/>
      <x:c r="C155" s="20"/>
      <x:c r="D155" s="20"/>
      <x:c r="E155" s="20"/>
      <x:c r="F155" s="20"/>
      <x:c r="G155" s="20"/>
      <x:c r="H155" s="20"/>
      <x:c r="I155" s="20"/>
      <x:c r="J155" s="20"/>
      <x:c r="K155" s="16"/>
      <x:c r="L155" s="16"/>
      <x:c r="M155" s="16"/>
      <x:c r="N155" s="16"/>
    </x:row>
    <x:row r="156">
      <x:c r="A156" s="20"/>
      <x:c r="B156" s="20"/>
      <x:c r="C156" s="20"/>
      <x:c r="D156" s="20"/>
      <x:c r="E156" s="20"/>
      <x:c r="F156" s="20"/>
      <x:c r="G156" s="20"/>
      <x:c r="H156" s="20"/>
      <x:c r="I156" s="20"/>
      <x:c r="J156" s="20"/>
      <x:c r="K156" s="16"/>
      <x:c r="L156" s="16"/>
      <x:c r="M156" s="16"/>
      <x:c r="N156" s="16"/>
    </x:row>
    <x:row r="157">
      <x:c r="A157" s="20"/>
      <x:c r="B157" s="20"/>
      <x:c r="C157" s="20"/>
      <x:c r="D157" s="20"/>
      <x:c r="E157" s="20"/>
      <x:c r="F157" s="20"/>
      <x:c r="G157" s="20"/>
      <x:c r="H157" s="20"/>
      <x:c r="I157" s="20"/>
      <x:c r="J157" s="20"/>
      <x:c r="K157" s="16"/>
      <x:c r="L157" s="16"/>
      <x:c r="M157" s="16"/>
      <x:c r="N157" s="16"/>
    </x:row>
    <x:row r="158">
      <x:c r="A158" s="20"/>
      <x:c r="B158" s="20"/>
      <x:c r="C158" s="20"/>
      <x:c r="D158" s="20"/>
      <x:c r="E158" s="20"/>
      <x:c r="F158" s="20"/>
      <x:c r="G158" s="20"/>
      <x:c r="H158" s="20"/>
      <x:c r="I158" s="20"/>
      <x:c r="J158" s="20"/>
      <x:c r="K158" s="16"/>
      <x:c r="L158" s="16"/>
      <x:c r="M158" s="16"/>
      <x:c r="N158" s="16"/>
    </x:row>
    <x:row r="159">
      <x:c r="A159" s="20"/>
      <x:c r="B159" s="20"/>
      <x:c r="C159" s="20"/>
      <x:c r="D159" s="20"/>
      <x:c r="E159" s="20"/>
      <x:c r="F159" s="20"/>
      <x:c r="G159" s="20"/>
      <x:c r="H159" s="20"/>
      <x:c r="I159" s="20"/>
      <x:c r="J159" s="20"/>
      <x:c r="K159" s="16"/>
      <x:c r="L159" s="16"/>
      <x:c r="M159" s="16"/>
      <x:c r="N159" s="16"/>
    </x:row>
    <x:row r="160">
      <x:c r="A160" s="20"/>
      <x:c r="B160" s="20"/>
      <x:c r="C160" s="20"/>
      <x:c r="D160" s="20"/>
      <x:c r="E160" s="20"/>
      <x:c r="F160" s="20"/>
      <x:c r="G160" s="20"/>
      <x:c r="H160" s="20"/>
      <x:c r="I160" s="20"/>
      <x:c r="J160" s="20"/>
      <x:c r="K160" s="16"/>
      <x:c r="L160" s="16"/>
      <x:c r="M160" s="16"/>
      <x:c r="N160" s="16"/>
    </x:row>
    <x:row r="161">
      <x:c r="A161" s="20"/>
      <x:c r="B161" s="20"/>
      <x:c r="C161" s="20"/>
      <x:c r="D161" s="20"/>
      <x:c r="E161" s="20"/>
      <x:c r="F161" s="20"/>
      <x:c r="G161" s="20"/>
      <x:c r="H161" s="20"/>
      <x:c r="I161" s="20"/>
      <x:c r="J161" s="20"/>
      <x:c r="K161" s="16"/>
      <x:c r="L161" s="16"/>
      <x:c r="M161" s="16"/>
      <x:c r="N161" s="16"/>
    </x:row>
    <x:row r="162">
      <x:c r="A162" s="20"/>
      <x:c r="B162" s="20"/>
      <x:c r="C162" s="20"/>
      <x:c r="D162" s="20"/>
      <x:c r="E162" s="20"/>
      <x:c r="F162" s="20"/>
      <x:c r="G162" s="20"/>
      <x:c r="H162" s="20"/>
      <x:c r="I162" s="20"/>
      <x:c r="J162" s="20"/>
      <x:c r="K162" s="16"/>
      <x:c r="L162" s="16"/>
      <x:c r="M162" s="16"/>
      <x:c r="N162" s="16"/>
    </x:row>
    <x:row r="163">
      <x:c r="A163" s="20"/>
      <x:c r="B163" s="20"/>
      <x:c r="C163" s="20"/>
      <x:c r="D163" s="20"/>
      <x:c r="E163" s="20"/>
      <x:c r="F163" s="20"/>
      <x:c r="G163" s="20"/>
      <x:c r="H163" s="20"/>
      <x:c r="I163" s="20"/>
      <x:c r="J163" s="20"/>
      <x:c r="K163" s="16"/>
      <x:c r="L163" s="16"/>
      <x:c r="M163" s="16"/>
      <x:c r="N163" s="16"/>
    </x:row>
    <x:row r="164">
      <x:c r="A164" s="20"/>
      <x:c r="B164" s="20"/>
      <x:c r="C164" s="20"/>
      <x:c r="D164" s="20"/>
      <x:c r="E164" s="20"/>
      <x:c r="F164" s="20"/>
      <x:c r="G164" s="20"/>
      <x:c r="H164" s="20"/>
      <x:c r="I164" s="20"/>
      <x:c r="J164" s="20"/>
      <x:c r="K164" s="16"/>
      <x:c r="L164" s="16"/>
      <x:c r="M164" s="16"/>
      <x:c r="N164" s="16"/>
    </x:row>
    <x:row r="165">
      <x:c r="A165" s="20"/>
      <x:c r="B165" s="20"/>
      <x:c r="C165" s="20"/>
      <x:c r="D165" s="20"/>
      <x:c r="E165" s="20"/>
      <x:c r="F165" s="20"/>
      <x:c r="G165" s="20"/>
      <x:c r="H165" s="20"/>
      <x:c r="I165" s="20"/>
      <x:c r="J165" s="20"/>
      <x:c r="K165" s="16"/>
      <x:c r="L165" s="16"/>
      <x:c r="M165" s="16"/>
      <x:c r="N165" s="16"/>
    </x:row>
    <x:row r="166">
      <x:c r="A166" s="20"/>
      <x:c r="B166" s="20"/>
      <x:c r="C166" s="20"/>
      <x:c r="D166" s="20"/>
      <x:c r="E166" s="20"/>
      <x:c r="F166" s="20"/>
      <x:c r="G166" s="20"/>
      <x:c r="H166" s="20"/>
      <x:c r="I166" s="20"/>
      <x:c r="J166" s="20"/>
      <x:c r="K166" s="16"/>
      <x:c r="L166" s="16"/>
      <x:c r="M166" s="16"/>
      <x:c r="N166" s="16"/>
    </x:row>
    <x:row r="167">
      <x:c r="A167" s="20"/>
      <x:c r="B167" s="20"/>
      <x:c r="C167" s="20"/>
      <x:c r="D167" s="20"/>
      <x:c r="E167" s="20"/>
      <x:c r="F167" s="20"/>
      <x:c r="G167" s="20"/>
      <x:c r="H167" s="20"/>
      <x:c r="I167" s="20"/>
      <x:c r="J167" s="20"/>
      <x:c r="K167" s="16"/>
      <x:c r="L167" s="16"/>
      <x:c r="M167" s="16"/>
      <x:c r="N167" s="16"/>
    </x:row>
    <x:row r="168">
      <x:c r="A168" s="20"/>
      <x:c r="B168" s="20"/>
      <x:c r="C168" s="20"/>
      <x:c r="D168" s="20"/>
      <x:c r="E168" s="20"/>
      <x:c r="F168" s="20"/>
      <x:c r="G168" s="20"/>
      <x:c r="H168" s="20"/>
      <x:c r="I168" s="20"/>
      <x:c r="J168" s="20"/>
      <x:c r="K168" s="16"/>
      <x:c r="L168" s="16"/>
      <x:c r="M168" s="16"/>
      <x:c r="N168" s="16"/>
    </x:row>
    <x:row r="169">
      <x:c r="A169" s="20"/>
      <x:c r="B169" s="20"/>
      <x:c r="C169" s="20"/>
      <x:c r="D169" s="20"/>
      <x:c r="E169" s="20"/>
      <x:c r="F169" s="20"/>
      <x:c r="G169" s="20"/>
      <x:c r="H169" s="20"/>
      <x:c r="I169" s="20"/>
      <x:c r="J169" s="20"/>
      <x:c r="K169" s="16"/>
      <x:c r="L169" s="16"/>
      <x:c r="M169" s="16"/>
      <x:c r="N169" s="16"/>
    </x:row>
    <x:row r="170">
      <x:c r="A170" s="20"/>
      <x:c r="B170" s="20"/>
      <x:c r="C170" s="20"/>
      <x:c r="D170" s="20"/>
      <x:c r="E170" s="20"/>
      <x:c r="F170" s="20"/>
      <x:c r="G170" s="20"/>
      <x:c r="H170" s="20"/>
      <x:c r="I170" s="20"/>
      <x:c r="J170" s="20"/>
      <x:c r="K170" s="16"/>
      <x:c r="L170" s="16"/>
      <x:c r="M170" s="16"/>
      <x:c r="N170" s="16"/>
    </x:row>
    <x:row r="171">
      <x:c r="A171" s="20"/>
      <x:c r="B171" s="20"/>
      <x:c r="C171" s="20"/>
      <x:c r="D171" s="20"/>
      <x:c r="E171" s="20"/>
      <x:c r="F171" s="20"/>
      <x:c r="G171" s="20"/>
      <x:c r="H171" s="20"/>
      <x:c r="I171" s="20"/>
      <x:c r="J171" s="20"/>
      <x:c r="K171" s="16"/>
      <x:c r="L171" s="16"/>
      <x:c r="M171" s="16"/>
      <x:c r="N171" s="16"/>
    </x:row>
    <x:row r="172">
      <x:c r="A172" s="20"/>
      <x:c r="B172" s="20"/>
      <x:c r="C172" s="20"/>
      <x:c r="D172" s="20"/>
      <x:c r="E172" s="20"/>
      <x:c r="F172" s="20"/>
      <x:c r="G172" s="20"/>
      <x:c r="H172" s="20"/>
      <x:c r="I172" s="20"/>
      <x:c r="J172" s="20"/>
      <x:c r="K172" s="16"/>
      <x:c r="L172" s="16"/>
      <x:c r="M172" s="16"/>
      <x:c r="N172" s="16"/>
    </x:row>
    <x:row r="173">
      <x:c r="A173" s="20"/>
      <x:c r="B173" s="20"/>
      <x:c r="C173" s="20"/>
      <x:c r="D173" s="20"/>
      <x:c r="E173" s="20"/>
      <x:c r="F173" s="20"/>
      <x:c r="G173" s="20"/>
      <x:c r="H173" s="20"/>
      <x:c r="I173" s="20"/>
      <x:c r="J173" s="20"/>
      <x:c r="K173" s="16"/>
      <x:c r="L173" s="16"/>
      <x:c r="M173" s="16"/>
      <x:c r="N173" s="16"/>
    </x:row>
    <x:row r="174">
      <x:c r="A174" s="20"/>
      <x:c r="B174" s="20"/>
      <x:c r="C174" s="20"/>
      <x:c r="D174" s="20"/>
      <x:c r="E174" s="20"/>
      <x:c r="F174" s="20"/>
      <x:c r="G174" s="20"/>
      <x:c r="H174" s="20"/>
      <x:c r="I174" s="20"/>
      <x:c r="J174" s="20"/>
      <x:c r="K174" s="16"/>
      <x:c r="L174" s="16"/>
      <x:c r="M174" s="16"/>
      <x:c r="N174" s="16"/>
    </x:row>
    <x:row r="175">
      <x:c r="A175" s="20"/>
      <x:c r="B175" s="20"/>
      <x:c r="C175" s="20"/>
      <x:c r="D175" s="20"/>
      <x:c r="E175" s="20"/>
      <x:c r="F175" s="20"/>
      <x:c r="G175" s="20"/>
      <x:c r="H175" s="20"/>
      <x:c r="I175" s="20"/>
      <x:c r="J175" s="20"/>
      <x:c r="K175" s="16"/>
      <x:c r="L175" s="16"/>
      <x:c r="M175" s="16"/>
      <x:c r="N175" s="16"/>
    </x:row>
    <x:row r="176">
      <x:c r="A176" s="20"/>
      <x:c r="B176" s="20"/>
      <x:c r="C176" s="20"/>
      <x:c r="D176" s="20"/>
      <x:c r="E176" s="20"/>
      <x:c r="F176" s="20"/>
      <x:c r="G176" s="20"/>
      <x:c r="H176" s="20"/>
      <x:c r="I176" s="20"/>
      <x:c r="J176" s="20"/>
      <x:c r="K176" s="16"/>
      <x:c r="L176" s="16"/>
      <x:c r="M176" s="16"/>
      <x:c r="N176" s="16"/>
    </x:row>
    <x:row r="177">
      <x:c r="A177" s="20"/>
      <x:c r="B177" s="20"/>
      <x:c r="C177" s="20"/>
      <x:c r="D177" s="20"/>
      <x:c r="E177" s="20"/>
      <x:c r="F177" s="20"/>
      <x:c r="G177" s="20"/>
      <x:c r="H177" s="20"/>
      <x:c r="I177" s="20"/>
      <x:c r="J177" s="20"/>
      <x:c r="K177" s="16"/>
      <x:c r="L177" s="16"/>
      <x:c r="M177" s="16"/>
      <x:c r="N177" s="16"/>
    </x:row>
    <x:row r="178">
      <x:c r="A178" s="20"/>
      <x:c r="B178" s="20"/>
      <x:c r="C178" s="20"/>
      <x:c r="D178" s="20"/>
      <x:c r="E178" s="20"/>
      <x:c r="F178" s="20"/>
      <x:c r="G178" s="20"/>
      <x:c r="H178" s="20"/>
      <x:c r="I178" s="20"/>
      <x:c r="J178" s="20"/>
      <x:c r="K178" s="16"/>
      <x:c r="L178" s="16"/>
      <x:c r="M178" s="16"/>
      <x:c r="N178" s="16"/>
    </x:row>
    <x:row r="179">
      <x:c r="A179" s="20"/>
      <x:c r="B179" s="20"/>
      <x:c r="C179" s="20"/>
      <x:c r="D179" s="20"/>
      <x:c r="E179" s="20"/>
      <x:c r="F179" s="20"/>
      <x:c r="G179" s="20"/>
      <x:c r="H179" s="20"/>
      <x:c r="I179" s="20"/>
      <x:c r="J179" s="20"/>
      <x:c r="K179" s="16"/>
      <x:c r="L179" s="16"/>
      <x:c r="M179" s="16"/>
      <x:c r="N179" s="16"/>
    </x:row>
    <x:row r="180">
      <x:c r="A180" s="20"/>
      <x:c r="B180" s="20"/>
      <x:c r="C180" s="20"/>
      <x:c r="D180" s="20"/>
      <x:c r="E180" s="20"/>
      <x:c r="F180" s="20"/>
      <x:c r="G180" s="20"/>
      <x:c r="H180" s="20"/>
      <x:c r="I180" s="20"/>
      <x:c r="J180" s="20"/>
      <x:c r="K180" s="16"/>
      <x:c r="L180" s="16"/>
      <x:c r="M180" s="16"/>
      <x:c r="N180" s="16"/>
    </x:row>
    <x:row r="181">
      <x:c r="A181" s="20"/>
      <x:c r="B181" s="20"/>
      <x:c r="C181" s="20"/>
      <x:c r="D181" s="20"/>
      <x:c r="E181" s="20"/>
      <x:c r="F181" s="20"/>
      <x:c r="G181" s="20"/>
      <x:c r="H181" s="20"/>
      <x:c r="I181" s="20"/>
      <x:c r="J181" s="20"/>
      <x:c r="K181" s="16"/>
      <x:c r="L181" s="16"/>
      <x:c r="M181" s="16"/>
      <x:c r="N181" s="16"/>
    </x:row>
    <x:row r="182">
      <x:c r="A182" s="20"/>
      <x:c r="B182" s="20"/>
      <x:c r="C182" s="20"/>
      <x:c r="D182" s="20"/>
      <x:c r="E182" s="20"/>
      <x:c r="F182" s="20"/>
      <x:c r="G182" s="20"/>
      <x:c r="H182" s="20"/>
      <x:c r="I182" s="20"/>
      <x:c r="J182" s="20"/>
      <x:c r="K182" s="16"/>
      <x:c r="L182" s="16"/>
      <x:c r="M182" s="16"/>
      <x:c r="N182" s="16"/>
    </x:row>
    <x:row r="183">
      <x:c r="A183" s="20"/>
      <x:c r="B183" s="20"/>
      <x:c r="C183" s="20"/>
      <x:c r="D183" s="20"/>
      <x:c r="E183" s="20"/>
      <x:c r="F183" s="20"/>
      <x:c r="G183" s="20"/>
      <x:c r="H183" s="20"/>
      <x:c r="I183" s="20"/>
      <x:c r="J183" s="20"/>
      <x:c r="K183" s="16"/>
      <x:c r="L183" s="16"/>
      <x:c r="M183" s="16"/>
      <x:c r="N183" s="16"/>
    </x:row>
    <x:row r="184">
      <x:c r="A184" s="20"/>
      <x:c r="B184" s="20"/>
      <x:c r="C184" s="20"/>
      <x:c r="D184" s="20"/>
      <x:c r="E184" s="20"/>
      <x:c r="F184" s="20"/>
      <x:c r="G184" s="20"/>
      <x:c r="H184" s="20"/>
      <x:c r="I184" s="20"/>
      <x:c r="J184" s="20"/>
      <x:c r="K184" s="16"/>
      <x:c r="L184" s="16"/>
      <x:c r="M184" s="16"/>
      <x:c r="N184" s="16"/>
    </x:row>
    <x:row r="185">
      <x:c r="A185" s="20"/>
      <x:c r="B185" s="20"/>
      <x:c r="C185" s="20"/>
      <x:c r="D185" s="20"/>
      <x:c r="E185" s="20"/>
      <x:c r="F185" s="20"/>
      <x:c r="G185" s="20"/>
      <x:c r="H185" s="20"/>
      <x:c r="I185" s="20"/>
      <x:c r="J185" s="20"/>
      <x:c r="K185" s="16"/>
      <x:c r="L185" s="16"/>
      <x:c r="M185" s="16"/>
      <x:c r="N185" s="16"/>
    </x:row>
    <x:row r="186">
      <x:c r="A186" s="20"/>
      <x:c r="B186" s="20"/>
      <x:c r="C186" s="20"/>
      <x:c r="D186" s="20"/>
      <x:c r="E186" s="20"/>
      <x:c r="F186" s="20"/>
      <x:c r="G186" s="20"/>
      <x:c r="H186" s="20"/>
      <x:c r="I186" s="20"/>
      <x:c r="J186" s="20"/>
      <x:c r="K186" s="16"/>
      <x:c r="L186" s="16"/>
      <x:c r="M186" s="16"/>
      <x:c r="N186" s="16"/>
    </x:row>
    <x:row r="187">
      <x:c r="A187" s="20"/>
      <x:c r="B187" s="20"/>
      <x:c r="C187" s="20"/>
      <x:c r="D187" s="20"/>
      <x:c r="E187" s="20"/>
      <x:c r="F187" s="20"/>
      <x:c r="G187" s="20"/>
      <x:c r="H187" s="20"/>
      <x:c r="I187" s="20"/>
      <x:c r="J187" s="20"/>
      <x:c r="K187" s="16"/>
      <x:c r="L187" s="16"/>
      <x:c r="M187" s="16"/>
      <x:c r="N187" s="16"/>
    </x:row>
    <x:row r="188">
      <x:c r="A188" s="20"/>
      <x:c r="B188" s="20"/>
      <x:c r="C188" s="20"/>
      <x:c r="D188" s="20"/>
      <x:c r="E188" s="20"/>
      <x:c r="F188" s="20"/>
      <x:c r="G188" s="20"/>
      <x:c r="H188" s="20"/>
      <x:c r="I188" s="20"/>
      <x:c r="J188" s="20"/>
      <x:c r="K188" s="16"/>
      <x:c r="L188" s="16"/>
      <x:c r="M188" s="16"/>
      <x:c r="N188" s="16"/>
    </x:row>
    <x:row r="189">
      <x:c r="A189" s="20"/>
      <x:c r="B189" s="20"/>
      <x:c r="C189" s="20"/>
      <x:c r="D189" s="20"/>
      <x:c r="E189" s="20"/>
      <x:c r="F189" s="20"/>
      <x:c r="G189" s="20"/>
      <x:c r="H189" s="20"/>
      <x:c r="I189" s="20"/>
      <x:c r="J189" s="20"/>
      <x:c r="K189" s="16"/>
      <x:c r="L189" s="16"/>
      <x:c r="M189" s="16"/>
      <x:c r="N189" s="16"/>
    </x:row>
    <x:row r="190">
      <x:c r="A190" s="20"/>
      <x:c r="B190" s="20"/>
      <x:c r="C190" s="20"/>
      <x:c r="D190" s="20"/>
      <x:c r="E190" s="20"/>
      <x:c r="F190" s="20"/>
      <x:c r="G190" s="20"/>
      <x:c r="H190" s="20"/>
      <x:c r="I190" s="20"/>
      <x:c r="J190" s="20"/>
      <x:c r="K190" s="16"/>
      <x:c r="L190" s="16"/>
      <x:c r="M190" s="16"/>
      <x:c r="N190" s="16"/>
    </x:row>
    <x:row r="191">
      <x:c r="A191" s="20"/>
      <x:c r="B191" s="20"/>
      <x:c r="C191" s="20"/>
      <x:c r="D191" s="20"/>
      <x:c r="E191" s="20"/>
      <x:c r="F191" s="20"/>
      <x:c r="G191" s="20"/>
      <x:c r="H191" s="20"/>
      <x:c r="I191" s="20"/>
      <x:c r="J191" s="20"/>
      <x:c r="K191" s="16"/>
      <x:c r="L191" s="16"/>
      <x:c r="M191" s="16"/>
      <x:c r="N191" s="16"/>
    </x:row>
    <x:row r="192">
      <x:c r="A192" s="20"/>
      <x:c r="B192" s="20"/>
      <x:c r="C192" s="20"/>
      <x:c r="D192" s="20"/>
      <x:c r="E192" s="20"/>
      <x:c r="F192" s="20"/>
      <x:c r="G192" s="20"/>
      <x:c r="H192" s="20"/>
      <x:c r="I192" s="20"/>
      <x:c r="J192" s="20"/>
      <x:c r="K192" s="16"/>
      <x:c r="L192" s="16"/>
      <x:c r="M192" s="16"/>
      <x:c r="N192" s="16"/>
    </x:row>
    <x:row r="193">
      <x:c r="A193" s="20"/>
      <x:c r="B193" s="20"/>
      <x:c r="C193" s="20"/>
      <x:c r="D193" s="20"/>
      <x:c r="E193" s="20"/>
      <x:c r="F193" s="20"/>
      <x:c r="G193" s="20"/>
      <x:c r="H193" s="20"/>
      <x:c r="I193" s="20"/>
      <x:c r="J193" s="20"/>
      <x:c r="K193" s="16"/>
      <x:c r="L193" s="16"/>
      <x:c r="M193" s="16"/>
      <x:c r="N193" s="16"/>
    </x:row>
    <x:row r="194">
      <x:c r="A194" s="20"/>
      <x:c r="B194" s="20"/>
      <x:c r="C194" s="20"/>
      <x:c r="D194" s="20"/>
      <x:c r="E194" s="20"/>
      <x:c r="F194" s="20"/>
      <x:c r="G194" s="20"/>
      <x:c r="H194" s="20"/>
      <x:c r="I194" s="20"/>
      <x:c r="J194" s="20"/>
      <x:c r="K194" s="16"/>
      <x:c r="L194" s="16"/>
      <x:c r="M194" s="16"/>
      <x:c r="N194" s="16"/>
    </x:row>
    <x:row r="195">
      <x:c r="A195" s="20"/>
      <x:c r="B195" s="20"/>
      <x:c r="C195" s="20"/>
      <x:c r="D195" s="20"/>
      <x:c r="E195" s="20"/>
      <x:c r="F195" s="20"/>
      <x:c r="G195" s="20"/>
      <x:c r="H195" s="20"/>
      <x:c r="I195" s="20"/>
      <x:c r="J195" s="20"/>
      <x:c r="K195" s="16"/>
      <x:c r="L195" s="16"/>
      <x:c r="M195" s="16"/>
      <x:c r="N195" s="16"/>
    </x:row>
    <x:row r="196">
      <x:c r="A196" s="20"/>
      <x:c r="B196" s="20"/>
      <x:c r="C196" s="20"/>
      <x:c r="D196" s="20"/>
      <x:c r="E196" s="20"/>
      <x:c r="F196" s="20"/>
      <x:c r="G196" s="20"/>
      <x:c r="H196" s="20"/>
      <x:c r="I196" s="20"/>
      <x:c r="J196" s="20"/>
      <x:c r="K196" s="16"/>
      <x:c r="L196" s="16"/>
      <x:c r="M196" s="16"/>
      <x:c r="N196" s="16"/>
    </x:row>
    <x:row r="197">
      <x:c r="A197" s="20"/>
      <x:c r="B197" s="20"/>
      <x:c r="C197" s="20"/>
      <x:c r="D197" s="20"/>
      <x:c r="E197" s="20"/>
      <x:c r="F197" s="20"/>
      <x:c r="G197" s="20"/>
      <x:c r="H197" s="20"/>
      <x:c r="I197" s="20"/>
      <x:c r="J197" s="20"/>
      <x:c r="K197" s="16"/>
      <x:c r="L197" s="16"/>
      <x:c r="M197" s="16"/>
      <x:c r="N197" s="16"/>
    </x:row>
    <x:row r="198">
      <x:c r="A198" s="20"/>
      <x:c r="B198" s="20"/>
      <x:c r="C198" s="20"/>
      <x:c r="D198" s="20"/>
      <x:c r="E198" s="20"/>
      <x:c r="F198" s="20"/>
      <x:c r="G198" s="20"/>
      <x:c r="H198" s="20"/>
      <x:c r="I198" s="20"/>
      <x:c r="J198" s="20"/>
      <x:c r="K198" s="16"/>
      <x:c r="L198" s="16"/>
      <x:c r="M198" s="16"/>
      <x:c r="N198" s="16"/>
    </x:row>
    <x:row r="199">
      <x:c r="A199" s="20"/>
      <x:c r="B199" s="20"/>
      <x:c r="C199" s="20"/>
      <x:c r="D199" s="20"/>
      <x:c r="E199" s="20"/>
      <x:c r="F199" s="20"/>
      <x:c r="G199" s="20"/>
      <x:c r="H199" s="20"/>
      <x:c r="I199" s="20"/>
      <x:c r="J199" s="20"/>
      <x:c r="K199" s="16"/>
      <x:c r="L199" s="16"/>
      <x:c r="M199" s="16"/>
      <x:c r="N199" s="16"/>
    </x:row>
    <x:row r="200">
      <x:c r="A200" s="20"/>
      <x:c r="B200" s="20"/>
      <x:c r="C200" s="20"/>
      <x:c r="D200" s="20"/>
      <x:c r="E200" s="20"/>
      <x:c r="F200" s="20"/>
      <x:c r="G200" s="20"/>
      <x:c r="H200" s="20"/>
      <x:c r="I200" s="20"/>
      <x:c r="J200" s="20"/>
      <x:c r="K200" s="16"/>
      <x:c r="L200" s="16"/>
      <x:c r="M200" s="16"/>
      <x:c r="N200" s="16"/>
    </x:row>
    <x:row r="201">
      <x:c r="A201" s="20"/>
      <x:c r="B201" s="20"/>
      <x:c r="C201" s="20"/>
      <x:c r="D201" s="20"/>
      <x:c r="E201" s="20"/>
      <x:c r="F201" s="20"/>
      <x:c r="G201" s="20"/>
      <x:c r="H201" s="20"/>
      <x:c r="I201" s="20"/>
      <x:c r="J201" s="20"/>
      <x:c r="K201" s="16"/>
      <x:c r="L201" s="16"/>
      <x:c r="M201" s="16"/>
      <x:c r="N201" s="16"/>
    </x:row>
    <x:row r="202">
      <x:c r="A202" s="20"/>
      <x:c r="B202" s="20"/>
      <x:c r="C202" s="20"/>
      <x:c r="D202" s="20"/>
      <x:c r="E202" s="20"/>
      <x:c r="F202" s="20"/>
      <x:c r="G202" s="20"/>
      <x:c r="H202" s="20"/>
      <x:c r="I202" s="20"/>
      <x:c r="J202" s="20"/>
      <x:c r="K202" s="16"/>
      <x:c r="L202" s="16"/>
      <x:c r="M202" s="16"/>
      <x:c r="N202" s="16"/>
    </x:row>
    <x:row r="203">
      <x:c r="A203" s="20"/>
      <x:c r="B203" s="20"/>
      <x:c r="C203" s="20"/>
      <x:c r="D203" s="20"/>
      <x:c r="E203" s="20"/>
      <x:c r="F203" s="20"/>
      <x:c r="G203" s="20"/>
      <x:c r="H203" s="20"/>
      <x:c r="I203" s="20"/>
      <x:c r="J203" s="20"/>
      <x:c r="K203" s="16"/>
      <x:c r="L203" s="16"/>
      <x:c r="M203" s="16"/>
      <x:c r="N203" s="16"/>
    </x:row>
    <x:row r="204">
      <x:c r="A204" s="20"/>
      <x:c r="B204" s="20"/>
      <x:c r="C204" s="20"/>
      <x:c r="D204" s="20"/>
      <x:c r="E204" s="20"/>
      <x:c r="F204" s="20"/>
      <x:c r="G204" s="20"/>
      <x:c r="H204" s="20"/>
      <x:c r="I204" s="20"/>
      <x:c r="J204" s="20"/>
      <x:c r="K204" s="16"/>
      <x:c r="L204" s="16"/>
      <x:c r="M204" s="16"/>
      <x:c r="N204" s="16"/>
    </x:row>
    <x:row r="205">
      <x:c r="A205" s="20"/>
      <x:c r="B205" s="20"/>
      <x:c r="C205" s="20"/>
      <x:c r="D205" s="20"/>
      <x:c r="E205" s="20"/>
      <x:c r="F205" s="20"/>
      <x:c r="G205" s="20"/>
      <x:c r="H205" s="20"/>
      <x:c r="I205" s="20"/>
      <x:c r="J205" s="20"/>
      <x:c r="K205" s="16"/>
      <x:c r="L205" s="16"/>
      <x:c r="M205" s="16"/>
      <x:c r="N205" s="1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34" hidden="0" customWidth="1"/>
    <x:col min="4" max="4" width="46" hidden="0" customWidth="1"/>
    <x:col min="5" max="5" width="42" hidden="0" customWidth="1"/>
    <x:col min="6" max="6" width="22" hidden="0" customWidth="1"/>
  </x:cols>
  <x:sheetData>
    <x:row r="1">
      <x:c r="A1" s="5" t="str">
        <x:v>Date</x:v>
      </x:c>
      <x:c r="B1" s="5" t="str">
        <x:v>Object</x:v>
      </x:c>
      <x:c r="C1" s="5" t="str">
        <x:v>Previous state</x:v>
      </x:c>
      <x:c r="D1" s="5" t="str">
        <x:v>New evidence / change</x:v>
      </x:c>
      <x:c r="E1" s="5" t="str">
        <x:v>Decision effect</x:v>
      </x:c>
      <x:c r="F1" s="5" t="str">
        <x:v>Owner</x:v>
      </x:c>
    </x:row>
    <x:row r="6">
      <x:c r="A6" s="20" t="n">
        <x:v>46252</x:v>
      </x:c>
      <x:c r="B6" s="20" t="str">
        <x:v>B02 / CF01</x:v>
      </x:c>
      <x:c r="C6" s="20" t="str">
        <x:v>Enterprise-only inference</x:v>
      </x:c>
      <x:c r="D6" s="20" t="str">
        <x:v>Regional-team intake response introduces plausible smaller-matter acceptance.</x:v>
      </x:c>
      <x:c r="E6" s="20" t="str">
        <x:v>Keeps B02 conditional; requires evidence collection.</x:v>
      </x:c>
      <x:c r="F6" s="20" t="str">
        <x:v>Founder / reviewer</x:v>
      </x:c>
    </x:row>
    <x:row r="7">
      <x:c r="A7" s="20" t="n">
        <x:v>46252</x:v>
      </x:c>
      <x:c r="B7" s="20" t="str">
        <x:v>D04 / CF02</x:v>
      </x:c>
      <x:c r="C7" s="20" t="str">
        <x:v>Software treated as simple substitute</x:v>
      </x:c>
      <x:c r="D7" s="20" t="str">
        <x:v>Terms mention expert assistance but ownership remains unclear.</x:v>
      </x:c>
      <x:c r="E7" s="20" t="str">
        <x:v>Substitute remains bounded; no adviser equivalence.</x:v>
      </x:c>
      <x:c r="F7" s="20" t="str">
        <x:v>Founder / reviewer</x:v>
      </x:c>
    </x:row>
    <x:row r="8">
      <x:c r="A8" s="20" t="n">
        <x:v>46252</x:v>
      </x:c>
      <x:c r="B8" s="20" t="str">
        <x:v>A01</x:v>
      </x:c>
      <x:c r="C8" s="20" t="str">
        <x:v>Candidate only</x:v>
      </x:c>
      <x:c r="D8" s="20" t="str">
        <x:v>Evidence chain supports like-for-like scoped benchmark.</x:v>
      </x:c>
      <x:c r="E8" s="20" t="str">
        <x:v>Promoted to direct professional-services competitor.</x:v>
      </x:c>
      <x:c r="F8" s="20" t="str">
        <x:v>Founder / reviewer</x:v>
      </x:c>
    </x:row>
    <x:row r="9">
      <x:c r="A9" s="20"/>
      <x:c r="B9" s="20"/>
      <x:c r="C9" s="20"/>
      <x:c r="D9" s="20"/>
      <x:c r="E9" s="20"/>
      <x:c r="F9" s="20"/>
    </x:row>
    <x:row r="10">
      <x:c r="A10" s="20"/>
      <x:c r="B10" s="20"/>
      <x:c r="C10" s="20"/>
      <x:c r="D10" s="20"/>
      <x:c r="E10" s="20"/>
      <x:c r="F10" s="20"/>
    </x:row>
    <x:row r="11">
      <x:c r="A11" s="20"/>
      <x:c r="B11" s="20"/>
      <x:c r="C11" s="20"/>
      <x:c r="D11" s="20"/>
      <x:c r="E11" s="20"/>
      <x:c r="F11" s="20"/>
    </x:row>
    <x:row r="12">
      <x:c r="A12" s="20"/>
      <x:c r="B12" s="20"/>
      <x:c r="C12" s="20"/>
      <x:c r="D12" s="20"/>
      <x:c r="E12" s="20"/>
      <x:c r="F12" s="20"/>
    </x:row>
    <x:row r="13">
      <x:c r="A13" s="20"/>
      <x:c r="B13" s="20"/>
      <x:c r="C13" s="20"/>
      <x:c r="D13" s="20"/>
      <x:c r="E13" s="20"/>
      <x:c r="F13" s="20"/>
    </x:row>
    <x:row r="14">
      <x:c r="A14" s="20"/>
      <x:c r="B14" s="20"/>
      <x:c r="C14" s="20"/>
      <x:c r="D14" s="20"/>
      <x:c r="E14" s="20"/>
      <x:c r="F14" s="20"/>
    </x:row>
    <x:row r="15">
      <x:c r="A15" s="20"/>
      <x:c r="B15" s="20"/>
      <x:c r="C15" s="20"/>
      <x:c r="D15" s="20"/>
      <x:c r="E15" s="20"/>
      <x:c r="F15" s="20"/>
    </x:row>
    <x:row r="16">
      <x:c r="A16" s="20"/>
      <x:c r="B16" s="20"/>
      <x:c r="C16" s="20"/>
      <x:c r="D16" s="20"/>
      <x:c r="E16" s="20"/>
      <x:c r="F16" s="20"/>
    </x:row>
    <x:row r="17">
      <x:c r="A17" s="20"/>
      <x:c r="B17" s="20"/>
      <x:c r="C17" s="20"/>
      <x:c r="D17" s="20"/>
      <x:c r="E17" s="20"/>
      <x:c r="F17" s="20"/>
    </x:row>
    <x:row r="18">
      <x:c r="A18" s="20"/>
      <x:c r="B18" s="20"/>
      <x:c r="C18" s="20"/>
      <x:c r="D18" s="20"/>
      <x:c r="E18" s="20"/>
      <x:c r="F18" s="20"/>
    </x:row>
    <x:row r="19">
      <x:c r="A19" s="20"/>
      <x:c r="B19" s="20"/>
      <x:c r="C19" s="20"/>
      <x:c r="D19" s="20"/>
      <x:c r="E19" s="20"/>
      <x:c r="F19" s="20"/>
    </x:row>
    <x:row r="20">
      <x:c r="A20" s="20"/>
      <x:c r="B20" s="20"/>
      <x:c r="C20" s="20"/>
      <x:c r="D20" s="20"/>
      <x:c r="E20" s="20"/>
      <x:c r="F20" s="20"/>
    </x:row>
    <x:row r="21">
      <x:c r="A21" s="20"/>
      <x:c r="B21" s="20"/>
      <x:c r="C21" s="20"/>
      <x:c r="D21" s="20"/>
      <x:c r="E21" s="20"/>
      <x:c r="F21" s="20"/>
    </x:row>
    <x:row r="22">
      <x:c r="A22" s="20"/>
      <x:c r="B22" s="20"/>
      <x:c r="C22" s="20"/>
      <x:c r="D22" s="20"/>
      <x:c r="E22" s="20"/>
      <x:c r="F22" s="20"/>
    </x:row>
    <x:row r="23">
      <x:c r="A23" s="20"/>
      <x:c r="B23" s="20"/>
      <x:c r="C23" s="20"/>
      <x:c r="D23" s="20"/>
      <x:c r="E23" s="20"/>
      <x:c r="F23" s="20"/>
    </x:row>
    <x:row r="24">
      <x:c r="A24" s="20"/>
      <x:c r="B24" s="20"/>
      <x:c r="C24" s="20"/>
      <x:c r="D24" s="20"/>
      <x:c r="E24" s="20"/>
      <x:c r="F24" s="20"/>
    </x:row>
    <x:row r="25">
      <x:c r="A25" s="20"/>
      <x:c r="B25" s="20"/>
      <x:c r="C25" s="20"/>
      <x:c r="D25" s="20"/>
      <x:c r="E25" s="20"/>
      <x:c r="F25" s="20"/>
    </x:row>
    <x:row r="26">
      <x:c r="A26" s="20"/>
      <x:c r="B26" s="20"/>
      <x:c r="C26" s="20"/>
      <x:c r="D26" s="20"/>
      <x:c r="E26" s="20"/>
      <x:c r="F26" s="20"/>
    </x:row>
    <x:row r="27">
      <x:c r="A27" s="20"/>
      <x:c r="B27" s="20"/>
      <x:c r="C27" s="20"/>
      <x:c r="D27" s="20"/>
      <x:c r="E27" s="20"/>
      <x:c r="F27" s="20"/>
    </x:row>
    <x:row r="28">
      <x:c r="A28" s="20"/>
      <x:c r="B28" s="20"/>
      <x:c r="C28" s="20"/>
      <x:c r="D28" s="20"/>
      <x:c r="E28" s="20"/>
      <x:c r="F28" s="20"/>
    </x:row>
    <x:row r="29">
      <x:c r="A29" s="20"/>
      <x:c r="B29" s="20"/>
      <x:c r="C29" s="20"/>
      <x:c r="D29" s="20"/>
      <x:c r="E29" s="20"/>
      <x:c r="F29" s="20"/>
    </x:row>
    <x:row r="30">
      <x:c r="A30" s="20"/>
      <x:c r="B30" s="20"/>
      <x:c r="C30" s="20"/>
      <x:c r="D30" s="20"/>
      <x:c r="E30" s="20"/>
      <x:c r="F30" s="20"/>
    </x:row>
    <x:row r="31">
      <x:c r="A31" s="20"/>
      <x:c r="B31" s="20"/>
      <x:c r="C31" s="20"/>
      <x:c r="D31" s="20"/>
      <x:c r="E31" s="20"/>
      <x:c r="F31" s="20"/>
    </x:row>
    <x:row r="32">
      <x:c r="A32" s="20"/>
      <x:c r="B32" s="20"/>
      <x:c r="C32" s="20"/>
      <x:c r="D32" s="20"/>
      <x:c r="E32" s="20"/>
      <x:c r="F32" s="20"/>
    </x:row>
    <x:row r="33">
      <x:c r="A33" s="20"/>
      <x:c r="B33" s="20"/>
      <x:c r="C33" s="20"/>
      <x:c r="D33" s="20"/>
      <x:c r="E33" s="20"/>
      <x:c r="F33" s="20"/>
    </x:row>
    <x:row r="34">
      <x:c r="A34" s="20"/>
      <x:c r="B34" s="20"/>
      <x:c r="C34" s="20"/>
      <x:c r="D34" s="20"/>
      <x:c r="E34" s="20"/>
      <x:c r="F34" s="20"/>
    </x:row>
    <x:row r="35">
      <x:c r="A35" s="20"/>
      <x:c r="B35" s="20"/>
      <x:c r="C35" s="20"/>
      <x:c r="D35" s="20"/>
      <x:c r="E35" s="20"/>
      <x:c r="F35" s="20"/>
    </x:row>
    <x:row r="36">
      <x:c r="A36" s="20"/>
      <x:c r="B36" s="20"/>
      <x:c r="C36" s="20"/>
      <x:c r="D36" s="20"/>
      <x:c r="E36" s="20"/>
      <x:c r="F36" s="20"/>
    </x:row>
    <x:row r="37">
      <x:c r="A37" s="20"/>
      <x:c r="B37" s="20"/>
      <x:c r="C37" s="20"/>
      <x:c r="D37" s="20"/>
      <x:c r="E37" s="20"/>
      <x:c r="F37" s="20"/>
    </x:row>
    <x:row r="38">
      <x:c r="A38" s="20"/>
      <x:c r="B38" s="20"/>
      <x:c r="C38" s="20"/>
      <x:c r="D38" s="20"/>
      <x:c r="E38" s="20"/>
      <x:c r="F38" s="20"/>
    </x:row>
    <x:row r="39">
      <x:c r="A39" s="20"/>
      <x:c r="B39" s="20"/>
      <x:c r="C39" s="20"/>
      <x:c r="D39" s="20"/>
      <x:c r="E39" s="20"/>
      <x:c r="F39" s="20"/>
    </x:row>
    <x:row r="40">
      <x:c r="A40" s="20"/>
      <x:c r="B40" s="20"/>
      <x:c r="C40" s="20"/>
      <x:c r="D40" s="20"/>
      <x:c r="E40" s="20"/>
      <x:c r="F40" s="20"/>
    </x:row>
    <x:row r="41">
      <x:c r="A41" s="20"/>
      <x:c r="B41" s="20"/>
      <x:c r="C41" s="20"/>
      <x:c r="D41" s="20"/>
      <x:c r="E41" s="20"/>
      <x:c r="F41" s="20"/>
    </x:row>
    <x:row r="42">
      <x:c r="A42" s="20"/>
      <x:c r="B42" s="20"/>
      <x:c r="C42" s="20"/>
      <x:c r="D42" s="20"/>
      <x:c r="E42" s="20"/>
      <x:c r="F42" s="20"/>
    </x:row>
    <x:row r="43">
      <x:c r="A43" s="20"/>
      <x:c r="B43" s="20"/>
      <x:c r="C43" s="20"/>
      <x:c r="D43" s="20"/>
      <x:c r="E43" s="20"/>
      <x:c r="F43" s="20"/>
    </x:row>
    <x:row r="44">
      <x:c r="A44" s="20"/>
      <x:c r="B44" s="20"/>
      <x:c r="C44" s="20"/>
      <x:c r="D44" s="20"/>
      <x:c r="E44" s="20"/>
      <x:c r="F44" s="20"/>
    </x:row>
    <x:row r="45">
      <x:c r="A45" s="20"/>
      <x:c r="B45" s="20"/>
      <x:c r="C45" s="20"/>
      <x:c r="D45" s="20"/>
      <x:c r="E45" s="20"/>
      <x:c r="F45" s="20"/>
    </x:row>
    <x:row r="46">
      <x:c r="A46" s="20"/>
      <x:c r="B46" s="20"/>
      <x:c r="C46" s="20"/>
      <x:c r="D46" s="20"/>
      <x:c r="E46" s="20"/>
      <x:c r="F46" s="20"/>
    </x:row>
    <x:row r="47">
      <x:c r="A47" s="20"/>
      <x:c r="B47" s="20"/>
      <x:c r="C47" s="20"/>
      <x:c r="D47" s="20"/>
      <x:c r="E47" s="20"/>
      <x:c r="F47" s="20"/>
    </x:row>
    <x:row r="48">
      <x:c r="A48" s="20"/>
      <x:c r="B48" s="20"/>
      <x:c r="C48" s="20"/>
      <x:c r="D48" s="20"/>
      <x:c r="E48" s="20"/>
      <x:c r="F48" s="20"/>
    </x:row>
    <x:row r="49">
      <x:c r="A49" s="20"/>
      <x:c r="B49" s="20"/>
      <x:c r="C49" s="20"/>
      <x:c r="D49" s="20"/>
      <x:c r="E49" s="20"/>
      <x:c r="F49" s="20"/>
    </x:row>
    <x:row r="50">
      <x:c r="A50" s="20"/>
      <x:c r="B50" s="20"/>
      <x:c r="C50" s="20"/>
      <x:c r="D50" s="20"/>
      <x:c r="E50" s="20"/>
      <x:c r="F50" s="20"/>
    </x:row>
    <x:row r="51">
      <x:c r="A51" s="20"/>
      <x:c r="B51" s="20"/>
      <x:c r="C51" s="20"/>
      <x:c r="D51" s="20"/>
      <x:c r="E51" s="20"/>
      <x:c r="F51" s="20"/>
    </x:row>
    <x:row r="52">
      <x:c r="A52" s="20"/>
      <x:c r="B52" s="20"/>
      <x:c r="C52" s="20"/>
      <x:c r="D52" s="20"/>
      <x:c r="E52" s="20"/>
      <x:c r="F52" s="20"/>
    </x:row>
    <x:row r="53">
      <x:c r="A53" s="20"/>
      <x:c r="B53" s="20"/>
      <x:c r="C53" s="20"/>
      <x:c r="D53" s="20"/>
      <x:c r="E53" s="20"/>
      <x:c r="F53" s="20"/>
    </x:row>
    <x:row r="54">
      <x:c r="A54" s="20"/>
      <x:c r="B54" s="20"/>
      <x:c r="C54" s="20"/>
      <x:c r="D54" s="20"/>
      <x:c r="E54" s="20"/>
      <x:c r="F54" s="20"/>
    </x:row>
    <x:row r="55">
      <x:c r="A55" s="20"/>
      <x:c r="B55" s="20"/>
      <x:c r="C55" s="20"/>
      <x:c r="D55" s="20"/>
      <x:c r="E55" s="20"/>
      <x:c r="F55" s="20"/>
    </x:row>
    <x:row r="56">
      <x:c r="A56" s="20"/>
      <x:c r="B56" s="20"/>
      <x:c r="C56" s="20"/>
      <x:c r="D56" s="20"/>
      <x:c r="E56" s="20"/>
      <x:c r="F56" s="20"/>
    </x:row>
    <x:row r="57">
      <x:c r="A57" s="20"/>
      <x:c r="B57" s="20"/>
      <x:c r="C57" s="20"/>
      <x:c r="D57" s="20"/>
      <x:c r="E57" s="20"/>
      <x:c r="F57" s="20"/>
    </x:row>
    <x:row r="58">
      <x:c r="A58" s="20"/>
      <x:c r="B58" s="20"/>
      <x:c r="C58" s="20"/>
      <x:c r="D58" s="20"/>
      <x:c r="E58" s="20"/>
      <x:c r="F58" s="20"/>
    </x:row>
    <x:row r="59">
      <x:c r="A59" s="20"/>
      <x:c r="B59" s="20"/>
      <x:c r="C59" s="20"/>
      <x:c r="D59" s="20"/>
      <x:c r="E59" s="20"/>
      <x:c r="F59" s="20"/>
    </x:row>
    <x:row r="60">
      <x:c r="A60" s="20"/>
      <x:c r="B60" s="20"/>
      <x:c r="C60" s="20"/>
      <x:c r="D60" s="20"/>
      <x:c r="E60" s="20"/>
      <x:c r="F60" s="20"/>
    </x:row>
    <x:row r="61">
      <x:c r="A61" s="20"/>
      <x:c r="B61" s="20"/>
      <x:c r="C61" s="20"/>
      <x:c r="D61" s="20"/>
      <x:c r="E61" s="20"/>
      <x:c r="F61" s="20"/>
    </x:row>
    <x:row r="62">
      <x:c r="A62" s="20"/>
      <x:c r="B62" s="20"/>
      <x:c r="C62" s="20"/>
      <x:c r="D62" s="20"/>
      <x:c r="E62" s="20"/>
      <x:c r="F62" s="20"/>
    </x:row>
    <x:row r="63">
      <x:c r="A63" s="20"/>
      <x:c r="B63" s="20"/>
      <x:c r="C63" s="20"/>
      <x:c r="D63" s="20"/>
      <x:c r="E63" s="20"/>
      <x:c r="F63" s="20"/>
    </x:row>
    <x:row r="64">
      <x:c r="A64" s="20"/>
      <x:c r="B64" s="20"/>
      <x:c r="C64" s="20"/>
      <x:c r="D64" s="20"/>
      <x:c r="E64" s="20"/>
      <x:c r="F64" s="20"/>
    </x:row>
    <x:row r="65">
      <x:c r="A65" s="20"/>
      <x:c r="B65" s="20"/>
      <x:c r="C65" s="20"/>
      <x:c r="D65" s="20"/>
      <x:c r="E65" s="20"/>
      <x:c r="F65" s="20"/>
    </x:row>
    <x:row r="66">
      <x:c r="A66" s="20"/>
      <x:c r="B66" s="20"/>
      <x:c r="C66" s="20"/>
      <x:c r="D66" s="20"/>
      <x:c r="E66" s="20"/>
      <x:c r="F66" s="20"/>
    </x:row>
    <x:row r="67">
      <x:c r="A67" s="20"/>
      <x:c r="B67" s="20"/>
      <x:c r="C67" s="20"/>
      <x:c r="D67" s="20"/>
      <x:c r="E67" s="20"/>
      <x:c r="F67" s="20"/>
    </x:row>
    <x:row r="68">
      <x:c r="A68" s="20"/>
      <x:c r="B68" s="20"/>
      <x:c r="C68" s="20"/>
      <x:c r="D68" s="20"/>
      <x:c r="E68" s="20"/>
      <x:c r="F68" s="20"/>
    </x:row>
    <x:row r="69">
      <x:c r="A69" s="20"/>
      <x:c r="B69" s="20"/>
      <x:c r="C69" s="20"/>
      <x:c r="D69" s="20"/>
      <x:c r="E69" s="20"/>
      <x:c r="F69" s="20"/>
    </x:row>
    <x:row r="70">
      <x:c r="A70" s="20"/>
      <x:c r="B70" s="20"/>
      <x:c r="C70" s="20"/>
      <x:c r="D70" s="20"/>
      <x:c r="E70" s="20"/>
      <x:c r="F70" s="20"/>
    </x:row>
    <x:row r="71">
      <x:c r="A71" s="20"/>
      <x:c r="B71" s="20"/>
      <x:c r="C71" s="20"/>
      <x:c r="D71" s="20"/>
      <x:c r="E71" s="20"/>
      <x:c r="F71" s="20"/>
    </x:row>
    <x:row r="72">
      <x:c r="A72" s="20"/>
      <x:c r="B72" s="20"/>
      <x:c r="C72" s="20"/>
      <x:c r="D72" s="20"/>
      <x:c r="E72" s="20"/>
      <x:c r="F72" s="20"/>
    </x:row>
    <x:row r="73">
      <x:c r="A73" s="20"/>
      <x:c r="B73" s="20"/>
      <x:c r="C73" s="20"/>
      <x:c r="D73" s="20"/>
      <x:c r="E73" s="20"/>
      <x:c r="F73" s="20"/>
    </x:row>
    <x:row r="74">
      <x:c r="A74" s="20"/>
      <x:c r="B74" s="20"/>
      <x:c r="C74" s="20"/>
      <x:c r="D74" s="20"/>
      <x:c r="E74" s="20"/>
      <x:c r="F74" s="20"/>
    </x:row>
    <x:row r="75">
      <x:c r="A75" s="20"/>
      <x:c r="B75" s="20"/>
      <x:c r="C75" s="20"/>
      <x:c r="D75" s="20"/>
      <x:c r="E75" s="20"/>
      <x:c r="F75" s="20"/>
    </x:row>
    <x:row r="76">
      <x:c r="A76" s="20"/>
      <x:c r="B76" s="20"/>
      <x:c r="C76" s="20"/>
      <x:c r="D76" s="20"/>
      <x:c r="E76" s="20"/>
      <x:c r="F76" s="20"/>
    </x:row>
    <x:row r="77">
      <x:c r="A77" s="20"/>
      <x:c r="B77" s="20"/>
      <x:c r="C77" s="20"/>
      <x:c r="D77" s="20"/>
      <x:c r="E77" s="20"/>
      <x:c r="F77" s="20"/>
    </x:row>
    <x:row r="78">
      <x:c r="A78" s="20"/>
      <x:c r="B78" s="20"/>
      <x:c r="C78" s="20"/>
      <x:c r="D78" s="20"/>
      <x:c r="E78" s="20"/>
      <x:c r="F78" s="20"/>
    </x:row>
    <x:row r="79">
      <x:c r="A79" s="20"/>
      <x:c r="B79" s="20"/>
      <x:c r="C79" s="20"/>
      <x:c r="D79" s="20"/>
      <x:c r="E79" s="20"/>
      <x:c r="F79" s="20"/>
    </x:row>
    <x:row r="80">
      <x:c r="A80" s="20"/>
      <x:c r="B80" s="20"/>
      <x:c r="C80" s="20"/>
      <x:c r="D80" s="20"/>
      <x:c r="E80" s="20"/>
      <x:c r="F80" s="20"/>
    </x:row>
    <x:row r="81">
      <x:c r="A81" s="20"/>
      <x:c r="B81" s="20"/>
      <x:c r="C81" s="20"/>
      <x:c r="D81" s="20"/>
      <x:c r="E81" s="20"/>
      <x:c r="F81" s="20"/>
    </x:row>
    <x:row r="82">
      <x:c r="A82" s="20"/>
      <x:c r="B82" s="20"/>
      <x:c r="C82" s="20"/>
      <x:c r="D82" s="20"/>
      <x:c r="E82" s="20"/>
      <x:c r="F82" s="20"/>
    </x:row>
    <x:row r="83">
      <x:c r="A83" s="20"/>
      <x:c r="B83" s="20"/>
      <x:c r="C83" s="20"/>
      <x:c r="D83" s="20"/>
      <x:c r="E83" s="20"/>
      <x:c r="F83" s="20"/>
    </x:row>
    <x:row r="84">
      <x:c r="A84" s="20"/>
      <x:c r="B84" s="20"/>
      <x:c r="C84" s="20"/>
      <x:c r="D84" s="20"/>
      <x:c r="E84" s="20"/>
      <x:c r="F84" s="20"/>
    </x:row>
    <x:row r="85">
      <x:c r="A85" s="20"/>
      <x:c r="B85" s="20"/>
      <x:c r="C85" s="20"/>
      <x:c r="D85" s="20"/>
      <x:c r="E85" s="20"/>
      <x:c r="F85" s="20"/>
    </x:row>
    <x:row r="86">
      <x:c r="A86" s="20"/>
      <x:c r="B86" s="20"/>
      <x:c r="C86" s="20"/>
      <x:c r="D86" s="20"/>
      <x:c r="E86" s="20"/>
      <x:c r="F86" s="20"/>
    </x:row>
    <x:row r="87">
      <x:c r="A87" s="20"/>
      <x:c r="B87" s="20"/>
      <x:c r="C87" s="20"/>
      <x:c r="D87" s="20"/>
      <x:c r="E87" s="20"/>
      <x:c r="F87" s="20"/>
    </x:row>
    <x:row r="88">
      <x:c r="A88" s="20"/>
      <x:c r="B88" s="20"/>
      <x:c r="C88" s="20"/>
      <x:c r="D88" s="20"/>
      <x:c r="E88" s="20"/>
      <x:c r="F88" s="20"/>
    </x:row>
    <x:row r="89">
      <x:c r="A89" s="20"/>
      <x:c r="B89" s="20"/>
      <x:c r="C89" s="20"/>
      <x:c r="D89" s="20"/>
      <x:c r="E89" s="20"/>
      <x:c r="F89" s="20"/>
    </x:row>
    <x:row r="90">
      <x:c r="A90" s="20"/>
      <x:c r="B90" s="20"/>
      <x:c r="C90" s="20"/>
      <x:c r="D90" s="20"/>
      <x:c r="E90" s="20"/>
      <x:c r="F90" s="20"/>
    </x:row>
    <x:row r="91">
      <x:c r="A91" s="20"/>
      <x:c r="B91" s="20"/>
      <x:c r="C91" s="20"/>
      <x:c r="D91" s="20"/>
      <x:c r="E91" s="20"/>
      <x:c r="F91" s="20"/>
    </x:row>
    <x:row r="92">
      <x:c r="A92" s="20"/>
      <x:c r="B92" s="20"/>
      <x:c r="C92" s="20"/>
      <x:c r="D92" s="20"/>
      <x:c r="E92" s="20"/>
      <x:c r="F92" s="20"/>
    </x:row>
    <x:row r="93">
      <x:c r="A93" s="20"/>
      <x:c r="B93" s="20"/>
      <x:c r="C93" s="20"/>
      <x:c r="D93" s="20"/>
      <x:c r="E93" s="20"/>
      <x:c r="F93" s="20"/>
    </x:row>
    <x:row r="94">
      <x:c r="A94" s="20"/>
      <x:c r="B94" s="20"/>
      <x:c r="C94" s="20"/>
      <x:c r="D94" s="20"/>
      <x:c r="E94" s="20"/>
      <x:c r="F94" s="20"/>
    </x:row>
    <x:row r="95">
      <x:c r="A95" s="20"/>
      <x:c r="B95" s="20"/>
      <x:c r="C95" s="20"/>
      <x:c r="D95" s="20"/>
      <x:c r="E95" s="20"/>
      <x:c r="F95" s="20"/>
    </x:row>
    <x:row r="96">
      <x:c r="A96" s="20"/>
      <x:c r="B96" s="20"/>
      <x:c r="C96" s="20"/>
      <x:c r="D96" s="20"/>
      <x:c r="E96" s="20"/>
      <x:c r="F96" s="20"/>
    </x:row>
    <x:row r="97">
      <x:c r="A97" s="20"/>
      <x:c r="B97" s="20"/>
      <x:c r="C97" s="20"/>
      <x:c r="D97" s="20"/>
      <x:c r="E97" s="20"/>
      <x:c r="F97" s="20"/>
    </x:row>
    <x:row r="98">
      <x:c r="A98" s="20"/>
      <x:c r="B98" s="20"/>
      <x:c r="C98" s="20"/>
      <x:c r="D98" s="20"/>
      <x:c r="E98" s="20"/>
      <x:c r="F98" s="20"/>
    </x:row>
    <x:row r="99">
      <x:c r="A99" s="20"/>
      <x:c r="B99" s="20"/>
      <x:c r="C99" s="20"/>
      <x:c r="D99" s="20"/>
      <x:c r="E99" s="20"/>
      <x:c r="F99" s="20"/>
    </x:row>
    <x:row r="100">
      <x:c r="A100" s="20"/>
      <x:c r="B100" s="20"/>
      <x:c r="C100" s="20"/>
      <x:c r="D100" s="20"/>
      <x:c r="E100" s="20"/>
      <x:c r="F100" s="20"/>
    </x:row>
    <x:row r="101">
      <x:c r="A101" s="20"/>
      <x:c r="B101" s="20"/>
      <x:c r="C101" s="20"/>
      <x:c r="D101" s="20"/>
      <x:c r="E101" s="20"/>
      <x:c r="F101" s="20"/>
    </x:row>
    <x:row r="102">
      <x:c r="A102" s="20"/>
      <x:c r="B102" s="20"/>
      <x:c r="C102" s="20"/>
      <x:c r="D102" s="20"/>
      <x:c r="E102" s="20"/>
      <x:c r="F102" s="20"/>
    </x:row>
    <x:row r="103">
      <x:c r="A103" s="20"/>
      <x:c r="B103" s="20"/>
      <x:c r="C103" s="20"/>
      <x:c r="D103" s="20"/>
      <x:c r="E103" s="20"/>
      <x:c r="F103" s="20"/>
    </x:row>
    <x:row r="104">
      <x:c r="A104" s="20"/>
      <x:c r="B104" s="20"/>
      <x:c r="C104" s="20"/>
      <x:c r="D104" s="20"/>
      <x:c r="E104" s="20"/>
      <x:c r="F104" s="20"/>
    </x:row>
    <x:row r="105">
      <x:c r="A105" s="20"/>
      <x:c r="B105" s="20"/>
      <x:c r="C105" s="20"/>
      <x:c r="D105" s="20"/>
      <x:c r="E105" s="20"/>
      <x:c r="F105" s="20"/>
    </x:row>
    <x:row r="106">
      <x:c r="A106" s="20"/>
      <x:c r="B106" s="20"/>
      <x:c r="C106" s="20"/>
      <x:c r="D106" s="20"/>
      <x:c r="E106" s="20"/>
      <x:c r="F106" s="20"/>
    </x:row>
    <x:row r="107">
      <x:c r="A107" s="20"/>
      <x:c r="B107" s="20"/>
      <x:c r="C107" s="20"/>
      <x:c r="D107" s="20"/>
      <x:c r="E107" s="20"/>
      <x:c r="F107" s="20"/>
    </x:row>
    <x:row r="108">
      <x:c r="A108" s="20"/>
      <x:c r="B108" s="20"/>
      <x:c r="C108" s="20"/>
      <x:c r="D108" s="20"/>
      <x:c r="E108" s="20"/>
      <x:c r="F108" s="20"/>
    </x:row>
    <x:row r="109">
      <x:c r="A109" s="20"/>
      <x:c r="B109" s="20"/>
      <x:c r="C109" s="20"/>
      <x:c r="D109" s="20"/>
      <x:c r="E109" s="20"/>
      <x:c r="F109" s="20"/>
    </x:row>
    <x:row r="110">
      <x:c r="A110" s="20"/>
      <x:c r="B110" s="20"/>
      <x:c r="C110" s="20"/>
      <x:c r="D110" s="20"/>
      <x:c r="E110" s="20"/>
      <x:c r="F110" s="20"/>
    </x:row>
    <x:row r="111">
      <x:c r="A111" s="20"/>
      <x:c r="B111" s="20"/>
      <x:c r="C111" s="20"/>
      <x:c r="D111" s="20"/>
      <x:c r="E111" s="20"/>
      <x:c r="F111" s="20"/>
    </x:row>
    <x:row r="112">
      <x:c r="A112" s="20"/>
      <x:c r="B112" s="20"/>
      <x:c r="C112" s="20"/>
      <x:c r="D112" s="20"/>
      <x:c r="E112" s="20"/>
      <x:c r="F112" s="20"/>
    </x:row>
    <x:row r="113">
      <x:c r="A113" s="20"/>
      <x:c r="B113" s="20"/>
      <x:c r="C113" s="20"/>
      <x:c r="D113" s="20"/>
      <x:c r="E113" s="20"/>
      <x:c r="F113" s="20"/>
    </x:row>
    <x:row r="114">
      <x:c r="A114" s="20"/>
      <x:c r="B114" s="20"/>
      <x:c r="C114" s="20"/>
      <x:c r="D114" s="20"/>
      <x:c r="E114" s="20"/>
      <x:c r="F114" s="20"/>
    </x:row>
    <x:row r="115">
      <x:c r="A115" s="20"/>
      <x:c r="B115" s="20"/>
      <x:c r="C115" s="20"/>
      <x:c r="D115" s="20"/>
      <x:c r="E115" s="20"/>
      <x:c r="F115" s="20"/>
    </x:row>
    <x:row r="116">
      <x:c r="A116" s="20"/>
      <x:c r="B116" s="20"/>
      <x:c r="C116" s="20"/>
      <x:c r="D116" s="20"/>
      <x:c r="E116" s="20"/>
      <x:c r="F116" s="20"/>
    </x:row>
    <x:row r="117">
      <x:c r="A117" s="20"/>
      <x:c r="B117" s="20"/>
      <x:c r="C117" s="20"/>
      <x:c r="D117" s="20"/>
      <x:c r="E117" s="20"/>
      <x:c r="F117" s="20"/>
    </x:row>
    <x:row r="118">
      <x:c r="A118" s="20"/>
      <x:c r="B118" s="20"/>
      <x:c r="C118" s="20"/>
      <x:c r="D118" s="20"/>
      <x:c r="E118" s="20"/>
      <x:c r="F118" s="20"/>
    </x:row>
    <x:row r="119">
      <x:c r="A119" s="20"/>
      <x:c r="B119" s="20"/>
      <x:c r="C119" s="20"/>
      <x:c r="D119" s="20"/>
      <x:c r="E119" s="20"/>
      <x:c r="F119" s="20"/>
    </x:row>
    <x:row r="120">
      <x:c r="A120" s="20"/>
      <x:c r="B120" s="20"/>
      <x:c r="C120" s="20"/>
      <x:c r="D120" s="20"/>
      <x:c r="E120" s="20"/>
      <x:c r="F120" s="20"/>
    </x:row>
    <x:row r="121">
      <x:c r="A121" s="20"/>
      <x:c r="B121" s="20"/>
      <x:c r="C121" s="20"/>
      <x:c r="D121" s="20"/>
      <x:c r="E121" s="20"/>
      <x:c r="F121" s="20"/>
    </x:row>
    <x:row r="122">
      <x:c r="A122" s="20"/>
      <x:c r="B122" s="20"/>
      <x:c r="C122" s="20"/>
      <x:c r="D122" s="20"/>
      <x:c r="E122" s="20"/>
      <x:c r="F122" s="20"/>
    </x:row>
    <x:row r="123">
      <x:c r="A123" s="20"/>
      <x:c r="B123" s="20"/>
      <x:c r="C123" s="20"/>
      <x:c r="D123" s="20"/>
      <x:c r="E123" s="20"/>
      <x:c r="F123" s="20"/>
    </x:row>
    <x:row r="124">
      <x:c r="A124" s="20"/>
      <x:c r="B124" s="20"/>
      <x:c r="C124" s="20"/>
      <x:c r="D124" s="20"/>
      <x:c r="E124" s="20"/>
      <x:c r="F124" s="20"/>
    </x:row>
    <x:row r="125">
      <x:c r="A125" s="20"/>
      <x:c r="B125" s="20"/>
      <x:c r="C125" s="20"/>
      <x:c r="D125" s="20"/>
      <x:c r="E125" s="20"/>
      <x:c r="F125" s="20"/>
    </x:row>
    <x:row r="126">
      <x:c r="A126" s="20"/>
      <x:c r="B126" s="20"/>
      <x:c r="C126" s="20"/>
      <x:c r="D126" s="20"/>
      <x:c r="E126" s="20"/>
      <x:c r="F126" s="20"/>
    </x:row>
    <x:row r="127">
      <x:c r="A127" s="20"/>
      <x:c r="B127" s="20"/>
      <x:c r="C127" s="20"/>
      <x:c r="D127" s="20"/>
      <x:c r="E127" s="20"/>
      <x:c r="F127" s="20"/>
    </x:row>
    <x:row r="128">
      <x:c r="A128" s="20"/>
      <x:c r="B128" s="20"/>
      <x:c r="C128" s="20"/>
      <x:c r="D128" s="20"/>
      <x:c r="E128" s="20"/>
      <x:c r="F128" s="20"/>
    </x:row>
    <x:row r="129">
      <x:c r="A129" s="20"/>
      <x:c r="B129" s="20"/>
      <x:c r="C129" s="20"/>
      <x:c r="D129" s="20"/>
      <x:c r="E129" s="20"/>
      <x:c r="F129" s="20"/>
    </x:row>
    <x:row r="130">
      <x:c r="A130" s="20"/>
      <x:c r="B130" s="20"/>
      <x:c r="C130" s="20"/>
      <x:c r="D130" s="20"/>
      <x:c r="E130" s="20"/>
      <x:c r="F130" s="20"/>
    </x:row>
    <x:row r="131">
      <x:c r="A131" s="20"/>
      <x:c r="B131" s="20"/>
      <x:c r="C131" s="20"/>
      <x:c r="D131" s="20"/>
      <x:c r="E131" s="20"/>
      <x:c r="F131" s="20"/>
    </x:row>
    <x:row r="132">
      <x:c r="A132" s="20"/>
      <x:c r="B132" s="20"/>
      <x:c r="C132" s="20"/>
      <x:c r="D132" s="20"/>
      <x:c r="E132" s="20"/>
      <x:c r="F132" s="20"/>
    </x:row>
    <x:row r="133">
      <x:c r="A133" s="20"/>
      <x:c r="B133" s="20"/>
      <x:c r="C133" s="20"/>
      <x:c r="D133" s="20"/>
      <x:c r="E133" s="20"/>
      <x:c r="F133" s="20"/>
    </x:row>
    <x:row r="134">
      <x:c r="A134" s="20"/>
      <x:c r="B134" s="20"/>
      <x:c r="C134" s="20"/>
      <x:c r="D134" s="20"/>
      <x:c r="E134" s="20"/>
      <x:c r="F134" s="20"/>
    </x:row>
    <x:row r="135">
      <x:c r="A135" s="20"/>
      <x:c r="B135" s="20"/>
      <x:c r="C135" s="20"/>
      <x:c r="D135" s="20"/>
      <x:c r="E135" s="20"/>
      <x:c r="F135" s="20"/>
    </x:row>
    <x:row r="136">
      <x:c r="A136" s="20"/>
      <x:c r="B136" s="20"/>
      <x:c r="C136" s="20"/>
      <x:c r="D136" s="20"/>
      <x:c r="E136" s="20"/>
      <x:c r="F136" s="20"/>
    </x:row>
    <x:row r="137">
      <x:c r="A137" s="20"/>
      <x:c r="B137" s="20"/>
      <x:c r="C137" s="20"/>
      <x:c r="D137" s="20"/>
      <x:c r="E137" s="20"/>
      <x:c r="F137" s="20"/>
    </x:row>
    <x:row r="138">
      <x:c r="A138" s="20"/>
      <x:c r="B138" s="20"/>
      <x:c r="C138" s="20"/>
      <x:c r="D138" s="20"/>
      <x:c r="E138" s="20"/>
      <x:c r="F138" s="20"/>
    </x:row>
    <x:row r="139">
      <x:c r="A139" s="20"/>
      <x:c r="B139" s="20"/>
      <x:c r="C139" s="20"/>
      <x:c r="D139" s="20"/>
      <x:c r="E139" s="20"/>
      <x:c r="F139" s="20"/>
    </x:row>
    <x:row r="140">
      <x:c r="A140" s="20"/>
      <x:c r="B140" s="20"/>
      <x:c r="C140" s="20"/>
      <x:c r="D140" s="20"/>
      <x:c r="E140" s="20"/>
      <x:c r="F140" s="20"/>
    </x:row>
    <x:row r="141">
      <x:c r="A141" s="20"/>
      <x:c r="B141" s="20"/>
      <x:c r="C141" s="20"/>
      <x:c r="D141" s="20"/>
      <x:c r="E141" s="20"/>
      <x:c r="F141" s="20"/>
    </x:row>
    <x:row r="142">
      <x:c r="A142" s="20"/>
      <x:c r="B142" s="20"/>
      <x:c r="C142" s="20"/>
      <x:c r="D142" s="20"/>
      <x:c r="E142" s="20"/>
      <x:c r="F142" s="20"/>
    </x:row>
    <x:row r="143">
      <x:c r="A143" s="20"/>
      <x:c r="B143" s="20"/>
      <x:c r="C143" s="20"/>
      <x:c r="D143" s="20"/>
      <x:c r="E143" s="20"/>
      <x:c r="F143" s="20"/>
    </x:row>
    <x:row r="144">
      <x:c r="A144" s="20"/>
      <x:c r="B144" s="20"/>
      <x:c r="C144" s="20"/>
      <x:c r="D144" s="20"/>
      <x:c r="E144" s="20"/>
      <x:c r="F144" s="20"/>
    </x:row>
    <x:row r="145">
      <x:c r="A145" s="20"/>
      <x:c r="B145" s="20"/>
      <x:c r="C145" s="20"/>
      <x:c r="D145" s="20"/>
      <x:c r="E145" s="20"/>
      <x:c r="F145" s="20"/>
    </x:row>
    <x:row r="146">
      <x:c r="A146" s="20"/>
      <x:c r="B146" s="20"/>
      <x:c r="C146" s="20"/>
      <x:c r="D146" s="20"/>
      <x:c r="E146" s="20"/>
      <x:c r="F146" s="20"/>
    </x:row>
    <x:row r="147">
      <x:c r="A147" s="20"/>
      <x:c r="B147" s="20"/>
      <x:c r="C147" s="20"/>
      <x:c r="D147" s="20"/>
      <x:c r="E147" s="20"/>
      <x:c r="F147" s="20"/>
    </x:row>
    <x:row r="148">
      <x:c r="A148" s="20"/>
      <x:c r="B148" s="20"/>
      <x:c r="C148" s="20"/>
      <x:c r="D148" s="20"/>
      <x:c r="E148" s="20"/>
      <x:c r="F148" s="20"/>
    </x:row>
    <x:row r="149">
      <x:c r="A149" s="20"/>
      <x:c r="B149" s="20"/>
      <x:c r="C149" s="20"/>
      <x:c r="D149" s="20"/>
      <x:c r="E149" s="20"/>
      <x:c r="F149" s="20"/>
    </x:row>
    <x:row r="150">
      <x:c r="A150" s="20"/>
      <x:c r="B150" s="20"/>
      <x:c r="C150" s="20"/>
      <x:c r="D150" s="20"/>
      <x:c r="E150" s="20"/>
      <x:c r="F150" s="20"/>
    </x:row>
    <x:row r="151">
      <x:c r="A151" s="20"/>
      <x:c r="B151" s="20"/>
      <x:c r="C151" s="20"/>
      <x:c r="D151" s="20"/>
      <x:c r="E151" s="20"/>
      <x:c r="F151" s="20"/>
    </x:row>
    <x:row r="152">
      <x:c r="A152" s="20"/>
      <x:c r="B152" s="20"/>
      <x:c r="C152" s="20"/>
      <x:c r="D152" s="20"/>
      <x:c r="E152" s="20"/>
      <x:c r="F152" s="20"/>
    </x:row>
    <x:row r="153">
      <x:c r="A153" s="20"/>
      <x:c r="B153" s="20"/>
      <x:c r="C153" s="20"/>
      <x:c r="D153" s="20"/>
      <x:c r="E153" s="20"/>
      <x:c r="F153" s="20"/>
    </x:row>
    <x:row r="154">
      <x:c r="A154" s="20"/>
      <x:c r="B154" s="20"/>
      <x:c r="C154" s="20"/>
      <x:c r="D154" s="20"/>
      <x:c r="E154" s="20"/>
      <x:c r="F154" s="20"/>
    </x:row>
    <x:row r="155">
      <x:c r="A155" s="20"/>
      <x:c r="B155" s="20"/>
      <x:c r="C155" s="20"/>
      <x:c r="D155" s="20"/>
      <x:c r="E155" s="20"/>
      <x:c r="F155" s="20"/>
    </x:row>
    <x:row r="156">
      <x:c r="A156" s="20"/>
      <x:c r="B156" s="20"/>
      <x:c r="C156" s="20"/>
      <x:c r="D156" s="20"/>
      <x:c r="E156" s="20"/>
      <x:c r="F156" s="20"/>
    </x:row>
    <x:row r="157">
      <x:c r="A157" s="20"/>
      <x:c r="B157" s="20"/>
      <x:c r="C157" s="20"/>
      <x:c r="D157" s="20"/>
      <x:c r="E157" s="20"/>
      <x:c r="F157" s="20"/>
    </x:row>
    <x:row r="158">
      <x:c r="A158" s="20"/>
      <x:c r="B158" s="20"/>
      <x:c r="C158" s="20"/>
      <x:c r="D158" s="20"/>
      <x:c r="E158" s="20"/>
      <x:c r="F158" s="20"/>
    </x:row>
    <x:row r="159">
      <x:c r="A159" s="20"/>
      <x:c r="B159" s="20"/>
      <x:c r="C159" s="20"/>
      <x:c r="D159" s="20"/>
      <x:c r="E159" s="20"/>
      <x:c r="F159" s="20"/>
    </x:row>
    <x:row r="160">
      <x:c r="A160" s="20"/>
      <x:c r="B160" s="20"/>
      <x:c r="C160" s="20"/>
      <x:c r="D160" s="20"/>
      <x:c r="E160" s="20"/>
      <x:c r="F160" s="20"/>
    </x:row>
    <x:row r="161">
      <x:c r="A161" s="20"/>
      <x:c r="B161" s="20"/>
      <x:c r="C161" s="20"/>
      <x:c r="D161" s="20"/>
      <x:c r="E161" s="20"/>
      <x:c r="F161" s="20"/>
    </x:row>
    <x:row r="162">
      <x:c r="A162" s="20"/>
      <x:c r="B162" s="20"/>
      <x:c r="C162" s="20"/>
      <x:c r="D162" s="20"/>
      <x:c r="E162" s="20"/>
      <x:c r="F162" s="20"/>
    </x:row>
    <x:row r="163">
      <x:c r="A163" s="20"/>
      <x:c r="B163" s="20"/>
      <x:c r="C163" s="20"/>
      <x:c r="D163" s="20"/>
      <x:c r="E163" s="20"/>
      <x:c r="F163" s="20"/>
    </x:row>
    <x:row r="164">
      <x:c r="A164" s="20"/>
      <x:c r="B164" s="20"/>
      <x:c r="C164" s="20"/>
      <x:c r="D164" s="20"/>
      <x:c r="E164" s="20"/>
      <x:c r="F164" s="20"/>
    </x:row>
    <x:row r="165">
      <x:c r="A165" s="20"/>
      <x:c r="B165" s="20"/>
      <x:c r="C165" s="20"/>
      <x:c r="D165" s="20"/>
      <x:c r="E165" s="20"/>
      <x:c r="F165" s="20"/>
    </x:row>
    <x:row r="166">
      <x:c r="A166" s="20"/>
      <x:c r="B166" s="20"/>
      <x:c r="C166" s="20"/>
      <x:c r="D166" s="20"/>
      <x:c r="E166" s="20"/>
      <x:c r="F166" s="20"/>
    </x:row>
    <x:row r="167">
      <x:c r="A167" s="20"/>
      <x:c r="B167" s="20"/>
      <x:c r="C167" s="20"/>
      <x:c r="D167" s="20"/>
      <x:c r="E167" s="20"/>
      <x:c r="F167" s="20"/>
    </x:row>
    <x:row r="168">
      <x:c r="A168" s="20"/>
      <x:c r="B168" s="20"/>
      <x:c r="C168" s="20"/>
      <x:c r="D168" s="20"/>
      <x:c r="E168" s="20"/>
      <x:c r="F168" s="20"/>
    </x:row>
    <x:row r="169">
      <x:c r="A169" s="20"/>
      <x:c r="B169" s="20"/>
      <x:c r="C169" s="20"/>
      <x:c r="D169" s="20"/>
      <x:c r="E169" s="20"/>
      <x:c r="F169" s="20"/>
    </x:row>
    <x:row r="170">
      <x:c r="A170" s="20"/>
      <x:c r="B170" s="20"/>
      <x:c r="C170" s="20"/>
      <x:c r="D170" s="20"/>
      <x:c r="E170" s="20"/>
      <x:c r="F170" s="20"/>
    </x:row>
    <x:row r="171">
      <x:c r="A171" s="20"/>
      <x:c r="B171" s="20"/>
      <x:c r="C171" s="20"/>
      <x:c r="D171" s="20"/>
      <x:c r="E171" s="20"/>
      <x:c r="F171" s="20"/>
    </x:row>
    <x:row r="172">
      <x:c r="A172" s="20"/>
      <x:c r="B172" s="20"/>
      <x:c r="C172" s="20"/>
      <x:c r="D172" s="20"/>
      <x:c r="E172" s="20"/>
      <x:c r="F172" s="20"/>
    </x:row>
    <x:row r="173">
      <x:c r="A173" s="20"/>
      <x:c r="B173" s="20"/>
      <x:c r="C173" s="20"/>
      <x:c r="D173" s="20"/>
      <x:c r="E173" s="20"/>
      <x:c r="F173" s="20"/>
    </x:row>
    <x:row r="174">
      <x:c r="A174" s="20"/>
      <x:c r="B174" s="20"/>
      <x:c r="C174" s="20"/>
      <x:c r="D174" s="20"/>
      <x:c r="E174" s="20"/>
      <x:c r="F174" s="20"/>
    </x:row>
    <x:row r="175">
      <x:c r="A175" s="20"/>
      <x:c r="B175" s="20"/>
      <x:c r="C175" s="20"/>
      <x:c r="D175" s="20"/>
      <x:c r="E175" s="20"/>
      <x:c r="F175" s="20"/>
    </x:row>
    <x:row r="176">
      <x:c r="A176" s="20"/>
      <x:c r="B176" s="20"/>
      <x:c r="C176" s="20"/>
      <x:c r="D176" s="20"/>
      <x:c r="E176" s="20"/>
      <x:c r="F176" s="20"/>
    </x:row>
    <x:row r="177">
      <x:c r="A177" s="20"/>
      <x:c r="B177" s="20"/>
      <x:c r="C177" s="20"/>
      <x:c r="D177" s="20"/>
      <x:c r="E177" s="20"/>
      <x:c r="F177" s="20"/>
    </x:row>
    <x:row r="178">
      <x:c r="A178" s="20"/>
      <x:c r="B178" s="20"/>
      <x:c r="C178" s="20"/>
      <x:c r="D178" s="20"/>
      <x:c r="E178" s="20"/>
      <x:c r="F178" s="20"/>
    </x:row>
    <x:row r="179">
      <x:c r="A179" s="20"/>
      <x:c r="B179" s="20"/>
      <x:c r="C179" s="20"/>
      <x:c r="D179" s="20"/>
      <x:c r="E179" s="20"/>
      <x:c r="F179" s="20"/>
    </x:row>
    <x:row r="180">
      <x:c r="A180" s="20"/>
      <x:c r="B180" s="20"/>
      <x:c r="C180" s="20"/>
      <x:c r="D180" s="20"/>
      <x:c r="E180" s="20"/>
      <x:c r="F180" s="20"/>
    </x:row>
    <x:row r="181">
      <x:c r="A181" s="20"/>
      <x:c r="B181" s="20"/>
      <x:c r="C181" s="20"/>
      <x:c r="D181" s="20"/>
      <x:c r="E181" s="20"/>
      <x:c r="F181" s="20"/>
    </x:row>
    <x:row r="182">
      <x:c r="A182" s="20"/>
      <x:c r="B182" s="20"/>
      <x:c r="C182" s="20"/>
      <x:c r="D182" s="20"/>
      <x:c r="E182" s="20"/>
      <x:c r="F182" s="20"/>
    </x:row>
    <x:row r="183">
      <x:c r="A183" s="20"/>
      <x:c r="B183" s="20"/>
      <x:c r="C183" s="20"/>
      <x:c r="D183" s="20"/>
      <x:c r="E183" s="20"/>
      <x:c r="F183" s="20"/>
    </x:row>
    <x:row r="184">
      <x:c r="A184" s="20"/>
      <x:c r="B184" s="20"/>
      <x:c r="C184" s="20"/>
      <x:c r="D184" s="20"/>
      <x:c r="E184" s="20"/>
      <x:c r="F184" s="20"/>
    </x:row>
    <x:row r="185">
      <x:c r="A185" s="20"/>
      <x:c r="B185" s="20"/>
      <x:c r="C185" s="20"/>
      <x:c r="D185" s="20"/>
      <x:c r="E185" s="20"/>
      <x:c r="F185" s="20"/>
    </x:row>
    <x:row r="186">
      <x:c r="A186" s="20"/>
      <x:c r="B186" s="20"/>
      <x:c r="C186" s="20"/>
      <x:c r="D186" s="20"/>
      <x:c r="E186" s="20"/>
      <x:c r="F186" s="20"/>
    </x:row>
    <x:row r="187">
      <x:c r="A187" s="20"/>
      <x:c r="B187" s="20"/>
      <x:c r="C187" s="20"/>
      <x:c r="D187" s="20"/>
      <x:c r="E187" s="20"/>
      <x:c r="F187" s="20"/>
    </x:row>
    <x:row r="188">
      <x:c r="A188" s="20"/>
      <x:c r="B188" s="20"/>
      <x:c r="C188" s="20"/>
      <x:c r="D188" s="20"/>
      <x:c r="E188" s="20"/>
      <x:c r="F188" s="20"/>
    </x:row>
    <x:row r="189">
      <x:c r="A189" s="20"/>
      <x:c r="B189" s="20"/>
      <x:c r="C189" s="20"/>
      <x:c r="D189" s="20"/>
      <x:c r="E189" s="20"/>
      <x:c r="F189" s="20"/>
    </x:row>
    <x:row r="190">
      <x:c r="A190" s="20"/>
      <x:c r="B190" s="20"/>
      <x:c r="C190" s="20"/>
      <x:c r="D190" s="20"/>
      <x:c r="E190" s="20"/>
      <x:c r="F190" s="20"/>
    </x:row>
    <x:row r="191">
      <x:c r="A191" s="20"/>
      <x:c r="B191" s="20"/>
      <x:c r="C191" s="20"/>
      <x:c r="D191" s="20"/>
      <x:c r="E191" s="20"/>
      <x:c r="F191" s="20"/>
    </x:row>
    <x:row r="192">
      <x:c r="A192" s="20"/>
      <x:c r="B192" s="20"/>
      <x:c r="C192" s="20"/>
      <x:c r="D192" s="20"/>
      <x:c r="E192" s="20"/>
      <x:c r="F192" s="20"/>
    </x:row>
    <x:row r="193">
      <x:c r="A193" s="20"/>
      <x:c r="B193" s="20"/>
      <x:c r="C193" s="20"/>
      <x:c r="D193" s="20"/>
      <x:c r="E193" s="20"/>
      <x:c r="F193" s="20"/>
    </x:row>
    <x:row r="194">
      <x:c r="A194" s="20"/>
      <x:c r="B194" s="20"/>
      <x:c r="C194" s="20"/>
      <x:c r="D194" s="20"/>
      <x:c r="E194" s="20"/>
      <x:c r="F194" s="20"/>
    </x:row>
    <x:row r="195">
      <x:c r="A195" s="20"/>
      <x:c r="B195" s="20"/>
      <x:c r="C195" s="20"/>
      <x:c r="D195" s="20"/>
      <x:c r="E195" s="20"/>
      <x:c r="F195" s="20"/>
    </x:row>
    <x:row r="196">
      <x:c r="A196" s="20"/>
      <x:c r="B196" s="20"/>
      <x:c r="C196" s="20"/>
      <x:c r="D196" s="20"/>
      <x:c r="E196" s="20"/>
      <x:c r="F196" s="20"/>
    </x:row>
    <x:row r="197">
      <x:c r="A197" s="20"/>
      <x:c r="B197" s="20"/>
      <x:c r="C197" s="20"/>
      <x:c r="D197" s="20"/>
      <x:c r="E197" s="20"/>
      <x:c r="F197" s="20"/>
    </x:row>
    <x:row r="198">
      <x:c r="A198" s="20"/>
      <x:c r="B198" s="20"/>
      <x:c r="C198" s="20"/>
      <x:c r="D198" s="20"/>
      <x:c r="E198" s="20"/>
      <x:c r="F198" s="20"/>
    </x:row>
    <x:row r="199">
      <x:c r="A199" s="20"/>
      <x:c r="B199" s="20"/>
      <x:c r="C199" s="20"/>
      <x:c r="D199" s="20"/>
      <x:c r="E199" s="20"/>
      <x:c r="F199" s="20"/>
    </x:row>
    <x:row r="200">
      <x:c r="A200" s="20"/>
      <x:c r="B200" s="20"/>
      <x:c r="C200" s="20"/>
      <x:c r="D200" s="20"/>
      <x:c r="E200" s="20"/>
      <x:c r="F200" s="20"/>
    </x:row>
    <x:row r="201">
      <x:c r="A201" s="20"/>
      <x:c r="B201" s="20"/>
      <x:c r="C201" s="20"/>
      <x:c r="D201" s="20"/>
      <x:c r="E201" s="20"/>
      <x:c r="F201" s="20"/>
    </x:row>
    <x:row r="202">
      <x:c r="A202" s="20"/>
      <x:c r="B202" s="20"/>
      <x:c r="C202" s="20"/>
      <x:c r="D202" s="20"/>
      <x:c r="E202" s="20"/>
      <x:c r="F202" s="20"/>
    </x:row>
    <x:row r="203">
      <x:c r="A203" s="20"/>
      <x:c r="B203" s="20"/>
      <x:c r="C203" s="20"/>
      <x:c r="D203" s="20"/>
      <x:c r="E203" s="20"/>
      <x:c r="F203" s="20"/>
    </x:row>
    <x:row r="204">
      <x:c r="A204" s="20"/>
      <x:c r="B204" s="20"/>
      <x:c r="C204" s="20"/>
      <x:c r="D204" s="20"/>
      <x:c r="E204" s="20"/>
      <x:c r="F204" s="20"/>
    </x:row>
    <x:row r="205">
      <x:c r="A205" s="20"/>
      <x:c r="B205" s="20"/>
      <x:c r="C205" s="20"/>
      <x:c r="D205" s="20"/>
      <x:c r="E205" s="20"/>
      <x:c r="F205" s="20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6" hidden="0" customWidth="1"/>
    <x:col min="3" max="3" width="24" hidden="0" customWidth="1"/>
    <x:col min="4" max="4" width="22" hidden="0" customWidth="1"/>
    <x:col min="5" max="5" width="32" hidden="0" customWidth="1"/>
    <x:col min="6" max="6" width="18" hidden="0" customWidth="1"/>
  </x:cols>
  <x:sheetData>
    <x:row r="1">
      <x:c r="A1" s="5" t="str">
        <x:v>Portable handoff - professional-services competitor decision</x:v>
      </x:c>
      <x:c r="B1" s="5"/>
      <x:c r="C1" s="5"/>
    </x:row>
    <x:row r="3">
      <x:c r="A3" s="31" t="str">
        <x:v>Governed decision snapshot</x:v>
      </x:c>
      <x:c r="B3" s="31" t="str">
        <x:v>Candidate name</x:v>
      </x:c>
      <x:c r="C3" s="31" t="str">
        <x:v>Decision state</x:v>
      </x:c>
      <x:c r="D3" s="34" t="str">
        <x:v>Readiness</x:v>
      </x:c>
      <x:c r="E3" s="34" t="str">
        <x:v>Role</x:v>
      </x:c>
      <x:c r="F3" s="34" t="str">
        <x:v>Snapshot control</x:v>
      </x:c>
    </x:row>
    <x:row r="4">
      <x:c r="A4" s="35" t="str">
        <x:f>IF(DECISIONS!B6="","",DECISIONS!B6)</x:f>
        <x:v>A01</x:v>
      </x:c>
      <x:c r="B4" s="35" t="str">
        <x:f>IF(A4="","",IFERROR(VLOOKUP(A4,CANDIDATES!$A$6:$B$205,2,FALSE),"INVALID CANDIDATE"))</x:f>
        <x:v>Candidate A - specialist cross-border tax boutique</x:v>
      </x:c>
      <x:c r="C4" s="35" t="str">
        <x:f>IF(A4="","",DECISIONS!E6)</x:f>
        <x:v>INCLUDE DIRECT</x:v>
      </x:c>
      <x:c r="D4" s="37" t="str">
        <x:f>IF(A4="","",DECISIONS!K6)</x:f>
        <x:v>READY</x:v>
      </x:c>
      <x:c r="E4" s="37" t="str">
        <x:f>IF(A4="","",DECISIONS!C6)</x:f>
        <x:v>DIRECT PROFESSIONAL-SERVICES COMPETITOR</x:v>
      </x:c>
      <x:c r="F4" s="37" t="str">
        <x:f>IF(AND(A4=IF(DECISIONS!B6="","",DECISIONS!B6),B4=IF(DECISIONS!B6="","",IFERROR(VLOOKUP(DECISIONS!B6,CANDIDATES!$A$6:$B$205,2,FALSE),"INVALID CANDIDATE")),C4=IF(DECISIONS!B6="","",DECISIONS!E6),D4=IF(DECISIONS!B6="","",DECISIONS!K6),E4=IF(DECISIONS!B6="","",DECISIONS!C6)),"PASS","TAMPERED")</x:f>
        <x:v>PASS</x:v>
      </x:c>
    </x:row>
    <x:row r="5">
      <x:c r="A5" s="35" t="str">
        <x:f>IF(DECISIONS!B7="","",DECISIONS!B7)</x:f>
        <x:v>B02</x:v>
      </x:c>
      <x:c r="B5" s="35" t="str">
        <x:f>IF(A5="","",IFERROR(VLOOKUP(A5,CANDIDATES!$A$6:$B$205,2,FALSE),"INVALID CANDIDATE"))</x:f>
        <x:v>Candidate B - global multidisciplinary firm</x:v>
      </x:c>
      <x:c r="C5" s="35" t="str">
        <x:f>IF(A5="","",DECISIONS!E7)</x:f>
        <x:v>INCLUDE CONDITIONAL</x:v>
      </x:c>
      <x:c r="D5" s="37" t="str">
        <x:f>IF(A5="","",DECISIONS!K7)</x:f>
        <x:v>UNRESOLVED</x:v>
      </x:c>
      <x:c r="E5" s="37" t="str">
        <x:f>IF(A5="","",DECISIONS!C7)</x:f>
        <x:v>CONDITIONAL / REVIEW REQUIRED</x:v>
      </x:c>
      <x:c r="F5" s="37" t="str">
        <x:f>IF(AND(A5=IF(DECISIONS!B7="","",DECISIONS!B7),B5=IF(DECISIONS!B7="","",IFERROR(VLOOKUP(DECISIONS!B7,CANDIDATES!$A$6:$B$205,2,FALSE),"INVALID CANDIDATE")),C5=IF(DECISIONS!B7="","",DECISIONS!E7),D5=IF(DECISIONS!B7="","",DECISIONS!K7),E5=IF(DECISIONS!B7="","",DECISIONS!C7)),"PASS","TAMPERED")</x:f>
        <x:v>PASS</x:v>
      </x:c>
    </x:row>
    <x:row r="6">
      <x:c r="A6" s="35" t="str">
        <x:f>IF(DECISIONS!B8="","",DECISIONS!B8)</x:f>
        <x:v>C03</x:v>
      </x:c>
      <x:c r="B6" s="35" t="str">
        <x:f>IF(A6="","",IFERROR(VLOOKUP(A6,CANDIDATES!$A$6:$B$205,2,FALSE),"INVALID CANDIDATE"))</x:f>
        <x:v>Candidate C - international law-firm tax team</x:v>
      </x:c>
      <x:c r="C6" s="35" t="str">
        <x:f>IF(A6="","",DECISIONS!E8)</x:f>
        <x:v>INCLUDE REFERENCE</x:v>
      </x:c>
      <x:c r="D6" s="37" t="str">
        <x:f>IF(A6="","",DECISIONS!K8)</x:f>
        <x:v>READY</x:v>
      </x:c>
      <x:c r="E6" s="37" t="str">
        <x:f>IF(A6="","",DECISIONS!C8)</x:f>
        <x:v>ADJACENT / REFERENCE</x:v>
      </x:c>
      <x:c r="F6" s="37" t="str">
        <x:f>IF(AND(A6=IF(DECISIONS!B8="","",DECISIONS!B8),B6=IF(DECISIONS!B8="","",IFERROR(VLOOKUP(DECISIONS!B8,CANDIDATES!$A$6:$B$205,2,FALSE),"INVALID CANDIDATE")),C6=IF(DECISIONS!B8="","",DECISIONS!E8),D6=IF(DECISIONS!B8="","",DECISIONS!K8),E6=IF(DECISIONS!B8="","",DECISIONS!C8)),"PASS","TAMPERED")</x:f>
        <x:v>PASS</x:v>
      </x:c>
    </x:row>
    <x:row r="7">
      <x:c r="A7" s="35" t="str">
        <x:f>IF(DECISIONS!B9="","",DECISIONS!B9)</x:f>
        <x:v>D04</x:v>
      </x:c>
      <x:c r="B7" s="35" t="str">
        <x:f>IF(A7="","",IFERROR(VLOOKUP(A7,CANDIDATES!$A$6:$B$205,2,FALSE),"INVALID CANDIDATE"))</x:f>
        <x:v>Candidate D - tax software platform</x:v>
      </x:c>
      <x:c r="C7" s="35" t="str">
        <x:f>IF(A7="","",DECISIONS!E9)</x:f>
        <x:v>INCLUDE SUBSTITUTE</x:v>
      </x:c>
      <x:c r="D7" s="37" t="str">
        <x:f>IF(A7="","",DECISIONS!K9)</x:f>
        <x:v>READY</x:v>
      </x:c>
      <x:c r="E7" s="37" t="str">
        <x:f>IF(A7="","",DECISIONS!C9)</x:f>
        <x:v>SUBSTITUTE</x:v>
      </x:c>
      <x:c r="F7" s="37" t="str">
        <x:f>IF(AND(A7=IF(DECISIONS!B9="","",DECISIONS!B9),B7=IF(DECISIONS!B9="","",IFERROR(VLOOKUP(DECISIONS!B9,CANDIDATES!$A$6:$B$205,2,FALSE),"INVALID CANDIDATE")),C7=IF(DECISIONS!B9="","",DECISIONS!E9),D7=IF(DECISIONS!B9="","",DECISIONS!K9),E7=IF(DECISIONS!B9="","",DECISIONS!C9)),"PASS","TAMPERED")</x:f>
        <x:v>PASS</x:v>
      </x:c>
    </x:row>
    <x:row r="8">
      <x:c r="A8" s="35" t="str">
        <x:f>IF(DECISIONS!B10="","",DECISIONS!B10)</x:f>
        <x:v>E05</x:v>
      </x:c>
      <x:c r="B8" s="35" t="str">
        <x:f>IF(A8="","",IFERROR(VLOOKUP(A8,CANDIDATES!$A$6:$B$205,2,FALSE),"INVALID CANDIDATE"))</x:f>
        <x:v>Candidate E - professional association / authority</x:v>
      </x:c>
      <x:c r="C8" s="35" t="str">
        <x:f>IF(A8="","",DECISIONS!E10)</x:f>
        <x:v>INCLUDE REFERENCE</x:v>
      </x:c>
      <x:c r="D8" s="37" t="str">
        <x:f>IF(A8="","",DECISIONS!K10)</x:f>
        <x:v>READY</x:v>
      </x:c>
      <x:c r="E8" s="37" t="str">
        <x:f>IF(A8="","",DECISIONS!C10)</x:f>
        <x:v>AUTHORITY / REFERENCE</x:v>
      </x:c>
      <x:c r="F8" s="37" t="str">
        <x:f>IF(AND(A8=IF(DECISIONS!B10="","",DECISIONS!B10),B8=IF(DECISIONS!B10="","",IFERROR(VLOOKUP(DECISIONS!B10,CANDIDATES!$A$6:$B$205,2,FALSE),"INVALID CANDIDATE")),C8=IF(DECISIONS!B10="","",DECISIONS!E10),D8=IF(DECISIONS!B10="","",DECISIONS!K10),E8=IF(DECISIONS!B10="","",DECISIONS!C10)),"PASS","TAMPERED")</x:f>
        <x:v>PASS</x:v>
      </x:c>
    </x:row>
    <x:row r="9">
      <x:c r="A9" s="35" t="str">
        <x:f>IF(DECISIONS!B11="","",DECISIONS!B11)</x:f>
        <x:v>F06</x:v>
      </x:c>
      <x:c r="B9" s="35" t="str">
        <x:f>IF(A9="","",IFERROR(VLOOKUP(A9,CANDIDATES!$A$6:$B$205,2,FALSE),"INVALID CANDIDATE"))</x:f>
        <x:v>Candidate F - adviser directory / marketplace</x:v>
      </x:c>
      <x:c r="C9" s="35" t="str">
        <x:f>IF(A9="","",DECISIONS!E11)</x:f>
        <x:v>EXCLUDE DIRECT</x:v>
      </x:c>
      <x:c r="D9" s="37" t="str">
        <x:f>IF(A9="","",DECISIONS!K11)</x:f>
        <x:v>READY</x:v>
      </x:c>
      <x:c r="E9" s="37" t="str">
        <x:f>IF(A9="","",DECISIONS!C11)</x:f>
        <x:v>DISCOVERY / INTERMEDIARY</x:v>
      </x:c>
      <x:c r="F9" s="37" t="str">
        <x:f>IF(AND(A9=IF(DECISIONS!B11="","",DECISIONS!B11),B9=IF(DECISIONS!B11="","",IFERROR(VLOOKUP(DECISIONS!B11,CANDIDATES!$A$6:$B$205,2,FALSE),"INVALID CANDIDATE")),C9=IF(DECISIONS!B11="","",DECISIONS!E11),D9=IF(DECISIONS!B11="","",DECISIONS!K11),E9=IF(DECISIONS!B11="","",DECISIONS!C11)),"PASS","TAMPERED")</x:f>
        <x:v>PASS</x:v>
      </x:c>
    </x:row>
    <x:row r="10">
      <x:c r="A10" s="35" t="str">
        <x:f>IF(DECISIONS!B12="","",DECISIONS!B12)</x:f>
      </x:c>
      <x:c r="B10" s="35" t="str">
        <x:f>IF(A10="","",IFERROR(VLOOKUP(A10,CANDIDATES!$A$6:$B$205,2,FALSE),"INVALID CANDIDATE"))</x:f>
      </x:c>
      <x:c r="C10" s="35" t="str">
        <x:f>IF(A10="","",DECISIONS!E12)</x:f>
      </x:c>
      <x:c r="D10" s="37" t="str">
        <x:f>IF(A10="","",DECISIONS!K12)</x:f>
      </x:c>
      <x:c r="E10" s="37" t="str">
        <x:f>IF(A10="","",DECISIONS!C12)</x:f>
      </x:c>
      <x:c r="F10" s="37" t="str">
        <x:f>IF(AND(A10=IF(DECISIONS!B12="","",DECISIONS!B12),B10=IF(DECISIONS!B12="","",IFERROR(VLOOKUP(DECISIONS!B12,CANDIDATES!$A$6:$B$205,2,FALSE),"INVALID CANDIDATE")),C10=IF(DECISIONS!B12="","",DECISIONS!E12),D10=IF(DECISIONS!B12="","",DECISIONS!K12),E10=IF(DECISIONS!B12="","",DECISIONS!C12)),"PASS","TAMPERED")</x:f>
        <x:v>PASS</x:v>
      </x:c>
    </x:row>
    <x:row r="11">
      <x:c r="A11" s="35" t="str">
        <x:f>IF(DECISIONS!B13="","",DECISIONS!B13)</x:f>
      </x:c>
      <x:c r="B11" s="35" t="str">
        <x:f>IF(A11="","",IFERROR(VLOOKUP(A11,CANDIDATES!$A$6:$B$205,2,FALSE),"INVALID CANDIDATE"))</x:f>
      </x:c>
      <x:c r="C11" s="35" t="str">
        <x:f>IF(A11="","",DECISIONS!E13)</x:f>
      </x:c>
      <x:c r="D11" s="37" t="str">
        <x:f>IF(A11="","",DECISIONS!K13)</x:f>
      </x:c>
      <x:c r="E11" s="37" t="str">
        <x:f>IF(A11="","",DECISIONS!C13)</x:f>
      </x:c>
      <x:c r="F11" s="37" t="str">
        <x:f>IF(AND(A11=IF(DECISIONS!B13="","",DECISIONS!B13),B11=IF(DECISIONS!B13="","",IFERROR(VLOOKUP(DECISIONS!B13,CANDIDATES!$A$6:$B$205,2,FALSE),"INVALID CANDIDATE")),C11=IF(DECISIONS!B13="","",DECISIONS!E13),D11=IF(DECISIONS!B13="","",DECISIONS!K13),E11=IF(DECISIONS!B13="","",DECISIONS!C13)),"PASS","TAMPERED")</x:f>
        <x:v>PASS</x:v>
      </x:c>
    </x:row>
    <x:row r="12">
      <x:c r="A12" s="35" t="str">
        <x:f>IF(DECISIONS!B14="","",DECISIONS!B14)</x:f>
      </x:c>
      <x:c r="B12" s="35" t="str">
        <x:f>IF(A12="","",IFERROR(VLOOKUP(A12,CANDIDATES!$A$6:$B$205,2,FALSE),"INVALID CANDIDATE"))</x:f>
      </x:c>
      <x:c r="C12" s="35" t="str">
        <x:f>IF(A12="","",DECISIONS!E14)</x:f>
      </x:c>
      <x:c r="D12" s="37" t="str">
        <x:f>IF(A12="","",DECISIONS!K14)</x:f>
      </x:c>
      <x:c r="E12" s="37" t="str">
        <x:f>IF(A12="","",DECISIONS!C14)</x:f>
      </x:c>
      <x:c r="F12" s="37" t="str">
        <x:f>IF(AND(A12=IF(DECISIONS!B14="","",DECISIONS!B14),B12=IF(DECISIONS!B14="","",IFERROR(VLOOKUP(DECISIONS!B14,CANDIDATES!$A$6:$B$205,2,FALSE),"INVALID CANDIDATE")),C12=IF(DECISIONS!B14="","",DECISIONS!E14),D12=IF(DECISIONS!B14="","",DECISIONS!K14),E12=IF(DECISIONS!B14="","",DECISIONS!C14)),"PASS","TAMPERED")</x:f>
        <x:v>PASS</x:v>
      </x:c>
    </x:row>
    <x:row r="13">
      <x:c r="A13" s="35" t="str">
        <x:f>IF(DECISIONS!B15="","",DECISIONS!B15)</x:f>
      </x:c>
      <x:c r="B13" s="35" t="str">
        <x:f>IF(A13="","",IFERROR(VLOOKUP(A13,CANDIDATES!$A$6:$B$205,2,FALSE),"INVALID CANDIDATE"))</x:f>
      </x:c>
      <x:c r="C13" s="35" t="str">
        <x:f>IF(A13="","",DECISIONS!E15)</x:f>
      </x:c>
      <x:c r="D13" s="37" t="str">
        <x:f>IF(A13="","",DECISIONS!K15)</x:f>
      </x:c>
      <x:c r="E13" s="37" t="str">
        <x:f>IF(A13="","",DECISIONS!C15)</x:f>
      </x:c>
      <x:c r="F13" s="37" t="str">
        <x:f>IF(AND(A13=IF(DECISIONS!B15="","",DECISIONS!B15),B13=IF(DECISIONS!B15="","",IFERROR(VLOOKUP(DECISIONS!B15,CANDIDATES!$A$6:$B$205,2,FALSE),"INVALID CANDIDATE")),C13=IF(DECISIONS!B15="","",DECISIONS!E15),D13=IF(DECISIONS!B15="","",DECISIONS!K15),E13=IF(DECISIONS!B15="","",DECISIONS!C15)),"PASS","TAMPERED")</x:f>
        <x:v>PASS</x:v>
      </x:c>
    </x:row>
    <x:row r="14">
      <x:c r="A14" s="35" t="str">
        <x:f>IF(DECISIONS!B16="","",DECISIONS!B16)</x:f>
      </x:c>
      <x:c r="B14" s="35" t="str">
        <x:f>IF(A14="","",IFERROR(VLOOKUP(A14,CANDIDATES!$A$6:$B$205,2,FALSE),"INVALID CANDIDATE"))</x:f>
      </x:c>
      <x:c r="C14" s="35" t="str">
        <x:f>IF(A14="","",DECISIONS!E16)</x:f>
      </x:c>
      <x:c r="D14" s="37" t="str">
        <x:f>IF(A14="","",DECISIONS!K16)</x:f>
      </x:c>
      <x:c r="E14" s="37" t="str">
        <x:f>IF(A14="","",DECISIONS!C16)</x:f>
      </x:c>
      <x:c r="F14" s="37" t="str">
        <x:f>IF(AND(A14=IF(DECISIONS!B16="","",DECISIONS!B16),B14=IF(DECISIONS!B16="","",IFERROR(VLOOKUP(DECISIONS!B16,CANDIDATES!$A$6:$B$205,2,FALSE),"INVALID CANDIDATE")),C14=IF(DECISIONS!B16="","",DECISIONS!E16),D14=IF(DECISIONS!B16="","",DECISIONS!K16),E14=IF(DECISIONS!B16="","",DECISIONS!C16)),"PASS","TAMPERED")</x:f>
        <x:v>PASS</x:v>
      </x:c>
    </x:row>
    <x:row r="15">
      <x:c r="A15" s="35" t="str">
        <x:f>IF(DECISIONS!B17="","",DECISIONS!B17)</x:f>
      </x:c>
      <x:c r="B15" s="35" t="str">
        <x:f>IF(A15="","",IFERROR(VLOOKUP(A15,CANDIDATES!$A$6:$B$205,2,FALSE),"INVALID CANDIDATE"))</x:f>
      </x:c>
      <x:c r="C15" s="35" t="str">
        <x:f>IF(A15="","",DECISIONS!E17)</x:f>
      </x:c>
      <x:c r="D15" s="37" t="str">
        <x:f>IF(A15="","",DECISIONS!K17)</x:f>
      </x:c>
      <x:c r="E15" s="37" t="str">
        <x:f>IF(A15="","",DECISIONS!C17)</x:f>
      </x:c>
      <x:c r="F15" s="37" t="str">
        <x:f>IF(AND(A15=IF(DECISIONS!B17="","",DECISIONS!B17),B15=IF(DECISIONS!B17="","",IFERROR(VLOOKUP(DECISIONS!B17,CANDIDATES!$A$6:$B$205,2,FALSE),"INVALID CANDIDATE")),C15=IF(DECISIONS!B17="","",DECISIONS!E17),D15=IF(DECISIONS!B17="","",DECISIONS!K17),E15=IF(DECISIONS!B17="","",DECISIONS!C17)),"PASS","TAMPERED")</x:f>
        <x:v>PASS</x:v>
      </x:c>
    </x:row>
    <x:row r="16">
      <x:c r="A16" s="35" t="str">
        <x:f>IF(DECISIONS!B18="","",DECISIONS!B18)</x:f>
      </x:c>
      <x:c r="B16" s="35" t="str">
        <x:f>IF(A16="","",IFERROR(VLOOKUP(A16,CANDIDATES!$A$6:$B$205,2,FALSE),"INVALID CANDIDATE"))</x:f>
      </x:c>
      <x:c r="C16" s="35" t="str">
        <x:f>IF(A16="","",DECISIONS!E18)</x:f>
      </x:c>
      <x:c r="D16" s="37" t="str">
        <x:f>IF(A16="","",DECISIONS!K18)</x:f>
      </x:c>
      <x:c r="E16" s="37" t="str">
        <x:f>IF(A16="","",DECISIONS!C18)</x:f>
      </x:c>
      <x:c r="F16" s="37" t="str">
        <x:f>IF(AND(A16=IF(DECISIONS!B18="","",DECISIONS!B18),B16=IF(DECISIONS!B18="","",IFERROR(VLOOKUP(DECISIONS!B18,CANDIDATES!$A$6:$B$205,2,FALSE),"INVALID CANDIDATE")),C16=IF(DECISIONS!B18="","",DECISIONS!E18),D16=IF(DECISIONS!B18="","",DECISIONS!K18),E16=IF(DECISIONS!B18="","",DECISIONS!C18)),"PASS","TAMPERED")</x:f>
        <x:v>PASS</x:v>
      </x:c>
    </x:row>
    <x:row r="17">
      <x:c r="A17" s="37" t="str">
        <x:f>IF(DECISIONS!B19="","",DECISIONS!B19)</x:f>
      </x:c>
      <x:c r="B17" s="37" t="str">
        <x:f>IF(A17="","",IFERROR(VLOOKUP(A17,CANDIDATES!$A$6:$B$205,2,FALSE),"INVALID CANDIDATE"))</x:f>
      </x:c>
      <x:c r="C17" s="35" t="str">
        <x:f>IF(A17="","",DECISIONS!E19)</x:f>
      </x:c>
      <x:c r="D17" s="37" t="str">
        <x:f>IF(A17="","",DECISIONS!K19)</x:f>
      </x:c>
      <x:c r="E17" s="37" t="str">
        <x:f>IF(A17="","",DECISIONS!C19)</x:f>
      </x:c>
      <x:c r="F17" s="37" t="str">
        <x:f>IF(AND(A17=IF(DECISIONS!B19="","",DECISIONS!B19),B17=IF(DECISIONS!B19="","",IFERROR(VLOOKUP(DECISIONS!B19,CANDIDATES!$A$6:$B$205,2,FALSE),"INVALID CANDIDATE")),C17=IF(DECISIONS!B19="","",DECISIONS!E19),D17=IF(DECISIONS!B19="","",DECISIONS!K19),E17=IF(DECISIONS!B19="","",DECISIONS!C19)),"PASS","TAMPERED")</x:f>
        <x:v>PASS</x:v>
      </x:c>
    </x:row>
    <x:row r="18">
      <x:c r="A18" s="37" t="str">
        <x:f>IF(DECISIONS!B20="","",DECISIONS!B20)</x:f>
      </x:c>
      <x:c r="B18" s="37" t="str">
        <x:f>IF(A18="","",IFERROR(VLOOKUP(A18,CANDIDATES!$A$6:$B$205,2,FALSE),"INVALID CANDIDATE"))</x:f>
      </x:c>
      <x:c r="C18" s="37" t="str">
        <x:f>IF(A18="","",DECISIONS!E20)</x:f>
      </x:c>
      <x:c r="D18" s="37" t="str">
        <x:f>IF(A18="","",DECISIONS!K20)</x:f>
      </x:c>
      <x:c r="E18" s="37" t="str">
        <x:f>IF(A18="","",DECISIONS!C20)</x:f>
      </x:c>
      <x:c r="F18" s="37" t="str">
        <x:f>IF(AND(A18=IF(DECISIONS!B20="","",DECISIONS!B20),B18=IF(DECISIONS!B20="","",IFERROR(VLOOKUP(DECISIONS!B20,CANDIDATES!$A$6:$B$205,2,FALSE),"INVALID CANDIDATE")),C18=IF(DECISIONS!B20="","",DECISIONS!E20),D18=IF(DECISIONS!B20="","",DECISIONS!K20),E18=IF(DECISIONS!B20="","",DECISIONS!C20)),"PASS","TAMPERED")</x:f>
        <x:v>PASS</x:v>
      </x:c>
    </x:row>
    <x:row r="19">
      <x:c r="A19" s="37" t="str">
        <x:f>IF(DECISIONS!B21="","",DECISIONS!B21)</x:f>
      </x:c>
      <x:c r="B19" s="37" t="str">
        <x:f>IF(A19="","",IFERROR(VLOOKUP(A19,CANDIDATES!$A$6:$B$205,2,FALSE),"INVALID CANDIDATE"))</x:f>
      </x:c>
      <x:c r="C19" s="37" t="str">
        <x:f>IF(A19="","",DECISIONS!E21)</x:f>
      </x:c>
      <x:c r="D19" s="37" t="str">
        <x:f>IF(A19="","",DECISIONS!K21)</x:f>
      </x:c>
      <x:c r="E19" s="37" t="str">
        <x:f>IF(A19="","",DECISIONS!C21)</x:f>
      </x:c>
      <x:c r="F19" s="37" t="str">
        <x:f>IF(AND(A19=IF(DECISIONS!B21="","",DECISIONS!B21),B19=IF(DECISIONS!B21="","",IFERROR(VLOOKUP(DECISIONS!B21,CANDIDATES!$A$6:$B$205,2,FALSE),"INVALID CANDIDATE")),C19=IF(DECISIONS!B21="","",DECISIONS!E21),D19=IF(DECISIONS!B21="","",DECISIONS!K21),E19=IF(DECISIONS!B21="","",DECISIONS!C21)),"PASS","TAMPERED")</x:f>
        <x:v>PASS</x:v>
      </x:c>
    </x:row>
    <x:row r="20">
      <x:c r="A20" s="37" t="str">
        <x:f>IF(DECISIONS!B22="","",DECISIONS!B22)</x:f>
      </x:c>
      <x:c r="B20" s="37" t="str">
        <x:f>IF(A20="","",IFERROR(VLOOKUP(A20,CANDIDATES!$A$6:$B$205,2,FALSE),"INVALID CANDIDATE"))</x:f>
      </x:c>
      <x:c r="C20" s="37" t="str">
        <x:f>IF(A20="","",DECISIONS!E22)</x:f>
      </x:c>
      <x:c r="D20" s="37" t="str">
        <x:f>IF(A20="","",DECISIONS!K22)</x:f>
      </x:c>
      <x:c r="E20" s="37" t="str">
        <x:f>IF(A20="","",DECISIONS!C22)</x:f>
      </x:c>
      <x:c r="F20" s="37" t="str">
        <x:f>IF(AND(A20=IF(DECISIONS!B22="","",DECISIONS!B22),B20=IF(DECISIONS!B22="","",IFERROR(VLOOKUP(DECISIONS!B22,CANDIDATES!$A$6:$B$205,2,FALSE),"INVALID CANDIDATE")),C20=IF(DECISIONS!B22="","",DECISIONS!E22),D20=IF(DECISIONS!B22="","",DECISIONS!K22),E20=IF(DECISIONS!B22="","",DECISIONS!C22)),"PASS","TAMPERED")</x:f>
        <x:v>PASS</x:v>
      </x:c>
    </x:row>
    <x:row r="21">
      <x:c r="A21" s="37" t="str">
        <x:f>IF(DECISIONS!B23="","",DECISIONS!B23)</x:f>
      </x:c>
      <x:c r="B21" s="37" t="str">
        <x:f>IF(A21="","",IFERROR(VLOOKUP(A21,CANDIDATES!$A$6:$B$205,2,FALSE),"INVALID CANDIDATE"))</x:f>
      </x:c>
      <x:c r="C21" s="37" t="str">
        <x:f>IF(A21="","",DECISIONS!E23)</x:f>
      </x:c>
      <x:c r="D21" s="37" t="str">
        <x:f>IF(A21="","",DECISIONS!K23)</x:f>
      </x:c>
      <x:c r="E21" s="37" t="str">
        <x:f>IF(A21="","",DECISIONS!C23)</x:f>
      </x:c>
      <x:c r="F21" s="37" t="str">
        <x:f>IF(AND(A21=IF(DECISIONS!B23="","",DECISIONS!B23),B21=IF(DECISIONS!B23="","",IFERROR(VLOOKUP(DECISIONS!B23,CANDIDATES!$A$6:$B$205,2,FALSE),"INVALID CANDIDATE")),C21=IF(DECISIONS!B23="","",DECISIONS!E23),D21=IF(DECISIONS!B23="","",DECISIONS!K23),E21=IF(DECISIONS!B23="","",DECISIONS!C23)),"PASS","TAMPERED")</x:f>
        <x:v>PASS</x:v>
      </x:c>
    </x:row>
    <x:row r="22">
      <x:c r="A22" s="37" t="str">
        <x:f>IF(DECISIONS!B24="","",DECISIONS!B24)</x:f>
      </x:c>
      <x:c r="B22" s="37" t="str">
        <x:f>IF(A22="","",IFERROR(VLOOKUP(A22,CANDIDATES!$A$6:$B$205,2,FALSE),"INVALID CANDIDATE"))</x:f>
      </x:c>
      <x:c r="C22" s="37" t="str">
        <x:f>IF(A22="","",DECISIONS!E24)</x:f>
      </x:c>
      <x:c r="D22" s="37" t="str">
        <x:f>IF(A22="","",DECISIONS!K24)</x:f>
      </x:c>
      <x:c r="E22" s="37" t="str">
        <x:f>IF(A22="","",DECISIONS!C24)</x:f>
      </x:c>
      <x:c r="F22" s="37" t="str">
        <x:f>IF(AND(A22=IF(DECISIONS!B24="","",DECISIONS!B24),B22=IF(DECISIONS!B24="","",IFERROR(VLOOKUP(DECISIONS!B24,CANDIDATES!$A$6:$B$205,2,FALSE),"INVALID CANDIDATE")),C22=IF(DECISIONS!B24="","",DECISIONS!E24),D22=IF(DECISIONS!B24="","",DECISIONS!K24),E22=IF(DECISIONS!B24="","",DECISIONS!C24)),"PASS","TAMPERED")</x:f>
        <x:v>PASS</x:v>
      </x:c>
    </x:row>
    <x:row r="23">
      <x:c r="A23" s="37" t="str">
        <x:f>IF(DECISIONS!B25="","",DECISIONS!B25)</x:f>
      </x:c>
      <x:c r="B23" s="37" t="str">
        <x:f>IF(A23="","",IFERROR(VLOOKUP(A23,CANDIDATES!$A$6:$B$205,2,FALSE),"INVALID CANDIDATE"))</x:f>
      </x:c>
      <x:c r="C23" s="37" t="str">
        <x:f>IF(A23="","",DECISIONS!E25)</x:f>
      </x:c>
      <x:c r="D23" s="37" t="str">
        <x:f>IF(A23="","",DECISIONS!K25)</x:f>
      </x:c>
      <x:c r="E23" s="37" t="str">
        <x:f>IF(A23="","",DECISIONS!C25)</x:f>
      </x:c>
      <x:c r="F23" s="37" t="str">
        <x:f>IF(AND(A23=IF(DECISIONS!B25="","",DECISIONS!B25),B23=IF(DECISIONS!B25="","",IFERROR(VLOOKUP(DECISIONS!B25,CANDIDATES!$A$6:$B$205,2,FALSE),"INVALID CANDIDATE")),C23=IF(DECISIONS!B25="","",DECISIONS!E25),D23=IF(DECISIONS!B25="","",DECISIONS!K25),E23=IF(DECISIONS!B25="","",DECISIONS!C25)),"PASS","TAMPERED")</x:f>
        <x:v>PASS</x:v>
      </x:c>
    </x:row>
    <x:row r="25">
      <x:c r="A25" s="40" t="str">
        <x:v>Governed decision counts</x:v>
      </x:c>
      <x:c r="B25" s="40" t="str">
        <x:v>Derived from DECISIONS</x:v>
      </x:c>
      <x:c r="D25" s="45" t="str">
        <x:v>How to use this page: the decision snapshot and counts are formula-linked to governed records. You choose only one Action ID. Candidate, Decision ID, action statement, owner, trigger and readiness are derived automatically, so a ghost set or unrelated action narrative cannot be shared as governed.</x:v>
      </x:c>
      <x:c r="E25" s="45"/>
    </x:row>
    <x:row r="26">
      <x:c r="A26" t="str">
        <x:v>Direct READY</x:v>
      </x:c>
      <x:c r="B26" t="n">
        <x:f>COUNTIFS(DECISIONS!$E$6:$E$205,"INCLUDE DIRECT",DECISIONS!$K$6:$K$205,"READY")</x:f>
        <x:v>1</x:v>
      </x:c>
      <x:c r="D26" s="45"/>
      <x:c r="E26" s="45"/>
    </x:row>
    <x:row r="27">
      <x:c r="A27" t="str">
        <x:v>Conditional / unresolved</x:v>
      </x:c>
      <x:c r="B27" t="n">
        <x:f>COUNTIFS(DECISIONS!$E$6:$E$205,"INCLUDE CONDITIONAL",DECISIONS!$K$6:$K$205,"UNRESOLVED")</x:f>
        <x:v>1</x:v>
      </x:c>
      <x:c r="D27" s="45"/>
      <x:c r="E27" s="45"/>
    </x:row>
    <x:row r="28">
      <x:c r="A28" t="str">
        <x:v>Reference READY</x:v>
      </x:c>
      <x:c r="B28" t="n">
        <x:f>COUNTIFS(DECISIONS!$E$6:$E$205,"INCLUDE REFERENCE",DECISIONS!$K$6:$K$205,"READY")</x:f>
        <x:v>2</x:v>
      </x:c>
      <x:c r="D28" s="45"/>
      <x:c r="E28" s="45"/>
    </x:row>
    <x:row r="29">
      <x:c r="A29" t="str">
        <x:v>Substitute READY</x:v>
      </x:c>
      <x:c r="B29" t="n">
        <x:f>COUNTIFS(DECISIONS!$E$6:$E$205,"INCLUDE SUBSTITUTE",DECISIONS!$K$6:$K$205,"READY")</x:f>
        <x:v>1</x:v>
      </x:c>
      <x:c r="D29" s="45"/>
      <x:c r="E29" s="45"/>
    </x:row>
    <x:row r="30">
      <x:c r="A30" t="str">
        <x:v>Excluded-direct READY</x:v>
      </x:c>
      <x:c r="B30" t="n">
        <x:f>COUNTIFS(DECISIONS!$E$6:$E$205,"EXCLUDE DIRECT",DECISIONS!$K$6:$K$205,"READY")</x:f>
        <x:v>1</x:v>
      </x:c>
      <x:c r="D30" s="45"/>
      <x:c r="E30" s="45"/>
    </x:row>
    <x:row r="31">
      <x:c r="A31" t="str">
        <x:v>Open material conflicts</x:v>
      </x:c>
      <x:c r="B31" t="n">
        <x:f>COUNTIFS(CONFLICTS!$H$6:$H$205,"YES",CONFLICTS!$I$6:$I$205,"OPEN",CONFLICTS!$K$6:$K$205,"VALID")</x:f>
        <x:v>2</x:v>
      </x:c>
      <x:c r="D31" s="45"/>
      <x:c r="E31" s="45"/>
    </x:row>
    <x:row r="32">
      <x:c r="D32" s="45"/>
      <x:c r="E32" s="45"/>
    </x:row>
    <x:row r="33">
      <x:c r="A33" t="str">
        <x:v>Decision changed</x:v>
      </x:c>
      <x:c r="B33" t="str">
        <x:f>COUNTIFS(DECISIONS!$E$6:$E$205,"INCLUDE DIRECT",DECISIONS!$K$6:$K$205,"READY")&amp;" direct; "&amp;COUNTIFS(DECISIONS!$E$6:$E$205,"INCLUDE CONDITIONAL",DECISIONS!$K$6:$K$205,"UNRESOLVED")&amp;" conditional/unresolved; "&amp;COUNTIFS(DECISIONS!$E$6:$E$205,"INCLUDE REFERENCE",DECISIONS!$K$6:$K$205,"READY")&amp;" reference; "&amp;COUNTIFS(DECISIONS!$E$6:$E$205,"INCLUDE SUBSTITUTE",DECISIONS!$K$6:$K$205,"READY")&amp;" substitute; "&amp;COUNTIFS(DECISIONS!$E$6:$E$205,"EXCLUDE DIRECT",DECISIONS!$K$6:$K$205,"READY")&amp;" excluded-direct. "&amp;COUNTIFS(CONFLICTS!$H$6:$H$205,"YES",CONFLICTS!$I$6:$I$205,"OPEN",CONFLICTS!$K$6:$K$205,"VALID")&amp;" open material conflict(s) remain visible."</x:f>
        <x:v>1 direct; 1 conditional/unresolved; 2 reference; 1 substitute; 1 excluded-direct. 2 open material conflict(s) remain visible.</x:v>
      </x:c>
    </x:row>
    <x:row r="34">
      <x:c r="A34" t="str">
        <x:v>Decision summary control</x:v>
      </x:c>
      <x:c r="B34" t="str">
        <x:f>IF(B33=COUNTIFS(DECISIONS!$E$6:$E$205,"INCLUDE DIRECT",DECISIONS!$K$6:$K$205,"READY")&amp;" direct; "&amp;COUNTIFS(DECISIONS!$E$6:$E$205,"INCLUDE CONDITIONAL",DECISIONS!$K$6:$K$205,"UNRESOLVED")&amp;" conditional/unresolved; "&amp;COUNTIFS(DECISIONS!$E$6:$E$205,"INCLUDE REFERENCE",DECISIONS!$K$6:$K$205,"READY")&amp;" reference; "&amp;COUNTIFS(DECISIONS!$E$6:$E$205,"INCLUDE SUBSTITUTE",DECISIONS!$K$6:$K$205,"READY")&amp;" substitute; "&amp;COUNTIFS(DECISIONS!$E$6:$E$205,"EXCLUDE DIRECT",DECISIONS!$K$6:$K$205,"READY")&amp;" excluded-direct. "&amp;COUNTIFS(CONFLICTS!$H$6:$H$205,"YES",CONFLICTS!$I$6:$I$205,"OPEN",CONFLICTS!$K$6:$K$205,"VALID")&amp;" open material conflict(s) remain visible.","PASS","TAMPERED")</x:f>
        <x:v>PASS</x:v>
      </x:c>
    </x:row>
    <x:row r="35">
      <x:c r="A35" s="40" t="str">
        <x:v>Selected governed next action</x:v>
      </x:c>
      <x:c r="B35" s="40" t="str">
        <x:v>Value</x:v>
      </x:c>
    </x:row>
    <x:row r="36">
      <x:c r="A36" t="str">
        <x:v>Governed action ID</x:v>
      </x:c>
      <x:c r="B36" s="42" t="str">
        <x:v>AC02</x:v>
      </x:c>
    </x:row>
    <x:row r="37">
      <x:c r="A37" t="str">
        <x:v>Action candidate</x:v>
      </x:c>
      <x:c r="B37" t="str">
        <x:f>IFERROR(VLOOKUP(B36,ACTION!$A$6:$K$205,2,FALSE),"INVALID ACTION")</x:f>
        <x:v>B02</x:v>
      </x:c>
    </x:row>
    <x:row r="38">
      <x:c r="A38" t="str">
        <x:v>Decision ID</x:v>
      </x:c>
      <x:c r="B38" t="str">
        <x:f>IFERROR(VLOOKUP(B36,ACTION!$A$6:$K$205,3,FALSE),"INVALID ACTION")</x:f>
        <x:v>D002</x:v>
      </x:c>
    </x:row>
    <x:row r="39">
      <x:c r="A39" t="str">
        <x:v>Action statement</x:v>
      </x:c>
      <x:c r="B39" t="str">
        <x:f>IFERROR(VLOOKUP(B36,ACTION!$A$6:$K$205,5,FALSE),"INVALID ACTION")</x:f>
        <x:v>Resolve the regional-team timing and engagement-model conflict before any direct comparison.</x:v>
      </x:c>
    </x:row>
    <x:row r="40">
      <x:c r="A40" t="str">
        <x:v>Action readiness</x:v>
      </x:c>
      <x:c r="B40" t="str">
        <x:f>IFERROR(VLOOKUP(B36,ACTION!$A$6:$K$205,11,FALSE),"NOT READY")</x:f>
        <x:v>READY</x:v>
      </x:c>
    </x:row>
    <x:row r="41">
      <x:c r="A41" t="str">
        <x:v>Owner</x:v>
      </x:c>
      <x:c r="B41" t="str">
        <x:f>IFERROR(VLOOKUP(B36,ACTION!$A$6:$K$205,6,FALSE),"")</x:f>
        <x:v>Founder / reviewer</x:v>
      </x:c>
    </x:row>
    <x:row r="42">
      <x:c r="A42" t="str">
        <x:v>Review trigger</x:v>
      </x:c>
      <x:c r="B42" t="str">
        <x:f>IFERROR(VLOOKUP(B36,ACTION!$A$6:$K$205,7,FALSE),"")</x:f>
        <x:v>Resolve CF01</x:v>
      </x:c>
    </x:row>
    <x:row r="43">
      <x:c r="A43" t="str">
        <x:v>Action link control</x:v>
      </x:c>
      <x:c r="B43" t="str">
        <x:f>IF(B36="","NOT LINKED",IF(AND(B37=IFERROR(VLOOKUP(B36,ACTION!$A$6:$K$205,2,FALSE),"INVALID ACTION"),B38=IFERROR(VLOOKUP(B36,ACTION!$A$6:$K$205,3,FALSE),"INVALID ACTION"),B39=IFERROR(VLOOKUP(B36,ACTION!$A$6:$K$205,5,FALSE),"INVALID ACTION"),B40=IFERROR(VLOOKUP(B36,ACTION!$A$6:$K$205,11,FALSE),"NOT READY"),B41=IFERROR(VLOOKUP(B36,ACTION!$A$6:$K$205,6,FALSE),""),B42=IFERROR(VLOOKUP(B36,ACTION!$A$6:$K$205,7,FALSE),"")),"PASS","TAMPERED"))</x:f>
        <x:v>PASS</x:v>
      </x:c>
    </x:row>
    <x:row r="44">
      <x:c r="A44" t="str">
        <x:v>Prohibited inference</x:v>
      </x:c>
      <x:c r="B44" t="str">
        <x:v>Do not infer professional capability, representation rights, delivery capacity, market share, win rate or outcomes from visibility, prestige or thought leadership alone.</x:v>
      </x:c>
    </x:row>
    <x:row r="45">
      <x:c r="A45" t="str">
        <x:v>Share state</x:v>
      </x:c>
      <x:c r="B45" t="str">
        <x:f>IF(AND(COUNTIFS(SCOPE!$D$4:$D$11,"Required",SCOPE!$F$4:$F$11,"READY")=COUNTIF(SCOPE!$D$4:$D$11,"Required"),SCOPE!$F$11="READY",COUNTIF(DECISIONS!$H$6:$H$205,"INVALID*")=0,COUNTIF(DECISIONS!$H$6:$H$205,"VALID")&gt;=1,COUNTIF(DECISIONS!$K$6:$K$205,"BLOCKED")=0,COUNTIF(F4:F23,"TAMPERED")=0,B34="PASS",B43="PASS",COUNTIFS(DECISIONS!$E$6:$E$205,"INCLUDE DIRECT",DECISIONS!$K$6:$K$205,"READY")&gt;=1,COUNTIFS(DECISIONS!$E$6:$E$205,"INCLUDE REFERENCE",DECISIONS!$K$6:$K$205,"READY")&gt;=1,COUNTIFS(DECISIONS!$E$6:$E$205,"INCLUDE SUBSTITUTE",DECISIONS!$K$6:$K$205,"READY")&gt;=1,B36&lt;&gt;"",B40="READY",B41&lt;&gt;"",B42&lt;&gt;"",B44&lt;&gt;""),"READY TO SHARE","NOT READY")</x:f>
        <x:v>READY TO SHARE</x:v>
      </x:c>
    </x:row>
  </x:sheetData>
  <x:mergeCells>
    <x:mergeCell ref="A1:C1"/>
    <x:mergeCell ref="D25:E32"/>
  </x:mergeCells>
  <x:dataValidations count="1">
    <x:dataValidation type="list" sqref="B36">
      <x:formula1>ACTION!$A$6:$A$205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</x:cols>
  <x:sheetData>
    <x:row r="1">
      <x:c r="A1" s="5" t="str">
        <x:v>Candidate types</x:v>
      </x:c>
      <x:c r="B1" s="5" t="str">
        <x:v>YES_NO_UNCLEAR</x:v>
      </x:c>
      <x:c r="C1" s="5" t="str">
        <x:v>Delivery ownership</x:v>
      </x:c>
      <x:c r="D1" s="5" t="str">
        <x:v>Evidence state</x:v>
      </x:c>
      <x:c r="E1" s="5" t="str">
        <x:v>Freshness</x:v>
      </x:c>
      <x:c r="F1" s="5" t="str">
        <x:v>Conflict type</x:v>
      </x:c>
      <x:c r="G1" s="5" t="str">
        <x:v>Material</x:v>
      </x:c>
      <x:c r="H1" s="5" t="str">
        <x:v>Conflict status</x:v>
      </x:c>
      <x:c r="I1" s="5" t="str">
        <x:v>Decision state</x:v>
      </x:c>
      <x:c r="J1" s="5" t="str">
        <x:v>Action type</x:v>
      </x:c>
      <x:c r="L1" t="str">
        <x:v>Type</x:v>
      </x:c>
      <x:c r="M1" t="str">
        <x:v>Default role</x:v>
      </x:c>
      <x:c r="O1" t="str">
        <x:f>VLOOKUP("SOFTWARE / SELF-SERVICE",$L$2:$M$10,2,FALSE)</x:f>
        <x:v>SUBSTITUTE</x:v>
      </x:c>
      <x:c r="Q1" s="5" t="str">
        <x:v>Role</x:v>
      </x:c>
      <x:c r="R1" s="5" t="str">
        <x:v>Disposition</x:v>
      </x:c>
      <x:c r="S1" s="5" t="str">
        <x:v>Permitted benchmark</x:v>
      </x:c>
      <x:c r="T1" s="5" t="str">
        <x:v>Do not infer</x:v>
      </x:c>
    </x:row>
    <x:row r="2">
      <x:c r="A2" t="str">
        <x:v>SPECIALIST ADVISORY FIRM</x:v>
      </x:c>
      <x:c r="B2" t="str">
        <x:v>YES</x:v>
      </x:c>
      <x:c r="C2" t="str">
        <x:v>OWN TEAM</x:v>
      </x:c>
      <x:c r="D2" t="str">
        <x:v>OBSERVED</x:v>
      </x:c>
      <x:c r="E2" t="str">
        <x:v>CURRENT</x:v>
      </x:c>
      <x:c r="F2" t="str">
        <x:v>SCOPE</x:v>
      </x:c>
      <x:c r="G2" t="str">
        <x:v>YES</x:v>
      </x:c>
      <x:c r="H2" t="str">
        <x:v>OPEN</x:v>
      </x:c>
      <x:c r="I2" t="str">
        <x:v>INCLUDE DIRECT</x:v>
      </x:c>
      <x:c r="J2" t="str">
        <x:v>DIRECT OFFER / CRO</x:v>
      </x:c>
      <x:c r="L2" t="str">
        <x:v>ASSOCIATION / AUTHORITY</x:v>
      </x:c>
      <x:c r="M2" t="str">
        <x:v>AUTHORITY / REFERENCE</x:v>
      </x:c>
      <x:c r="Q2" t="str">
        <x:v>DIRECT PROFESSIONAL-SERVICES COMPETITOR</x:v>
      </x:c>
      <x:c r="R2" t="str">
        <x:v>INCLUDE DIRECT</x:v>
      </x:c>
      <x:c r="S2" t="str">
        <x:v>Scoped service offer; expert proof; intake; procurement; trust path</x:v>
      </x:c>
      <x:c r="T2" t="str">
        <x:v>Do not infer revenue, capacity, market share or outcomes from visibility</x:v>
      </x:c>
    </x:row>
    <x:row r="3">
      <x:c r="A3" t="str">
        <x:v>GLOBAL MULTIDISCIPLINARY FIRM</x:v>
      </x:c>
      <x:c r="B3" t="str">
        <x:v>NO</x:v>
      </x:c>
      <x:c r="C3" t="str">
        <x:v>NETWORK / AFFILIATE</x:v>
      </x:c>
      <x:c r="D3" t="str">
        <x:v>INFERRED</x:v>
      </x:c>
      <x:c r="E3" t="str">
        <x:v>STALE</x:v>
      </x:c>
      <x:c r="F3" t="str">
        <x:v>CAPABILITY</x:v>
      </x:c>
      <x:c r="G3" t="str">
        <x:v>NO</x:v>
      </x:c>
      <x:c r="H3" t="str">
        <x:v>RESOLVED</x:v>
      </x:c>
      <x:c r="I3" t="str">
        <x:v>INCLUDE CONDITIONAL</x:v>
      </x:c>
      <x:c r="J3" t="str">
        <x:v>AUTHORITY / CONTENT</x:v>
      </x:c>
      <x:c r="L3" t="str">
        <x:v>DIRECTORY / MARKETPLACE</x:v>
      </x:c>
      <x:c r="M3" t="str">
        <x:v>DISCOVERY / INTERMEDIARY</x:v>
      </x:c>
      <x:c r="Q3" t="str">
        <x:v>DIRECT / ADJACENT - REVIEW</x:v>
      </x:c>
      <x:c r="R3" t="str">
        <x:v>INCLUDE REFERENCE</x:v>
      </x:c>
      <x:c r="S3" t="str">
        <x:v>Only the overlapping mandate and buyer journey</x:v>
      </x:c>
      <x:c r="T3" t="str">
        <x:v>Do not infer identical privilege, representation right, fee model or delivery scope</x:v>
      </x:c>
    </x:row>
    <x:row r="4">
      <x:c r="A4" t="str">
        <x:v>LAW FIRM / ADJACENT ADVISER</x:v>
      </x:c>
      <x:c r="B4" t="str">
        <x:v>UNCLEAR</x:v>
      </x:c>
      <x:c r="C4" t="str">
        <x:v>THIRD PARTY / ROUTED LEAD</x:v>
      </x:c>
      <x:c r="D4" t="str">
        <x:v>UNRESOLVED</x:v>
      </x:c>
      <x:c r="E4" t="str">
        <x:v>NOT CHECKED</x:v>
      </x:c>
      <x:c r="F4" t="str">
        <x:v>JURISDICTION</x:v>
      </x:c>
      <x:c r="H4" t="str">
        <x:v>ACCEPTED UNCERTAINTY</x:v>
      </x:c>
      <x:c r="I4" t="str">
        <x:v>INCLUDE REFERENCE</x:v>
      </x:c>
      <x:c r="J4" t="str">
        <x:v>PROCUREMENT / POSITIONING</x:v>
      </x:c>
      <x:c r="L4" t="str">
        <x:v>SOFTWARE / SELF-SERVICE</x:v>
      </x:c>
      <x:c r="M4" t="str">
        <x:v>SUBSTITUTE</x:v>
      </x:c>
      <x:c r="Q4" t="str">
        <x:v>ADJACENT / REFERENCE</x:v>
      </x:c>
      <x:c r="R4" t="str">
        <x:v>INCLUDE REFERENCE</x:v>
      </x:c>
      <x:c r="S4" t="str">
        <x:v>Overlapping expertise/authority only</x:v>
      </x:c>
      <x:c r="T4" t="str">
        <x:v>Do not infer like-for-like commercial substitution</x:v>
      </x:c>
    </x:row>
    <x:row r="5">
      <x:c r="A5" t="str">
        <x:v>INDEPENDENT EXPERT</x:v>
      </x:c>
      <x:c r="C5" t="str">
        <x:v>INFORMATION ONLY</x:v>
      </x:c>
      <x:c r="F5" t="str">
        <x:v>BUYER</x:v>
      </x:c>
      <x:c r="I5" t="str">
        <x:v>INCLUDE SUBSTITUTE</x:v>
      </x:c>
      <x:c r="J5" t="str">
        <x:v>SUBSTITUTE RESPONSE</x:v>
      </x:c>
      <x:c r="L5" t="str">
        <x:v>LAW FIRM / ADJACENT ADVISER</x:v>
      </x:c>
      <x:c r="M5" t="str">
        <x:v>ADJACENT / REFERENCE</x:v>
      </x:c>
      <x:c r="Q5" t="str">
        <x:v>SUBSTITUTE</x:v>
      </x:c>
      <x:c r="R5" t="str">
        <x:v>INCLUDE SUBSTITUTE</x:v>
      </x:c>
      <x:c r="S5" t="str">
        <x:v>Workflow, self-service promise and task substitution</x:v>
      </x:c>
      <x:c r="T5" t="str">
        <x:v>Do not infer adviser equivalence, professional responsibility or full-matter capability</x:v>
      </x:c>
    </x:row>
    <x:row r="6">
      <x:c r="A6" t="str">
        <x:v>DIRECTORY / MARKETPLACE</x:v>
      </x:c>
      <x:c r="C6" t="str">
        <x:v>SOFTWARE / SELF-SERVICE</x:v>
      </x:c>
      <x:c r="F6" t="str">
        <x:v>ENGAGEMENT MODEL</x:v>
      </x:c>
      <x:c r="I6" t="str">
        <x:v>EXCLUDE DIRECT</x:v>
      </x:c>
      <x:c r="J6" t="str">
        <x:v>EVIDENCE COLLECTION</x:v>
      </x:c>
      <x:c r="L6" t="str">
        <x:v>SPECIALIST ADVISORY FIRM</x:v>
      </x:c>
      <x:c r="M6" t="str">
        <x:v>DIRECT PROFESSIONAL-SERVICES COMPETITOR</x:v>
      </x:c>
      <x:c r="Q6" t="str">
        <x:v>DISCOVERY / INTERMEDIARY</x:v>
      </x:c>
      <x:c r="R6" t="str">
        <x:v>INCLUDE REFERENCE</x:v>
      </x:c>
      <x:c r="S6" t="str">
        <x:v>Discovery and shortlist mechanics only</x:v>
      </x:c>
      <x:c r="T6" t="str">
        <x:v>Do not infer commercial substitution, delivery capacity or win rate</x:v>
      </x:c>
    </x:row>
    <x:row r="7">
      <x:c r="A7" t="str">
        <x:v>ASSOCIATION / AUTHORITY</x:v>
      </x:c>
      <x:c r="C7" t="str">
        <x:v>CLIENT IN-HOUSE</x:v>
      </x:c>
      <x:c r="F7" t="str">
        <x:v>DELIVERY OWNERSHIP</x:v>
      </x:c>
      <x:c r="J7" t="str">
        <x:v>NO ACTION / MONITOR</x:v>
      </x:c>
      <x:c r="L7" t="str">
        <x:v>GLOBAL MULTIDISCIPLINARY FIRM</x:v>
      </x:c>
      <x:c r="M7" t="str">
        <x:v>DIRECT PROFESSIONAL-SERVICES COMPETITOR</x:v>
      </x:c>
      <x:c r="Q7" t="str">
        <x:v>AUTHORITY / REFERENCE</x:v>
      </x:c>
      <x:c r="R7" t="str">
        <x:v>INCLUDE REFERENCE</x:v>
      </x:c>
      <x:c r="S7" t="str">
        <x:v>Authority, standards and educational coverage only</x:v>
      </x:c>
      <x:c r="T7" t="str">
        <x:v>Do not infer commercial substitution, delivery capacity or win rate</x:v>
      </x:c>
    </x:row>
    <x:row r="8">
      <x:c r="A8" t="str">
        <x:v>SOFTWARE / SELF-SERVICE</x:v>
      </x:c>
      <x:c r="C8" t="str">
        <x:v>UNCLEAR</x:v>
      </x:c>
      <x:c r="F8" t="str">
        <x:v>COMMERCIAL MODEL</x:v>
      </x:c>
      <x:c r="L8" t="str">
        <x:v>INDEPENDENT EXPERT</x:v>
      </x:c>
      <x:c r="M8" t="str">
        <x:v>CONDITIONAL / REVIEW REQUIRED</x:v>
      </x:c>
      <x:c r="Q8" t="str">
        <x:v>CONDITIONAL / REVIEW REQUIRED</x:v>
      </x:c>
      <x:c r="R8" t="str">
        <x:v>MONITOR / CONDITIONAL</x:v>
      </x:c>
      <x:c r="S8" t="str">
        <x:v>Do not benchmark until resolved</x:v>
      </x:c>
      <x:c r="T8" t="str">
        <x:v>Do not infer a direct role from incomplete evidence</x:v>
      </x:c>
    </x:row>
    <x:row r="9">
      <x:c r="A9" t="str">
        <x:v>IN-HOUSE SUBSTITUTE</x:v>
      </x:c>
      <x:c r="F9" t="str">
        <x:v>EVIDENCE</x:v>
      </x:c>
      <x:c r="L9" t="str">
        <x:v>IN-HOUSE SUBSTITUTE</x:v>
      </x:c>
      <x:c r="M9" t="str">
        <x:v>SUBSTITUTE</x:v>
      </x:c>
      <x:c r="Q9" t="str">
        <x:v>EVIDENCE / CONTROL BLOCK</x:v>
      </x:c>
      <x:c r="R9" t="str">
        <x:v>STOP / FIX EVIDENCE</x:v>
      </x:c>
      <x:c r="S9" t="str">
        <x:v>No benchmark permitted</x:v>
      </x:c>
      <x:c r="T9" t="str">
        <x:v>Do not infer anything until controls/evidence are repaired</x:v>
      </x:c>
    </x:row>
    <x:row r="10">
      <x:c r="A10" t="str">
        <x:v>OTHER</x:v>
      </x:c>
      <x:c r="L10" t="str">
        <x:v>OTHER</x:v>
      </x:c>
      <x:c r="M10" t="str">
        <x:v>CONDITIONAL / REVIEW REQUIRED</x:v>
      </x:c>
    </x:row>
  </x:sheetData>
  <x:pageMargins left="0.7" right="0.7" top="0.75" bottom="0.75" header="0.3" footer="0.3"/>
</x:worksheet>
</file>