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d5fc7fb3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df7e03fb7d454114"/>
    <x:sheet xmlns:r="http://schemas.openxmlformats.org/officeDocument/2006/relationships" name="SCOPE" sheetId="2" r:id="R4882e7ddfeed4c80"/>
    <x:sheet xmlns:r="http://schemas.openxmlformats.org/officeDocument/2006/relationships" name="EVIDENCE_PACKET" sheetId="3" r:id="R6407d4a7a7bf48ae"/>
    <x:sheet xmlns:r="http://schemas.openxmlformats.org/officeDocument/2006/relationships" name="CLAIMS" sheetId="4" r:id="Rb8870515acac484c"/>
    <x:sheet xmlns:r="http://schemas.openxmlformats.org/officeDocument/2006/relationships" name="CONFLICTS" sheetId="5" r:id="Ra4619a2a01cd4865"/>
    <x:sheet xmlns:r="http://schemas.openxmlformats.org/officeDocument/2006/relationships" name="DECISIONS" sheetId="6" r:id="R5620f0707dfb44d7"/>
    <x:sheet xmlns:r="http://schemas.openxmlformats.org/officeDocument/2006/relationships" name="ACTION" sheetId="7" r:id="Rabae3e29f1474e22"/>
    <x:sheet xmlns:r="http://schemas.openxmlformats.org/officeDocument/2006/relationships" name="STRATEGY_MAP" sheetId="8" r:id="Rff05028bbc274dcf"/>
    <x:sheet xmlns:r="http://schemas.openxmlformats.org/officeDocument/2006/relationships" name="CHANGE_LOG" sheetId="9" r:id="Rbbbf6df6ce134815"/>
    <x:sheet xmlns:r="http://schemas.openxmlformats.org/officeDocument/2006/relationships" name="HANDOFF" sheetId="10" r:id="R22f26ec6947f404f"/>
    <x:sheet xmlns:r="http://schemas.openxmlformats.org/officeDocument/2006/relationships" name="LISTS" sheetId="11" r:id="R1d3b59689f1d4fa1"/>
    <x:sheet xmlns:r="http://schemas.openxmlformats.org/officeDocument/2006/relationships" name="RESEARCH_MATRIX" sheetId="12" r:id="R06fe2c8e83a64d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A5560"/>
      <x:name val="Carlito"/>
    </x:font>
    <x:font>
      <x:b/>
      <x:sz val="11"/>
      <x:color rgb="FF0B2136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7F9FB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  <x:fill>
      <x:patternFill patternType="solid">
        <x:fgColor rgb="FFDDEAF5"/>
      </x:patternFill>
    </x:fill>
    <x:fill>
      <x:patternFill patternType="solid">
        <x:fgColor rgb="FF0B2136"/>
      </x:patternFill>
    </x:fill>
    <x:fill>
      <x:patternFill patternType="solid">
        <x:fgColor rgb="FFEEF5F9"/>
      </x:patternFill>
    </x:fill>
    <x:fill>
      <x:patternFill patternType="solid">
        <x:fgColor rgb="FFFFF7E6"/>
      </x:patternFill>
    </x:fill>
    <x:fill>
      <x:patternFill patternType="solid">
        <x:fgColor rgb="FFF7F9FB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200" fontId="0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d7585ee884c2f" /><Relationship Type="http://schemas.openxmlformats.org/officeDocument/2006/relationships/theme" Target="/xl/theme/theme1.xml" Id="R8f378a54514549b6" /><Relationship Type="http://schemas.openxmlformats.org/officeDocument/2006/relationships/sharedStrings" Target="/xl/sharedStrings.xml" Id="R09a90e10d1914d30" /><Relationship Type="http://schemas.openxmlformats.org/officeDocument/2006/relationships/worksheet" Target="/xl/worksheets/sheet1.xml" Id="Rdf7e03fb7d454114" /><Relationship Type="http://schemas.openxmlformats.org/officeDocument/2006/relationships/worksheet" Target="/xl/worksheets/sheet2.xml" Id="R4882e7ddfeed4c80" /><Relationship Type="http://schemas.openxmlformats.org/officeDocument/2006/relationships/worksheet" Target="/xl/worksheets/sheet3.xml" Id="R6407d4a7a7bf48ae" /><Relationship Type="http://schemas.openxmlformats.org/officeDocument/2006/relationships/worksheet" Target="/xl/worksheets/sheet4.xml" Id="Rb8870515acac484c" /><Relationship Type="http://schemas.openxmlformats.org/officeDocument/2006/relationships/worksheet" Target="/xl/worksheets/sheet5.xml" Id="Ra4619a2a01cd4865" /><Relationship Type="http://schemas.openxmlformats.org/officeDocument/2006/relationships/worksheet" Target="/xl/worksheets/sheet6.xml" Id="R5620f0707dfb44d7" /><Relationship Type="http://schemas.openxmlformats.org/officeDocument/2006/relationships/worksheet" Target="/xl/worksheets/sheet7.xml" Id="Rabae3e29f1474e22" /><Relationship Type="http://schemas.openxmlformats.org/officeDocument/2006/relationships/worksheet" Target="/xl/worksheets/sheet8.xml" Id="Rff05028bbc274dcf" /><Relationship Type="http://schemas.openxmlformats.org/officeDocument/2006/relationships/worksheet" Target="/xl/worksheets/sheet9.xml" Id="Rbbbf6df6ce134815" /><Relationship Type="http://schemas.openxmlformats.org/officeDocument/2006/relationships/worksheet" Target="/xl/worksheets/sheet10.xml" Id="R22f26ec6947f404f" /><Relationship Type="http://schemas.openxmlformats.org/officeDocument/2006/relationships/worksheet" Target="/xl/worksheets/sheet11.xml" Id="R1d3b59689f1d4fa1" /><Relationship Type="http://schemas.openxmlformats.org/officeDocument/2006/relationships/worksheet" Target="/xl/worksheets/sheet12.xml" Id="R06fe2c8e83a64d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48" hidden="0" customWidth="1"/>
    <x:col min="4" max="4" width="38" hidden="0" customWidth="1"/>
  </x:cols>
  <x:sheetData>
    <x:row r="1">
      <x:c r="A1" s="4" t="str">
        <x:v>Healthcare Evidence Governance Workbook</x:v>
      </x:c>
      <x:c r="B1" s="4"/>
      <x:c r="C1" s="4"/>
      <x:c r="D1" s="4"/>
      <x:c r="E1" s="4"/>
      <x:c r="F1" s="4"/>
      <x:c r="G1" s="4"/>
      <x:c r="H1" s="4"/>
    </x:row>
    <x:row r="3">
      <x:c r="A3" s="10" t="str">
        <x:v>A non-clinical evidence-permission system. It never produces a treatment recommendation or evidence score.</x:v>
      </x:c>
      <x:c r="B3" s="10"/>
      <x:c r="C3" s="10"/>
      <x:c r="D3" s="10"/>
      <x:c r="E3" s="10"/>
      <x:c r="F3" s="10"/>
      <x:c r="G3" s="10"/>
      <x:c r="H3" s="10"/>
    </x:row>
    <x:row r="5">
      <x:c r="A5" s="4" t="str">
        <x:v>1</x:v>
      </x:c>
      <x:c r="B5" s="4" t="str">
        <x:v>SCOPE</x:v>
      </x:c>
      <x:c r="C5" s="4" t="str">
        <x:v>Fix the non-clinical decision, jurisdiction and refusal boundary.</x:v>
      </x:c>
      <x:c r="D5" s="4" t="str">
        <x:v>Do not start with claims.</x:v>
      </x:c>
    </x:row>
    <x:row r="6">
      <x:c r="A6" s="14" t="str">
        <x:v>2</x:v>
      </x:c>
      <x:c r="B6" s="14" t="str">
        <x:v>EVIDENCE_PACKET</x:v>
      </x:c>
      <x:c r="C6" s="14" t="str">
        <x:v>Record each source, observation, date, role and owner.</x:v>
      </x:c>
      <x:c r="D6" s="14" t="str">
        <x:v>Evidence IDs must be unique.</x:v>
      </x:c>
    </x:row>
    <x:row r="7">
      <x:c r="A7" s="14" t="str">
        <x:v>3</x:v>
      </x:c>
      <x:c r="B7" s="14" t="str">
        <x:v>CLAIMS</x:v>
      </x:c>
      <x:c r="C7" s="14" t="str">
        <x:v>Link each proposed claim to a real evidence ID and exact claim type.</x:v>
      </x:c>
      <x:c r="D7" s="14" t="str">
        <x:v>A source is a keycard, not a master key.</x:v>
      </x:c>
    </x:row>
    <x:row r="8">
      <x:c r="A8" s="14" t="str">
        <x:v>4</x:v>
      </x:c>
      <x:c r="B8" s="14" t="str">
        <x:v>CONFLICTS</x:v>
      </x:c>
      <x:c r="C8" s="14" t="str">
        <x:v>Preserve material disagreement instead of averaging it away.</x:v>
      </x:c>
      <x:c r="D8" s="14" t="str">
        <x:v>Consequential conflicts fail closed.</x:v>
      </x:c>
    </x:row>
    <x:row r="9">
      <x:c r="A9" s="14" t="str">
        <x:v>5</x:v>
      </x:c>
      <x:c r="B9" s="14" t="str">
        <x:v>DECISIONS</x:v>
      </x:c>
      <x:c r="C9" s="14" t="str">
        <x:v>Assign publication/reference/escalation permission.</x:v>
      </x:c>
      <x:c r="D9" s="14" t="str">
        <x:v>Permission is claim-specific.</x:v>
      </x:c>
    </x:row>
    <x:row r="10">
      <x:c r="A10" s="14" t="str">
        <x:v>6</x:v>
      </x:c>
      <x:c r="B10" s="14" t="str">
        <x:v>ACTION</x:v>
      </x:c>
      <x:c r="C10" s="14" t="str">
        <x:v>Bind the next action to the same Claim ID and Decision ID.</x:v>
      </x:c>
      <x:c r="D10" s="14" t="str">
        <x:v>No orphan actions.</x:v>
      </x:c>
    </x:row>
    <x:row r="11">
      <x:c r="A11" s="14" t="str">
        <x:v>7</x:v>
      </x:c>
      <x:c r="B11" s="14" t="str">
        <x:v>STRATEGY_MAP</x:v>
      </x:c>
      <x:c r="C11" s="14" t="str">
        <x:v>Translate governed claims into JTBD/query/entity/value opportunities.</x:v>
      </x:c>
      <x:c r="D11" s="14" t="str">
        <x:v>Non-governing.</x:v>
      </x:c>
    </x:row>
    <x:row r="12">
      <x:c r="A12" s="14" t="str">
        <x:v>8</x:v>
      </x:c>
      <x:c r="B12" s="14" t="str">
        <x:v>HANDOFF</x:v>
      </x:c>
      <x:c r="C12" s="14" t="str">
        <x:v>Share only formula-linked decisions, conflicts and one READY action.</x:v>
      </x:c>
      <x:c r="D12" s="14" t="str">
        <x:v>Tamper controls included.</x:v>
      </x:c>
    </x:row>
    <x:row r="13">
      <x:c r="A13" s="14" t="str">
        <x:v>9</x:v>
      </x:c>
      <x:c r="B13" s="14" t="str">
        <x:v>RESEARCH_MATRIX</x:v>
      </x:c>
      <x:c r="C13" s="14" t="str">
        <x:v>Compare audiences, pain points, current UK query demand, competitor/SERP patterns, entities, evidence risks and strategic responses.</x:v>
      </x:c>
      <x:c r="D13" s="14" t="str">
        <x:v>Non-governing; search demand and advertising authority cannot strengthen a clinical claim.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2" hidden="0" customWidth="1"/>
    <x:col min="3" max="3" width="48" hidden="0" customWidth="1"/>
    <x:col min="4" max="4" width="24" hidden="0" customWidth="1"/>
    <x:col min="5" max="5" width="22" hidden="0" customWidth="1"/>
    <x:col min="6" max="6" width="14" hidden="0" customWidth="1"/>
  </x:cols>
  <x:sheetData>
    <x:row r="1">
      <x:c r="A1" s="4" t="str">
        <x:v>Scenario boundaries - fictional composite / non-clinical</x:v>
      </x:c>
      <x:c r="B1" s="4"/>
      <x:c r="C1" s="4"/>
      <x:c r="D1" s="4"/>
      <x:c r="E1" s="4"/>
      <x:c r="F1" s="4"/>
    </x:row>
    <x:row r="3">
      <x:c r="A3" s="4" t="str">
        <x:v>Field</x:v>
      </x:c>
      <x:c r="B3" s="4" t="str">
        <x:v>Input</x:v>
      </x:c>
      <x:c r="C3" s="4" t="str">
        <x:v>Why it matters</x:v>
      </x:c>
      <x:c r="D3" s="4" t="str">
        <x:v>Control</x:v>
      </x:c>
      <x:c r="E3" s="4" t="str">
        <x:v>Owner</x:v>
      </x:c>
      <x:c r="F3" s="4" t="str">
        <x:v>Status</x:v>
      </x:c>
    </x:row>
    <x:row r="4">
      <x:c r="A4" t="str">
        <x:v>Decision</x:v>
      </x:c>
      <x:c r="B4" s="17" t="str">
        <x:v>Govern public service-discovery and competitor-evidence claims</x:v>
      </x:c>
      <x:c r="C4" t="str">
        <x:v>Keeps the task outside diagnosis/treatment selection.</x:v>
      </x:c>
      <x:c r="D4" t="str">
        <x:v>Required</x:v>
      </x:c>
      <x:c r="E4" t="str">
        <x:v>Founder / reviewer</x:v>
      </x:c>
      <x:c r="F4" t="str">
        <x:v>READY</x:v>
      </x:c>
    </x:row>
    <x:row r="5">
      <x:c r="A5" t="str">
        <x:v>Jurisdiction</x:v>
      </x:c>
      <x:c r="B5" s="17" t="str">
        <x:v>England; international sources only where explicitly used as methodology examples</x:v>
      </x:c>
      <x:c r="C5" t="str">
        <x:v>Regulatory meaning changes by jurisdiction.</x:v>
      </x:c>
      <x:c r="D5" t="str">
        <x:v>Required</x:v>
      </x:c>
      <x:c r="E5" t="str">
        <x:v>Founder / reviewer</x:v>
      </x:c>
      <x:c r="F5" t="str">
        <x:v>READY</x:v>
      </x:c>
    </x:row>
    <x:row r="6">
      <x:c r="A6" t="str">
        <x:v>Audience</x:v>
      </x:c>
      <x:c r="B6" s="17" t="str">
        <x:v>Founder, marketer, analyst, accountable reviewer</x:v>
      </x:c>
      <x:c r="C6" t="str">
        <x:v>Defines what competence the workflow can assume.</x:v>
      </x:c>
      <x:c r="D6" t="str">
        <x:v>Required</x:v>
      </x:c>
      <x:c r="E6" t="str">
        <x:v>Founder / reviewer</x:v>
      </x:c>
      <x:c r="F6" t="str">
        <x:v>READY</x:v>
      </x:c>
    </x:row>
    <x:row r="7">
      <x:c r="A7" t="str">
        <x:v>Clinical boundary</x:v>
      </x:c>
      <x:c r="B7" s="17" t="str">
        <x:v>No patient-specific advice, efficacy, safety or suitability conclusions from this workbook</x:v>
      </x:c>
      <x:c r="C7" t="str">
        <x:v>Consequential claims need fit-for-purpose evidence and specialist review.</x:v>
      </x:c>
      <x:c r="D7" t="str">
        <x:v>Required</x:v>
      </x:c>
      <x:c r="E7" t="str">
        <x:v>Founder / reviewer</x:v>
      </x:c>
      <x:c r="F7" t="str">
        <x:v>READY</x:v>
      </x:c>
    </x:row>
    <x:row r="8">
      <x:c r="A8" t="str">
        <x:v>Evidence rule</x:v>
      </x:c>
      <x:c r="B8" s="17" t="str">
        <x:v>Each source may support only the exact claim its role, scope, freshness and jurisdiction permit</x:v>
      </x:c>
      <x:c r="C8" t="str">
        <x:v>Prevents authority transfer across claims.</x:v>
      </x:c>
      <x:c r="D8" t="str">
        <x:v>Required</x:v>
      </x:c>
      <x:c r="E8" t="str">
        <x:v>Founder / reviewer</x:v>
      </x:c>
      <x:c r="F8" t="str">
        <x:v>READY</x:v>
      </x:c>
    </x:row>
    <x:row r="9">
      <x:c r="A9" t="str">
        <x:v>Conflict rule</x:v>
      </x:c>
      <x:c r="B9" s="17" t="str">
        <x:v>Open material conflicts block the stronger permission they affect</x:v>
      </x:c>
      <x:c r="C9" t="str">
        <x:v>Prevents averaging disagreement into confidence.</x:v>
      </x:c>
      <x:c r="D9" t="str">
        <x:v>Required</x:v>
      </x:c>
      <x:c r="E9" t="str">
        <x:v>Founder / reviewer</x:v>
      </x:c>
      <x:c r="F9" t="str">
        <x:v>READY</x:v>
      </x:c>
    </x:row>
    <x:row r="10">
      <x:c r="A10" t="str">
        <x:v>Human-first search rule</x:v>
      </x:c>
      <x:c r="B10" s="17" t="str">
        <x:v>Query/entity gaps are research clues, not instructions to manufacture pages</x:v>
      </x:c>
      <x:c r="C10" t="str">
        <x:v>Prevents SEO/AEO from driving unsupported claims.</x:v>
      </x:c>
      <x:c r="D10" t="str">
        <x:v>Required</x:v>
      </x:c>
      <x:c r="E10" t="str">
        <x:v>Founder / reviewer</x:v>
      </x:c>
      <x:c r="F10" t="str">
        <x:v>READY</x:v>
      </x:c>
    </x:row>
    <x:row r="11">
      <x:c r="A11" t="str">
        <x:v>Refusal rule</x:v>
      </x:c>
      <x:c r="B11" s="17" t="str">
        <x:v>When evidence or competence is insufficient, narrow, escalate or refuse the stronger claim</x:v>
      </x:c>
      <x:c r="C11" t="str">
        <x:v>Fail-closed publication control.</x:v>
      </x:c>
      <x:c r="D11" t="str">
        <x:v>Required</x:v>
      </x:c>
      <x:c r="E11" t="str">
        <x:v>Founder / reviewer</x:v>
      </x:c>
      <x:c r="F11" t="str">
        <x:v>READY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56" hidden="0" customWidth="1"/>
    <x:col min="5" max="5" width="16" hidden="0" customWidth="1"/>
    <x:col min="6" max="6" width="14" hidden="0" customWidth="1"/>
    <x:col min="7" max="7" width="16" hidden="0" customWidth="1"/>
    <x:col min="8" max="8" width="40" hidden="0" customWidth="1"/>
    <x:col min="9" max="9" width="14" hidden="0" customWidth="1"/>
    <x:col min="10" max="10" width="22" hidden="0" customWidth="1"/>
    <x:col min="11" max="11" width="16" hidden="0" customWidth="1"/>
    <x:col min="12" max="12" width="16" hidden="0" customWidth="1"/>
    <x:col min="13" max="13" width="16" hidden="0" customWidth="1"/>
    <x:col min="14" max="14" width="18" hidden="0" customWidth="1"/>
    <x:col min="15" max="15" width="26" hidden="0" customWidth="1"/>
  </x:cols>
  <x:sheetData>
    <x:row r="1">
      <x:c r="A1" s="4" t="str">
        <x:v>Evidence ID</x:v>
      </x:c>
      <x:c r="B1" s="4" t="str">
        <x:v>Claim ID</x:v>
      </x:c>
      <x:c r="C1" s="4" t="str">
        <x:v>Source role</x:v>
      </x:c>
      <x:c r="D1" s="4" t="str">
        <x:v>Observation</x:v>
      </x:c>
      <x:c r="E1" s="4" t="str">
        <x:v>Evidence state</x:v>
      </x:c>
      <x:c r="F1" s="4" t="str">
        <x:v>Freshness</x:v>
      </x:c>
      <x:c r="G1" s="4" t="str">
        <x:v>Jurisdiction fit</x:v>
      </x:c>
      <x:c r="H1" s="4" t="str">
        <x:v>Source / locator</x:v>
      </x:c>
      <x:c r="I1" s="4" t="str">
        <x:v>Evidence date</x:v>
      </x:c>
      <x:c r="J1" s="4" t="str">
        <x:v>Owner</x:v>
      </x:c>
      <x:c r="K1" s="4" t="str">
        <x:v>Source token</x:v>
      </x:c>
      <x:c r="L1" s="4" t="str">
        <x:v>State token</x:v>
      </x:c>
      <x:c r="M1" s="4" t="str">
        <x:v>Freshness token</x:v>
      </x:c>
      <x:c r="N1" s="4" t="str">
        <x:v>Jurisdiction token</x:v>
      </x:c>
      <x:c r="O1" s="4" t="str">
        <x:v>Control status</x:v>
      </x:c>
    </x:row>
    <x:row r="6">
      <x:c r="A6" s="17" t="str">
        <x:v>E001</x:v>
      </x:c>
      <x:c r="B6" s="17" t="str">
        <x:v>C01</x:v>
      </x:c>
      <x:c r="C6" s="17" t="str">
        <x:v>REGULATOR / OFFICIAL REGISTER</x:v>
      </x:c>
      <x:c r="D6" s="17" t="str">
        <x:v>Official record establishes provider registration/status for a regulated activity.</x:v>
      </x:c>
      <x:c r="E6" s="17" t="str">
        <x:v>OBSERVED</x:v>
      </x:c>
      <x:c r="F6" s="17" t="str">
        <x:v>CURRENT</x:v>
      </x:c>
      <x:c r="G6" s="17" t="str">
        <x:v>YES</x:v>
      </x:c>
      <x:c r="H6" s="17" t="str">
        <x:v>fictional official-register record</x:v>
      </x:c>
      <x:c r="I6" s="17" t="n">
        <x:v>46252</x:v>
      </x:c>
      <x:c r="J6" s="17" t="str">
        <x:v>Founder / reviewer</x:v>
      </x:c>
      <x:c r="K6" s="21" t="str">
        <x:f>IF(C6="","",IF(AND(COUNTIF(LISTS!$A$2:$A$8,C6)=1,C6=UPPER(C6)),"VALID","INVALID"))</x:f>
        <x:v>VALID</x:v>
      </x:c>
      <x:c r="L6" s="21" t="str">
        <x:f>IF(E6="","",IF(AND(COUNTIF(LISTS!$C$2:$C$4,E6)=1,IFERROR(FIND(E6,UPPER(E6)),0)=1),"VALID","INVALID"))</x:f>
        <x:v>VALID</x:v>
      </x:c>
      <x:c r="M6" s="21" t="str">
        <x:f>IF(F6="","",IF(AND(COUNTIF(LISTS!$D$2:$D$4,F6)=1,IFERROR(FIND(F6,UPPER(F6)),0)=1),"VALID","INVALID"))</x:f>
        <x:v>VALID</x:v>
      </x:c>
      <x:c r="N6" s="21" t="str">
        <x:f>IF(G6="","",IF(AND(COUNTIF(LISTS!$E$2:$E$4,G6)=1,IFERROR(FIND(G6,UPPER(G6)),0)=1),"VALID","INVALID"))</x:f>
        <x:v>VALID</x:v>
      </x:c>
      <x:c r="O6" s="21" t="str">
        <x:f>IF(A6="","",IF(COUNTIF($A$6:$A$205,A6)&gt;1,"INVALID - DUPLICATE ID",IF(AND(B6&lt;&gt;"",D6&lt;&gt;"",H6&lt;&gt;"",I6&lt;&gt;"",J6&lt;&gt;"",K6="VALID",L6="VALID",M6="VALID",N6="VALID"),"VALID","INVALID - CONTROL / MISSING")))</x:f>
        <x:v>VALID</x:v>
      </x:c>
    </x:row>
    <x:row r="7">
      <x:c r="A7" s="17" t="str">
        <x:v>E002</x:v>
      </x:c>
      <x:c r="B7" s="17" t="str">
        <x:v>C02</x:v>
      </x:c>
      <x:c r="C7" s="17" t="str">
        <x:v>PROVIDER FIRST-PARTY PAGE</x:v>
      </x:c>
      <x:c r="D7" s="17" t="str">
        <x:v>Provider states that it offers the scoped treatment/service pathway.</x:v>
      </x:c>
      <x:c r="E7" s="17" t="str">
        <x:v>OBSERVED</x:v>
      </x:c>
      <x:c r="F7" s="17" t="str">
        <x:v>CURRENT</x:v>
      </x:c>
      <x:c r="G7" s="17" t="str">
        <x:v>YES</x:v>
      </x:c>
      <x:c r="H7" s="17" t="str">
        <x:v>fictional provider service page</x:v>
      </x:c>
      <x:c r="I7" s="17" t="n">
        <x:v>46252</x:v>
      </x:c>
      <x:c r="J7" s="17" t="str">
        <x:v>Founder / reviewer</x:v>
      </x:c>
      <x:c r="K7" s="21" t="str">
        <x:f>IF(C7="","",IF(AND(COUNTIF(LISTS!$A$2:$A$8,C7)=1,C7=UPPER(C7)),"VALID","INVALID"))</x:f>
        <x:v>VALID</x:v>
      </x:c>
      <x:c r="L7" s="21" t="str">
        <x:f>IF(E7="","",IF(AND(COUNTIF(LISTS!$C$2:$C$4,E7)=1,IFERROR(FIND(E7,UPPER(E7)),0)=1),"VALID","INVALID"))</x:f>
        <x:v>VALID</x:v>
      </x:c>
      <x:c r="M7" s="21" t="str">
        <x:f>IF(F7="","",IF(AND(COUNTIF(LISTS!$D$2:$D$4,F7)=1,IFERROR(FIND(F7,UPPER(F7)),0)=1),"VALID","INVALID"))</x:f>
        <x:v>VALID</x:v>
      </x:c>
      <x:c r="N7" s="21" t="str">
        <x:f>IF(G7="","",IF(AND(COUNTIF(LISTS!$E$2:$E$4,G7)=1,IFERROR(FIND(G7,UPPER(G7)),0)=1),"VALID","INVALID"))</x:f>
        <x:v>VALID</x:v>
      </x:c>
      <x:c r="O7" s="21" t="str">
        <x:f>IF(A7="","",IF(COUNTIF($A$6:$A$205,A7)&gt;1,"INVALID - DUPLICATE ID",IF(AND(B7&lt;&gt;"",D7&lt;&gt;"",H7&lt;&gt;"",I7&lt;&gt;"",J7&lt;&gt;"",K7="VALID",L7="VALID",M7="VALID",N7="VALID"),"VALID","INVALID - CONTROL / MISSING")))</x:f>
        <x:v>VALID</x:v>
      </x:c>
    </x:row>
    <x:row r="8">
      <x:c r="A8" s="17" t="str">
        <x:v>E003</x:v>
      </x:c>
      <x:c r="B8" s="17" t="str">
        <x:v>C03</x:v>
      </x:c>
      <x:c r="C8" s="17" t="str">
        <x:v>PROVIDER FIRST-PARTY PAGE</x:v>
      </x:c>
      <x:c r="D8" s="17" t="str">
        <x:v>Provider states rapid access.</x:v>
      </x:c>
      <x:c r="E8" s="17" t="str">
        <x:v>OBSERVED</x:v>
      </x:c>
      <x:c r="F8" s="17" t="str">
        <x:v>CURRENT</x:v>
      </x:c>
      <x:c r="G8" s="17" t="str">
        <x:v>YES</x:v>
      </x:c>
      <x:c r="H8" s="17" t="str">
        <x:v>fictional provider access page</x:v>
      </x:c>
      <x:c r="I8" s="17" t="n">
        <x:v>46252</x:v>
      </x:c>
      <x:c r="J8" s="17" t="str">
        <x:v>Founder / reviewer</x:v>
      </x:c>
      <x:c r="K8" s="21" t="str">
        <x:f>IF(C8="","",IF(AND(COUNTIF(LISTS!$A$2:$A$8,C8)=1,C8=UPPER(C8)),"VALID","INVALID"))</x:f>
        <x:v>VALID</x:v>
      </x:c>
      <x:c r="L8" s="21" t="str">
        <x:f>IF(E8="","",IF(AND(COUNTIF(LISTS!$C$2:$C$4,E8)=1,IFERROR(FIND(E8,UPPER(E8)),0)=1),"VALID","INVALID"))</x:f>
        <x:v>VALID</x:v>
      </x:c>
      <x:c r="M8" s="21" t="str">
        <x:f>IF(F8="","",IF(AND(COUNTIF(LISTS!$D$2:$D$4,F8)=1,IFERROR(FIND(F8,UPPER(F8)),0)=1),"VALID","INVALID"))</x:f>
        <x:v>VALID</x:v>
      </x:c>
      <x:c r="N8" s="21" t="str">
        <x:f>IF(G8="","",IF(AND(COUNTIF(LISTS!$E$2:$E$4,G8)=1,IFERROR(FIND(G8,UPPER(G8)),0)=1),"VALID","INVALID"))</x:f>
        <x:v>VALID</x:v>
      </x:c>
      <x:c r="O8" s="21" t="str">
        <x:f>IF(A8="","",IF(COUNTIF($A$6:$A$205,A8)&gt;1,"INVALID - DUPLICATE ID",IF(AND(B8&lt;&gt;"",D8&lt;&gt;"",H8&lt;&gt;"",I8&lt;&gt;"",J8&lt;&gt;"",K8="VALID",L8="VALID",M8="VALID",N8="VALID"),"VALID","INVALID - CONTROL / MISSING")))</x:f>
        <x:v>VALID</x:v>
      </x:c>
    </x:row>
    <x:row r="9">
      <x:c r="A9" s="17" t="str">
        <x:v>E004</x:v>
      </x:c>
      <x:c r="B9" s="17" t="str">
        <x:v>C03</x:v>
      </x:c>
      <x:c r="C9" s="17" t="str">
        <x:v>PROVIDER FIRST-PARTY PAGE</x:v>
      </x:c>
      <x:c r="D9" s="17" t="str">
        <x:v>Current booking/referral information indicates a longer access pathway.</x:v>
      </x:c>
      <x:c r="E9" s="17" t="str">
        <x:v>OBSERVED</x:v>
      </x:c>
      <x:c r="F9" s="17" t="str">
        <x:v>CURRENT</x:v>
      </x:c>
      <x:c r="G9" s="17" t="str">
        <x:v>YES</x:v>
      </x:c>
      <x:c r="H9" s="17" t="str">
        <x:v>fictional booking/referral page</x:v>
      </x:c>
      <x:c r="I9" s="17" t="n">
        <x:v>46252</x:v>
      </x:c>
      <x:c r="J9" s="17" t="str">
        <x:v>Founder / reviewer</x:v>
      </x:c>
      <x:c r="K9" s="21" t="str">
        <x:f>IF(C9="","",IF(AND(COUNTIF(LISTS!$A$2:$A$8,C9)=1,C9=UPPER(C9)),"VALID","INVALID"))</x:f>
        <x:v>VALID</x:v>
      </x:c>
      <x:c r="L9" s="21" t="str">
        <x:f>IF(E9="","",IF(AND(COUNTIF(LISTS!$C$2:$C$4,E9)=1,IFERROR(FIND(E9,UPPER(E9)),0)=1),"VALID","INVALID"))</x:f>
        <x:v>VALID</x:v>
      </x:c>
      <x:c r="M9" s="21" t="str">
        <x:f>IF(F9="","",IF(AND(COUNTIF(LISTS!$D$2:$D$4,F9)=1,IFERROR(FIND(F9,UPPER(F9)),0)=1),"VALID","INVALID"))</x:f>
        <x:v>VALID</x:v>
      </x:c>
      <x:c r="N9" s="21" t="str">
        <x:f>IF(G9="","",IF(AND(COUNTIF(LISTS!$E$2:$E$4,G9)=1,IFERROR(FIND(G9,UPPER(G9)),0)=1),"VALID","INVALID"))</x:f>
        <x:v>VALID</x:v>
      </x:c>
      <x:c r="O9" s="21" t="str">
        <x:f>IF(A9="","",IF(COUNTIF($A$6:$A$205,A9)&gt;1,"INVALID - DUPLICATE ID",IF(AND(B9&lt;&gt;"",D9&lt;&gt;"",H9&lt;&gt;"",I9&lt;&gt;"",J9&lt;&gt;"",K9="VALID",L9="VALID",M9="VALID",N9="VALID"),"VALID","INVALID - CONTROL / MISSING")))</x:f>
        <x:v>VALID</x:v>
      </x:c>
    </x:row>
    <x:row r="10">
      <x:c r="A10" s="17" t="str">
        <x:v>E005</x:v>
      </x:c>
      <x:c r="B10" s="17" t="str">
        <x:v>C04</x:v>
      </x:c>
      <x:c r="C10" s="17" t="str">
        <x:v>CLINICAL GUIDELINE / EVIDENCE STANDARD</x:v>
      </x:c>
      <x:c r="D10" s="17" t="str">
        <x:v>Scoped current guidance/evidence standard defines evidence expectations or eligibility context.</x:v>
      </x:c>
      <x:c r="E10" s="17" t="str">
        <x:v>OBSERVED</x:v>
      </x:c>
      <x:c r="F10" s="17" t="str">
        <x:v>CURRENT</x:v>
      </x:c>
      <x:c r="G10" s="17" t="str">
        <x:v>YES</x:v>
      </x:c>
      <x:c r="H10" s="17" t="str">
        <x:v>fictional guideline/evidence-standard record</x:v>
      </x:c>
      <x:c r="I10" s="17" t="n">
        <x:v>46252</x:v>
      </x:c>
      <x:c r="J10" s="17" t="str">
        <x:v>Founder / reviewer</x:v>
      </x:c>
      <x:c r="K10" s="21" t="str">
        <x:f>IF(C10="","",IF(AND(COUNTIF(LISTS!$A$2:$A$8,C10)=1,C10=UPPER(C10)),"VALID","INVALID"))</x:f>
        <x:v>VALID</x:v>
      </x:c>
      <x:c r="L10" s="21" t="str">
        <x:f>IF(E10="","",IF(AND(COUNTIF(LISTS!$C$2:$C$4,E10)=1,IFERROR(FIND(E10,UPPER(E10)),0)=1),"VALID","INVALID"))</x:f>
        <x:v>VALID</x:v>
      </x:c>
      <x:c r="M10" s="21" t="str">
        <x:f>IF(F10="","",IF(AND(COUNTIF(LISTS!$D$2:$D$4,F10)=1,IFERROR(FIND(F10,UPPER(F10)),0)=1),"VALID","INVALID"))</x:f>
        <x:v>VALID</x:v>
      </x:c>
      <x:c r="N10" s="21" t="str">
        <x:f>IF(G10="","",IF(AND(COUNTIF(LISTS!$E$2:$E$4,G10)=1,IFERROR(FIND(G10,UPPER(G10)),0)=1),"VALID","INVALID"))</x:f>
        <x:v>VALID</x:v>
      </x:c>
      <x:c r="O10" s="21" t="str">
        <x:f>IF(A10="","",IF(COUNTIF($A$6:$A$205,A10)&gt;1,"INVALID - DUPLICATE ID",IF(AND(B10&lt;&gt;"",D10&lt;&gt;"",H10&lt;&gt;"",I10&lt;&gt;"",J10&lt;&gt;"",K10="VALID",L10="VALID",M10="VALID",N10="VALID"),"VALID","INVALID - CONTROL / MISSING")))</x:f>
        <x:v>VALID</x:v>
      </x:c>
    </x:row>
    <x:row r="11">
      <x:c r="A11" s="17" t="str">
        <x:v>E006</x:v>
      </x:c>
      <x:c r="B11" s="17" t="str">
        <x:v>C05</x:v>
      </x:c>
      <x:c r="C11" s="17" t="str">
        <x:v>MANUFACTURER / PRODUCT PAGE</x:v>
      </x:c>
      <x:c r="D11" s="17" t="str">
        <x:v>Manufacturer uses strong benefit language for the product/treatment support tool.</x:v>
      </x:c>
      <x:c r="E11" s="17" t="str">
        <x:v>OBSERVED</x:v>
      </x:c>
      <x:c r="F11" s="17" t="str">
        <x:v>CURRENT</x:v>
      </x:c>
      <x:c r="G11" s="17" t="str">
        <x:v>YES</x:v>
      </x:c>
      <x:c r="H11" s="17" t="str">
        <x:v>fictional manufacturer page</x:v>
      </x:c>
      <x:c r="I11" s="17" t="n">
        <x:v>46252</x:v>
      </x:c>
      <x:c r="J11" s="17" t="str">
        <x:v>Founder / reviewer</x:v>
      </x:c>
      <x:c r="K11" s="21" t="str">
        <x:f>IF(C11="","",IF(AND(COUNTIF(LISTS!$A$2:$A$8,C11)=1,C11=UPPER(C11)),"VALID","INVALID"))</x:f>
        <x:v>VALID</x:v>
      </x:c>
      <x:c r="L11" s="21" t="str">
        <x:f>IF(E11="","",IF(AND(COUNTIF(LISTS!$C$2:$C$4,E11)=1,IFERROR(FIND(E11,UPPER(E11)),0)=1),"VALID","INVALID"))</x:f>
        <x:v>VALID</x:v>
      </x:c>
      <x:c r="M11" s="21" t="str">
        <x:f>IF(F11="","",IF(AND(COUNTIF(LISTS!$D$2:$D$4,F11)=1,IFERROR(FIND(F11,UPPER(F11)),0)=1),"VALID","INVALID"))</x:f>
        <x:v>VALID</x:v>
      </x:c>
      <x:c r="N11" s="21" t="str">
        <x:f>IF(G11="","",IF(AND(COUNTIF(LISTS!$E$2:$E$4,G11)=1,IFERROR(FIND(G11,UPPER(G11)),0)=1),"VALID","INVALID"))</x:f>
        <x:v>VALID</x:v>
      </x:c>
      <x:c r="O11" s="21" t="str">
        <x:f>IF(A11="","",IF(COUNTIF($A$6:$A$205,A11)&gt;1,"INVALID - DUPLICATE ID",IF(AND(B11&lt;&gt;"",D11&lt;&gt;"",H11&lt;&gt;"",I11&lt;&gt;"",J11&lt;&gt;"",K11="VALID",L11="VALID",M11="VALID",N11="VALID"),"VALID","INVALID - CONTROL / MISSING")))</x:f>
        <x:v>VALID</x:v>
      </x:c>
    </x:row>
    <x:row r="12">
      <x:c r="A12" s="17" t="str">
        <x:v>E007</x:v>
      </x:c>
      <x:c r="B12" s="17" t="str">
        <x:v>C05</x:v>
      </x:c>
      <x:c r="C12" s="17" t="str">
        <x:v>CLINICAL GUIDELINE / EVIDENCE STANDARD</x:v>
      </x:c>
      <x:c r="D12" s="17" t="str">
        <x:v>Available independent/regulatory evidence supports a narrower claim scope than the promotion.</x:v>
      </x:c>
      <x:c r="E12" s="17" t="str">
        <x:v>OBSERVED</x:v>
      </x:c>
      <x:c r="F12" s="17" t="str">
        <x:v>CURRENT</x:v>
      </x:c>
      <x:c r="G12" s="17" t="str">
        <x:v>YES</x:v>
      </x:c>
      <x:c r="H12" s="17" t="str">
        <x:v>fictional independent/regulatory record</x:v>
      </x:c>
      <x:c r="I12" s="17" t="n">
        <x:v>46252</x:v>
      </x:c>
      <x:c r="J12" s="17" t="str">
        <x:v>Founder / reviewer</x:v>
      </x:c>
      <x:c r="K12" s="21" t="str">
        <x:f>IF(C12="","",IF(AND(COUNTIF(LISTS!$A$2:$A$8,C12)=1,C12=UPPER(C12)),"VALID","INVALID"))</x:f>
        <x:v>VALID</x:v>
      </x:c>
      <x:c r="L12" s="21" t="str">
        <x:f>IF(E12="","",IF(AND(COUNTIF(LISTS!$C$2:$C$4,E12)=1,IFERROR(FIND(E12,UPPER(E12)),0)=1),"VALID","INVALID"))</x:f>
        <x:v>VALID</x:v>
      </x:c>
      <x:c r="M12" s="21" t="str">
        <x:f>IF(F12="","",IF(AND(COUNTIF(LISTS!$D$2:$D$4,F12)=1,IFERROR(FIND(F12,UPPER(F12)),0)=1),"VALID","INVALID"))</x:f>
        <x:v>VALID</x:v>
      </x:c>
      <x:c r="N12" s="21" t="str">
        <x:f>IF(G12="","",IF(AND(COUNTIF(LISTS!$E$2:$E$4,G12)=1,IFERROR(FIND(G12,UPPER(G12)),0)=1),"VALID","INVALID"))</x:f>
        <x:v>VALID</x:v>
      </x:c>
      <x:c r="O12" s="21" t="str">
        <x:f>IF(A12="","",IF(COUNTIF($A$6:$A$205,A12)&gt;1,"INVALID - DUPLICATE ID",IF(AND(B12&lt;&gt;"",D12&lt;&gt;"",H12&lt;&gt;"",I12&lt;&gt;"",J12&lt;&gt;"",K12="VALID",L12="VALID",M12="VALID",N12="VALID"),"VALID","INVALID - CONTROL / MISSING")))</x:f>
        <x:v>VALID</x:v>
      </x:c>
    </x:row>
    <x:row r="13">
      <x:c r="A13" s="17" t="str">
        <x:v>E008</x:v>
      </x:c>
      <x:c r="B13" s="17" t="str">
        <x:v>C06</x:v>
      </x:c>
      <x:c r="C13" s="17" t="str">
        <x:v>REVIEW / FORUM / TESTIMONIAL</x:v>
      </x:c>
      <x:c r="D13" s="17" t="str">
        <x:v>Individual users report positive experiences.</x:v>
      </x:c>
      <x:c r="E13" s="17" t="str">
        <x:v>OBSERVED</x:v>
      </x:c>
      <x:c r="F13" s="17" t="str">
        <x:v>CURRENT</x:v>
      </x:c>
      <x:c r="G13" s="17" t="str">
        <x:v>YES</x:v>
      </x:c>
      <x:c r="H13" s="17" t="str">
        <x:v>fictional review/forum sample</x:v>
      </x:c>
      <x:c r="I13" s="17" t="n">
        <x:v>46252</x:v>
      </x:c>
      <x:c r="J13" s="17" t="str">
        <x:v>Founder / reviewer</x:v>
      </x:c>
      <x:c r="K13" s="21" t="str">
        <x:f>IF(C13="","",IF(AND(COUNTIF(LISTS!$A$2:$A$8,C13)=1,C13=UPPER(C13)),"VALID","INVALID"))</x:f>
        <x:v>VALID</x:v>
      </x:c>
      <x:c r="L13" s="21" t="str">
        <x:f>IF(E13="","",IF(AND(COUNTIF(LISTS!$C$2:$C$4,E13)=1,IFERROR(FIND(E13,UPPER(E13)),0)=1),"VALID","INVALID"))</x:f>
        <x:v>VALID</x:v>
      </x:c>
      <x:c r="M13" s="21" t="str">
        <x:f>IF(F13="","",IF(AND(COUNTIF(LISTS!$D$2:$D$4,F13)=1,IFERROR(FIND(F13,UPPER(F13)),0)=1),"VALID","INVALID"))</x:f>
        <x:v>VALID</x:v>
      </x:c>
      <x:c r="N13" s="21" t="str">
        <x:f>IF(G13="","",IF(AND(COUNTIF(LISTS!$E$2:$E$4,G13)=1,IFERROR(FIND(G13,UPPER(G13)),0)=1),"VALID","INVALID"))</x:f>
        <x:v>VALID</x:v>
      </x:c>
      <x:c r="O13" s="21" t="str">
        <x:f>IF(A13="","",IF(COUNTIF($A$6:$A$205,A13)&gt;1,"INVALID - DUPLICATE ID",IF(AND(B13&lt;&gt;"",D13&lt;&gt;"",H13&lt;&gt;"",I13&lt;&gt;"",J13&lt;&gt;"",K13="VALID",L13="VALID",M13="VALID",N13="VALID"),"VALID","INVALID - CONTROL / MISSING")))</x:f>
        <x:v>VALID</x:v>
      </x:c>
    </x:row>
    <x:row r="14">
      <x:c r="A14" s="17" t="str">
        <x:v>E009</x:v>
      </x:c>
      <x:c r="B14" s="17" t="str">
        <x:v>C07</x:v>
      </x:c>
      <x:c r="C14" s="17" t="str">
        <x:v>SEARCH / VISIBILITY OBSERVATION</x:v>
      </x:c>
      <x:c r="D14" s="17" t="str">
        <x:v>Provider appears prominently for the observed query.</x:v>
      </x:c>
      <x:c r="E14" s="17" t="str">
        <x:v>OBSERVED</x:v>
      </x:c>
      <x:c r="F14" s="17" t="str">
        <x:v>CURRENT</x:v>
      </x:c>
      <x:c r="G14" s="17" t="str">
        <x:v>YES</x:v>
      </x:c>
      <x:c r="H14" s="17" t="str">
        <x:v>fictional search observation</x:v>
      </x:c>
      <x:c r="I14" s="17" t="n">
        <x:v>46252</x:v>
      </x:c>
      <x:c r="J14" s="17" t="str">
        <x:v>Founder / reviewer</x:v>
      </x:c>
      <x:c r="K14" s="21" t="str">
        <x:f>IF(C14="","",IF(AND(COUNTIF(LISTS!$A$2:$A$8,C14)=1,C14=UPPER(C14)),"VALID","INVALID"))</x:f>
        <x:v>VALID</x:v>
      </x:c>
      <x:c r="L14" s="21" t="str">
        <x:f>IF(E14="","",IF(AND(COUNTIF(LISTS!$C$2:$C$4,E14)=1,IFERROR(FIND(E14,UPPER(E14)),0)=1),"VALID","INVALID"))</x:f>
        <x:v>VALID</x:v>
      </x:c>
      <x:c r="M14" s="21" t="str">
        <x:f>IF(F14="","",IF(AND(COUNTIF(LISTS!$D$2:$D$4,F14)=1,IFERROR(FIND(F14,UPPER(F14)),0)=1),"VALID","INVALID"))</x:f>
        <x:v>VALID</x:v>
      </x:c>
      <x:c r="N14" s="21" t="str">
        <x:f>IF(G14="","",IF(AND(COUNTIF(LISTS!$E$2:$E$4,G14)=1,IFERROR(FIND(G14,UPPER(G14)),0)=1),"VALID","INVALID"))</x:f>
        <x:v>VALID</x:v>
      </x:c>
      <x:c r="O14" s="21" t="str">
        <x:f>IF(A14="","",IF(COUNTIF($A$6:$A$205,A14)&gt;1,"INVALID - DUPLICATE ID",IF(AND(B14&lt;&gt;"",D14&lt;&gt;"",H14&lt;&gt;"",I14&lt;&gt;"",J14&lt;&gt;"",K14="VALID",L14="VALID",M14="VALID",N14="VALID"),"VALID","INVALID - CONTROL / MISSING")))</x:f>
        <x:v>VALID</x:v>
      </x:c>
    </x:row>
    <x:row r="15">
      <x:c r="A15" s="17" t="str">
        <x:v>E010</x:v>
      </x:c>
      <x:c r="B15" s="17" t="str">
        <x:v>C08</x:v>
      </x:c>
      <x:c r="C15" s="17" t="str">
        <x:v>UK ADVERTISING / CLAIMS GOVERNANCE</x:v>
      </x:c>
      <x:c r="D15" s="17" t="str">
        <x:v>Current UK guidance establishes public advertising/claims controls for medicines, treatment services and objective health claims within its remit.</x:v>
      </x:c>
      <x:c r="E15" s="17" t="str">
        <x:v>OBSERVED</x:v>
      </x:c>
      <x:c r="F15" s="17" t="str">
        <x:v>CURRENT</x:v>
      </x:c>
      <x:c r="G15" s="17" t="str">
        <x:v>YES</x:v>
      </x:c>
      <x:c r="H15" s="17" t="str">
        <x:v>MHRA Blue Guide + ASA/CAP claims guidance; accessed 2026-08-18</x:v>
      </x:c>
      <x:c r="I15" s="17" t="n">
        <x:v>46252</x:v>
      </x:c>
      <x:c r="J15" s="17" t="str">
        <x:v>Founder / reviewer</x:v>
      </x:c>
      <x:c r="K15" s="21" t="str">
        <x:f>IF(C15="","",IF(AND(COUNTIF(LISTS!$A$2:$A$8,C15)=1,C15=UPPER(C15)),"VALID","INVALID"))</x:f>
        <x:v>VALID</x:v>
      </x:c>
      <x:c r="L15" s="21" t="str">
        <x:f>IF(E15="","",IF(AND(COUNTIF(LISTS!$C$2:$C$4,E15)=1,IFERROR(FIND(E15,UPPER(E15)),0)=1),"VALID","INVALID"))</x:f>
        <x:v>VALID</x:v>
      </x:c>
      <x:c r="M15" s="21" t="str">
        <x:f>IF(F15="","",IF(AND(COUNTIF(LISTS!$D$2:$D$4,F15)=1,IFERROR(FIND(F15,UPPER(F15)),0)=1),"VALID","INVALID"))</x:f>
        <x:v>VALID</x:v>
      </x:c>
      <x:c r="N15" s="21" t="str">
        <x:f>IF(G15="","",IF(AND(COUNTIF(LISTS!$E$2:$E$4,G15)=1,IFERROR(FIND(G15,UPPER(G15)),0)=1),"VALID","INVALID"))</x:f>
        <x:v>VALID</x:v>
      </x:c>
      <x:c r="O15" s="21" t="str">
        <x:f>IF(A15="","",IF(COUNTIF($A$6:$A$205,A15)&gt;1,"INVALID - DUPLICATE ID",IF(AND(B15&lt;&gt;"",D15&lt;&gt;"",H15&lt;&gt;"",I15&lt;&gt;"",J15&lt;&gt;"",K15="VALID",L15="VALID",M15="VALID",N15="VALID"),"VALID","INVALID - CONTROL / MISSING")))</x:f>
        <x:v>VALID</x:v>
      </x:c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21" t="str">
        <x:f>IF(C16="","",IF(AND(COUNTIF(LISTS!$A$2:$A$8,C16)=1,C16=UPPER(C16)),"VALID","INVALID"))</x:f>
      </x:c>
      <x:c r="L16" s="21" t="str">
        <x:f>IF(E16="","",IF(AND(COUNTIF(LISTS!$C$2:$C$4,E16)=1,IFERROR(FIND(E16,UPPER(E16)),0)=1),"VALID","INVALID"))</x:f>
      </x:c>
      <x:c r="M16" s="21" t="str">
        <x:f>IF(F16="","",IF(AND(COUNTIF(LISTS!$D$2:$D$4,F16)=1,IFERROR(FIND(F16,UPPER(F16)),0)=1),"VALID","INVALID"))</x:f>
      </x:c>
      <x:c r="N16" s="21" t="str">
        <x:f>IF(G16="","",IF(AND(COUNTIF(LISTS!$E$2:$E$4,G16)=1,IFERROR(FIND(G16,UPPER(G16)),0)=1),"VALID","INVALID"))</x:f>
      </x:c>
      <x:c r="O16" s="21" t="str">
        <x:f>IF(A16="","",IF(COUNTIF($A$6:$A$205,A16)&gt;1,"INVALID - DUPLICATE ID",IF(AND(B16&lt;&gt;"",D16&lt;&gt;"",H16&lt;&gt;"",I16&lt;&gt;"",J16&lt;&gt;"",K16="VALID",L16="VALID",M16="VALID",N16="VALID"),"VALID","INVALID - CONTROL / MISSING")))</x:f>
      </x:c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21" t="str">
        <x:f>IF(C17="","",IF(AND(COUNTIF(LISTS!$A$2:$A$8,C17)=1,C17=UPPER(C17)),"VALID","INVALID"))</x:f>
      </x:c>
      <x:c r="L17" s="21" t="str">
        <x:f>IF(E17="","",IF(AND(COUNTIF(LISTS!$C$2:$C$4,E17)=1,IFERROR(FIND(E17,UPPER(E17)),0)=1),"VALID","INVALID"))</x:f>
      </x:c>
      <x:c r="M17" s="21" t="str">
        <x:f>IF(F17="","",IF(AND(COUNTIF(LISTS!$D$2:$D$4,F17)=1,IFERROR(FIND(F17,UPPER(F17)),0)=1),"VALID","INVALID"))</x:f>
      </x:c>
      <x:c r="N17" s="21" t="str">
        <x:f>IF(G17="","",IF(AND(COUNTIF(LISTS!$E$2:$E$4,G17)=1,IFERROR(FIND(G17,UPPER(G17)),0)=1),"VALID","INVALID"))</x:f>
      </x:c>
      <x:c r="O17" s="21" t="str">
        <x:f>IF(A17="","",IF(COUNTIF($A$6:$A$205,A17)&gt;1,"INVALID - DUPLICATE ID",IF(AND(B17&lt;&gt;"",D17&lt;&gt;"",H17&lt;&gt;"",I17&lt;&gt;"",J17&lt;&gt;"",K17="VALID",L17="VALID",M17="VALID",N17="VALID"),"VALID","INVALID - CONTROL / MISSING")))</x:f>
      </x:c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21" t="str">
        <x:f>IF(C18="","",IF(AND(COUNTIF(LISTS!$A$2:$A$8,C18)=1,C18=UPPER(C18)),"VALID","INVALID"))</x:f>
      </x:c>
      <x:c r="L18" s="21" t="str">
        <x:f>IF(E18="","",IF(AND(COUNTIF(LISTS!$C$2:$C$4,E18)=1,IFERROR(FIND(E18,UPPER(E18)),0)=1),"VALID","INVALID"))</x:f>
      </x:c>
      <x:c r="M18" s="21" t="str">
        <x:f>IF(F18="","",IF(AND(COUNTIF(LISTS!$D$2:$D$4,F18)=1,IFERROR(FIND(F18,UPPER(F18)),0)=1),"VALID","INVALID"))</x:f>
      </x:c>
      <x:c r="N18" s="21" t="str">
        <x:f>IF(G18="","",IF(AND(COUNTIF(LISTS!$E$2:$E$4,G18)=1,IFERROR(FIND(G18,UPPER(G18)),0)=1),"VALID","INVALID"))</x:f>
      </x:c>
      <x:c r="O18" s="21" t="str">
        <x:f>IF(A18="","",IF(COUNTIF($A$6:$A$205,A18)&gt;1,"INVALID - DUPLICATE ID",IF(AND(B18&lt;&gt;"",D18&lt;&gt;"",H18&lt;&gt;"",I18&lt;&gt;"",J18&lt;&gt;"",K18="VALID",L18="VALID",M18="VALID",N18="VALID"),"VALID","INVALID - CONTROL / MISSING")))</x:f>
      </x:c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21" t="str">
        <x:f>IF(C19="","",IF(AND(COUNTIF(LISTS!$A$2:$A$8,C19)=1,C19=UPPER(C19)),"VALID","INVALID"))</x:f>
      </x:c>
      <x:c r="L19" s="21" t="str">
        <x:f>IF(E19="","",IF(AND(COUNTIF(LISTS!$C$2:$C$4,E19)=1,IFERROR(FIND(E19,UPPER(E19)),0)=1),"VALID","INVALID"))</x:f>
      </x:c>
      <x:c r="M19" s="21" t="str">
        <x:f>IF(F19="","",IF(AND(COUNTIF(LISTS!$D$2:$D$4,F19)=1,IFERROR(FIND(F19,UPPER(F19)),0)=1),"VALID","INVALID"))</x:f>
      </x:c>
      <x:c r="N19" s="21" t="str">
        <x:f>IF(G19="","",IF(AND(COUNTIF(LISTS!$E$2:$E$4,G19)=1,IFERROR(FIND(G19,UPPER(G19)),0)=1),"VALID","INVALID"))</x:f>
      </x:c>
      <x:c r="O19" s="21" t="str">
        <x:f>IF(A19="","",IF(COUNTIF($A$6:$A$205,A19)&gt;1,"INVALID - DUPLICATE ID",IF(AND(B19&lt;&gt;"",D19&lt;&gt;"",H19&lt;&gt;"",I19&lt;&gt;"",J19&lt;&gt;"",K19="VALID",L19="VALID",M19="VALID",N19="VALID"),"VALID","INVALID - CONTROL / MISSING")))</x:f>
      </x:c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21" t="str">
        <x:f>IF(C20="","",IF(AND(COUNTIF(LISTS!$A$2:$A$8,C20)=1,C20=UPPER(C20)),"VALID","INVALID"))</x:f>
      </x:c>
      <x:c r="L20" s="21" t="str">
        <x:f>IF(E20="","",IF(AND(COUNTIF(LISTS!$C$2:$C$4,E20)=1,IFERROR(FIND(E20,UPPER(E20)),0)=1),"VALID","INVALID"))</x:f>
      </x:c>
      <x:c r="M20" s="21" t="str">
        <x:f>IF(F20="","",IF(AND(COUNTIF(LISTS!$D$2:$D$4,F20)=1,IFERROR(FIND(F20,UPPER(F20)),0)=1),"VALID","INVALID"))</x:f>
      </x:c>
      <x:c r="N20" s="21" t="str">
        <x:f>IF(G20="","",IF(AND(COUNTIF(LISTS!$E$2:$E$4,G20)=1,IFERROR(FIND(G20,UPPER(G20)),0)=1),"VALID","INVALID"))</x:f>
      </x:c>
      <x:c r="O20" s="21" t="str">
        <x:f>IF(A20="","",IF(COUNTIF($A$6:$A$205,A20)&gt;1,"INVALID - DUPLICATE ID",IF(AND(B20&lt;&gt;"",D20&lt;&gt;"",H20&lt;&gt;"",I20&lt;&gt;"",J20&lt;&gt;"",K20="VALID",L20="VALID",M20="VALID",N20="VALID"),"VALID","INVALID - CONTROL / MISSING")))</x:f>
      </x:c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21" t="str">
        <x:f>IF(C21="","",IF(AND(COUNTIF(LISTS!$A$2:$A$8,C21)=1,C21=UPPER(C21)),"VALID","INVALID"))</x:f>
      </x:c>
      <x:c r="L21" s="21" t="str">
        <x:f>IF(E21="","",IF(AND(COUNTIF(LISTS!$C$2:$C$4,E21)=1,IFERROR(FIND(E21,UPPER(E21)),0)=1),"VALID","INVALID"))</x:f>
      </x:c>
      <x:c r="M21" s="21" t="str">
        <x:f>IF(F21="","",IF(AND(COUNTIF(LISTS!$D$2:$D$4,F21)=1,IFERROR(FIND(F21,UPPER(F21)),0)=1),"VALID","INVALID"))</x:f>
      </x:c>
      <x:c r="N21" s="21" t="str">
        <x:f>IF(G21="","",IF(AND(COUNTIF(LISTS!$E$2:$E$4,G21)=1,IFERROR(FIND(G21,UPPER(G21)),0)=1),"VALID","INVALID"))</x:f>
      </x:c>
      <x:c r="O21" s="21" t="str">
        <x:f>IF(A21="","",IF(COUNTIF($A$6:$A$205,A21)&gt;1,"INVALID - DUPLICATE ID",IF(AND(B21&lt;&gt;"",D21&lt;&gt;"",H21&lt;&gt;"",I21&lt;&gt;"",J21&lt;&gt;"",K21="VALID",L21="VALID",M21="VALID",N21="VALID"),"VALID","INVALID - CONTROL / MISSING")))</x:f>
      </x:c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21" t="str">
        <x:f>IF(C22="","",IF(AND(COUNTIF(LISTS!$A$2:$A$8,C22)=1,C22=UPPER(C22)),"VALID","INVALID"))</x:f>
      </x:c>
      <x:c r="L22" s="21" t="str">
        <x:f>IF(E22="","",IF(AND(COUNTIF(LISTS!$C$2:$C$4,E22)=1,IFERROR(FIND(E22,UPPER(E22)),0)=1),"VALID","INVALID"))</x:f>
      </x:c>
      <x:c r="M22" s="21" t="str">
        <x:f>IF(F22="","",IF(AND(COUNTIF(LISTS!$D$2:$D$4,F22)=1,IFERROR(FIND(F22,UPPER(F22)),0)=1),"VALID","INVALID"))</x:f>
      </x:c>
      <x:c r="N22" s="21" t="str">
        <x:f>IF(G22="","",IF(AND(COUNTIF(LISTS!$E$2:$E$4,G22)=1,IFERROR(FIND(G22,UPPER(G22)),0)=1),"VALID","INVALID"))</x:f>
      </x:c>
      <x:c r="O22" s="21" t="str">
        <x:f>IF(A22="","",IF(COUNTIF($A$6:$A$205,A22)&gt;1,"INVALID - DUPLICATE ID",IF(AND(B22&lt;&gt;"",D22&lt;&gt;"",H22&lt;&gt;"",I22&lt;&gt;"",J22&lt;&gt;"",K22="VALID",L22="VALID",M22="VALID",N22="VALID"),"VALID","INVALID - CONTROL / MISSING")))</x:f>
      </x:c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21" t="str">
        <x:f>IF(C23="","",IF(AND(COUNTIF(LISTS!$A$2:$A$8,C23)=1,C23=UPPER(C23)),"VALID","INVALID"))</x:f>
      </x:c>
      <x:c r="L23" s="21" t="str">
        <x:f>IF(E23="","",IF(AND(COUNTIF(LISTS!$C$2:$C$4,E23)=1,IFERROR(FIND(E23,UPPER(E23)),0)=1),"VALID","INVALID"))</x:f>
      </x:c>
      <x:c r="M23" s="21" t="str">
        <x:f>IF(F23="","",IF(AND(COUNTIF(LISTS!$D$2:$D$4,F23)=1,IFERROR(FIND(F23,UPPER(F23)),0)=1),"VALID","INVALID"))</x:f>
      </x:c>
      <x:c r="N23" s="21" t="str">
        <x:f>IF(G23="","",IF(AND(COUNTIF(LISTS!$E$2:$E$4,G23)=1,IFERROR(FIND(G23,UPPER(G23)),0)=1),"VALID","INVALID"))</x:f>
      </x:c>
      <x:c r="O23" s="21" t="str">
        <x:f>IF(A23="","",IF(COUNTIF($A$6:$A$205,A23)&gt;1,"INVALID - DUPLICATE ID",IF(AND(B23&lt;&gt;"",D23&lt;&gt;"",H23&lt;&gt;"",I23&lt;&gt;"",J23&lt;&gt;"",K23="VALID",L23="VALID",M23="VALID",N23="VALID"),"VALID","INVALID - CONTROL / MISSING")))</x:f>
      </x:c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21" t="str">
        <x:f>IF(C24="","",IF(AND(COUNTIF(LISTS!$A$2:$A$8,C24)=1,C24=UPPER(C24)),"VALID","INVALID"))</x:f>
      </x:c>
      <x:c r="L24" s="21" t="str">
        <x:f>IF(E24="","",IF(AND(COUNTIF(LISTS!$C$2:$C$4,E24)=1,IFERROR(FIND(E24,UPPER(E24)),0)=1),"VALID","INVALID"))</x:f>
      </x:c>
      <x:c r="M24" s="21" t="str">
        <x:f>IF(F24="","",IF(AND(COUNTIF(LISTS!$D$2:$D$4,F24)=1,IFERROR(FIND(F24,UPPER(F24)),0)=1),"VALID","INVALID"))</x:f>
      </x:c>
      <x:c r="N24" s="21" t="str">
        <x:f>IF(G24="","",IF(AND(COUNTIF(LISTS!$E$2:$E$4,G24)=1,IFERROR(FIND(G24,UPPER(G24)),0)=1),"VALID","INVALID"))</x:f>
      </x:c>
      <x:c r="O24" s="21" t="str">
        <x:f>IF(A24="","",IF(COUNTIF($A$6:$A$205,A24)&gt;1,"INVALID - DUPLICATE ID",IF(AND(B24&lt;&gt;"",D24&lt;&gt;"",H24&lt;&gt;"",I24&lt;&gt;"",J24&lt;&gt;"",K24="VALID",L24="VALID",M24="VALID",N24="VALID"),"VALID","INVALID - CONTROL / MISSING")))</x:f>
      </x:c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21" t="str">
        <x:f>IF(C25="","",IF(AND(COUNTIF(LISTS!$A$2:$A$8,C25)=1,C25=UPPER(C25)),"VALID","INVALID"))</x:f>
      </x:c>
      <x:c r="L25" s="21" t="str">
        <x:f>IF(E25="","",IF(AND(COUNTIF(LISTS!$C$2:$C$4,E25)=1,IFERROR(FIND(E25,UPPER(E25)),0)=1),"VALID","INVALID"))</x:f>
      </x:c>
      <x:c r="M25" s="21" t="str">
        <x:f>IF(F25="","",IF(AND(COUNTIF(LISTS!$D$2:$D$4,F25)=1,IFERROR(FIND(F25,UPPER(F25)),0)=1),"VALID","INVALID"))</x:f>
      </x:c>
      <x:c r="N25" s="21" t="str">
        <x:f>IF(G25="","",IF(AND(COUNTIF(LISTS!$E$2:$E$4,G25)=1,IFERROR(FIND(G25,UPPER(G25)),0)=1),"VALID","INVALID"))</x:f>
      </x:c>
      <x:c r="O25" s="21" t="str">
        <x:f>IF(A25="","",IF(COUNTIF($A$6:$A$205,A25)&gt;1,"INVALID - DUPLICATE ID",IF(AND(B25&lt;&gt;"",D25&lt;&gt;"",H25&lt;&gt;"",I25&lt;&gt;"",J25&lt;&gt;"",K25="VALID",L25="VALID",M25="VALID",N25="VALID"),"VALID","INVALID - CONTROL / MISSING")))</x:f>
      </x:c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21" t="str">
        <x:f>IF(C26="","",IF(AND(COUNTIF(LISTS!$A$2:$A$8,C26)=1,C26=UPPER(C26)),"VALID","INVALID"))</x:f>
      </x:c>
      <x:c r="L26" s="21" t="str">
        <x:f>IF(E26="","",IF(AND(COUNTIF(LISTS!$C$2:$C$4,E26)=1,IFERROR(FIND(E26,UPPER(E26)),0)=1),"VALID","INVALID"))</x:f>
      </x:c>
      <x:c r="M26" s="21" t="str">
        <x:f>IF(F26="","",IF(AND(COUNTIF(LISTS!$D$2:$D$4,F26)=1,IFERROR(FIND(F26,UPPER(F26)),0)=1),"VALID","INVALID"))</x:f>
      </x:c>
      <x:c r="N26" s="21" t="str">
        <x:f>IF(G26="","",IF(AND(COUNTIF(LISTS!$E$2:$E$4,G26)=1,IFERROR(FIND(G26,UPPER(G26)),0)=1),"VALID","INVALID"))</x:f>
      </x:c>
      <x:c r="O26" s="21" t="str">
        <x:f>IF(A26="","",IF(COUNTIF($A$6:$A$205,A26)&gt;1,"INVALID - DUPLICATE ID",IF(AND(B26&lt;&gt;"",D26&lt;&gt;"",H26&lt;&gt;"",I26&lt;&gt;"",J26&lt;&gt;"",K26="VALID",L26="VALID",M26="VALID",N26="VALID"),"VALID","INVALID - CONTROL / MISSING")))</x:f>
      </x:c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21" t="str">
        <x:f>IF(C27="","",IF(AND(COUNTIF(LISTS!$A$2:$A$8,C27)=1,C27=UPPER(C27)),"VALID","INVALID"))</x:f>
      </x:c>
      <x:c r="L27" s="21" t="str">
        <x:f>IF(E27="","",IF(AND(COUNTIF(LISTS!$C$2:$C$4,E27)=1,IFERROR(FIND(E27,UPPER(E27)),0)=1),"VALID","INVALID"))</x:f>
      </x:c>
      <x:c r="M27" s="21" t="str">
        <x:f>IF(F27="","",IF(AND(COUNTIF(LISTS!$D$2:$D$4,F27)=1,IFERROR(FIND(F27,UPPER(F27)),0)=1),"VALID","INVALID"))</x:f>
      </x:c>
      <x:c r="N27" s="21" t="str">
        <x:f>IF(G27="","",IF(AND(COUNTIF(LISTS!$E$2:$E$4,G27)=1,IFERROR(FIND(G27,UPPER(G27)),0)=1),"VALID","INVALID"))</x:f>
      </x:c>
      <x:c r="O27" s="21" t="str">
        <x:f>IF(A27="","",IF(COUNTIF($A$6:$A$205,A27)&gt;1,"INVALID - DUPLICATE ID",IF(AND(B27&lt;&gt;"",D27&lt;&gt;"",H27&lt;&gt;"",I27&lt;&gt;"",J27&lt;&gt;"",K27="VALID",L27="VALID",M27="VALID",N27="VALID"),"VALID","INVALID - CONTROL / MISSING")))</x:f>
      </x:c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21" t="str">
        <x:f>IF(C28="","",IF(AND(COUNTIF(LISTS!$A$2:$A$8,C28)=1,C28=UPPER(C28)),"VALID","INVALID"))</x:f>
      </x:c>
      <x:c r="L28" s="21" t="str">
        <x:f>IF(E28="","",IF(AND(COUNTIF(LISTS!$C$2:$C$4,E28)=1,IFERROR(FIND(E28,UPPER(E28)),0)=1),"VALID","INVALID"))</x:f>
      </x:c>
      <x:c r="M28" s="21" t="str">
        <x:f>IF(F28="","",IF(AND(COUNTIF(LISTS!$D$2:$D$4,F28)=1,IFERROR(FIND(F28,UPPER(F28)),0)=1),"VALID","INVALID"))</x:f>
      </x:c>
      <x:c r="N28" s="21" t="str">
        <x:f>IF(G28="","",IF(AND(COUNTIF(LISTS!$E$2:$E$4,G28)=1,IFERROR(FIND(G28,UPPER(G28)),0)=1),"VALID","INVALID"))</x:f>
      </x:c>
      <x:c r="O28" s="21" t="str">
        <x:f>IF(A28="","",IF(COUNTIF($A$6:$A$205,A28)&gt;1,"INVALID - DUPLICATE ID",IF(AND(B28&lt;&gt;"",D28&lt;&gt;"",H28&lt;&gt;"",I28&lt;&gt;"",J28&lt;&gt;"",K28="VALID",L28="VALID",M28="VALID",N28="VALID"),"VALID","INVALID - CONTROL / MISSING")))</x:f>
      </x:c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21" t="str">
        <x:f>IF(C29="","",IF(AND(COUNTIF(LISTS!$A$2:$A$8,C29)=1,C29=UPPER(C29)),"VALID","INVALID"))</x:f>
      </x:c>
      <x:c r="L29" s="21" t="str">
        <x:f>IF(E29="","",IF(AND(COUNTIF(LISTS!$C$2:$C$4,E29)=1,IFERROR(FIND(E29,UPPER(E29)),0)=1),"VALID","INVALID"))</x:f>
      </x:c>
      <x:c r="M29" s="21" t="str">
        <x:f>IF(F29="","",IF(AND(COUNTIF(LISTS!$D$2:$D$4,F29)=1,IFERROR(FIND(F29,UPPER(F29)),0)=1),"VALID","INVALID"))</x:f>
      </x:c>
      <x:c r="N29" s="21" t="str">
        <x:f>IF(G29="","",IF(AND(COUNTIF(LISTS!$E$2:$E$4,G29)=1,IFERROR(FIND(G29,UPPER(G29)),0)=1),"VALID","INVALID"))</x:f>
      </x:c>
      <x:c r="O29" s="21" t="str">
        <x:f>IF(A29="","",IF(COUNTIF($A$6:$A$205,A29)&gt;1,"INVALID - DUPLICATE ID",IF(AND(B29&lt;&gt;"",D29&lt;&gt;"",H29&lt;&gt;"",I29&lt;&gt;"",J29&lt;&gt;"",K29="VALID",L29="VALID",M29="VALID",N29="VALID"),"VALID","INVALID - CONTROL / MISSING")))</x:f>
      </x:c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21" t="str">
        <x:f>IF(C30="","",IF(AND(COUNTIF(LISTS!$A$2:$A$8,C30)=1,C30=UPPER(C30)),"VALID","INVALID"))</x:f>
      </x:c>
      <x:c r="L30" s="21" t="str">
        <x:f>IF(E30="","",IF(AND(COUNTIF(LISTS!$C$2:$C$4,E30)=1,IFERROR(FIND(E30,UPPER(E30)),0)=1),"VALID","INVALID"))</x:f>
      </x:c>
      <x:c r="M30" s="21" t="str">
        <x:f>IF(F30="","",IF(AND(COUNTIF(LISTS!$D$2:$D$4,F30)=1,IFERROR(FIND(F30,UPPER(F30)),0)=1),"VALID","INVALID"))</x:f>
      </x:c>
      <x:c r="N30" s="21" t="str">
        <x:f>IF(G30="","",IF(AND(COUNTIF(LISTS!$E$2:$E$4,G30)=1,IFERROR(FIND(G30,UPPER(G30)),0)=1),"VALID","INVALID"))</x:f>
      </x:c>
      <x:c r="O30" s="21" t="str">
        <x:f>IF(A30="","",IF(COUNTIF($A$6:$A$205,A30)&gt;1,"INVALID - DUPLICATE ID",IF(AND(B30&lt;&gt;"",D30&lt;&gt;"",H30&lt;&gt;"",I30&lt;&gt;"",J30&lt;&gt;"",K30="VALID",L30="VALID",M30="VALID",N30="VALID"),"VALID","INVALID - CONTROL / MISSING")))</x:f>
      </x:c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21" t="str">
        <x:f>IF(C31="","",IF(AND(COUNTIF(LISTS!$A$2:$A$8,C31)=1,C31=UPPER(C31)),"VALID","INVALID"))</x:f>
      </x:c>
      <x:c r="L31" s="21" t="str">
        <x:f>IF(E31="","",IF(AND(COUNTIF(LISTS!$C$2:$C$4,E31)=1,IFERROR(FIND(E31,UPPER(E31)),0)=1),"VALID","INVALID"))</x:f>
      </x:c>
      <x:c r="M31" s="21" t="str">
        <x:f>IF(F31="","",IF(AND(COUNTIF(LISTS!$D$2:$D$4,F31)=1,IFERROR(FIND(F31,UPPER(F31)),0)=1),"VALID","INVALID"))</x:f>
      </x:c>
      <x:c r="N31" s="21" t="str">
        <x:f>IF(G31="","",IF(AND(COUNTIF(LISTS!$E$2:$E$4,G31)=1,IFERROR(FIND(G31,UPPER(G31)),0)=1),"VALID","INVALID"))</x:f>
      </x:c>
      <x:c r="O31" s="21" t="str">
        <x:f>IF(A31="","",IF(COUNTIF($A$6:$A$205,A31)&gt;1,"INVALID - DUPLICATE ID",IF(AND(B31&lt;&gt;"",D31&lt;&gt;"",H31&lt;&gt;"",I31&lt;&gt;"",J31&lt;&gt;"",K31="VALID",L31="VALID",M31="VALID",N31="VALID"),"VALID","INVALID - CONTROL / MISSING")))</x:f>
      </x:c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21" t="str">
        <x:f>IF(C32="","",IF(AND(COUNTIF(LISTS!$A$2:$A$8,C32)=1,C32=UPPER(C32)),"VALID","INVALID"))</x:f>
      </x:c>
      <x:c r="L32" s="21" t="str">
        <x:f>IF(E32="","",IF(AND(COUNTIF(LISTS!$C$2:$C$4,E32)=1,IFERROR(FIND(E32,UPPER(E32)),0)=1),"VALID","INVALID"))</x:f>
      </x:c>
      <x:c r="M32" s="21" t="str">
        <x:f>IF(F32="","",IF(AND(COUNTIF(LISTS!$D$2:$D$4,F32)=1,IFERROR(FIND(F32,UPPER(F32)),0)=1),"VALID","INVALID"))</x:f>
      </x:c>
      <x:c r="N32" s="21" t="str">
        <x:f>IF(G32="","",IF(AND(COUNTIF(LISTS!$E$2:$E$4,G32)=1,IFERROR(FIND(G32,UPPER(G32)),0)=1),"VALID","INVALID"))</x:f>
      </x:c>
      <x:c r="O32" s="21" t="str">
        <x:f>IF(A32="","",IF(COUNTIF($A$6:$A$205,A32)&gt;1,"INVALID - DUPLICATE ID",IF(AND(B32&lt;&gt;"",D32&lt;&gt;"",H32&lt;&gt;"",I32&lt;&gt;"",J32&lt;&gt;"",K32="VALID",L32="VALID",M32="VALID",N32="VALID"),"VALID","INVALID - CONTROL / MISSING")))</x:f>
      </x:c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21" t="str">
        <x:f>IF(C33="","",IF(AND(COUNTIF(LISTS!$A$2:$A$8,C33)=1,C33=UPPER(C33)),"VALID","INVALID"))</x:f>
      </x:c>
      <x:c r="L33" s="21" t="str">
        <x:f>IF(E33="","",IF(AND(COUNTIF(LISTS!$C$2:$C$4,E33)=1,IFERROR(FIND(E33,UPPER(E33)),0)=1),"VALID","INVALID"))</x:f>
      </x:c>
      <x:c r="M33" s="21" t="str">
        <x:f>IF(F33="","",IF(AND(COUNTIF(LISTS!$D$2:$D$4,F33)=1,IFERROR(FIND(F33,UPPER(F33)),0)=1),"VALID","INVALID"))</x:f>
      </x:c>
      <x:c r="N33" s="21" t="str">
        <x:f>IF(G33="","",IF(AND(COUNTIF(LISTS!$E$2:$E$4,G33)=1,IFERROR(FIND(G33,UPPER(G33)),0)=1),"VALID","INVALID"))</x:f>
      </x:c>
      <x:c r="O33" s="21" t="str">
        <x:f>IF(A33="","",IF(COUNTIF($A$6:$A$205,A33)&gt;1,"INVALID - DUPLICATE ID",IF(AND(B33&lt;&gt;"",D33&lt;&gt;"",H33&lt;&gt;"",I33&lt;&gt;"",J33&lt;&gt;"",K33="VALID",L33="VALID",M33="VALID",N33="VALID"),"VALID","INVALID - CONTROL / MISSING")))</x:f>
      </x:c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21" t="str">
        <x:f>IF(C34="","",IF(AND(COUNTIF(LISTS!$A$2:$A$8,C34)=1,C34=UPPER(C34)),"VALID","INVALID"))</x:f>
      </x:c>
      <x:c r="L34" s="21" t="str">
        <x:f>IF(E34="","",IF(AND(COUNTIF(LISTS!$C$2:$C$4,E34)=1,IFERROR(FIND(E34,UPPER(E34)),0)=1),"VALID","INVALID"))</x:f>
      </x:c>
      <x:c r="M34" s="21" t="str">
        <x:f>IF(F34="","",IF(AND(COUNTIF(LISTS!$D$2:$D$4,F34)=1,IFERROR(FIND(F34,UPPER(F34)),0)=1),"VALID","INVALID"))</x:f>
      </x:c>
      <x:c r="N34" s="21" t="str">
        <x:f>IF(G34="","",IF(AND(COUNTIF(LISTS!$E$2:$E$4,G34)=1,IFERROR(FIND(G34,UPPER(G34)),0)=1),"VALID","INVALID"))</x:f>
      </x:c>
      <x:c r="O34" s="21" t="str">
        <x:f>IF(A34="","",IF(COUNTIF($A$6:$A$205,A34)&gt;1,"INVALID - DUPLICATE ID",IF(AND(B34&lt;&gt;"",D34&lt;&gt;"",H34&lt;&gt;"",I34&lt;&gt;"",J34&lt;&gt;"",K34="VALID",L34="VALID",M34="VALID",N34="VALID"),"VALID","INVALID - CONTROL / MISSING")))</x:f>
      </x:c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21" t="str">
        <x:f>IF(C35="","",IF(AND(COUNTIF(LISTS!$A$2:$A$8,C35)=1,C35=UPPER(C35)),"VALID","INVALID"))</x:f>
      </x:c>
      <x:c r="L35" s="21" t="str">
        <x:f>IF(E35="","",IF(AND(COUNTIF(LISTS!$C$2:$C$4,E35)=1,IFERROR(FIND(E35,UPPER(E35)),0)=1),"VALID","INVALID"))</x:f>
      </x:c>
      <x:c r="M35" s="21" t="str">
        <x:f>IF(F35="","",IF(AND(COUNTIF(LISTS!$D$2:$D$4,F35)=1,IFERROR(FIND(F35,UPPER(F35)),0)=1),"VALID","INVALID"))</x:f>
      </x:c>
      <x:c r="N35" s="21" t="str">
        <x:f>IF(G35="","",IF(AND(COUNTIF(LISTS!$E$2:$E$4,G35)=1,IFERROR(FIND(G35,UPPER(G35)),0)=1),"VALID","INVALID"))</x:f>
      </x:c>
      <x:c r="O35" s="21" t="str">
        <x:f>IF(A35="","",IF(COUNTIF($A$6:$A$205,A35)&gt;1,"INVALID - DUPLICATE ID",IF(AND(B35&lt;&gt;"",D35&lt;&gt;"",H35&lt;&gt;"",I35&lt;&gt;"",J35&lt;&gt;"",K35="VALID",L35="VALID",M35="VALID",N35="VALID"),"VALID","INVALID - CONTROL / MISSING")))</x:f>
      </x:c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21" t="str">
        <x:f>IF(C36="","",IF(AND(COUNTIF(LISTS!$A$2:$A$8,C36)=1,C36=UPPER(C36)),"VALID","INVALID"))</x:f>
      </x:c>
      <x:c r="L36" s="21" t="str">
        <x:f>IF(E36="","",IF(AND(COUNTIF(LISTS!$C$2:$C$4,E36)=1,IFERROR(FIND(E36,UPPER(E36)),0)=1),"VALID","INVALID"))</x:f>
      </x:c>
      <x:c r="M36" s="21" t="str">
        <x:f>IF(F36="","",IF(AND(COUNTIF(LISTS!$D$2:$D$4,F36)=1,IFERROR(FIND(F36,UPPER(F36)),0)=1),"VALID","INVALID"))</x:f>
      </x:c>
      <x:c r="N36" s="21" t="str">
        <x:f>IF(G36="","",IF(AND(COUNTIF(LISTS!$E$2:$E$4,G36)=1,IFERROR(FIND(G36,UPPER(G36)),0)=1),"VALID","INVALID"))</x:f>
      </x:c>
      <x:c r="O36" s="21" t="str">
        <x:f>IF(A36="","",IF(COUNTIF($A$6:$A$205,A36)&gt;1,"INVALID - DUPLICATE ID",IF(AND(B36&lt;&gt;"",D36&lt;&gt;"",H36&lt;&gt;"",I36&lt;&gt;"",J36&lt;&gt;"",K36="VALID",L36="VALID",M36="VALID",N36="VALID"),"VALID","INVALID - CONTROL / MISSING")))</x:f>
      </x:c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21" t="str">
        <x:f>IF(C37="","",IF(AND(COUNTIF(LISTS!$A$2:$A$8,C37)=1,C37=UPPER(C37)),"VALID","INVALID"))</x:f>
      </x:c>
      <x:c r="L37" s="21" t="str">
        <x:f>IF(E37="","",IF(AND(COUNTIF(LISTS!$C$2:$C$4,E37)=1,IFERROR(FIND(E37,UPPER(E37)),0)=1),"VALID","INVALID"))</x:f>
      </x:c>
      <x:c r="M37" s="21" t="str">
        <x:f>IF(F37="","",IF(AND(COUNTIF(LISTS!$D$2:$D$4,F37)=1,IFERROR(FIND(F37,UPPER(F37)),0)=1),"VALID","INVALID"))</x:f>
      </x:c>
      <x:c r="N37" s="21" t="str">
        <x:f>IF(G37="","",IF(AND(COUNTIF(LISTS!$E$2:$E$4,G37)=1,IFERROR(FIND(G37,UPPER(G37)),0)=1),"VALID","INVALID"))</x:f>
      </x:c>
      <x:c r="O37" s="21" t="str">
        <x:f>IF(A37="","",IF(COUNTIF($A$6:$A$205,A37)&gt;1,"INVALID - DUPLICATE ID",IF(AND(B37&lt;&gt;"",D37&lt;&gt;"",H37&lt;&gt;"",I37&lt;&gt;"",J37&lt;&gt;"",K37="VALID",L37="VALID",M37="VALID",N37="VALID"),"VALID","INVALID - CONTROL / MISSING")))</x:f>
      </x:c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21" t="str">
        <x:f>IF(C38="","",IF(AND(COUNTIF(LISTS!$A$2:$A$8,C38)=1,C38=UPPER(C38)),"VALID","INVALID"))</x:f>
      </x:c>
      <x:c r="L38" s="21" t="str">
        <x:f>IF(E38="","",IF(AND(COUNTIF(LISTS!$C$2:$C$4,E38)=1,IFERROR(FIND(E38,UPPER(E38)),0)=1),"VALID","INVALID"))</x:f>
      </x:c>
      <x:c r="M38" s="21" t="str">
        <x:f>IF(F38="","",IF(AND(COUNTIF(LISTS!$D$2:$D$4,F38)=1,IFERROR(FIND(F38,UPPER(F38)),0)=1),"VALID","INVALID"))</x:f>
      </x:c>
      <x:c r="N38" s="21" t="str">
        <x:f>IF(G38="","",IF(AND(COUNTIF(LISTS!$E$2:$E$4,G38)=1,IFERROR(FIND(G38,UPPER(G38)),0)=1),"VALID","INVALID"))</x:f>
      </x:c>
      <x:c r="O38" s="21" t="str">
        <x:f>IF(A38="","",IF(COUNTIF($A$6:$A$205,A38)&gt;1,"INVALID - DUPLICATE ID",IF(AND(B38&lt;&gt;"",D38&lt;&gt;"",H38&lt;&gt;"",I38&lt;&gt;"",J38&lt;&gt;"",K38="VALID",L38="VALID",M38="VALID",N38="VALID"),"VALID","INVALID - CONTROL / MISSING")))</x:f>
      </x:c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21" t="str">
        <x:f>IF(C39="","",IF(AND(COUNTIF(LISTS!$A$2:$A$8,C39)=1,C39=UPPER(C39)),"VALID","INVALID"))</x:f>
      </x:c>
      <x:c r="L39" s="21" t="str">
        <x:f>IF(E39="","",IF(AND(COUNTIF(LISTS!$C$2:$C$4,E39)=1,IFERROR(FIND(E39,UPPER(E39)),0)=1),"VALID","INVALID"))</x:f>
      </x:c>
      <x:c r="M39" s="21" t="str">
        <x:f>IF(F39="","",IF(AND(COUNTIF(LISTS!$D$2:$D$4,F39)=1,IFERROR(FIND(F39,UPPER(F39)),0)=1),"VALID","INVALID"))</x:f>
      </x:c>
      <x:c r="N39" s="21" t="str">
        <x:f>IF(G39="","",IF(AND(COUNTIF(LISTS!$E$2:$E$4,G39)=1,IFERROR(FIND(G39,UPPER(G39)),0)=1),"VALID","INVALID"))</x:f>
      </x:c>
      <x:c r="O39" s="21" t="str">
        <x:f>IF(A39="","",IF(COUNTIF($A$6:$A$205,A39)&gt;1,"INVALID - DUPLICATE ID",IF(AND(B39&lt;&gt;"",D39&lt;&gt;"",H39&lt;&gt;"",I39&lt;&gt;"",J39&lt;&gt;"",K39="VALID",L39="VALID",M39="VALID",N39="VALID"),"VALID","INVALID - CONTROL / MISSING")))</x:f>
      </x:c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21" t="str">
        <x:f>IF(C40="","",IF(AND(COUNTIF(LISTS!$A$2:$A$8,C40)=1,C40=UPPER(C40)),"VALID","INVALID"))</x:f>
      </x:c>
      <x:c r="L40" s="21" t="str">
        <x:f>IF(E40="","",IF(AND(COUNTIF(LISTS!$C$2:$C$4,E40)=1,IFERROR(FIND(E40,UPPER(E40)),0)=1),"VALID","INVALID"))</x:f>
      </x:c>
      <x:c r="M40" s="21" t="str">
        <x:f>IF(F40="","",IF(AND(COUNTIF(LISTS!$D$2:$D$4,F40)=1,IFERROR(FIND(F40,UPPER(F40)),0)=1),"VALID","INVALID"))</x:f>
      </x:c>
      <x:c r="N40" s="21" t="str">
        <x:f>IF(G40="","",IF(AND(COUNTIF(LISTS!$E$2:$E$4,G40)=1,IFERROR(FIND(G40,UPPER(G40)),0)=1),"VALID","INVALID"))</x:f>
      </x:c>
      <x:c r="O40" s="21" t="str">
        <x:f>IF(A40="","",IF(COUNTIF($A$6:$A$205,A40)&gt;1,"INVALID - DUPLICATE ID",IF(AND(B40&lt;&gt;"",D40&lt;&gt;"",H40&lt;&gt;"",I40&lt;&gt;"",J40&lt;&gt;"",K40="VALID",L40="VALID",M40="VALID",N40="VALID"),"VALID","INVALID - CONTROL / MISSING")))</x:f>
      </x:c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21" t="str">
        <x:f>IF(C41="","",IF(AND(COUNTIF(LISTS!$A$2:$A$8,C41)=1,C41=UPPER(C41)),"VALID","INVALID"))</x:f>
      </x:c>
      <x:c r="L41" s="21" t="str">
        <x:f>IF(E41="","",IF(AND(COUNTIF(LISTS!$C$2:$C$4,E41)=1,IFERROR(FIND(E41,UPPER(E41)),0)=1),"VALID","INVALID"))</x:f>
      </x:c>
      <x:c r="M41" s="21" t="str">
        <x:f>IF(F41="","",IF(AND(COUNTIF(LISTS!$D$2:$D$4,F41)=1,IFERROR(FIND(F41,UPPER(F41)),0)=1),"VALID","INVALID"))</x:f>
      </x:c>
      <x:c r="N41" s="21" t="str">
        <x:f>IF(G41="","",IF(AND(COUNTIF(LISTS!$E$2:$E$4,G41)=1,IFERROR(FIND(G41,UPPER(G41)),0)=1),"VALID","INVALID"))</x:f>
      </x:c>
      <x:c r="O41" s="21" t="str">
        <x:f>IF(A41="","",IF(COUNTIF($A$6:$A$205,A41)&gt;1,"INVALID - DUPLICATE ID",IF(AND(B41&lt;&gt;"",D41&lt;&gt;"",H41&lt;&gt;"",I41&lt;&gt;"",J41&lt;&gt;"",K41="VALID",L41="VALID",M41="VALID",N41="VALID"),"VALID","INVALID - CONTROL / MISSING")))</x:f>
      </x:c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21" t="str">
        <x:f>IF(C42="","",IF(AND(COUNTIF(LISTS!$A$2:$A$8,C42)=1,C42=UPPER(C42)),"VALID","INVALID"))</x:f>
      </x:c>
      <x:c r="L42" s="21" t="str">
        <x:f>IF(E42="","",IF(AND(COUNTIF(LISTS!$C$2:$C$4,E42)=1,IFERROR(FIND(E42,UPPER(E42)),0)=1),"VALID","INVALID"))</x:f>
      </x:c>
      <x:c r="M42" s="21" t="str">
        <x:f>IF(F42="","",IF(AND(COUNTIF(LISTS!$D$2:$D$4,F42)=1,IFERROR(FIND(F42,UPPER(F42)),0)=1),"VALID","INVALID"))</x:f>
      </x:c>
      <x:c r="N42" s="21" t="str">
        <x:f>IF(G42="","",IF(AND(COUNTIF(LISTS!$E$2:$E$4,G42)=1,IFERROR(FIND(G42,UPPER(G42)),0)=1),"VALID","INVALID"))</x:f>
      </x:c>
      <x:c r="O42" s="21" t="str">
        <x:f>IF(A42="","",IF(COUNTIF($A$6:$A$205,A42)&gt;1,"INVALID - DUPLICATE ID",IF(AND(B42&lt;&gt;"",D42&lt;&gt;"",H42&lt;&gt;"",I42&lt;&gt;"",J42&lt;&gt;"",K42="VALID",L42="VALID",M42="VALID",N42="VALID"),"VALID","INVALID - CONTROL / MISSING")))</x:f>
      </x:c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21" t="str">
        <x:f>IF(C43="","",IF(AND(COUNTIF(LISTS!$A$2:$A$8,C43)=1,C43=UPPER(C43)),"VALID","INVALID"))</x:f>
      </x:c>
      <x:c r="L43" s="21" t="str">
        <x:f>IF(E43="","",IF(AND(COUNTIF(LISTS!$C$2:$C$4,E43)=1,IFERROR(FIND(E43,UPPER(E43)),0)=1),"VALID","INVALID"))</x:f>
      </x:c>
      <x:c r="M43" s="21" t="str">
        <x:f>IF(F43="","",IF(AND(COUNTIF(LISTS!$D$2:$D$4,F43)=1,IFERROR(FIND(F43,UPPER(F43)),0)=1),"VALID","INVALID"))</x:f>
      </x:c>
      <x:c r="N43" s="21" t="str">
        <x:f>IF(G43="","",IF(AND(COUNTIF(LISTS!$E$2:$E$4,G43)=1,IFERROR(FIND(G43,UPPER(G43)),0)=1),"VALID","INVALID"))</x:f>
      </x:c>
      <x:c r="O43" s="21" t="str">
        <x:f>IF(A43="","",IF(COUNTIF($A$6:$A$205,A43)&gt;1,"INVALID - DUPLICATE ID",IF(AND(B43&lt;&gt;"",D43&lt;&gt;"",H43&lt;&gt;"",I43&lt;&gt;"",J43&lt;&gt;"",K43="VALID",L43="VALID",M43="VALID",N43="VALID"),"VALID","INVALID - CONTROL / MISSING")))</x:f>
      </x:c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21" t="str">
        <x:f>IF(C44="","",IF(AND(COUNTIF(LISTS!$A$2:$A$8,C44)=1,C44=UPPER(C44)),"VALID","INVALID"))</x:f>
      </x:c>
      <x:c r="L44" s="21" t="str">
        <x:f>IF(E44="","",IF(AND(COUNTIF(LISTS!$C$2:$C$4,E44)=1,IFERROR(FIND(E44,UPPER(E44)),0)=1),"VALID","INVALID"))</x:f>
      </x:c>
      <x:c r="M44" s="21" t="str">
        <x:f>IF(F44="","",IF(AND(COUNTIF(LISTS!$D$2:$D$4,F44)=1,IFERROR(FIND(F44,UPPER(F44)),0)=1),"VALID","INVALID"))</x:f>
      </x:c>
      <x:c r="N44" s="21" t="str">
        <x:f>IF(G44="","",IF(AND(COUNTIF(LISTS!$E$2:$E$4,G44)=1,IFERROR(FIND(G44,UPPER(G44)),0)=1),"VALID","INVALID"))</x:f>
      </x:c>
      <x:c r="O44" s="21" t="str">
        <x:f>IF(A44="","",IF(COUNTIF($A$6:$A$205,A44)&gt;1,"INVALID - DUPLICATE ID",IF(AND(B44&lt;&gt;"",D44&lt;&gt;"",H44&lt;&gt;"",I44&lt;&gt;"",J44&lt;&gt;"",K44="VALID",L44="VALID",M44="VALID",N44="VALID"),"VALID","INVALID - CONTROL / MISSING")))</x:f>
      </x:c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21" t="str">
        <x:f>IF(C45="","",IF(AND(COUNTIF(LISTS!$A$2:$A$8,C45)=1,C45=UPPER(C45)),"VALID","INVALID"))</x:f>
      </x:c>
      <x:c r="L45" s="21" t="str">
        <x:f>IF(E45="","",IF(AND(COUNTIF(LISTS!$C$2:$C$4,E45)=1,IFERROR(FIND(E45,UPPER(E45)),0)=1),"VALID","INVALID"))</x:f>
      </x:c>
      <x:c r="M45" s="21" t="str">
        <x:f>IF(F45="","",IF(AND(COUNTIF(LISTS!$D$2:$D$4,F45)=1,IFERROR(FIND(F45,UPPER(F45)),0)=1),"VALID","INVALID"))</x:f>
      </x:c>
      <x:c r="N45" s="21" t="str">
        <x:f>IF(G45="","",IF(AND(COUNTIF(LISTS!$E$2:$E$4,G45)=1,IFERROR(FIND(G45,UPPER(G45)),0)=1),"VALID","INVALID"))</x:f>
      </x:c>
      <x:c r="O45" s="21" t="str">
        <x:f>IF(A45="","",IF(COUNTIF($A$6:$A$205,A45)&gt;1,"INVALID - DUPLICATE ID",IF(AND(B45&lt;&gt;"",D45&lt;&gt;"",H45&lt;&gt;"",I45&lt;&gt;"",J45&lt;&gt;"",K45="VALID",L45="VALID",M45="VALID",N45="VALID"),"VALID","INVALID - CONTROL / MISSING")))</x:f>
      </x:c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21" t="str">
        <x:f>IF(C46="","",IF(AND(COUNTIF(LISTS!$A$2:$A$8,C46)=1,C46=UPPER(C46)),"VALID","INVALID"))</x:f>
      </x:c>
      <x:c r="L46" s="21" t="str">
        <x:f>IF(E46="","",IF(AND(COUNTIF(LISTS!$C$2:$C$4,E46)=1,IFERROR(FIND(E46,UPPER(E46)),0)=1),"VALID","INVALID"))</x:f>
      </x:c>
      <x:c r="M46" s="21" t="str">
        <x:f>IF(F46="","",IF(AND(COUNTIF(LISTS!$D$2:$D$4,F46)=1,IFERROR(FIND(F46,UPPER(F46)),0)=1),"VALID","INVALID"))</x:f>
      </x:c>
      <x:c r="N46" s="21" t="str">
        <x:f>IF(G46="","",IF(AND(COUNTIF(LISTS!$E$2:$E$4,G46)=1,IFERROR(FIND(G46,UPPER(G46)),0)=1),"VALID","INVALID"))</x:f>
      </x:c>
      <x:c r="O46" s="21" t="str">
        <x:f>IF(A46="","",IF(COUNTIF($A$6:$A$205,A46)&gt;1,"INVALID - DUPLICATE ID",IF(AND(B46&lt;&gt;"",D46&lt;&gt;"",H46&lt;&gt;"",I46&lt;&gt;"",J46&lt;&gt;"",K46="VALID",L46="VALID",M46="VALID",N46="VALID"),"VALID","INVALID - CONTROL / MISSING")))</x:f>
      </x:c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21" t="str">
        <x:f>IF(C47="","",IF(AND(COUNTIF(LISTS!$A$2:$A$8,C47)=1,C47=UPPER(C47)),"VALID","INVALID"))</x:f>
      </x:c>
      <x:c r="L47" s="21" t="str">
        <x:f>IF(E47="","",IF(AND(COUNTIF(LISTS!$C$2:$C$4,E47)=1,IFERROR(FIND(E47,UPPER(E47)),0)=1),"VALID","INVALID"))</x:f>
      </x:c>
      <x:c r="M47" s="21" t="str">
        <x:f>IF(F47="","",IF(AND(COUNTIF(LISTS!$D$2:$D$4,F47)=1,IFERROR(FIND(F47,UPPER(F47)),0)=1),"VALID","INVALID"))</x:f>
      </x:c>
      <x:c r="N47" s="21" t="str">
        <x:f>IF(G47="","",IF(AND(COUNTIF(LISTS!$E$2:$E$4,G47)=1,IFERROR(FIND(G47,UPPER(G47)),0)=1),"VALID","INVALID"))</x:f>
      </x:c>
      <x:c r="O47" s="21" t="str">
        <x:f>IF(A47="","",IF(COUNTIF($A$6:$A$205,A47)&gt;1,"INVALID - DUPLICATE ID",IF(AND(B47&lt;&gt;"",D47&lt;&gt;"",H47&lt;&gt;"",I47&lt;&gt;"",J47&lt;&gt;"",K47="VALID",L47="VALID",M47="VALID",N47="VALID"),"VALID","INVALID - CONTROL / MISSING")))</x:f>
      </x:c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21" t="str">
        <x:f>IF(C48="","",IF(AND(COUNTIF(LISTS!$A$2:$A$8,C48)=1,C48=UPPER(C48)),"VALID","INVALID"))</x:f>
      </x:c>
      <x:c r="L48" s="21" t="str">
        <x:f>IF(E48="","",IF(AND(COUNTIF(LISTS!$C$2:$C$4,E48)=1,IFERROR(FIND(E48,UPPER(E48)),0)=1),"VALID","INVALID"))</x:f>
      </x:c>
      <x:c r="M48" s="21" t="str">
        <x:f>IF(F48="","",IF(AND(COUNTIF(LISTS!$D$2:$D$4,F48)=1,IFERROR(FIND(F48,UPPER(F48)),0)=1),"VALID","INVALID"))</x:f>
      </x:c>
      <x:c r="N48" s="21" t="str">
        <x:f>IF(G48="","",IF(AND(COUNTIF(LISTS!$E$2:$E$4,G48)=1,IFERROR(FIND(G48,UPPER(G48)),0)=1),"VALID","INVALID"))</x:f>
      </x:c>
      <x:c r="O48" s="21" t="str">
        <x:f>IF(A48="","",IF(COUNTIF($A$6:$A$205,A48)&gt;1,"INVALID - DUPLICATE ID",IF(AND(B48&lt;&gt;"",D48&lt;&gt;"",H48&lt;&gt;"",I48&lt;&gt;"",J48&lt;&gt;"",K48="VALID",L48="VALID",M48="VALID",N48="VALID"),"VALID","INVALID - CONTROL / MISSING")))</x:f>
      </x:c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21" t="str">
        <x:f>IF(C49="","",IF(AND(COUNTIF(LISTS!$A$2:$A$8,C49)=1,C49=UPPER(C49)),"VALID","INVALID"))</x:f>
      </x:c>
      <x:c r="L49" s="21" t="str">
        <x:f>IF(E49="","",IF(AND(COUNTIF(LISTS!$C$2:$C$4,E49)=1,IFERROR(FIND(E49,UPPER(E49)),0)=1),"VALID","INVALID"))</x:f>
      </x:c>
      <x:c r="M49" s="21" t="str">
        <x:f>IF(F49="","",IF(AND(COUNTIF(LISTS!$D$2:$D$4,F49)=1,IFERROR(FIND(F49,UPPER(F49)),0)=1),"VALID","INVALID"))</x:f>
      </x:c>
      <x:c r="N49" s="21" t="str">
        <x:f>IF(G49="","",IF(AND(COUNTIF(LISTS!$E$2:$E$4,G49)=1,IFERROR(FIND(G49,UPPER(G49)),0)=1),"VALID","INVALID"))</x:f>
      </x:c>
      <x:c r="O49" s="21" t="str">
        <x:f>IF(A49="","",IF(COUNTIF($A$6:$A$205,A49)&gt;1,"INVALID - DUPLICATE ID",IF(AND(B49&lt;&gt;"",D49&lt;&gt;"",H49&lt;&gt;"",I49&lt;&gt;"",J49&lt;&gt;"",K49="VALID",L49="VALID",M49="VALID",N49="VALID"),"VALID","INVALID - CONTROL / MISSING")))</x:f>
      </x:c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21" t="str">
        <x:f>IF(C50="","",IF(AND(COUNTIF(LISTS!$A$2:$A$8,C50)=1,C50=UPPER(C50)),"VALID","INVALID"))</x:f>
      </x:c>
      <x:c r="L50" s="21" t="str">
        <x:f>IF(E50="","",IF(AND(COUNTIF(LISTS!$C$2:$C$4,E50)=1,IFERROR(FIND(E50,UPPER(E50)),0)=1),"VALID","INVALID"))</x:f>
      </x:c>
      <x:c r="M50" s="21" t="str">
        <x:f>IF(F50="","",IF(AND(COUNTIF(LISTS!$D$2:$D$4,F50)=1,IFERROR(FIND(F50,UPPER(F50)),0)=1),"VALID","INVALID"))</x:f>
      </x:c>
      <x:c r="N50" s="21" t="str">
        <x:f>IF(G50="","",IF(AND(COUNTIF(LISTS!$E$2:$E$4,G50)=1,IFERROR(FIND(G50,UPPER(G50)),0)=1),"VALID","INVALID"))</x:f>
      </x:c>
      <x:c r="O50" s="21" t="str">
        <x:f>IF(A50="","",IF(COUNTIF($A$6:$A$205,A50)&gt;1,"INVALID - DUPLICATE ID",IF(AND(B50&lt;&gt;"",D50&lt;&gt;"",H50&lt;&gt;"",I50&lt;&gt;"",J50&lt;&gt;"",K50="VALID",L50="VALID",M50="VALID",N50="VALID"),"VALID","INVALID - CONTROL / MISSING")))</x:f>
      </x:c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21" t="str">
        <x:f>IF(C51="","",IF(AND(COUNTIF(LISTS!$A$2:$A$8,C51)=1,C51=UPPER(C51)),"VALID","INVALID"))</x:f>
      </x:c>
      <x:c r="L51" s="21" t="str">
        <x:f>IF(E51="","",IF(AND(COUNTIF(LISTS!$C$2:$C$4,E51)=1,IFERROR(FIND(E51,UPPER(E51)),0)=1),"VALID","INVALID"))</x:f>
      </x:c>
      <x:c r="M51" s="21" t="str">
        <x:f>IF(F51="","",IF(AND(COUNTIF(LISTS!$D$2:$D$4,F51)=1,IFERROR(FIND(F51,UPPER(F51)),0)=1),"VALID","INVALID"))</x:f>
      </x:c>
      <x:c r="N51" s="21" t="str">
        <x:f>IF(G51="","",IF(AND(COUNTIF(LISTS!$E$2:$E$4,G51)=1,IFERROR(FIND(G51,UPPER(G51)),0)=1),"VALID","INVALID"))</x:f>
      </x:c>
      <x:c r="O51" s="21" t="str">
        <x:f>IF(A51="","",IF(COUNTIF($A$6:$A$205,A51)&gt;1,"INVALID - DUPLICATE ID",IF(AND(B51&lt;&gt;"",D51&lt;&gt;"",H51&lt;&gt;"",I51&lt;&gt;"",J51&lt;&gt;"",K51="VALID",L51="VALID",M51="VALID",N51="VALID"),"VALID","INVALID - CONTROL / MISSING")))</x:f>
      </x:c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21" t="str">
        <x:f>IF(C52="","",IF(AND(COUNTIF(LISTS!$A$2:$A$8,C52)=1,C52=UPPER(C52)),"VALID","INVALID"))</x:f>
      </x:c>
      <x:c r="L52" s="21" t="str">
        <x:f>IF(E52="","",IF(AND(COUNTIF(LISTS!$C$2:$C$4,E52)=1,IFERROR(FIND(E52,UPPER(E52)),0)=1),"VALID","INVALID"))</x:f>
      </x:c>
      <x:c r="M52" s="21" t="str">
        <x:f>IF(F52="","",IF(AND(COUNTIF(LISTS!$D$2:$D$4,F52)=1,IFERROR(FIND(F52,UPPER(F52)),0)=1),"VALID","INVALID"))</x:f>
      </x:c>
      <x:c r="N52" s="21" t="str">
        <x:f>IF(G52="","",IF(AND(COUNTIF(LISTS!$E$2:$E$4,G52)=1,IFERROR(FIND(G52,UPPER(G52)),0)=1),"VALID","INVALID"))</x:f>
      </x:c>
      <x:c r="O52" s="21" t="str">
        <x:f>IF(A52="","",IF(COUNTIF($A$6:$A$205,A52)&gt;1,"INVALID - DUPLICATE ID",IF(AND(B52&lt;&gt;"",D52&lt;&gt;"",H52&lt;&gt;"",I52&lt;&gt;"",J52&lt;&gt;"",K52="VALID",L52="VALID",M52="VALID",N52="VALID"),"VALID","INVALID - CONTROL / MISSING")))</x:f>
      </x:c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21" t="str">
        <x:f>IF(C53="","",IF(AND(COUNTIF(LISTS!$A$2:$A$8,C53)=1,C53=UPPER(C53)),"VALID","INVALID"))</x:f>
      </x:c>
      <x:c r="L53" s="21" t="str">
        <x:f>IF(E53="","",IF(AND(COUNTIF(LISTS!$C$2:$C$4,E53)=1,IFERROR(FIND(E53,UPPER(E53)),0)=1),"VALID","INVALID"))</x:f>
      </x:c>
      <x:c r="M53" s="21" t="str">
        <x:f>IF(F53="","",IF(AND(COUNTIF(LISTS!$D$2:$D$4,F53)=1,IFERROR(FIND(F53,UPPER(F53)),0)=1),"VALID","INVALID"))</x:f>
      </x:c>
      <x:c r="N53" s="21" t="str">
        <x:f>IF(G53="","",IF(AND(COUNTIF(LISTS!$E$2:$E$4,G53)=1,IFERROR(FIND(G53,UPPER(G53)),0)=1),"VALID","INVALID"))</x:f>
      </x:c>
      <x:c r="O53" s="21" t="str">
        <x:f>IF(A53="","",IF(COUNTIF($A$6:$A$205,A53)&gt;1,"INVALID - DUPLICATE ID",IF(AND(B53&lt;&gt;"",D53&lt;&gt;"",H53&lt;&gt;"",I53&lt;&gt;"",J53&lt;&gt;"",K53="VALID",L53="VALID",M53="VALID",N53="VALID"),"VALID","INVALID - CONTROL / MISSING")))</x:f>
      </x:c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21" t="str">
        <x:f>IF(C54="","",IF(AND(COUNTIF(LISTS!$A$2:$A$8,C54)=1,C54=UPPER(C54)),"VALID","INVALID"))</x:f>
      </x:c>
      <x:c r="L54" s="21" t="str">
        <x:f>IF(E54="","",IF(AND(COUNTIF(LISTS!$C$2:$C$4,E54)=1,IFERROR(FIND(E54,UPPER(E54)),0)=1),"VALID","INVALID"))</x:f>
      </x:c>
      <x:c r="M54" s="21" t="str">
        <x:f>IF(F54="","",IF(AND(COUNTIF(LISTS!$D$2:$D$4,F54)=1,IFERROR(FIND(F54,UPPER(F54)),0)=1),"VALID","INVALID"))</x:f>
      </x:c>
      <x:c r="N54" s="21" t="str">
        <x:f>IF(G54="","",IF(AND(COUNTIF(LISTS!$E$2:$E$4,G54)=1,IFERROR(FIND(G54,UPPER(G54)),0)=1),"VALID","INVALID"))</x:f>
      </x:c>
      <x:c r="O54" s="21" t="str">
        <x:f>IF(A54="","",IF(COUNTIF($A$6:$A$205,A54)&gt;1,"INVALID - DUPLICATE ID",IF(AND(B54&lt;&gt;"",D54&lt;&gt;"",H54&lt;&gt;"",I54&lt;&gt;"",J54&lt;&gt;"",K54="VALID",L54="VALID",M54="VALID",N54="VALID"),"VALID","INVALID - CONTROL / MISSING")))</x:f>
      </x:c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21" t="str">
        <x:f>IF(C55="","",IF(AND(COUNTIF(LISTS!$A$2:$A$8,C55)=1,C55=UPPER(C55)),"VALID","INVALID"))</x:f>
      </x:c>
      <x:c r="L55" s="21" t="str">
        <x:f>IF(E55="","",IF(AND(COUNTIF(LISTS!$C$2:$C$4,E55)=1,IFERROR(FIND(E55,UPPER(E55)),0)=1),"VALID","INVALID"))</x:f>
      </x:c>
      <x:c r="M55" s="21" t="str">
        <x:f>IF(F55="","",IF(AND(COUNTIF(LISTS!$D$2:$D$4,F55)=1,IFERROR(FIND(F55,UPPER(F55)),0)=1),"VALID","INVALID"))</x:f>
      </x:c>
      <x:c r="N55" s="21" t="str">
        <x:f>IF(G55="","",IF(AND(COUNTIF(LISTS!$E$2:$E$4,G55)=1,IFERROR(FIND(G55,UPPER(G55)),0)=1),"VALID","INVALID"))</x:f>
      </x:c>
      <x:c r="O55" s="21" t="str">
        <x:f>IF(A55="","",IF(COUNTIF($A$6:$A$205,A55)&gt;1,"INVALID - DUPLICATE ID",IF(AND(B55&lt;&gt;"",D55&lt;&gt;"",H55&lt;&gt;"",I55&lt;&gt;"",J55&lt;&gt;"",K55="VALID",L55="VALID",M55="VALID",N55="VALID"),"VALID","INVALID - CONTROL / MISSING")))</x:f>
      </x:c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21" t="str">
        <x:f>IF(C56="","",IF(AND(COUNTIF(LISTS!$A$2:$A$8,C56)=1,C56=UPPER(C56)),"VALID","INVALID"))</x:f>
      </x:c>
      <x:c r="L56" s="21" t="str">
        <x:f>IF(E56="","",IF(AND(COUNTIF(LISTS!$C$2:$C$4,E56)=1,IFERROR(FIND(E56,UPPER(E56)),0)=1),"VALID","INVALID"))</x:f>
      </x:c>
      <x:c r="M56" s="21" t="str">
        <x:f>IF(F56="","",IF(AND(COUNTIF(LISTS!$D$2:$D$4,F56)=1,IFERROR(FIND(F56,UPPER(F56)),0)=1),"VALID","INVALID"))</x:f>
      </x:c>
      <x:c r="N56" s="21" t="str">
        <x:f>IF(G56="","",IF(AND(COUNTIF(LISTS!$E$2:$E$4,G56)=1,IFERROR(FIND(G56,UPPER(G56)),0)=1),"VALID","INVALID"))</x:f>
      </x:c>
      <x:c r="O56" s="21" t="str">
        <x:f>IF(A56="","",IF(COUNTIF($A$6:$A$205,A56)&gt;1,"INVALID - DUPLICATE ID",IF(AND(B56&lt;&gt;"",D56&lt;&gt;"",H56&lt;&gt;"",I56&lt;&gt;"",J56&lt;&gt;"",K56="VALID",L56="VALID",M56="VALID",N56="VALID"),"VALID","INVALID - CONTROL / MISSING")))</x:f>
      </x:c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21" t="str">
        <x:f>IF(C57="","",IF(AND(COUNTIF(LISTS!$A$2:$A$8,C57)=1,C57=UPPER(C57)),"VALID","INVALID"))</x:f>
      </x:c>
      <x:c r="L57" s="21" t="str">
        <x:f>IF(E57="","",IF(AND(COUNTIF(LISTS!$C$2:$C$4,E57)=1,IFERROR(FIND(E57,UPPER(E57)),0)=1),"VALID","INVALID"))</x:f>
      </x:c>
      <x:c r="M57" s="21" t="str">
        <x:f>IF(F57="","",IF(AND(COUNTIF(LISTS!$D$2:$D$4,F57)=1,IFERROR(FIND(F57,UPPER(F57)),0)=1),"VALID","INVALID"))</x:f>
      </x:c>
      <x:c r="N57" s="21" t="str">
        <x:f>IF(G57="","",IF(AND(COUNTIF(LISTS!$E$2:$E$4,G57)=1,IFERROR(FIND(G57,UPPER(G57)),0)=1),"VALID","INVALID"))</x:f>
      </x:c>
      <x:c r="O57" s="21" t="str">
        <x:f>IF(A57="","",IF(COUNTIF($A$6:$A$205,A57)&gt;1,"INVALID - DUPLICATE ID",IF(AND(B57&lt;&gt;"",D57&lt;&gt;"",H57&lt;&gt;"",I57&lt;&gt;"",J57&lt;&gt;"",K57="VALID",L57="VALID",M57="VALID",N57="VALID"),"VALID","INVALID - CONTROL / MISSING")))</x:f>
      </x:c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21" t="str">
        <x:f>IF(C58="","",IF(AND(COUNTIF(LISTS!$A$2:$A$8,C58)=1,C58=UPPER(C58)),"VALID","INVALID"))</x:f>
      </x:c>
      <x:c r="L58" s="21" t="str">
        <x:f>IF(E58="","",IF(AND(COUNTIF(LISTS!$C$2:$C$4,E58)=1,IFERROR(FIND(E58,UPPER(E58)),0)=1),"VALID","INVALID"))</x:f>
      </x:c>
      <x:c r="M58" s="21" t="str">
        <x:f>IF(F58="","",IF(AND(COUNTIF(LISTS!$D$2:$D$4,F58)=1,IFERROR(FIND(F58,UPPER(F58)),0)=1),"VALID","INVALID"))</x:f>
      </x:c>
      <x:c r="N58" s="21" t="str">
        <x:f>IF(G58="","",IF(AND(COUNTIF(LISTS!$E$2:$E$4,G58)=1,IFERROR(FIND(G58,UPPER(G58)),0)=1),"VALID","INVALID"))</x:f>
      </x:c>
      <x:c r="O58" s="21" t="str">
        <x:f>IF(A58="","",IF(COUNTIF($A$6:$A$205,A58)&gt;1,"INVALID - DUPLICATE ID",IF(AND(B58&lt;&gt;"",D58&lt;&gt;"",H58&lt;&gt;"",I58&lt;&gt;"",J58&lt;&gt;"",K58="VALID",L58="VALID",M58="VALID",N58="VALID"),"VALID","INVALID - CONTROL / MISSING")))</x:f>
      </x:c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21" t="str">
        <x:f>IF(C59="","",IF(AND(COUNTIF(LISTS!$A$2:$A$8,C59)=1,C59=UPPER(C59)),"VALID","INVALID"))</x:f>
      </x:c>
      <x:c r="L59" s="21" t="str">
        <x:f>IF(E59="","",IF(AND(COUNTIF(LISTS!$C$2:$C$4,E59)=1,IFERROR(FIND(E59,UPPER(E59)),0)=1),"VALID","INVALID"))</x:f>
      </x:c>
      <x:c r="M59" s="21" t="str">
        <x:f>IF(F59="","",IF(AND(COUNTIF(LISTS!$D$2:$D$4,F59)=1,IFERROR(FIND(F59,UPPER(F59)),0)=1),"VALID","INVALID"))</x:f>
      </x:c>
      <x:c r="N59" s="21" t="str">
        <x:f>IF(G59="","",IF(AND(COUNTIF(LISTS!$E$2:$E$4,G59)=1,IFERROR(FIND(G59,UPPER(G59)),0)=1),"VALID","INVALID"))</x:f>
      </x:c>
      <x:c r="O59" s="21" t="str">
        <x:f>IF(A59="","",IF(COUNTIF($A$6:$A$205,A59)&gt;1,"INVALID - DUPLICATE ID",IF(AND(B59&lt;&gt;"",D59&lt;&gt;"",H59&lt;&gt;"",I59&lt;&gt;"",J59&lt;&gt;"",K59="VALID",L59="VALID",M59="VALID",N59="VALID"),"VALID","INVALID - CONTROL / MISSING")))</x:f>
      </x:c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21" t="str">
        <x:f>IF(C60="","",IF(AND(COUNTIF(LISTS!$A$2:$A$8,C60)=1,C60=UPPER(C60)),"VALID","INVALID"))</x:f>
      </x:c>
      <x:c r="L60" s="21" t="str">
        <x:f>IF(E60="","",IF(AND(COUNTIF(LISTS!$C$2:$C$4,E60)=1,IFERROR(FIND(E60,UPPER(E60)),0)=1),"VALID","INVALID"))</x:f>
      </x:c>
      <x:c r="M60" s="21" t="str">
        <x:f>IF(F60="","",IF(AND(COUNTIF(LISTS!$D$2:$D$4,F60)=1,IFERROR(FIND(F60,UPPER(F60)),0)=1),"VALID","INVALID"))</x:f>
      </x:c>
      <x:c r="N60" s="21" t="str">
        <x:f>IF(G60="","",IF(AND(COUNTIF(LISTS!$E$2:$E$4,G60)=1,IFERROR(FIND(G60,UPPER(G60)),0)=1),"VALID","INVALID"))</x:f>
      </x:c>
      <x:c r="O60" s="21" t="str">
        <x:f>IF(A60="","",IF(COUNTIF($A$6:$A$205,A60)&gt;1,"INVALID - DUPLICATE ID",IF(AND(B60&lt;&gt;"",D60&lt;&gt;"",H60&lt;&gt;"",I60&lt;&gt;"",J60&lt;&gt;"",K60="VALID",L60="VALID",M60="VALID",N60="VALID"),"VALID","INVALID - CONTROL / MISSING")))</x:f>
      </x:c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21" t="str">
        <x:f>IF(C61="","",IF(AND(COUNTIF(LISTS!$A$2:$A$8,C61)=1,C61=UPPER(C61)),"VALID","INVALID"))</x:f>
      </x:c>
      <x:c r="L61" s="21" t="str">
        <x:f>IF(E61="","",IF(AND(COUNTIF(LISTS!$C$2:$C$4,E61)=1,IFERROR(FIND(E61,UPPER(E61)),0)=1),"VALID","INVALID"))</x:f>
      </x:c>
      <x:c r="M61" s="21" t="str">
        <x:f>IF(F61="","",IF(AND(COUNTIF(LISTS!$D$2:$D$4,F61)=1,IFERROR(FIND(F61,UPPER(F61)),0)=1),"VALID","INVALID"))</x:f>
      </x:c>
      <x:c r="N61" s="21" t="str">
        <x:f>IF(G61="","",IF(AND(COUNTIF(LISTS!$E$2:$E$4,G61)=1,IFERROR(FIND(G61,UPPER(G61)),0)=1),"VALID","INVALID"))</x:f>
      </x:c>
      <x:c r="O61" s="21" t="str">
        <x:f>IF(A61="","",IF(COUNTIF($A$6:$A$205,A61)&gt;1,"INVALID - DUPLICATE ID",IF(AND(B61&lt;&gt;"",D61&lt;&gt;"",H61&lt;&gt;"",I61&lt;&gt;"",J61&lt;&gt;"",K61="VALID",L61="VALID",M61="VALID",N61="VALID"),"VALID","INVALID - CONTROL / MISSING")))</x:f>
      </x:c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21" t="str">
        <x:f>IF(C62="","",IF(AND(COUNTIF(LISTS!$A$2:$A$8,C62)=1,C62=UPPER(C62)),"VALID","INVALID"))</x:f>
      </x:c>
      <x:c r="L62" s="21" t="str">
        <x:f>IF(E62="","",IF(AND(COUNTIF(LISTS!$C$2:$C$4,E62)=1,IFERROR(FIND(E62,UPPER(E62)),0)=1),"VALID","INVALID"))</x:f>
      </x:c>
      <x:c r="M62" s="21" t="str">
        <x:f>IF(F62="","",IF(AND(COUNTIF(LISTS!$D$2:$D$4,F62)=1,IFERROR(FIND(F62,UPPER(F62)),0)=1),"VALID","INVALID"))</x:f>
      </x:c>
      <x:c r="N62" s="21" t="str">
        <x:f>IF(G62="","",IF(AND(COUNTIF(LISTS!$E$2:$E$4,G62)=1,IFERROR(FIND(G62,UPPER(G62)),0)=1),"VALID","INVALID"))</x:f>
      </x:c>
      <x:c r="O62" s="21" t="str">
        <x:f>IF(A62="","",IF(COUNTIF($A$6:$A$205,A62)&gt;1,"INVALID - DUPLICATE ID",IF(AND(B62&lt;&gt;"",D62&lt;&gt;"",H62&lt;&gt;"",I62&lt;&gt;"",J62&lt;&gt;"",K62="VALID",L62="VALID",M62="VALID",N62="VALID"),"VALID","INVALID - CONTROL / MISSING")))</x:f>
      </x:c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21" t="str">
        <x:f>IF(C63="","",IF(AND(COUNTIF(LISTS!$A$2:$A$8,C63)=1,C63=UPPER(C63)),"VALID","INVALID"))</x:f>
      </x:c>
      <x:c r="L63" s="21" t="str">
        <x:f>IF(E63="","",IF(AND(COUNTIF(LISTS!$C$2:$C$4,E63)=1,IFERROR(FIND(E63,UPPER(E63)),0)=1),"VALID","INVALID"))</x:f>
      </x:c>
      <x:c r="M63" s="21" t="str">
        <x:f>IF(F63="","",IF(AND(COUNTIF(LISTS!$D$2:$D$4,F63)=1,IFERROR(FIND(F63,UPPER(F63)),0)=1),"VALID","INVALID"))</x:f>
      </x:c>
      <x:c r="N63" s="21" t="str">
        <x:f>IF(G63="","",IF(AND(COUNTIF(LISTS!$E$2:$E$4,G63)=1,IFERROR(FIND(G63,UPPER(G63)),0)=1),"VALID","INVALID"))</x:f>
      </x:c>
      <x:c r="O63" s="21" t="str">
        <x:f>IF(A63="","",IF(COUNTIF($A$6:$A$205,A63)&gt;1,"INVALID - DUPLICATE ID",IF(AND(B63&lt;&gt;"",D63&lt;&gt;"",H63&lt;&gt;"",I63&lt;&gt;"",J63&lt;&gt;"",K63="VALID",L63="VALID",M63="VALID",N63="VALID"),"VALID","INVALID - CONTROL / MISSING")))</x:f>
      </x:c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21" t="str">
        <x:f>IF(C64="","",IF(AND(COUNTIF(LISTS!$A$2:$A$8,C64)=1,C64=UPPER(C64)),"VALID","INVALID"))</x:f>
      </x:c>
      <x:c r="L64" s="21" t="str">
        <x:f>IF(E64="","",IF(AND(COUNTIF(LISTS!$C$2:$C$4,E64)=1,IFERROR(FIND(E64,UPPER(E64)),0)=1),"VALID","INVALID"))</x:f>
      </x:c>
      <x:c r="M64" s="21" t="str">
        <x:f>IF(F64="","",IF(AND(COUNTIF(LISTS!$D$2:$D$4,F64)=1,IFERROR(FIND(F64,UPPER(F64)),0)=1),"VALID","INVALID"))</x:f>
      </x:c>
      <x:c r="N64" s="21" t="str">
        <x:f>IF(G64="","",IF(AND(COUNTIF(LISTS!$E$2:$E$4,G64)=1,IFERROR(FIND(G64,UPPER(G64)),0)=1),"VALID","INVALID"))</x:f>
      </x:c>
      <x:c r="O64" s="21" t="str">
        <x:f>IF(A64="","",IF(COUNTIF($A$6:$A$205,A64)&gt;1,"INVALID - DUPLICATE ID",IF(AND(B64&lt;&gt;"",D64&lt;&gt;"",H64&lt;&gt;"",I64&lt;&gt;"",J64&lt;&gt;"",K64="VALID",L64="VALID",M64="VALID",N64="VALID"),"VALID","INVALID - CONTROL / MISSING")))</x:f>
      </x:c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21" t="str">
        <x:f>IF(C65="","",IF(AND(COUNTIF(LISTS!$A$2:$A$8,C65)=1,C65=UPPER(C65)),"VALID","INVALID"))</x:f>
      </x:c>
      <x:c r="L65" s="21" t="str">
        <x:f>IF(E65="","",IF(AND(COUNTIF(LISTS!$C$2:$C$4,E65)=1,IFERROR(FIND(E65,UPPER(E65)),0)=1),"VALID","INVALID"))</x:f>
      </x:c>
      <x:c r="M65" s="21" t="str">
        <x:f>IF(F65="","",IF(AND(COUNTIF(LISTS!$D$2:$D$4,F65)=1,IFERROR(FIND(F65,UPPER(F65)),0)=1),"VALID","INVALID"))</x:f>
      </x:c>
      <x:c r="N65" s="21" t="str">
        <x:f>IF(G65="","",IF(AND(COUNTIF(LISTS!$E$2:$E$4,G65)=1,IFERROR(FIND(G65,UPPER(G65)),0)=1),"VALID","INVALID"))</x:f>
      </x:c>
      <x:c r="O65" s="21" t="str">
        <x:f>IF(A65="","",IF(COUNTIF($A$6:$A$205,A65)&gt;1,"INVALID - DUPLICATE ID",IF(AND(B65&lt;&gt;"",D65&lt;&gt;"",H65&lt;&gt;"",I65&lt;&gt;"",J65&lt;&gt;"",K65="VALID",L65="VALID",M65="VALID",N65="VALID"),"VALID","INVALID - CONTROL / MISSING")))</x:f>
      </x:c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21" t="str">
        <x:f>IF(C66="","",IF(AND(COUNTIF(LISTS!$A$2:$A$8,C66)=1,C66=UPPER(C66)),"VALID","INVALID"))</x:f>
      </x:c>
      <x:c r="L66" s="21" t="str">
        <x:f>IF(E66="","",IF(AND(COUNTIF(LISTS!$C$2:$C$4,E66)=1,IFERROR(FIND(E66,UPPER(E66)),0)=1),"VALID","INVALID"))</x:f>
      </x:c>
      <x:c r="M66" s="21" t="str">
        <x:f>IF(F66="","",IF(AND(COUNTIF(LISTS!$D$2:$D$4,F66)=1,IFERROR(FIND(F66,UPPER(F66)),0)=1),"VALID","INVALID"))</x:f>
      </x:c>
      <x:c r="N66" s="21" t="str">
        <x:f>IF(G66="","",IF(AND(COUNTIF(LISTS!$E$2:$E$4,G66)=1,IFERROR(FIND(G66,UPPER(G66)),0)=1),"VALID","INVALID"))</x:f>
      </x:c>
      <x:c r="O66" s="21" t="str">
        <x:f>IF(A66="","",IF(COUNTIF($A$6:$A$205,A66)&gt;1,"INVALID - DUPLICATE ID",IF(AND(B66&lt;&gt;"",D66&lt;&gt;"",H66&lt;&gt;"",I66&lt;&gt;"",J66&lt;&gt;"",K66="VALID",L66="VALID",M66="VALID",N66="VALID"),"VALID","INVALID - CONTROL / MISSING")))</x:f>
      </x:c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21" t="str">
        <x:f>IF(C67="","",IF(AND(COUNTIF(LISTS!$A$2:$A$8,C67)=1,C67=UPPER(C67)),"VALID","INVALID"))</x:f>
      </x:c>
      <x:c r="L67" s="21" t="str">
        <x:f>IF(E67="","",IF(AND(COUNTIF(LISTS!$C$2:$C$4,E67)=1,IFERROR(FIND(E67,UPPER(E67)),0)=1),"VALID","INVALID"))</x:f>
      </x:c>
      <x:c r="M67" s="21" t="str">
        <x:f>IF(F67="","",IF(AND(COUNTIF(LISTS!$D$2:$D$4,F67)=1,IFERROR(FIND(F67,UPPER(F67)),0)=1),"VALID","INVALID"))</x:f>
      </x:c>
      <x:c r="N67" s="21" t="str">
        <x:f>IF(G67="","",IF(AND(COUNTIF(LISTS!$E$2:$E$4,G67)=1,IFERROR(FIND(G67,UPPER(G67)),0)=1),"VALID","INVALID"))</x:f>
      </x:c>
      <x:c r="O67" s="21" t="str">
        <x:f>IF(A67="","",IF(COUNTIF($A$6:$A$205,A67)&gt;1,"INVALID - DUPLICATE ID",IF(AND(B67&lt;&gt;"",D67&lt;&gt;"",H67&lt;&gt;"",I67&lt;&gt;"",J67&lt;&gt;"",K67="VALID",L67="VALID",M67="VALID",N67="VALID"),"VALID","INVALID - CONTROL / MISSING")))</x:f>
      </x:c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21" t="str">
        <x:f>IF(C68="","",IF(AND(COUNTIF(LISTS!$A$2:$A$8,C68)=1,C68=UPPER(C68)),"VALID","INVALID"))</x:f>
      </x:c>
      <x:c r="L68" s="21" t="str">
        <x:f>IF(E68="","",IF(AND(COUNTIF(LISTS!$C$2:$C$4,E68)=1,IFERROR(FIND(E68,UPPER(E68)),0)=1),"VALID","INVALID"))</x:f>
      </x:c>
      <x:c r="M68" s="21" t="str">
        <x:f>IF(F68="","",IF(AND(COUNTIF(LISTS!$D$2:$D$4,F68)=1,IFERROR(FIND(F68,UPPER(F68)),0)=1),"VALID","INVALID"))</x:f>
      </x:c>
      <x:c r="N68" s="21" t="str">
        <x:f>IF(G68="","",IF(AND(COUNTIF(LISTS!$E$2:$E$4,G68)=1,IFERROR(FIND(G68,UPPER(G68)),0)=1),"VALID","INVALID"))</x:f>
      </x:c>
      <x:c r="O68" s="21" t="str">
        <x:f>IF(A68="","",IF(COUNTIF($A$6:$A$205,A68)&gt;1,"INVALID - DUPLICATE ID",IF(AND(B68&lt;&gt;"",D68&lt;&gt;"",H68&lt;&gt;"",I68&lt;&gt;"",J68&lt;&gt;"",K68="VALID",L68="VALID",M68="VALID",N68="VALID"),"VALID","INVALID - CONTROL / MISSING")))</x:f>
      </x:c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21" t="str">
        <x:f>IF(C69="","",IF(AND(COUNTIF(LISTS!$A$2:$A$8,C69)=1,C69=UPPER(C69)),"VALID","INVALID"))</x:f>
      </x:c>
      <x:c r="L69" s="21" t="str">
        <x:f>IF(E69="","",IF(AND(COUNTIF(LISTS!$C$2:$C$4,E69)=1,IFERROR(FIND(E69,UPPER(E69)),0)=1),"VALID","INVALID"))</x:f>
      </x:c>
      <x:c r="M69" s="21" t="str">
        <x:f>IF(F69="","",IF(AND(COUNTIF(LISTS!$D$2:$D$4,F69)=1,IFERROR(FIND(F69,UPPER(F69)),0)=1),"VALID","INVALID"))</x:f>
      </x:c>
      <x:c r="N69" s="21" t="str">
        <x:f>IF(G69="","",IF(AND(COUNTIF(LISTS!$E$2:$E$4,G69)=1,IFERROR(FIND(G69,UPPER(G69)),0)=1),"VALID","INVALID"))</x:f>
      </x:c>
      <x:c r="O69" s="21" t="str">
        <x:f>IF(A69="","",IF(COUNTIF($A$6:$A$205,A69)&gt;1,"INVALID - DUPLICATE ID",IF(AND(B69&lt;&gt;"",D69&lt;&gt;"",H69&lt;&gt;"",I69&lt;&gt;"",J69&lt;&gt;"",K69="VALID",L69="VALID",M69="VALID",N69="VALID"),"VALID","INVALID - CONTROL / MISSING")))</x:f>
      </x:c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21" t="str">
        <x:f>IF(C70="","",IF(AND(COUNTIF(LISTS!$A$2:$A$8,C70)=1,C70=UPPER(C70)),"VALID","INVALID"))</x:f>
      </x:c>
      <x:c r="L70" s="21" t="str">
        <x:f>IF(E70="","",IF(AND(COUNTIF(LISTS!$C$2:$C$4,E70)=1,IFERROR(FIND(E70,UPPER(E70)),0)=1),"VALID","INVALID"))</x:f>
      </x:c>
      <x:c r="M70" s="21" t="str">
        <x:f>IF(F70="","",IF(AND(COUNTIF(LISTS!$D$2:$D$4,F70)=1,IFERROR(FIND(F70,UPPER(F70)),0)=1),"VALID","INVALID"))</x:f>
      </x:c>
      <x:c r="N70" s="21" t="str">
        <x:f>IF(G70="","",IF(AND(COUNTIF(LISTS!$E$2:$E$4,G70)=1,IFERROR(FIND(G70,UPPER(G70)),0)=1),"VALID","INVALID"))</x:f>
      </x:c>
      <x:c r="O70" s="21" t="str">
        <x:f>IF(A70="","",IF(COUNTIF($A$6:$A$205,A70)&gt;1,"INVALID - DUPLICATE ID",IF(AND(B70&lt;&gt;"",D70&lt;&gt;"",H70&lt;&gt;"",I70&lt;&gt;"",J70&lt;&gt;"",K70="VALID",L70="VALID",M70="VALID",N70="VALID"),"VALID","INVALID - CONTROL / MISSING")))</x:f>
      </x:c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21" t="str">
        <x:f>IF(C71="","",IF(AND(COUNTIF(LISTS!$A$2:$A$8,C71)=1,C71=UPPER(C71)),"VALID","INVALID"))</x:f>
      </x:c>
      <x:c r="L71" s="21" t="str">
        <x:f>IF(E71="","",IF(AND(COUNTIF(LISTS!$C$2:$C$4,E71)=1,IFERROR(FIND(E71,UPPER(E71)),0)=1),"VALID","INVALID"))</x:f>
      </x:c>
      <x:c r="M71" s="21" t="str">
        <x:f>IF(F71="","",IF(AND(COUNTIF(LISTS!$D$2:$D$4,F71)=1,IFERROR(FIND(F71,UPPER(F71)),0)=1),"VALID","INVALID"))</x:f>
      </x:c>
      <x:c r="N71" s="21" t="str">
        <x:f>IF(G71="","",IF(AND(COUNTIF(LISTS!$E$2:$E$4,G71)=1,IFERROR(FIND(G71,UPPER(G71)),0)=1),"VALID","INVALID"))</x:f>
      </x:c>
      <x:c r="O71" s="21" t="str">
        <x:f>IF(A71="","",IF(COUNTIF($A$6:$A$205,A71)&gt;1,"INVALID - DUPLICATE ID",IF(AND(B71&lt;&gt;"",D71&lt;&gt;"",H71&lt;&gt;"",I71&lt;&gt;"",J71&lt;&gt;"",K71="VALID",L71="VALID",M71="VALID",N71="VALID"),"VALID","INVALID - CONTROL / MISSING")))</x:f>
      </x:c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21" t="str">
        <x:f>IF(C72="","",IF(AND(COUNTIF(LISTS!$A$2:$A$8,C72)=1,C72=UPPER(C72)),"VALID","INVALID"))</x:f>
      </x:c>
      <x:c r="L72" s="21" t="str">
        <x:f>IF(E72="","",IF(AND(COUNTIF(LISTS!$C$2:$C$4,E72)=1,IFERROR(FIND(E72,UPPER(E72)),0)=1),"VALID","INVALID"))</x:f>
      </x:c>
      <x:c r="M72" s="21" t="str">
        <x:f>IF(F72="","",IF(AND(COUNTIF(LISTS!$D$2:$D$4,F72)=1,IFERROR(FIND(F72,UPPER(F72)),0)=1),"VALID","INVALID"))</x:f>
      </x:c>
      <x:c r="N72" s="21" t="str">
        <x:f>IF(G72="","",IF(AND(COUNTIF(LISTS!$E$2:$E$4,G72)=1,IFERROR(FIND(G72,UPPER(G72)),0)=1),"VALID","INVALID"))</x:f>
      </x:c>
      <x:c r="O72" s="21" t="str">
        <x:f>IF(A72="","",IF(COUNTIF($A$6:$A$205,A72)&gt;1,"INVALID - DUPLICATE ID",IF(AND(B72&lt;&gt;"",D72&lt;&gt;"",H72&lt;&gt;"",I72&lt;&gt;"",J72&lt;&gt;"",K72="VALID",L72="VALID",M72="VALID",N72="VALID"),"VALID","INVALID - CONTROL / MISSING")))</x:f>
      </x:c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21" t="str">
        <x:f>IF(C73="","",IF(AND(COUNTIF(LISTS!$A$2:$A$8,C73)=1,C73=UPPER(C73)),"VALID","INVALID"))</x:f>
      </x:c>
      <x:c r="L73" s="21" t="str">
        <x:f>IF(E73="","",IF(AND(COUNTIF(LISTS!$C$2:$C$4,E73)=1,IFERROR(FIND(E73,UPPER(E73)),0)=1),"VALID","INVALID"))</x:f>
      </x:c>
      <x:c r="M73" s="21" t="str">
        <x:f>IF(F73="","",IF(AND(COUNTIF(LISTS!$D$2:$D$4,F73)=1,IFERROR(FIND(F73,UPPER(F73)),0)=1),"VALID","INVALID"))</x:f>
      </x:c>
      <x:c r="N73" s="21" t="str">
        <x:f>IF(G73="","",IF(AND(COUNTIF(LISTS!$E$2:$E$4,G73)=1,IFERROR(FIND(G73,UPPER(G73)),0)=1),"VALID","INVALID"))</x:f>
      </x:c>
      <x:c r="O73" s="21" t="str">
        <x:f>IF(A73="","",IF(COUNTIF($A$6:$A$205,A73)&gt;1,"INVALID - DUPLICATE ID",IF(AND(B73&lt;&gt;"",D73&lt;&gt;"",H73&lt;&gt;"",I73&lt;&gt;"",J73&lt;&gt;"",K73="VALID",L73="VALID",M73="VALID",N73="VALID"),"VALID","INVALID - CONTROL / MISSING")))</x:f>
      </x:c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21" t="str">
        <x:f>IF(C74="","",IF(AND(COUNTIF(LISTS!$A$2:$A$8,C74)=1,C74=UPPER(C74)),"VALID","INVALID"))</x:f>
      </x:c>
      <x:c r="L74" s="21" t="str">
        <x:f>IF(E74="","",IF(AND(COUNTIF(LISTS!$C$2:$C$4,E74)=1,IFERROR(FIND(E74,UPPER(E74)),0)=1),"VALID","INVALID"))</x:f>
      </x:c>
      <x:c r="M74" s="21" t="str">
        <x:f>IF(F74="","",IF(AND(COUNTIF(LISTS!$D$2:$D$4,F74)=1,IFERROR(FIND(F74,UPPER(F74)),0)=1),"VALID","INVALID"))</x:f>
      </x:c>
      <x:c r="N74" s="21" t="str">
        <x:f>IF(G74="","",IF(AND(COUNTIF(LISTS!$E$2:$E$4,G74)=1,IFERROR(FIND(G74,UPPER(G74)),0)=1),"VALID","INVALID"))</x:f>
      </x:c>
      <x:c r="O74" s="21" t="str">
        <x:f>IF(A74="","",IF(COUNTIF($A$6:$A$205,A74)&gt;1,"INVALID - DUPLICATE ID",IF(AND(B74&lt;&gt;"",D74&lt;&gt;"",H74&lt;&gt;"",I74&lt;&gt;"",J74&lt;&gt;"",K74="VALID",L74="VALID",M74="VALID",N74="VALID"),"VALID","INVALID - CONTROL / MISSING")))</x:f>
      </x:c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21" t="str">
        <x:f>IF(C75="","",IF(AND(COUNTIF(LISTS!$A$2:$A$8,C75)=1,C75=UPPER(C75)),"VALID","INVALID"))</x:f>
      </x:c>
      <x:c r="L75" s="21" t="str">
        <x:f>IF(E75="","",IF(AND(COUNTIF(LISTS!$C$2:$C$4,E75)=1,IFERROR(FIND(E75,UPPER(E75)),0)=1),"VALID","INVALID"))</x:f>
      </x:c>
      <x:c r="M75" s="21" t="str">
        <x:f>IF(F75="","",IF(AND(COUNTIF(LISTS!$D$2:$D$4,F75)=1,IFERROR(FIND(F75,UPPER(F75)),0)=1),"VALID","INVALID"))</x:f>
      </x:c>
      <x:c r="N75" s="21" t="str">
        <x:f>IF(G75="","",IF(AND(COUNTIF(LISTS!$E$2:$E$4,G75)=1,IFERROR(FIND(G75,UPPER(G75)),0)=1),"VALID","INVALID"))</x:f>
      </x:c>
      <x:c r="O75" s="21" t="str">
        <x:f>IF(A75="","",IF(COUNTIF($A$6:$A$205,A75)&gt;1,"INVALID - DUPLICATE ID",IF(AND(B75&lt;&gt;"",D75&lt;&gt;"",H75&lt;&gt;"",I75&lt;&gt;"",J75&lt;&gt;"",K75="VALID",L75="VALID",M75="VALID",N75="VALID"),"VALID","INVALID - CONTROL / MISSING")))</x:f>
      </x:c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21" t="str">
        <x:f>IF(C76="","",IF(AND(COUNTIF(LISTS!$A$2:$A$8,C76)=1,C76=UPPER(C76)),"VALID","INVALID"))</x:f>
      </x:c>
      <x:c r="L76" s="21" t="str">
        <x:f>IF(E76="","",IF(AND(COUNTIF(LISTS!$C$2:$C$4,E76)=1,IFERROR(FIND(E76,UPPER(E76)),0)=1),"VALID","INVALID"))</x:f>
      </x:c>
      <x:c r="M76" s="21" t="str">
        <x:f>IF(F76="","",IF(AND(COUNTIF(LISTS!$D$2:$D$4,F76)=1,IFERROR(FIND(F76,UPPER(F76)),0)=1),"VALID","INVALID"))</x:f>
      </x:c>
      <x:c r="N76" s="21" t="str">
        <x:f>IF(G76="","",IF(AND(COUNTIF(LISTS!$E$2:$E$4,G76)=1,IFERROR(FIND(G76,UPPER(G76)),0)=1),"VALID","INVALID"))</x:f>
      </x:c>
      <x:c r="O76" s="21" t="str">
        <x:f>IF(A76="","",IF(COUNTIF($A$6:$A$205,A76)&gt;1,"INVALID - DUPLICATE ID",IF(AND(B76&lt;&gt;"",D76&lt;&gt;"",H76&lt;&gt;"",I76&lt;&gt;"",J76&lt;&gt;"",K76="VALID",L76="VALID",M76="VALID",N76="VALID"),"VALID","INVALID - CONTROL / MISSING")))</x:f>
      </x:c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21" t="str">
        <x:f>IF(C77="","",IF(AND(COUNTIF(LISTS!$A$2:$A$8,C77)=1,C77=UPPER(C77)),"VALID","INVALID"))</x:f>
      </x:c>
      <x:c r="L77" s="21" t="str">
        <x:f>IF(E77="","",IF(AND(COUNTIF(LISTS!$C$2:$C$4,E77)=1,IFERROR(FIND(E77,UPPER(E77)),0)=1),"VALID","INVALID"))</x:f>
      </x:c>
      <x:c r="M77" s="21" t="str">
        <x:f>IF(F77="","",IF(AND(COUNTIF(LISTS!$D$2:$D$4,F77)=1,IFERROR(FIND(F77,UPPER(F77)),0)=1),"VALID","INVALID"))</x:f>
      </x:c>
      <x:c r="N77" s="21" t="str">
        <x:f>IF(G77="","",IF(AND(COUNTIF(LISTS!$E$2:$E$4,G77)=1,IFERROR(FIND(G77,UPPER(G77)),0)=1),"VALID","INVALID"))</x:f>
      </x:c>
      <x:c r="O77" s="21" t="str">
        <x:f>IF(A77="","",IF(COUNTIF($A$6:$A$205,A77)&gt;1,"INVALID - DUPLICATE ID",IF(AND(B77&lt;&gt;"",D77&lt;&gt;"",H77&lt;&gt;"",I77&lt;&gt;"",J77&lt;&gt;"",K77="VALID",L77="VALID",M77="VALID",N77="VALID"),"VALID","INVALID - CONTROL / MISSING")))</x:f>
      </x:c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21" t="str">
        <x:f>IF(C78="","",IF(AND(COUNTIF(LISTS!$A$2:$A$8,C78)=1,C78=UPPER(C78)),"VALID","INVALID"))</x:f>
      </x:c>
      <x:c r="L78" s="21" t="str">
        <x:f>IF(E78="","",IF(AND(COUNTIF(LISTS!$C$2:$C$4,E78)=1,IFERROR(FIND(E78,UPPER(E78)),0)=1),"VALID","INVALID"))</x:f>
      </x:c>
      <x:c r="M78" s="21" t="str">
        <x:f>IF(F78="","",IF(AND(COUNTIF(LISTS!$D$2:$D$4,F78)=1,IFERROR(FIND(F78,UPPER(F78)),0)=1),"VALID","INVALID"))</x:f>
      </x:c>
      <x:c r="N78" s="21" t="str">
        <x:f>IF(G78="","",IF(AND(COUNTIF(LISTS!$E$2:$E$4,G78)=1,IFERROR(FIND(G78,UPPER(G78)),0)=1),"VALID","INVALID"))</x:f>
      </x:c>
      <x:c r="O78" s="21" t="str">
        <x:f>IF(A78="","",IF(COUNTIF($A$6:$A$205,A78)&gt;1,"INVALID - DUPLICATE ID",IF(AND(B78&lt;&gt;"",D78&lt;&gt;"",H78&lt;&gt;"",I78&lt;&gt;"",J78&lt;&gt;"",K78="VALID",L78="VALID",M78="VALID",N78="VALID"),"VALID","INVALID - CONTROL / MISSING")))</x:f>
      </x:c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21" t="str">
        <x:f>IF(C79="","",IF(AND(COUNTIF(LISTS!$A$2:$A$8,C79)=1,C79=UPPER(C79)),"VALID","INVALID"))</x:f>
      </x:c>
      <x:c r="L79" s="21" t="str">
        <x:f>IF(E79="","",IF(AND(COUNTIF(LISTS!$C$2:$C$4,E79)=1,IFERROR(FIND(E79,UPPER(E79)),0)=1),"VALID","INVALID"))</x:f>
      </x:c>
      <x:c r="M79" s="21" t="str">
        <x:f>IF(F79="","",IF(AND(COUNTIF(LISTS!$D$2:$D$4,F79)=1,IFERROR(FIND(F79,UPPER(F79)),0)=1),"VALID","INVALID"))</x:f>
      </x:c>
      <x:c r="N79" s="21" t="str">
        <x:f>IF(G79="","",IF(AND(COUNTIF(LISTS!$E$2:$E$4,G79)=1,IFERROR(FIND(G79,UPPER(G79)),0)=1),"VALID","INVALID"))</x:f>
      </x:c>
      <x:c r="O79" s="21" t="str">
        <x:f>IF(A79="","",IF(COUNTIF($A$6:$A$205,A79)&gt;1,"INVALID - DUPLICATE ID",IF(AND(B79&lt;&gt;"",D79&lt;&gt;"",H79&lt;&gt;"",I79&lt;&gt;"",J79&lt;&gt;"",K79="VALID",L79="VALID",M79="VALID",N79="VALID"),"VALID","INVALID - CONTROL / MISSING")))</x:f>
      </x:c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21" t="str">
        <x:f>IF(C80="","",IF(AND(COUNTIF(LISTS!$A$2:$A$8,C80)=1,C80=UPPER(C80)),"VALID","INVALID"))</x:f>
      </x:c>
      <x:c r="L80" s="21" t="str">
        <x:f>IF(E80="","",IF(AND(COUNTIF(LISTS!$C$2:$C$4,E80)=1,IFERROR(FIND(E80,UPPER(E80)),0)=1),"VALID","INVALID"))</x:f>
      </x:c>
      <x:c r="M80" s="21" t="str">
        <x:f>IF(F80="","",IF(AND(COUNTIF(LISTS!$D$2:$D$4,F80)=1,IFERROR(FIND(F80,UPPER(F80)),0)=1),"VALID","INVALID"))</x:f>
      </x:c>
      <x:c r="N80" s="21" t="str">
        <x:f>IF(G80="","",IF(AND(COUNTIF(LISTS!$E$2:$E$4,G80)=1,IFERROR(FIND(G80,UPPER(G80)),0)=1),"VALID","INVALID"))</x:f>
      </x:c>
      <x:c r="O80" s="21" t="str">
        <x:f>IF(A80="","",IF(COUNTIF($A$6:$A$205,A80)&gt;1,"INVALID - DUPLICATE ID",IF(AND(B80&lt;&gt;"",D80&lt;&gt;"",H80&lt;&gt;"",I80&lt;&gt;"",J80&lt;&gt;"",K80="VALID",L80="VALID",M80="VALID",N80="VALID"),"VALID","INVALID - CONTROL / MISSING")))</x:f>
      </x:c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21" t="str">
        <x:f>IF(C81="","",IF(AND(COUNTIF(LISTS!$A$2:$A$8,C81)=1,C81=UPPER(C81)),"VALID","INVALID"))</x:f>
      </x:c>
      <x:c r="L81" s="21" t="str">
        <x:f>IF(E81="","",IF(AND(COUNTIF(LISTS!$C$2:$C$4,E81)=1,IFERROR(FIND(E81,UPPER(E81)),0)=1),"VALID","INVALID"))</x:f>
      </x:c>
      <x:c r="M81" s="21" t="str">
        <x:f>IF(F81="","",IF(AND(COUNTIF(LISTS!$D$2:$D$4,F81)=1,IFERROR(FIND(F81,UPPER(F81)),0)=1),"VALID","INVALID"))</x:f>
      </x:c>
      <x:c r="N81" s="21" t="str">
        <x:f>IF(G81="","",IF(AND(COUNTIF(LISTS!$E$2:$E$4,G81)=1,IFERROR(FIND(G81,UPPER(G81)),0)=1),"VALID","INVALID"))</x:f>
      </x:c>
      <x:c r="O81" s="21" t="str">
        <x:f>IF(A81="","",IF(COUNTIF($A$6:$A$205,A81)&gt;1,"INVALID - DUPLICATE ID",IF(AND(B81&lt;&gt;"",D81&lt;&gt;"",H81&lt;&gt;"",I81&lt;&gt;"",J81&lt;&gt;"",K81="VALID",L81="VALID",M81="VALID",N81="VALID"),"VALID","INVALID - CONTROL / MISSING")))</x:f>
      </x:c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21" t="str">
        <x:f>IF(C82="","",IF(AND(COUNTIF(LISTS!$A$2:$A$8,C82)=1,C82=UPPER(C82)),"VALID","INVALID"))</x:f>
      </x:c>
      <x:c r="L82" s="21" t="str">
        <x:f>IF(E82="","",IF(AND(COUNTIF(LISTS!$C$2:$C$4,E82)=1,IFERROR(FIND(E82,UPPER(E82)),0)=1),"VALID","INVALID"))</x:f>
      </x:c>
      <x:c r="M82" s="21" t="str">
        <x:f>IF(F82="","",IF(AND(COUNTIF(LISTS!$D$2:$D$4,F82)=1,IFERROR(FIND(F82,UPPER(F82)),0)=1),"VALID","INVALID"))</x:f>
      </x:c>
      <x:c r="N82" s="21" t="str">
        <x:f>IF(G82="","",IF(AND(COUNTIF(LISTS!$E$2:$E$4,G82)=1,IFERROR(FIND(G82,UPPER(G82)),0)=1),"VALID","INVALID"))</x:f>
      </x:c>
      <x:c r="O82" s="21" t="str">
        <x:f>IF(A82="","",IF(COUNTIF($A$6:$A$205,A82)&gt;1,"INVALID - DUPLICATE ID",IF(AND(B82&lt;&gt;"",D82&lt;&gt;"",H82&lt;&gt;"",I82&lt;&gt;"",J82&lt;&gt;"",K82="VALID",L82="VALID",M82="VALID",N82="VALID"),"VALID","INVALID - CONTROL / MISSING")))</x:f>
      </x:c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21" t="str">
        <x:f>IF(C83="","",IF(AND(COUNTIF(LISTS!$A$2:$A$8,C83)=1,C83=UPPER(C83)),"VALID","INVALID"))</x:f>
      </x:c>
      <x:c r="L83" s="21" t="str">
        <x:f>IF(E83="","",IF(AND(COUNTIF(LISTS!$C$2:$C$4,E83)=1,IFERROR(FIND(E83,UPPER(E83)),0)=1),"VALID","INVALID"))</x:f>
      </x:c>
      <x:c r="M83" s="21" t="str">
        <x:f>IF(F83="","",IF(AND(COUNTIF(LISTS!$D$2:$D$4,F83)=1,IFERROR(FIND(F83,UPPER(F83)),0)=1),"VALID","INVALID"))</x:f>
      </x:c>
      <x:c r="N83" s="21" t="str">
        <x:f>IF(G83="","",IF(AND(COUNTIF(LISTS!$E$2:$E$4,G83)=1,IFERROR(FIND(G83,UPPER(G83)),0)=1),"VALID","INVALID"))</x:f>
      </x:c>
      <x:c r="O83" s="21" t="str">
        <x:f>IF(A83="","",IF(COUNTIF($A$6:$A$205,A83)&gt;1,"INVALID - DUPLICATE ID",IF(AND(B83&lt;&gt;"",D83&lt;&gt;"",H83&lt;&gt;"",I83&lt;&gt;"",J83&lt;&gt;"",K83="VALID",L83="VALID",M83="VALID",N83="VALID"),"VALID","INVALID - CONTROL / MISSING")))</x:f>
      </x:c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21" t="str">
        <x:f>IF(C84="","",IF(AND(COUNTIF(LISTS!$A$2:$A$8,C84)=1,C84=UPPER(C84)),"VALID","INVALID"))</x:f>
      </x:c>
      <x:c r="L84" s="21" t="str">
        <x:f>IF(E84="","",IF(AND(COUNTIF(LISTS!$C$2:$C$4,E84)=1,IFERROR(FIND(E84,UPPER(E84)),0)=1),"VALID","INVALID"))</x:f>
      </x:c>
      <x:c r="M84" s="21" t="str">
        <x:f>IF(F84="","",IF(AND(COUNTIF(LISTS!$D$2:$D$4,F84)=1,IFERROR(FIND(F84,UPPER(F84)),0)=1),"VALID","INVALID"))</x:f>
      </x:c>
      <x:c r="N84" s="21" t="str">
        <x:f>IF(G84="","",IF(AND(COUNTIF(LISTS!$E$2:$E$4,G84)=1,IFERROR(FIND(G84,UPPER(G84)),0)=1),"VALID","INVALID"))</x:f>
      </x:c>
      <x:c r="O84" s="21" t="str">
        <x:f>IF(A84="","",IF(COUNTIF($A$6:$A$205,A84)&gt;1,"INVALID - DUPLICATE ID",IF(AND(B84&lt;&gt;"",D84&lt;&gt;"",H84&lt;&gt;"",I84&lt;&gt;"",J84&lt;&gt;"",K84="VALID",L84="VALID",M84="VALID",N84="VALID"),"VALID","INVALID - CONTROL / MISSING")))</x:f>
      </x:c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21" t="str">
        <x:f>IF(C85="","",IF(AND(COUNTIF(LISTS!$A$2:$A$8,C85)=1,C85=UPPER(C85)),"VALID","INVALID"))</x:f>
      </x:c>
      <x:c r="L85" s="21" t="str">
        <x:f>IF(E85="","",IF(AND(COUNTIF(LISTS!$C$2:$C$4,E85)=1,IFERROR(FIND(E85,UPPER(E85)),0)=1),"VALID","INVALID"))</x:f>
      </x:c>
      <x:c r="M85" s="21" t="str">
        <x:f>IF(F85="","",IF(AND(COUNTIF(LISTS!$D$2:$D$4,F85)=1,IFERROR(FIND(F85,UPPER(F85)),0)=1),"VALID","INVALID"))</x:f>
      </x:c>
      <x:c r="N85" s="21" t="str">
        <x:f>IF(G85="","",IF(AND(COUNTIF(LISTS!$E$2:$E$4,G85)=1,IFERROR(FIND(G85,UPPER(G85)),0)=1),"VALID","INVALID"))</x:f>
      </x:c>
      <x:c r="O85" s="21" t="str">
        <x:f>IF(A85="","",IF(COUNTIF($A$6:$A$205,A85)&gt;1,"INVALID - DUPLICATE ID",IF(AND(B85&lt;&gt;"",D85&lt;&gt;"",H85&lt;&gt;"",I85&lt;&gt;"",J85&lt;&gt;"",K85="VALID",L85="VALID",M85="VALID",N85="VALID"),"VALID","INVALID - CONTROL / MISSING")))</x:f>
      </x:c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21" t="str">
        <x:f>IF(C86="","",IF(AND(COUNTIF(LISTS!$A$2:$A$8,C86)=1,C86=UPPER(C86)),"VALID","INVALID"))</x:f>
      </x:c>
      <x:c r="L86" s="21" t="str">
        <x:f>IF(E86="","",IF(AND(COUNTIF(LISTS!$C$2:$C$4,E86)=1,IFERROR(FIND(E86,UPPER(E86)),0)=1),"VALID","INVALID"))</x:f>
      </x:c>
      <x:c r="M86" s="21" t="str">
        <x:f>IF(F86="","",IF(AND(COUNTIF(LISTS!$D$2:$D$4,F86)=1,IFERROR(FIND(F86,UPPER(F86)),0)=1),"VALID","INVALID"))</x:f>
      </x:c>
      <x:c r="N86" s="21" t="str">
        <x:f>IF(G86="","",IF(AND(COUNTIF(LISTS!$E$2:$E$4,G86)=1,IFERROR(FIND(G86,UPPER(G86)),0)=1),"VALID","INVALID"))</x:f>
      </x:c>
      <x:c r="O86" s="21" t="str">
        <x:f>IF(A86="","",IF(COUNTIF($A$6:$A$205,A86)&gt;1,"INVALID - DUPLICATE ID",IF(AND(B86&lt;&gt;"",D86&lt;&gt;"",H86&lt;&gt;"",I86&lt;&gt;"",J86&lt;&gt;"",K86="VALID",L86="VALID",M86="VALID",N86="VALID"),"VALID","INVALID - CONTROL / MISSING")))</x:f>
      </x:c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21" t="str">
        <x:f>IF(C87="","",IF(AND(COUNTIF(LISTS!$A$2:$A$8,C87)=1,C87=UPPER(C87)),"VALID","INVALID"))</x:f>
      </x:c>
      <x:c r="L87" s="21" t="str">
        <x:f>IF(E87="","",IF(AND(COUNTIF(LISTS!$C$2:$C$4,E87)=1,IFERROR(FIND(E87,UPPER(E87)),0)=1),"VALID","INVALID"))</x:f>
      </x:c>
      <x:c r="M87" s="21" t="str">
        <x:f>IF(F87="","",IF(AND(COUNTIF(LISTS!$D$2:$D$4,F87)=1,IFERROR(FIND(F87,UPPER(F87)),0)=1),"VALID","INVALID"))</x:f>
      </x:c>
      <x:c r="N87" s="21" t="str">
        <x:f>IF(G87="","",IF(AND(COUNTIF(LISTS!$E$2:$E$4,G87)=1,IFERROR(FIND(G87,UPPER(G87)),0)=1),"VALID","INVALID"))</x:f>
      </x:c>
      <x:c r="O87" s="21" t="str">
        <x:f>IF(A87="","",IF(COUNTIF($A$6:$A$205,A87)&gt;1,"INVALID - DUPLICATE ID",IF(AND(B87&lt;&gt;"",D87&lt;&gt;"",H87&lt;&gt;"",I87&lt;&gt;"",J87&lt;&gt;"",K87="VALID",L87="VALID",M87="VALID",N87="VALID"),"VALID","INVALID - CONTROL / MISSING")))</x:f>
      </x:c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21" t="str">
        <x:f>IF(C88="","",IF(AND(COUNTIF(LISTS!$A$2:$A$8,C88)=1,C88=UPPER(C88)),"VALID","INVALID"))</x:f>
      </x:c>
      <x:c r="L88" s="21" t="str">
        <x:f>IF(E88="","",IF(AND(COUNTIF(LISTS!$C$2:$C$4,E88)=1,IFERROR(FIND(E88,UPPER(E88)),0)=1),"VALID","INVALID"))</x:f>
      </x:c>
      <x:c r="M88" s="21" t="str">
        <x:f>IF(F88="","",IF(AND(COUNTIF(LISTS!$D$2:$D$4,F88)=1,IFERROR(FIND(F88,UPPER(F88)),0)=1),"VALID","INVALID"))</x:f>
      </x:c>
      <x:c r="N88" s="21" t="str">
        <x:f>IF(G88="","",IF(AND(COUNTIF(LISTS!$E$2:$E$4,G88)=1,IFERROR(FIND(G88,UPPER(G88)),0)=1),"VALID","INVALID"))</x:f>
      </x:c>
      <x:c r="O88" s="21" t="str">
        <x:f>IF(A88="","",IF(COUNTIF($A$6:$A$205,A88)&gt;1,"INVALID - DUPLICATE ID",IF(AND(B88&lt;&gt;"",D88&lt;&gt;"",H88&lt;&gt;"",I88&lt;&gt;"",J88&lt;&gt;"",K88="VALID",L88="VALID",M88="VALID",N88="VALID"),"VALID","INVALID - CONTROL / MISSING")))</x:f>
      </x:c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21" t="str">
        <x:f>IF(C89="","",IF(AND(COUNTIF(LISTS!$A$2:$A$8,C89)=1,C89=UPPER(C89)),"VALID","INVALID"))</x:f>
      </x:c>
      <x:c r="L89" s="21" t="str">
        <x:f>IF(E89="","",IF(AND(COUNTIF(LISTS!$C$2:$C$4,E89)=1,IFERROR(FIND(E89,UPPER(E89)),0)=1),"VALID","INVALID"))</x:f>
      </x:c>
      <x:c r="M89" s="21" t="str">
        <x:f>IF(F89="","",IF(AND(COUNTIF(LISTS!$D$2:$D$4,F89)=1,IFERROR(FIND(F89,UPPER(F89)),0)=1),"VALID","INVALID"))</x:f>
      </x:c>
      <x:c r="N89" s="21" t="str">
        <x:f>IF(G89="","",IF(AND(COUNTIF(LISTS!$E$2:$E$4,G89)=1,IFERROR(FIND(G89,UPPER(G89)),0)=1),"VALID","INVALID"))</x:f>
      </x:c>
      <x:c r="O89" s="21" t="str">
        <x:f>IF(A89="","",IF(COUNTIF($A$6:$A$205,A89)&gt;1,"INVALID - DUPLICATE ID",IF(AND(B89&lt;&gt;"",D89&lt;&gt;"",H89&lt;&gt;"",I89&lt;&gt;"",J89&lt;&gt;"",K89="VALID",L89="VALID",M89="VALID",N89="VALID"),"VALID","INVALID - CONTROL / MISSING")))</x:f>
      </x:c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21" t="str">
        <x:f>IF(C90="","",IF(AND(COUNTIF(LISTS!$A$2:$A$8,C90)=1,C90=UPPER(C90)),"VALID","INVALID"))</x:f>
      </x:c>
      <x:c r="L90" s="21" t="str">
        <x:f>IF(E90="","",IF(AND(COUNTIF(LISTS!$C$2:$C$4,E90)=1,IFERROR(FIND(E90,UPPER(E90)),0)=1),"VALID","INVALID"))</x:f>
      </x:c>
      <x:c r="M90" s="21" t="str">
        <x:f>IF(F90="","",IF(AND(COUNTIF(LISTS!$D$2:$D$4,F90)=1,IFERROR(FIND(F90,UPPER(F90)),0)=1),"VALID","INVALID"))</x:f>
      </x:c>
      <x:c r="N90" s="21" t="str">
        <x:f>IF(G90="","",IF(AND(COUNTIF(LISTS!$E$2:$E$4,G90)=1,IFERROR(FIND(G90,UPPER(G90)),0)=1),"VALID","INVALID"))</x:f>
      </x:c>
      <x:c r="O90" s="21" t="str">
        <x:f>IF(A90="","",IF(COUNTIF($A$6:$A$205,A90)&gt;1,"INVALID - DUPLICATE ID",IF(AND(B90&lt;&gt;"",D90&lt;&gt;"",H90&lt;&gt;"",I90&lt;&gt;"",J90&lt;&gt;"",K90="VALID",L90="VALID",M90="VALID",N90="VALID"),"VALID","INVALID - CONTROL / MISSING")))</x:f>
      </x:c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21" t="str">
        <x:f>IF(C91="","",IF(AND(COUNTIF(LISTS!$A$2:$A$8,C91)=1,C91=UPPER(C91)),"VALID","INVALID"))</x:f>
      </x:c>
      <x:c r="L91" s="21" t="str">
        <x:f>IF(E91="","",IF(AND(COUNTIF(LISTS!$C$2:$C$4,E91)=1,IFERROR(FIND(E91,UPPER(E91)),0)=1),"VALID","INVALID"))</x:f>
      </x:c>
      <x:c r="M91" s="21" t="str">
        <x:f>IF(F91="","",IF(AND(COUNTIF(LISTS!$D$2:$D$4,F91)=1,IFERROR(FIND(F91,UPPER(F91)),0)=1),"VALID","INVALID"))</x:f>
      </x:c>
      <x:c r="N91" s="21" t="str">
        <x:f>IF(G91="","",IF(AND(COUNTIF(LISTS!$E$2:$E$4,G91)=1,IFERROR(FIND(G91,UPPER(G91)),0)=1),"VALID","INVALID"))</x:f>
      </x:c>
      <x:c r="O91" s="21" t="str">
        <x:f>IF(A91="","",IF(COUNTIF($A$6:$A$205,A91)&gt;1,"INVALID - DUPLICATE ID",IF(AND(B91&lt;&gt;"",D91&lt;&gt;"",H91&lt;&gt;"",I91&lt;&gt;"",J91&lt;&gt;"",K91="VALID",L91="VALID",M91="VALID",N91="VALID"),"VALID","INVALID - CONTROL / MISSING")))</x:f>
      </x:c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21" t="str">
        <x:f>IF(C92="","",IF(AND(COUNTIF(LISTS!$A$2:$A$8,C92)=1,C92=UPPER(C92)),"VALID","INVALID"))</x:f>
      </x:c>
      <x:c r="L92" s="21" t="str">
        <x:f>IF(E92="","",IF(AND(COUNTIF(LISTS!$C$2:$C$4,E92)=1,IFERROR(FIND(E92,UPPER(E92)),0)=1),"VALID","INVALID"))</x:f>
      </x:c>
      <x:c r="M92" s="21" t="str">
        <x:f>IF(F92="","",IF(AND(COUNTIF(LISTS!$D$2:$D$4,F92)=1,IFERROR(FIND(F92,UPPER(F92)),0)=1),"VALID","INVALID"))</x:f>
      </x:c>
      <x:c r="N92" s="21" t="str">
        <x:f>IF(G92="","",IF(AND(COUNTIF(LISTS!$E$2:$E$4,G92)=1,IFERROR(FIND(G92,UPPER(G92)),0)=1),"VALID","INVALID"))</x:f>
      </x:c>
      <x:c r="O92" s="21" t="str">
        <x:f>IF(A92="","",IF(COUNTIF($A$6:$A$205,A92)&gt;1,"INVALID - DUPLICATE ID",IF(AND(B92&lt;&gt;"",D92&lt;&gt;"",H92&lt;&gt;"",I92&lt;&gt;"",J92&lt;&gt;"",K92="VALID",L92="VALID",M92="VALID",N92="VALID"),"VALID","INVALID - CONTROL / MISSING")))</x:f>
      </x:c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21" t="str">
        <x:f>IF(C93="","",IF(AND(COUNTIF(LISTS!$A$2:$A$8,C93)=1,C93=UPPER(C93)),"VALID","INVALID"))</x:f>
      </x:c>
      <x:c r="L93" s="21" t="str">
        <x:f>IF(E93="","",IF(AND(COUNTIF(LISTS!$C$2:$C$4,E93)=1,IFERROR(FIND(E93,UPPER(E93)),0)=1),"VALID","INVALID"))</x:f>
      </x:c>
      <x:c r="M93" s="21" t="str">
        <x:f>IF(F93="","",IF(AND(COUNTIF(LISTS!$D$2:$D$4,F93)=1,IFERROR(FIND(F93,UPPER(F93)),0)=1),"VALID","INVALID"))</x:f>
      </x:c>
      <x:c r="N93" s="21" t="str">
        <x:f>IF(G93="","",IF(AND(COUNTIF(LISTS!$E$2:$E$4,G93)=1,IFERROR(FIND(G93,UPPER(G93)),0)=1),"VALID","INVALID"))</x:f>
      </x:c>
      <x:c r="O93" s="21" t="str">
        <x:f>IF(A93="","",IF(COUNTIF($A$6:$A$205,A93)&gt;1,"INVALID - DUPLICATE ID",IF(AND(B93&lt;&gt;"",D93&lt;&gt;"",H93&lt;&gt;"",I93&lt;&gt;"",J93&lt;&gt;"",K93="VALID",L93="VALID",M93="VALID",N93="VALID"),"VALID","INVALID - CONTROL / MISSING")))</x:f>
      </x:c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21" t="str">
        <x:f>IF(C94="","",IF(AND(COUNTIF(LISTS!$A$2:$A$8,C94)=1,C94=UPPER(C94)),"VALID","INVALID"))</x:f>
      </x:c>
      <x:c r="L94" s="21" t="str">
        <x:f>IF(E94="","",IF(AND(COUNTIF(LISTS!$C$2:$C$4,E94)=1,IFERROR(FIND(E94,UPPER(E94)),0)=1),"VALID","INVALID"))</x:f>
      </x:c>
      <x:c r="M94" s="21" t="str">
        <x:f>IF(F94="","",IF(AND(COUNTIF(LISTS!$D$2:$D$4,F94)=1,IFERROR(FIND(F94,UPPER(F94)),0)=1),"VALID","INVALID"))</x:f>
      </x:c>
      <x:c r="N94" s="21" t="str">
        <x:f>IF(G94="","",IF(AND(COUNTIF(LISTS!$E$2:$E$4,G94)=1,IFERROR(FIND(G94,UPPER(G94)),0)=1),"VALID","INVALID"))</x:f>
      </x:c>
      <x:c r="O94" s="21" t="str">
        <x:f>IF(A94="","",IF(COUNTIF($A$6:$A$205,A94)&gt;1,"INVALID - DUPLICATE ID",IF(AND(B94&lt;&gt;"",D94&lt;&gt;"",H94&lt;&gt;"",I94&lt;&gt;"",J94&lt;&gt;"",K94="VALID",L94="VALID",M94="VALID",N94="VALID"),"VALID","INVALID - CONTROL / MISSING")))</x:f>
      </x:c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21" t="str">
        <x:f>IF(C95="","",IF(AND(COUNTIF(LISTS!$A$2:$A$8,C95)=1,C95=UPPER(C95)),"VALID","INVALID"))</x:f>
      </x:c>
      <x:c r="L95" s="21" t="str">
        <x:f>IF(E95="","",IF(AND(COUNTIF(LISTS!$C$2:$C$4,E95)=1,IFERROR(FIND(E95,UPPER(E95)),0)=1),"VALID","INVALID"))</x:f>
      </x:c>
      <x:c r="M95" s="21" t="str">
        <x:f>IF(F95="","",IF(AND(COUNTIF(LISTS!$D$2:$D$4,F95)=1,IFERROR(FIND(F95,UPPER(F95)),0)=1),"VALID","INVALID"))</x:f>
      </x:c>
      <x:c r="N95" s="21" t="str">
        <x:f>IF(G95="","",IF(AND(COUNTIF(LISTS!$E$2:$E$4,G95)=1,IFERROR(FIND(G95,UPPER(G95)),0)=1),"VALID","INVALID"))</x:f>
      </x:c>
      <x:c r="O95" s="21" t="str">
        <x:f>IF(A95="","",IF(COUNTIF($A$6:$A$205,A95)&gt;1,"INVALID - DUPLICATE ID",IF(AND(B95&lt;&gt;"",D95&lt;&gt;"",H95&lt;&gt;"",I95&lt;&gt;"",J95&lt;&gt;"",K95="VALID",L95="VALID",M95="VALID",N95="VALID"),"VALID","INVALID - CONTROL / MISSING")))</x:f>
      </x:c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21" t="str">
        <x:f>IF(C96="","",IF(AND(COUNTIF(LISTS!$A$2:$A$8,C96)=1,C96=UPPER(C96)),"VALID","INVALID"))</x:f>
      </x:c>
      <x:c r="L96" s="21" t="str">
        <x:f>IF(E96="","",IF(AND(COUNTIF(LISTS!$C$2:$C$4,E96)=1,IFERROR(FIND(E96,UPPER(E96)),0)=1),"VALID","INVALID"))</x:f>
      </x:c>
      <x:c r="M96" s="21" t="str">
        <x:f>IF(F96="","",IF(AND(COUNTIF(LISTS!$D$2:$D$4,F96)=1,IFERROR(FIND(F96,UPPER(F96)),0)=1),"VALID","INVALID"))</x:f>
      </x:c>
      <x:c r="N96" s="21" t="str">
        <x:f>IF(G96="","",IF(AND(COUNTIF(LISTS!$E$2:$E$4,G96)=1,IFERROR(FIND(G96,UPPER(G96)),0)=1),"VALID","INVALID"))</x:f>
      </x:c>
      <x:c r="O96" s="21" t="str">
        <x:f>IF(A96="","",IF(COUNTIF($A$6:$A$205,A96)&gt;1,"INVALID - DUPLICATE ID",IF(AND(B96&lt;&gt;"",D96&lt;&gt;"",H96&lt;&gt;"",I96&lt;&gt;"",J96&lt;&gt;"",K96="VALID",L96="VALID",M96="VALID",N96="VALID"),"VALID","INVALID - CONTROL / MISSING")))</x:f>
      </x:c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21" t="str">
        <x:f>IF(C97="","",IF(AND(COUNTIF(LISTS!$A$2:$A$8,C97)=1,C97=UPPER(C97)),"VALID","INVALID"))</x:f>
      </x:c>
      <x:c r="L97" s="21" t="str">
        <x:f>IF(E97="","",IF(AND(COUNTIF(LISTS!$C$2:$C$4,E97)=1,IFERROR(FIND(E97,UPPER(E97)),0)=1),"VALID","INVALID"))</x:f>
      </x:c>
      <x:c r="M97" s="21" t="str">
        <x:f>IF(F97="","",IF(AND(COUNTIF(LISTS!$D$2:$D$4,F97)=1,IFERROR(FIND(F97,UPPER(F97)),0)=1),"VALID","INVALID"))</x:f>
      </x:c>
      <x:c r="N97" s="21" t="str">
        <x:f>IF(G97="","",IF(AND(COUNTIF(LISTS!$E$2:$E$4,G97)=1,IFERROR(FIND(G97,UPPER(G97)),0)=1),"VALID","INVALID"))</x:f>
      </x:c>
      <x:c r="O97" s="21" t="str">
        <x:f>IF(A97="","",IF(COUNTIF($A$6:$A$205,A97)&gt;1,"INVALID - DUPLICATE ID",IF(AND(B97&lt;&gt;"",D97&lt;&gt;"",H97&lt;&gt;"",I97&lt;&gt;"",J97&lt;&gt;"",K97="VALID",L97="VALID",M97="VALID",N97="VALID"),"VALID","INVALID - CONTROL / MISSING")))</x:f>
      </x:c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21" t="str">
        <x:f>IF(C98="","",IF(AND(COUNTIF(LISTS!$A$2:$A$8,C98)=1,C98=UPPER(C98)),"VALID","INVALID"))</x:f>
      </x:c>
      <x:c r="L98" s="21" t="str">
        <x:f>IF(E98="","",IF(AND(COUNTIF(LISTS!$C$2:$C$4,E98)=1,IFERROR(FIND(E98,UPPER(E98)),0)=1),"VALID","INVALID"))</x:f>
      </x:c>
      <x:c r="M98" s="21" t="str">
        <x:f>IF(F98="","",IF(AND(COUNTIF(LISTS!$D$2:$D$4,F98)=1,IFERROR(FIND(F98,UPPER(F98)),0)=1),"VALID","INVALID"))</x:f>
      </x:c>
      <x:c r="N98" s="21" t="str">
        <x:f>IF(G98="","",IF(AND(COUNTIF(LISTS!$E$2:$E$4,G98)=1,IFERROR(FIND(G98,UPPER(G98)),0)=1),"VALID","INVALID"))</x:f>
      </x:c>
      <x:c r="O98" s="21" t="str">
        <x:f>IF(A98="","",IF(COUNTIF($A$6:$A$205,A98)&gt;1,"INVALID - DUPLICATE ID",IF(AND(B98&lt;&gt;"",D98&lt;&gt;"",H98&lt;&gt;"",I98&lt;&gt;"",J98&lt;&gt;"",K98="VALID",L98="VALID",M98="VALID",N98="VALID"),"VALID","INVALID - CONTROL / MISSING")))</x:f>
      </x:c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21" t="str">
        <x:f>IF(C99="","",IF(AND(COUNTIF(LISTS!$A$2:$A$8,C99)=1,C99=UPPER(C99)),"VALID","INVALID"))</x:f>
      </x:c>
      <x:c r="L99" s="21" t="str">
        <x:f>IF(E99="","",IF(AND(COUNTIF(LISTS!$C$2:$C$4,E99)=1,IFERROR(FIND(E99,UPPER(E99)),0)=1),"VALID","INVALID"))</x:f>
      </x:c>
      <x:c r="M99" s="21" t="str">
        <x:f>IF(F99="","",IF(AND(COUNTIF(LISTS!$D$2:$D$4,F99)=1,IFERROR(FIND(F99,UPPER(F99)),0)=1),"VALID","INVALID"))</x:f>
      </x:c>
      <x:c r="N99" s="21" t="str">
        <x:f>IF(G99="","",IF(AND(COUNTIF(LISTS!$E$2:$E$4,G99)=1,IFERROR(FIND(G99,UPPER(G99)),0)=1),"VALID","INVALID"))</x:f>
      </x:c>
      <x:c r="O99" s="21" t="str">
        <x:f>IF(A99="","",IF(COUNTIF($A$6:$A$205,A99)&gt;1,"INVALID - DUPLICATE ID",IF(AND(B99&lt;&gt;"",D99&lt;&gt;"",H99&lt;&gt;"",I99&lt;&gt;"",J99&lt;&gt;"",K99="VALID",L99="VALID",M99="VALID",N99="VALID"),"VALID","INVALID - CONTROL / MISSING")))</x:f>
      </x:c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21" t="str">
        <x:f>IF(C100="","",IF(AND(COUNTIF(LISTS!$A$2:$A$8,C100)=1,C100=UPPER(C100)),"VALID","INVALID"))</x:f>
      </x:c>
      <x:c r="L100" s="21" t="str">
        <x:f>IF(E100="","",IF(AND(COUNTIF(LISTS!$C$2:$C$4,E100)=1,IFERROR(FIND(E100,UPPER(E100)),0)=1),"VALID","INVALID"))</x:f>
      </x:c>
      <x:c r="M100" s="21" t="str">
        <x:f>IF(F100="","",IF(AND(COUNTIF(LISTS!$D$2:$D$4,F100)=1,IFERROR(FIND(F100,UPPER(F100)),0)=1),"VALID","INVALID"))</x:f>
      </x:c>
      <x:c r="N100" s="21" t="str">
        <x:f>IF(G100="","",IF(AND(COUNTIF(LISTS!$E$2:$E$4,G100)=1,IFERROR(FIND(G100,UPPER(G100)),0)=1),"VALID","INVALID"))</x:f>
      </x:c>
      <x:c r="O100" s="21" t="str">
        <x:f>IF(A100="","",IF(COUNTIF($A$6:$A$205,A100)&gt;1,"INVALID - DUPLICATE ID",IF(AND(B100&lt;&gt;"",D100&lt;&gt;"",H100&lt;&gt;"",I100&lt;&gt;"",J100&lt;&gt;"",K100="VALID",L100="VALID",M100="VALID",N100="VALID"),"VALID","INVALID - CONTROL / MISSING")))</x:f>
      </x:c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21" t="str">
        <x:f>IF(C101="","",IF(AND(COUNTIF(LISTS!$A$2:$A$8,C101)=1,C101=UPPER(C101)),"VALID","INVALID"))</x:f>
      </x:c>
      <x:c r="L101" s="21" t="str">
        <x:f>IF(E101="","",IF(AND(COUNTIF(LISTS!$C$2:$C$4,E101)=1,IFERROR(FIND(E101,UPPER(E101)),0)=1),"VALID","INVALID"))</x:f>
      </x:c>
      <x:c r="M101" s="21" t="str">
        <x:f>IF(F101="","",IF(AND(COUNTIF(LISTS!$D$2:$D$4,F101)=1,IFERROR(FIND(F101,UPPER(F101)),0)=1),"VALID","INVALID"))</x:f>
      </x:c>
      <x:c r="N101" s="21" t="str">
        <x:f>IF(G101="","",IF(AND(COUNTIF(LISTS!$E$2:$E$4,G101)=1,IFERROR(FIND(G101,UPPER(G101)),0)=1),"VALID","INVALID"))</x:f>
      </x:c>
      <x:c r="O101" s="21" t="str">
        <x:f>IF(A101="","",IF(COUNTIF($A$6:$A$205,A101)&gt;1,"INVALID - DUPLICATE ID",IF(AND(B101&lt;&gt;"",D101&lt;&gt;"",H101&lt;&gt;"",I101&lt;&gt;"",J101&lt;&gt;"",K101="VALID",L101="VALID",M101="VALID",N101="VALID"),"VALID","INVALID - CONTROL / MISSING")))</x:f>
      </x:c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21" t="str">
        <x:f>IF(C102="","",IF(AND(COUNTIF(LISTS!$A$2:$A$8,C102)=1,C102=UPPER(C102)),"VALID","INVALID"))</x:f>
      </x:c>
      <x:c r="L102" s="21" t="str">
        <x:f>IF(E102="","",IF(AND(COUNTIF(LISTS!$C$2:$C$4,E102)=1,IFERROR(FIND(E102,UPPER(E102)),0)=1),"VALID","INVALID"))</x:f>
      </x:c>
      <x:c r="M102" s="21" t="str">
        <x:f>IF(F102="","",IF(AND(COUNTIF(LISTS!$D$2:$D$4,F102)=1,IFERROR(FIND(F102,UPPER(F102)),0)=1),"VALID","INVALID"))</x:f>
      </x:c>
      <x:c r="N102" s="21" t="str">
        <x:f>IF(G102="","",IF(AND(COUNTIF(LISTS!$E$2:$E$4,G102)=1,IFERROR(FIND(G102,UPPER(G102)),0)=1),"VALID","INVALID"))</x:f>
      </x:c>
      <x:c r="O102" s="21" t="str">
        <x:f>IF(A102="","",IF(COUNTIF($A$6:$A$205,A102)&gt;1,"INVALID - DUPLICATE ID",IF(AND(B102&lt;&gt;"",D102&lt;&gt;"",H102&lt;&gt;"",I102&lt;&gt;"",J102&lt;&gt;"",K102="VALID",L102="VALID",M102="VALID",N102="VALID"),"VALID","INVALID - CONTROL / MISSING")))</x:f>
      </x:c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21" t="str">
        <x:f>IF(C103="","",IF(AND(COUNTIF(LISTS!$A$2:$A$8,C103)=1,C103=UPPER(C103)),"VALID","INVALID"))</x:f>
      </x:c>
      <x:c r="L103" s="21" t="str">
        <x:f>IF(E103="","",IF(AND(COUNTIF(LISTS!$C$2:$C$4,E103)=1,IFERROR(FIND(E103,UPPER(E103)),0)=1),"VALID","INVALID"))</x:f>
      </x:c>
      <x:c r="M103" s="21" t="str">
        <x:f>IF(F103="","",IF(AND(COUNTIF(LISTS!$D$2:$D$4,F103)=1,IFERROR(FIND(F103,UPPER(F103)),0)=1),"VALID","INVALID"))</x:f>
      </x:c>
      <x:c r="N103" s="21" t="str">
        <x:f>IF(G103="","",IF(AND(COUNTIF(LISTS!$E$2:$E$4,G103)=1,IFERROR(FIND(G103,UPPER(G103)),0)=1),"VALID","INVALID"))</x:f>
      </x:c>
      <x:c r="O103" s="21" t="str">
        <x:f>IF(A103="","",IF(COUNTIF($A$6:$A$205,A103)&gt;1,"INVALID - DUPLICATE ID",IF(AND(B103&lt;&gt;"",D103&lt;&gt;"",H103&lt;&gt;"",I103&lt;&gt;"",J103&lt;&gt;"",K103="VALID",L103="VALID",M103="VALID",N103="VALID"),"VALID","INVALID - CONTROL / MISSING")))</x:f>
      </x:c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21" t="str">
        <x:f>IF(C104="","",IF(AND(COUNTIF(LISTS!$A$2:$A$8,C104)=1,C104=UPPER(C104)),"VALID","INVALID"))</x:f>
      </x:c>
      <x:c r="L104" s="21" t="str">
        <x:f>IF(E104="","",IF(AND(COUNTIF(LISTS!$C$2:$C$4,E104)=1,IFERROR(FIND(E104,UPPER(E104)),0)=1),"VALID","INVALID"))</x:f>
      </x:c>
      <x:c r="M104" s="21" t="str">
        <x:f>IF(F104="","",IF(AND(COUNTIF(LISTS!$D$2:$D$4,F104)=1,IFERROR(FIND(F104,UPPER(F104)),0)=1),"VALID","INVALID"))</x:f>
      </x:c>
      <x:c r="N104" s="21" t="str">
        <x:f>IF(G104="","",IF(AND(COUNTIF(LISTS!$E$2:$E$4,G104)=1,IFERROR(FIND(G104,UPPER(G104)),0)=1),"VALID","INVALID"))</x:f>
      </x:c>
      <x:c r="O104" s="21" t="str">
        <x:f>IF(A104="","",IF(COUNTIF($A$6:$A$205,A104)&gt;1,"INVALID - DUPLICATE ID",IF(AND(B104&lt;&gt;"",D104&lt;&gt;"",H104&lt;&gt;"",I104&lt;&gt;"",J104&lt;&gt;"",K104="VALID",L104="VALID",M104="VALID",N104="VALID"),"VALID","INVALID - CONTROL / MISSING")))</x:f>
      </x:c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21" t="str">
        <x:f>IF(C105="","",IF(AND(COUNTIF(LISTS!$A$2:$A$8,C105)=1,C105=UPPER(C105)),"VALID","INVALID"))</x:f>
      </x:c>
      <x:c r="L105" s="21" t="str">
        <x:f>IF(E105="","",IF(AND(COUNTIF(LISTS!$C$2:$C$4,E105)=1,IFERROR(FIND(E105,UPPER(E105)),0)=1),"VALID","INVALID"))</x:f>
      </x:c>
      <x:c r="M105" s="21" t="str">
        <x:f>IF(F105="","",IF(AND(COUNTIF(LISTS!$D$2:$D$4,F105)=1,IFERROR(FIND(F105,UPPER(F105)),0)=1),"VALID","INVALID"))</x:f>
      </x:c>
      <x:c r="N105" s="21" t="str">
        <x:f>IF(G105="","",IF(AND(COUNTIF(LISTS!$E$2:$E$4,G105)=1,IFERROR(FIND(G105,UPPER(G105)),0)=1),"VALID","INVALID"))</x:f>
      </x:c>
      <x:c r="O105" s="21" t="str">
        <x:f>IF(A105="","",IF(COUNTIF($A$6:$A$205,A105)&gt;1,"INVALID - DUPLICATE ID",IF(AND(B105&lt;&gt;"",D105&lt;&gt;"",H105&lt;&gt;"",I105&lt;&gt;"",J105&lt;&gt;"",K105="VALID",L105="VALID",M105="VALID",N105="VALID"),"VALID","INVALID - CONTROL / MISSING")))</x:f>
      </x:c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21" t="str">
        <x:f>IF(C106="","",IF(AND(COUNTIF(LISTS!$A$2:$A$8,C106)=1,C106=UPPER(C106)),"VALID","INVALID"))</x:f>
      </x:c>
      <x:c r="L106" s="21" t="str">
        <x:f>IF(E106="","",IF(AND(COUNTIF(LISTS!$C$2:$C$4,E106)=1,IFERROR(FIND(E106,UPPER(E106)),0)=1),"VALID","INVALID"))</x:f>
      </x:c>
      <x:c r="M106" s="21" t="str">
        <x:f>IF(F106="","",IF(AND(COUNTIF(LISTS!$D$2:$D$4,F106)=1,IFERROR(FIND(F106,UPPER(F106)),0)=1),"VALID","INVALID"))</x:f>
      </x:c>
      <x:c r="N106" s="21" t="str">
        <x:f>IF(G106="","",IF(AND(COUNTIF(LISTS!$E$2:$E$4,G106)=1,IFERROR(FIND(G106,UPPER(G106)),0)=1),"VALID","INVALID"))</x:f>
      </x:c>
      <x:c r="O106" s="21" t="str">
        <x:f>IF(A106="","",IF(COUNTIF($A$6:$A$205,A106)&gt;1,"INVALID - DUPLICATE ID",IF(AND(B106&lt;&gt;"",D106&lt;&gt;"",H106&lt;&gt;"",I106&lt;&gt;"",J106&lt;&gt;"",K106="VALID",L106="VALID",M106="VALID",N106="VALID"),"VALID","INVALID - CONTROL / MISSING")))</x:f>
      </x:c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21" t="str">
        <x:f>IF(C107="","",IF(AND(COUNTIF(LISTS!$A$2:$A$8,C107)=1,C107=UPPER(C107)),"VALID","INVALID"))</x:f>
      </x:c>
      <x:c r="L107" s="21" t="str">
        <x:f>IF(E107="","",IF(AND(COUNTIF(LISTS!$C$2:$C$4,E107)=1,IFERROR(FIND(E107,UPPER(E107)),0)=1),"VALID","INVALID"))</x:f>
      </x:c>
      <x:c r="M107" s="21" t="str">
        <x:f>IF(F107="","",IF(AND(COUNTIF(LISTS!$D$2:$D$4,F107)=1,IFERROR(FIND(F107,UPPER(F107)),0)=1),"VALID","INVALID"))</x:f>
      </x:c>
      <x:c r="N107" s="21" t="str">
        <x:f>IF(G107="","",IF(AND(COUNTIF(LISTS!$E$2:$E$4,G107)=1,IFERROR(FIND(G107,UPPER(G107)),0)=1),"VALID","INVALID"))</x:f>
      </x:c>
      <x:c r="O107" s="21" t="str">
        <x:f>IF(A107="","",IF(COUNTIF($A$6:$A$205,A107)&gt;1,"INVALID - DUPLICATE ID",IF(AND(B107&lt;&gt;"",D107&lt;&gt;"",H107&lt;&gt;"",I107&lt;&gt;"",J107&lt;&gt;"",K107="VALID",L107="VALID",M107="VALID",N107="VALID"),"VALID","INVALID - CONTROL / MISSING")))</x:f>
      </x:c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21" t="str">
        <x:f>IF(C108="","",IF(AND(COUNTIF(LISTS!$A$2:$A$8,C108)=1,C108=UPPER(C108)),"VALID","INVALID"))</x:f>
      </x:c>
      <x:c r="L108" s="21" t="str">
        <x:f>IF(E108="","",IF(AND(COUNTIF(LISTS!$C$2:$C$4,E108)=1,IFERROR(FIND(E108,UPPER(E108)),0)=1),"VALID","INVALID"))</x:f>
      </x:c>
      <x:c r="M108" s="21" t="str">
        <x:f>IF(F108="","",IF(AND(COUNTIF(LISTS!$D$2:$D$4,F108)=1,IFERROR(FIND(F108,UPPER(F108)),0)=1),"VALID","INVALID"))</x:f>
      </x:c>
      <x:c r="N108" s="21" t="str">
        <x:f>IF(G108="","",IF(AND(COUNTIF(LISTS!$E$2:$E$4,G108)=1,IFERROR(FIND(G108,UPPER(G108)),0)=1),"VALID","INVALID"))</x:f>
      </x:c>
      <x:c r="O108" s="21" t="str">
        <x:f>IF(A108="","",IF(COUNTIF($A$6:$A$205,A108)&gt;1,"INVALID - DUPLICATE ID",IF(AND(B108&lt;&gt;"",D108&lt;&gt;"",H108&lt;&gt;"",I108&lt;&gt;"",J108&lt;&gt;"",K108="VALID",L108="VALID",M108="VALID",N108="VALID"),"VALID","INVALID - CONTROL / MISSING")))</x:f>
      </x:c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21" t="str">
        <x:f>IF(C109="","",IF(AND(COUNTIF(LISTS!$A$2:$A$8,C109)=1,C109=UPPER(C109)),"VALID","INVALID"))</x:f>
      </x:c>
      <x:c r="L109" s="21" t="str">
        <x:f>IF(E109="","",IF(AND(COUNTIF(LISTS!$C$2:$C$4,E109)=1,IFERROR(FIND(E109,UPPER(E109)),0)=1),"VALID","INVALID"))</x:f>
      </x:c>
      <x:c r="M109" s="21" t="str">
        <x:f>IF(F109="","",IF(AND(COUNTIF(LISTS!$D$2:$D$4,F109)=1,IFERROR(FIND(F109,UPPER(F109)),0)=1),"VALID","INVALID"))</x:f>
      </x:c>
      <x:c r="N109" s="21" t="str">
        <x:f>IF(G109="","",IF(AND(COUNTIF(LISTS!$E$2:$E$4,G109)=1,IFERROR(FIND(G109,UPPER(G109)),0)=1),"VALID","INVALID"))</x:f>
      </x:c>
      <x:c r="O109" s="21" t="str">
        <x:f>IF(A109="","",IF(COUNTIF($A$6:$A$205,A109)&gt;1,"INVALID - DUPLICATE ID",IF(AND(B109&lt;&gt;"",D109&lt;&gt;"",H109&lt;&gt;"",I109&lt;&gt;"",J109&lt;&gt;"",K109="VALID",L109="VALID",M109="VALID",N109="VALID"),"VALID","INVALID - CONTROL / MISSING")))</x:f>
      </x:c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21" t="str">
        <x:f>IF(C110="","",IF(AND(COUNTIF(LISTS!$A$2:$A$8,C110)=1,C110=UPPER(C110)),"VALID","INVALID"))</x:f>
      </x:c>
      <x:c r="L110" s="21" t="str">
        <x:f>IF(E110="","",IF(AND(COUNTIF(LISTS!$C$2:$C$4,E110)=1,IFERROR(FIND(E110,UPPER(E110)),0)=1),"VALID","INVALID"))</x:f>
      </x:c>
      <x:c r="M110" s="21" t="str">
        <x:f>IF(F110="","",IF(AND(COUNTIF(LISTS!$D$2:$D$4,F110)=1,IFERROR(FIND(F110,UPPER(F110)),0)=1),"VALID","INVALID"))</x:f>
      </x:c>
      <x:c r="N110" s="21" t="str">
        <x:f>IF(G110="","",IF(AND(COUNTIF(LISTS!$E$2:$E$4,G110)=1,IFERROR(FIND(G110,UPPER(G110)),0)=1),"VALID","INVALID"))</x:f>
      </x:c>
      <x:c r="O110" s="21" t="str">
        <x:f>IF(A110="","",IF(COUNTIF($A$6:$A$205,A110)&gt;1,"INVALID - DUPLICATE ID",IF(AND(B110&lt;&gt;"",D110&lt;&gt;"",H110&lt;&gt;"",I110&lt;&gt;"",J110&lt;&gt;"",K110="VALID",L110="VALID",M110="VALID",N110="VALID"),"VALID","INVALID - CONTROL / MISSING")))</x:f>
      </x:c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21" t="str">
        <x:f>IF(C111="","",IF(AND(COUNTIF(LISTS!$A$2:$A$8,C111)=1,C111=UPPER(C111)),"VALID","INVALID"))</x:f>
      </x:c>
      <x:c r="L111" s="21" t="str">
        <x:f>IF(E111="","",IF(AND(COUNTIF(LISTS!$C$2:$C$4,E111)=1,IFERROR(FIND(E111,UPPER(E111)),0)=1),"VALID","INVALID"))</x:f>
      </x:c>
      <x:c r="M111" s="21" t="str">
        <x:f>IF(F111="","",IF(AND(COUNTIF(LISTS!$D$2:$D$4,F111)=1,IFERROR(FIND(F111,UPPER(F111)),0)=1),"VALID","INVALID"))</x:f>
      </x:c>
      <x:c r="N111" s="21" t="str">
        <x:f>IF(G111="","",IF(AND(COUNTIF(LISTS!$E$2:$E$4,G111)=1,IFERROR(FIND(G111,UPPER(G111)),0)=1),"VALID","INVALID"))</x:f>
      </x:c>
      <x:c r="O111" s="21" t="str">
        <x:f>IF(A111="","",IF(COUNTIF($A$6:$A$205,A111)&gt;1,"INVALID - DUPLICATE ID",IF(AND(B111&lt;&gt;"",D111&lt;&gt;"",H111&lt;&gt;"",I111&lt;&gt;"",J111&lt;&gt;"",K111="VALID",L111="VALID",M111="VALID",N111="VALID"),"VALID","INVALID - CONTROL / MISSING")))</x:f>
      </x:c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21" t="str">
        <x:f>IF(C112="","",IF(AND(COUNTIF(LISTS!$A$2:$A$8,C112)=1,C112=UPPER(C112)),"VALID","INVALID"))</x:f>
      </x:c>
      <x:c r="L112" s="21" t="str">
        <x:f>IF(E112="","",IF(AND(COUNTIF(LISTS!$C$2:$C$4,E112)=1,IFERROR(FIND(E112,UPPER(E112)),0)=1),"VALID","INVALID"))</x:f>
      </x:c>
      <x:c r="M112" s="21" t="str">
        <x:f>IF(F112="","",IF(AND(COUNTIF(LISTS!$D$2:$D$4,F112)=1,IFERROR(FIND(F112,UPPER(F112)),0)=1),"VALID","INVALID"))</x:f>
      </x:c>
      <x:c r="N112" s="21" t="str">
        <x:f>IF(G112="","",IF(AND(COUNTIF(LISTS!$E$2:$E$4,G112)=1,IFERROR(FIND(G112,UPPER(G112)),0)=1),"VALID","INVALID"))</x:f>
      </x:c>
      <x:c r="O112" s="21" t="str">
        <x:f>IF(A112="","",IF(COUNTIF($A$6:$A$205,A112)&gt;1,"INVALID - DUPLICATE ID",IF(AND(B112&lt;&gt;"",D112&lt;&gt;"",H112&lt;&gt;"",I112&lt;&gt;"",J112&lt;&gt;"",K112="VALID",L112="VALID",M112="VALID",N112="VALID"),"VALID","INVALID - CONTROL / MISSING")))</x:f>
      </x:c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21" t="str">
        <x:f>IF(C113="","",IF(AND(COUNTIF(LISTS!$A$2:$A$8,C113)=1,C113=UPPER(C113)),"VALID","INVALID"))</x:f>
      </x:c>
      <x:c r="L113" s="21" t="str">
        <x:f>IF(E113="","",IF(AND(COUNTIF(LISTS!$C$2:$C$4,E113)=1,IFERROR(FIND(E113,UPPER(E113)),0)=1),"VALID","INVALID"))</x:f>
      </x:c>
      <x:c r="M113" s="21" t="str">
        <x:f>IF(F113="","",IF(AND(COUNTIF(LISTS!$D$2:$D$4,F113)=1,IFERROR(FIND(F113,UPPER(F113)),0)=1),"VALID","INVALID"))</x:f>
      </x:c>
      <x:c r="N113" s="21" t="str">
        <x:f>IF(G113="","",IF(AND(COUNTIF(LISTS!$E$2:$E$4,G113)=1,IFERROR(FIND(G113,UPPER(G113)),0)=1),"VALID","INVALID"))</x:f>
      </x:c>
      <x:c r="O113" s="21" t="str">
        <x:f>IF(A113="","",IF(COUNTIF($A$6:$A$205,A113)&gt;1,"INVALID - DUPLICATE ID",IF(AND(B113&lt;&gt;"",D113&lt;&gt;"",H113&lt;&gt;"",I113&lt;&gt;"",J113&lt;&gt;"",K113="VALID",L113="VALID",M113="VALID",N113="VALID"),"VALID","INVALID - CONTROL / MISSING")))</x:f>
      </x:c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21" t="str">
        <x:f>IF(C114="","",IF(AND(COUNTIF(LISTS!$A$2:$A$8,C114)=1,C114=UPPER(C114)),"VALID","INVALID"))</x:f>
      </x:c>
      <x:c r="L114" s="21" t="str">
        <x:f>IF(E114="","",IF(AND(COUNTIF(LISTS!$C$2:$C$4,E114)=1,IFERROR(FIND(E114,UPPER(E114)),0)=1),"VALID","INVALID"))</x:f>
      </x:c>
      <x:c r="M114" s="21" t="str">
        <x:f>IF(F114="","",IF(AND(COUNTIF(LISTS!$D$2:$D$4,F114)=1,IFERROR(FIND(F114,UPPER(F114)),0)=1),"VALID","INVALID"))</x:f>
      </x:c>
      <x:c r="N114" s="21" t="str">
        <x:f>IF(G114="","",IF(AND(COUNTIF(LISTS!$E$2:$E$4,G114)=1,IFERROR(FIND(G114,UPPER(G114)),0)=1),"VALID","INVALID"))</x:f>
      </x:c>
      <x:c r="O114" s="21" t="str">
        <x:f>IF(A114="","",IF(COUNTIF($A$6:$A$205,A114)&gt;1,"INVALID - DUPLICATE ID",IF(AND(B114&lt;&gt;"",D114&lt;&gt;"",H114&lt;&gt;"",I114&lt;&gt;"",J114&lt;&gt;"",K114="VALID",L114="VALID",M114="VALID",N114="VALID"),"VALID","INVALID - CONTROL / MISSING")))</x:f>
      </x:c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21" t="str">
        <x:f>IF(C115="","",IF(AND(COUNTIF(LISTS!$A$2:$A$8,C115)=1,C115=UPPER(C115)),"VALID","INVALID"))</x:f>
      </x:c>
      <x:c r="L115" s="21" t="str">
        <x:f>IF(E115="","",IF(AND(COUNTIF(LISTS!$C$2:$C$4,E115)=1,IFERROR(FIND(E115,UPPER(E115)),0)=1),"VALID","INVALID"))</x:f>
      </x:c>
      <x:c r="M115" s="21" t="str">
        <x:f>IF(F115="","",IF(AND(COUNTIF(LISTS!$D$2:$D$4,F115)=1,IFERROR(FIND(F115,UPPER(F115)),0)=1),"VALID","INVALID"))</x:f>
      </x:c>
      <x:c r="N115" s="21" t="str">
        <x:f>IF(G115="","",IF(AND(COUNTIF(LISTS!$E$2:$E$4,G115)=1,IFERROR(FIND(G115,UPPER(G115)),0)=1),"VALID","INVALID"))</x:f>
      </x:c>
      <x:c r="O115" s="21" t="str">
        <x:f>IF(A115="","",IF(COUNTIF($A$6:$A$205,A115)&gt;1,"INVALID - DUPLICATE ID",IF(AND(B115&lt;&gt;"",D115&lt;&gt;"",H115&lt;&gt;"",I115&lt;&gt;"",J115&lt;&gt;"",K115="VALID",L115="VALID",M115="VALID",N115="VALID"),"VALID","INVALID - CONTROL / MISSING")))</x:f>
      </x:c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21" t="str">
        <x:f>IF(C116="","",IF(AND(COUNTIF(LISTS!$A$2:$A$8,C116)=1,C116=UPPER(C116)),"VALID","INVALID"))</x:f>
      </x:c>
      <x:c r="L116" s="21" t="str">
        <x:f>IF(E116="","",IF(AND(COUNTIF(LISTS!$C$2:$C$4,E116)=1,IFERROR(FIND(E116,UPPER(E116)),0)=1),"VALID","INVALID"))</x:f>
      </x:c>
      <x:c r="M116" s="21" t="str">
        <x:f>IF(F116="","",IF(AND(COUNTIF(LISTS!$D$2:$D$4,F116)=1,IFERROR(FIND(F116,UPPER(F116)),0)=1),"VALID","INVALID"))</x:f>
      </x:c>
      <x:c r="N116" s="21" t="str">
        <x:f>IF(G116="","",IF(AND(COUNTIF(LISTS!$E$2:$E$4,G116)=1,IFERROR(FIND(G116,UPPER(G116)),0)=1),"VALID","INVALID"))</x:f>
      </x:c>
      <x:c r="O116" s="21" t="str">
        <x:f>IF(A116="","",IF(COUNTIF($A$6:$A$205,A116)&gt;1,"INVALID - DUPLICATE ID",IF(AND(B116&lt;&gt;"",D116&lt;&gt;"",H116&lt;&gt;"",I116&lt;&gt;"",J116&lt;&gt;"",K116="VALID",L116="VALID",M116="VALID",N116="VALID"),"VALID","INVALID - CONTROL / MISSING")))</x:f>
      </x:c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21" t="str">
        <x:f>IF(C117="","",IF(AND(COUNTIF(LISTS!$A$2:$A$8,C117)=1,C117=UPPER(C117)),"VALID","INVALID"))</x:f>
      </x:c>
      <x:c r="L117" s="21" t="str">
        <x:f>IF(E117="","",IF(AND(COUNTIF(LISTS!$C$2:$C$4,E117)=1,IFERROR(FIND(E117,UPPER(E117)),0)=1),"VALID","INVALID"))</x:f>
      </x:c>
      <x:c r="M117" s="21" t="str">
        <x:f>IF(F117="","",IF(AND(COUNTIF(LISTS!$D$2:$D$4,F117)=1,IFERROR(FIND(F117,UPPER(F117)),0)=1),"VALID","INVALID"))</x:f>
      </x:c>
      <x:c r="N117" s="21" t="str">
        <x:f>IF(G117="","",IF(AND(COUNTIF(LISTS!$E$2:$E$4,G117)=1,IFERROR(FIND(G117,UPPER(G117)),0)=1),"VALID","INVALID"))</x:f>
      </x:c>
      <x:c r="O117" s="21" t="str">
        <x:f>IF(A117="","",IF(COUNTIF($A$6:$A$205,A117)&gt;1,"INVALID - DUPLICATE ID",IF(AND(B117&lt;&gt;"",D117&lt;&gt;"",H117&lt;&gt;"",I117&lt;&gt;"",J117&lt;&gt;"",K117="VALID",L117="VALID",M117="VALID",N117="VALID"),"VALID","INVALID - CONTROL / MISSING")))</x:f>
      </x:c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21" t="str">
        <x:f>IF(C118="","",IF(AND(COUNTIF(LISTS!$A$2:$A$8,C118)=1,C118=UPPER(C118)),"VALID","INVALID"))</x:f>
      </x:c>
      <x:c r="L118" s="21" t="str">
        <x:f>IF(E118="","",IF(AND(COUNTIF(LISTS!$C$2:$C$4,E118)=1,IFERROR(FIND(E118,UPPER(E118)),0)=1),"VALID","INVALID"))</x:f>
      </x:c>
      <x:c r="M118" s="21" t="str">
        <x:f>IF(F118="","",IF(AND(COUNTIF(LISTS!$D$2:$D$4,F118)=1,IFERROR(FIND(F118,UPPER(F118)),0)=1),"VALID","INVALID"))</x:f>
      </x:c>
      <x:c r="N118" s="21" t="str">
        <x:f>IF(G118="","",IF(AND(COUNTIF(LISTS!$E$2:$E$4,G118)=1,IFERROR(FIND(G118,UPPER(G118)),0)=1),"VALID","INVALID"))</x:f>
      </x:c>
      <x:c r="O118" s="21" t="str">
        <x:f>IF(A118="","",IF(COUNTIF($A$6:$A$205,A118)&gt;1,"INVALID - DUPLICATE ID",IF(AND(B118&lt;&gt;"",D118&lt;&gt;"",H118&lt;&gt;"",I118&lt;&gt;"",J118&lt;&gt;"",K118="VALID",L118="VALID",M118="VALID",N118="VALID"),"VALID","INVALID - CONTROL / MISSING")))</x:f>
      </x:c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21" t="str">
        <x:f>IF(C119="","",IF(AND(COUNTIF(LISTS!$A$2:$A$8,C119)=1,C119=UPPER(C119)),"VALID","INVALID"))</x:f>
      </x:c>
      <x:c r="L119" s="21" t="str">
        <x:f>IF(E119="","",IF(AND(COUNTIF(LISTS!$C$2:$C$4,E119)=1,IFERROR(FIND(E119,UPPER(E119)),0)=1),"VALID","INVALID"))</x:f>
      </x:c>
      <x:c r="M119" s="21" t="str">
        <x:f>IF(F119="","",IF(AND(COUNTIF(LISTS!$D$2:$D$4,F119)=1,IFERROR(FIND(F119,UPPER(F119)),0)=1),"VALID","INVALID"))</x:f>
      </x:c>
      <x:c r="N119" s="21" t="str">
        <x:f>IF(G119="","",IF(AND(COUNTIF(LISTS!$E$2:$E$4,G119)=1,IFERROR(FIND(G119,UPPER(G119)),0)=1),"VALID","INVALID"))</x:f>
      </x:c>
      <x:c r="O119" s="21" t="str">
        <x:f>IF(A119="","",IF(COUNTIF($A$6:$A$205,A119)&gt;1,"INVALID - DUPLICATE ID",IF(AND(B119&lt;&gt;"",D119&lt;&gt;"",H119&lt;&gt;"",I119&lt;&gt;"",J119&lt;&gt;"",K119="VALID",L119="VALID",M119="VALID",N119="VALID"),"VALID","INVALID - CONTROL / MISSING")))</x:f>
      </x:c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21" t="str">
        <x:f>IF(C120="","",IF(AND(COUNTIF(LISTS!$A$2:$A$8,C120)=1,C120=UPPER(C120)),"VALID","INVALID"))</x:f>
      </x:c>
      <x:c r="L120" s="21" t="str">
        <x:f>IF(E120="","",IF(AND(COUNTIF(LISTS!$C$2:$C$4,E120)=1,IFERROR(FIND(E120,UPPER(E120)),0)=1),"VALID","INVALID"))</x:f>
      </x:c>
      <x:c r="M120" s="21" t="str">
        <x:f>IF(F120="","",IF(AND(COUNTIF(LISTS!$D$2:$D$4,F120)=1,IFERROR(FIND(F120,UPPER(F120)),0)=1),"VALID","INVALID"))</x:f>
      </x:c>
      <x:c r="N120" s="21" t="str">
        <x:f>IF(G120="","",IF(AND(COUNTIF(LISTS!$E$2:$E$4,G120)=1,IFERROR(FIND(G120,UPPER(G120)),0)=1),"VALID","INVALID"))</x:f>
      </x:c>
      <x:c r="O120" s="21" t="str">
        <x:f>IF(A120="","",IF(COUNTIF($A$6:$A$205,A120)&gt;1,"INVALID - DUPLICATE ID",IF(AND(B120&lt;&gt;"",D120&lt;&gt;"",H120&lt;&gt;"",I120&lt;&gt;"",J120&lt;&gt;"",K120="VALID",L120="VALID",M120="VALID",N120="VALID"),"VALID","INVALID - CONTROL / MISSING")))</x:f>
      </x:c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21" t="str">
        <x:f>IF(C121="","",IF(AND(COUNTIF(LISTS!$A$2:$A$8,C121)=1,C121=UPPER(C121)),"VALID","INVALID"))</x:f>
      </x:c>
      <x:c r="L121" s="21" t="str">
        <x:f>IF(E121="","",IF(AND(COUNTIF(LISTS!$C$2:$C$4,E121)=1,IFERROR(FIND(E121,UPPER(E121)),0)=1),"VALID","INVALID"))</x:f>
      </x:c>
      <x:c r="M121" s="21" t="str">
        <x:f>IF(F121="","",IF(AND(COUNTIF(LISTS!$D$2:$D$4,F121)=1,IFERROR(FIND(F121,UPPER(F121)),0)=1),"VALID","INVALID"))</x:f>
      </x:c>
      <x:c r="N121" s="21" t="str">
        <x:f>IF(G121="","",IF(AND(COUNTIF(LISTS!$E$2:$E$4,G121)=1,IFERROR(FIND(G121,UPPER(G121)),0)=1),"VALID","INVALID"))</x:f>
      </x:c>
      <x:c r="O121" s="21" t="str">
        <x:f>IF(A121="","",IF(COUNTIF($A$6:$A$205,A121)&gt;1,"INVALID - DUPLICATE ID",IF(AND(B121&lt;&gt;"",D121&lt;&gt;"",H121&lt;&gt;"",I121&lt;&gt;"",J121&lt;&gt;"",K121="VALID",L121="VALID",M121="VALID",N121="VALID"),"VALID","INVALID - CONTROL / MISSING")))</x:f>
      </x:c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21" t="str">
        <x:f>IF(C122="","",IF(AND(COUNTIF(LISTS!$A$2:$A$8,C122)=1,C122=UPPER(C122)),"VALID","INVALID"))</x:f>
      </x:c>
      <x:c r="L122" s="21" t="str">
        <x:f>IF(E122="","",IF(AND(COUNTIF(LISTS!$C$2:$C$4,E122)=1,IFERROR(FIND(E122,UPPER(E122)),0)=1),"VALID","INVALID"))</x:f>
      </x:c>
      <x:c r="M122" s="21" t="str">
        <x:f>IF(F122="","",IF(AND(COUNTIF(LISTS!$D$2:$D$4,F122)=1,IFERROR(FIND(F122,UPPER(F122)),0)=1),"VALID","INVALID"))</x:f>
      </x:c>
      <x:c r="N122" s="21" t="str">
        <x:f>IF(G122="","",IF(AND(COUNTIF(LISTS!$E$2:$E$4,G122)=1,IFERROR(FIND(G122,UPPER(G122)),0)=1),"VALID","INVALID"))</x:f>
      </x:c>
      <x:c r="O122" s="21" t="str">
        <x:f>IF(A122="","",IF(COUNTIF($A$6:$A$205,A122)&gt;1,"INVALID - DUPLICATE ID",IF(AND(B122&lt;&gt;"",D122&lt;&gt;"",H122&lt;&gt;"",I122&lt;&gt;"",J122&lt;&gt;"",K122="VALID",L122="VALID",M122="VALID",N122="VALID"),"VALID","INVALID - CONTROL / MISSING")))</x:f>
      </x:c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21" t="str">
        <x:f>IF(C123="","",IF(AND(COUNTIF(LISTS!$A$2:$A$8,C123)=1,C123=UPPER(C123)),"VALID","INVALID"))</x:f>
      </x:c>
      <x:c r="L123" s="21" t="str">
        <x:f>IF(E123="","",IF(AND(COUNTIF(LISTS!$C$2:$C$4,E123)=1,IFERROR(FIND(E123,UPPER(E123)),0)=1),"VALID","INVALID"))</x:f>
      </x:c>
      <x:c r="M123" s="21" t="str">
        <x:f>IF(F123="","",IF(AND(COUNTIF(LISTS!$D$2:$D$4,F123)=1,IFERROR(FIND(F123,UPPER(F123)),0)=1),"VALID","INVALID"))</x:f>
      </x:c>
      <x:c r="N123" s="21" t="str">
        <x:f>IF(G123="","",IF(AND(COUNTIF(LISTS!$E$2:$E$4,G123)=1,IFERROR(FIND(G123,UPPER(G123)),0)=1),"VALID","INVALID"))</x:f>
      </x:c>
      <x:c r="O123" s="21" t="str">
        <x:f>IF(A123="","",IF(COUNTIF($A$6:$A$205,A123)&gt;1,"INVALID - DUPLICATE ID",IF(AND(B123&lt;&gt;"",D123&lt;&gt;"",H123&lt;&gt;"",I123&lt;&gt;"",J123&lt;&gt;"",K123="VALID",L123="VALID",M123="VALID",N123="VALID"),"VALID","INVALID - CONTROL / MISSING")))</x:f>
      </x:c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21" t="str">
        <x:f>IF(C124="","",IF(AND(COUNTIF(LISTS!$A$2:$A$8,C124)=1,C124=UPPER(C124)),"VALID","INVALID"))</x:f>
      </x:c>
      <x:c r="L124" s="21" t="str">
        <x:f>IF(E124="","",IF(AND(COUNTIF(LISTS!$C$2:$C$4,E124)=1,IFERROR(FIND(E124,UPPER(E124)),0)=1),"VALID","INVALID"))</x:f>
      </x:c>
      <x:c r="M124" s="21" t="str">
        <x:f>IF(F124="","",IF(AND(COUNTIF(LISTS!$D$2:$D$4,F124)=1,IFERROR(FIND(F124,UPPER(F124)),0)=1),"VALID","INVALID"))</x:f>
      </x:c>
      <x:c r="N124" s="21" t="str">
        <x:f>IF(G124="","",IF(AND(COUNTIF(LISTS!$E$2:$E$4,G124)=1,IFERROR(FIND(G124,UPPER(G124)),0)=1),"VALID","INVALID"))</x:f>
      </x:c>
      <x:c r="O124" s="21" t="str">
        <x:f>IF(A124="","",IF(COUNTIF($A$6:$A$205,A124)&gt;1,"INVALID - DUPLICATE ID",IF(AND(B124&lt;&gt;"",D124&lt;&gt;"",H124&lt;&gt;"",I124&lt;&gt;"",J124&lt;&gt;"",K124="VALID",L124="VALID",M124="VALID",N124="VALID"),"VALID","INVALID - CONTROL / MISSING")))</x:f>
      </x:c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21" t="str">
        <x:f>IF(C125="","",IF(AND(COUNTIF(LISTS!$A$2:$A$8,C125)=1,C125=UPPER(C125)),"VALID","INVALID"))</x:f>
      </x:c>
      <x:c r="L125" s="21" t="str">
        <x:f>IF(E125="","",IF(AND(COUNTIF(LISTS!$C$2:$C$4,E125)=1,IFERROR(FIND(E125,UPPER(E125)),0)=1),"VALID","INVALID"))</x:f>
      </x:c>
      <x:c r="M125" s="21" t="str">
        <x:f>IF(F125="","",IF(AND(COUNTIF(LISTS!$D$2:$D$4,F125)=1,IFERROR(FIND(F125,UPPER(F125)),0)=1),"VALID","INVALID"))</x:f>
      </x:c>
      <x:c r="N125" s="21" t="str">
        <x:f>IF(G125="","",IF(AND(COUNTIF(LISTS!$E$2:$E$4,G125)=1,IFERROR(FIND(G125,UPPER(G125)),0)=1),"VALID","INVALID"))</x:f>
      </x:c>
      <x:c r="O125" s="21" t="str">
        <x:f>IF(A125="","",IF(COUNTIF($A$6:$A$205,A125)&gt;1,"INVALID - DUPLICATE ID",IF(AND(B125&lt;&gt;"",D125&lt;&gt;"",H125&lt;&gt;"",I125&lt;&gt;"",J125&lt;&gt;"",K125="VALID",L125="VALID",M125="VALID",N125="VALID"),"VALID","INVALID - CONTROL / MISSING")))</x:f>
      </x:c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21" t="str">
        <x:f>IF(C126="","",IF(AND(COUNTIF(LISTS!$A$2:$A$8,C126)=1,C126=UPPER(C126)),"VALID","INVALID"))</x:f>
      </x:c>
      <x:c r="L126" s="21" t="str">
        <x:f>IF(E126="","",IF(AND(COUNTIF(LISTS!$C$2:$C$4,E126)=1,IFERROR(FIND(E126,UPPER(E126)),0)=1),"VALID","INVALID"))</x:f>
      </x:c>
      <x:c r="M126" s="21" t="str">
        <x:f>IF(F126="","",IF(AND(COUNTIF(LISTS!$D$2:$D$4,F126)=1,IFERROR(FIND(F126,UPPER(F126)),0)=1),"VALID","INVALID"))</x:f>
      </x:c>
      <x:c r="N126" s="21" t="str">
        <x:f>IF(G126="","",IF(AND(COUNTIF(LISTS!$E$2:$E$4,G126)=1,IFERROR(FIND(G126,UPPER(G126)),0)=1),"VALID","INVALID"))</x:f>
      </x:c>
      <x:c r="O126" s="21" t="str">
        <x:f>IF(A126="","",IF(COUNTIF($A$6:$A$205,A126)&gt;1,"INVALID - DUPLICATE ID",IF(AND(B126&lt;&gt;"",D126&lt;&gt;"",H126&lt;&gt;"",I126&lt;&gt;"",J126&lt;&gt;"",K126="VALID",L126="VALID",M126="VALID",N126="VALID"),"VALID","INVALID - CONTROL / MISSING")))</x:f>
      </x:c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21" t="str">
        <x:f>IF(C127="","",IF(AND(COUNTIF(LISTS!$A$2:$A$8,C127)=1,C127=UPPER(C127)),"VALID","INVALID"))</x:f>
      </x:c>
      <x:c r="L127" s="21" t="str">
        <x:f>IF(E127="","",IF(AND(COUNTIF(LISTS!$C$2:$C$4,E127)=1,IFERROR(FIND(E127,UPPER(E127)),0)=1),"VALID","INVALID"))</x:f>
      </x:c>
      <x:c r="M127" s="21" t="str">
        <x:f>IF(F127="","",IF(AND(COUNTIF(LISTS!$D$2:$D$4,F127)=1,IFERROR(FIND(F127,UPPER(F127)),0)=1),"VALID","INVALID"))</x:f>
      </x:c>
      <x:c r="N127" s="21" t="str">
        <x:f>IF(G127="","",IF(AND(COUNTIF(LISTS!$E$2:$E$4,G127)=1,IFERROR(FIND(G127,UPPER(G127)),0)=1),"VALID","INVALID"))</x:f>
      </x:c>
      <x:c r="O127" s="21" t="str">
        <x:f>IF(A127="","",IF(COUNTIF($A$6:$A$205,A127)&gt;1,"INVALID - DUPLICATE ID",IF(AND(B127&lt;&gt;"",D127&lt;&gt;"",H127&lt;&gt;"",I127&lt;&gt;"",J127&lt;&gt;"",K127="VALID",L127="VALID",M127="VALID",N127="VALID"),"VALID","INVALID - CONTROL / MISSING")))</x:f>
      </x:c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21" t="str">
        <x:f>IF(C128="","",IF(AND(COUNTIF(LISTS!$A$2:$A$8,C128)=1,C128=UPPER(C128)),"VALID","INVALID"))</x:f>
      </x:c>
      <x:c r="L128" s="21" t="str">
        <x:f>IF(E128="","",IF(AND(COUNTIF(LISTS!$C$2:$C$4,E128)=1,IFERROR(FIND(E128,UPPER(E128)),0)=1),"VALID","INVALID"))</x:f>
      </x:c>
      <x:c r="M128" s="21" t="str">
        <x:f>IF(F128="","",IF(AND(COUNTIF(LISTS!$D$2:$D$4,F128)=1,IFERROR(FIND(F128,UPPER(F128)),0)=1),"VALID","INVALID"))</x:f>
      </x:c>
      <x:c r="N128" s="21" t="str">
        <x:f>IF(G128="","",IF(AND(COUNTIF(LISTS!$E$2:$E$4,G128)=1,IFERROR(FIND(G128,UPPER(G128)),0)=1),"VALID","INVALID"))</x:f>
      </x:c>
      <x:c r="O128" s="21" t="str">
        <x:f>IF(A128="","",IF(COUNTIF($A$6:$A$205,A128)&gt;1,"INVALID - DUPLICATE ID",IF(AND(B128&lt;&gt;"",D128&lt;&gt;"",H128&lt;&gt;"",I128&lt;&gt;"",J128&lt;&gt;"",K128="VALID",L128="VALID",M128="VALID",N128="VALID"),"VALID","INVALID - CONTROL / MISSING")))</x:f>
      </x:c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21" t="str">
        <x:f>IF(C129="","",IF(AND(COUNTIF(LISTS!$A$2:$A$8,C129)=1,C129=UPPER(C129)),"VALID","INVALID"))</x:f>
      </x:c>
      <x:c r="L129" s="21" t="str">
        <x:f>IF(E129="","",IF(AND(COUNTIF(LISTS!$C$2:$C$4,E129)=1,IFERROR(FIND(E129,UPPER(E129)),0)=1),"VALID","INVALID"))</x:f>
      </x:c>
      <x:c r="M129" s="21" t="str">
        <x:f>IF(F129="","",IF(AND(COUNTIF(LISTS!$D$2:$D$4,F129)=1,IFERROR(FIND(F129,UPPER(F129)),0)=1),"VALID","INVALID"))</x:f>
      </x:c>
      <x:c r="N129" s="21" t="str">
        <x:f>IF(G129="","",IF(AND(COUNTIF(LISTS!$E$2:$E$4,G129)=1,IFERROR(FIND(G129,UPPER(G129)),0)=1),"VALID","INVALID"))</x:f>
      </x:c>
      <x:c r="O129" s="21" t="str">
        <x:f>IF(A129="","",IF(COUNTIF($A$6:$A$205,A129)&gt;1,"INVALID - DUPLICATE ID",IF(AND(B129&lt;&gt;"",D129&lt;&gt;"",H129&lt;&gt;"",I129&lt;&gt;"",J129&lt;&gt;"",K129="VALID",L129="VALID",M129="VALID",N129="VALID"),"VALID","INVALID - CONTROL / MISSING")))</x:f>
      </x:c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21" t="str">
        <x:f>IF(C130="","",IF(AND(COUNTIF(LISTS!$A$2:$A$8,C130)=1,C130=UPPER(C130)),"VALID","INVALID"))</x:f>
      </x:c>
      <x:c r="L130" s="21" t="str">
        <x:f>IF(E130="","",IF(AND(COUNTIF(LISTS!$C$2:$C$4,E130)=1,IFERROR(FIND(E130,UPPER(E130)),0)=1),"VALID","INVALID"))</x:f>
      </x:c>
      <x:c r="M130" s="21" t="str">
        <x:f>IF(F130="","",IF(AND(COUNTIF(LISTS!$D$2:$D$4,F130)=1,IFERROR(FIND(F130,UPPER(F130)),0)=1),"VALID","INVALID"))</x:f>
      </x:c>
      <x:c r="N130" s="21" t="str">
        <x:f>IF(G130="","",IF(AND(COUNTIF(LISTS!$E$2:$E$4,G130)=1,IFERROR(FIND(G130,UPPER(G130)),0)=1),"VALID","INVALID"))</x:f>
      </x:c>
      <x:c r="O130" s="21" t="str">
        <x:f>IF(A130="","",IF(COUNTIF($A$6:$A$205,A130)&gt;1,"INVALID - DUPLICATE ID",IF(AND(B130&lt;&gt;"",D130&lt;&gt;"",H130&lt;&gt;"",I130&lt;&gt;"",J130&lt;&gt;"",K130="VALID",L130="VALID",M130="VALID",N130="VALID"),"VALID","INVALID - CONTROL / MISSING")))</x:f>
      </x:c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21" t="str">
        <x:f>IF(C131="","",IF(AND(COUNTIF(LISTS!$A$2:$A$8,C131)=1,C131=UPPER(C131)),"VALID","INVALID"))</x:f>
      </x:c>
      <x:c r="L131" s="21" t="str">
        <x:f>IF(E131="","",IF(AND(COUNTIF(LISTS!$C$2:$C$4,E131)=1,IFERROR(FIND(E131,UPPER(E131)),0)=1),"VALID","INVALID"))</x:f>
      </x:c>
      <x:c r="M131" s="21" t="str">
        <x:f>IF(F131="","",IF(AND(COUNTIF(LISTS!$D$2:$D$4,F131)=1,IFERROR(FIND(F131,UPPER(F131)),0)=1),"VALID","INVALID"))</x:f>
      </x:c>
      <x:c r="N131" s="21" t="str">
        <x:f>IF(G131="","",IF(AND(COUNTIF(LISTS!$E$2:$E$4,G131)=1,IFERROR(FIND(G131,UPPER(G131)),0)=1),"VALID","INVALID"))</x:f>
      </x:c>
      <x:c r="O131" s="21" t="str">
        <x:f>IF(A131="","",IF(COUNTIF($A$6:$A$205,A131)&gt;1,"INVALID - DUPLICATE ID",IF(AND(B131&lt;&gt;"",D131&lt;&gt;"",H131&lt;&gt;"",I131&lt;&gt;"",J131&lt;&gt;"",K131="VALID",L131="VALID",M131="VALID",N131="VALID"),"VALID","INVALID - CONTROL / MISSING")))</x:f>
      </x:c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21" t="str">
        <x:f>IF(C132="","",IF(AND(COUNTIF(LISTS!$A$2:$A$8,C132)=1,C132=UPPER(C132)),"VALID","INVALID"))</x:f>
      </x:c>
      <x:c r="L132" s="21" t="str">
        <x:f>IF(E132="","",IF(AND(COUNTIF(LISTS!$C$2:$C$4,E132)=1,IFERROR(FIND(E132,UPPER(E132)),0)=1),"VALID","INVALID"))</x:f>
      </x:c>
      <x:c r="M132" s="21" t="str">
        <x:f>IF(F132="","",IF(AND(COUNTIF(LISTS!$D$2:$D$4,F132)=1,IFERROR(FIND(F132,UPPER(F132)),0)=1),"VALID","INVALID"))</x:f>
      </x:c>
      <x:c r="N132" s="21" t="str">
        <x:f>IF(G132="","",IF(AND(COUNTIF(LISTS!$E$2:$E$4,G132)=1,IFERROR(FIND(G132,UPPER(G132)),0)=1),"VALID","INVALID"))</x:f>
      </x:c>
      <x:c r="O132" s="21" t="str">
        <x:f>IF(A132="","",IF(COUNTIF($A$6:$A$205,A132)&gt;1,"INVALID - DUPLICATE ID",IF(AND(B132&lt;&gt;"",D132&lt;&gt;"",H132&lt;&gt;"",I132&lt;&gt;"",J132&lt;&gt;"",K132="VALID",L132="VALID",M132="VALID",N132="VALID"),"VALID","INVALID - CONTROL / MISSING")))</x:f>
      </x:c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21" t="str">
        <x:f>IF(C133="","",IF(AND(COUNTIF(LISTS!$A$2:$A$8,C133)=1,C133=UPPER(C133)),"VALID","INVALID"))</x:f>
      </x:c>
      <x:c r="L133" s="21" t="str">
        <x:f>IF(E133="","",IF(AND(COUNTIF(LISTS!$C$2:$C$4,E133)=1,IFERROR(FIND(E133,UPPER(E133)),0)=1),"VALID","INVALID"))</x:f>
      </x:c>
      <x:c r="M133" s="21" t="str">
        <x:f>IF(F133="","",IF(AND(COUNTIF(LISTS!$D$2:$D$4,F133)=1,IFERROR(FIND(F133,UPPER(F133)),0)=1),"VALID","INVALID"))</x:f>
      </x:c>
      <x:c r="N133" s="21" t="str">
        <x:f>IF(G133="","",IF(AND(COUNTIF(LISTS!$E$2:$E$4,G133)=1,IFERROR(FIND(G133,UPPER(G133)),0)=1),"VALID","INVALID"))</x:f>
      </x:c>
      <x:c r="O133" s="21" t="str">
        <x:f>IF(A133="","",IF(COUNTIF($A$6:$A$205,A133)&gt;1,"INVALID - DUPLICATE ID",IF(AND(B133&lt;&gt;"",D133&lt;&gt;"",H133&lt;&gt;"",I133&lt;&gt;"",J133&lt;&gt;"",K133="VALID",L133="VALID",M133="VALID",N133="VALID"),"VALID","INVALID - CONTROL / MISSING")))</x:f>
      </x:c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21" t="str">
        <x:f>IF(C134="","",IF(AND(COUNTIF(LISTS!$A$2:$A$8,C134)=1,C134=UPPER(C134)),"VALID","INVALID"))</x:f>
      </x:c>
      <x:c r="L134" s="21" t="str">
        <x:f>IF(E134="","",IF(AND(COUNTIF(LISTS!$C$2:$C$4,E134)=1,IFERROR(FIND(E134,UPPER(E134)),0)=1),"VALID","INVALID"))</x:f>
      </x:c>
      <x:c r="M134" s="21" t="str">
        <x:f>IF(F134="","",IF(AND(COUNTIF(LISTS!$D$2:$D$4,F134)=1,IFERROR(FIND(F134,UPPER(F134)),0)=1),"VALID","INVALID"))</x:f>
      </x:c>
      <x:c r="N134" s="21" t="str">
        <x:f>IF(G134="","",IF(AND(COUNTIF(LISTS!$E$2:$E$4,G134)=1,IFERROR(FIND(G134,UPPER(G134)),0)=1),"VALID","INVALID"))</x:f>
      </x:c>
      <x:c r="O134" s="21" t="str">
        <x:f>IF(A134="","",IF(COUNTIF($A$6:$A$205,A134)&gt;1,"INVALID - DUPLICATE ID",IF(AND(B134&lt;&gt;"",D134&lt;&gt;"",H134&lt;&gt;"",I134&lt;&gt;"",J134&lt;&gt;"",K134="VALID",L134="VALID",M134="VALID",N134="VALID"),"VALID","INVALID - CONTROL / MISSING")))</x:f>
      </x:c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21" t="str">
        <x:f>IF(C135="","",IF(AND(COUNTIF(LISTS!$A$2:$A$8,C135)=1,C135=UPPER(C135)),"VALID","INVALID"))</x:f>
      </x:c>
      <x:c r="L135" s="21" t="str">
        <x:f>IF(E135="","",IF(AND(COUNTIF(LISTS!$C$2:$C$4,E135)=1,IFERROR(FIND(E135,UPPER(E135)),0)=1),"VALID","INVALID"))</x:f>
      </x:c>
      <x:c r="M135" s="21" t="str">
        <x:f>IF(F135="","",IF(AND(COUNTIF(LISTS!$D$2:$D$4,F135)=1,IFERROR(FIND(F135,UPPER(F135)),0)=1),"VALID","INVALID"))</x:f>
      </x:c>
      <x:c r="N135" s="21" t="str">
        <x:f>IF(G135="","",IF(AND(COUNTIF(LISTS!$E$2:$E$4,G135)=1,IFERROR(FIND(G135,UPPER(G135)),0)=1),"VALID","INVALID"))</x:f>
      </x:c>
      <x:c r="O135" s="21" t="str">
        <x:f>IF(A135="","",IF(COUNTIF($A$6:$A$205,A135)&gt;1,"INVALID - DUPLICATE ID",IF(AND(B135&lt;&gt;"",D135&lt;&gt;"",H135&lt;&gt;"",I135&lt;&gt;"",J135&lt;&gt;"",K135="VALID",L135="VALID",M135="VALID",N135="VALID"),"VALID","INVALID - CONTROL / MISSING")))</x:f>
      </x:c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21" t="str">
        <x:f>IF(C136="","",IF(AND(COUNTIF(LISTS!$A$2:$A$8,C136)=1,C136=UPPER(C136)),"VALID","INVALID"))</x:f>
      </x:c>
      <x:c r="L136" s="21" t="str">
        <x:f>IF(E136="","",IF(AND(COUNTIF(LISTS!$C$2:$C$4,E136)=1,IFERROR(FIND(E136,UPPER(E136)),0)=1),"VALID","INVALID"))</x:f>
      </x:c>
      <x:c r="M136" s="21" t="str">
        <x:f>IF(F136="","",IF(AND(COUNTIF(LISTS!$D$2:$D$4,F136)=1,IFERROR(FIND(F136,UPPER(F136)),0)=1),"VALID","INVALID"))</x:f>
      </x:c>
      <x:c r="N136" s="21" t="str">
        <x:f>IF(G136="","",IF(AND(COUNTIF(LISTS!$E$2:$E$4,G136)=1,IFERROR(FIND(G136,UPPER(G136)),0)=1),"VALID","INVALID"))</x:f>
      </x:c>
      <x:c r="O136" s="21" t="str">
        <x:f>IF(A136="","",IF(COUNTIF($A$6:$A$205,A136)&gt;1,"INVALID - DUPLICATE ID",IF(AND(B136&lt;&gt;"",D136&lt;&gt;"",H136&lt;&gt;"",I136&lt;&gt;"",J136&lt;&gt;"",K136="VALID",L136="VALID",M136="VALID",N136="VALID"),"VALID","INVALID - CONTROL / MISSING")))</x:f>
      </x:c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21" t="str">
        <x:f>IF(C137="","",IF(AND(COUNTIF(LISTS!$A$2:$A$8,C137)=1,C137=UPPER(C137)),"VALID","INVALID"))</x:f>
      </x:c>
      <x:c r="L137" s="21" t="str">
        <x:f>IF(E137="","",IF(AND(COUNTIF(LISTS!$C$2:$C$4,E137)=1,IFERROR(FIND(E137,UPPER(E137)),0)=1),"VALID","INVALID"))</x:f>
      </x:c>
      <x:c r="M137" s="21" t="str">
        <x:f>IF(F137="","",IF(AND(COUNTIF(LISTS!$D$2:$D$4,F137)=1,IFERROR(FIND(F137,UPPER(F137)),0)=1),"VALID","INVALID"))</x:f>
      </x:c>
      <x:c r="N137" s="21" t="str">
        <x:f>IF(G137="","",IF(AND(COUNTIF(LISTS!$E$2:$E$4,G137)=1,IFERROR(FIND(G137,UPPER(G137)),0)=1),"VALID","INVALID"))</x:f>
      </x:c>
      <x:c r="O137" s="21" t="str">
        <x:f>IF(A137="","",IF(COUNTIF($A$6:$A$205,A137)&gt;1,"INVALID - DUPLICATE ID",IF(AND(B137&lt;&gt;"",D137&lt;&gt;"",H137&lt;&gt;"",I137&lt;&gt;"",J137&lt;&gt;"",K137="VALID",L137="VALID",M137="VALID",N137="VALID"),"VALID","INVALID - CONTROL / MISSING")))</x:f>
      </x:c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21" t="str">
        <x:f>IF(C138="","",IF(AND(COUNTIF(LISTS!$A$2:$A$8,C138)=1,C138=UPPER(C138)),"VALID","INVALID"))</x:f>
      </x:c>
      <x:c r="L138" s="21" t="str">
        <x:f>IF(E138="","",IF(AND(COUNTIF(LISTS!$C$2:$C$4,E138)=1,IFERROR(FIND(E138,UPPER(E138)),0)=1),"VALID","INVALID"))</x:f>
      </x:c>
      <x:c r="M138" s="21" t="str">
        <x:f>IF(F138="","",IF(AND(COUNTIF(LISTS!$D$2:$D$4,F138)=1,IFERROR(FIND(F138,UPPER(F138)),0)=1),"VALID","INVALID"))</x:f>
      </x:c>
      <x:c r="N138" s="21" t="str">
        <x:f>IF(G138="","",IF(AND(COUNTIF(LISTS!$E$2:$E$4,G138)=1,IFERROR(FIND(G138,UPPER(G138)),0)=1),"VALID","INVALID"))</x:f>
      </x:c>
      <x:c r="O138" s="21" t="str">
        <x:f>IF(A138="","",IF(COUNTIF($A$6:$A$205,A138)&gt;1,"INVALID - DUPLICATE ID",IF(AND(B138&lt;&gt;"",D138&lt;&gt;"",H138&lt;&gt;"",I138&lt;&gt;"",J138&lt;&gt;"",K138="VALID",L138="VALID",M138="VALID",N138="VALID"),"VALID","INVALID - CONTROL / MISSING")))</x:f>
      </x:c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21" t="str">
        <x:f>IF(C139="","",IF(AND(COUNTIF(LISTS!$A$2:$A$8,C139)=1,C139=UPPER(C139)),"VALID","INVALID"))</x:f>
      </x:c>
      <x:c r="L139" s="21" t="str">
        <x:f>IF(E139="","",IF(AND(COUNTIF(LISTS!$C$2:$C$4,E139)=1,IFERROR(FIND(E139,UPPER(E139)),0)=1),"VALID","INVALID"))</x:f>
      </x:c>
      <x:c r="M139" s="21" t="str">
        <x:f>IF(F139="","",IF(AND(COUNTIF(LISTS!$D$2:$D$4,F139)=1,IFERROR(FIND(F139,UPPER(F139)),0)=1),"VALID","INVALID"))</x:f>
      </x:c>
      <x:c r="N139" s="21" t="str">
        <x:f>IF(G139="","",IF(AND(COUNTIF(LISTS!$E$2:$E$4,G139)=1,IFERROR(FIND(G139,UPPER(G139)),0)=1),"VALID","INVALID"))</x:f>
      </x:c>
      <x:c r="O139" s="21" t="str">
        <x:f>IF(A139="","",IF(COUNTIF($A$6:$A$205,A139)&gt;1,"INVALID - DUPLICATE ID",IF(AND(B139&lt;&gt;"",D139&lt;&gt;"",H139&lt;&gt;"",I139&lt;&gt;"",J139&lt;&gt;"",K139="VALID",L139="VALID",M139="VALID",N139="VALID"),"VALID","INVALID - CONTROL / MISSING")))</x:f>
      </x:c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21" t="str">
        <x:f>IF(C140="","",IF(AND(COUNTIF(LISTS!$A$2:$A$8,C140)=1,C140=UPPER(C140)),"VALID","INVALID"))</x:f>
      </x:c>
      <x:c r="L140" s="21" t="str">
        <x:f>IF(E140="","",IF(AND(COUNTIF(LISTS!$C$2:$C$4,E140)=1,IFERROR(FIND(E140,UPPER(E140)),0)=1),"VALID","INVALID"))</x:f>
      </x:c>
      <x:c r="M140" s="21" t="str">
        <x:f>IF(F140="","",IF(AND(COUNTIF(LISTS!$D$2:$D$4,F140)=1,IFERROR(FIND(F140,UPPER(F140)),0)=1),"VALID","INVALID"))</x:f>
      </x:c>
      <x:c r="N140" s="21" t="str">
        <x:f>IF(G140="","",IF(AND(COUNTIF(LISTS!$E$2:$E$4,G140)=1,IFERROR(FIND(G140,UPPER(G140)),0)=1),"VALID","INVALID"))</x:f>
      </x:c>
      <x:c r="O140" s="21" t="str">
        <x:f>IF(A140="","",IF(COUNTIF($A$6:$A$205,A140)&gt;1,"INVALID - DUPLICATE ID",IF(AND(B140&lt;&gt;"",D140&lt;&gt;"",H140&lt;&gt;"",I140&lt;&gt;"",J140&lt;&gt;"",K140="VALID",L140="VALID",M140="VALID",N140="VALID"),"VALID","INVALID - CONTROL / MISSING")))</x:f>
      </x:c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21" t="str">
        <x:f>IF(C141="","",IF(AND(COUNTIF(LISTS!$A$2:$A$8,C141)=1,C141=UPPER(C141)),"VALID","INVALID"))</x:f>
      </x:c>
      <x:c r="L141" s="21" t="str">
        <x:f>IF(E141="","",IF(AND(COUNTIF(LISTS!$C$2:$C$4,E141)=1,IFERROR(FIND(E141,UPPER(E141)),0)=1),"VALID","INVALID"))</x:f>
      </x:c>
      <x:c r="M141" s="21" t="str">
        <x:f>IF(F141="","",IF(AND(COUNTIF(LISTS!$D$2:$D$4,F141)=1,IFERROR(FIND(F141,UPPER(F141)),0)=1),"VALID","INVALID"))</x:f>
      </x:c>
      <x:c r="N141" s="21" t="str">
        <x:f>IF(G141="","",IF(AND(COUNTIF(LISTS!$E$2:$E$4,G141)=1,IFERROR(FIND(G141,UPPER(G141)),0)=1),"VALID","INVALID"))</x:f>
      </x:c>
      <x:c r="O141" s="21" t="str">
        <x:f>IF(A141="","",IF(COUNTIF($A$6:$A$205,A141)&gt;1,"INVALID - DUPLICATE ID",IF(AND(B141&lt;&gt;"",D141&lt;&gt;"",H141&lt;&gt;"",I141&lt;&gt;"",J141&lt;&gt;"",K141="VALID",L141="VALID",M141="VALID",N141="VALID"),"VALID","INVALID - CONTROL / MISSING")))</x:f>
      </x:c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21" t="str">
        <x:f>IF(C142="","",IF(AND(COUNTIF(LISTS!$A$2:$A$8,C142)=1,C142=UPPER(C142)),"VALID","INVALID"))</x:f>
      </x:c>
      <x:c r="L142" s="21" t="str">
        <x:f>IF(E142="","",IF(AND(COUNTIF(LISTS!$C$2:$C$4,E142)=1,IFERROR(FIND(E142,UPPER(E142)),0)=1),"VALID","INVALID"))</x:f>
      </x:c>
      <x:c r="M142" s="21" t="str">
        <x:f>IF(F142="","",IF(AND(COUNTIF(LISTS!$D$2:$D$4,F142)=1,IFERROR(FIND(F142,UPPER(F142)),0)=1),"VALID","INVALID"))</x:f>
      </x:c>
      <x:c r="N142" s="21" t="str">
        <x:f>IF(G142="","",IF(AND(COUNTIF(LISTS!$E$2:$E$4,G142)=1,IFERROR(FIND(G142,UPPER(G142)),0)=1),"VALID","INVALID"))</x:f>
      </x:c>
      <x:c r="O142" s="21" t="str">
        <x:f>IF(A142="","",IF(COUNTIF($A$6:$A$205,A142)&gt;1,"INVALID - DUPLICATE ID",IF(AND(B142&lt;&gt;"",D142&lt;&gt;"",H142&lt;&gt;"",I142&lt;&gt;"",J142&lt;&gt;"",K142="VALID",L142="VALID",M142="VALID",N142="VALID"),"VALID","INVALID - CONTROL / MISSING")))</x:f>
      </x:c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21" t="str">
        <x:f>IF(C143="","",IF(AND(COUNTIF(LISTS!$A$2:$A$8,C143)=1,C143=UPPER(C143)),"VALID","INVALID"))</x:f>
      </x:c>
      <x:c r="L143" s="21" t="str">
        <x:f>IF(E143="","",IF(AND(COUNTIF(LISTS!$C$2:$C$4,E143)=1,IFERROR(FIND(E143,UPPER(E143)),0)=1),"VALID","INVALID"))</x:f>
      </x:c>
      <x:c r="M143" s="21" t="str">
        <x:f>IF(F143="","",IF(AND(COUNTIF(LISTS!$D$2:$D$4,F143)=1,IFERROR(FIND(F143,UPPER(F143)),0)=1),"VALID","INVALID"))</x:f>
      </x:c>
      <x:c r="N143" s="21" t="str">
        <x:f>IF(G143="","",IF(AND(COUNTIF(LISTS!$E$2:$E$4,G143)=1,IFERROR(FIND(G143,UPPER(G143)),0)=1),"VALID","INVALID"))</x:f>
      </x:c>
      <x:c r="O143" s="21" t="str">
        <x:f>IF(A143="","",IF(COUNTIF($A$6:$A$205,A143)&gt;1,"INVALID - DUPLICATE ID",IF(AND(B143&lt;&gt;"",D143&lt;&gt;"",H143&lt;&gt;"",I143&lt;&gt;"",J143&lt;&gt;"",K143="VALID",L143="VALID",M143="VALID",N143="VALID"),"VALID","INVALID - CONTROL / MISSING")))</x:f>
      </x:c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21" t="str">
        <x:f>IF(C144="","",IF(AND(COUNTIF(LISTS!$A$2:$A$8,C144)=1,C144=UPPER(C144)),"VALID","INVALID"))</x:f>
      </x:c>
      <x:c r="L144" s="21" t="str">
        <x:f>IF(E144="","",IF(AND(COUNTIF(LISTS!$C$2:$C$4,E144)=1,IFERROR(FIND(E144,UPPER(E144)),0)=1),"VALID","INVALID"))</x:f>
      </x:c>
      <x:c r="M144" s="21" t="str">
        <x:f>IF(F144="","",IF(AND(COUNTIF(LISTS!$D$2:$D$4,F144)=1,IFERROR(FIND(F144,UPPER(F144)),0)=1),"VALID","INVALID"))</x:f>
      </x:c>
      <x:c r="N144" s="21" t="str">
        <x:f>IF(G144="","",IF(AND(COUNTIF(LISTS!$E$2:$E$4,G144)=1,IFERROR(FIND(G144,UPPER(G144)),0)=1),"VALID","INVALID"))</x:f>
      </x:c>
      <x:c r="O144" s="21" t="str">
        <x:f>IF(A144="","",IF(COUNTIF($A$6:$A$205,A144)&gt;1,"INVALID - DUPLICATE ID",IF(AND(B144&lt;&gt;"",D144&lt;&gt;"",H144&lt;&gt;"",I144&lt;&gt;"",J144&lt;&gt;"",K144="VALID",L144="VALID",M144="VALID",N144="VALID"),"VALID","INVALID - CONTROL / MISSING")))</x:f>
      </x:c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21" t="str">
        <x:f>IF(C145="","",IF(AND(COUNTIF(LISTS!$A$2:$A$8,C145)=1,C145=UPPER(C145)),"VALID","INVALID"))</x:f>
      </x:c>
      <x:c r="L145" s="21" t="str">
        <x:f>IF(E145="","",IF(AND(COUNTIF(LISTS!$C$2:$C$4,E145)=1,IFERROR(FIND(E145,UPPER(E145)),0)=1),"VALID","INVALID"))</x:f>
      </x:c>
      <x:c r="M145" s="21" t="str">
        <x:f>IF(F145="","",IF(AND(COUNTIF(LISTS!$D$2:$D$4,F145)=1,IFERROR(FIND(F145,UPPER(F145)),0)=1),"VALID","INVALID"))</x:f>
      </x:c>
      <x:c r="N145" s="21" t="str">
        <x:f>IF(G145="","",IF(AND(COUNTIF(LISTS!$E$2:$E$4,G145)=1,IFERROR(FIND(G145,UPPER(G145)),0)=1),"VALID","INVALID"))</x:f>
      </x:c>
      <x:c r="O145" s="21" t="str">
        <x:f>IF(A145="","",IF(COUNTIF($A$6:$A$205,A145)&gt;1,"INVALID - DUPLICATE ID",IF(AND(B145&lt;&gt;"",D145&lt;&gt;"",H145&lt;&gt;"",I145&lt;&gt;"",J145&lt;&gt;"",K145="VALID",L145="VALID",M145="VALID",N145="VALID"),"VALID","INVALID - CONTROL / MISSING")))</x:f>
      </x:c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21" t="str">
        <x:f>IF(C146="","",IF(AND(COUNTIF(LISTS!$A$2:$A$8,C146)=1,C146=UPPER(C146)),"VALID","INVALID"))</x:f>
      </x:c>
      <x:c r="L146" s="21" t="str">
        <x:f>IF(E146="","",IF(AND(COUNTIF(LISTS!$C$2:$C$4,E146)=1,IFERROR(FIND(E146,UPPER(E146)),0)=1),"VALID","INVALID"))</x:f>
      </x:c>
      <x:c r="M146" s="21" t="str">
        <x:f>IF(F146="","",IF(AND(COUNTIF(LISTS!$D$2:$D$4,F146)=1,IFERROR(FIND(F146,UPPER(F146)),0)=1),"VALID","INVALID"))</x:f>
      </x:c>
      <x:c r="N146" s="21" t="str">
        <x:f>IF(G146="","",IF(AND(COUNTIF(LISTS!$E$2:$E$4,G146)=1,IFERROR(FIND(G146,UPPER(G146)),0)=1),"VALID","INVALID"))</x:f>
      </x:c>
      <x:c r="O146" s="21" t="str">
        <x:f>IF(A146="","",IF(COUNTIF($A$6:$A$205,A146)&gt;1,"INVALID - DUPLICATE ID",IF(AND(B146&lt;&gt;"",D146&lt;&gt;"",H146&lt;&gt;"",I146&lt;&gt;"",J146&lt;&gt;"",K146="VALID",L146="VALID",M146="VALID",N146="VALID"),"VALID","INVALID - CONTROL / MISSING")))</x:f>
      </x:c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21" t="str">
        <x:f>IF(C147="","",IF(AND(COUNTIF(LISTS!$A$2:$A$8,C147)=1,C147=UPPER(C147)),"VALID","INVALID"))</x:f>
      </x:c>
      <x:c r="L147" s="21" t="str">
        <x:f>IF(E147="","",IF(AND(COUNTIF(LISTS!$C$2:$C$4,E147)=1,IFERROR(FIND(E147,UPPER(E147)),0)=1),"VALID","INVALID"))</x:f>
      </x:c>
      <x:c r="M147" s="21" t="str">
        <x:f>IF(F147="","",IF(AND(COUNTIF(LISTS!$D$2:$D$4,F147)=1,IFERROR(FIND(F147,UPPER(F147)),0)=1),"VALID","INVALID"))</x:f>
      </x:c>
      <x:c r="N147" s="21" t="str">
        <x:f>IF(G147="","",IF(AND(COUNTIF(LISTS!$E$2:$E$4,G147)=1,IFERROR(FIND(G147,UPPER(G147)),0)=1),"VALID","INVALID"))</x:f>
      </x:c>
      <x:c r="O147" s="21" t="str">
        <x:f>IF(A147="","",IF(COUNTIF($A$6:$A$205,A147)&gt;1,"INVALID - DUPLICATE ID",IF(AND(B147&lt;&gt;"",D147&lt;&gt;"",H147&lt;&gt;"",I147&lt;&gt;"",J147&lt;&gt;"",K147="VALID",L147="VALID",M147="VALID",N147="VALID"),"VALID","INVALID - CONTROL / MISSING")))</x:f>
      </x:c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21" t="str">
        <x:f>IF(C148="","",IF(AND(COUNTIF(LISTS!$A$2:$A$8,C148)=1,C148=UPPER(C148)),"VALID","INVALID"))</x:f>
      </x:c>
      <x:c r="L148" s="21" t="str">
        <x:f>IF(E148="","",IF(AND(COUNTIF(LISTS!$C$2:$C$4,E148)=1,IFERROR(FIND(E148,UPPER(E148)),0)=1),"VALID","INVALID"))</x:f>
      </x:c>
      <x:c r="M148" s="21" t="str">
        <x:f>IF(F148="","",IF(AND(COUNTIF(LISTS!$D$2:$D$4,F148)=1,IFERROR(FIND(F148,UPPER(F148)),0)=1),"VALID","INVALID"))</x:f>
      </x:c>
      <x:c r="N148" s="21" t="str">
        <x:f>IF(G148="","",IF(AND(COUNTIF(LISTS!$E$2:$E$4,G148)=1,IFERROR(FIND(G148,UPPER(G148)),0)=1),"VALID","INVALID"))</x:f>
      </x:c>
      <x:c r="O148" s="21" t="str">
        <x:f>IF(A148="","",IF(COUNTIF($A$6:$A$205,A148)&gt;1,"INVALID - DUPLICATE ID",IF(AND(B148&lt;&gt;"",D148&lt;&gt;"",H148&lt;&gt;"",I148&lt;&gt;"",J148&lt;&gt;"",K148="VALID",L148="VALID",M148="VALID",N148="VALID"),"VALID","INVALID - CONTROL / MISSING")))</x:f>
      </x:c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21" t="str">
        <x:f>IF(C149="","",IF(AND(COUNTIF(LISTS!$A$2:$A$8,C149)=1,C149=UPPER(C149)),"VALID","INVALID"))</x:f>
      </x:c>
      <x:c r="L149" s="21" t="str">
        <x:f>IF(E149="","",IF(AND(COUNTIF(LISTS!$C$2:$C$4,E149)=1,IFERROR(FIND(E149,UPPER(E149)),0)=1),"VALID","INVALID"))</x:f>
      </x:c>
      <x:c r="M149" s="21" t="str">
        <x:f>IF(F149="","",IF(AND(COUNTIF(LISTS!$D$2:$D$4,F149)=1,IFERROR(FIND(F149,UPPER(F149)),0)=1),"VALID","INVALID"))</x:f>
      </x:c>
      <x:c r="N149" s="21" t="str">
        <x:f>IF(G149="","",IF(AND(COUNTIF(LISTS!$E$2:$E$4,G149)=1,IFERROR(FIND(G149,UPPER(G149)),0)=1),"VALID","INVALID"))</x:f>
      </x:c>
      <x:c r="O149" s="21" t="str">
        <x:f>IF(A149="","",IF(COUNTIF($A$6:$A$205,A149)&gt;1,"INVALID - DUPLICATE ID",IF(AND(B149&lt;&gt;"",D149&lt;&gt;"",H149&lt;&gt;"",I149&lt;&gt;"",J149&lt;&gt;"",K149="VALID",L149="VALID",M149="VALID",N149="VALID"),"VALID","INVALID - CONTROL / MISSING")))</x:f>
      </x:c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21" t="str">
        <x:f>IF(C150="","",IF(AND(COUNTIF(LISTS!$A$2:$A$8,C150)=1,C150=UPPER(C150)),"VALID","INVALID"))</x:f>
      </x:c>
      <x:c r="L150" s="21" t="str">
        <x:f>IF(E150="","",IF(AND(COUNTIF(LISTS!$C$2:$C$4,E150)=1,IFERROR(FIND(E150,UPPER(E150)),0)=1),"VALID","INVALID"))</x:f>
      </x:c>
      <x:c r="M150" s="21" t="str">
        <x:f>IF(F150="","",IF(AND(COUNTIF(LISTS!$D$2:$D$4,F150)=1,IFERROR(FIND(F150,UPPER(F150)),0)=1),"VALID","INVALID"))</x:f>
      </x:c>
      <x:c r="N150" s="21" t="str">
        <x:f>IF(G150="","",IF(AND(COUNTIF(LISTS!$E$2:$E$4,G150)=1,IFERROR(FIND(G150,UPPER(G150)),0)=1),"VALID","INVALID"))</x:f>
      </x:c>
      <x:c r="O150" s="21" t="str">
        <x:f>IF(A150="","",IF(COUNTIF($A$6:$A$205,A150)&gt;1,"INVALID - DUPLICATE ID",IF(AND(B150&lt;&gt;"",D150&lt;&gt;"",H150&lt;&gt;"",I150&lt;&gt;"",J150&lt;&gt;"",K150="VALID",L150="VALID",M150="VALID",N150="VALID"),"VALID","INVALID - CONTROL / MISSING")))</x:f>
      </x:c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21" t="str">
        <x:f>IF(C151="","",IF(AND(COUNTIF(LISTS!$A$2:$A$8,C151)=1,C151=UPPER(C151)),"VALID","INVALID"))</x:f>
      </x:c>
      <x:c r="L151" s="21" t="str">
        <x:f>IF(E151="","",IF(AND(COUNTIF(LISTS!$C$2:$C$4,E151)=1,IFERROR(FIND(E151,UPPER(E151)),0)=1),"VALID","INVALID"))</x:f>
      </x:c>
      <x:c r="M151" s="21" t="str">
        <x:f>IF(F151="","",IF(AND(COUNTIF(LISTS!$D$2:$D$4,F151)=1,IFERROR(FIND(F151,UPPER(F151)),0)=1),"VALID","INVALID"))</x:f>
      </x:c>
      <x:c r="N151" s="21" t="str">
        <x:f>IF(G151="","",IF(AND(COUNTIF(LISTS!$E$2:$E$4,G151)=1,IFERROR(FIND(G151,UPPER(G151)),0)=1),"VALID","INVALID"))</x:f>
      </x:c>
      <x:c r="O151" s="21" t="str">
        <x:f>IF(A151="","",IF(COUNTIF($A$6:$A$205,A151)&gt;1,"INVALID - DUPLICATE ID",IF(AND(B151&lt;&gt;"",D151&lt;&gt;"",H151&lt;&gt;"",I151&lt;&gt;"",J151&lt;&gt;"",K151="VALID",L151="VALID",M151="VALID",N151="VALID"),"VALID","INVALID - CONTROL / MISSING")))</x:f>
      </x:c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21" t="str">
        <x:f>IF(C152="","",IF(AND(COUNTIF(LISTS!$A$2:$A$8,C152)=1,C152=UPPER(C152)),"VALID","INVALID"))</x:f>
      </x:c>
      <x:c r="L152" s="21" t="str">
        <x:f>IF(E152="","",IF(AND(COUNTIF(LISTS!$C$2:$C$4,E152)=1,IFERROR(FIND(E152,UPPER(E152)),0)=1),"VALID","INVALID"))</x:f>
      </x:c>
      <x:c r="M152" s="21" t="str">
        <x:f>IF(F152="","",IF(AND(COUNTIF(LISTS!$D$2:$D$4,F152)=1,IFERROR(FIND(F152,UPPER(F152)),0)=1),"VALID","INVALID"))</x:f>
      </x:c>
      <x:c r="N152" s="21" t="str">
        <x:f>IF(G152="","",IF(AND(COUNTIF(LISTS!$E$2:$E$4,G152)=1,IFERROR(FIND(G152,UPPER(G152)),0)=1),"VALID","INVALID"))</x:f>
      </x:c>
      <x:c r="O152" s="21" t="str">
        <x:f>IF(A152="","",IF(COUNTIF($A$6:$A$205,A152)&gt;1,"INVALID - DUPLICATE ID",IF(AND(B152&lt;&gt;"",D152&lt;&gt;"",H152&lt;&gt;"",I152&lt;&gt;"",J152&lt;&gt;"",K152="VALID",L152="VALID",M152="VALID",N152="VALID"),"VALID","INVALID - CONTROL / MISSING")))</x:f>
      </x:c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21" t="str">
        <x:f>IF(C153="","",IF(AND(COUNTIF(LISTS!$A$2:$A$8,C153)=1,C153=UPPER(C153)),"VALID","INVALID"))</x:f>
      </x:c>
      <x:c r="L153" s="21" t="str">
        <x:f>IF(E153="","",IF(AND(COUNTIF(LISTS!$C$2:$C$4,E153)=1,IFERROR(FIND(E153,UPPER(E153)),0)=1),"VALID","INVALID"))</x:f>
      </x:c>
      <x:c r="M153" s="21" t="str">
        <x:f>IF(F153="","",IF(AND(COUNTIF(LISTS!$D$2:$D$4,F153)=1,IFERROR(FIND(F153,UPPER(F153)),0)=1),"VALID","INVALID"))</x:f>
      </x:c>
      <x:c r="N153" s="21" t="str">
        <x:f>IF(G153="","",IF(AND(COUNTIF(LISTS!$E$2:$E$4,G153)=1,IFERROR(FIND(G153,UPPER(G153)),0)=1),"VALID","INVALID"))</x:f>
      </x:c>
      <x:c r="O153" s="21" t="str">
        <x:f>IF(A153="","",IF(COUNTIF($A$6:$A$205,A153)&gt;1,"INVALID - DUPLICATE ID",IF(AND(B153&lt;&gt;"",D153&lt;&gt;"",H153&lt;&gt;"",I153&lt;&gt;"",J153&lt;&gt;"",K153="VALID",L153="VALID",M153="VALID",N153="VALID"),"VALID","INVALID - CONTROL / MISSING")))</x:f>
      </x:c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21" t="str">
        <x:f>IF(C154="","",IF(AND(COUNTIF(LISTS!$A$2:$A$8,C154)=1,C154=UPPER(C154)),"VALID","INVALID"))</x:f>
      </x:c>
      <x:c r="L154" s="21" t="str">
        <x:f>IF(E154="","",IF(AND(COUNTIF(LISTS!$C$2:$C$4,E154)=1,IFERROR(FIND(E154,UPPER(E154)),0)=1),"VALID","INVALID"))</x:f>
      </x:c>
      <x:c r="M154" s="21" t="str">
        <x:f>IF(F154="","",IF(AND(COUNTIF(LISTS!$D$2:$D$4,F154)=1,IFERROR(FIND(F154,UPPER(F154)),0)=1),"VALID","INVALID"))</x:f>
      </x:c>
      <x:c r="N154" s="21" t="str">
        <x:f>IF(G154="","",IF(AND(COUNTIF(LISTS!$E$2:$E$4,G154)=1,IFERROR(FIND(G154,UPPER(G154)),0)=1),"VALID","INVALID"))</x:f>
      </x:c>
      <x:c r="O154" s="21" t="str">
        <x:f>IF(A154="","",IF(COUNTIF($A$6:$A$205,A154)&gt;1,"INVALID - DUPLICATE ID",IF(AND(B154&lt;&gt;"",D154&lt;&gt;"",H154&lt;&gt;"",I154&lt;&gt;"",J154&lt;&gt;"",K154="VALID",L154="VALID",M154="VALID",N154="VALID"),"VALID","INVALID - CONTROL / MISSING")))</x:f>
      </x:c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21" t="str">
        <x:f>IF(C155="","",IF(AND(COUNTIF(LISTS!$A$2:$A$8,C155)=1,C155=UPPER(C155)),"VALID","INVALID"))</x:f>
      </x:c>
      <x:c r="L155" s="21" t="str">
        <x:f>IF(E155="","",IF(AND(COUNTIF(LISTS!$C$2:$C$4,E155)=1,IFERROR(FIND(E155,UPPER(E155)),0)=1),"VALID","INVALID"))</x:f>
      </x:c>
      <x:c r="M155" s="21" t="str">
        <x:f>IF(F155="","",IF(AND(COUNTIF(LISTS!$D$2:$D$4,F155)=1,IFERROR(FIND(F155,UPPER(F155)),0)=1),"VALID","INVALID"))</x:f>
      </x:c>
      <x:c r="N155" s="21" t="str">
        <x:f>IF(G155="","",IF(AND(COUNTIF(LISTS!$E$2:$E$4,G155)=1,IFERROR(FIND(G155,UPPER(G155)),0)=1),"VALID","INVALID"))</x:f>
      </x:c>
      <x:c r="O155" s="21" t="str">
        <x:f>IF(A155="","",IF(COUNTIF($A$6:$A$205,A155)&gt;1,"INVALID - DUPLICATE ID",IF(AND(B155&lt;&gt;"",D155&lt;&gt;"",H155&lt;&gt;"",I155&lt;&gt;"",J155&lt;&gt;"",K155="VALID",L155="VALID",M155="VALID",N155="VALID"),"VALID","INVALID - CONTROL / MISSING")))</x:f>
      </x:c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21" t="str">
        <x:f>IF(C156="","",IF(AND(COUNTIF(LISTS!$A$2:$A$8,C156)=1,C156=UPPER(C156)),"VALID","INVALID"))</x:f>
      </x:c>
      <x:c r="L156" s="21" t="str">
        <x:f>IF(E156="","",IF(AND(COUNTIF(LISTS!$C$2:$C$4,E156)=1,IFERROR(FIND(E156,UPPER(E156)),0)=1),"VALID","INVALID"))</x:f>
      </x:c>
      <x:c r="M156" s="21" t="str">
        <x:f>IF(F156="","",IF(AND(COUNTIF(LISTS!$D$2:$D$4,F156)=1,IFERROR(FIND(F156,UPPER(F156)),0)=1),"VALID","INVALID"))</x:f>
      </x:c>
      <x:c r="N156" s="21" t="str">
        <x:f>IF(G156="","",IF(AND(COUNTIF(LISTS!$E$2:$E$4,G156)=1,IFERROR(FIND(G156,UPPER(G156)),0)=1),"VALID","INVALID"))</x:f>
      </x:c>
      <x:c r="O156" s="21" t="str">
        <x:f>IF(A156="","",IF(COUNTIF($A$6:$A$205,A156)&gt;1,"INVALID - DUPLICATE ID",IF(AND(B156&lt;&gt;"",D156&lt;&gt;"",H156&lt;&gt;"",I156&lt;&gt;"",J156&lt;&gt;"",K156="VALID",L156="VALID",M156="VALID",N156="VALID"),"VALID","INVALID - CONTROL / MISSING")))</x:f>
      </x:c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21" t="str">
        <x:f>IF(C157="","",IF(AND(COUNTIF(LISTS!$A$2:$A$8,C157)=1,C157=UPPER(C157)),"VALID","INVALID"))</x:f>
      </x:c>
      <x:c r="L157" s="21" t="str">
        <x:f>IF(E157="","",IF(AND(COUNTIF(LISTS!$C$2:$C$4,E157)=1,IFERROR(FIND(E157,UPPER(E157)),0)=1),"VALID","INVALID"))</x:f>
      </x:c>
      <x:c r="M157" s="21" t="str">
        <x:f>IF(F157="","",IF(AND(COUNTIF(LISTS!$D$2:$D$4,F157)=1,IFERROR(FIND(F157,UPPER(F157)),0)=1),"VALID","INVALID"))</x:f>
      </x:c>
      <x:c r="N157" s="21" t="str">
        <x:f>IF(G157="","",IF(AND(COUNTIF(LISTS!$E$2:$E$4,G157)=1,IFERROR(FIND(G157,UPPER(G157)),0)=1),"VALID","INVALID"))</x:f>
      </x:c>
      <x:c r="O157" s="21" t="str">
        <x:f>IF(A157="","",IF(COUNTIF($A$6:$A$205,A157)&gt;1,"INVALID - DUPLICATE ID",IF(AND(B157&lt;&gt;"",D157&lt;&gt;"",H157&lt;&gt;"",I157&lt;&gt;"",J157&lt;&gt;"",K157="VALID",L157="VALID",M157="VALID",N157="VALID"),"VALID","INVALID - CONTROL / MISSING")))</x:f>
      </x:c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21" t="str">
        <x:f>IF(C158="","",IF(AND(COUNTIF(LISTS!$A$2:$A$8,C158)=1,C158=UPPER(C158)),"VALID","INVALID"))</x:f>
      </x:c>
      <x:c r="L158" s="21" t="str">
        <x:f>IF(E158="","",IF(AND(COUNTIF(LISTS!$C$2:$C$4,E158)=1,IFERROR(FIND(E158,UPPER(E158)),0)=1),"VALID","INVALID"))</x:f>
      </x:c>
      <x:c r="M158" s="21" t="str">
        <x:f>IF(F158="","",IF(AND(COUNTIF(LISTS!$D$2:$D$4,F158)=1,IFERROR(FIND(F158,UPPER(F158)),0)=1),"VALID","INVALID"))</x:f>
      </x:c>
      <x:c r="N158" s="21" t="str">
        <x:f>IF(G158="","",IF(AND(COUNTIF(LISTS!$E$2:$E$4,G158)=1,IFERROR(FIND(G158,UPPER(G158)),0)=1),"VALID","INVALID"))</x:f>
      </x:c>
      <x:c r="O158" s="21" t="str">
        <x:f>IF(A158="","",IF(COUNTIF($A$6:$A$205,A158)&gt;1,"INVALID - DUPLICATE ID",IF(AND(B158&lt;&gt;"",D158&lt;&gt;"",H158&lt;&gt;"",I158&lt;&gt;"",J158&lt;&gt;"",K158="VALID",L158="VALID",M158="VALID",N158="VALID"),"VALID","INVALID - CONTROL / MISSING")))</x:f>
      </x:c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21" t="str">
        <x:f>IF(C159="","",IF(AND(COUNTIF(LISTS!$A$2:$A$8,C159)=1,C159=UPPER(C159)),"VALID","INVALID"))</x:f>
      </x:c>
      <x:c r="L159" s="21" t="str">
        <x:f>IF(E159="","",IF(AND(COUNTIF(LISTS!$C$2:$C$4,E159)=1,IFERROR(FIND(E159,UPPER(E159)),0)=1),"VALID","INVALID"))</x:f>
      </x:c>
      <x:c r="M159" s="21" t="str">
        <x:f>IF(F159="","",IF(AND(COUNTIF(LISTS!$D$2:$D$4,F159)=1,IFERROR(FIND(F159,UPPER(F159)),0)=1),"VALID","INVALID"))</x:f>
      </x:c>
      <x:c r="N159" s="21" t="str">
        <x:f>IF(G159="","",IF(AND(COUNTIF(LISTS!$E$2:$E$4,G159)=1,IFERROR(FIND(G159,UPPER(G159)),0)=1),"VALID","INVALID"))</x:f>
      </x:c>
      <x:c r="O159" s="21" t="str">
        <x:f>IF(A159="","",IF(COUNTIF($A$6:$A$205,A159)&gt;1,"INVALID - DUPLICATE ID",IF(AND(B159&lt;&gt;"",D159&lt;&gt;"",H159&lt;&gt;"",I159&lt;&gt;"",J159&lt;&gt;"",K159="VALID",L159="VALID",M159="VALID",N159="VALID"),"VALID","INVALID - CONTROL / MISSING")))</x:f>
      </x:c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21" t="str">
        <x:f>IF(C160="","",IF(AND(COUNTIF(LISTS!$A$2:$A$8,C160)=1,C160=UPPER(C160)),"VALID","INVALID"))</x:f>
      </x:c>
      <x:c r="L160" s="21" t="str">
        <x:f>IF(E160="","",IF(AND(COUNTIF(LISTS!$C$2:$C$4,E160)=1,IFERROR(FIND(E160,UPPER(E160)),0)=1),"VALID","INVALID"))</x:f>
      </x:c>
      <x:c r="M160" s="21" t="str">
        <x:f>IF(F160="","",IF(AND(COUNTIF(LISTS!$D$2:$D$4,F160)=1,IFERROR(FIND(F160,UPPER(F160)),0)=1),"VALID","INVALID"))</x:f>
      </x:c>
      <x:c r="N160" s="21" t="str">
        <x:f>IF(G160="","",IF(AND(COUNTIF(LISTS!$E$2:$E$4,G160)=1,IFERROR(FIND(G160,UPPER(G160)),0)=1),"VALID","INVALID"))</x:f>
      </x:c>
      <x:c r="O160" s="21" t="str">
        <x:f>IF(A160="","",IF(COUNTIF($A$6:$A$205,A160)&gt;1,"INVALID - DUPLICATE ID",IF(AND(B160&lt;&gt;"",D160&lt;&gt;"",H160&lt;&gt;"",I160&lt;&gt;"",J160&lt;&gt;"",K160="VALID",L160="VALID",M160="VALID",N160="VALID"),"VALID","INVALID - CONTROL / MISSING")))</x:f>
      </x:c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21" t="str">
        <x:f>IF(C161="","",IF(AND(COUNTIF(LISTS!$A$2:$A$8,C161)=1,C161=UPPER(C161)),"VALID","INVALID"))</x:f>
      </x:c>
      <x:c r="L161" s="21" t="str">
        <x:f>IF(E161="","",IF(AND(COUNTIF(LISTS!$C$2:$C$4,E161)=1,IFERROR(FIND(E161,UPPER(E161)),0)=1),"VALID","INVALID"))</x:f>
      </x:c>
      <x:c r="M161" s="21" t="str">
        <x:f>IF(F161="","",IF(AND(COUNTIF(LISTS!$D$2:$D$4,F161)=1,IFERROR(FIND(F161,UPPER(F161)),0)=1),"VALID","INVALID"))</x:f>
      </x:c>
      <x:c r="N161" s="21" t="str">
        <x:f>IF(G161="","",IF(AND(COUNTIF(LISTS!$E$2:$E$4,G161)=1,IFERROR(FIND(G161,UPPER(G161)),0)=1),"VALID","INVALID"))</x:f>
      </x:c>
      <x:c r="O161" s="21" t="str">
        <x:f>IF(A161="","",IF(COUNTIF($A$6:$A$205,A161)&gt;1,"INVALID - DUPLICATE ID",IF(AND(B161&lt;&gt;"",D161&lt;&gt;"",H161&lt;&gt;"",I161&lt;&gt;"",J161&lt;&gt;"",K161="VALID",L161="VALID",M161="VALID",N161="VALID"),"VALID","INVALID - CONTROL / MISSING")))</x:f>
      </x:c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21" t="str">
        <x:f>IF(C162="","",IF(AND(COUNTIF(LISTS!$A$2:$A$8,C162)=1,C162=UPPER(C162)),"VALID","INVALID"))</x:f>
      </x:c>
      <x:c r="L162" s="21" t="str">
        <x:f>IF(E162="","",IF(AND(COUNTIF(LISTS!$C$2:$C$4,E162)=1,IFERROR(FIND(E162,UPPER(E162)),0)=1),"VALID","INVALID"))</x:f>
      </x:c>
      <x:c r="M162" s="21" t="str">
        <x:f>IF(F162="","",IF(AND(COUNTIF(LISTS!$D$2:$D$4,F162)=1,IFERROR(FIND(F162,UPPER(F162)),0)=1),"VALID","INVALID"))</x:f>
      </x:c>
      <x:c r="N162" s="21" t="str">
        <x:f>IF(G162="","",IF(AND(COUNTIF(LISTS!$E$2:$E$4,G162)=1,IFERROR(FIND(G162,UPPER(G162)),0)=1),"VALID","INVALID"))</x:f>
      </x:c>
      <x:c r="O162" s="21" t="str">
        <x:f>IF(A162="","",IF(COUNTIF($A$6:$A$205,A162)&gt;1,"INVALID - DUPLICATE ID",IF(AND(B162&lt;&gt;"",D162&lt;&gt;"",H162&lt;&gt;"",I162&lt;&gt;"",J162&lt;&gt;"",K162="VALID",L162="VALID",M162="VALID",N162="VALID"),"VALID","INVALID - CONTROL / MISSING")))</x:f>
      </x:c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21" t="str">
        <x:f>IF(C163="","",IF(AND(COUNTIF(LISTS!$A$2:$A$8,C163)=1,C163=UPPER(C163)),"VALID","INVALID"))</x:f>
      </x:c>
      <x:c r="L163" s="21" t="str">
        <x:f>IF(E163="","",IF(AND(COUNTIF(LISTS!$C$2:$C$4,E163)=1,IFERROR(FIND(E163,UPPER(E163)),0)=1),"VALID","INVALID"))</x:f>
      </x:c>
      <x:c r="M163" s="21" t="str">
        <x:f>IF(F163="","",IF(AND(COUNTIF(LISTS!$D$2:$D$4,F163)=1,IFERROR(FIND(F163,UPPER(F163)),0)=1),"VALID","INVALID"))</x:f>
      </x:c>
      <x:c r="N163" s="21" t="str">
        <x:f>IF(G163="","",IF(AND(COUNTIF(LISTS!$E$2:$E$4,G163)=1,IFERROR(FIND(G163,UPPER(G163)),0)=1),"VALID","INVALID"))</x:f>
      </x:c>
      <x:c r="O163" s="21" t="str">
        <x:f>IF(A163="","",IF(COUNTIF($A$6:$A$205,A163)&gt;1,"INVALID - DUPLICATE ID",IF(AND(B163&lt;&gt;"",D163&lt;&gt;"",H163&lt;&gt;"",I163&lt;&gt;"",J163&lt;&gt;"",K163="VALID",L163="VALID",M163="VALID",N163="VALID"),"VALID","INVALID - CONTROL / MISSING")))</x:f>
      </x:c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21" t="str">
        <x:f>IF(C164="","",IF(AND(COUNTIF(LISTS!$A$2:$A$8,C164)=1,C164=UPPER(C164)),"VALID","INVALID"))</x:f>
      </x:c>
      <x:c r="L164" s="21" t="str">
        <x:f>IF(E164="","",IF(AND(COUNTIF(LISTS!$C$2:$C$4,E164)=1,IFERROR(FIND(E164,UPPER(E164)),0)=1),"VALID","INVALID"))</x:f>
      </x:c>
      <x:c r="M164" s="21" t="str">
        <x:f>IF(F164="","",IF(AND(COUNTIF(LISTS!$D$2:$D$4,F164)=1,IFERROR(FIND(F164,UPPER(F164)),0)=1),"VALID","INVALID"))</x:f>
      </x:c>
      <x:c r="N164" s="21" t="str">
        <x:f>IF(G164="","",IF(AND(COUNTIF(LISTS!$E$2:$E$4,G164)=1,IFERROR(FIND(G164,UPPER(G164)),0)=1),"VALID","INVALID"))</x:f>
      </x:c>
      <x:c r="O164" s="21" t="str">
        <x:f>IF(A164="","",IF(COUNTIF($A$6:$A$205,A164)&gt;1,"INVALID - DUPLICATE ID",IF(AND(B164&lt;&gt;"",D164&lt;&gt;"",H164&lt;&gt;"",I164&lt;&gt;"",J164&lt;&gt;"",K164="VALID",L164="VALID",M164="VALID",N164="VALID"),"VALID","INVALID - CONTROL / MISSING")))</x:f>
      </x:c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21" t="str">
        <x:f>IF(C165="","",IF(AND(COUNTIF(LISTS!$A$2:$A$8,C165)=1,C165=UPPER(C165)),"VALID","INVALID"))</x:f>
      </x:c>
      <x:c r="L165" s="21" t="str">
        <x:f>IF(E165="","",IF(AND(COUNTIF(LISTS!$C$2:$C$4,E165)=1,IFERROR(FIND(E165,UPPER(E165)),0)=1),"VALID","INVALID"))</x:f>
      </x:c>
      <x:c r="M165" s="21" t="str">
        <x:f>IF(F165="","",IF(AND(COUNTIF(LISTS!$D$2:$D$4,F165)=1,IFERROR(FIND(F165,UPPER(F165)),0)=1),"VALID","INVALID"))</x:f>
      </x:c>
      <x:c r="N165" s="21" t="str">
        <x:f>IF(G165="","",IF(AND(COUNTIF(LISTS!$E$2:$E$4,G165)=1,IFERROR(FIND(G165,UPPER(G165)),0)=1),"VALID","INVALID"))</x:f>
      </x:c>
      <x:c r="O165" s="21" t="str">
        <x:f>IF(A165="","",IF(COUNTIF($A$6:$A$205,A165)&gt;1,"INVALID - DUPLICATE ID",IF(AND(B165&lt;&gt;"",D165&lt;&gt;"",H165&lt;&gt;"",I165&lt;&gt;"",J165&lt;&gt;"",K165="VALID",L165="VALID",M165="VALID",N165="VALID"),"VALID","INVALID - CONTROL / MISSING")))</x:f>
      </x:c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21" t="str">
        <x:f>IF(C166="","",IF(AND(COUNTIF(LISTS!$A$2:$A$8,C166)=1,C166=UPPER(C166)),"VALID","INVALID"))</x:f>
      </x:c>
      <x:c r="L166" s="21" t="str">
        <x:f>IF(E166="","",IF(AND(COUNTIF(LISTS!$C$2:$C$4,E166)=1,IFERROR(FIND(E166,UPPER(E166)),0)=1),"VALID","INVALID"))</x:f>
      </x:c>
      <x:c r="M166" s="21" t="str">
        <x:f>IF(F166="","",IF(AND(COUNTIF(LISTS!$D$2:$D$4,F166)=1,IFERROR(FIND(F166,UPPER(F166)),0)=1),"VALID","INVALID"))</x:f>
      </x:c>
      <x:c r="N166" s="21" t="str">
        <x:f>IF(G166="","",IF(AND(COUNTIF(LISTS!$E$2:$E$4,G166)=1,IFERROR(FIND(G166,UPPER(G166)),0)=1),"VALID","INVALID"))</x:f>
      </x:c>
      <x:c r="O166" s="21" t="str">
        <x:f>IF(A166="","",IF(COUNTIF($A$6:$A$205,A166)&gt;1,"INVALID - DUPLICATE ID",IF(AND(B166&lt;&gt;"",D166&lt;&gt;"",H166&lt;&gt;"",I166&lt;&gt;"",J166&lt;&gt;"",K166="VALID",L166="VALID",M166="VALID",N166="VALID"),"VALID","INVALID - CONTROL / MISSING")))</x:f>
      </x:c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21" t="str">
        <x:f>IF(C167="","",IF(AND(COUNTIF(LISTS!$A$2:$A$8,C167)=1,C167=UPPER(C167)),"VALID","INVALID"))</x:f>
      </x:c>
      <x:c r="L167" s="21" t="str">
        <x:f>IF(E167="","",IF(AND(COUNTIF(LISTS!$C$2:$C$4,E167)=1,IFERROR(FIND(E167,UPPER(E167)),0)=1),"VALID","INVALID"))</x:f>
      </x:c>
      <x:c r="M167" s="21" t="str">
        <x:f>IF(F167="","",IF(AND(COUNTIF(LISTS!$D$2:$D$4,F167)=1,IFERROR(FIND(F167,UPPER(F167)),0)=1),"VALID","INVALID"))</x:f>
      </x:c>
      <x:c r="N167" s="21" t="str">
        <x:f>IF(G167="","",IF(AND(COUNTIF(LISTS!$E$2:$E$4,G167)=1,IFERROR(FIND(G167,UPPER(G167)),0)=1),"VALID","INVALID"))</x:f>
      </x:c>
      <x:c r="O167" s="21" t="str">
        <x:f>IF(A167="","",IF(COUNTIF($A$6:$A$205,A167)&gt;1,"INVALID - DUPLICATE ID",IF(AND(B167&lt;&gt;"",D167&lt;&gt;"",H167&lt;&gt;"",I167&lt;&gt;"",J167&lt;&gt;"",K167="VALID",L167="VALID",M167="VALID",N167="VALID"),"VALID","INVALID - CONTROL / MISSING")))</x:f>
      </x:c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21" t="str">
        <x:f>IF(C168="","",IF(AND(COUNTIF(LISTS!$A$2:$A$8,C168)=1,C168=UPPER(C168)),"VALID","INVALID"))</x:f>
      </x:c>
      <x:c r="L168" s="21" t="str">
        <x:f>IF(E168="","",IF(AND(COUNTIF(LISTS!$C$2:$C$4,E168)=1,IFERROR(FIND(E168,UPPER(E168)),0)=1),"VALID","INVALID"))</x:f>
      </x:c>
      <x:c r="M168" s="21" t="str">
        <x:f>IF(F168="","",IF(AND(COUNTIF(LISTS!$D$2:$D$4,F168)=1,IFERROR(FIND(F168,UPPER(F168)),0)=1),"VALID","INVALID"))</x:f>
      </x:c>
      <x:c r="N168" s="21" t="str">
        <x:f>IF(G168="","",IF(AND(COUNTIF(LISTS!$E$2:$E$4,G168)=1,IFERROR(FIND(G168,UPPER(G168)),0)=1),"VALID","INVALID"))</x:f>
      </x:c>
      <x:c r="O168" s="21" t="str">
        <x:f>IF(A168="","",IF(COUNTIF($A$6:$A$205,A168)&gt;1,"INVALID - DUPLICATE ID",IF(AND(B168&lt;&gt;"",D168&lt;&gt;"",H168&lt;&gt;"",I168&lt;&gt;"",J168&lt;&gt;"",K168="VALID",L168="VALID",M168="VALID",N168="VALID"),"VALID","INVALID - CONTROL / MISSING")))</x:f>
      </x:c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21" t="str">
        <x:f>IF(C169="","",IF(AND(COUNTIF(LISTS!$A$2:$A$8,C169)=1,C169=UPPER(C169)),"VALID","INVALID"))</x:f>
      </x:c>
      <x:c r="L169" s="21" t="str">
        <x:f>IF(E169="","",IF(AND(COUNTIF(LISTS!$C$2:$C$4,E169)=1,IFERROR(FIND(E169,UPPER(E169)),0)=1),"VALID","INVALID"))</x:f>
      </x:c>
      <x:c r="M169" s="21" t="str">
        <x:f>IF(F169="","",IF(AND(COUNTIF(LISTS!$D$2:$D$4,F169)=1,IFERROR(FIND(F169,UPPER(F169)),0)=1),"VALID","INVALID"))</x:f>
      </x:c>
      <x:c r="N169" s="21" t="str">
        <x:f>IF(G169="","",IF(AND(COUNTIF(LISTS!$E$2:$E$4,G169)=1,IFERROR(FIND(G169,UPPER(G169)),0)=1),"VALID","INVALID"))</x:f>
      </x:c>
      <x:c r="O169" s="21" t="str">
        <x:f>IF(A169="","",IF(COUNTIF($A$6:$A$205,A169)&gt;1,"INVALID - DUPLICATE ID",IF(AND(B169&lt;&gt;"",D169&lt;&gt;"",H169&lt;&gt;"",I169&lt;&gt;"",J169&lt;&gt;"",K169="VALID",L169="VALID",M169="VALID",N169="VALID"),"VALID","INVALID - CONTROL / MISSING")))</x:f>
      </x:c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21" t="str">
        <x:f>IF(C170="","",IF(AND(COUNTIF(LISTS!$A$2:$A$8,C170)=1,C170=UPPER(C170)),"VALID","INVALID"))</x:f>
      </x:c>
      <x:c r="L170" s="21" t="str">
        <x:f>IF(E170="","",IF(AND(COUNTIF(LISTS!$C$2:$C$4,E170)=1,IFERROR(FIND(E170,UPPER(E170)),0)=1),"VALID","INVALID"))</x:f>
      </x:c>
      <x:c r="M170" s="21" t="str">
        <x:f>IF(F170="","",IF(AND(COUNTIF(LISTS!$D$2:$D$4,F170)=1,IFERROR(FIND(F170,UPPER(F170)),0)=1),"VALID","INVALID"))</x:f>
      </x:c>
      <x:c r="N170" s="21" t="str">
        <x:f>IF(G170="","",IF(AND(COUNTIF(LISTS!$E$2:$E$4,G170)=1,IFERROR(FIND(G170,UPPER(G170)),0)=1),"VALID","INVALID"))</x:f>
      </x:c>
      <x:c r="O170" s="21" t="str">
        <x:f>IF(A170="","",IF(COUNTIF($A$6:$A$205,A170)&gt;1,"INVALID - DUPLICATE ID",IF(AND(B170&lt;&gt;"",D170&lt;&gt;"",H170&lt;&gt;"",I170&lt;&gt;"",J170&lt;&gt;"",K170="VALID",L170="VALID",M170="VALID",N170="VALID"),"VALID","INVALID - CONTROL / MISSING")))</x:f>
      </x:c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21" t="str">
        <x:f>IF(C171="","",IF(AND(COUNTIF(LISTS!$A$2:$A$8,C171)=1,C171=UPPER(C171)),"VALID","INVALID"))</x:f>
      </x:c>
      <x:c r="L171" s="21" t="str">
        <x:f>IF(E171="","",IF(AND(COUNTIF(LISTS!$C$2:$C$4,E171)=1,IFERROR(FIND(E171,UPPER(E171)),0)=1),"VALID","INVALID"))</x:f>
      </x:c>
      <x:c r="M171" s="21" t="str">
        <x:f>IF(F171="","",IF(AND(COUNTIF(LISTS!$D$2:$D$4,F171)=1,IFERROR(FIND(F171,UPPER(F171)),0)=1),"VALID","INVALID"))</x:f>
      </x:c>
      <x:c r="N171" s="21" t="str">
        <x:f>IF(G171="","",IF(AND(COUNTIF(LISTS!$E$2:$E$4,G171)=1,IFERROR(FIND(G171,UPPER(G171)),0)=1),"VALID","INVALID"))</x:f>
      </x:c>
      <x:c r="O171" s="21" t="str">
        <x:f>IF(A171="","",IF(COUNTIF($A$6:$A$205,A171)&gt;1,"INVALID - DUPLICATE ID",IF(AND(B171&lt;&gt;"",D171&lt;&gt;"",H171&lt;&gt;"",I171&lt;&gt;"",J171&lt;&gt;"",K171="VALID",L171="VALID",M171="VALID",N171="VALID"),"VALID","INVALID - CONTROL / MISSING")))</x:f>
      </x:c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21" t="str">
        <x:f>IF(C172="","",IF(AND(COUNTIF(LISTS!$A$2:$A$8,C172)=1,C172=UPPER(C172)),"VALID","INVALID"))</x:f>
      </x:c>
      <x:c r="L172" s="21" t="str">
        <x:f>IF(E172="","",IF(AND(COUNTIF(LISTS!$C$2:$C$4,E172)=1,IFERROR(FIND(E172,UPPER(E172)),0)=1),"VALID","INVALID"))</x:f>
      </x:c>
      <x:c r="M172" s="21" t="str">
        <x:f>IF(F172="","",IF(AND(COUNTIF(LISTS!$D$2:$D$4,F172)=1,IFERROR(FIND(F172,UPPER(F172)),0)=1),"VALID","INVALID"))</x:f>
      </x:c>
      <x:c r="N172" s="21" t="str">
        <x:f>IF(G172="","",IF(AND(COUNTIF(LISTS!$E$2:$E$4,G172)=1,IFERROR(FIND(G172,UPPER(G172)),0)=1),"VALID","INVALID"))</x:f>
      </x:c>
      <x:c r="O172" s="21" t="str">
        <x:f>IF(A172="","",IF(COUNTIF($A$6:$A$205,A172)&gt;1,"INVALID - DUPLICATE ID",IF(AND(B172&lt;&gt;"",D172&lt;&gt;"",H172&lt;&gt;"",I172&lt;&gt;"",J172&lt;&gt;"",K172="VALID",L172="VALID",M172="VALID",N172="VALID"),"VALID","INVALID - CONTROL / MISSING")))</x:f>
      </x:c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21" t="str">
        <x:f>IF(C173="","",IF(AND(COUNTIF(LISTS!$A$2:$A$8,C173)=1,C173=UPPER(C173)),"VALID","INVALID"))</x:f>
      </x:c>
      <x:c r="L173" s="21" t="str">
        <x:f>IF(E173="","",IF(AND(COUNTIF(LISTS!$C$2:$C$4,E173)=1,IFERROR(FIND(E173,UPPER(E173)),0)=1),"VALID","INVALID"))</x:f>
      </x:c>
      <x:c r="M173" s="21" t="str">
        <x:f>IF(F173="","",IF(AND(COUNTIF(LISTS!$D$2:$D$4,F173)=1,IFERROR(FIND(F173,UPPER(F173)),0)=1),"VALID","INVALID"))</x:f>
      </x:c>
      <x:c r="N173" s="21" t="str">
        <x:f>IF(G173="","",IF(AND(COUNTIF(LISTS!$E$2:$E$4,G173)=1,IFERROR(FIND(G173,UPPER(G173)),0)=1),"VALID","INVALID"))</x:f>
      </x:c>
      <x:c r="O173" s="21" t="str">
        <x:f>IF(A173="","",IF(COUNTIF($A$6:$A$205,A173)&gt;1,"INVALID - DUPLICATE ID",IF(AND(B173&lt;&gt;"",D173&lt;&gt;"",H173&lt;&gt;"",I173&lt;&gt;"",J173&lt;&gt;"",K173="VALID",L173="VALID",M173="VALID",N173="VALID"),"VALID","INVALID - CONTROL / MISSING")))</x:f>
      </x:c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21" t="str">
        <x:f>IF(C174="","",IF(AND(COUNTIF(LISTS!$A$2:$A$8,C174)=1,C174=UPPER(C174)),"VALID","INVALID"))</x:f>
      </x:c>
      <x:c r="L174" s="21" t="str">
        <x:f>IF(E174="","",IF(AND(COUNTIF(LISTS!$C$2:$C$4,E174)=1,IFERROR(FIND(E174,UPPER(E174)),0)=1),"VALID","INVALID"))</x:f>
      </x:c>
      <x:c r="M174" s="21" t="str">
        <x:f>IF(F174="","",IF(AND(COUNTIF(LISTS!$D$2:$D$4,F174)=1,IFERROR(FIND(F174,UPPER(F174)),0)=1),"VALID","INVALID"))</x:f>
      </x:c>
      <x:c r="N174" s="21" t="str">
        <x:f>IF(G174="","",IF(AND(COUNTIF(LISTS!$E$2:$E$4,G174)=1,IFERROR(FIND(G174,UPPER(G174)),0)=1),"VALID","INVALID"))</x:f>
      </x:c>
      <x:c r="O174" s="21" t="str">
        <x:f>IF(A174="","",IF(COUNTIF($A$6:$A$205,A174)&gt;1,"INVALID - DUPLICATE ID",IF(AND(B174&lt;&gt;"",D174&lt;&gt;"",H174&lt;&gt;"",I174&lt;&gt;"",J174&lt;&gt;"",K174="VALID",L174="VALID",M174="VALID",N174="VALID"),"VALID","INVALID - CONTROL / MISSING")))</x:f>
      </x:c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21" t="str">
        <x:f>IF(C175="","",IF(AND(COUNTIF(LISTS!$A$2:$A$8,C175)=1,C175=UPPER(C175)),"VALID","INVALID"))</x:f>
      </x:c>
      <x:c r="L175" s="21" t="str">
        <x:f>IF(E175="","",IF(AND(COUNTIF(LISTS!$C$2:$C$4,E175)=1,IFERROR(FIND(E175,UPPER(E175)),0)=1),"VALID","INVALID"))</x:f>
      </x:c>
      <x:c r="M175" s="21" t="str">
        <x:f>IF(F175="","",IF(AND(COUNTIF(LISTS!$D$2:$D$4,F175)=1,IFERROR(FIND(F175,UPPER(F175)),0)=1),"VALID","INVALID"))</x:f>
      </x:c>
      <x:c r="N175" s="21" t="str">
        <x:f>IF(G175="","",IF(AND(COUNTIF(LISTS!$E$2:$E$4,G175)=1,IFERROR(FIND(G175,UPPER(G175)),0)=1),"VALID","INVALID"))</x:f>
      </x:c>
      <x:c r="O175" s="21" t="str">
        <x:f>IF(A175="","",IF(COUNTIF($A$6:$A$205,A175)&gt;1,"INVALID - DUPLICATE ID",IF(AND(B175&lt;&gt;"",D175&lt;&gt;"",H175&lt;&gt;"",I175&lt;&gt;"",J175&lt;&gt;"",K175="VALID",L175="VALID",M175="VALID",N175="VALID"),"VALID","INVALID - CONTROL / MISSING")))</x:f>
      </x:c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21" t="str">
        <x:f>IF(C176="","",IF(AND(COUNTIF(LISTS!$A$2:$A$8,C176)=1,C176=UPPER(C176)),"VALID","INVALID"))</x:f>
      </x:c>
      <x:c r="L176" s="21" t="str">
        <x:f>IF(E176="","",IF(AND(COUNTIF(LISTS!$C$2:$C$4,E176)=1,IFERROR(FIND(E176,UPPER(E176)),0)=1),"VALID","INVALID"))</x:f>
      </x:c>
      <x:c r="M176" s="21" t="str">
        <x:f>IF(F176="","",IF(AND(COUNTIF(LISTS!$D$2:$D$4,F176)=1,IFERROR(FIND(F176,UPPER(F176)),0)=1),"VALID","INVALID"))</x:f>
      </x:c>
      <x:c r="N176" s="21" t="str">
        <x:f>IF(G176="","",IF(AND(COUNTIF(LISTS!$E$2:$E$4,G176)=1,IFERROR(FIND(G176,UPPER(G176)),0)=1),"VALID","INVALID"))</x:f>
      </x:c>
      <x:c r="O176" s="21" t="str">
        <x:f>IF(A176="","",IF(COUNTIF($A$6:$A$205,A176)&gt;1,"INVALID - DUPLICATE ID",IF(AND(B176&lt;&gt;"",D176&lt;&gt;"",H176&lt;&gt;"",I176&lt;&gt;"",J176&lt;&gt;"",K176="VALID",L176="VALID",M176="VALID",N176="VALID"),"VALID","INVALID - CONTROL / MISSING")))</x:f>
      </x:c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21" t="str">
        <x:f>IF(C177="","",IF(AND(COUNTIF(LISTS!$A$2:$A$8,C177)=1,C177=UPPER(C177)),"VALID","INVALID"))</x:f>
      </x:c>
      <x:c r="L177" s="21" t="str">
        <x:f>IF(E177="","",IF(AND(COUNTIF(LISTS!$C$2:$C$4,E177)=1,IFERROR(FIND(E177,UPPER(E177)),0)=1),"VALID","INVALID"))</x:f>
      </x:c>
      <x:c r="M177" s="21" t="str">
        <x:f>IF(F177="","",IF(AND(COUNTIF(LISTS!$D$2:$D$4,F177)=1,IFERROR(FIND(F177,UPPER(F177)),0)=1),"VALID","INVALID"))</x:f>
      </x:c>
      <x:c r="N177" s="21" t="str">
        <x:f>IF(G177="","",IF(AND(COUNTIF(LISTS!$E$2:$E$4,G177)=1,IFERROR(FIND(G177,UPPER(G177)),0)=1),"VALID","INVALID"))</x:f>
      </x:c>
      <x:c r="O177" s="21" t="str">
        <x:f>IF(A177="","",IF(COUNTIF($A$6:$A$205,A177)&gt;1,"INVALID - DUPLICATE ID",IF(AND(B177&lt;&gt;"",D177&lt;&gt;"",H177&lt;&gt;"",I177&lt;&gt;"",J177&lt;&gt;"",K177="VALID",L177="VALID",M177="VALID",N177="VALID"),"VALID","INVALID - CONTROL / MISSING")))</x:f>
      </x:c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21" t="str">
        <x:f>IF(C178="","",IF(AND(COUNTIF(LISTS!$A$2:$A$8,C178)=1,C178=UPPER(C178)),"VALID","INVALID"))</x:f>
      </x:c>
      <x:c r="L178" s="21" t="str">
        <x:f>IF(E178="","",IF(AND(COUNTIF(LISTS!$C$2:$C$4,E178)=1,IFERROR(FIND(E178,UPPER(E178)),0)=1),"VALID","INVALID"))</x:f>
      </x:c>
      <x:c r="M178" s="21" t="str">
        <x:f>IF(F178="","",IF(AND(COUNTIF(LISTS!$D$2:$D$4,F178)=1,IFERROR(FIND(F178,UPPER(F178)),0)=1),"VALID","INVALID"))</x:f>
      </x:c>
      <x:c r="N178" s="21" t="str">
        <x:f>IF(G178="","",IF(AND(COUNTIF(LISTS!$E$2:$E$4,G178)=1,IFERROR(FIND(G178,UPPER(G178)),0)=1),"VALID","INVALID"))</x:f>
      </x:c>
      <x:c r="O178" s="21" t="str">
        <x:f>IF(A178="","",IF(COUNTIF($A$6:$A$205,A178)&gt;1,"INVALID - DUPLICATE ID",IF(AND(B178&lt;&gt;"",D178&lt;&gt;"",H178&lt;&gt;"",I178&lt;&gt;"",J178&lt;&gt;"",K178="VALID",L178="VALID",M178="VALID",N178="VALID"),"VALID","INVALID - CONTROL / MISSING")))</x:f>
      </x:c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21" t="str">
        <x:f>IF(C179="","",IF(AND(COUNTIF(LISTS!$A$2:$A$8,C179)=1,C179=UPPER(C179)),"VALID","INVALID"))</x:f>
      </x:c>
      <x:c r="L179" s="21" t="str">
        <x:f>IF(E179="","",IF(AND(COUNTIF(LISTS!$C$2:$C$4,E179)=1,IFERROR(FIND(E179,UPPER(E179)),0)=1),"VALID","INVALID"))</x:f>
      </x:c>
      <x:c r="M179" s="21" t="str">
        <x:f>IF(F179="","",IF(AND(COUNTIF(LISTS!$D$2:$D$4,F179)=1,IFERROR(FIND(F179,UPPER(F179)),0)=1),"VALID","INVALID"))</x:f>
      </x:c>
      <x:c r="N179" s="21" t="str">
        <x:f>IF(G179="","",IF(AND(COUNTIF(LISTS!$E$2:$E$4,G179)=1,IFERROR(FIND(G179,UPPER(G179)),0)=1),"VALID","INVALID"))</x:f>
      </x:c>
      <x:c r="O179" s="21" t="str">
        <x:f>IF(A179="","",IF(COUNTIF($A$6:$A$205,A179)&gt;1,"INVALID - DUPLICATE ID",IF(AND(B179&lt;&gt;"",D179&lt;&gt;"",H179&lt;&gt;"",I179&lt;&gt;"",J179&lt;&gt;"",K179="VALID",L179="VALID",M179="VALID",N179="VALID"),"VALID","INVALID - CONTROL / MISSING")))</x:f>
      </x:c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21" t="str">
        <x:f>IF(C180="","",IF(AND(COUNTIF(LISTS!$A$2:$A$8,C180)=1,C180=UPPER(C180)),"VALID","INVALID"))</x:f>
      </x:c>
      <x:c r="L180" s="21" t="str">
        <x:f>IF(E180="","",IF(AND(COUNTIF(LISTS!$C$2:$C$4,E180)=1,IFERROR(FIND(E180,UPPER(E180)),0)=1),"VALID","INVALID"))</x:f>
      </x:c>
      <x:c r="M180" s="21" t="str">
        <x:f>IF(F180="","",IF(AND(COUNTIF(LISTS!$D$2:$D$4,F180)=1,IFERROR(FIND(F180,UPPER(F180)),0)=1),"VALID","INVALID"))</x:f>
      </x:c>
      <x:c r="N180" s="21" t="str">
        <x:f>IF(G180="","",IF(AND(COUNTIF(LISTS!$E$2:$E$4,G180)=1,IFERROR(FIND(G180,UPPER(G180)),0)=1),"VALID","INVALID"))</x:f>
      </x:c>
      <x:c r="O180" s="21" t="str">
        <x:f>IF(A180="","",IF(COUNTIF($A$6:$A$205,A180)&gt;1,"INVALID - DUPLICATE ID",IF(AND(B180&lt;&gt;"",D180&lt;&gt;"",H180&lt;&gt;"",I180&lt;&gt;"",J180&lt;&gt;"",K180="VALID",L180="VALID",M180="VALID",N180="VALID"),"VALID","INVALID - CONTROL / MISSING")))</x:f>
      </x:c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21" t="str">
        <x:f>IF(C181="","",IF(AND(COUNTIF(LISTS!$A$2:$A$8,C181)=1,C181=UPPER(C181)),"VALID","INVALID"))</x:f>
      </x:c>
      <x:c r="L181" s="21" t="str">
        <x:f>IF(E181="","",IF(AND(COUNTIF(LISTS!$C$2:$C$4,E181)=1,IFERROR(FIND(E181,UPPER(E181)),0)=1),"VALID","INVALID"))</x:f>
      </x:c>
      <x:c r="M181" s="21" t="str">
        <x:f>IF(F181="","",IF(AND(COUNTIF(LISTS!$D$2:$D$4,F181)=1,IFERROR(FIND(F181,UPPER(F181)),0)=1),"VALID","INVALID"))</x:f>
      </x:c>
      <x:c r="N181" s="21" t="str">
        <x:f>IF(G181="","",IF(AND(COUNTIF(LISTS!$E$2:$E$4,G181)=1,IFERROR(FIND(G181,UPPER(G181)),0)=1),"VALID","INVALID"))</x:f>
      </x:c>
      <x:c r="O181" s="21" t="str">
        <x:f>IF(A181="","",IF(COUNTIF($A$6:$A$205,A181)&gt;1,"INVALID - DUPLICATE ID",IF(AND(B181&lt;&gt;"",D181&lt;&gt;"",H181&lt;&gt;"",I181&lt;&gt;"",J181&lt;&gt;"",K181="VALID",L181="VALID",M181="VALID",N181="VALID"),"VALID","INVALID - CONTROL / MISSING")))</x:f>
      </x:c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21" t="str">
        <x:f>IF(C182="","",IF(AND(COUNTIF(LISTS!$A$2:$A$8,C182)=1,C182=UPPER(C182)),"VALID","INVALID"))</x:f>
      </x:c>
      <x:c r="L182" s="21" t="str">
        <x:f>IF(E182="","",IF(AND(COUNTIF(LISTS!$C$2:$C$4,E182)=1,IFERROR(FIND(E182,UPPER(E182)),0)=1),"VALID","INVALID"))</x:f>
      </x:c>
      <x:c r="M182" s="21" t="str">
        <x:f>IF(F182="","",IF(AND(COUNTIF(LISTS!$D$2:$D$4,F182)=1,IFERROR(FIND(F182,UPPER(F182)),0)=1),"VALID","INVALID"))</x:f>
      </x:c>
      <x:c r="N182" s="21" t="str">
        <x:f>IF(G182="","",IF(AND(COUNTIF(LISTS!$E$2:$E$4,G182)=1,IFERROR(FIND(G182,UPPER(G182)),0)=1),"VALID","INVALID"))</x:f>
      </x:c>
      <x:c r="O182" s="21" t="str">
        <x:f>IF(A182="","",IF(COUNTIF($A$6:$A$205,A182)&gt;1,"INVALID - DUPLICATE ID",IF(AND(B182&lt;&gt;"",D182&lt;&gt;"",H182&lt;&gt;"",I182&lt;&gt;"",J182&lt;&gt;"",K182="VALID",L182="VALID",M182="VALID",N182="VALID"),"VALID","INVALID - CONTROL / MISSING")))</x:f>
      </x:c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21" t="str">
        <x:f>IF(C183="","",IF(AND(COUNTIF(LISTS!$A$2:$A$8,C183)=1,C183=UPPER(C183)),"VALID","INVALID"))</x:f>
      </x:c>
      <x:c r="L183" s="21" t="str">
        <x:f>IF(E183="","",IF(AND(COUNTIF(LISTS!$C$2:$C$4,E183)=1,IFERROR(FIND(E183,UPPER(E183)),0)=1),"VALID","INVALID"))</x:f>
      </x:c>
      <x:c r="M183" s="21" t="str">
        <x:f>IF(F183="","",IF(AND(COUNTIF(LISTS!$D$2:$D$4,F183)=1,IFERROR(FIND(F183,UPPER(F183)),0)=1),"VALID","INVALID"))</x:f>
      </x:c>
      <x:c r="N183" s="21" t="str">
        <x:f>IF(G183="","",IF(AND(COUNTIF(LISTS!$E$2:$E$4,G183)=1,IFERROR(FIND(G183,UPPER(G183)),0)=1),"VALID","INVALID"))</x:f>
      </x:c>
      <x:c r="O183" s="21" t="str">
        <x:f>IF(A183="","",IF(COUNTIF($A$6:$A$205,A183)&gt;1,"INVALID - DUPLICATE ID",IF(AND(B183&lt;&gt;"",D183&lt;&gt;"",H183&lt;&gt;"",I183&lt;&gt;"",J183&lt;&gt;"",K183="VALID",L183="VALID",M183="VALID",N183="VALID"),"VALID","INVALID - CONTROL / MISSING")))</x:f>
      </x:c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21" t="str">
        <x:f>IF(C184="","",IF(AND(COUNTIF(LISTS!$A$2:$A$8,C184)=1,C184=UPPER(C184)),"VALID","INVALID"))</x:f>
      </x:c>
      <x:c r="L184" s="21" t="str">
        <x:f>IF(E184="","",IF(AND(COUNTIF(LISTS!$C$2:$C$4,E184)=1,IFERROR(FIND(E184,UPPER(E184)),0)=1),"VALID","INVALID"))</x:f>
      </x:c>
      <x:c r="M184" s="21" t="str">
        <x:f>IF(F184="","",IF(AND(COUNTIF(LISTS!$D$2:$D$4,F184)=1,IFERROR(FIND(F184,UPPER(F184)),0)=1),"VALID","INVALID"))</x:f>
      </x:c>
      <x:c r="N184" s="21" t="str">
        <x:f>IF(G184="","",IF(AND(COUNTIF(LISTS!$E$2:$E$4,G184)=1,IFERROR(FIND(G184,UPPER(G184)),0)=1),"VALID","INVALID"))</x:f>
      </x:c>
      <x:c r="O184" s="21" t="str">
        <x:f>IF(A184="","",IF(COUNTIF($A$6:$A$205,A184)&gt;1,"INVALID - DUPLICATE ID",IF(AND(B184&lt;&gt;"",D184&lt;&gt;"",H184&lt;&gt;"",I184&lt;&gt;"",J184&lt;&gt;"",K184="VALID",L184="VALID",M184="VALID",N184="VALID"),"VALID","INVALID - CONTROL / MISSING")))</x:f>
      </x:c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21" t="str">
        <x:f>IF(C185="","",IF(AND(COUNTIF(LISTS!$A$2:$A$8,C185)=1,C185=UPPER(C185)),"VALID","INVALID"))</x:f>
      </x:c>
      <x:c r="L185" s="21" t="str">
        <x:f>IF(E185="","",IF(AND(COUNTIF(LISTS!$C$2:$C$4,E185)=1,IFERROR(FIND(E185,UPPER(E185)),0)=1),"VALID","INVALID"))</x:f>
      </x:c>
      <x:c r="M185" s="21" t="str">
        <x:f>IF(F185="","",IF(AND(COUNTIF(LISTS!$D$2:$D$4,F185)=1,IFERROR(FIND(F185,UPPER(F185)),0)=1),"VALID","INVALID"))</x:f>
      </x:c>
      <x:c r="N185" s="21" t="str">
        <x:f>IF(G185="","",IF(AND(COUNTIF(LISTS!$E$2:$E$4,G185)=1,IFERROR(FIND(G185,UPPER(G185)),0)=1),"VALID","INVALID"))</x:f>
      </x:c>
      <x:c r="O185" s="21" t="str">
        <x:f>IF(A185="","",IF(COUNTIF($A$6:$A$205,A185)&gt;1,"INVALID - DUPLICATE ID",IF(AND(B185&lt;&gt;"",D185&lt;&gt;"",H185&lt;&gt;"",I185&lt;&gt;"",J185&lt;&gt;"",K185="VALID",L185="VALID",M185="VALID",N185="VALID"),"VALID","INVALID - CONTROL / MISSING")))</x:f>
      </x:c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21" t="str">
        <x:f>IF(C186="","",IF(AND(COUNTIF(LISTS!$A$2:$A$8,C186)=1,C186=UPPER(C186)),"VALID","INVALID"))</x:f>
      </x:c>
      <x:c r="L186" s="21" t="str">
        <x:f>IF(E186="","",IF(AND(COUNTIF(LISTS!$C$2:$C$4,E186)=1,IFERROR(FIND(E186,UPPER(E186)),0)=1),"VALID","INVALID"))</x:f>
      </x:c>
      <x:c r="M186" s="21" t="str">
        <x:f>IF(F186="","",IF(AND(COUNTIF(LISTS!$D$2:$D$4,F186)=1,IFERROR(FIND(F186,UPPER(F186)),0)=1),"VALID","INVALID"))</x:f>
      </x:c>
      <x:c r="N186" s="21" t="str">
        <x:f>IF(G186="","",IF(AND(COUNTIF(LISTS!$E$2:$E$4,G186)=1,IFERROR(FIND(G186,UPPER(G186)),0)=1),"VALID","INVALID"))</x:f>
      </x:c>
      <x:c r="O186" s="21" t="str">
        <x:f>IF(A186="","",IF(COUNTIF($A$6:$A$205,A186)&gt;1,"INVALID - DUPLICATE ID",IF(AND(B186&lt;&gt;"",D186&lt;&gt;"",H186&lt;&gt;"",I186&lt;&gt;"",J186&lt;&gt;"",K186="VALID",L186="VALID",M186="VALID",N186="VALID"),"VALID","INVALID - CONTROL / MISSING")))</x:f>
      </x:c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21" t="str">
        <x:f>IF(C187="","",IF(AND(COUNTIF(LISTS!$A$2:$A$8,C187)=1,C187=UPPER(C187)),"VALID","INVALID"))</x:f>
      </x:c>
      <x:c r="L187" s="21" t="str">
        <x:f>IF(E187="","",IF(AND(COUNTIF(LISTS!$C$2:$C$4,E187)=1,IFERROR(FIND(E187,UPPER(E187)),0)=1),"VALID","INVALID"))</x:f>
      </x:c>
      <x:c r="M187" s="21" t="str">
        <x:f>IF(F187="","",IF(AND(COUNTIF(LISTS!$D$2:$D$4,F187)=1,IFERROR(FIND(F187,UPPER(F187)),0)=1),"VALID","INVALID"))</x:f>
      </x:c>
      <x:c r="N187" s="21" t="str">
        <x:f>IF(G187="","",IF(AND(COUNTIF(LISTS!$E$2:$E$4,G187)=1,IFERROR(FIND(G187,UPPER(G187)),0)=1),"VALID","INVALID"))</x:f>
      </x:c>
      <x:c r="O187" s="21" t="str">
        <x:f>IF(A187="","",IF(COUNTIF($A$6:$A$205,A187)&gt;1,"INVALID - DUPLICATE ID",IF(AND(B187&lt;&gt;"",D187&lt;&gt;"",H187&lt;&gt;"",I187&lt;&gt;"",J187&lt;&gt;"",K187="VALID",L187="VALID",M187="VALID",N187="VALID"),"VALID","INVALID - CONTROL / MISSING")))</x:f>
      </x:c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21" t="str">
        <x:f>IF(C188="","",IF(AND(COUNTIF(LISTS!$A$2:$A$8,C188)=1,C188=UPPER(C188)),"VALID","INVALID"))</x:f>
      </x:c>
      <x:c r="L188" s="21" t="str">
        <x:f>IF(E188="","",IF(AND(COUNTIF(LISTS!$C$2:$C$4,E188)=1,IFERROR(FIND(E188,UPPER(E188)),0)=1),"VALID","INVALID"))</x:f>
      </x:c>
      <x:c r="M188" s="21" t="str">
        <x:f>IF(F188="","",IF(AND(COUNTIF(LISTS!$D$2:$D$4,F188)=1,IFERROR(FIND(F188,UPPER(F188)),0)=1),"VALID","INVALID"))</x:f>
      </x:c>
      <x:c r="N188" s="21" t="str">
        <x:f>IF(G188="","",IF(AND(COUNTIF(LISTS!$E$2:$E$4,G188)=1,IFERROR(FIND(G188,UPPER(G188)),0)=1),"VALID","INVALID"))</x:f>
      </x:c>
      <x:c r="O188" s="21" t="str">
        <x:f>IF(A188="","",IF(COUNTIF($A$6:$A$205,A188)&gt;1,"INVALID - DUPLICATE ID",IF(AND(B188&lt;&gt;"",D188&lt;&gt;"",H188&lt;&gt;"",I188&lt;&gt;"",J188&lt;&gt;"",K188="VALID",L188="VALID",M188="VALID",N188="VALID"),"VALID","INVALID - CONTROL / MISSING")))</x:f>
      </x:c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21" t="str">
        <x:f>IF(C189="","",IF(AND(COUNTIF(LISTS!$A$2:$A$8,C189)=1,C189=UPPER(C189)),"VALID","INVALID"))</x:f>
      </x:c>
      <x:c r="L189" s="21" t="str">
        <x:f>IF(E189="","",IF(AND(COUNTIF(LISTS!$C$2:$C$4,E189)=1,IFERROR(FIND(E189,UPPER(E189)),0)=1),"VALID","INVALID"))</x:f>
      </x:c>
      <x:c r="M189" s="21" t="str">
        <x:f>IF(F189="","",IF(AND(COUNTIF(LISTS!$D$2:$D$4,F189)=1,IFERROR(FIND(F189,UPPER(F189)),0)=1),"VALID","INVALID"))</x:f>
      </x:c>
      <x:c r="N189" s="21" t="str">
        <x:f>IF(G189="","",IF(AND(COUNTIF(LISTS!$E$2:$E$4,G189)=1,IFERROR(FIND(G189,UPPER(G189)),0)=1),"VALID","INVALID"))</x:f>
      </x:c>
      <x:c r="O189" s="21" t="str">
        <x:f>IF(A189="","",IF(COUNTIF($A$6:$A$205,A189)&gt;1,"INVALID - DUPLICATE ID",IF(AND(B189&lt;&gt;"",D189&lt;&gt;"",H189&lt;&gt;"",I189&lt;&gt;"",J189&lt;&gt;"",K189="VALID",L189="VALID",M189="VALID",N189="VALID"),"VALID","INVALID - CONTROL / MISSING")))</x:f>
      </x:c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21" t="str">
        <x:f>IF(C190="","",IF(AND(COUNTIF(LISTS!$A$2:$A$8,C190)=1,C190=UPPER(C190)),"VALID","INVALID"))</x:f>
      </x:c>
      <x:c r="L190" s="21" t="str">
        <x:f>IF(E190="","",IF(AND(COUNTIF(LISTS!$C$2:$C$4,E190)=1,IFERROR(FIND(E190,UPPER(E190)),0)=1),"VALID","INVALID"))</x:f>
      </x:c>
      <x:c r="M190" s="21" t="str">
        <x:f>IF(F190="","",IF(AND(COUNTIF(LISTS!$D$2:$D$4,F190)=1,IFERROR(FIND(F190,UPPER(F190)),0)=1),"VALID","INVALID"))</x:f>
      </x:c>
      <x:c r="N190" s="21" t="str">
        <x:f>IF(G190="","",IF(AND(COUNTIF(LISTS!$E$2:$E$4,G190)=1,IFERROR(FIND(G190,UPPER(G190)),0)=1),"VALID","INVALID"))</x:f>
      </x:c>
      <x:c r="O190" s="21" t="str">
        <x:f>IF(A190="","",IF(COUNTIF($A$6:$A$205,A190)&gt;1,"INVALID - DUPLICATE ID",IF(AND(B190&lt;&gt;"",D190&lt;&gt;"",H190&lt;&gt;"",I190&lt;&gt;"",J190&lt;&gt;"",K190="VALID",L190="VALID",M190="VALID",N190="VALID"),"VALID","INVALID - CONTROL / MISSING")))</x:f>
      </x:c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21" t="str">
        <x:f>IF(C191="","",IF(AND(COUNTIF(LISTS!$A$2:$A$8,C191)=1,C191=UPPER(C191)),"VALID","INVALID"))</x:f>
      </x:c>
      <x:c r="L191" s="21" t="str">
        <x:f>IF(E191="","",IF(AND(COUNTIF(LISTS!$C$2:$C$4,E191)=1,IFERROR(FIND(E191,UPPER(E191)),0)=1),"VALID","INVALID"))</x:f>
      </x:c>
      <x:c r="M191" s="21" t="str">
        <x:f>IF(F191="","",IF(AND(COUNTIF(LISTS!$D$2:$D$4,F191)=1,IFERROR(FIND(F191,UPPER(F191)),0)=1),"VALID","INVALID"))</x:f>
      </x:c>
      <x:c r="N191" s="21" t="str">
        <x:f>IF(G191="","",IF(AND(COUNTIF(LISTS!$E$2:$E$4,G191)=1,IFERROR(FIND(G191,UPPER(G191)),0)=1),"VALID","INVALID"))</x:f>
      </x:c>
      <x:c r="O191" s="21" t="str">
        <x:f>IF(A191="","",IF(COUNTIF($A$6:$A$205,A191)&gt;1,"INVALID - DUPLICATE ID",IF(AND(B191&lt;&gt;"",D191&lt;&gt;"",H191&lt;&gt;"",I191&lt;&gt;"",J191&lt;&gt;"",K191="VALID",L191="VALID",M191="VALID",N191="VALID"),"VALID","INVALID - CONTROL / MISSING")))</x:f>
      </x:c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21" t="str">
        <x:f>IF(C192="","",IF(AND(COUNTIF(LISTS!$A$2:$A$8,C192)=1,C192=UPPER(C192)),"VALID","INVALID"))</x:f>
      </x:c>
      <x:c r="L192" s="21" t="str">
        <x:f>IF(E192="","",IF(AND(COUNTIF(LISTS!$C$2:$C$4,E192)=1,IFERROR(FIND(E192,UPPER(E192)),0)=1),"VALID","INVALID"))</x:f>
      </x:c>
      <x:c r="M192" s="21" t="str">
        <x:f>IF(F192="","",IF(AND(COUNTIF(LISTS!$D$2:$D$4,F192)=1,IFERROR(FIND(F192,UPPER(F192)),0)=1),"VALID","INVALID"))</x:f>
      </x:c>
      <x:c r="N192" s="21" t="str">
        <x:f>IF(G192="","",IF(AND(COUNTIF(LISTS!$E$2:$E$4,G192)=1,IFERROR(FIND(G192,UPPER(G192)),0)=1),"VALID","INVALID"))</x:f>
      </x:c>
      <x:c r="O192" s="21" t="str">
        <x:f>IF(A192="","",IF(COUNTIF($A$6:$A$205,A192)&gt;1,"INVALID - DUPLICATE ID",IF(AND(B192&lt;&gt;"",D192&lt;&gt;"",H192&lt;&gt;"",I192&lt;&gt;"",J192&lt;&gt;"",K192="VALID",L192="VALID",M192="VALID",N192="VALID"),"VALID","INVALID - CONTROL / MISSING")))</x:f>
      </x:c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21" t="str">
        <x:f>IF(C193="","",IF(AND(COUNTIF(LISTS!$A$2:$A$8,C193)=1,C193=UPPER(C193)),"VALID","INVALID"))</x:f>
      </x:c>
      <x:c r="L193" s="21" t="str">
        <x:f>IF(E193="","",IF(AND(COUNTIF(LISTS!$C$2:$C$4,E193)=1,IFERROR(FIND(E193,UPPER(E193)),0)=1),"VALID","INVALID"))</x:f>
      </x:c>
      <x:c r="M193" s="21" t="str">
        <x:f>IF(F193="","",IF(AND(COUNTIF(LISTS!$D$2:$D$4,F193)=1,IFERROR(FIND(F193,UPPER(F193)),0)=1),"VALID","INVALID"))</x:f>
      </x:c>
      <x:c r="N193" s="21" t="str">
        <x:f>IF(G193="","",IF(AND(COUNTIF(LISTS!$E$2:$E$4,G193)=1,IFERROR(FIND(G193,UPPER(G193)),0)=1),"VALID","INVALID"))</x:f>
      </x:c>
      <x:c r="O193" s="21" t="str">
        <x:f>IF(A193="","",IF(COUNTIF($A$6:$A$205,A193)&gt;1,"INVALID - DUPLICATE ID",IF(AND(B193&lt;&gt;"",D193&lt;&gt;"",H193&lt;&gt;"",I193&lt;&gt;"",J193&lt;&gt;"",K193="VALID",L193="VALID",M193="VALID",N193="VALID"),"VALID","INVALID - CONTROL / MISSING")))</x:f>
      </x:c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21" t="str">
        <x:f>IF(C194="","",IF(AND(COUNTIF(LISTS!$A$2:$A$8,C194)=1,C194=UPPER(C194)),"VALID","INVALID"))</x:f>
      </x:c>
      <x:c r="L194" s="21" t="str">
        <x:f>IF(E194="","",IF(AND(COUNTIF(LISTS!$C$2:$C$4,E194)=1,IFERROR(FIND(E194,UPPER(E194)),0)=1),"VALID","INVALID"))</x:f>
      </x:c>
      <x:c r="M194" s="21" t="str">
        <x:f>IF(F194="","",IF(AND(COUNTIF(LISTS!$D$2:$D$4,F194)=1,IFERROR(FIND(F194,UPPER(F194)),0)=1),"VALID","INVALID"))</x:f>
      </x:c>
      <x:c r="N194" s="21" t="str">
        <x:f>IF(G194="","",IF(AND(COUNTIF(LISTS!$E$2:$E$4,G194)=1,IFERROR(FIND(G194,UPPER(G194)),0)=1),"VALID","INVALID"))</x:f>
      </x:c>
      <x:c r="O194" s="21" t="str">
        <x:f>IF(A194="","",IF(COUNTIF($A$6:$A$205,A194)&gt;1,"INVALID - DUPLICATE ID",IF(AND(B194&lt;&gt;"",D194&lt;&gt;"",H194&lt;&gt;"",I194&lt;&gt;"",J194&lt;&gt;"",K194="VALID",L194="VALID",M194="VALID",N194="VALID"),"VALID","INVALID - CONTROL / MISSING")))</x:f>
      </x:c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21" t="str">
        <x:f>IF(C195="","",IF(AND(COUNTIF(LISTS!$A$2:$A$8,C195)=1,C195=UPPER(C195)),"VALID","INVALID"))</x:f>
      </x:c>
      <x:c r="L195" s="21" t="str">
        <x:f>IF(E195="","",IF(AND(COUNTIF(LISTS!$C$2:$C$4,E195)=1,IFERROR(FIND(E195,UPPER(E195)),0)=1),"VALID","INVALID"))</x:f>
      </x:c>
      <x:c r="M195" s="21" t="str">
        <x:f>IF(F195="","",IF(AND(COUNTIF(LISTS!$D$2:$D$4,F195)=1,IFERROR(FIND(F195,UPPER(F195)),0)=1),"VALID","INVALID"))</x:f>
      </x:c>
      <x:c r="N195" s="21" t="str">
        <x:f>IF(G195="","",IF(AND(COUNTIF(LISTS!$E$2:$E$4,G195)=1,IFERROR(FIND(G195,UPPER(G195)),0)=1),"VALID","INVALID"))</x:f>
      </x:c>
      <x:c r="O195" s="21" t="str">
        <x:f>IF(A195="","",IF(COUNTIF($A$6:$A$205,A195)&gt;1,"INVALID - DUPLICATE ID",IF(AND(B195&lt;&gt;"",D195&lt;&gt;"",H195&lt;&gt;"",I195&lt;&gt;"",J195&lt;&gt;"",K195="VALID",L195="VALID",M195="VALID",N195="VALID"),"VALID","INVALID - CONTROL / MISSING")))</x:f>
      </x:c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21" t="str">
        <x:f>IF(C196="","",IF(AND(COUNTIF(LISTS!$A$2:$A$8,C196)=1,C196=UPPER(C196)),"VALID","INVALID"))</x:f>
      </x:c>
      <x:c r="L196" s="21" t="str">
        <x:f>IF(E196="","",IF(AND(COUNTIF(LISTS!$C$2:$C$4,E196)=1,IFERROR(FIND(E196,UPPER(E196)),0)=1),"VALID","INVALID"))</x:f>
      </x:c>
      <x:c r="M196" s="21" t="str">
        <x:f>IF(F196="","",IF(AND(COUNTIF(LISTS!$D$2:$D$4,F196)=1,IFERROR(FIND(F196,UPPER(F196)),0)=1),"VALID","INVALID"))</x:f>
      </x:c>
      <x:c r="N196" s="21" t="str">
        <x:f>IF(G196="","",IF(AND(COUNTIF(LISTS!$E$2:$E$4,G196)=1,IFERROR(FIND(G196,UPPER(G196)),0)=1),"VALID","INVALID"))</x:f>
      </x:c>
      <x:c r="O196" s="21" t="str">
        <x:f>IF(A196="","",IF(COUNTIF($A$6:$A$205,A196)&gt;1,"INVALID - DUPLICATE ID",IF(AND(B196&lt;&gt;"",D196&lt;&gt;"",H196&lt;&gt;"",I196&lt;&gt;"",J196&lt;&gt;"",K196="VALID",L196="VALID",M196="VALID",N196="VALID"),"VALID","INVALID - CONTROL / MISSING")))</x:f>
      </x:c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21" t="str">
        <x:f>IF(C197="","",IF(AND(COUNTIF(LISTS!$A$2:$A$8,C197)=1,C197=UPPER(C197)),"VALID","INVALID"))</x:f>
      </x:c>
      <x:c r="L197" s="21" t="str">
        <x:f>IF(E197="","",IF(AND(COUNTIF(LISTS!$C$2:$C$4,E197)=1,IFERROR(FIND(E197,UPPER(E197)),0)=1),"VALID","INVALID"))</x:f>
      </x:c>
      <x:c r="M197" s="21" t="str">
        <x:f>IF(F197="","",IF(AND(COUNTIF(LISTS!$D$2:$D$4,F197)=1,IFERROR(FIND(F197,UPPER(F197)),0)=1),"VALID","INVALID"))</x:f>
      </x:c>
      <x:c r="N197" s="21" t="str">
        <x:f>IF(G197="","",IF(AND(COUNTIF(LISTS!$E$2:$E$4,G197)=1,IFERROR(FIND(G197,UPPER(G197)),0)=1),"VALID","INVALID"))</x:f>
      </x:c>
      <x:c r="O197" s="21" t="str">
        <x:f>IF(A197="","",IF(COUNTIF($A$6:$A$205,A197)&gt;1,"INVALID - DUPLICATE ID",IF(AND(B197&lt;&gt;"",D197&lt;&gt;"",H197&lt;&gt;"",I197&lt;&gt;"",J197&lt;&gt;"",K197="VALID",L197="VALID",M197="VALID",N197="VALID"),"VALID","INVALID - CONTROL / MISSING")))</x:f>
      </x:c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21" t="str">
        <x:f>IF(C198="","",IF(AND(COUNTIF(LISTS!$A$2:$A$8,C198)=1,C198=UPPER(C198)),"VALID","INVALID"))</x:f>
      </x:c>
      <x:c r="L198" s="21" t="str">
        <x:f>IF(E198="","",IF(AND(COUNTIF(LISTS!$C$2:$C$4,E198)=1,IFERROR(FIND(E198,UPPER(E198)),0)=1),"VALID","INVALID"))</x:f>
      </x:c>
      <x:c r="M198" s="21" t="str">
        <x:f>IF(F198="","",IF(AND(COUNTIF(LISTS!$D$2:$D$4,F198)=1,IFERROR(FIND(F198,UPPER(F198)),0)=1),"VALID","INVALID"))</x:f>
      </x:c>
      <x:c r="N198" s="21" t="str">
        <x:f>IF(G198="","",IF(AND(COUNTIF(LISTS!$E$2:$E$4,G198)=1,IFERROR(FIND(G198,UPPER(G198)),0)=1),"VALID","INVALID"))</x:f>
      </x:c>
      <x:c r="O198" s="21" t="str">
        <x:f>IF(A198="","",IF(COUNTIF($A$6:$A$205,A198)&gt;1,"INVALID - DUPLICATE ID",IF(AND(B198&lt;&gt;"",D198&lt;&gt;"",H198&lt;&gt;"",I198&lt;&gt;"",J198&lt;&gt;"",K198="VALID",L198="VALID",M198="VALID",N198="VALID"),"VALID","INVALID - CONTROL / MISSING")))</x:f>
      </x:c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21" t="str">
        <x:f>IF(C199="","",IF(AND(COUNTIF(LISTS!$A$2:$A$8,C199)=1,C199=UPPER(C199)),"VALID","INVALID"))</x:f>
      </x:c>
      <x:c r="L199" s="21" t="str">
        <x:f>IF(E199="","",IF(AND(COUNTIF(LISTS!$C$2:$C$4,E199)=1,IFERROR(FIND(E199,UPPER(E199)),0)=1),"VALID","INVALID"))</x:f>
      </x:c>
      <x:c r="M199" s="21" t="str">
        <x:f>IF(F199="","",IF(AND(COUNTIF(LISTS!$D$2:$D$4,F199)=1,IFERROR(FIND(F199,UPPER(F199)),0)=1),"VALID","INVALID"))</x:f>
      </x:c>
      <x:c r="N199" s="21" t="str">
        <x:f>IF(G199="","",IF(AND(COUNTIF(LISTS!$E$2:$E$4,G199)=1,IFERROR(FIND(G199,UPPER(G199)),0)=1),"VALID","INVALID"))</x:f>
      </x:c>
      <x:c r="O199" s="21" t="str">
        <x:f>IF(A199="","",IF(COUNTIF($A$6:$A$205,A199)&gt;1,"INVALID - DUPLICATE ID",IF(AND(B199&lt;&gt;"",D199&lt;&gt;"",H199&lt;&gt;"",I199&lt;&gt;"",J199&lt;&gt;"",K199="VALID",L199="VALID",M199="VALID",N199="VALID"),"VALID","INVALID - CONTROL / MISSING")))</x:f>
      </x:c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21" t="str">
        <x:f>IF(C200="","",IF(AND(COUNTIF(LISTS!$A$2:$A$8,C200)=1,C200=UPPER(C200)),"VALID","INVALID"))</x:f>
      </x:c>
      <x:c r="L200" s="21" t="str">
        <x:f>IF(E200="","",IF(AND(COUNTIF(LISTS!$C$2:$C$4,E200)=1,IFERROR(FIND(E200,UPPER(E200)),0)=1),"VALID","INVALID"))</x:f>
      </x:c>
      <x:c r="M200" s="21" t="str">
        <x:f>IF(F200="","",IF(AND(COUNTIF(LISTS!$D$2:$D$4,F200)=1,IFERROR(FIND(F200,UPPER(F200)),0)=1),"VALID","INVALID"))</x:f>
      </x:c>
      <x:c r="N200" s="21" t="str">
        <x:f>IF(G200="","",IF(AND(COUNTIF(LISTS!$E$2:$E$4,G200)=1,IFERROR(FIND(G200,UPPER(G200)),0)=1),"VALID","INVALID"))</x:f>
      </x:c>
      <x:c r="O200" s="21" t="str">
        <x:f>IF(A200="","",IF(COUNTIF($A$6:$A$205,A200)&gt;1,"INVALID - DUPLICATE ID",IF(AND(B200&lt;&gt;"",D200&lt;&gt;"",H200&lt;&gt;"",I200&lt;&gt;"",J200&lt;&gt;"",K200="VALID",L200="VALID",M200="VALID",N200="VALID"),"VALID","INVALID - CONTROL / MISSING")))</x:f>
      </x:c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21" t="str">
        <x:f>IF(C201="","",IF(AND(COUNTIF(LISTS!$A$2:$A$8,C201)=1,C201=UPPER(C201)),"VALID","INVALID"))</x:f>
      </x:c>
      <x:c r="L201" s="21" t="str">
        <x:f>IF(E201="","",IF(AND(COUNTIF(LISTS!$C$2:$C$4,E201)=1,IFERROR(FIND(E201,UPPER(E201)),0)=1),"VALID","INVALID"))</x:f>
      </x:c>
      <x:c r="M201" s="21" t="str">
        <x:f>IF(F201="","",IF(AND(COUNTIF(LISTS!$D$2:$D$4,F201)=1,IFERROR(FIND(F201,UPPER(F201)),0)=1),"VALID","INVALID"))</x:f>
      </x:c>
      <x:c r="N201" s="21" t="str">
        <x:f>IF(G201="","",IF(AND(COUNTIF(LISTS!$E$2:$E$4,G201)=1,IFERROR(FIND(G201,UPPER(G201)),0)=1),"VALID","INVALID"))</x:f>
      </x:c>
      <x:c r="O201" s="21" t="str">
        <x:f>IF(A201="","",IF(COUNTIF($A$6:$A$205,A201)&gt;1,"INVALID - DUPLICATE ID",IF(AND(B201&lt;&gt;"",D201&lt;&gt;"",H201&lt;&gt;"",I201&lt;&gt;"",J201&lt;&gt;"",K201="VALID",L201="VALID",M201="VALID",N201="VALID"),"VALID","INVALID - CONTROL / MISSING")))</x:f>
      </x:c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21" t="str">
        <x:f>IF(C202="","",IF(AND(COUNTIF(LISTS!$A$2:$A$8,C202)=1,C202=UPPER(C202)),"VALID","INVALID"))</x:f>
      </x:c>
      <x:c r="L202" s="21" t="str">
        <x:f>IF(E202="","",IF(AND(COUNTIF(LISTS!$C$2:$C$4,E202)=1,IFERROR(FIND(E202,UPPER(E202)),0)=1),"VALID","INVALID"))</x:f>
      </x:c>
      <x:c r="M202" s="21" t="str">
        <x:f>IF(F202="","",IF(AND(COUNTIF(LISTS!$D$2:$D$4,F202)=1,IFERROR(FIND(F202,UPPER(F202)),0)=1),"VALID","INVALID"))</x:f>
      </x:c>
      <x:c r="N202" s="21" t="str">
        <x:f>IF(G202="","",IF(AND(COUNTIF(LISTS!$E$2:$E$4,G202)=1,IFERROR(FIND(G202,UPPER(G202)),0)=1),"VALID","INVALID"))</x:f>
      </x:c>
      <x:c r="O202" s="21" t="str">
        <x:f>IF(A202="","",IF(COUNTIF($A$6:$A$205,A202)&gt;1,"INVALID - DUPLICATE ID",IF(AND(B202&lt;&gt;"",D202&lt;&gt;"",H202&lt;&gt;"",I202&lt;&gt;"",J202&lt;&gt;"",K202="VALID",L202="VALID",M202="VALID",N202="VALID"),"VALID","INVALID - CONTROL / MISSING")))</x:f>
      </x:c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21" t="str">
        <x:f>IF(C203="","",IF(AND(COUNTIF(LISTS!$A$2:$A$8,C203)=1,C203=UPPER(C203)),"VALID","INVALID"))</x:f>
      </x:c>
      <x:c r="L203" s="21" t="str">
        <x:f>IF(E203="","",IF(AND(COUNTIF(LISTS!$C$2:$C$4,E203)=1,IFERROR(FIND(E203,UPPER(E203)),0)=1),"VALID","INVALID"))</x:f>
      </x:c>
      <x:c r="M203" s="21" t="str">
        <x:f>IF(F203="","",IF(AND(COUNTIF(LISTS!$D$2:$D$4,F203)=1,IFERROR(FIND(F203,UPPER(F203)),0)=1),"VALID","INVALID"))</x:f>
      </x:c>
      <x:c r="N203" s="21" t="str">
        <x:f>IF(G203="","",IF(AND(COUNTIF(LISTS!$E$2:$E$4,G203)=1,IFERROR(FIND(G203,UPPER(G203)),0)=1),"VALID","INVALID"))</x:f>
      </x:c>
      <x:c r="O203" s="21" t="str">
        <x:f>IF(A203="","",IF(COUNTIF($A$6:$A$205,A203)&gt;1,"INVALID - DUPLICATE ID",IF(AND(B203&lt;&gt;"",D203&lt;&gt;"",H203&lt;&gt;"",I203&lt;&gt;"",J203&lt;&gt;"",K203="VALID",L203="VALID",M203="VALID",N203="VALID"),"VALID","INVALID - CONTROL / MISSING")))</x:f>
      </x:c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21" t="str">
        <x:f>IF(C204="","",IF(AND(COUNTIF(LISTS!$A$2:$A$8,C204)=1,C204=UPPER(C204)),"VALID","INVALID"))</x:f>
      </x:c>
      <x:c r="L204" s="21" t="str">
        <x:f>IF(E204="","",IF(AND(COUNTIF(LISTS!$C$2:$C$4,E204)=1,IFERROR(FIND(E204,UPPER(E204)),0)=1),"VALID","INVALID"))</x:f>
      </x:c>
      <x:c r="M204" s="21" t="str">
        <x:f>IF(F204="","",IF(AND(COUNTIF(LISTS!$D$2:$D$4,F204)=1,IFERROR(FIND(F204,UPPER(F204)),0)=1),"VALID","INVALID"))</x:f>
      </x:c>
      <x:c r="N204" s="21" t="str">
        <x:f>IF(G204="","",IF(AND(COUNTIF(LISTS!$E$2:$E$4,G204)=1,IFERROR(FIND(G204,UPPER(G204)),0)=1),"VALID","INVALID"))</x:f>
      </x:c>
      <x:c r="O204" s="21" t="str">
        <x:f>IF(A204="","",IF(COUNTIF($A$6:$A$205,A204)&gt;1,"INVALID - DUPLICATE ID",IF(AND(B204&lt;&gt;"",D204&lt;&gt;"",H204&lt;&gt;"",I204&lt;&gt;"",J204&lt;&gt;"",K204="VALID",L204="VALID",M204="VALID",N204="VALID"),"VALID","INVALID - CONTROL / MISSING")))</x:f>
      </x:c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21" t="str">
        <x:f>IF(C205="","",IF(AND(COUNTIF(LISTS!$A$2:$A$8,C205)=1,C205=UPPER(C205)),"VALID","INVALID"))</x:f>
      </x:c>
      <x:c r="L205" s="21" t="str">
        <x:f>IF(E205="","",IF(AND(COUNTIF(LISTS!$C$2:$C$4,E205)=1,IFERROR(FIND(E205,UPPER(E205)),0)=1),"VALID","INVALID"))</x:f>
      </x:c>
      <x:c r="M205" s="21" t="str">
        <x:f>IF(F205="","",IF(AND(COUNTIF(LISTS!$D$2:$D$4,F205)=1,IFERROR(FIND(F205,UPPER(F205)),0)=1),"VALID","INVALID"))</x:f>
      </x:c>
      <x:c r="N205" s="21" t="str">
        <x:f>IF(G205="","",IF(AND(COUNTIF(LISTS!$E$2:$E$4,G205)=1,IFERROR(FIND(G205,UPPER(G205)),0)=1),"VALID","INVALID"))</x:f>
      </x:c>
      <x:c r="O205" s="21" t="str">
        <x:f>IF(A205="","",IF(COUNTIF($A$6:$A$205,A205)&gt;1,"INVALID - DUPLICATE ID",IF(AND(B205&lt;&gt;"",D205&lt;&gt;"",H205&lt;&gt;"",I205&lt;&gt;"",J205&lt;&gt;"",K205="VALID",L205="VALID",M205="VALID",N205="VALID"),"VALID","INVALID - CONTROL / MISSING")))</x:f>
      </x:c>
    </x:row>
  </x:sheetData>
  <x:dataValidations count="4">
    <x:dataValidation type="list" sqref="C6:C205">
      <x:formula1>"REGULATOR / OFFICIAL REGISTER,CLINICAL GUIDELINE / EVIDENCE STANDARD,PROVIDER FIRST-PARTY PAGE,MANUFACTURER / PRODUCT PAGE,REVIEW / FORUM / TESTIMONIAL,SEARCH / VISIBILITY OBSERVATION"</x:formula1>
    </x:dataValidation>
    <x:dataValidation type="list" sqref="E6:E205">
      <x:formula1>"OBSERVED,INFERRED,UNRESOLVED"</x:formula1>
    </x:dataValidation>
    <x:dataValidation type="list" sqref="F6:F205">
      <x:formula1>"CURRENT,STALE,NOT CHECKED"</x:formula1>
    </x:dataValidation>
    <x:dataValidation type="list" sqref="G6:G205">
      <x:formula1>"YES,NO,UNCLEAR"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54" hidden="0" customWidth="1"/>
    <x:col min="3" max="3" width="30" hidden="0" customWidth="1"/>
    <x:col min="4" max="4" width="18" hidden="0" customWidth="1"/>
    <x:col min="5" max="5" width="34" hidden="0" customWidth="1"/>
    <x:col min="6" max="6" width="14" hidden="0" customWidth="1"/>
    <x:col min="7" max="7" width="16" hidden="0" customWidth="1"/>
    <x:col min="8" max="8" width="16" hidden="0" customWidth="1"/>
    <x:col min="9" max="9" width="28" hidden="0" customWidth="1"/>
    <x:col min="10" max="10" width="22" hidden="0" customWidth="1"/>
    <x:col min="11" max="11" width="15" hidden="0" customWidth="1"/>
    <x:col min="12" max="12" width="15" hidden="0" customWidth="1"/>
    <x:col min="13" max="13" width="15" hidden="0" customWidth="1"/>
    <x:col min="14" max="14" width="18" hidden="0" customWidth="1"/>
    <x:col min="15" max="15" width="18" hidden="0" customWidth="1"/>
    <x:col min="16" max="16" width="24" hidden="0" customWidth="1"/>
    <x:col min="17" max="17" width="24" hidden="0" customWidth="1"/>
    <x:col min="18" max="18" width="20" hidden="0" customWidth="1"/>
    <x:col min="19" max="19" width="22" hidden="0" customWidth="1"/>
    <x:col min="20" max="20" width="26" hidden="0" customWidth="1"/>
    <x:col min="21" max="21" width="48" hidden="0" customWidth="1"/>
    <x:col min="22" max="22" width="40" hidden="0" customWidth="1"/>
    <x:col min="23" max="23" width="22" hidden="0" customWidth="1"/>
    <x:col min="24" max="24" width="30" hidden="0" customWidth="1"/>
  </x:cols>
  <x:sheetData>
    <x:row r="1">
      <x:c r="A1" s="4" t="str">
        <x:v>Claim ID</x:v>
      </x:c>
      <x:c r="B1" s="4" t="str">
        <x:v>Proposed claim</x:v>
      </x:c>
      <x:c r="C1" s="4" t="str">
        <x:v>Claim type</x:v>
      </x:c>
      <x:c r="D1" s="4" t="str">
        <x:v>Primary evidence ID</x:v>
      </x:c>
      <x:c r="E1" s="4" t="str">
        <x:v>Source role</x:v>
      </x:c>
      <x:c r="F1" s="4" t="str">
        <x:v>Freshness</x:v>
      </x:c>
      <x:c r="G1" s="4" t="str">
        <x:v>Jurisdiction fit</x:v>
      </x:c>
      <x:c r="H1" s="4" t="str">
        <x:v>Material conflict</x:v>
      </x:c>
      <x:c r="I1" s="4" t="str">
        <x:v>Specialist review</x:v>
      </x:c>
      <x:c r="J1" s="4" t="str">
        <x:v>Owner</x:v>
      </x:c>
      <x:c r="K1" s="4" t="str">
        <x:v>Claim token</x:v>
      </x:c>
      <x:c r="L1" s="4" t="str">
        <x:v>Source token</x:v>
      </x:c>
      <x:c r="M1" s="4" t="str">
        <x:v>Freshness token</x:v>
      </x:c>
      <x:c r="N1" s="4" t="str">
        <x:v>Jurisdiction token</x:v>
      </x:c>
      <x:c r="O1" s="4" t="str">
        <x:v>Specialist token</x:v>
      </x:c>
      <x:c r="P1" s="4" t="str">
        <x:v>Control status</x:v>
      </x:c>
      <x:c r="Q1" s="4" t="str">
        <x:v>Evidence link</x:v>
      </x:c>
      <x:c r="R1" s="4" t="str">
        <x:v>Claim/source fit</x:v>
      </x:c>
      <x:c r="S1" s="4" t="str">
        <x:v>Permission gate</x:v>
      </x:c>
      <x:c r="T1" s="4" t="str">
        <x:v>Suggested permission</x:v>
      </x:c>
      <x:c r="U1" s="4" t="str">
        <x:v>Prohibited inference</x:v>
      </x:c>
      <x:c r="V1" s="4" t="str">
        <x:v>Reopen trigger</x:v>
      </x:c>
      <x:c r="W1" s="33" t="str">
        <x:v>Linked evidence state</x:v>
      </x:c>
      <x:c r="X1" s="33" t="str">
        <x:v>Evidence inheritance control</x:v>
      </x:c>
    </x:row>
    <x:row r="6">
      <x:c r="A6" s="17" t="str">
        <x:v>C01</x:v>
      </x:c>
      <x:c r="B6" s="17" t="str">
        <x:v>Provider is recorded for the relevant regulated activity.</x:v>
      </x:c>
      <x:c r="C6" s="17" t="str">
        <x:v>REGULATORY / REGISTRATION STATUS</x:v>
      </x:c>
      <x:c r="D6" s="17" t="str">
        <x:v>E001</x:v>
      </x:c>
      <x:c r="E6" s="34" t="str">
        <x:f>IF(D6="","",IF(COUNTIFS(EVIDENCE_PACKET!$A$6:$A$205,D6,EVIDENCE_PACKET!$B$6:$B$205,A6,EVIDENCE_PACKET!$O$6:$O$205,"VALID")=1,VLOOKUP(D6,EVIDENCE_PACKET!$A$6:$O$205,3,FALSE),"INVALID LINK"))</x:f>
        <x:v>REGULATOR / OFFICIAL REGISTER</x:v>
      </x:c>
      <x:c r="F6" s="34" t="str">
        <x:f>IF(D6="","",IF(COUNTIFS(EVIDENCE_PACKET!$A$6:$A$205,D6,EVIDENCE_PACKET!$B$6:$B$205,A6,EVIDENCE_PACKET!$O$6:$O$205,"VALID")=1,VLOOKUP(D6,EVIDENCE_PACKET!$A$6:$O$205,6,FALSE),"INVALID LINK"))</x:f>
        <x:v>CURRENT</x:v>
      </x:c>
      <x:c r="G6" s="34" t="str">
        <x:f>IF(D6="","",IF(COUNTIFS(EVIDENCE_PACKET!$A$6:$A$205,D6,EVIDENCE_PACKET!$B$6:$B$205,A6,EVIDENCE_PACKET!$O$6:$O$205,"VALID")=1,VLOOKUP(D6,EVIDENCE_PACKET!$A$6:$O$205,7,FALSE),"INVALID LINK"))</x:f>
        <x:v>YES</x:v>
      </x:c>
      <x:c r="H6" s="34" t="str">
        <x:f>IF(A6="","",IF(COUNTIFS(CONFLICTS!$B$6:$B$205,A6,CONFLICTS!$H$6:$H$205,"YES",CONFLICTS!$I$6:$I$205,"OPEN",CONFLICTS!$R$6:$R$205,"VALID")&gt;0,"OPEN",IF(COUNTIFS(CONFLICTS!$B$6:$B$205,A6,CONFLICTS!$I$6:$I$205,"RESOLVED",CONFLICTS!$R$6:$R$205,"VALID")&gt;0,"RESOLVED","NONE")))</x:f>
        <x:v>NONE</x:v>
      </x:c>
      <x:c r="I6" s="17" t="str">
        <x:v>NOT REQUIRED FOR THIS CLAIM</x:v>
      </x:c>
      <x:c r="J6" s="17" t="str">
        <x:v>Founder / reviewer</x:v>
      </x:c>
      <x:c r="K6" s="21" t="str">
        <x:f>IF(C6="","",IF(AND(COUNTIF(LISTS!$B$2:$B$10,C6)=1,C6=UPPER(C6)),"VALID","INVALID"))</x:f>
        <x:v>VALID</x:v>
      </x:c>
      <x:c r="L6" s="21" t="str">
        <x:f>IF(E6="","",IF(AND(COUNTIF(LISTS!$A$2:$A$8,E6)=1,E6=UPPER(E6)),"VALID","INVALID"))</x:f>
        <x:v>VALID</x:v>
      </x:c>
      <x:c r="M6" s="21" t="str">
        <x:f>IF(F6="","",IF(AND(COUNTIF(LISTS!$D$2:$D$4,F6)=1,IFERROR(FIND(F6,UPPER(F6)),0)=1),"VALID","INVALID"))</x:f>
        <x:v>VALID</x:v>
      </x:c>
      <x:c r="N6" s="21" t="str">
        <x:f>IF(G6="","",IF(AND(COUNTIF(LISTS!$E$2:$E$4,G6)=1,IFERROR(FIND(G6,UPPER(G6)),0)=1),"VALID","INVALID"))</x:f>
        <x:v>VALID</x:v>
      </x:c>
      <x:c r="O6" s="21" t="str">
        <x:f>IF(I6="","",IF(AND(COUNTIF(LISTS!$I$2:$I$4,I6)=1,IFERROR(FIND(I6,UPPER(I6)),0)=1),"VALID","INVALID"))</x:f>
        <x:v>VALID</x:v>
      </x:c>
      <x:c r="P6" s="21" t="str">
        <x:f>IF(A6="","",IF(COUNTIF($A$6:$A$205,A6)&gt;1,"INVALID - DUPLICATE ID",IF(AND(B6&lt;&gt;"",D6&lt;&gt;"",J6&lt;&gt;"",OR(H6="NONE",H6="OPEN",H6="RESOLVED"),K6="VALID",L6="VALID",M6="VALID",N6="VALID",O6="VALID"),"VALID","INVALID - CONTROL TOKEN")))</x:f>
        <x:v>VALID</x:v>
      </x:c>
      <x:c r="Q6" s="21" t="str">
        <x:f>IF(A6="","",IF(COUNTIFS(EVIDENCE_PACKET!$A$6:$A$205,D6,EVIDENCE_PACKET!$B$6:$B$205,A6,EVIDENCE_PACKET!$O$6:$O$205,"VALID")=1,"READY","INVALID - EVIDENCE LINK"))</x:f>
        <x:v>READY</x:v>
      </x:c>
      <x:c r="R6" s="21" t="str">
        <x:f>IF(A6="","",IF(OR(P6&lt;&gt;"VALID",Q6&lt;&gt;"READY",X6&lt;&gt;"MATCH"),"BLOCKED",IF(AND(C6="REGULATORY / REGISTRATION STATUS",E6="REGULATOR / OFFICIAL REGISTER"),"FIT",IF(AND(OR(C6="SERVICE EXISTS / IS OFFERED",C6="ACCESS / AVAILABILITY"),E6="PROVIDER FIRST-PARTY PAGE"),"FIT",IF(AND(C6="EXPERIENCE SIGNAL",E6="REVIEW / FORUM / TESTIMONIAL"),"FIT",IF(AND(C6="VISIBILITY / DISCOVERY",E6="SEARCH / VISIBILITY OBSERVATION"),"FIT",IF(AND(C6="PUBLIC MARKETING / ADVERTISING CLAIM",E6="UK ADVERTISING / CLAIMS GOVERNANCE"),"FIT",IF(AND(OR(C6="CLINICAL EFFICACY / EFFECT",C6="SAFETY",C6="PATIENT ELIGIBILITY / SUITABILITY"),OR(E6="CLINICAL GUIDELINE / EVIDENCE STANDARD",E6="MANUFACTURER / PRODUCT PAGE")),"REVIEW","MISMATCH"))))))))</x:f>
        <x:v>FIT</x:v>
      </x:c>
      <x:c r="S6" s="21" t="str">
        <x:f>IF(A6="","",IF(OR(P6&lt;&gt;"VALID",Q6&lt;&gt;"READY",X6&lt;&gt;"MATCH"),"BLOCKED",IF(W6="UNRESOLVED","BLOCKED - EVIDENCE UNRESOLVED",IF(W6="INFERRED","ESCALATE",IF(F6&lt;&gt;"CURRENT","BLOCKED - FRESHNESS",IF(G6&lt;&gt;"YES","BLOCKED - JURISDICTION",IF(H6="OPEN","BLOCKED - CONFLICT",IF(AND(OR(C6="CLINICAL EFFICACY / EFFECT",C6="SAFETY",C6="PATIENT ELIGIBILITY / SUITABILITY"),I6="REQUIRED / NOT COMPLETED"),"ESCALATE",IF(R6="MISMATCH","BLOCKED",IF(R6="REVIEW","ESCALATE","READY"))))))))))</x:f>
        <x:v>READY</x:v>
      </x:c>
      <x:c r="T6" s="21" t="str">
        <x:f>IF(A6="","",IF(S6="READY",IF(C6="REGULATORY / REGISTRATION STATUS","PUBLISH OFFICIAL STATUS",IF(OR(C6="SERVICE EXISTS / IS OFFERED",C6="ACCESS / AVAILABILITY"),"PUBLISH SERVICE FACT",IF(C6="PUBLIC MARKETING / ADVERTISING CLAIM","PUBLISH SCOPED CONTEXT",IF(C6="EXPERIENCE SIGNAL","REFERENCE ONLY",IF(C6="VISIBILITY / DISCOVERY","DISCOVERY ONLY","PUBLISH SCOPED CONTEXT"))))),IF(S6="ESCALATE","ESCALATE","REFUSE STRONGER CLAIM")))</x:f>
        <x:v>PUBLISH OFFICIAL STATUS</x:v>
      </x:c>
      <x:c r="U6" s="21" t="str">
        <x:f>IF(A6="","",IF(C6="REGULATORY / REGISTRATION STATUS","Do not infer clinical superiority, outcomes or current capacity.",IF(OR(C6="SERVICE EXISTS / IS OFFERED",C6="ACCESS / AVAILABILITY"),"Do not infer efficacy, safety, suitability or comparative quality.",IF(C6="PUBLIC MARKETING / ADVERTISING CLAIM","Do not infer clinical efficacy, patient suitability, treatment outcomes or legal clearance for a specific advert.",IF(C6="EXPERIENCE SIGNAL","Do not infer representative efficacy, safety rates or causal outcomes.",IF(C6="VISIBILITY / DISCOVERY","Do not infer healthcare quality, efficacy, safety, capacity or suitability.","Do not infer a consequential healthcare claim beyond the reviewed evidence scope."))))))</x:f>
        <x:v>Do not infer clinical superiority, outcomes or current capacity.</x:v>
      </x:c>
      <x:c r="V6" s="21" t="str">
        <x:f>IF(A6="","","Reopen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6" s="34" t="str">
        <x:f>IF(D6="","",IF(COUNTIFS(EVIDENCE_PACKET!$A$6:$A$205,D6,EVIDENCE_PACKET!$B$6:$B$205,A6,EVIDENCE_PACKET!$O$6:$O$205,"VALID")=1,VLOOKUP(D6,EVIDENCE_PACKET!$A$6:$O$205,5,FALSE),"INVALID LINK"))</x:f>
        <x:v>OBSERVED</x:v>
      </x:c>
      <x:c r="X6" s="34" t="str">
        <x:f>IF(A6="","",IF(Q6&lt;&gt;"READY","INVALID - EVIDENCE LINK",IF(AND(E6=VLOOKUP(D6,EVIDENCE_PACKET!$A$6:$O$205,3,FALSE),W6=VLOOKUP(D6,EVIDENCE_PACKET!$A$6:$O$205,5,FALSE),F6=VLOOKUP(D6,EVIDENCE_PACKET!$A$6:$O$205,6,FALSE),G6=VLOOKUP(D6,EVIDENCE_PACKET!$A$6:$O$205,7,FALSE)),"MATCH","MISMATCH - UPSTREAM EVIDENCE")))</x:f>
        <x:v>MATCH</x:v>
      </x:c>
    </x:row>
    <x:row r="7">
      <x:c r="A7" s="17" t="str">
        <x:v>C02</x:v>
      </x:c>
      <x:c r="B7" s="17" t="str">
        <x:v>Provider currently states it offers the scoped service.</x:v>
      </x:c>
      <x:c r="C7" s="17" t="str">
        <x:v>SERVICE EXISTS / IS OFFERED</x:v>
      </x:c>
      <x:c r="D7" s="17" t="str">
        <x:v>E002</x:v>
      </x:c>
      <x:c r="E7" s="34" t="str">
        <x:f>IF(D7="","",IF(COUNTIFS(EVIDENCE_PACKET!$A$6:$A$205,D7,EVIDENCE_PACKET!$B$6:$B$205,A7,EVIDENCE_PACKET!$O$6:$O$205,"VALID")=1,VLOOKUP(D7,EVIDENCE_PACKET!$A$6:$O$205,3,FALSE),"INVALID LINK"))</x:f>
        <x:v>PROVIDER FIRST-PARTY PAGE</x:v>
      </x:c>
      <x:c r="F7" s="34" t="str">
        <x:f>IF(D7="","",IF(COUNTIFS(EVIDENCE_PACKET!$A$6:$A$205,D7,EVIDENCE_PACKET!$B$6:$B$205,A7,EVIDENCE_PACKET!$O$6:$O$205,"VALID")=1,VLOOKUP(D7,EVIDENCE_PACKET!$A$6:$O$205,6,FALSE),"INVALID LINK"))</x:f>
        <x:v>CURRENT</x:v>
      </x:c>
      <x:c r="G7" s="34" t="str">
        <x:f>IF(D7="","",IF(COUNTIFS(EVIDENCE_PACKET!$A$6:$A$205,D7,EVIDENCE_PACKET!$B$6:$B$205,A7,EVIDENCE_PACKET!$O$6:$O$205,"VALID")=1,VLOOKUP(D7,EVIDENCE_PACKET!$A$6:$O$205,7,FALSE),"INVALID LINK"))</x:f>
        <x:v>YES</x:v>
      </x:c>
      <x:c r="H7" s="34" t="str">
        <x:f>IF(A7="","",IF(COUNTIFS(CONFLICTS!$B$6:$B$205,A7,CONFLICTS!$H$6:$H$205,"YES",CONFLICTS!$I$6:$I$205,"OPEN",CONFLICTS!$R$6:$R$205,"VALID")&gt;0,"OPEN",IF(COUNTIFS(CONFLICTS!$B$6:$B$205,A7,CONFLICTS!$I$6:$I$205,"RESOLVED",CONFLICTS!$R$6:$R$205,"VALID")&gt;0,"RESOLVED","NONE")))</x:f>
        <x:v>NONE</x:v>
      </x:c>
      <x:c r="I7" s="17" t="str">
        <x:v>NOT REQUIRED FOR THIS CLAIM</x:v>
      </x:c>
      <x:c r="J7" s="17" t="str">
        <x:v>Founder / reviewer</x:v>
      </x:c>
      <x:c r="K7" s="21" t="str">
        <x:f>IF(C7="","",IF(AND(COUNTIF(LISTS!$B$2:$B$10,C7)=1,C7=UPPER(C7)),"VALID","INVALID"))</x:f>
        <x:v>VALID</x:v>
      </x:c>
      <x:c r="L7" s="21" t="str">
        <x:f>IF(E7="","",IF(AND(COUNTIF(LISTS!$A$2:$A$8,E7)=1,E7=UPPER(E7)),"VALID","INVALID"))</x:f>
        <x:v>VALID</x:v>
      </x:c>
      <x:c r="M7" s="21" t="str">
        <x:f>IF(F7="","",IF(AND(COUNTIF(LISTS!$D$2:$D$4,F7)=1,IFERROR(FIND(F7,UPPER(F7)),0)=1),"VALID","INVALID"))</x:f>
        <x:v>VALID</x:v>
      </x:c>
      <x:c r="N7" s="21" t="str">
        <x:f>IF(G7="","",IF(AND(COUNTIF(LISTS!$E$2:$E$4,G7)=1,IFERROR(FIND(G7,UPPER(G7)),0)=1),"VALID","INVALID"))</x:f>
        <x:v>VALID</x:v>
      </x:c>
      <x:c r="O7" s="21" t="str">
        <x:f>IF(I7="","",IF(AND(COUNTIF(LISTS!$I$2:$I$4,I7)=1,IFERROR(FIND(I7,UPPER(I7)),0)=1),"VALID","INVALID"))</x:f>
        <x:v>VALID</x:v>
      </x:c>
      <x:c r="P7" s="21" t="str">
        <x:f>IF(A7="","",IF(COUNTIF($A$6:$A$205,A7)&gt;1,"INVALID - DUPLICATE ID",IF(AND(B7&lt;&gt;"",D7&lt;&gt;"",J7&lt;&gt;"",OR(H7="NONE",H7="OPEN",H7="RESOLVED"),K7="VALID",L7="VALID",M7="VALID",N7="VALID",O7="VALID"),"VALID","INVALID - CONTROL TOKEN")))</x:f>
        <x:v>VALID</x:v>
      </x:c>
      <x:c r="Q7" s="21" t="str">
        <x:f>IF(A7="","",IF(COUNTIFS(EVIDENCE_PACKET!$A$6:$A$205,D7,EVIDENCE_PACKET!$B$6:$B$205,A7,EVIDENCE_PACKET!$O$6:$O$205,"VALID")=1,"READY","INVALID - EVIDENCE LINK"))</x:f>
        <x:v>READY</x:v>
      </x:c>
      <x:c r="R7" s="21" t="str">
        <x:f>IF(A7="","",IF(OR(P7&lt;&gt;"VALID",Q7&lt;&gt;"READY",X7&lt;&gt;"MATCH"),"BLOCKED",IF(AND(C7="REGULATORY / REGISTRATION STATUS",E7="REGULATOR / OFFICIAL REGISTER"),"FIT",IF(AND(OR(C7="SERVICE EXISTS / IS OFFERED",C7="ACCESS / AVAILABILITY"),E7="PROVIDER FIRST-PARTY PAGE"),"FIT",IF(AND(C7="EXPERIENCE SIGNAL",E7="REVIEW / FORUM / TESTIMONIAL"),"FIT",IF(AND(C7="VISIBILITY / DISCOVERY",E7="SEARCH / VISIBILITY OBSERVATION"),"FIT",IF(AND(C7="PUBLIC MARKETING / ADVERTISING CLAIM",E7="UK ADVERTISING / CLAIMS GOVERNANCE"),"FIT",IF(AND(OR(C7="CLINICAL EFFICACY / EFFECT",C7="SAFETY",C7="PATIENT ELIGIBILITY / SUITABILITY"),OR(E7="CLINICAL GUIDELINE / EVIDENCE STANDARD",E7="MANUFACTURER / PRODUCT PAGE")),"REVIEW","MISMATCH"))))))))</x:f>
        <x:v>FIT</x:v>
      </x:c>
      <x:c r="S7" s="21" t="str">
        <x:f>IF(A7="","",IF(OR(P7&lt;&gt;"VALID",Q7&lt;&gt;"READY",X7&lt;&gt;"MATCH"),"BLOCKED",IF(W7="UNRESOLVED","BLOCKED - EVIDENCE UNRESOLVED",IF(W7="INFERRED","ESCALATE",IF(F7&lt;&gt;"CURRENT","BLOCKED - FRESHNESS",IF(G7&lt;&gt;"YES","BLOCKED - JURISDICTION",IF(H7="OPEN","BLOCKED - CONFLICT",IF(AND(OR(C7="CLINICAL EFFICACY / EFFECT",C7="SAFETY",C7="PATIENT ELIGIBILITY / SUITABILITY"),I7="REQUIRED / NOT COMPLETED"),"ESCALATE",IF(R7="MISMATCH","BLOCKED",IF(R7="REVIEW","ESCALATE","READY"))))))))))</x:f>
        <x:v>READY</x:v>
      </x:c>
      <x:c r="T7" s="21" t="str">
        <x:f>IF(A7="","",IF(S7="READY",IF(C7="REGULATORY / REGISTRATION STATUS","PUBLISH OFFICIAL STATUS",IF(OR(C7="SERVICE EXISTS / IS OFFERED",C7="ACCESS / AVAILABILITY"),"PUBLISH SERVICE FACT",IF(C7="PUBLIC MARKETING / ADVERTISING CLAIM","PUBLISH SCOPED CONTEXT",IF(C7="EXPERIENCE SIGNAL","REFERENCE ONLY",IF(C7="VISIBILITY / DISCOVERY","DISCOVERY ONLY","PUBLISH SCOPED CONTEXT"))))),IF(S7="ESCALATE","ESCALATE","REFUSE STRONGER CLAIM")))</x:f>
        <x:v>PUBLISH SERVICE FACT</x:v>
      </x:c>
      <x:c r="U7" s="21" t="str">
        <x:f>IF(A7="","",IF(C7="REGULATORY / REGISTRATION STATUS","Do not infer clinical superiority, outcomes or current capacity.",IF(OR(C7="SERVICE EXISTS / IS OFFERED",C7="ACCESS / AVAILABILITY"),"Do not infer efficacy, safety, suitability or comparative quality.",IF(C7="PUBLIC MARKETING / ADVERTISING CLAIM","Do not infer clinical efficacy, patient suitability, treatment outcomes or legal clearance for a specific advert.",IF(C7="EXPERIENCE SIGNAL","Do not infer representative efficacy, safety rates or causal outcomes.",IF(C7="VISIBILITY / DISCOVERY","Do not infer healthcare quality, efficacy, safety, capacity or suitability.","Do not infer a consequential healthcare claim beyond the reviewed evidence scope."))))))</x:f>
        <x:v>Do not infer efficacy, safety, suitability or comparative quality.</x:v>
      </x:c>
      <x:c r="V7" s="21" t="str">
        <x:f>IF(A7="","","Reopen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7" s="34" t="str">
        <x:f>IF(D7="","",IF(COUNTIFS(EVIDENCE_PACKET!$A$6:$A$205,D7,EVIDENCE_PACKET!$B$6:$B$205,A7,EVIDENCE_PACKET!$O$6:$O$205,"VALID")=1,VLOOKUP(D7,EVIDENCE_PACKET!$A$6:$O$205,5,FALSE),"INVALID LINK"))</x:f>
        <x:v>OBSERVED</x:v>
      </x:c>
      <x:c r="X7" s="34" t="str">
        <x:f>IF(A7="","",IF(Q7&lt;&gt;"READY","INVALID - EVIDENCE LINK",IF(AND(E7=VLOOKUP(D7,EVIDENCE_PACKET!$A$6:$O$205,3,FALSE),W7=VLOOKUP(D7,EVIDENCE_PACKET!$A$6:$O$205,5,FALSE),F7=VLOOKUP(D7,EVIDENCE_PACKET!$A$6:$O$205,6,FALSE),G7=VLOOKUP(D7,EVIDENCE_PACKET!$A$6:$O$205,7,FALSE)),"MATCH","MISMATCH - UPSTREAM EVIDENCE")))</x:f>
        <x:v>MATCH</x:v>
      </x:c>
    </x:row>
    <x:row r="8">
      <x:c r="A8" s="17" t="str">
        <x:v>C03</x:v>
      </x:c>
      <x:c r="B8" s="17" t="str">
        <x:v>Provider offers rapid access.</x:v>
      </x:c>
      <x:c r="C8" s="17" t="str">
        <x:v>ACCESS / AVAILABILITY</x:v>
      </x:c>
      <x:c r="D8" s="17" t="str">
        <x:v>E003</x:v>
      </x:c>
      <x:c r="E8" s="34" t="str">
        <x:f>IF(D8="","",IF(COUNTIFS(EVIDENCE_PACKET!$A$6:$A$205,D8,EVIDENCE_PACKET!$B$6:$B$205,A8,EVIDENCE_PACKET!$O$6:$O$205,"VALID")=1,VLOOKUP(D8,EVIDENCE_PACKET!$A$6:$O$205,3,FALSE),"INVALID LINK"))</x:f>
        <x:v>PROVIDER FIRST-PARTY PAGE</x:v>
      </x:c>
      <x:c r="F8" s="34" t="str">
        <x:f>IF(D8="","",IF(COUNTIFS(EVIDENCE_PACKET!$A$6:$A$205,D8,EVIDENCE_PACKET!$B$6:$B$205,A8,EVIDENCE_PACKET!$O$6:$O$205,"VALID")=1,VLOOKUP(D8,EVIDENCE_PACKET!$A$6:$O$205,6,FALSE),"INVALID LINK"))</x:f>
        <x:v>CURRENT</x:v>
      </x:c>
      <x:c r="G8" s="34" t="str">
        <x:f>IF(D8="","",IF(COUNTIFS(EVIDENCE_PACKET!$A$6:$A$205,D8,EVIDENCE_PACKET!$B$6:$B$205,A8,EVIDENCE_PACKET!$O$6:$O$205,"VALID")=1,VLOOKUP(D8,EVIDENCE_PACKET!$A$6:$O$205,7,FALSE),"INVALID LINK"))</x:f>
        <x:v>YES</x:v>
      </x:c>
      <x:c r="H8" s="34" t="str">
        <x:f>IF(A8="","",IF(COUNTIFS(CONFLICTS!$B$6:$B$205,A8,CONFLICTS!$H$6:$H$205,"YES",CONFLICTS!$I$6:$I$205,"OPEN",CONFLICTS!$R$6:$R$205,"VALID")&gt;0,"OPEN",IF(COUNTIFS(CONFLICTS!$B$6:$B$205,A8,CONFLICTS!$I$6:$I$205,"RESOLVED",CONFLICTS!$R$6:$R$205,"VALID")&gt;0,"RESOLVED","NONE")))</x:f>
        <x:v>OPEN</x:v>
      </x:c>
      <x:c r="I8" s="17" t="str">
        <x:v>NOT REQUIRED FOR THIS CLAIM</x:v>
      </x:c>
      <x:c r="J8" s="17" t="str">
        <x:v>Founder / reviewer</x:v>
      </x:c>
      <x:c r="K8" s="21" t="str">
        <x:f>IF(C8="","",IF(AND(COUNTIF(LISTS!$B$2:$B$10,C8)=1,C8=UPPER(C8)),"VALID","INVALID"))</x:f>
        <x:v>VALID</x:v>
      </x:c>
      <x:c r="L8" s="21" t="str">
        <x:f>IF(E8="","",IF(AND(COUNTIF(LISTS!$A$2:$A$8,E8)=1,E8=UPPER(E8)),"VALID","INVALID"))</x:f>
        <x:v>VALID</x:v>
      </x:c>
      <x:c r="M8" s="21" t="str">
        <x:f>IF(F8="","",IF(AND(COUNTIF(LISTS!$D$2:$D$4,F8)=1,IFERROR(FIND(F8,UPPER(F8)),0)=1),"VALID","INVALID"))</x:f>
        <x:v>VALID</x:v>
      </x:c>
      <x:c r="N8" s="21" t="str">
        <x:f>IF(G8="","",IF(AND(COUNTIF(LISTS!$E$2:$E$4,G8)=1,IFERROR(FIND(G8,UPPER(G8)),0)=1),"VALID","INVALID"))</x:f>
        <x:v>VALID</x:v>
      </x:c>
      <x:c r="O8" s="21" t="str">
        <x:f>IF(I8="","",IF(AND(COUNTIF(LISTS!$I$2:$I$4,I8)=1,IFERROR(FIND(I8,UPPER(I8)),0)=1),"VALID","INVALID"))</x:f>
        <x:v>VALID</x:v>
      </x:c>
      <x:c r="P8" s="21" t="str">
        <x:f>IF(A8="","",IF(COUNTIF($A$6:$A$205,A8)&gt;1,"INVALID - DUPLICATE ID",IF(AND(B8&lt;&gt;"",D8&lt;&gt;"",J8&lt;&gt;"",OR(H8="NONE",H8="OPEN",H8="RESOLVED"),K8="VALID",L8="VALID",M8="VALID",N8="VALID",O8="VALID"),"VALID","INVALID - CONTROL TOKEN")))</x:f>
        <x:v>VALID</x:v>
      </x:c>
      <x:c r="Q8" s="21" t="str">
        <x:f>IF(A8="","",IF(COUNTIFS(EVIDENCE_PACKET!$A$6:$A$205,D8,EVIDENCE_PACKET!$B$6:$B$205,A8,EVIDENCE_PACKET!$O$6:$O$205,"VALID")=1,"READY","INVALID - EVIDENCE LINK"))</x:f>
        <x:v>READY</x:v>
      </x:c>
      <x:c r="R8" s="21" t="str">
        <x:f>IF(A8="","",IF(OR(P8&lt;&gt;"VALID",Q8&lt;&gt;"READY",X8&lt;&gt;"MATCH"),"BLOCKED",IF(AND(C8="REGULATORY / REGISTRATION STATUS",E8="REGULATOR / OFFICIAL REGISTER"),"FIT",IF(AND(OR(C8="SERVICE EXISTS / IS OFFERED",C8="ACCESS / AVAILABILITY"),E8="PROVIDER FIRST-PARTY PAGE"),"FIT",IF(AND(C8="EXPERIENCE SIGNAL",E8="REVIEW / FORUM / TESTIMONIAL"),"FIT",IF(AND(C8="VISIBILITY / DISCOVERY",E8="SEARCH / VISIBILITY OBSERVATION"),"FIT",IF(AND(C8="PUBLIC MARKETING / ADVERTISING CLAIM",E8="UK ADVERTISING / CLAIMS GOVERNANCE"),"FIT",IF(AND(OR(C8="CLINICAL EFFICACY / EFFECT",C8="SAFETY",C8="PATIENT ELIGIBILITY / SUITABILITY"),OR(E8="CLINICAL GUIDELINE / EVIDENCE STANDARD",E8="MANUFACTURER / PRODUCT PAGE")),"REVIEW","MISMATCH"))))))))</x:f>
        <x:v>FIT</x:v>
      </x:c>
      <x:c r="S8" s="21" t="str">
        <x:f>IF(A8="","",IF(OR(P8&lt;&gt;"VALID",Q8&lt;&gt;"READY",X8&lt;&gt;"MATCH"),"BLOCKED",IF(W8="UNRESOLVED","BLOCKED - EVIDENCE UNRESOLVED",IF(W8="INFERRED","ESCALATE",IF(F8&lt;&gt;"CURRENT","BLOCKED - FRESHNESS",IF(G8&lt;&gt;"YES","BLOCKED - JURISDICTION",IF(H8="OPEN","BLOCKED - CONFLICT",IF(AND(OR(C8="CLINICAL EFFICACY / EFFECT",C8="SAFETY",C8="PATIENT ELIGIBILITY / SUITABILITY"),I8="REQUIRED / NOT COMPLETED"),"ESCALATE",IF(R8="MISMATCH","BLOCKED",IF(R8="REVIEW","ESCALATE","READY"))))))))))</x:f>
        <x:v>BLOCKED - CONFLICT</x:v>
      </x:c>
      <x:c r="T8" s="21" t="str">
        <x:f>IF(A8="","",IF(S8="READY",IF(C8="REGULATORY / REGISTRATION STATUS","PUBLISH OFFICIAL STATUS",IF(OR(C8="SERVICE EXISTS / IS OFFERED",C8="ACCESS / AVAILABILITY"),"PUBLISH SERVICE FACT",IF(C8="PUBLIC MARKETING / ADVERTISING CLAIM","PUBLISH SCOPED CONTEXT",IF(C8="EXPERIENCE SIGNAL","REFERENCE ONLY",IF(C8="VISIBILITY / DISCOVERY","DISCOVERY ONLY","PUBLISH SCOPED CONTEXT"))))),IF(S8="ESCALATE","ESCALATE","REFUSE STRONGER CLAIM")))</x:f>
        <x:v>REFUSE STRONGER CLAIM</x:v>
      </x:c>
      <x:c r="U8" s="21" t="str">
        <x:f>IF(A8="","",IF(C8="REGULATORY / REGISTRATION STATUS","Do not infer clinical superiority, outcomes or current capacity.",IF(OR(C8="SERVICE EXISTS / IS OFFERED",C8="ACCESS / AVAILABILITY"),"Do not infer efficacy, safety, suitability or comparative quality.",IF(C8="PUBLIC MARKETING / ADVERTISING CLAIM","Do not infer clinical efficacy, patient suitability, treatment outcomes or legal clearance for a specific advert.",IF(C8="EXPERIENCE SIGNAL","Do not infer representative efficacy, safety rates or causal outcomes.",IF(C8="VISIBILITY / DISCOVERY","Do not infer healthcare quality, efficacy, safety, capacity or suitability.","Do not infer a consequential healthcare claim beyond the reviewed evidence scope."))))))</x:f>
        <x:v>Do not infer efficacy, safety, suitability or comparative quality.</x:v>
      </x:c>
      <x:c r="V8" s="21" t="str">
        <x:f>IF(A8="","","Reopen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8" s="34" t="str">
        <x:f>IF(D8="","",IF(COUNTIFS(EVIDENCE_PACKET!$A$6:$A$205,D8,EVIDENCE_PACKET!$B$6:$B$205,A8,EVIDENCE_PACKET!$O$6:$O$205,"VALID")=1,VLOOKUP(D8,EVIDENCE_PACKET!$A$6:$O$205,5,FALSE),"INVALID LINK"))</x:f>
        <x:v>OBSERVED</x:v>
      </x:c>
      <x:c r="X8" s="34" t="str">
        <x:f>IF(A8="","",IF(Q8&lt;&gt;"READY","INVALID - EVIDENCE LINK",IF(AND(E8=VLOOKUP(D8,EVIDENCE_PACKET!$A$6:$O$205,3,FALSE),W8=VLOOKUP(D8,EVIDENCE_PACKET!$A$6:$O$205,5,FALSE),F8=VLOOKUP(D8,EVIDENCE_PACKET!$A$6:$O$205,6,FALSE),G8=VLOOKUP(D8,EVIDENCE_PACKET!$A$6:$O$205,7,FALSE)),"MATCH","MISMATCH - UPSTREAM EVIDENCE")))</x:f>
        <x:v>MATCH</x:v>
      </x:c>
    </x:row>
    <x:row r="9">
      <x:c r="A9" s="17" t="str">
        <x:v>C04</x:v>
      </x:c>
      <x:c r="B9" s="17" t="str">
        <x:v>Guidance/evidence-standard context applies to the scoped evidence question.</x:v>
      </x:c>
      <x:c r="C9" s="17" t="str">
        <x:v>PATIENT ELIGIBILITY / SUITABILITY</x:v>
      </x:c>
      <x:c r="D9" s="17" t="str">
        <x:v>E005</x:v>
      </x:c>
      <x:c r="E9" s="34" t="str">
        <x:f>IF(D9="","",IF(COUNTIFS(EVIDENCE_PACKET!$A$6:$A$205,D9,EVIDENCE_PACKET!$B$6:$B$205,A9,EVIDENCE_PACKET!$O$6:$O$205,"VALID")=1,VLOOKUP(D9,EVIDENCE_PACKET!$A$6:$O$205,3,FALSE),"INVALID LINK"))</x:f>
        <x:v>CLINICAL GUIDELINE / EVIDENCE STANDARD</x:v>
      </x:c>
      <x:c r="F9" s="34" t="str">
        <x:f>IF(D9="","",IF(COUNTIFS(EVIDENCE_PACKET!$A$6:$A$205,D9,EVIDENCE_PACKET!$B$6:$B$205,A9,EVIDENCE_PACKET!$O$6:$O$205,"VALID")=1,VLOOKUP(D9,EVIDENCE_PACKET!$A$6:$O$205,6,FALSE),"INVALID LINK"))</x:f>
        <x:v>CURRENT</x:v>
      </x:c>
      <x:c r="G9" s="34" t="str">
        <x:f>IF(D9="","",IF(COUNTIFS(EVIDENCE_PACKET!$A$6:$A$205,D9,EVIDENCE_PACKET!$B$6:$B$205,A9,EVIDENCE_PACKET!$O$6:$O$205,"VALID")=1,VLOOKUP(D9,EVIDENCE_PACKET!$A$6:$O$205,7,FALSE),"INVALID LINK"))</x:f>
        <x:v>YES</x:v>
      </x:c>
      <x:c r="H9" s="34" t="str">
        <x:f>IF(A9="","",IF(COUNTIFS(CONFLICTS!$B$6:$B$205,A9,CONFLICTS!$H$6:$H$205,"YES",CONFLICTS!$I$6:$I$205,"OPEN",CONFLICTS!$R$6:$R$205,"VALID")&gt;0,"OPEN",IF(COUNTIFS(CONFLICTS!$B$6:$B$205,A9,CONFLICTS!$I$6:$I$205,"RESOLVED",CONFLICTS!$R$6:$R$205,"VALID")&gt;0,"RESOLVED","NONE")))</x:f>
        <x:v>NONE</x:v>
      </x:c>
      <x:c r="I9" s="17" t="str">
        <x:v>REQUIRED / NOT COMPLETED</x:v>
      </x:c>
      <x:c r="J9" s="17" t="str">
        <x:v>Founder / reviewer</x:v>
      </x:c>
      <x:c r="K9" s="21" t="str">
        <x:f>IF(C9="","",IF(AND(COUNTIF(LISTS!$B$2:$B$10,C9)=1,C9=UPPER(C9)),"VALID","INVALID"))</x:f>
        <x:v>VALID</x:v>
      </x:c>
      <x:c r="L9" s="21" t="str">
        <x:f>IF(E9="","",IF(AND(COUNTIF(LISTS!$A$2:$A$8,E9)=1,E9=UPPER(E9)),"VALID","INVALID"))</x:f>
        <x:v>VALID</x:v>
      </x:c>
      <x:c r="M9" s="21" t="str">
        <x:f>IF(F9="","",IF(AND(COUNTIF(LISTS!$D$2:$D$4,F9)=1,IFERROR(FIND(F9,UPPER(F9)),0)=1),"VALID","INVALID"))</x:f>
        <x:v>VALID</x:v>
      </x:c>
      <x:c r="N9" s="21" t="str">
        <x:f>IF(G9="","",IF(AND(COUNTIF(LISTS!$E$2:$E$4,G9)=1,IFERROR(FIND(G9,UPPER(G9)),0)=1),"VALID","INVALID"))</x:f>
        <x:v>VALID</x:v>
      </x:c>
      <x:c r="O9" s="21" t="str">
        <x:f>IF(I9="","",IF(AND(COUNTIF(LISTS!$I$2:$I$4,I9)=1,IFERROR(FIND(I9,UPPER(I9)),0)=1),"VALID","INVALID"))</x:f>
        <x:v>VALID</x:v>
      </x:c>
      <x:c r="P9" s="21" t="str">
        <x:f>IF(A9="","",IF(COUNTIF($A$6:$A$205,A9)&gt;1,"INVALID - DUPLICATE ID",IF(AND(B9&lt;&gt;"",D9&lt;&gt;"",J9&lt;&gt;"",OR(H9="NONE",H9="OPEN",H9="RESOLVED"),K9="VALID",L9="VALID",M9="VALID",N9="VALID",O9="VALID"),"VALID","INVALID - CONTROL TOKEN")))</x:f>
        <x:v>VALID</x:v>
      </x:c>
      <x:c r="Q9" s="21" t="str">
        <x:f>IF(A9="","",IF(COUNTIFS(EVIDENCE_PACKET!$A$6:$A$205,D9,EVIDENCE_PACKET!$B$6:$B$205,A9,EVIDENCE_PACKET!$O$6:$O$205,"VALID")=1,"READY","INVALID - EVIDENCE LINK"))</x:f>
        <x:v>READY</x:v>
      </x:c>
      <x:c r="R9" s="21" t="str">
        <x:f>IF(A9="","",IF(OR(P9&lt;&gt;"VALID",Q9&lt;&gt;"READY",X9&lt;&gt;"MATCH"),"BLOCKED",IF(AND(C9="REGULATORY / REGISTRATION STATUS",E9="REGULATOR / OFFICIAL REGISTER"),"FIT",IF(AND(OR(C9="SERVICE EXISTS / IS OFFERED",C9="ACCESS / AVAILABILITY"),E9="PROVIDER FIRST-PARTY PAGE"),"FIT",IF(AND(C9="EXPERIENCE SIGNAL",E9="REVIEW / FORUM / TESTIMONIAL"),"FIT",IF(AND(C9="VISIBILITY / DISCOVERY",E9="SEARCH / VISIBILITY OBSERVATION"),"FIT",IF(AND(C9="PUBLIC MARKETING / ADVERTISING CLAIM",E9="UK ADVERTISING / CLAIMS GOVERNANCE"),"FIT",IF(AND(OR(C9="CLINICAL EFFICACY / EFFECT",C9="SAFETY",C9="PATIENT ELIGIBILITY / SUITABILITY"),OR(E9="CLINICAL GUIDELINE / EVIDENCE STANDARD",E9="MANUFACTURER / PRODUCT PAGE")),"REVIEW","MISMATCH"))))))))</x:f>
        <x:v>REVIEW</x:v>
      </x:c>
      <x:c r="S9" s="21" t="str">
        <x:f>IF(A9="","",IF(OR(P9&lt;&gt;"VALID",Q9&lt;&gt;"READY",X9&lt;&gt;"MATCH"),"BLOCKED",IF(W9="UNRESOLVED","BLOCKED - EVIDENCE UNRESOLVED",IF(W9="INFERRED","ESCALATE",IF(F9&lt;&gt;"CURRENT","BLOCKED - FRESHNESS",IF(G9&lt;&gt;"YES","BLOCKED - JURISDICTION",IF(H9="OPEN","BLOCKED - CONFLICT",IF(AND(OR(C9="CLINICAL EFFICACY / EFFECT",C9="SAFETY",C9="PATIENT ELIGIBILITY / SUITABILITY"),I9="REQUIRED / NOT COMPLETED"),"ESCALATE",IF(R9="MISMATCH","BLOCKED",IF(R9="REVIEW","ESCALATE","READY"))))))))))</x:f>
        <x:v>ESCALATE</x:v>
      </x:c>
      <x:c r="T9" s="21" t="str">
        <x:f>IF(A9="","",IF(S9="READY",IF(C9="REGULATORY / REGISTRATION STATUS","PUBLISH OFFICIAL STATUS",IF(OR(C9="SERVICE EXISTS / IS OFFERED",C9="ACCESS / AVAILABILITY"),"PUBLISH SERVICE FACT",IF(C9="PUBLIC MARKETING / ADVERTISING CLAIM","PUBLISH SCOPED CONTEXT",IF(C9="EXPERIENCE SIGNAL","REFERENCE ONLY",IF(C9="VISIBILITY / DISCOVERY","DISCOVERY ONLY","PUBLISH SCOPED CONTEXT"))))),IF(S9="ESCALATE","ESCALATE","REFUSE STRONGER CLAIM")))</x:f>
        <x:v>ESCALATE</x:v>
      </x:c>
      <x:c r="U9" s="21" t="str">
        <x:f>IF(A9="","",IF(C9="REGULATORY / REGISTRATION STATUS","Do not infer clinical superiority, outcomes or current capacity.",IF(OR(C9="SERVICE EXISTS / IS OFFERED",C9="ACCESS / AVAILABILITY"),"Do not infer efficacy, safety, suitability or comparative quality.",IF(C9="PUBLIC MARKETING / ADVERTISING CLAIM","Do not infer clinical efficacy, patient suitability, treatment outcomes or legal clearance for a specific advert.",IF(C9="EXPERIENCE SIGNAL","Do not infer representative efficacy, safety rates or causal outcomes.",IF(C9="VISIBILITY / DISCOVERY","Do not infer healthcare quality, efficacy, safety, capacity or suitability.","Do not infer a consequential healthcare claim beyond the reviewed evidence scope."))))))</x:f>
        <x:v>Do not infer a consequential healthcare claim beyond the reviewed evidence scope.</x:v>
      </x:c>
      <x:c r="V9" s="21" t="str">
        <x:f>IF(A9="","","Reopen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9" s="34" t="str">
        <x:f>IF(D9="","",IF(COUNTIFS(EVIDENCE_PACKET!$A$6:$A$205,D9,EVIDENCE_PACKET!$B$6:$B$205,A9,EVIDENCE_PACKET!$O$6:$O$205,"VALID")=1,VLOOKUP(D9,EVIDENCE_PACKET!$A$6:$O$205,5,FALSE),"INVALID LINK"))</x:f>
        <x:v>OBSERVED</x:v>
      </x:c>
      <x:c r="X9" s="34" t="str">
        <x:f>IF(A9="","",IF(Q9&lt;&gt;"READY","INVALID - EVIDENCE LINK",IF(AND(E9=VLOOKUP(D9,EVIDENCE_PACKET!$A$6:$O$205,3,FALSE),W9=VLOOKUP(D9,EVIDENCE_PACKET!$A$6:$O$205,5,FALSE),F9=VLOOKUP(D9,EVIDENCE_PACKET!$A$6:$O$205,6,FALSE),G9=VLOOKUP(D9,EVIDENCE_PACKET!$A$6:$O$205,7,FALSE)),"MATCH","MISMATCH - UPSTREAM EVIDENCE")))</x:f>
        <x:v>MATCH</x:v>
      </x:c>
    </x:row>
    <x:row r="10">
      <x:c r="A10" s="17" t="str">
        <x:v>C05</x:v>
      </x:c>
      <x:c r="B10" s="17" t="str">
        <x:v>The product/treatment support approach is clinically effective.</x:v>
      </x:c>
      <x:c r="C10" s="17" t="str">
        <x:v>CLINICAL EFFICACY / EFFECT</x:v>
      </x:c>
      <x:c r="D10" s="17" t="str">
        <x:v>E006</x:v>
      </x:c>
      <x:c r="E10" s="34" t="str">
        <x:f>IF(D10="","",IF(COUNTIFS(EVIDENCE_PACKET!$A$6:$A$205,D10,EVIDENCE_PACKET!$B$6:$B$205,A10,EVIDENCE_PACKET!$O$6:$O$205,"VALID")=1,VLOOKUP(D10,EVIDENCE_PACKET!$A$6:$O$205,3,FALSE),"INVALID LINK"))</x:f>
        <x:v>MANUFACTURER / PRODUCT PAGE</x:v>
      </x:c>
      <x:c r="F10" s="34" t="str">
        <x:f>IF(D10="","",IF(COUNTIFS(EVIDENCE_PACKET!$A$6:$A$205,D10,EVIDENCE_PACKET!$B$6:$B$205,A10,EVIDENCE_PACKET!$O$6:$O$205,"VALID")=1,VLOOKUP(D10,EVIDENCE_PACKET!$A$6:$O$205,6,FALSE),"INVALID LINK"))</x:f>
        <x:v>CURRENT</x:v>
      </x:c>
      <x:c r="G10" s="34" t="str">
        <x:f>IF(D10="","",IF(COUNTIFS(EVIDENCE_PACKET!$A$6:$A$205,D10,EVIDENCE_PACKET!$B$6:$B$205,A10,EVIDENCE_PACKET!$O$6:$O$205,"VALID")=1,VLOOKUP(D10,EVIDENCE_PACKET!$A$6:$O$205,7,FALSE),"INVALID LINK"))</x:f>
        <x:v>YES</x:v>
      </x:c>
      <x:c r="H10" s="34" t="str">
        <x:f>IF(A10="","",IF(COUNTIFS(CONFLICTS!$B$6:$B$205,A10,CONFLICTS!$H$6:$H$205,"YES",CONFLICTS!$I$6:$I$205,"OPEN",CONFLICTS!$R$6:$R$205,"VALID")&gt;0,"OPEN",IF(COUNTIFS(CONFLICTS!$B$6:$B$205,A10,CONFLICTS!$I$6:$I$205,"RESOLVED",CONFLICTS!$R$6:$R$205,"VALID")&gt;0,"RESOLVED","NONE")))</x:f>
        <x:v>OPEN</x:v>
      </x:c>
      <x:c r="I10" s="17" t="str">
        <x:v>REQUIRED / NOT COMPLETED</x:v>
      </x:c>
      <x:c r="J10" s="17" t="str">
        <x:v>Founder / reviewer</x:v>
      </x:c>
      <x:c r="K10" s="21" t="str">
        <x:f>IF(C10="","",IF(AND(COUNTIF(LISTS!$B$2:$B$10,C10)=1,C10=UPPER(C10)),"VALID","INVALID"))</x:f>
        <x:v>VALID</x:v>
      </x:c>
      <x:c r="L10" s="21" t="str">
        <x:f>IF(E10="","",IF(AND(COUNTIF(LISTS!$A$2:$A$8,E10)=1,E10=UPPER(E10)),"VALID","INVALID"))</x:f>
        <x:v>VALID</x:v>
      </x:c>
      <x:c r="M10" s="21" t="str">
        <x:f>IF(F10="","",IF(AND(COUNTIF(LISTS!$D$2:$D$4,F10)=1,IFERROR(FIND(F10,UPPER(F10)),0)=1),"VALID","INVALID"))</x:f>
        <x:v>VALID</x:v>
      </x:c>
      <x:c r="N10" s="21" t="str">
        <x:f>IF(G10="","",IF(AND(COUNTIF(LISTS!$E$2:$E$4,G10)=1,IFERROR(FIND(G10,UPPER(G10)),0)=1),"VALID","INVALID"))</x:f>
        <x:v>VALID</x:v>
      </x:c>
      <x:c r="O10" s="21" t="str">
        <x:f>IF(I10="","",IF(AND(COUNTIF(LISTS!$I$2:$I$4,I10)=1,IFERROR(FIND(I10,UPPER(I10)),0)=1),"VALID","INVALID"))</x:f>
        <x:v>VALID</x:v>
      </x:c>
      <x:c r="P10" s="21" t="str">
        <x:f>IF(A10="","",IF(COUNTIF($A$6:$A$205,A10)&gt;1,"INVALID - DUPLICATE ID",IF(AND(B10&lt;&gt;"",D10&lt;&gt;"",J10&lt;&gt;"",OR(H10="NONE",H10="OPEN",H10="RESOLVED"),K10="VALID",L10="VALID",M10="VALID",N10="VALID",O10="VALID"),"VALID","INVALID - CONTROL TOKEN")))</x:f>
        <x:v>VALID</x:v>
      </x:c>
      <x:c r="Q10" s="21" t="str">
        <x:f>IF(A10="","",IF(COUNTIFS(EVIDENCE_PACKET!$A$6:$A$205,D10,EVIDENCE_PACKET!$B$6:$B$205,A10,EVIDENCE_PACKET!$O$6:$O$205,"VALID")=1,"READY","INVALID - EVIDENCE LINK"))</x:f>
        <x:v>READY</x:v>
      </x:c>
      <x:c r="R10" s="21" t="str">
        <x:f>IF(A10="","",IF(OR(P10&lt;&gt;"VALID",Q10&lt;&gt;"READY",X10&lt;&gt;"MATCH"),"BLOCKED",IF(AND(C10="REGULATORY / REGISTRATION STATUS",E10="REGULATOR / OFFICIAL REGISTER"),"FIT",IF(AND(OR(C10="SERVICE EXISTS / IS OFFERED",C10="ACCESS / AVAILABILITY"),E10="PROVIDER FIRST-PARTY PAGE"),"FIT",IF(AND(C10="EXPERIENCE SIGNAL",E10="REVIEW / FORUM / TESTIMONIAL"),"FIT",IF(AND(C10="VISIBILITY / DISCOVERY",E10="SEARCH / VISIBILITY OBSERVATION"),"FIT",IF(AND(C10="PUBLIC MARKETING / ADVERTISING CLAIM",E10="UK ADVERTISING / CLAIMS GOVERNANCE"),"FIT",IF(AND(OR(C10="CLINICAL EFFICACY / EFFECT",C10="SAFETY",C10="PATIENT ELIGIBILITY / SUITABILITY"),OR(E10="CLINICAL GUIDELINE / EVIDENCE STANDARD",E10="MANUFACTURER / PRODUCT PAGE")),"REVIEW","MISMATCH"))))))))</x:f>
        <x:v>REVIEW</x:v>
      </x:c>
      <x:c r="S10" s="21" t="str">
        <x:f>IF(A10="","",IF(OR(P10&lt;&gt;"VALID",Q10&lt;&gt;"READY",X10&lt;&gt;"MATCH"),"BLOCKED",IF(W10="UNRESOLVED","BLOCKED - EVIDENCE UNRESOLVED",IF(W10="INFERRED","ESCALATE",IF(F10&lt;&gt;"CURRENT","BLOCKED - FRESHNESS",IF(G10&lt;&gt;"YES","BLOCKED - JURISDICTION",IF(H10="OPEN","BLOCKED - CONFLICT",IF(AND(OR(C10="CLINICAL EFFICACY / EFFECT",C10="SAFETY",C10="PATIENT ELIGIBILITY / SUITABILITY"),I10="REQUIRED / NOT COMPLETED"),"ESCALATE",IF(R10="MISMATCH","BLOCKED",IF(R10="REVIEW","ESCALATE","READY"))))))))))</x:f>
        <x:v>BLOCKED - CONFLICT</x:v>
      </x:c>
      <x:c r="T10" s="21" t="str">
        <x:f>IF(A10="","",IF(S10="READY",IF(C10="REGULATORY / REGISTRATION STATUS","PUBLISH OFFICIAL STATUS",IF(OR(C10="SERVICE EXISTS / IS OFFERED",C10="ACCESS / AVAILABILITY"),"PUBLISH SERVICE FACT",IF(C10="PUBLIC MARKETING / ADVERTISING CLAIM","PUBLISH SCOPED CONTEXT",IF(C10="EXPERIENCE SIGNAL","REFERENCE ONLY",IF(C10="VISIBILITY / DISCOVERY","DISCOVERY ONLY","PUBLISH SCOPED CONTEXT"))))),IF(S10="ESCALATE","ESCALATE","REFUSE STRONGER CLAIM")))</x:f>
        <x:v>REFUSE STRONGER CLAIM</x:v>
      </x:c>
      <x:c r="U10" s="21" t="str">
        <x:f>IF(A10="","",IF(C10="REGULATORY / REGISTRATION STATUS","Do not infer clinical superiority, outcomes or current capacity.",IF(OR(C10="SERVICE EXISTS / IS OFFERED",C10="ACCESS / AVAILABILITY"),"Do not infer efficacy, safety, suitability or comparative quality.",IF(C10="PUBLIC MARKETING / ADVERTISING CLAIM","Do not infer clinical efficacy, patient suitability, treatment outcomes or legal clearance for a specific advert.",IF(C10="EXPERIENCE SIGNAL","Do not infer representative efficacy, safety rates or causal outcomes.",IF(C10="VISIBILITY / DISCOVERY","Do not infer healthcare quality, efficacy, safety, capacity or suitability.","Do not infer a consequential healthcare claim beyond the reviewed evidence scope."))))))</x:f>
        <x:v>Do not infer a consequential healthcare claim beyond the reviewed evidence scope.</x:v>
      </x:c>
      <x:c r="V10" s="21" t="str">
        <x:f>IF(A10="","","Reopen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10" s="34" t="str">
        <x:f>IF(D10="","",IF(COUNTIFS(EVIDENCE_PACKET!$A$6:$A$205,D10,EVIDENCE_PACKET!$B$6:$B$205,A10,EVIDENCE_PACKET!$O$6:$O$205,"VALID")=1,VLOOKUP(D10,EVIDENCE_PACKET!$A$6:$O$205,5,FALSE),"INVALID LINK"))</x:f>
        <x:v>OBSERVED</x:v>
      </x:c>
      <x:c r="X10" s="34" t="str">
        <x:f>IF(A10="","",IF(Q10&lt;&gt;"READY","INVALID - EVIDENCE LINK",IF(AND(E10=VLOOKUP(D10,EVIDENCE_PACKET!$A$6:$O$205,3,FALSE),W10=VLOOKUP(D10,EVIDENCE_PACKET!$A$6:$O$205,5,FALSE),F10=VLOOKUP(D10,EVIDENCE_PACKET!$A$6:$O$205,6,FALSE),G10=VLOOKUP(D10,EVIDENCE_PACKET!$A$6:$O$205,7,FALSE)),"MATCH","MISMATCH - UPSTREAM EVIDENCE")))</x:f>
        <x:v>MATCH</x:v>
      </x:c>
    </x:row>
    <x:row r="11">
      <x:c r="A11" s="17" t="str">
        <x:v>C06</x:v>
      </x:c>
      <x:c r="B11" s="17" t="str">
        <x:v>Reviews show positive experience themes.</x:v>
      </x:c>
      <x:c r="C11" s="17" t="str">
        <x:v>EXPERIENCE SIGNAL</x:v>
      </x:c>
      <x:c r="D11" s="17" t="str">
        <x:v>E008</x:v>
      </x:c>
      <x:c r="E11" s="34" t="str">
        <x:f>IF(D11="","",IF(COUNTIFS(EVIDENCE_PACKET!$A$6:$A$205,D11,EVIDENCE_PACKET!$B$6:$B$205,A11,EVIDENCE_PACKET!$O$6:$O$205,"VALID")=1,VLOOKUP(D11,EVIDENCE_PACKET!$A$6:$O$205,3,FALSE),"INVALID LINK"))</x:f>
        <x:v>REVIEW / FORUM / TESTIMONIAL</x:v>
      </x:c>
      <x:c r="F11" s="34" t="str">
        <x:f>IF(D11="","",IF(COUNTIFS(EVIDENCE_PACKET!$A$6:$A$205,D11,EVIDENCE_PACKET!$B$6:$B$205,A11,EVIDENCE_PACKET!$O$6:$O$205,"VALID")=1,VLOOKUP(D11,EVIDENCE_PACKET!$A$6:$O$205,6,FALSE),"INVALID LINK"))</x:f>
        <x:v>CURRENT</x:v>
      </x:c>
      <x:c r="G11" s="34" t="str">
        <x:f>IF(D11="","",IF(COUNTIFS(EVIDENCE_PACKET!$A$6:$A$205,D11,EVIDENCE_PACKET!$B$6:$B$205,A11,EVIDENCE_PACKET!$O$6:$O$205,"VALID")=1,VLOOKUP(D11,EVIDENCE_PACKET!$A$6:$O$205,7,FALSE),"INVALID LINK"))</x:f>
        <x:v>YES</x:v>
      </x:c>
      <x:c r="H11" s="34" t="str">
        <x:f>IF(A11="","",IF(COUNTIFS(CONFLICTS!$B$6:$B$205,A11,CONFLICTS!$H$6:$H$205,"YES",CONFLICTS!$I$6:$I$205,"OPEN",CONFLICTS!$R$6:$R$205,"VALID")&gt;0,"OPEN",IF(COUNTIFS(CONFLICTS!$B$6:$B$205,A11,CONFLICTS!$I$6:$I$205,"RESOLVED",CONFLICTS!$R$6:$R$205,"VALID")&gt;0,"RESOLVED","NONE")))</x:f>
        <x:v>NONE</x:v>
      </x:c>
      <x:c r="I11" s="17" t="str">
        <x:v>NOT REQUIRED FOR THIS CLAIM</x:v>
      </x:c>
      <x:c r="J11" s="17" t="str">
        <x:v>Founder / reviewer</x:v>
      </x:c>
      <x:c r="K11" s="21" t="str">
        <x:f>IF(C11="","",IF(AND(COUNTIF(LISTS!$B$2:$B$10,C11)=1,C11=UPPER(C11)),"VALID","INVALID"))</x:f>
        <x:v>VALID</x:v>
      </x:c>
      <x:c r="L11" s="21" t="str">
        <x:f>IF(E11="","",IF(AND(COUNTIF(LISTS!$A$2:$A$8,E11)=1,E11=UPPER(E11)),"VALID","INVALID"))</x:f>
        <x:v>VALID</x:v>
      </x:c>
      <x:c r="M11" s="21" t="str">
        <x:f>IF(F11="","",IF(AND(COUNTIF(LISTS!$D$2:$D$4,F11)=1,IFERROR(FIND(F11,UPPER(F11)),0)=1),"VALID","INVALID"))</x:f>
        <x:v>VALID</x:v>
      </x:c>
      <x:c r="N11" s="21" t="str">
        <x:f>IF(G11="","",IF(AND(COUNTIF(LISTS!$E$2:$E$4,G11)=1,IFERROR(FIND(G11,UPPER(G11)),0)=1),"VALID","INVALID"))</x:f>
        <x:v>VALID</x:v>
      </x:c>
      <x:c r="O11" s="21" t="str">
        <x:f>IF(I11="","",IF(AND(COUNTIF(LISTS!$I$2:$I$4,I11)=1,IFERROR(FIND(I11,UPPER(I11)),0)=1),"VALID","INVALID"))</x:f>
        <x:v>VALID</x:v>
      </x:c>
      <x:c r="P11" s="21" t="str">
        <x:f>IF(A11="","",IF(COUNTIF($A$6:$A$205,A11)&gt;1,"INVALID - DUPLICATE ID",IF(AND(B11&lt;&gt;"",D11&lt;&gt;"",J11&lt;&gt;"",OR(H11="NONE",H11="OPEN",H11="RESOLVED"),K11="VALID",L11="VALID",M11="VALID",N11="VALID",O11="VALID"),"VALID","INVALID - CONTROL TOKEN")))</x:f>
        <x:v>VALID</x:v>
      </x:c>
      <x:c r="Q11" s="21" t="str">
        <x:f>IF(A11="","",IF(COUNTIFS(EVIDENCE_PACKET!$A$6:$A$205,D11,EVIDENCE_PACKET!$B$6:$B$205,A11,EVIDENCE_PACKET!$O$6:$O$205,"VALID")=1,"READY","INVALID - EVIDENCE LINK"))</x:f>
        <x:v>READY</x:v>
      </x:c>
      <x:c r="R11" s="21" t="str">
        <x:f>IF(A11="","",IF(OR(P11&lt;&gt;"VALID",Q11&lt;&gt;"READY",X11&lt;&gt;"MATCH"),"BLOCKED",IF(AND(C11="REGULATORY / REGISTRATION STATUS",E11="REGULATOR / OFFICIAL REGISTER"),"FIT",IF(AND(OR(C11="SERVICE EXISTS / IS OFFERED",C11="ACCESS / AVAILABILITY"),E11="PROVIDER FIRST-PARTY PAGE"),"FIT",IF(AND(C11="EXPERIENCE SIGNAL",E11="REVIEW / FORUM / TESTIMONIAL"),"FIT",IF(AND(C11="VISIBILITY / DISCOVERY",E11="SEARCH / VISIBILITY OBSERVATION"),"FIT",IF(AND(C11="PUBLIC MARKETING / ADVERTISING CLAIM",E11="UK ADVERTISING / CLAIMS GOVERNANCE"),"FIT",IF(AND(OR(C11="CLINICAL EFFICACY / EFFECT",C11="SAFETY",C11="PATIENT ELIGIBILITY / SUITABILITY"),OR(E11="CLINICAL GUIDELINE / EVIDENCE STANDARD",E11="MANUFACTURER / PRODUCT PAGE")),"REVIEW","MISMATCH"))))))))</x:f>
        <x:v>FIT</x:v>
      </x:c>
      <x:c r="S11" s="21" t="str">
        <x:f>IF(A11="","",IF(OR(P11&lt;&gt;"VALID",Q11&lt;&gt;"READY",X11&lt;&gt;"MATCH"),"BLOCKED",IF(W11="UNRESOLVED","BLOCKED - EVIDENCE UNRESOLVED",IF(W11="INFERRED","ESCALATE",IF(F11&lt;&gt;"CURRENT","BLOCKED - FRESHNESS",IF(G11&lt;&gt;"YES","BLOCKED - JURISDICTION",IF(H11="OPEN","BLOCKED - CONFLICT",IF(AND(OR(C11="CLINICAL EFFICACY / EFFECT",C11="SAFETY",C11="PATIENT ELIGIBILITY / SUITABILITY"),I11="REQUIRED / NOT COMPLETED"),"ESCALATE",IF(R11="MISMATCH","BLOCKED",IF(R11="REVIEW","ESCALATE","READY"))))))))))</x:f>
        <x:v>READY</x:v>
      </x:c>
      <x:c r="T11" s="21" t="str">
        <x:f>IF(A11="","",IF(S11="READY",IF(C11="REGULATORY / REGISTRATION STATUS","PUBLISH OFFICIAL STATUS",IF(OR(C11="SERVICE EXISTS / IS OFFERED",C11="ACCESS / AVAILABILITY"),"PUBLISH SERVICE FACT",IF(C11="PUBLIC MARKETING / ADVERTISING CLAIM","PUBLISH SCOPED CONTEXT",IF(C11="EXPERIENCE SIGNAL","REFERENCE ONLY",IF(C11="VISIBILITY / DISCOVERY","DISCOVERY ONLY","PUBLISH SCOPED CONTEXT"))))),IF(S11="ESCALATE","ESCALATE","REFUSE STRONGER CLAIM")))</x:f>
        <x:v>REFERENCE ONLY</x:v>
      </x:c>
      <x:c r="U11" s="21" t="str">
        <x:f>IF(A11="","",IF(C11="REGULATORY / REGISTRATION STATUS","Do not infer clinical superiority, outcomes or current capacity.",IF(OR(C11="SERVICE EXISTS / IS OFFERED",C11="ACCESS / AVAILABILITY"),"Do not infer efficacy, safety, suitability or comparative quality.",IF(C11="PUBLIC MARKETING / ADVERTISING CLAIM","Do not infer clinical efficacy, patient suitability, treatment outcomes or legal clearance for a specific advert.",IF(C11="EXPERIENCE SIGNAL","Do not infer representative efficacy, safety rates or causal outcomes.",IF(C11="VISIBILITY / DISCOVERY","Do not infer healthcare quality, efficacy, safety, capacity or suitability.","Do not infer a consequential healthcare claim beyond the reviewed evidence scope."))))))</x:f>
        <x:v>Do not infer representative efficacy, safety rates or causal outcomes.</x:v>
      </x:c>
      <x:c r="V11" s="21" t="str">
        <x:f>IF(A11="","","Reopen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11" s="34" t="str">
        <x:f>IF(D11="","",IF(COUNTIFS(EVIDENCE_PACKET!$A$6:$A$205,D11,EVIDENCE_PACKET!$B$6:$B$205,A11,EVIDENCE_PACKET!$O$6:$O$205,"VALID")=1,VLOOKUP(D11,EVIDENCE_PACKET!$A$6:$O$205,5,FALSE),"INVALID LINK"))</x:f>
        <x:v>OBSERVED</x:v>
      </x:c>
      <x:c r="X11" s="34" t="str">
        <x:f>IF(A11="","",IF(Q11&lt;&gt;"READY","INVALID - EVIDENCE LINK",IF(AND(E11=VLOOKUP(D11,EVIDENCE_PACKET!$A$6:$O$205,3,FALSE),W11=VLOOKUP(D11,EVIDENCE_PACKET!$A$6:$O$205,5,FALSE),F11=VLOOKUP(D11,EVIDENCE_PACKET!$A$6:$O$205,6,FALSE),G11=VLOOKUP(D11,EVIDENCE_PACKET!$A$6:$O$205,7,FALSE)),"MATCH","MISMATCH - UPSTREAM EVIDENCE")))</x:f>
        <x:v>MATCH</x:v>
      </x:c>
    </x:row>
    <x:row r="12">
      <x:c r="A12" s="17" t="str">
        <x:v>C07</x:v>
      </x:c>
      <x:c r="B12" s="17" t="str">
        <x:v>Provider was visible prominently for the observed query.</x:v>
      </x:c>
      <x:c r="C12" s="17" t="str">
        <x:v>VISIBILITY / DISCOVERY</x:v>
      </x:c>
      <x:c r="D12" s="17" t="str">
        <x:v>E009</x:v>
      </x:c>
      <x:c r="E12" s="34" t="str">
        <x:f>IF(D12="","",IF(COUNTIFS(EVIDENCE_PACKET!$A$6:$A$205,D12,EVIDENCE_PACKET!$B$6:$B$205,A12,EVIDENCE_PACKET!$O$6:$O$205,"VALID")=1,VLOOKUP(D12,EVIDENCE_PACKET!$A$6:$O$205,3,FALSE),"INVALID LINK"))</x:f>
        <x:v>SEARCH / VISIBILITY OBSERVATION</x:v>
      </x:c>
      <x:c r="F12" s="34" t="str">
        <x:f>IF(D12="","",IF(COUNTIFS(EVIDENCE_PACKET!$A$6:$A$205,D12,EVIDENCE_PACKET!$B$6:$B$205,A12,EVIDENCE_PACKET!$O$6:$O$205,"VALID")=1,VLOOKUP(D12,EVIDENCE_PACKET!$A$6:$O$205,6,FALSE),"INVALID LINK"))</x:f>
        <x:v>CURRENT</x:v>
      </x:c>
      <x:c r="G12" s="34" t="str">
        <x:f>IF(D12="","",IF(COUNTIFS(EVIDENCE_PACKET!$A$6:$A$205,D12,EVIDENCE_PACKET!$B$6:$B$205,A12,EVIDENCE_PACKET!$O$6:$O$205,"VALID")=1,VLOOKUP(D12,EVIDENCE_PACKET!$A$6:$O$205,7,FALSE),"INVALID LINK"))</x:f>
        <x:v>YES</x:v>
      </x:c>
      <x:c r="H12" s="34" t="str">
        <x:f>IF(A12="","",IF(COUNTIFS(CONFLICTS!$B$6:$B$205,A12,CONFLICTS!$H$6:$H$205,"YES",CONFLICTS!$I$6:$I$205,"OPEN",CONFLICTS!$R$6:$R$205,"VALID")&gt;0,"OPEN",IF(COUNTIFS(CONFLICTS!$B$6:$B$205,A12,CONFLICTS!$I$6:$I$205,"RESOLVED",CONFLICTS!$R$6:$R$205,"VALID")&gt;0,"RESOLVED","NONE")))</x:f>
        <x:v>NONE</x:v>
      </x:c>
      <x:c r="I12" s="17" t="str">
        <x:v>NOT REQUIRED FOR THIS CLAIM</x:v>
      </x:c>
      <x:c r="J12" s="17" t="str">
        <x:v>Founder / reviewer</x:v>
      </x:c>
      <x:c r="K12" s="21" t="str">
        <x:f>IF(C12="","",IF(AND(COUNTIF(LISTS!$B$2:$B$10,C12)=1,C12=UPPER(C12)),"VALID","INVALID"))</x:f>
        <x:v>VALID</x:v>
      </x:c>
      <x:c r="L12" s="21" t="str">
        <x:f>IF(E12="","",IF(AND(COUNTIF(LISTS!$A$2:$A$8,E12)=1,E12=UPPER(E12)),"VALID","INVALID"))</x:f>
        <x:v>VALID</x:v>
      </x:c>
      <x:c r="M12" s="21" t="str">
        <x:f>IF(F12="","",IF(AND(COUNTIF(LISTS!$D$2:$D$4,F12)=1,IFERROR(FIND(F12,UPPER(F12)),0)=1),"VALID","INVALID"))</x:f>
        <x:v>VALID</x:v>
      </x:c>
      <x:c r="N12" s="21" t="str">
        <x:f>IF(G12="","",IF(AND(COUNTIF(LISTS!$E$2:$E$4,G12)=1,IFERROR(FIND(G12,UPPER(G12)),0)=1),"VALID","INVALID"))</x:f>
        <x:v>VALID</x:v>
      </x:c>
      <x:c r="O12" s="21" t="str">
        <x:f>IF(I12="","",IF(AND(COUNTIF(LISTS!$I$2:$I$4,I12)=1,IFERROR(FIND(I12,UPPER(I12)),0)=1),"VALID","INVALID"))</x:f>
        <x:v>VALID</x:v>
      </x:c>
      <x:c r="P12" s="21" t="str">
        <x:f>IF(A12="","",IF(COUNTIF($A$6:$A$205,A12)&gt;1,"INVALID - DUPLICATE ID",IF(AND(B12&lt;&gt;"",D12&lt;&gt;"",J12&lt;&gt;"",OR(H12="NONE",H12="OPEN",H12="RESOLVED"),K12="VALID",L12="VALID",M12="VALID",N12="VALID",O12="VALID"),"VALID","INVALID - CONTROL TOKEN")))</x:f>
        <x:v>VALID</x:v>
      </x:c>
      <x:c r="Q12" s="21" t="str">
        <x:f>IF(A12="","",IF(COUNTIFS(EVIDENCE_PACKET!$A$6:$A$205,D12,EVIDENCE_PACKET!$B$6:$B$205,A12,EVIDENCE_PACKET!$O$6:$O$205,"VALID")=1,"READY","INVALID - EVIDENCE LINK"))</x:f>
        <x:v>READY</x:v>
      </x:c>
      <x:c r="R12" s="21" t="str">
        <x:f>IF(A12="","",IF(OR(P12&lt;&gt;"VALID",Q12&lt;&gt;"READY",X12&lt;&gt;"MATCH"),"BLOCKED",IF(AND(C12="REGULATORY / REGISTRATION STATUS",E12="REGULATOR / OFFICIAL REGISTER"),"FIT",IF(AND(OR(C12="SERVICE EXISTS / IS OFFERED",C12="ACCESS / AVAILABILITY"),E12="PROVIDER FIRST-PARTY PAGE"),"FIT",IF(AND(C12="EXPERIENCE SIGNAL",E12="REVIEW / FORUM / TESTIMONIAL"),"FIT",IF(AND(C12="VISIBILITY / DISCOVERY",E12="SEARCH / VISIBILITY OBSERVATION"),"FIT",IF(AND(C12="PUBLIC MARKETING / ADVERTISING CLAIM",E12="UK ADVERTISING / CLAIMS GOVERNANCE"),"FIT",IF(AND(OR(C12="CLINICAL EFFICACY / EFFECT",C12="SAFETY",C12="PATIENT ELIGIBILITY / SUITABILITY"),OR(E12="CLINICAL GUIDELINE / EVIDENCE STANDARD",E12="MANUFACTURER / PRODUCT PAGE")),"REVIEW","MISMATCH"))))))))</x:f>
        <x:v>FIT</x:v>
      </x:c>
      <x:c r="S12" s="21" t="str">
        <x:f>IF(A12="","",IF(OR(P12&lt;&gt;"VALID",Q12&lt;&gt;"READY",X12&lt;&gt;"MATCH"),"BLOCKED",IF(W12="UNRESOLVED","BLOCKED - EVIDENCE UNRESOLVED",IF(W12="INFERRED","ESCALATE",IF(F12&lt;&gt;"CURRENT","BLOCKED - FRESHNESS",IF(G12&lt;&gt;"YES","BLOCKED - JURISDICTION",IF(H12="OPEN","BLOCKED - CONFLICT",IF(AND(OR(C12="CLINICAL EFFICACY / EFFECT",C12="SAFETY",C12="PATIENT ELIGIBILITY / SUITABILITY"),I12="REQUIRED / NOT COMPLETED"),"ESCALATE",IF(R12="MISMATCH","BLOCKED",IF(R12="REVIEW","ESCALATE","READY"))))))))))</x:f>
        <x:v>READY</x:v>
      </x:c>
      <x:c r="T12" s="21" t="str">
        <x:f>IF(A12="","",IF(S12="READY",IF(C12="REGULATORY / REGISTRATION STATUS","PUBLISH OFFICIAL STATUS",IF(OR(C12="SERVICE EXISTS / IS OFFERED",C12="ACCESS / AVAILABILITY"),"PUBLISH SERVICE FACT",IF(C12="PUBLIC MARKETING / ADVERTISING CLAIM","PUBLISH SCOPED CONTEXT",IF(C12="EXPERIENCE SIGNAL","REFERENCE ONLY",IF(C12="VISIBILITY / DISCOVERY","DISCOVERY ONLY","PUBLISH SCOPED CONTEXT"))))),IF(S12="ESCALATE","ESCALATE","REFUSE STRONGER CLAIM")))</x:f>
        <x:v>DISCOVERY ONLY</x:v>
      </x:c>
      <x:c r="U12" s="21" t="str">
        <x:f>IF(A12="","",IF(C12="REGULATORY / REGISTRATION STATUS","Do not infer clinical superiority, outcomes or current capacity.",IF(OR(C12="SERVICE EXISTS / IS OFFERED",C12="ACCESS / AVAILABILITY"),"Do not infer efficacy, safety, suitability or comparative quality.",IF(C12="PUBLIC MARKETING / ADVERTISING CLAIM","Do not infer clinical efficacy, patient suitability, treatment outcomes or legal clearance for a specific advert.",IF(C12="EXPERIENCE SIGNAL","Do not infer representative efficacy, safety rates or causal outcomes.",IF(C12="VISIBILITY / DISCOVERY","Do not infer healthcare quality, efficacy, safety, capacity or suitability.","Do not infer a consequential healthcare claim beyond the reviewed evidence scope."))))))</x:f>
        <x:v>Do not infer healthcare quality, efficacy, safety, capacity or suitability.</x:v>
      </x:c>
      <x:c r="V12" s="21" t="str">
        <x:f>IF(A12="","","Reopen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12" s="34" t="str">
        <x:f>IF(D12="","",IF(COUNTIFS(EVIDENCE_PACKET!$A$6:$A$205,D12,EVIDENCE_PACKET!$B$6:$B$205,A12,EVIDENCE_PACKET!$O$6:$O$205,"VALID")=1,VLOOKUP(D12,EVIDENCE_PACKET!$A$6:$O$205,5,FALSE),"INVALID LINK"))</x:f>
        <x:v>OBSERVED</x:v>
      </x:c>
      <x:c r="X12" s="34" t="str">
        <x:f>IF(A12="","",IF(Q12&lt;&gt;"READY","INVALID - EVIDENCE LINK",IF(AND(E12=VLOOKUP(D12,EVIDENCE_PACKET!$A$6:$O$205,3,FALSE),W12=VLOOKUP(D12,EVIDENCE_PACKET!$A$6:$O$205,5,FALSE),F12=VLOOKUP(D12,EVIDENCE_PACKET!$A$6:$O$205,6,FALSE),G12=VLOOKUP(D12,EVIDENCE_PACKET!$A$6:$O$205,7,FALSE)),"MATCH","MISMATCH - UPSTREAM EVIDENCE")))</x:f>
        <x:v>MATCH</x:v>
      </x:c>
    </x:row>
    <x:row r="13">
      <x:c r="A13" s="17" t="str">
        <x:v>C08</x:v>
      </x:c>
      <x:c r="B13" s="17" t="str">
        <x:v>Current UK public advertising rules place specific controls on medicines/treatment-service promotion and objective health claims.</x:v>
      </x:c>
      <x:c r="C13" s="17" t="str">
        <x:v>PUBLIC MARKETING / ADVERTISING CLAIM</x:v>
      </x:c>
      <x:c r="D13" s="17" t="str">
        <x:v>E010</x:v>
      </x:c>
      <x:c r="E13" s="34" t="str">
        <x:f>IF(D13="","",IF(COUNTIFS(EVIDENCE_PACKET!$A$6:$A$205,D13,EVIDENCE_PACKET!$B$6:$B$205,A13,EVIDENCE_PACKET!$O$6:$O$205,"VALID")=1,VLOOKUP(D13,EVIDENCE_PACKET!$A$6:$O$205,3,FALSE),"INVALID LINK"))</x:f>
        <x:v>UK ADVERTISING / CLAIMS GOVERNANCE</x:v>
      </x:c>
      <x:c r="F13" s="34" t="str">
        <x:f>IF(D13="","",IF(COUNTIFS(EVIDENCE_PACKET!$A$6:$A$205,D13,EVIDENCE_PACKET!$B$6:$B$205,A13,EVIDENCE_PACKET!$O$6:$O$205,"VALID")=1,VLOOKUP(D13,EVIDENCE_PACKET!$A$6:$O$205,6,FALSE),"INVALID LINK"))</x:f>
        <x:v>CURRENT</x:v>
      </x:c>
      <x:c r="G13" s="34" t="str">
        <x:f>IF(D13="","",IF(COUNTIFS(EVIDENCE_PACKET!$A$6:$A$205,D13,EVIDENCE_PACKET!$B$6:$B$205,A13,EVIDENCE_PACKET!$O$6:$O$205,"VALID")=1,VLOOKUP(D13,EVIDENCE_PACKET!$A$6:$O$205,7,FALSE),"INVALID LINK"))</x:f>
        <x:v>YES</x:v>
      </x:c>
      <x:c r="H13" s="34" t="str">
        <x:f>IF(A13="","",IF(COUNTIFS(CONFLICTS!$B$6:$B$205,A13,CONFLICTS!$H$6:$H$205,"YES",CONFLICTS!$I$6:$I$205,"OPEN",CONFLICTS!$R$6:$R$205,"VALID")&gt;0,"OPEN",IF(COUNTIFS(CONFLICTS!$B$6:$B$205,A13,CONFLICTS!$I$6:$I$205,"RESOLVED",CONFLICTS!$R$6:$R$205,"VALID")&gt;0,"RESOLVED","NONE")))</x:f>
        <x:v>NONE</x:v>
      </x:c>
      <x:c r="I13" s="17" t="str">
        <x:v>NOT REQUIRED FOR THIS CLAIM</x:v>
      </x:c>
      <x:c r="J13" s="17" t="str">
        <x:v>Founder / reviewer</x:v>
      </x:c>
      <x:c r="K13" s="21" t="str">
        <x:f>IF(C13="","",IF(AND(COUNTIF(LISTS!$B$2:$B$10,C13)=1,C13=UPPER(C13)),"VALID","INVALID"))</x:f>
        <x:v>VALID</x:v>
      </x:c>
      <x:c r="L13" s="21" t="str">
        <x:f>IF(E13="","",IF(AND(COUNTIF(LISTS!$A$2:$A$8,E13)=1,E13=UPPER(E13)),"VALID","INVALID"))</x:f>
        <x:v>VALID</x:v>
      </x:c>
      <x:c r="M13" s="21" t="str">
        <x:f>IF(F13="","",IF(AND(COUNTIF(LISTS!$D$2:$D$4,F13)=1,IFERROR(FIND(F13,UPPER(F13)),0)=1),"VALID","INVALID"))</x:f>
        <x:v>VALID</x:v>
      </x:c>
      <x:c r="N13" s="21" t="str">
        <x:f>IF(G13="","",IF(AND(COUNTIF(LISTS!$E$2:$E$4,G13)=1,IFERROR(FIND(G13,UPPER(G13)),0)=1),"VALID","INVALID"))</x:f>
        <x:v>VALID</x:v>
      </x:c>
      <x:c r="O13" s="21" t="str">
        <x:f>IF(I13="","",IF(AND(COUNTIF(LISTS!$I$2:$I$4,I13)=1,IFERROR(FIND(I13,UPPER(I13)),0)=1),"VALID","INVALID"))</x:f>
        <x:v>VALID</x:v>
      </x:c>
      <x:c r="P13" s="21" t="str">
        <x:f>IF(A13="","",IF(COUNTIF($A$6:$A$205,A13)&gt;1,"INVALID - DUPLICATE ID",IF(AND(B13&lt;&gt;"",D13&lt;&gt;"",J13&lt;&gt;"",OR(H13="NONE",H13="OPEN",H13="RESOLVED"),K13="VALID",L13="VALID",M13="VALID",N13="VALID",O13="VALID"),"VALID","INVALID - CONTROL TOKEN")))</x:f>
        <x:v>VALID</x:v>
      </x:c>
      <x:c r="Q13" s="21" t="str">
        <x:f>IF(A13="","",IF(COUNTIFS(EVIDENCE_PACKET!$A$6:$A$205,D13,EVIDENCE_PACKET!$B$6:$B$205,A13,EVIDENCE_PACKET!$O$6:$O$205,"VALID")=1,"READY","INVALID - EVIDENCE LINK"))</x:f>
        <x:v>READY</x:v>
      </x:c>
      <x:c r="R13" s="21" t="str">
        <x:f>IF(A13="","",IF(OR(P13&lt;&gt;"VALID",Q13&lt;&gt;"READY",X13&lt;&gt;"MATCH"),"BLOCKED",IF(AND(C13="REGULATORY / REGISTRATION STATUS",E13="REGULATOR / OFFICIAL REGISTER"),"FIT",IF(AND(OR(C13="SERVICE EXISTS / IS OFFERED",C13="ACCESS / AVAILABILITY"),E13="PROVIDER FIRST-PARTY PAGE"),"FIT",IF(AND(C13="EXPERIENCE SIGNAL",E13="REVIEW / FORUM / TESTIMONIAL"),"FIT",IF(AND(C13="VISIBILITY / DISCOVERY",E13="SEARCH / VISIBILITY OBSERVATION"),"FIT",IF(AND(C13="PUBLIC MARKETING / ADVERTISING CLAIM",E13="UK ADVERTISING / CLAIMS GOVERNANCE"),"FIT",IF(AND(OR(C13="CLINICAL EFFICACY / EFFECT",C13="SAFETY",C13="PATIENT ELIGIBILITY / SUITABILITY"),OR(E13="CLINICAL GUIDELINE / EVIDENCE STANDARD",E13="MANUFACTURER / PRODUCT PAGE")),"REVIEW","MISMATCH"))))))))</x:f>
        <x:v>FIT</x:v>
      </x:c>
      <x:c r="S13" s="21" t="str">
        <x:f>IF(A13="","",IF(OR(P13&lt;&gt;"VALID",Q13&lt;&gt;"READY",X13&lt;&gt;"MATCH"),"BLOCKED",IF(W13="UNRESOLVED","BLOCKED - EVIDENCE UNRESOLVED",IF(W13="INFERRED","ESCALATE",IF(F13&lt;&gt;"CURRENT","BLOCKED - FRESHNESS",IF(G13&lt;&gt;"YES","BLOCKED - JURISDICTION",IF(H13="OPEN","BLOCKED - CONFLICT",IF(AND(OR(C13="CLINICAL EFFICACY / EFFECT",C13="SAFETY",C13="PATIENT ELIGIBILITY / SUITABILITY"),I13="REQUIRED / NOT COMPLETED"),"ESCALATE",IF(R13="MISMATCH","BLOCKED",IF(R13="REVIEW","ESCALATE","READY"))))))))))</x:f>
        <x:v>READY</x:v>
      </x:c>
      <x:c r="T13" s="21" t="str">
        <x:f>IF(A13="","",IF(S13="READY",IF(C13="REGULATORY / REGISTRATION STATUS","PUBLISH OFFICIAL STATUS",IF(OR(C13="SERVICE EXISTS / IS OFFERED",C13="ACCESS / AVAILABILITY"),"PUBLISH SERVICE FACT",IF(C13="PUBLIC MARKETING / ADVERTISING CLAIM","PUBLISH SCOPED CONTEXT",IF(C13="EXPERIENCE SIGNAL","REFERENCE ONLY",IF(C13="VISIBILITY / DISCOVERY","DISCOVERY ONLY","PUBLISH SCOPED CONTEXT"))))),IF(S13="ESCALATE","ESCALATE","REFUSE STRONGER CLAIM")))</x:f>
        <x:v>PUBLISH SCOPED CONTEXT</x:v>
      </x:c>
      <x:c r="U13" s="21" t="str">
        <x:f>IF(A13="","",IF(C13="REGULATORY / REGISTRATION STATUS","Do not infer clinical superiority, outcomes or current capacity.",IF(OR(C13="SERVICE EXISTS / IS OFFERED",C13="ACCESS / AVAILABILITY"),"Do not infer efficacy, safety, suitability or comparative quality.",IF(C13="PUBLIC MARKETING / ADVERTISING CLAIM","Do not infer clinical efficacy, patient suitability, treatment outcomes or legal clearance for a specific advert.",IF(C13="EXPERIENCE SIGNAL","Do not infer representative efficacy, safety rates or causal outcomes.",IF(C13="VISIBILITY / DISCOVERY","Do not infer healthcare quality, efficacy, safety, capacity or suitability.","Do not infer a consequential healthcare claim beyond the reviewed evidence scope."))))))</x:f>
        <x:v>Do not infer clinical efficacy, patient suitability, treatment outcomes or legal clearance for a specific advert.</x:v>
      </x:c>
      <x:c r="V13" s="21" t="str">
        <x:f>IF(A13="","","Reopen when source role, freshness, jurisdiction, material conflict, specialist-review state or claim scope changes.")</x:f>
        <x:v>Reopen when source role, freshness, jurisdiction, material conflict, specialist-review state or claim scope changes.</x:v>
      </x:c>
      <x:c r="W13" s="34" t="str">
        <x:f>IF(D13="","",IF(COUNTIFS(EVIDENCE_PACKET!$A$6:$A$205,D13,EVIDENCE_PACKET!$B$6:$B$205,A13,EVIDENCE_PACKET!$O$6:$O$205,"VALID")=1,VLOOKUP(D13,EVIDENCE_PACKET!$A$6:$O$205,5,FALSE),"INVALID LINK"))</x:f>
        <x:v>OBSERVED</x:v>
      </x:c>
      <x:c r="X13" s="34" t="str">
        <x:f>IF(A13="","",IF(Q13&lt;&gt;"READY","INVALID - EVIDENCE LINK",IF(AND(E13=VLOOKUP(D13,EVIDENCE_PACKET!$A$6:$O$205,3,FALSE),W13=VLOOKUP(D13,EVIDENCE_PACKET!$A$6:$O$205,5,FALSE),F13=VLOOKUP(D13,EVIDENCE_PACKET!$A$6:$O$205,6,FALSE),G13=VLOOKUP(D13,EVIDENCE_PACKET!$A$6:$O$205,7,FALSE)),"MATCH","MISMATCH - UPSTREAM EVIDENCE")))</x:f>
        <x:v>MATCH</x:v>
      </x:c>
    </x:row>
    <x:row r="14">
      <x:c r="A14" s="17"/>
      <x:c r="B14" s="17"/>
      <x:c r="C14" s="17"/>
      <x:c r="D14" s="17"/>
      <x:c r="E14" s="34" t="str">
        <x:f>IF(D14="","",IF(COUNTIFS(EVIDENCE_PACKET!$A$6:$A$205,D14,EVIDENCE_PACKET!$B$6:$B$205,A14,EVIDENCE_PACKET!$O$6:$O$205,"VALID")=1,VLOOKUP(D14,EVIDENCE_PACKET!$A$6:$O$205,3,FALSE),"INVALID LINK"))</x:f>
      </x:c>
      <x:c r="F14" s="34" t="str">
        <x:f>IF(D14="","",IF(COUNTIFS(EVIDENCE_PACKET!$A$6:$A$205,D14,EVIDENCE_PACKET!$B$6:$B$205,A14,EVIDENCE_PACKET!$O$6:$O$205,"VALID")=1,VLOOKUP(D14,EVIDENCE_PACKET!$A$6:$O$205,6,FALSE),"INVALID LINK"))</x:f>
      </x:c>
      <x:c r="G14" s="34" t="str">
        <x:f>IF(D14="","",IF(COUNTIFS(EVIDENCE_PACKET!$A$6:$A$205,D14,EVIDENCE_PACKET!$B$6:$B$205,A14,EVIDENCE_PACKET!$O$6:$O$205,"VALID")=1,VLOOKUP(D14,EVIDENCE_PACKET!$A$6:$O$205,7,FALSE),"INVALID LINK"))</x:f>
      </x:c>
      <x:c r="H14" s="34" t="str">
        <x:f>IF(A14="","",IF(COUNTIFS(CONFLICTS!$B$6:$B$205,A14,CONFLICTS!$H$6:$H$205,"YES",CONFLICTS!$I$6:$I$205,"OPEN",CONFLICTS!$R$6:$R$205,"VALID")&gt;0,"OPEN",IF(COUNTIFS(CONFLICTS!$B$6:$B$205,A14,CONFLICTS!$I$6:$I$205,"RESOLVED",CONFLICTS!$R$6:$R$205,"VALID")&gt;0,"RESOLVED","NONE")))</x:f>
      </x:c>
      <x:c r="I14" s="17"/>
      <x:c r="J14" s="17"/>
      <x:c r="K14" s="21" t="str">
        <x:f>IF(C14="","",IF(AND(COUNTIF(LISTS!$B$2:$B$10,C14)=1,C14=UPPER(C14)),"VALID","INVALID"))</x:f>
      </x:c>
      <x:c r="L14" s="21" t="str">
        <x:f>IF(E14="","",IF(AND(COUNTIF(LISTS!$A$2:$A$8,E14)=1,E14=UPPER(E14)),"VALID","INVALID"))</x:f>
      </x:c>
      <x:c r="M14" s="21" t="str">
        <x:f>IF(F14="","",IF(AND(COUNTIF(LISTS!$D$2:$D$4,F14)=1,IFERROR(FIND(F14,UPPER(F14)),0)=1),"VALID","INVALID"))</x:f>
      </x:c>
      <x:c r="N14" s="21" t="str">
        <x:f>IF(G14="","",IF(AND(COUNTIF(LISTS!$E$2:$E$4,G14)=1,IFERROR(FIND(G14,UPPER(G14)),0)=1),"VALID","INVALID"))</x:f>
      </x:c>
      <x:c r="O14" s="21" t="str">
        <x:f>IF(I14="","",IF(AND(COUNTIF(LISTS!$I$2:$I$4,I14)=1,IFERROR(FIND(I14,UPPER(I14)),0)=1),"VALID","INVALID"))</x:f>
      </x:c>
      <x:c r="P14" s="21" t="str">
        <x:f>IF(A14="","",IF(COUNTIF($A$6:$A$205,A14)&gt;1,"INVALID - DUPLICATE ID",IF(AND(B14&lt;&gt;"",D14&lt;&gt;"",J14&lt;&gt;"",OR(H14="NONE",H14="OPEN",H14="RESOLVED"),K14="VALID",L14="VALID",M14="VALID",N14="VALID",O14="VALID"),"VALID","INVALID - CONTROL TOKEN")))</x:f>
      </x:c>
      <x:c r="Q14" s="21" t="str">
        <x:f>IF(A14="","",IF(COUNTIFS(EVIDENCE_PACKET!$A$6:$A$205,D14,EVIDENCE_PACKET!$B$6:$B$205,A14,EVIDENCE_PACKET!$O$6:$O$205,"VALID")=1,"READY","INVALID - EVIDENCE LINK"))</x:f>
      </x:c>
      <x:c r="R14" s="21" t="str">
        <x:f>IF(A14="","",IF(OR(P14&lt;&gt;"VALID",Q14&lt;&gt;"READY",X14&lt;&gt;"MATCH"),"BLOCKED",IF(AND(C14="REGULATORY / REGISTRATION STATUS",E14="REGULATOR / OFFICIAL REGISTER"),"FIT",IF(AND(OR(C14="SERVICE EXISTS / IS OFFERED",C14="ACCESS / AVAILABILITY"),E14="PROVIDER FIRST-PARTY PAGE"),"FIT",IF(AND(C14="EXPERIENCE SIGNAL",E14="REVIEW / FORUM / TESTIMONIAL"),"FIT",IF(AND(C14="VISIBILITY / DISCOVERY",E14="SEARCH / VISIBILITY OBSERVATION"),"FIT",IF(AND(C14="PUBLIC MARKETING / ADVERTISING CLAIM",E14="UK ADVERTISING / CLAIMS GOVERNANCE"),"FIT",IF(AND(OR(C14="CLINICAL EFFICACY / EFFECT",C14="SAFETY",C14="PATIENT ELIGIBILITY / SUITABILITY"),OR(E14="CLINICAL GUIDELINE / EVIDENCE STANDARD",E14="MANUFACTURER / PRODUCT PAGE")),"REVIEW","MISMATCH"))))))))</x:f>
      </x:c>
      <x:c r="S14" s="21" t="str">
        <x:f>IF(A14="","",IF(OR(P14&lt;&gt;"VALID",Q14&lt;&gt;"READY",X14&lt;&gt;"MATCH"),"BLOCKED",IF(W14="UNRESOLVED","BLOCKED - EVIDENCE UNRESOLVED",IF(W14="INFERRED","ESCALATE",IF(F14&lt;&gt;"CURRENT","BLOCKED - FRESHNESS",IF(G14&lt;&gt;"YES","BLOCKED - JURISDICTION",IF(H14="OPEN","BLOCKED - CONFLICT",IF(AND(OR(C14="CLINICAL EFFICACY / EFFECT",C14="SAFETY",C14="PATIENT ELIGIBILITY / SUITABILITY"),I14="REQUIRED / NOT COMPLETED"),"ESCALATE",IF(R14="MISMATCH","BLOCKED",IF(R14="REVIEW","ESCALATE","READY"))))))))))</x:f>
      </x:c>
      <x:c r="T14" s="21" t="str">
        <x:f>IF(A14="","",IF(S14="READY",IF(C14="REGULATORY / REGISTRATION STATUS","PUBLISH OFFICIAL STATUS",IF(OR(C14="SERVICE EXISTS / IS OFFERED",C14="ACCESS / AVAILABILITY"),"PUBLISH SERVICE FACT",IF(C14="PUBLIC MARKETING / ADVERTISING CLAIM","PUBLISH SCOPED CONTEXT",IF(C14="EXPERIENCE SIGNAL","REFERENCE ONLY",IF(C14="VISIBILITY / DISCOVERY","DISCOVERY ONLY","PUBLISH SCOPED CONTEXT"))))),IF(S14="ESCALATE","ESCALATE","REFUSE STRONGER CLAIM")))</x:f>
      </x:c>
      <x:c r="U14" s="21" t="str">
        <x:f>IF(A14="","",IF(C14="REGULATORY / REGISTRATION STATUS","Do not infer clinical superiority, outcomes or current capacity.",IF(OR(C14="SERVICE EXISTS / IS OFFERED",C14="ACCESS / AVAILABILITY"),"Do not infer efficacy, safety, suitability or comparative quality.",IF(C14="PUBLIC MARKETING / ADVERTISING CLAIM","Do not infer clinical efficacy, patient suitability, treatment outcomes or legal clearance for a specific advert.",IF(C14="EXPERIENCE SIGNAL","Do not infer representative efficacy, safety rates or causal outcomes.",IF(C14="VISIBILITY / DISCOVERY","Do not infer healthcare quality, efficacy, safety, capacity or suitability.","Do not infer a consequential healthcare claim beyond the reviewed evidence scope."))))))</x:f>
      </x:c>
      <x:c r="V14" s="21" t="str">
        <x:f>IF(A14="","","Reopen when source role, freshness, jurisdiction, material conflict, specialist-review state or claim scope changes.")</x:f>
      </x:c>
      <x:c r="W14" s="34" t="str">
        <x:f>IF(D14="","",IF(COUNTIFS(EVIDENCE_PACKET!$A$6:$A$205,D14,EVIDENCE_PACKET!$B$6:$B$205,A14,EVIDENCE_PACKET!$O$6:$O$205,"VALID")=1,VLOOKUP(D14,EVIDENCE_PACKET!$A$6:$O$205,5,FALSE),"INVALID LINK"))</x:f>
      </x:c>
      <x:c r="X14" s="34" t="str">
        <x:f>IF(A14="","",IF(Q14&lt;&gt;"READY","INVALID - EVIDENCE LINK",IF(AND(E14=VLOOKUP(D14,EVIDENCE_PACKET!$A$6:$O$205,3,FALSE),W14=VLOOKUP(D14,EVIDENCE_PACKET!$A$6:$O$205,5,FALSE),F14=VLOOKUP(D14,EVIDENCE_PACKET!$A$6:$O$205,6,FALSE),G14=VLOOKUP(D14,EVIDENCE_PACKET!$A$6:$O$205,7,FALSE)),"MATCH","MISMATCH - UPSTREAM EVIDENCE")))</x:f>
      </x:c>
    </x:row>
    <x:row r="15">
      <x:c r="A15" s="17"/>
      <x:c r="B15" s="17"/>
      <x:c r="C15" s="17"/>
      <x:c r="D15" s="17"/>
      <x:c r="E15" s="34" t="str">
        <x:f>IF(D15="","",IF(COUNTIFS(EVIDENCE_PACKET!$A$6:$A$205,D15,EVIDENCE_PACKET!$B$6:$B$205,A15,EVIDENCE_PACKET!$O$6:$O$205,"VALID")=1,VLOOKUP(D15,EVIDENCE_PACKET!$A$6:$O$205,3,FALSE),"INVALID LINK"))</x:f>
      </x:c>
      <x:c r="F15" s="34" t="str">
        <x:f>IF(D15="","",IF(COUNTIFS(EVIDENCE_PACKET!$A$6:$A$205,D15,EVIDENCE_PACKET!$B$6:$B$205,A15,EVIDENCE_PACKET!$O$6:$O$205,"VALID")=1,VLOOKUP(D15,EVIDENCE_PACKET!$A$6:$O$205,6,FALSE),"INVALID LINK"))</x:f>
      </x:c>
      <x:c r="G15" s="34" t="str">
        <x:f>IF(D15="","",IF(COUNTIFS(EVIDENCE_PACKET!$A$6:$A$205,D15,EVIDENCE_PACKET!$B$6:$B$205,A15,EVIDENCE_PACKET!$O$6:$O$205,"VALID")=1,VLOOKUP(D15,EVIDENCE_PACKET!$A$6:$O$205,7,FALSE),"INVALID LINK"))</x:f>
      </x:c>
      <x:c r="H15" s="34" t="str">
        <x:f>IF(A15="","",IF(COUNTIFS(CONFLICTS!$B$6:$B$205,A15,CONFLICTS!$H$6:$H$205,"YES",CONFLICTS!$I$6:$I$205,"OPEN",CONFLICTS!$R$6:$R$205,"VALID")&gt;0,"OPEN",IF(COUNTIFS(CONFLICTS!$B$6:$B$205,A15,CONFLICTS!$I$6:$I$205,"RESOLVED",CONFLICTS!$R$6:$R$205,"VALID")&gt;0,"RESOLVED","NONE")))</x:f>
      </x:c>
      <x:c r="I15" s="17"/>
      <x:c r="J15" s="17"/>
      <x:c r="K15" s="21" t="str">
        <x:f>IF(C15="","",IF(AND(COUNTIF(LISTS!$B$2:$B$10,C15)=1,C15=UPPER(C15)),"VALID","INVALID"))</x:f>
      </x:c>
      <x:c r="L15" s="21" t="str">
        <x:f>IF(E15="","",IF(AND(COUNTIF(LISTS!$A$2:$A$8,E15)=1,E15=UPPER(E15)),"VALID","INVALID"))</x:f>
      </x:c>
      <x:c r="M15" s="21" t="str">
        <x:f>IF(F15="","",IF(AND(COUNTIF(LISTS!$D$2:$D$4,F15)=1,IFERROR(FIND(F15,UPPER(F15)),0)=1),"VALID","INVALID"))</x:f>
      </x:c>
      <x:c r="N15" s="21" t="str">
        <x:f>IF(G15="","",IF(AND(COUNTIF(LISTS!$E$2:$E$4,G15)=1,IFERROR(FIND(G15,UPPER(G15)),0)=1),"VALID","INVALID"))</x:f>
      </x:c>
      <x:c r="O15" s="21" t="str">
        <x:f>IF(I15="","",IF(AND(COUNTIF(LISTS!$I$2:$I$4,I15)=1,IFERROR(FIND(I15,UPPER(I15)),0)=1),"VALID","INVALID"))</x:f>
      </x:c>
      <x:c r="P15" s="21" t="str">
        <x:f>IF(A15="","",IF(COUNTIF($A$6:$A$205,A15)&gt;1,"INVALID - DUPLICATE ID",IF(AND(B15&lt;&gt;"",D15&lt;&gt;"",J15&lt;&gt;"",OR(H15="NONE",H15="OPEN",H15="RESOLVED"),K15="VALID",L15="VALID",M15="VALID",N15="VALID",O15="VALID"),"VALID","INVALID - CONTROL TOKEN")))</x:f>
      </x:c>
      <x:c r="Q15" s="21" t="str">
        <x:f>IF(A15="","",IF(COUNTIFS(EVIDENCE_PACKET!$A$6:$A$205,D15,EVIDENCE_PACKET!$B$6:$B$205,A15,EVIDENCE_PACKET!$O$6:$O$205,"VALID")=1,"READY","INVALID - EVIDENCE LINK"))</x:f>
      </x:c>
      <x:c r="R15" s="21" t="str">
        <x:f>IF(A15="","",IF(OR(P15&lt;&gt;"VALID",Q15&lt;&gt;"READY",X15&lt;&gt;"MATCH"),"BLOCKED",IF(AND(C15="REGULATORY / REGISTRATION STATUS",E15="REGULATOR / OFFICIAL REGISTER"),"FIT",IF(AND(OR(C15="SERVICE EXISTS / IS OFFERED",C15="ACCESS / AVAILABILITY"),E15="PROVIDER FIRST-PARTY PAGE"),"FIT",IF(AND(C15="EXPERIENCE SIGNAL",E15="REVIEW / FORUM / TESTIMONIAL"),"FIT",IF(AND(C15="VISIBILITY / DISCOVERY",E15="SEARCH / VISIBILITY OBSERVATION"),"FIT",IF(AND(C15="PUBLIC MARKETING / ADVERTISING CLAIM",E15="UK ADVERTISING / CLAIMS GOVERNANCE"),"FIT",IF(AND(OR(C15="CLINICAL EFFICACY / EFFECT",C15="SAFETY",C15="PATIENT ELIGIBILITY / SUITABILITY"),OR(E15="CLINICAL GUIDELINE / EVIDENCE STANDARD",E15="MANUFACTURER / PRODUCT PAGE")),"REVIEW","MISMATCH"))))))))</x:f>
      </x:c>
      <x:c r="S15" s="21" t="str">
        <x:f>IF(A15="","",IF(OR(P15&lt;&gt;"VALID",Q15&lt;&gt;"READY",X15&lt;&gt;"MATCH"),"BLOCKED",IF(W15="UNRESOLVED","BLOCKED - EVIDENCE UNRESOLVED",IF(W15="INFERRED","ESCALATE",IF(F15&lt;&gt;"CURRENT","BLOCKED - FRESHNESS",IF(G15&lt;&gt;"YES","BLOCKED - JURISDICTION",IF(H15="OPEN","BLOCKED - CONFLICT",IF(AND(OR(C15="CLINICAL EFFICACY / EFFECT",C15="SAFETY",C15="PATIENT ELIGIBILITY / SUITABILITY"),I15="REQUIRED / NOT COMPLETED"),"ESCALATE",IF(R15="MISMATCH","BLOCKED",IF(R15="REVIEW","ESCALATE","READY"))))))))))</x:f>
      </x:c>
      <x:c r="T15" s="21" t="str">
        <x:f>IF(A15="","",IF(S15="READY",IF(C15="REGULATORY / REGISTRATION STATUS","PUBLISH OFFICIAL STATUS",IF(OR(C15="SERVICE EXISTS / IS OFFERED",C15="ACCESS / AVAILABILITY"),"PUBLISH SERVICE FACT",IF(C15="PUBLIC MARKETING / ADVERTISING CLAIM","PUBLISH SCOPED CONTEXT",IF(C15="EXPERIENCE SIGNAL","REFERENCE ONLY",IF(C15="VISIBILITY / DISCOVERY","DISCOVERY ONLY","PUBLISH SCOPED CONTEXT"))))),IF(S15="ESCALATE","ESCALATE","REFUSE STRONGER CLAIM")))</x:f>
      </x:c>
      <x:c r="U15" s="21" t="str">
        <x:f>IF(A15="","",IF(C15="REGULATORY / REGISTRATION STATUS","Do not infer clinical superiority, outcomes or current capacity.",IF(OR(C15="SERVICE EXISTS / IS OFFERED",C15="ACCESS / AVAILABILITY"),"Do not infer efficacy, safety, suitability or comparative quality.",IF(C15="PUBLIC MARKETING / ADVERTISING CLAIM","Do not infer clinical efficacy, patient suitability, treatment outcomes or legal clearance for a specific advert.",IF(C15="EXPERIENCE SIGNAL","Do not infer representative efficacy, safety rates or causal outcomes.",IF(C15="VISIBILITY / DISCOVERY","Do not infer healthcare quality, efficacy, safety, capacity or suitability.","Do not infer a consequential healthcare claim beyond the reviewed evidence scope."))))))</x:f>
      </x:c>
      <x:c r="V15" s="21" t="str">
        <x:f>IF(A15="","","Reopen when source role, freshness, jurisdiction, material conflict, specialist-review state or claim scope changes.")</x:f>
      </x:c>
      <x:c r="W15" s="34" t="str">
        <x:f>IF(D15="","",IF(COUNTIFS(EVIDENCE_PACKET!$A$6:$A$205,D15,EVIDENCE_PACKET!$B$6:$B$205,A15,EVIDENCE_PACKET!$O$6:$O$205,"VALID")=1,VLOOKUP(D15,EVIDENCE_PACKET!$A$6:$O$205,5,FALSE),"INVALID LINK"))</x:f>
      </x:c>
      <x:c r="X15" s="34" t="str">
        <x:f>IF(A15="","",IF(Q15&lt;&gt;"READY","INVALID - EVIDENCE LINK",IF(AND(E15=VLOOKUP(D15,EVIDENCE_PACKET!$A$6:$O$205,3,FALSE),W15=VLOOKUP(D15,EVIDENCE_PACKET!$A$6:$O$205,5,FALSE),F15=VLOOKUP(D15,EVIDENCE_PACKET!$A$6:$O$205,6,FALSE),G15=VLOOKUP(D15,EVIDENCE_PACKET!$A$6:$O$205,7,FALSE)),"MATCH","MISMATCH - UPSTREAM EVIDENCE")))</x:f>
      </x:c>
    </x:row>
    <x:row r="16">
      <x:c r="A16" s="17"/>
      <x:c r="B16" s="17"/>
      <x:c r="C16" s="17"/>
      <x:c r="D16" s="17"/>
      <x:c r="E16" s="34" t="str">
        <x:f>IF(D16="","",IF(COUNTIFS(EVIDENCE_PACKET!$A$6:$A$205,D16,EVIDENCE_PACKET!$B$6:$B$205,A16,EVIDENCE_PACKET!$O$6:$O$205,"VALID")=1,VLOOKUP(D16,EVIDENCE_PACKET!$A$6:$O$205,3,FALSE),"INVALID LINK"))</x:f>
      </x:c>
      <x:c r="F16" s="34" t="str">
        <x:f>IF(D16="","",IF(COUNTIFS(EVIDENCE_PACKET!$A$6:$A$205,D16,EVIDENCE_PACKET!$B$6:$B$205,A16,EVIDENCE_PACKET!$O$6:$O$205,"VALID")=1,VLOOKUP(D16,EVIDENCE_PACKET!$A$6:$O$205,6,FALSE),"INVALID LINK"))</x:f>
      </x:c>
      <x:c r="G16" s="34" t="str">
        <x:f>IF(D16="","",IF(COUNTIFS(EVIDENCE_PACKET!$A$6:$A$205,D16,EVIDENCE_PACKET!$B$6:$B$205,A16,EVIDENCE_PACKET!$O$6:$O$205,"VALID")=1,VLOOKUP(D16,EVIDENCE_PACKET!$A$6:$O$205,7,FALSE),"INVALID LINK"))</x:f>
      </x:c>
      <x:c r="H16" s="34" t="str">
        <x:f>IF(A16="","",IF(COUNTIFS(CONFLICTS!$B$6:$B$205,A16,CONFLICTS!$H$6:$H$205,"YES",CONFLICTS!$I$6:$I$205,"OPEN",CONFLICTS!$R$6:$R$205,"VALID")&gt;0,"OPEN",IF(COUNTIFS(CONFLICTS!$B$6:$B$205,A16,CONFLICTS!$I$6:$I$205,"RESOLVED",CONFLICTS!$R$6:$R$205,"VALID")&gt;0,"RESOLVED","NONE")))</x:f>
      </x:c>
      <x:c r="I16" s="17"/>
      <x:c r="J16" s="17"/>
      <x:c r="K16" s="21" t="str">
        <x:f>IF(C16="","",IF(AND(COUNTIF(LISTS!$B$2:$B$10,C16)=1,C16=UPPER(C16)),"VALID","INVALID"))</x:f>
      </x:c>
      <x:c r="L16" s="21" t="str">
        <x:f>IF(E16="","",IF(AND(COUNTIF(LISTS!$A$2:$A$8,E16)=1,E16=UPPER(E16)),"VALID","INVALID"))</x:f>
      </x:c>
      <x:c r="M16" s="21" t="str">
        <x:f>IF(F16="","",IF(AND(COUNTIF(LISTS!$D$2:$D$4,F16)=1,IFERROR(FIND(F16,UPPER(F16)),0)=1),"VALID","INVALID"))</x:f>
      </x:c>
      <x:c r="N16" s="21" t="str">
        <x:f>IF(G16="","",IF(AND(COUNTIF(LISTS!$E$2:$E$4,G16)=1,IFERROR(FIND(G16,UPPER(G16)),0)=1),"VALID","INVALID"))</x:f>
      </x:c>
      <x:c r="O16" s="21" t="str">
        <x:f>IF(I16="","",IF(AND(COUNTIF(LISTS!$I$2:$I$4,I16)=1,IFERROR(FIND(I16,UPPER(I16)),0)=1),"VALID","INVALID"))</x:f>
      </x:c>
      <x:c r="P16" s="21" t="str">
        <x:f>IF(A16="","",IF(COUNTIF($A$6:$A$205,A16)&gt;1,"INVALID - DUPLICATE ID",IF(AND(B16&lt;&gt;"",D16&lt;&gt;"",J16&lt;&gt;"",OR(H16="NONE",H16="OPEN",H16="RESOLVED"),K16="VALID",L16="VALID",M16="VALID",N16="VALID",O16="VALID"),"VALID","INVALID - CONTROL TOKEN")))</x:f>
      </x:c>
      <x:c r="Q16" s="21" t="str">
        <x:f>IF(A16="","",IF(COUNTIFS(EVIDENCE_PACKET!$A$6:$A$205,D16,EVIDENCE_PACKET!$B$6:$B$205,A16,EVIDENCE_PACKET!$O$6:$O$205,"VALID")=1,"READY","INVALID - EVIDENCE LINK"))</x:f>
      </x:c>
      <x:c r="R16" s="21" t="str">
        <x:f>IF(A16="","",IF(OR(P16&lt;&gt;"VALID",Q16&lt;&gt;"READY",X16&lt;&gt;"MATCH"),"BLOCKED",IF(AND(C16="REGULATORY / REGISTRATION STATUS",E16="REGULATOR / OFFICIAL REGISTER"),"FIT",IF(AND(OR(C16="SERVICE EXISTS / IS OFFERED",C16="ACCESS / AVAILABILITY"),E16="PROVIDER FIRST-PARTY PAGE"),"FIT",IF(AND(C16="EXPERIENCE SIGNAL",E16="REVIEW / FORUM / TESTIMONIAL"),"FIT",IF(AND(C16="VISIBILITY / DISCOVERY",E16="SEARCH / VISIBILITY OBSERVATION"),"FIT",IF(AND(C16="PUBLIC MARKETING / ADVERTISING CLAIM",E16="UK ADVERTISING / CLAIMS GOVERNANCE"),"FIT",IF(AND(OR(C16="CLINICAL EFFICACY / EFFECT",C16="SAFETY",C16="PATIENT ELIGIBILITY / SUITABILITY"),OR(E16="CLINICAL GUIDELINE / EVIDENCE STANDARD",E16="MANUFACTURER / PRODUCT PAGE")),"REVIEW","MISMATCH"))))))))</x:f>
      </x:c>
      <x:c r="S16" s="21" t="str">
        <x:f>IF(A16="","",IF(OR(P16&lt;&gt;"VALID",Q16&lt;&gt;"READY",X16&lt;&gt;"MATCH"),"BLOCKED",IF(W16="UNRESOLVED","BLOCKED - EVIDENCE UNRESOLVED",IF(W16="INFERRED","ESCALATE",IF(F16&lt;&gt;"CURRENT","BLOCKED - FRESHNESS",IF(G16&lt;&gt;"YES","BLOCKED - JURISDICTION",IF(H16="OPEN","BLOCKED - CONFLICT",IF(AND(OR(C16="CLINICAL EFFICACY / EFFECT",C16="SAFETY",C16="PATIENT ELIGIBILITY / SUITABILITY"),I16="REQUIRED / NOT COMPLETED"),"ESCALATE",IF(R16="MISMATCH","BLOCKED",IF(R16="REVIEW","ESCALATE","READY"))))))))))</x:f>
      </x:c>
      <x:c r="T16" s="21" t="str">
        <x:f>IF(A16="","",IF(S16="READY",IF(C16="REGULATORY / REGISTRATION STATUS","PUBLISH OFFICIAL STATUS",IF(OR(C16="SERVICE EXISTS / IS OFFERED",C16="ACCESS / AVAILABILITY"),"PUBLISH SERVICE FACT",IF(C16="PUBLIC MARKETING / ADVERTISING CLAIM","PUBLISH SCOPED CONTEXT",IF(C16="EXPERIENCE SIGNAL","REFERENCE ONLY",IF(C16="VISIBILITY / DISCOVERY","DISCOVERY ONLY","PUBLISH SCOPED CONTEXT"))))),IF(S16="ESCALATE","ESCALATE","REFUSE STRONGER CLAIM")))</x:f>
      </x:c>
      <x:c r="U16" s="21" t="str">
        <x:f>IF(A16="","",IF(C16="REGULATORY / REGISTRATION STATUS","Do not infer clinical superiority, outcomes or current capacity.",IF(OR(C16="SERVICE EXISTS / IS OFFERED",C16="ACCESS / AVAILABILITY"),"Do not infer efficacy, safety, suitability or comparative quality.",IF(C16="PUBLIC MARKETING / ADVERTISING CLAIM","Do not infer clinical efficacy, patient suitability, treatment outcomes or legal clearance for a specific advert.",IF(C16="EXPERIENCE SIGNAL","Do not infer representative efficacy, safety rates or causal outcomes.",IF(C16="VISIBILITY / DISCOVERY","Do not infer healthcare quality, efficacy, safety, capacity or suitability.","Do not infer a consequential healthcare claim beyond the reviewed evidence scope."))))))</x:f>
      </x:c>
      <x:c r="V16" s="21" t="str">
        <x:f>IF(A16="","","Reopen when source role, freshness, jurisdiction, material conflict, specialist-review state or claim scope changes.")</x:f>
      </x:c>
      <x:c r="W16" s="34" t="str">
        <x:f>IF(D16="","",IF(COUNTIFS(EVIDENCE_PACKET!$A$6:$A$205,D16,EVIDENCE_PACKET!$B$6:$B$205,A16,EVIDENCE_PACKET!$O$6:$O$205,"VALID")=1,VLOOKUP(D16,EVIDENCE_PACKET!$A$6:$O$205,5,FALSE),"INVALID LINK"))</x:f>
      </x:c>
      <x:c r="X16" s="34" t="str">
        <x:f>IF(A16="","",IF(Q16&lt;&gt;"READY","INVALID - EVIDENCE LINK",IF(AND(E16=VLOOKUP(D16,EVIDENCE_PACKET!$A$6:$O$205,3,FALSE),W16=VLOOKUP(D16,EVIDENCE_PACKET!$A$6:$O$205,5,FALSE),F16=VLOOKUP(D16,EVIDENCE_PACKET!$A$6:$O$205,6,FALSE),G16=VLOOKUP(D16,EVIDENCE_PACKET!$A$6:$O$205,7,FALSE)),"MATCH","MISMATCH - UPSTREAM EVIDENCE")))</x:f>
      </x:c>
    </x:row>
    <x:row r="17">
      <x:c r="A17" s="17"/>
      <x:c r="B17" s="17"/>
      <x:c r="C17" s="17"/>
      <x:c r="D17" s="17"/>
      <x:c r="E17" s="34" t="str">
        <x:f>IF(D17="","",IF(COUNTIFS(EVIDENCE_PACKET!$A$6:$A$205,D17,EVIDENCE_PACKET!$B$6:$B$205,A17,EVIDENCE_PACKET!$O$6:$O$205,"VALID")=1,VLOOKUP(D17,EVIDENCE_PACKET!$A$6:$O$205,3,FALSE),"INVALID LINK"))</x:f>
      </x:c>
      <x:c r="F17" s="34" t="str">
        <x:f>IF(D17="","",IF(COUNTIFS(EVIDENCE_PACKET!$A$6:$A$205,D17,EVIDENCE_PACKET!$B$6:$B$205,A17,EVIDENCE_PACKET!$O$6:$O$205,"VALID")=1,VLOOKUP(D17,EVIDENCE_PACKET!$A$6:$O$205,6,FALSE),"INVALID LINK"))</x:f>
      </x:c>
      <x:c r="G17" s="34" t="str">
        <x:f>IF(D17="","",IF(COUNTIFS(EVIDENCE_PACKET!$A$6:$A$205,D17,EVIDENCE_PACKET!$B$6:$B$205,A17,EVIDENCE_PACKET!$O$6:$O$205,"VALID")=1,VLOOKUP(D17,EVIDENCE_PACKET!$A$6:$O$205,7,FALSE),"INVALID LINK"))</x:f>
      </x:c>
      <x:c r="H17" s="34" t="str">
        <x:f>IF(A17="","",IF(COUNTIFS(CONFLICTS!$B$6:$B$205,A17,CONFLICTS!$H$6:$H$205,"YES",CONFLICTS!$I$6:$I$205,"OPEN",CONFLICTS!$R$6:$R$205,"VALID")&gt;0,"OPEN",IF(COUNTIFS(CONFLICTS!$B$6:$B$205,A17,CONFLICTS!$I$6:$I$205,"RESOLVED",CONFLICTS!$R$6:$R$205,"VALID")&gt;0,"RESOLVED","NONE")))</x:f>
      </x:c>
      <x:c r="I17" s="17"/>
      <x:c r="J17" s="17"/>
      <x:c r="K17" s="21" t="str">
        <x:f>IF(C17="","",IF(AND(COUNTIF(LISTS!$B$2:$B$10,C17)=1,C17=UPPER(C17)),"VALID","INVALID"))</x:f>
      </x:c>
      <x:c r="L17" s="21" t="str">
        <x:f>IF(E17="","",IF(AND(COUNTIF(LISTS!$A$2:$A$8,E17)=1,E17=UPPER(E17)),"VALID","INVALID"))</x:f>
      </x:c>
      <x:c r="M17" s="21" t="str">
        <x:f>IF(F17="","",IF(AND(COUNTIF(LISTS!$D$2:$D$4,F17)=1,IFERROR(FIND(F17,UPPER(F17)),0)=1),"VALID","INVALID"))</x:f>
      </x:c>
      <x:c r="N17" s="21" t="str">
        <x:f>IF(G17="","",IF(AND(COUNTIF(LISTS!$E$2:$E$4,G17)=1,IFERROR(FIND(G17,UPPER(G17)),0)=1),"VALID","INVALID"))</x:f>
      </x:c>
      <x:c r="O17" s="21" t="str">
        <x:f>IF(I17="","",IF(AND(COUNTIF(LISTS!$I$2:$I$4,I17)=1,IFERROR(FIND(I17,UPPER(I17)),0)=1),"VALID","INVALID"))</x:f>
      </x:c>
      <x:c r="P17" s="21" t="str">
        <x:f>IF(A17="","",IF(COUNTIF($A$6:$A$205,A17)&gt;1,"INVALID - DUPLICATE ID",IF(AND(B17&lt;&gt;"",D17&lt;&gt;"",J17&lt;&gt;"",OR(H17="NONE",H17="OPEN",H17="RESOLVED"),K17="VALID",L17="VALID",M17="VALID",N17="VALID",O17="VALID"),"VALID","INVALID - CONTROL TOKEN")))</x:f>
      </x:c>
      <x:c r="Q17" s="21" t="str">
        <x:f>IF(A17="","",IF(COUNTIFS(EVIDENCE_PACKET!$A$6:$A$205,D17,EVIDENCE_PACKET!$B$6:$B$205,A17,EVIDENCE_PACKET!$O$6:$O$205,"VALID")=1,"READY","INVALID - EVIDENCE LINK"))</x:f>
      </x:c>
      <x:c r="R17" s="21" t="str">
        <x:f>IF(A17="","",IF(OR(P17&lt;&gt;"VALID",Q17&lt;&gt;"READY",X17&lt;&gt;"MATCH"),"BLOCKED",IF(AND(C17="REGULATORY / REGISTRATION STATUS",E17="REGULATOR / OFFICIAL REGISTER"),"FIT",IF(AND(OR(C17="SERVICE EXISTS / IS OFFERED",C17="ACCESS / AVAILABILITY"),E17="PROVIDER FIRST-PARTY PAGE"),"FIT",IF(AND(C17="EXPERIENCE SIGNAL",E17="REVIEW / FORUM / TESTIMONIAL"),"FIT",IF(AND(C17="VISIBILITY / DISCOVERY",E17="SEARCH / VISIBILITY OBSERVATION"),"FIT",IF(AND(C17="PUBLIC MARKETING / ADVERTISING CLAIM",E17="UK ADVERTISING / CLAIMS GOVERNANCE"),"FIT",IF(AND(OR(C17="CLINICAL EFFICACY / EFFECT",C17="SAFETY",C17="PATIENT ELIGIBILITY / SUITABILITY"),OR(E17="CLINICAL GUIDELINE / EVIDENCE STANDARD",E17="MANUFACTURER / PRODUCT PAGE")),"REVIEW","MISMATCH"))))))))</x:f>
      </x:c>
      <x:c r="S17" s="21" t="str">
        <x:f>IF(A17="","",IF(OR(P17&lt;&gt;"VALID",Q17&lt;&gt;"READY",X17&lt;&gt;"MATCH"),"BLOCKED",IF(W17="UNRESOLVED","BLOCKED - EVIDENCE UNRESOLVED",IF(W17="INFERRED","ESCALATE",IF(F17&lt;&gt;"CURRENT","BLOCKED - FRESHNESS",IF(G17&lt;&gt;"YES","BLOCKED - JURISDICTION",IF(H17="OPEN","BLOCKED - CONFLICT",IF(AND(OR(C17="CLINICAL EFFICACY / EFFECT",C17="SAFETY",C17="PATIENT ELIGIBILITY / SUITABILITY"),I17="REQUIRED / NOT COMPLETED"),"ESCALATE",IF(R17="MISMATCH","BLOCKED",IF(R17="REVIEW","ESCALATE","READY"))))))))))</x:f>
      </x:c>
      <x:c r="T17" s="21" t="str">
        <x:f>IF(A17="","",IF(S17="READY",IF(C17="REGULATORY / REGISTRATION STATUS","PUBLISH OFFICIAL STATUS",IF(OR(C17="SERVICE EXISTS / IS OFFERED",C17="ACCESS / AVAILABILITY"),"PUBLISH SERVICE FACT",IF(C17="PUBLIC MARKETING / ADVERTISING CLAIM","PUBLISH SCOPED CONTEXT",IF(C17="EXPERIENCE SIGNAL","REFERENCE ONLY",IF(C17="VISIBILITY / DISCOVERY","DISCOVERY ONLY","PUBLISH SCOPED CONTEXT"))))),IF(S17="ESCALATE","ESCALATE","REFUSE STRONGER CLAIM")))</x:f>
      </x:c>
      <x:c r="U17" s="21" t="str">
        <x:f>IF(A17="","",IF(C17="REGULATORY / REGISTRATION STATUS","Do not infer clinical superiority, outcomes or current capacity.",IF(OR(C17="SERVICE EXISTS / IS OFFERED",C17="ACCESS / AVAILABILITY"),"Do not infer efficacy, safety, suitability or comparative quality.",IF(C17="PUBLIC MARKETING / ADVERTISING CLAIM","Do not infer clinical efficacy, patient suitability, treatment outcomes or legal clearance for a specific advert.",IF(C17="EXPERIENCE SIGNAL","Do not infer representative efficacy, safety rates or causal outcomes.",IF(C17="VISIBILITY / DISCOVERY","Do not infer healthcare quality, efficacy, safety, capacity or suitability.","Do not infer a consequential healthcare claim beyond the reviewed evidence scope."))))))</x:f>
      </x:c>
      <x:c r="V17" s="21" t="str">
        <x:f>IF(A17="","","Reopen when source role, freshness, jurisdiction, material conflict, specialist-review state or claim scope changes.")</x:f>
      </x:c>
      <x:c r="W17" s="34" t="str">
        <x:f>IF(D17="","",IF(COUNTIFS(EVIDENCE_PACKET!$A$6:$A$205,D17,EVIDENCE_PACKET!$B$6:$B$205,A17,EVIDENCE_PACKET!$O$6:$O$205,"VALID")=1,VLOOKUP(D17,EVIDENCE_PACKET!$A$6:$O$205,5,FALSE),"INVALID LINK"))</x:f>
      </x:c>
      <x:c r="X17" s="34" t="str">
        <x:f>IF(A17="","",IF(Q17&lt;&gt;"READY","INVALID - EVIDENCE LINK",IF(AND(E17=VLOOKUP(D17,EVIDENCE_PACKET!$A$6:$O$205,3,FALSE),W17=VLOOKUP(D17,EVIDENCE_PACKET!$A$6:$O$205,5,FALSE),F17=VLOOKUP(D17,EVIDENCE_PACKET!$A$6:$O$205,6,FALSE),G17=VLOOKUP(D17,EVIDENCE_PACKET!$A$6:$O$205,7,FALSE)),"MATCH","MISMATCH - UPSTREAM EVIDENCE")))</x:f>
      </x:c>
    </x:row>
    <x:row r="18">
      <x:c r="A18" s="17"/>
      <x:c r="B18" s="17"/>
      <x:c r="C18" s="17"/>
      <x:c r="D18" s="17"/>
      <x:c r="E18" s="34" t="str">
        <x:f>IF(D18="","",IF(COUNTIFS(EVIDENCE_PACKET!$A$6:$A$205,D18,EVIDENCE_PACKET!$B$6:$B$205,A18,EVIDENCE_PACKET!$O$6:$O$205,"VALID")=1,VLOOKUP(D18,EVIDENCE_PACKET!$A$6:$O$205,3,FALSE),"INVALID LINK"))</x:f>
      </x:c>
      <x:c r="F18" s="34" t="str">
        <x:f>IF(D18="","",IF(COUNTIFS(EVIDENCE_PACKET!$A$6:$A$205,D18,EVIDENCE_PACKET!$B$6:$B$205,A18,EVIDENCE_PACKET!$O$6:$O$205,"VALID")=1,VLOOKUP(D18,EVIDENCE_PACKET!$A$6:$O$205,6,FALSE),"INVALID LINK"))</x:f>
      </x:c>
      <x:c r="G18" s="34" t="str">
        <x:f>IF(D18="","",IF(COUNTIFS(EVIDENCE_PACKET!$A$6:$A$205,D18,EVIDENCE_PACKET!$B$6:$B$205,A18,EVIDENCE_PACKET!$O$6:$O$205,"VALID")=1,VLOOKUP(D18,EVIDENCE_PACKET!$A$6:$O$205,7,FALSE),"INVALID LINK"))</x:f>
      </x:c>
      <x:c r="H18" s="34" t="str">
        <x:f>IF(A18="","",IF(COUNTIFS(CONFLICTS!$B$6:$B$205,A18,CONFLICTS!$H$6:$H$205,"YES",CONFLICTS!$I$6:$I$205,"OPEN",CONFLICTS!$R$6:$R$205,"VALID")&gt;0,"OPEN",IF(COUNTIFS(CONFLICTS!$B$6:$B$205,A18,CONFLICTS!$I$6:$I$205,"RESOLVED",CONFLICTS!$R$6:$R$205,"VALID")&gt;0,"RESOLVED","NONE")))</x:f>
      </x:c>
      <x:c r="I18" s="17"/>
      <x:c r="J18" s="17"/>
      <x:c r="K18" s="21" t="str">
        <x:f>IF(C18="","",IF(AND(COUNTIF(LISTS!$B$2:$B$10,C18)=1,C18=UPPER(C18)),"VALID","INVALID"))</x:f>
      </x:c>
      <x:c r="L18" s="21" t="str">
        <x:f>IF(E18="","",IF(AND(COUNTIF(LISTS!$A$2:$A$8,E18)=1,E18=UPPER(E18)),"VALID","INVALID"))</x:f>
      </x:c>
      <x:c r="M18" s="21" t="str">
        <x:f>IF(F18="","",IF(AND(COUNTIF(LISTS!$D$2:$D$4,F18)=1,IFERROR(FIND(F18,UPPER(F18)),0)=1),"VALID","INVALID"))</x:f>
      </x:c>
      <x:c r="N18" s="21" t="str">
        <x:f>IF(G18="","",IF(AND(COUNTIF(LISTS!$E$2:$E$4,G18)=1,IFERROR(FIND(G18,UPPER(G18)),0)=1),"VALID","INVALID"))</x:f>
      </x:c>
      <x:c r="O18" s="21" t="str">
        <x:f>IF(I18="","",IF(AND(COUNTIF(LISTS!$I$2:$I$4,I18)=1,IFERROR(FIND(I18,UPPER(I18)),0)=1),"VALID","INVALID"))</x:f>
      </x:c>
      <x:c r="P18" s="21" t="str">
        <x:f>IF(A18="","",IF(COUNTIF($A$6:$A$205,A18)&gt;1,"INVALID - DUPLICATE ID",IF(AND(B18&lt;&gt;"",D18&lt;&gt;"",J18&lt;&gt;"",OR(H18="NONE",H18="OPEN",H18="RESOLVED"),K18="VALID",L18="VALID",M18="VALID",N18="VALID",O18="VALID"),"VALID","INVALID - CONTROL TOKEN")))</x:f>
      </x:c>
      <x:c r="Q18" s="21" t="str">
        <x:f>IF(A18="","",IF(COUNTIFS(EVIDENCE_PACKET!$A$6:$A$205,D18,EVIDENCE_PACKET!$B$6:$B$205,A18,EVIDENCE_PACKET!$O$6:$O$205,"VALID")=1,"READY","INVALID - EVIDENCE LINK"))</x:f>
      </x:c>
      <x:c r="R18" s="21" t="str">
        <x:f>IF(A18="","",IF(OR(P18&lt;&gt;"VALID",Q18&lt;&gt;"READY",X18&lt;&gt;"MATCH"),"BLOCKED",IF(AND(C18="REGULATORY / REGISTRATION STATUS",E18="REGULATOR / OFFICIAL REGISTER"),"FIT",IF(AND(OR(C18="SERVICE EXISTS / IS OFFERED",C18="ACCESS / AVAILABILITY"),E18="PROVIDER FIRST-PARTY PAGE"),"FIT",IF(AND(C18="EXPERIENCE SIGNAL",E18="REVIEW / FORUM / TESTIMONIAL"),"FIT",IF(AND(C18="VISIBILITY / DISCOVERY",E18="SEARCH / VISIBILITY OBSERVATION"),"FIT",IF(AND(C18="PUBLIC MARKETING / ADVERTISING CLAIM",E18="UK ADVERTISING / CLAIMS GOVERNANCE"),"FIT",IF(AND(OR(C18="CLINICAL EFFICACY / EFFECT",C18="SAFETY",C18="PATIENT ELIGIBILITY / SUITABILITY"),OR(E18="CLINICAL GUIDELINE / EVIDENCE STANDARD",E18="MANUFACTURER / PRODUCT PAGE")),"REVIEW","MISMATCH"))))))))</x:f>
      </x:c>
      <x:c r="S18" s="21" t="str">
        <x:f>IF(A18="","",IF(OR(P18&lt;&gt;"VALID",Q18&lt;&gt;"READY",X18&lt;&gt;"MATCH"),"BLOCKED",IF(W18="UNRESOLVED","BLOCKED - EVIDENCE UNRESOLVED",IF(W18="INFERRED","ESCALATE",IF(F18&lt;&gt;"CURRENT","BLOCKED - FRESHNESS",IF(G18&lt;&gt;"YES","BLOCKED - JURISDICTION",IF(H18="OPEN","BLOCKED - CONFLICT",IF(AND(OR(C18="CLINICAL EFFICACY / EFFECT",C18="SAFETY",C18="PATIENT ELIGIBILITY / SUITABILITY"),I18="REQUIRED / NOT COMPLETED"),"ESCALATE",IF(R18="MISMATCH","BLOCKED",IF(R18="REVIEW","ESCALATE","READY"))))))))))</x:f>
      </x:c>
      <x:c r="T18" s="21" t="str">
        <x:f>IF(A18="","",IF(S18="READY",IF(C18="REGULATORY / REGISTRATION STATUS","PUBLISH OFFICIAL STATUS",IF(OR(C18="SERVICE EXISTS / IS OFFERED",C18="ACCESS / AVAILABILITY"),"PUBLISH SERVICE FACT",IF(C18="PUBLIC MARKETING / ADVERTISING CLAIM","PUBLISH SCOPED CONTEXT",IF(C18="EXPERIENCE SIGNAL","REFERENCE ONLY",IF(C18="VISIBILITY / DISCOVERY","DISCOVERY ONLY","PUBLISH SCOPED CONTEXT"))))),IF(S18="ESCALATE","ESCALATE","REFUSE STRONGER CLAIM")))</x:f>
      </x:c>
      <x:c r="U18" s="21" t="str">
        <x:f>IF(A18="","",IF(C18="REGULATORY / REGISTRATION STATUS","Do not infer clinical superiority, outcomes or current capacity.",IF(OR(C18="SERVICE EXISTS / IS OFFERED",C18="ACCESS / AVAILABILITY"),"Do not infer efficacy, safety, suitability or comparative quality.",IF(C18="PUBLIC MARKETING / ADVERTISING CLAIM","Do not infer clinical efficacy, patient suitability, treatment outcomes or legal clearance for a specific advert.",IF(C18="EXPERIENCE SIGNAL","Do not infer representative efficacy, safety rates or causal outcomes.",IF(C18="VISIBILITY / DISCOVERY","Do not infer healthcare quality, efficacy, safety, capacity or suitability.","Do not infer a consequential healthcare claim beyond the reviewed evidence scope."))))))</x:f>
      </x:c>
      <x:c r="V18" s="21" t="str">
        <x:f>IF(A18="","","Reopen when source role, freshness, jurisdiction, material conflict, specialist-review state or claim scope changes.")</x:f>
      </x:c>
      <x:c r="W18" s="34" t="str">
        <x:f>IF(D18="","",IF(COUNTIFS(EVIDENCE_PACKET!$A$6:$A$205,D18,EVIDENCE_PACKET!$B$6:$B$205,A18,EVIDENCE_PACKET!$O$6:$O$205,"VALID")=1,VLOOKUP(D18,EVIDENCE_PACKET!$A$6:$O$205,5,FALSE),"INVALID LINK"))</x:f>
      </x:c>
      <x:c r="X18" s="34" t="str">
        <x:f>IF(A18="","",IF(Q18&lt;&gt;"READY","INVALID - EVIDENCE LINK",IF(AND(E18=VLOOKUP(D18,EVIDENCE_PACKET!$A$6:$O$205,3,FALSE),W18=VLOOKUP(D18,EVIDENCE_PACKET!$A$6:$O$205,5,FALSE),F18=VLOOKUP(D18,EVIDENCE_PACKET!$A$6:$O$205,6,FALSE),G18=VLOOKUP(D18,EVIDENCE_PACKET!$A$6:$O$205,7,FALSE)),"MATCH","MISMATCH - UPSTREAM EVIDENCE")))</x:f>
      </x:c>
    </x:row>
    <x:row r="19">
      <x:c r="A19" s="17"/>
      <x:c r="B19" s="17"/>
      <x:c r="C19" s="17"/>
      <x:c r="D19" s="17"/>
      <x:c r="E19" s="34" t="str">
        <x:f>IF(D19="","",IF(COUNTIFS(EVIDENCE_PACKET!$A$6:$A$205,D19,EVIDENCE_PACKET!$B$6:$B$205,A19,EVIDENCE_PACKET!$O$6:$O$205,"VALID")=1,VLOOKUP(D19,EVIDENCE_PACKET!$A$6:$O$205,3,FALSE),"INVALID LINK"))</x:f>
      </x:c>
      <x:c r="F19" s="34" t="str">
        <x:f>IF(D19="","",IF(COUNTIFS(EVIDENCE_PACKET!$A$6:$A$205,D19,EVIDENCE_PACKET!$B$6:$B$205,A19,EVIDENCE_PACKET!$O$6:$O$205,"VALID")=1,VLOOKUP(D19,EVIDENCE_PACKET!$A$6:$O$205,6,FALSE),"INVALID LINK"))</x:f>
      </x:c>
      <x:c r="G19" s="34" t="str">
        <x:f>IF(D19="","",IF(COUNTIFS(EVIDENCE_PACKET!$A$6:$A$205,D19,EVIDENCE_PACKET!$B$6:$B$205,A19,EVIDENCE_PACKET!$O$6:$O$205,"VALID")=1,VLOOKUP(D19,EVIDENCE_PACKET!$A$6:$O$205,7,FALSE),"INVALID LINK"))</x:f>
      </x:c>
      <x:c r="H19" s="34" t="str">
        <x:f>IF(A19="","",IF(COUNTIFS(CONFLICTS!$B$6:$B$205,A19,CONFLICTS!$H$6:$H$205,"YES",CONFLICTS!$I$6:$I$205,"OPEN",CONFLICTS!$R$6:$R$205,"VALID")&gt;0,"OPEN",IF(COUNTIFS(CONFLICTS!$B$6:$B$205,A19,CONFLICTS!$I$6:$I$205,"RESOLVED",CONFLICTS!$R$6:$R$205,"VALID")&gt;0,"RESOLVED","NONE")))</x:f>
      </x:c>
      <x:c r="I19" s="17"/>
      <x:c r="J19" s="17"/>
      <x:c r="K19" s="21" t="str">
        <x:f>IF(C19="","",IF(AND(COUNTIF(LISTS!$B$2:$B$10,C19)=1,C19=UPPER(C19)),"VALID","INVALID"))</x:f>
      </x:c>
      <x:c r="L19" s="21" t="str">
        <x:f>IF(E19="","",IF(AND(COUNTIF(LISTS!$A$2:$A$8,E19)=1,E19=UPPER(E19)),"VALID","INVALID"))</x:f>
      </x:c>
      <x:c r="M19" s="21" t="str">
        <x:f>IF(F19="","",IF(AND(COUNTIF(LISTS!$D$2:$D$4,F19)=1,IFERROR(FIND(F19,UPPER(F19)),0)=1),"VALID","INVALID"))</x:f>
      </x:c>
      <x:c r="N19" s="21" t="str">
        <x:f>IF(G19="","",IF(AND(COUNTIF(LISTS!$E$2:$E$4,G19)=1,IFERROR(FIND(G19,UPPER(G19)),0)=1),"VALID","INVALID"))</x:f>
      </x:c>
      <x:c r="O19" s="21" t="str">
        <x:f>IF(I19="","",IF(AND(COUNTIF(LISTS!$I$2:$I$4,I19)=1,IFERROR(FIND(I19,UPPER(I19)),0)=1),"VALID","INVALID"))</x:f>
      </x:c>
      <x:c r="P19" s="21" t="str">
        <x:f>IF(A19="","",IF(COUNTIF($A$6:$A$205,A19)&gt;1,"INVALID - DUPLICATE ID",IF(AND(B19&lt;&gt;"",D19&lt;&gt;"",J19&lt;&gt;"",OR(H19="NONE",H19="OPEN",H19="RESOLVED"),K19="VALID",L19="VALID",M19="VALID",N19="VALID",O19="VALID"),"VALID","INVALID - CONTROL TOKEN")))</x:f>
      </x:c>
      <x:c r="Q19" s="21" t="str">
        <x:f>IF(A19="","",IF(COUNTIFS(EVIDENCE_PACKET!$A$6:$A$205,D19,EVIDENCE_PACKET!$B$6:$B$205,A19,EVIDENCE_PACKET!$O$6:$O$205,"VALID")=1,"READY","INVALID - EVIDENCE LINK"))</x:f>
      </x:c>
      <x:c r="R19" s="21" t="str">
        <x:f>IF(A19="","",IF(OR(P19&lt;&gt;"VALID",Q19&lt;&gt;"READY",X19&lt;&gt;"MATCH"),"BLOCKED",IF(AND(C19="REGULATORY / REGISTRATION STATUS",E19="REGULATOR / OFFICIAL REGISTER"),"FIT",IF(AND(OR(C19="SERVICE EXISTS / IS OFFERED",C19="ACCESS / AVAILABILITY"),E19="PROVIDER FIRST-PARTY PAGE"),"FIT",IF(AND(C19="EXPERIENCE SIGNAL",E19="REVIEW / FORUM / TESTIMONIAL"),"FIT",IF(AND(C19="VISIBILITY / DISCOVERY",E19="SEARCH / VISIBILITY OBSERVATION"),"FIT",IF(AND(C19="PUBLIC MARKETING / ADVERTISING CLAIM",E19="UK ADVERTISING / CLAIMS GOVERNANCE"),"FIT",IF(AND(OR(C19="CLINICAL EFFICACY / EFFECT",C19="SAFETY",C19="PATIENT ELIGIBILITY / SUITABILITY"),OR(E19="CLINICAL GUIDELINE / EVIDENCE STANDARD",E19="MANUFACTURER / PRODUCT PAGE")),"REVIEW","MISMATCH"))))))))</x:f>
      </x:c>
      <x:c r="S19" s="21" t="str">
        <x:f>IF(A19="","",IF(OR(P19&lt;&gt;"VALID",Q19&lt;&gt;"READY",X19&lt;&gt;"MATCH"),"BLOCKED",IF(W19="UNRESOLVED","BLOCKED - EVIDENCE UNRESOLVED",IF(W19="INFERRED","ESCALATE",IF(F19&lt;&gt;"CURRENT","BLOCKED - FRESHNESS",IF(G19&lt;&gt;"YES","BLOCKED - JURISDICTION",IF(H19="OPEN","BLOCKED - CONFLICT",IF(AND(OR(C19="CLINICAL EFFICACY / EFFECT",C19="SAFETY",C19="PATIENT ELIGIBILITY / SUITABILITY"),I19="REQUIRED / NOT COMPLETED"),"ESCALATE",IF(R19="MISMATCH","BLOCKED",IF(R19="REVIEW","ESCALATE","READY"))))))))))</x:f>
      </x:c>
      <x:c r="T19" s="21" t="str">
        <x:f>IF(A19="","",IF(S19="READY",IF(C19="REGULATORY / REGISTRATION STATUS","PUBLISH OFFICIAL STATUS",IF(OR(C19="SERVICE EXISTS / IS OFFERED",C19="ACCESS / AVAILABILITY"),"PUBLISH SERVICE FACT",IF(C19="PUBLIC MARKETING / ADVERTISING CLAIM","PUBLISH SCOPED CONTEXT",IF(C19="EXPERIENCE SIGNAL","REFERENCE ONLY",IF(C19="VISIBILITY / DISCOVERY","DISCOVERY ONLY","PUBLISH SCOPED CONTEXT"))))),IF(S19="ESCALATE","ESCALATE","REFUSE STRONGER CLAIM")))</x:f>
      </x:c>
      <x:c r="U19" s="21" t="str">
        <x:f>IF(A19="","",IF(C19="REGULATORY / REGISTRATION STATUS","Do not infer clinical superiority, outcomes or current capacity.",IF(OR(C19="SERVICE EXISTS / IS OFFERED",C19="ACCESS / AVAILABILITY"),"Do not infer efficacy, safety, suitability or comparative quality.",IF(C19="PUBLIC MARKETING / ADVERTISING CLAIM","Do not infer clinical efficacy, patient suitability, treatment outcomes or legal clearance for a specific advert.",IF(C19="EXPERIENCE SIGNAL","Do not infer representative efficacy, safety rates or causal outcomes.",IF(C19="VISIBILITY / DISCOVERY","Do not infer healthcare quality, efficacy, safety, capacity or suitability.","Do not infer a consequential healthcare claim beyond the reviewed evidence scope."))))))</x:f>
      </x:c>
      <x:c r="V19" s="21" t="str">
        <x:f>IF(A19="","","Reopen when source role, freshness, jurisdiction, material conflict, specialist-review state or claim scope changes.")</x:f>
      </x:c>
      <x:c r="W19" s="34" t="str">
        <x:f>IF(D19="","",IF(COUNTIFS(EVIDENCE_PACKET!$A$6:$A$205,D19,EVIDENCE_PACKET!$B$6:$B$205,A19,EVIDENCE_PACKET!$O$6:$O$205,"VALID")=1,VLOOKUP(D19,EVIDENCE_PACKET!$A$6:$O$205,5,FALSE),"INVALID LINK"))</x:f>
      </x:c>
      <x:c r="X19" s="34" t="str">
        <x:f>IF(A19="","",IF(Q19&lt;&gt;"READY","INVALID - EVIDENCE LINK",IF(AND(E19=VLOOKUP(D19,EVIDENCE_PACKET!$A$6:$O$205,3,FALSE),W19=VLOOKUP(D19,EVIDENCE_PACKET!$A$6:$O$205,5,FALSE),F19=VLOOKUP(D19,EVIDENCE_PACKET!$A$6:$O$205,6,FALSE),G19=VLOOKUP(D19,EVIDENCE_PACKET!$A$6:$O$205,7,FALSE)),"MATCH","MISMATCH - UPSTREAM EVIDENCE")))</x:f>
      </x:c>
    </x:row>
    <x:row r="20">
      <x:c r="A20" s="17"/>
      <x:c r="B20" s="17"/>
      <x:c r="C20" s="17"/>
      <x:c r="D20" s="17"/>
      <x:c r="E20" s="34" t="str">
        <x:f>IF(D20="","",IF(COUNTIFS(EVIDENCE_PACKET!$A$6:$A$205,D20,EVIDENCE_PACKET!$B$6:$B$205,A20,EVIDENCE_PACKET!$O$6:$O$205,"VALID")=1,VLOOKUP(D20,EVIDENCE_PACKET!$A$6:$O$205,3,FALSE),"INVALID LINK"))</x:f>
      </x:c>
      <x:c r="F20" s="34" t="str">
        <x:f>IF(D20="","",IF(COUNTIFS(EVIDENCE_PACKET!$A$6:$A$205,D20,EVIDENCE_PACKET!$B$6:$B$205,A20,EVIDENCE_PACKET!$O$6:$O$205,"VALID")=1,VLOOKUP(D20,EVIDENCE_PACKET!$A$6:$O$205,6,FALSE),"INVALID LINK"))</x:f>
      </x:c>
      <x:c r="G20" s="34" t="str">
        <x:f>IF(D20="","",IF(COUNTIFS(EVIDENCE_PACKET!$A$6:$A$205,D20,EVIDENCE_PACKET!$B$6:$B$205,A20,EVIDENCE_PACKET!$O$6:$O$205,"VALID")=1,VLOOKUP(D20,EVIDENCE_PACKET!$A$6:$O$205,7,FALSE),"INVALID LINK"))</x:f>
      </x:c>
      <x:c r="H20" s="34" t="str">
        <x:f>IF(A20="","",IF(COUNTIFS(CONFLICTS!$B$6:$B$205,A20,CONFLICTS!$H$6:$H$205,"YES",CONFLICTS!$I$6:$I$205,"OPEN",CONFLICTS!$R$6:$R$205,"VALID")&gt;0,"OPEN",IF(COUNTIFS(CONFLICTS!$B$6:$B$205,A20,CONFLICTS!$I$6:$I$205,"RESOLVED",CONFLICTS!$R$6:$R$205,"VALID")&gt;0,"RESOLVED","NONE")))</x:f>
      </x:c>
      <x:c r="I20" s="17"/>
      <x:c r="J20" s="17"/>
      <x:c r="K20" s="21" t="str">
        <x:f>IF(C20="","",IF(AND(COUNTIF(LISTS!$B$2:$B$10,C20)=1,C20=UPPER(C20)),"VALID","INVALID"))</x:f>
      </x:c>
      <x:c r="L20" s="21" t="str">
        <x:f>IF(E20="","",IF(AND(COUNTIF(LISTS!$A$2:$A$8,E20)=1,E20=UPPER(E20)),"VALID","INVALID"))</x:f>
      </x:c>
      <x:c r="M20" s="21" t="str">
        <x:f>IF(F20="","",IF(AND(COUNTIF(LISTS!$D$2:$D$4,F20)=1,IFERROR(FIND(F20,UPPER(F20)),0)=1),"VALID","INVALID"))</x:f>
      </x:c>
      <x:c r="N20" s="21" t="str">
        <x:f>IF(G20="","",IF(AND(COUNTIF(LISTS!$E$2:$E$4,G20)=1,IFERROR(FIND(G20,UPPER(G20)),0)=1),"VALID","INVALID"))</x:f>
      </x:c>
      <x:c r="O20" s="21" t="str">
        <x:f>IF(I20="","",IF(AND(COUNTIF(LISTS!$I$2:$I$4,I20)=1,IFERROR(FIND(I20,UPPER(I20)),0)=1),"VALID","INVALID"))</x:f>
      </x:c>
      <x:c r="P20" s="21" t="str">
        <x:f>IF(A20="","",IF(COUNTIF($A$6:$A$205,A20)&gt;1,"INVALID - DUPLICATE ID",IF(AND(B20&lt;&gt;"",D20&lt;&gt;"",J20&lt;&gt;"",OR(H20="NONE",H20="OPEN",H20="RESOLVED"),K20="VALID",L20="VALID",M20="VALID",N20="VALID",O20="VALID"),"VALID","INVALID - CONTROL TOKEN")))</x:f>
      </x:c>
      <x:c r="Q20" s="21" t="str">
        <x:f>IF(A20="","",IF(COUNTIFS(EVIDENCE_PACKET!$A$6:$A$205,D20,EVIDENCE_PACKET!$B$6:$B$205,A20,EVIDENCE_PACKET!$O$6:$O$205,"VALID")=1,"READY","INVALID - EVIDENCE LINK"))</x:f>
      </x:c>
      <x:c r="R20" s="21" t="str">
        <x:f>IF(A20="","",IF(OR(P20&lt;&gt;"VALID",Q20&lt;&gt;"READY",X20&lt;&gt;"MATCH"),"BLOCKED",IF(AND(C20="REGULATORY / REGISTRATION STATUS",E20="REGULATOR / OFFICIAL REGISTER"),"FIT",IF(AND(OR(C20="SERVICE EXISTS / IS OFFERED",C20="ACCESS / AVAILABILITY"),E20="PROVIDER FIRST-PARTY PAGE"),"FIT",IF(AND(C20="EXPERIENCE SIGNAL",E20="REVIEW / FORUM / TESTIMONIAL"),"FIT",IF(AND(C20="VISIBILITY / DISCOVERY",E20="SEARCH / VISIBILITY OBSERVATION"),"FIT",IF(AND(C20="PUBLIC MARKETING / ADVERTISING CLAIM",E20="UK ADVERTISING / CLAIMS GOVERNANCE"),"FIT",IF(AND(OR(C20="CLINICAL EFFICACY / EFFECT",C20="SAFETY",C20="PATIENT ELIGIBILITY / SUITABILITY"),OR(E20="CLINICAL GUIDELINE / EVIDENCE STANDARD",E20="MANUFACTURER / PRODUCT PAGE")),"REVIEW","MISMATCH"))))))))</x:f>
      </x:c>
      <x:c r="S20" s="21" t="str">
        <x:f>IF(A20="","",IF(OR(P20&lt;&gt;"VALID",Q20&lt;&gt;"READY",X20&lt;&gt;"MATCH"),"BLOCKED",IF(W20="UNRESOLVED","BLOCKED - EVIDENCE UNRESOLVED",IF(W20="INFERRED","ESCALATE",IF(F20&lt;&gt;"CURRENT","BLOCKED - FRESHNESS",IF(G20&lt;&gt;"YES","BLOCKED - JURISDICTION",IF(H20="OPEN","BLOCKED - CONFLICT",IF(AND(OR(C20="CLINICAL EFFICACY / EFFECT",C20="SAFETY",C20="PATIENT ELIGIBILITY / SUITABILITY"),I20="REQUIRED / NOT COMPLETED"),"ESCALATE",IF(R20="MISMATCH","BLOCKED",IF(R20="REVIEW","ESCALATE","READY"))))))))))</x:f>
      </x:c>
      <x:c r="T20" s="21" t="str">
        <x:f>IF(A20="","",IF(S20="READY",IF(C20="REGULATORY / REGISTRATION STATUS","PUBLISH OFFICIAL STATUS",IF(OR(C20="SERVICE EXISTS / IS OFFERED",C20="ACCESS / AVAILABILITY"),"PUBLISH SERVICE FACT",IF(C20="PUBLIC MARKETING / ADVERTISING CLAIM","PUBLISH SCOPED CONTEXT",IF(C20="EXPERIENCE SIGNAL","REFERENCE ONLY",IF(C20="VISIBILITY / DISCOVERY","DISCOVERY ONLY","PUBLISH SCOPED CONTEXT"))))),IF(S20="ESCALATE","ESCALATE","REFUSE STRONGER CLAIM")))</x:f>
      </x:c>
      <x:c r="U20" s="21" t="str">
        <x:f>IF(A20="","",IF(C20="REGULATORY / REGISTRATION STATUS","Do not infer clinical superiority, outcomes or current capacity.",IF(OR(C20="SERVICE EXISTS / IS OFFERED",C20="ACCESS / AVAILABILITY"),"Do not infer efficacy, safety, suitability or comparative quality.",IF(C20="PUBLIC MARKETING / ADVERTISING CLAIM","Do not infer clinical efficacy, patient suitability, treatment outcomes or legal clearance for a specific advert.",IF(C20="EXPERIENCE SIGNAL","Do not infer representative efficacy, safety rates or causal outcomes.",IF(C20="VISIBILITY / DISCOVERY","Do not infer healthcare quality, efficacy, safety, capacity or suitability.","Do not infer a consequential healthcare claim beyond the reviewed evidence scope."))))))</x:f>
      </x:c>
      <x:c r="V20" s="21" t="str">
        <x:f>IF(A20="","","Reopen when source role, freshness, jurisdiction, material conflict, specialist-review state or claim scope changes.")</x:f>
      </x:c>
      <x:c r="W20" s="34" t="str">
        <x:f>IF(D20="","",IF(COUNTIFS(EVIDENCE_PACKET!$A$6:$A$205,D20,EVIDENCE_PACKET!$B$6:$B$205,A20,EVIDENCE_PACKET!$O$6:$O$205,"VALID")=1,VLOOKUP(D20,EVIDENCE_PACKET!$A$6:$O$205,5,FALSE),"INVALID LINK"))</x:f>
      </x:c>
      <x:c r="X20" s="34" t="str">
        <x:f>IF(A20="","",IF(Q20&lt;&gt;"READY","INVALID - EVIDENCE LINK",IF(AND(E20=VLOOKUP(D20,EVIDENCE_PACKET!$A$6:$O$205,3,FALSE),W20=VLOOKUP(D20,EVIDENCE_PACKET!$A$6:$O$205,5,FALSE),F20=VLOOKUP(D20,EVIDENCE_PACKET!$A$6:$O$205,6,FALSE),G20=VLOOKUP(D20,EVIDENCE_PACKET!$A$6:$O$205,7,FALSE)),"MATCH","MISMATCH - UPSTREAM EVIDENCE")))</x:f>
      </x:c>
    </x:row>
    <x:row r="21">
      <x:c r="A21" s="17"/>
      <x:c r="B21" s="17"/>
      <x:c r="C21" s="17"/>
      <x:c r="D21" s="17"/>
      <x:c r="E21" s="34" t="str">
        <x:f>IF(D21="","",IF(COUNTIFS(EVIDENCE_PACKET!$A$6:$A$205,D21,EVIDENCE_PACKET!$B$6:$B$205,A21,EVIDENCE_PACKET!$O$6:$O$205,"VALID")=1,VLOOKUP(D21,EVIDENCE_PACKET!$A$6:$O$205,3,FALSE),"INVALID LINK"))</x:f>
      </x:c>
      <x:c r="F21" s="34" t="str">
        <x:f>IF(D21="","",IF(COUNTIFS(EVIDENCE_PACKET!$A$6:$A$205,D21,EVIDENCE_PACKET!$B$6:$B$205,A21,EVIDENCE_PACKET!$O$6:$O$205,"VALID")=1,VLOOKUP(D21,EVIDENCE_PACKET!$A$6:$O$205,6,FALSE),"INVALID LINK"))</x:f>
      </x:c>
      <x:c r="G21" s="34" t="str">
        <x:f>IF(D21="","",IF(COUNTIFS(EVIDENCE_PACKET!$A$6:$A$205,D21,EVIDENCE_PACKET!$B$6:$B$205,A21,EVIDENCE_PACKET!$O$6:$O$205,"VALID")=1,VLOOKUP(D21,EVIDENCE_PACKET!$A$6:$O$205,7,FALSE),"INVALID LINK"))</x:f>
      </x:c>
      <x:c r="H21" s="34" t="str">
        <x:f>IF(A21="","",IF(COUNTIFS(CONFLICTS!$B$6:$B$205,A21,CONFLICTS!$H$6:$H$205,"YES",CONFLICTS!$I$6:$I$205,"OPEN",CONFLICTS!$R$6:$R$205,"VALID")&gt;0,"OPEN",IF(COUNTIFS(CONFLICTS!$B$6:$B$205,A21,CONFLICTS!$I$6:$I$205,"RESOLVED",CONFLICTS!$R$6:$R$205,"VALID")&gt;0,"RESOLVED","NONE")))</x:f>
      </x:c>
      <x:c r="I21" s="17"/>
      <x:c r="J21" s="17"/>
      <x:c r="K21" s="21" t="str">
        <x:f>IF(C21="","",IF(AND(COUNTIF(LISTS!$B$2:$B$10,C21)=1,C21=UPPER(C21)),"VALID","INVALID"))</x:f>
      </x:c>
      <x:c r="L21" s="21" t="str">
        <x:f>IF(E21="","",IF(AND(COUNTIF(LISTS!$A$2:$A$8,E21)=1,E21=UPPER(E21)),"VALID","INVALID"))</x:f>
      </x:c>
      <x:c r="M21" s="21" t="str">
        <x:f>IF(F21="","",IF(AND(COUNTIF(LISTS!$D$2:$D$4,F21)=1,IFERROR(FIND(F21,UPPER(F21)),0)=1),"VALID","INVALID"))</x:f>
      </x:c>
      <x:c r="N21" s="21" t="str">
        <x:f>IF(G21="","",IF(AND(COUNTIF(LISTS!$E$2:$E$4,G21)=1,IFERROR(FIND(G21,UPPER(G21)),0)=1),"VALID","INVALID"))</x:f>
      </x:c>
      <x:c r="O21" s="21" t="str">
        <x:f>IF(I21="","",IF(AND(COUNTIF(LISTS!$I$2:$I$4,I21)=1,IFERROR(FIND(I21,UPPER(I21)),0)=1),"VALID","INVALID"))</x:f>
      </x:c>
      <x:c r="P21" s="21" t="str">
        <x:f>IF(A21="","",IF(COUNTIF($A$6:$A$205,A21)&gt;1,"INVALID - DUPLICATE ID",IF(AND(B21&lt;&gt;"",D21&lt;&gt;"",J21&lt;&gt;"",OR(H21="NONE",H21="OPEN",H21="RESOLVED"),K21="VALID",L21="VALID",M21="VALID",N21="VALID",O21="VALID"),"VALID","INVALID - CONTROL TOKEN")))</x:f>
      </x:c>
      <x:c r="Q21" s="21" t="str">
        <x:f>IF(A21="","",IF(COUNTIFS(EVIDENCE_PACKET!$A$6:$A$205,D21,EVIDENCE_PACKET!$B$6:$B$205,A21,EVIDENCE_PACKET!$O$6:$O$205,"VALID")=1,"READY","INVALID - EVIDENCE LINK"))</x:f>
      </x:c>
      <x:c r="R21" s="21" t="str">
        <x:f>IF(A21="","",IF(OR(P21&lt;&gt;"VALID",Q21&lt;&gt;"READY",X21&lt;&gt;"MATCH"),"BLOCKED",IF(AND(C21="REGULATORY / REGISTRATION STATUS",E21="REGULATOR / OFFICIAL REGISTER"),"FIT",IF(AND(OR(C21="SERVICE EXISTS / IS OFFERED",C21="ACCESS / AVAILABILITY"),E21="PROVIDER FIRST-PARTY PAGE"),"FIT",IF(AND(C21="EXPERIENCE SIGNAL",E21="REVIEW / FORUM / TESTIMONIAL"),"FIT",IF(AND(C21="VISIBILITY / DISCOVERY",E21="SEARCH / VISIBILITY OBSERVATION"),"FIT",IF(AND(C21="PUBLIC MARKETING / ADVERTISING CLAIM",E21="UK ADVERTISING / CLAIMS GOVERNANCE"),"FIT",IF(AND(OR(C21="CLINICAL EFFICACY / EFFECT",C21="SAFETY",C21="PATIENT ELIGIBILITY / SUITABILITY"),OR(E21="CLINICAL GUIDELINE / EVIDENCE STANDARD",E21="MANUFACTURER / PRODUCT PAGE")),"REVIEW","MISMATCH"))))))))</x:f>
      </x:c>
      <x:c r="S21" s="21" t="str">
        <x:f>IF(A21="","",IF(OR(P21&lt;&gt;"VALID",Q21&lt;&gt;"READY",X21&lt;&gt;"MATCH"),"BLOCKED",IF(W21="UNRESOLVED","BLOCKED - EVIDENCE UNRESOLVED",IF(W21="INFERRED","ESCALATE",IF(F21&lt;&gt;"CURRENT","BLOCKED - FRESHNESS",IF(G21&lt;&gt;"YES","BLOCKED - JURISDICTION",IF(H21="OPEN","BLOCKED - CONFLICT",IF(AND(OR(C21="CLINICAL EFFICACY / EFFECT",C21="SAFETY",C21="PATIENT ELIGIBILITY / SUITABILITY"),I21="REQUIRED / NOT COMPLETED"),"ESCALATE",IF(R21="MISMATCH","BLOCKED",IF(R21="REVIEW","ESCALATE","READY"))))))))))</x:f>
      </x:c>
      <x:c r="T21" s="21" t="str">
        <x:f>IF(A21="","",IF(S21="READY",IF(C21="REGULATORY / REGISTRATION STATUS","PUBLISH OFFICIAL STATUS",IF(OR(C21="SERVICE EXISTS / IS OFFERED",C21="ACCESS / AVAILABILITY"),"PUBLISH SERVICE FACT",IF(C21="PUBLIC MARKETING / ADVERTISING CLAIM","PUBLISH SCOPED CONTEXT",IF(C21="EXPERIENCE SIGNAL","REFERENCE ONLY",IF(C21="VISIBILITY / DISCOVERY","DISCOVERY ONLY","PUBLISH SCOPED CONTEXT"))))),IF(S21="ESCALATE","ESCALATE","REFUSE STRONGER CLAIM")))</x:f>
      </x:c>
      <x:c r="U21" s="21" t="str">
        <x:f>IF(A21="","",IF(C21="REGULATORY / REGISTRATION STATUS","Do not infer clinical superiority, outcomes or current capacity.",IF(OR(C21="SERVICE EXISTS / IS OFFERED",C21="ACCESS / AVAILABILITY"),"Do not infer efficacy, safety, suitability or comparative quality.",IF(C21="PUBLIC MARKETING / ADVERTISING CLAIM","Do not infer clinical efficacy, patient suitability, treatment outcomes or legal clearance for a specific advert.",IF(C21="EXPERIENCE SIGNAL","Do not infer representative efficacy, safety rates or causal outcomes.",IF(C21="VISIBILITY / DISCOVERY","Do not infer healthcare quality, efficacy, safety, capacity or suitability.","Do not infer a consequential healthcare claim beyond the reviewed evidence scope."))))))</x:f>
      </x:c>
      <x:c r="V21" s="21" t="str">
        <x:f>IF(A21="","","Reopen when source role, freshness, jurisdiction, material conflict, specialist-review state or claim scope changes.")</x:f>
      </x:c>
      <x:c r="W21" s="34" t="str">
        <x:f>IF(D21="","",IF(COUNTIFS(EVIDENCE_PACKET!$A$6:$A$205,D21,EVIDENCE_PACKET!$B$6:$B$205,A21,EVIDENCE_PACKET!$O$6:$O$205,"VALID")=1,VLOOKUP(D21,EVIDENCE_PACKET!$A$6:$O$205,5,FALSE),"INVALID LINK"))</x:f>
      </x:c>
      <x:c r="X21" s="34" t="str">
        <x:f>IF(A21="","",IF(Q21&lt;&gt;"READY","INVALID - EVIDENCE LINK",IF(AND(E21=VLOOKUP(D21,EVIDENCE_PACKET!$A$6:$O$205,3,FALSE),W21=VLOOKUP(D21,EVIDENCE_PACKET!$A$6:$O$205,5,FALSE),F21=VLOOKUP(D21,EVIDENCE_PACKET!$A$6:$O$205,6,FALSE),G21=VLOOKUP(D21,EVIDENCE_PACKET!$A$6:$O$205,7,FALSE)),"MATCH","MISMATCH - UPSTREAM EVIDENCE")))</x:f>
      </x:c>
    </x:row>
    <x:row r="22">
      <x:c r="A22" s="17"/>
      <x:c r="B22" s="17"/>
      <x:c r="C22" s="17"/>
      <x:c r="D22" s="17"/>
      <x:c r="E22" s="34" t="str">
        <x:f>IF(D22="","",IF(COUNTIFS(EVIDENCE_PACKET!$A$6:$A$205,D22,EVIDENCE_PACKET!$B$6:$B$205,A22,EVIDENCE_PACKET!$O$6:$O$205,"VALID")=1,VLOOKUP(D22,EVIDENCE_PACKET!$A$6:$O$205,3,FALSE),"INVALID LINK"))</x:f>
      </x:c>
      <x:c r="F22" s="34" t="str">
        <x:f>IF(D22="","",IF(COUNTIFS(EVIDENCE_PACKET!$A$6:$A$205,D22,EVIDENCE_PACKET!$B$6:$B$205,A22,EVIDENCE_PACKET!$O$6:$O$205,"VALID")=1,VLOOKUP(D22,EVIDENCE_PACKET!$A$6:$O$205,6,FALSE),"INVALID LINK"))</x:f>
      </x:c>
      <x:c r="G22" s="34" t="str">
        <x:f>IF(D22="","",IF(COUNTIFS(EVIDENCE_PACKET!$A$6:$A$205,D22,EVIDENCE_PACKET!$B$6:$B$205,A22,EVIDENCE_PACKET!$O$6:$O$205,"VALID")=1,VLOOKUP(D22,EVIDENCE_PACKET!$A$6:$O$205,7,FALSE),"INVALID LINK"))</x:f>
      </x:c>
      <x:c r="H22" s="34" t="str">
        <x:f>IF(A22="","",IF(COUNTIFS(CONFLICTS!$B$6:$B$205,A22,CONFLICTS!$H$6:$H$205,"YES",CONFLICTS!$I$6:$I$205,"OPEN",CONFLICTS!$R$6:$R$205,"VALID")&gt;0,"OPEN",IF(COUNTIFS(CONFLICTS!$B$6:$B$205,A22,CONFLICTS!$I$6:$I$205,"RESOLVED",CONFLICTS!$R$6:$R$205,"VALID")&gt;0,"RESOLVED","NONE")))</x:f>
      </x:c>
      <x:c r="I22" s="17"/>
      <x:c r="J22" s="17"/>
      <x:c r="K22" s="21" t="str">
        <x:f>IF(C22="","",IF(AND(COUNTIF(LISTS!$B$2:$B$10,C22)=1,C22=UPPER(C22)),"VALID","INVALID"))</x:f>
      </x:c>
      <x:c r="L22" s="21" t="str">
        <x:f>IF(E22="","",IF(AND(COUNTIF(LISTS!$A$2:$A$8,E22)=1,E22=UPPER(E22)),"VALID","INVALID"))</x:f>
      </x:c>
      <x:c r="M22" s="21" t="str">
        <x:f>IF(F22="","",IF(AND(COUNTIF(LISTS!$D$2:$D$4,F22)=1,IFERROR(FIND(F22,UPPER(F22)),0)=1),"VALID","INVALID"))</x:f>
      </x:c>
      <x:c r="N22" s="21" t="str">
        <x:f>IF(G22="","",IF(AND(COUNTIF(LISTS!$E$2:$E$4,G22)=1,IFERROR(FIND(G22,UPPER(G22)),0)=1),"VALID","INVALID"))</x:f>
      </x:c>
      <x:c r="O22" s="21" t="str">
        <x:f>IF(I22="","",IF(AND(COUNTIF(LISTS!$I$2:$I$4,I22)=1,IFERROR(FIND(I22,UPPER(I22)),0)=1),"VALID","INVALID"))</x:f>
      </x:c>
      <x:c r="P22" s="21" t="str">
        <x:f>IF(A22="","",IF(COUNTIF($A$6:$A$205,A22)&gt;1,"INVALID - DUPLICATE ID",IF(AND(B22&lt;&gt;"",D22&lt;&gt;"",J22&lt;&gt;"",OR(H22="NONE",H22="OPEN",H22="RESOLVED"),K22="VALID",L22="VALID",M22="VALID",N22="VALID",O22="VALID"),"VALID","INVALID - CONTROL TOKEN")))</x:f>
      </x:c>
      <x:c r="Q22" s="21" t="str">
        <x:f>IF(A22="","",IF(COUNTIFS(EVIDENCE_PACKET!$A$6:$A$205,D22,EVIDENCE_PACKET!$B$6:$B$205,A22,EVIDENCE_PACKET!$O$6:$O$205,"VALID")=1,"READY","INVALID - EVIDENCE LINK"))</x:f>
      </x:c>
      <x:c r="R22" s="21" t="str">
        <x:f>IF(A22="","",IF(OR(P22&lt;&gt;"VALID",Q22&lt;&gt;"READY",X22&lt;&gt;"MATCH"),"BLOCKED",IF(AND(C22="REGULATORY / REGISTRATION STATUS",E22="REGULATOR / OFFICIAL REGISTER"),"FIT",IF(AND(OR(C22="SERVICE EXISTS / IS OFFERED",C22="ACCESS / AVAILABILITY"),E22="PROVIDER FIRST-PARTY PAGE"),"FIT",IF(AND(C22="EXPERIENCE SIGNAL",E22="REVIEW / FORUM / TESTIMONIAL"),"FIT",IF(AND(C22="VISIBILITY / DISCOVERY",E22="SEARCH / VISIBILITY OBSERVATION"),"FIT",IF(AND(C22="PUBLIC MARKETING / ADVERTISING CLAIM",E22="UK ADVERTISING / CLAIMS GOVERNANCE"),"FIT",IF(AND(OR(C22="CLINICAL EFFICACY / EFFECT",C22="SAFETY",C22="PATIENT ELIGIBILITY / SUITABILITY"),OR(E22="CLINICAL GUIDELINE / EVIDENCE STANDARD",E22="MANUFACTURER / PRODUCT PAGE")),"REVIEW","MISMATCH"))))))))</x:f>
      </x:c>
      <x:c r="S22" s="21" t="str">
        <x:f>IF(A22="","",IF(OR(P22&lt;&gt;"VALID",Q22&lt;&gt;"READY",X22&lt;&gt;"MATCH"),"BLOCKED",IF(W22="UNRESOLVED","BLOCKED - EVIDENCE UNRESOLVED",IF(W22="INFERRED","ESCALATE",IF(F22&lt;&gt;"CURRENT","BLOCKED - FRESHNESS",IF(G22&lt;&gt;"YES","BLOCKED - JURISDICTION",IF(H22="OPEN","BLOCKED - CONFLICT",IF(AND(OR(C22="CLINICAL EFFICACY / EFFECT",C22="SAFETY",C22="PATIENT ELIGIBILITY / SUITABILITY"),I22="REQUIRED / NOT COMPLETED"),"ESCALATE",IF(R22="MISMATCH","BLOCKED",IF(R22="REVIEW","ESCALATE","READY"))))))))))</x:f>
      </x:c>
      <x:c r="T22" s="21" t="str">
        <x:f>IF(A22="","",IF(S22="READY",IF(C22="REGULATORY / REGISTRATION STATUS","PUBLISH OFFICIAL STATUS",IF(OR(C22="SERVICE EXISTS / IS OFFERED",C22="ACCESS / AVAILABILITY"),"PUBLISH SERVICE FACT",IF(C22="PUBLIC MARKETING / ADVERTISING CLAIM","PUBLISH SCOPED CONTEXT",IF(C22="EXPERIENCE SIGNAL","REFERENCE ONLY",IF(C22="VISIBILITY / DISCOVERY","DISCOVERY ONLY","PUBLISH SCOPED CONTEXT"))))),IF(S22="ESCALATE","ESCALATE","REFUSE STRONGER CLAIM")))</x:f>
      </x:c>
      <x:c r="U22" s="21" t="str">
        <x:f>IF(A22="","",IF(C22="REGULATORY / REGISTRATION STATUS","Do not infer clinical superiority, outcomes or current capacity.",IF(OR(C22="SERVICE EXISTS / IS OFFERED",C22="ACCESS / AVAILABILITY"),"Do not infer efficacy, safety, suitability or comparative quality.",IF(C22="PUBLIC MARKETING / ADVERTISING CLAIM","Do not infer clinical efficacy, patient suitability, treatment outcomes or legal clearance for a specific advert.",IF(C22="EXPERIENCE SIGNAL","Do not infer representative efficacy, safety rates or causal outcomes.",IF(C22="VISIBILITY / DISCOVERY","Do not infer healthcare quality, efficacy, safety, capacity or suitability.","Do not infer a consequential healthcare claim beyond the reviewed evidence scope."))))))</x:f>
      </x:c>
      <x:c r="V22" s="21" t="str">
        <x:f>IF(A22="","","Reopen when source role, freshness, jurisdiction, material conflict, specialist-review state or claim scope changes.")</x:f>
      </x:c>
      <x:c r="W22" s="34" t="str">
        <x:f>IF(D22="","",IF(COUNTIFS(EVIDENCE_PACKET!$A$6:$A$205,D22,EVIDENCE_PACKET!$B$6:$B$205,A22,EVIDENCE_PACKET!$O$6:$O$205,"VALID")=1,VLOOKUP(D22,EVIDENCE_PACKET!$A$6:$O$205,5,FALSE),"INVALID LINK"))</x:f>
      </x:c>
      <x:c r="X22" s="34" t="str">
        <x:f>IF(A22="","",IF(Q22&lt;&gt;"READY","INVALID - EVIDENCE LINK",IF(AND(E22=VLOOKUP(D22,EVIDENCE_PACKET!$A$6:$O$205,3,FALSE),W22=VLOOKUP(D22,EVIDENCE_PACKET!$A$6:$O$205,5,FALSE),F22=VLOOKUP(D22,EVIDENCE_PACKET!$A$6:$O$205,6,FALSE),G22=VLOOKUP(D22,EVIDENCE_PACKET!$A$6:$O$205,7,FALSE)),"MATCH","MISMATCH - UPSTREAM EVIDENCE")))</x:f>
      </x:c>
    </x:row>
    <x:row r="23">
      <x:c r="A23" s="17"/>
      <x:c r="B23" s="17"/>
      <x:c r="C23" s="17"/>
      <x:c r="D23" s="17"/>
      <x:c r="E23" s="34" t="str">
        <x:f>IF(D23="","",IF(COUNTIFS(EVIDENCE_PACKET!$A$6:$A$205,D23,EVIDENCE_PACKET!$B$6:$B$205,A23,EVIDENCE_PACKET!$O$6:$O$205,"VALID")=1,VLOOKUP(D23,EVIDENCE_PACKET!$A$6:$O$205,3,FALSE),"INVALID LINK"))</x:f>
      </x:c>
      <x:c r="F23" s="34" t="str">
        <x:f>IF(D23="","",IF(COUNTIFS(EVIDENCE_PACKET!$A$6:$A$205,D23,EVIDENCE_PACKET!$B$6:$B$205,A23,EVIDENCE_PACKET!$O$6:$O$205,"VALID")=1,VLOOKUP(D23,EVIDENCE_PACKET!$A$6:$O$205,6,FALSE),"INVALID LINK"))</x:f>
      </x:c>
      <x:c r="G23" s="34" t="str">
        <x:f>IF(D23="","",IF(COUNTIFS(EVIDENCE_PACKET!$A$6:$A$205,D23,EVIDENCE_PACKET!$B$6:$B$205,A23,EVIDENCE_PACKET!$O$6:$O$205,"VALID")=1,VLOOKUP(D23,EVIDENCE_PACKET!$A$6:$O$205,7,FALSE),"INVALID LINK"))</x:f>
      </x:c>
      <x:c r="H23" s="34" t="str">
        <x:f>IF(A23="","",IF(COUNTIFS(CONFLICTS!$B$6:$B$205,A23,CONFLICTS!$H$6:$H$205,"YES",CONFLICTS!$I$6:$I$205,"OPEN",CONFLICTS!$R$6:$R$205,"VALID")&gt;0,"OPEN",IF(COUNTIFS(CONFLICTS!$B$6:$B$205,A23,CONFLICTS!$I$6:$I$205,"RESOLVED",CONFLICTS!$R$6:$R$205,"VALID")&gt;0,"RESOLVED","NONE")))</x:f>
      </x:c>
      <x:c r="I23" s="17"/>
      <x:c r="J23" s="17"/>
      <x:c r="K23" s="21" t="str">
        <x:f>IF(C23="","",IF(AND(COUNTIF(LISTS!$B$2:$B$10,C23)=1,C23=UPPER(C23)),"VALID","INVALID"))</x:f>
      </x:c>
      <x:c r="L23" s="21" t="str">
        <x:f>IF(E23="","",IF(AND(COUNTIF(LISTS!$A$2:$A$8,E23)=1,E23=UPPER(E23)),"VALID","INVALID"))</x:f>
      </x:c>
      <x:c r="M23" s="21" t="str">
        <x:f>IF(F23="","",IF(AND(COUNTIF(LISTS!$D$2:$D$4,F23)=1,IFERROR(FIND(F23,UPPER(F23)),0)=1),"VALID","INVALID"))</x:f>
      </x:c>
      <x:c r="N23" s="21" t="str">
        <x:f>IF(G23="","",IF(AND(COUNTIF(LISTS!$E$2:$E$4,G23)=1,IFERROR(FIND(G23,UPPER(G23)),0)=1),"VALID","INVALID"))</x:f>
      </x:c>
      <x:c r="O23" s="21" t="str">
        <x:f>IF(I23="","",IF(AND(COUNTIF(LISTS!$I$2:$I$4,I23)=1,IFERROR(FIND(I23,UPPER(I23)),0)=1),"VALID","INVALID"))</x:f>
      </x:c>
      <x:c r="P23" s="21" t="str">
        <x:f>IF(A23="","",IF(COUNTIF($A$6:$A$205,A23)&gt;1,"INVALID - DUPLICATE ID",IF(AND(B23&lt;&gt;"",D23&lt;&gt;"",J23&lt;&gt;"",OR(H23="NONE",H23="OPEN",H23="RESOLVED"),K23="VALID",L23="VALID",M23="VALID",N23="VALID",O23="VALID"),"VALID","INVALID - CONTROL TOKEN")))</x:f>
      </x:c>
      <x:c r="Q23" s="21" t="str">
        <x:f>IF(A23="","",IF(COUNTIFS(EVIDENCE_PACKET!$A$6:$A$205,D23,EVIDENCE_PACKET!$B$6:$B$205,A23,EVIDENCE_PACKET!$O$6:$O$205,"VALID")=1,"READY","INVALID - EVIDENCE LINK"))</x:f>
      </x:c>
      <x:c r="R23" s="21" t="str">
        <x:f>IF(A23="","",IF(OR(P23&lt;&gt;"VALID",Q23&lt;&gt;"READY",X23&lt;&gt;"MATCH"),"BLOCKED",IF(AND(C23="REGULATORY / REGISTRATION STATUS",E23="REGULATOR / OFFICIAL REGISTER"),"FIT",IF(AND(OR(C23="SERVICE EXISTS / IS OFFERED",C23="ACCESS / AVAILABILITY"),E23="PROVIDER FIRST-PARTY PAGE"),"FIT",IF(AND(C23="EXPERIENCE SIGNAL",E23="REVIEW / FORUM / TESTIMONIAL"),"FIT",IF(AND(C23="VISIBILITY / DISCOVERY",E23="SEARCH / VISIBILITY OBSERVATION"),"FIT",IF(AND(C23="PUBLIC MARKETING / ADVERTISING CLAIM",E23="UK ADVERTISING / CLAIMS GOVERNANCE"),"FIT",IF(AND(OR(C23="CLINICAL EFFICACY / EFFECT",C23="SAFETY",C23="PATIENT ELIGIBILITY / SUITABILITY"),OR(E23="CLINICAL GUIDELINE / EVIDENCE STANDARD",E23="MANUFACTURER / PRODUCT PAGE")),"REVIEW","MISMATCH"))))))))</x:f>
      </x:c>
      <x:c r="S23" s="21" t="str">
        <x:f>IF(A23="","",IF(OR(P23&lt;&gt;"VALID",Q23&lt;&gt;"READY",X23&lt;&gt;"MATCH"),"BLOCKED",IF(W23="UNRESOLVED","BLOCKED - EVIDENCE UNRESOLVED",IF(W23="INFERRED","ESCALATE",IF(F23&lt;&gt;"CURRENT","BLOCKED - FRESHNESS",IF(G23&lt;&gt;"YES","BLOCKED - JURISDICTION",IF(H23="OPEN","BLOCKED - CONFLICT",IF(AND(OR(C23="CLINICAL EFFICACY / EFFECT",C23="SAFETY",C23="PATIENT ELIGIBILITY / SUITABILITY"),I23="REQUIRED / NOT COMPLETED"),"ESCALATE",IF(R23="MISMATCH","BLOCKED",IF(R23="REVIEW","ESCALATE","READY"))))))))))</x:f>
      </x:c>
      <x:c r="T23" s="21" t="str">
        <x:f>IF(A23="","",IF(S23="READY",IF(C23="REGULATORY / REGISTRATION STATUS","PUBLISH OFFICIAL STATUS",IF(OR(C23="SERVICE EXISTS / IS OFFERED",C23="ACCESS / AVAILABILITY"),"PUBLISH SERVICE FACT",IF(C23="PUBLIC MARKETING / ADVERTISING CLAIM","PUBLISH SCOPED CONTEXT",IF(C23="EXPERIENCE SIGNAL","REFERENCE ONLY",IF(C23="VISIBILITY / DISCOVERY","DISCOVERY ONLY","PUBLISH SCOPED CONTEXT"))))),IF(S23="ESCALATE","ESCALATE","REFUSE STRONGER CLAIM")))</x:f>
      </x:c>
      <x:c r="U23" s="21" t="str">
        <x:f>IF(A23="","",IF(C23="REGULATORY / REGISTRATION STATUS","Do not infer clinical superiority, outcomes or current capacity.",IF(OR(C23="SERVICE EXISTS / IS OFFERED",C23="ACCESS / AVAILABILITY"),"Do not infer efficacy, safety, suitability or comparative quality.",IF(C23="PUBLIC MARKETING / ADVERTISING CLAIM","Do not infer clinical efficacy, patient suitability, treatment outcomes or legal clearance for a specific advert.",IF(C23="EXPERIENCE SIGNAL","Do not infer representative efficacy, safety rates or causal outcomes.",IF(C23="VISIBILITY / DISCOVERY","Do not infer healthcare quality, efficacy, safety, capacity or suitability.","Do not infer a consequential healthcare claim beyond the reviewed evidence scope."))))))</x:f>
      </x:c>
      <x:c r="V23" s="21" t="str">
        <x:f>IF(A23="","","Reopen when source role, freshness, jurisdiction, material conflict, specialist-review state or claim scope changes.")</x:f>
      </x:c>
      <x:c r="W23" s="34" t="str">
        <x:f>IF(D23="","",IF(COUNTIFS(EVIDENCE_PACKET!$A$6:$A$205,D23,EVIDENCE_PACKET!$B$6:$B$205,A23,EVIDENCE_PACKET!$O$6:$O$205,"VALID")=1,VLOOKUP(D23,EVIDENCE_PACKET!$A$6:$O$205,5,FALSE),"INVALID LINK"))</x:f>
      </x:c>
      <x:c r="X23" s="34" t="str">
        <x:f>IF(A23="","",IF(Q23&lt;&gt;"READY","INVALID - EVIDENCE LINK",IF(AND(E23=VLOOKUP(D23,EVIDENCE_PACKET!$A$6:$O$205,3,FALSE),W23=VLOOKUP(D23,EVIDENCE_PACKET!$A$6:$O$205,5,FALSE),F23=VLOOKUP(D23,EVIDENCE_PACKET!$A$6:$O$205,6,FALSE),G23=VLOOKUP(D23,EVIDENCE_PACKET!$A$6:$O$205,7,FALSE)),"MATCH","MISMATCH - UPSTREAM EVIDENCE")))</x:f>
      </x:c>
    </x:row>
    <x:row r="24">
      <x:c r="A24" s="17"/>
      <x:c r="B24" s="17"/>
      <x:c r="C24" s="17"/>
      <x:c r="D24" s="17"/>
      <x:c r="E24" s="34" t="str">
        <x:f>IF(D24="","",IF(COUNTIFS(EVIDENCE_PACKET!$A$6:$A$205,D24,EVIDENCE_PACKET!$B$6:$B$205,A24,EVIDENCE_PACKET!$O$6:$O$205,"VALID")=1,VLOOKUP(D24,EVIDENCE_PACKET!$A$6:$O$205,3,FALSE),"INVALID LINK"))</x:f>
      </x:c>
      <x:c r="F24" s="34" t="str">
        <x:f>IF(D24="","",IF(COUNTIFS(EVIDENCE_PACKET!$A$6:$A$205,D24,EVIDENCE_PACKET!$B$6:$B$205,A24,EVIDENCE_PACKET!$O$6:$O$205,"VALID")=1,VLOOKUP(D24,EVIDENCE_PACKET!$A$6:$O$205,6,FALSE),"INVALID LINK"))</x:f>
      </x:c>
      <x:c r="G24" s="34" t="str">
        <x:f>IF(D24="","",IF(COUNTIFS(EVIDENCE_PACKET!$A$6:$A$205,D24,EVIDENCE_PACKET!$B$6:$B$205,A24,EVIDENCE_PACKET!$O$6:$O$205,"VALID")=1,VLOOKUP(D24,EVIDENCE_PACKET!$A$6:$O$205,7,FALSE),"INVALID LINK"))</x:f>
      </x:c>
      <x:c r="H24" s="34" t="str">
        <x:f>IF(A24="","",IF(COUNTIFS(CONFLICTS!$B$6:$B$205,A24,CONFLICTS!$H$6:$H$205,"YES",CONFLICTS!$I$6:$I$205,"OPEN",CONFLICTS!$R$6:$R$205,"VALID")&gt;0,"OPEN",IF(COUNTIFS(CONFLICTS!$B$6:$B$205,A24,CONFLICTS!$I$6:$I$205,"RESOLVED",CONFLICTS!$R$6:$R$205,"VALID")&gt;0,"RESOLVED","NONE")))</x:f>
      </x:c>
      <x:c r="I24" s="17"/>
      <x:c r="J24" s="17"/>
      <x:c r="K24" s="21" t="str">
        <x:f>IF(C24="","",IF(AND(COUNTIF(LISTS!$B$2:$B$10,C24)=1,C24=UPPER(C24)),"VALID","INVALID"))</x:f>
      </x:c>
      <x:c r="L24" s="21" t="str">
        <x:f>IF(E24="","",IF(AND(COUNTIF(LISTS!$A$2:$A$8,E24)=1,E24=UPPER(E24)),"VALID","INVALID"))</x:f>
      </x:c>
      <x:c r="M24" s="21" t="str">
        <x:f>IF(F24="","",IF(AND(COUNTIF(LISTS!$D$2:$D$4,F24)=1,IFERROR(FIND(F24,UPPER(F24)),0)=1),"VALID","INVALID"))</x:f>
      </x:c>
      <x:c r="N24" s="21" t="str">
        <x:f>IF(G24="","",IF(AND(COUNTIF(LISTS!$E$2:$E$4,G24)=1,IFERROR(FIND(G24,UPPER(G24)),0)=1),"VALID","INVALID"))</x:f>
      </x:c>
      <x:c r="O24" s="21" t="str">
        <x:f>IF(I24="","",IF(AND(COUNTIF(LISTS!$I$2:$I$4,I24)=1,IFERROR(FIND(I24,UPPER(I24)),0)=1),"VALID","INVALID"))</x:f>
      </x:c>
      <x:c r="P24" s="21" t="str">
        <x:f>IF(A24="","",IF(COUNTIF($A$6:$A$205,A24)&gt;1,"INVALID - DUPLICATE ID",IF(AND(B24&lt;&gt;"",D24&lt;&gt;"",J24&lt;&gt;"",OR(H24="NONE",H24="OPEN",H24="RESOLVED"),K24="VALID",L24="VALID",M24="VALID",N24="VALID",O24="VALID"),"VALID","INVALID - CONTROL TOKEN")))</x:f>
      </x:c>
      <x:c r="Q24" s="21" t="str">
        <x:f>IF(A24="","",IF(COUNTIFS(EVIDENCE_PACKET!$A$6:$A$205,D24,EVIDENCE_PACKET!$B$6:$B$205,A24,EVIDENCE_PACKET!$O$6:$O$205,"VALID")=1,"READY","INVALID - EVIDENCE LINK"))</x:f>
      </x:c>
      <x:c r="R24" s="21" t="str">
        <x:f>IF(A24="","",IF(OR(P24&lt;&gt;"VALID",Q24&lt;&gt;"READY",X24&lt;&gt;"MATCH"),"BLOCKED",IF(AND(C24="REGULATORY / REGISTRATION STATUS",E24="REGULATOR / OFFICIAL REGISTER"),"FIT",IF(AND(OR(C24="SERVICE EXISTS / IS OFFERED",C24="ACCESS / AVAILABILITY"),E24="PROVIDER FIRST-PARTY PAGE"),"FIT",IF(AND(C24="EXPERIENCE SIGNAL",E24="REVIEW / FORUM / TESTIMONIAL"),"FIT",IF(AND(C24="VISIBILITY / DISCOVERY",E24="SEARCH / VISIBILITY OBSERVATION"),"FIT",IF(AND(C24="PUBLIC MARKETING / ADVERTISING CLAIM",E24="UK ADVERTISING / CLAIMS GOVERNANCE"),"FIT",IF(AND(OR(C24="CLINICAL EFFICACY / EFFECT",C24="SAFETY",C24="PATIENT ELIGIBILITY / SUITABILITY"),OR(E24="CLINICAL GUIDELINE / EVIDENCE STANDARD",E24="MANUFACTURER / PRODUCT PAGE")),"REVIEW","MISMATCH"))))))))</x:f>
      </x:c>
      <x:c r="S24" s="21" t="str">
        <x:f>IF(A24="","",IF(OR(P24&lt;&gt;"VALID",Q24&lt;&gt;"READY",X24&lt;&gt;"MATCH"),"BLOCKED",IF(W24="UNRESOLVED","BLOCKED - EVIDENCE UNRESOLVED",IF(W24="INFERRED","ESCALATE",IF(F24&lt;&gt;"CURRENT","BLOCKED - FRESHNESS",IF(G24&lt;&gt;"YES","BLOCKED - JURISDICTION",IF(H24="OPEN","BLOCKED - CONFLICT",IF(AND(OR(C24="CLINICAL EFFICACY / EFFECT",C24="SAFETY",C24="PATIENT ELIGIBILITY / SUITABILITY"),I24="REQUIRED / NOT COMPLETED"),"ESCALATE",IF(R24="MISMATCH","BLOCKED",IF(R24="REVIEW","ESCALATE","READY"))))))))))</x:f>
      </x:c>
      <x:c r="T24" s="21" t="str">
        <x:f>IF(A24="","",IF(S24="READY",IF(C24="REGULATORY / REGISTRATION STATUS","PUBLISH OFFICIAL STATUS",IF(OR(C24="SERVICE EXISTS / IS OFFERED",C24="ACCESS / AVAILABILITY"),"PUBLISH SERVICE FACT",IF(C24="PUBLIC MARKETING / ADVERTISING CLAIM","PUBLISH SCOPED CONTEXT",IF(C24="EXPERIENCE SIGNAL","REFERENCE ONLY",IF(C24="VISIBILITY / DISCOVERY","DISCOVERY ONLY","PUBLISH SCOPED CONTEXT"))))),IF(S24="ESCALATE","ESCALATE","REFUSE STRONGER CLAIM")))</x:f>
      </x:c>
      <x:c r="U24" s="21" t="str">
        <x:f>IF(A24="","",IF(C24="REGULATORY / REGISTRATION STATUS","Do not infer clinical superiority, outcomes or current capacity.",IF(OR(C24="SERVICE EXISTS / IS OFFERED",C24="ACCESS / AVAILABILITY"),"Do not infer efficacy, safety, suitability or comparative quality.",IF(C24="PUBLIC MARKETING / ADVERTISING CLAIM","Do not infer clinical efficacy, patient suitability, treatment outcomes or legal clearance for a specific advert.",IF(C24="EXPERIENCE SIGNAL","Do not infer representative efficacy, safety rates or causal outcomes.",IF(C24="VISIBILITY / DISCOVERY","Do not infer healthcare quality, efficacy, safety, capacity or suitability.","Do not infer a consequential healthcare claim beyond the reviewed evidence scope."))))))</x:f>
      </x:c>
      <x:c r="V24" s="21" t="str">
        <x:f>IF(A24="","","Reopen when source role, freshness, jurisdiction, material conflict, specialist-review state or claim scope changes.")</x:f>
      </x:c>
      <x:c r="W24" s="34" t="str">
        <x:f>IF(D24="","",IF(COUNTIFS(EVIDENCE_PACKET!$A$6:$A$205,D24,EVIDENCE_PACKET!$B$6:$B$205,A24,EVIDENCE_PACKET!$O$6:$O$205,"VALID")=1,VLOOKUP(D24,EVIDENCE_PACKET!$A$6:$O$205,5,FALSE),"INVALID LINK"))</x:f>
      </x:c>
      <x:c r="X24" s="34" t="str">
        <x:f>IF(A24="","",IF(Q24&lt;&gt;"READY","INVALID - EVIDENCE LINK",IF(AND(E24=VLOOKUP(D24,EVIDENCE_PACKET!$A$6:$O$205,3,FALSE),W24=VLOOKUP(D24,EVIDENCE_PACKET!$A$6:$O$205,5,FALSE),F24=VLOOKUP(D24,EVIDENCE_PACKET!$A$6:$O$205,6,FALSE),G24=VLOOKUP(D24,EVIDENCE_PACKET!$A$6:$O$205,7,FALSE)),"MATCH","MISMATCH - UPSTREAM EVIDENCE")))</x:f>
      </x:c>
    </x:row>
    <x:row r="25">
      <x:c r="A25" s="17"/>
      <x:c r="B25" s="17"/>
      <x:c r="C25" s="17"/>
      <x:c r="D25" s="17"/>
      <x:c r="E25" s="34" t="str">
        <x:f>IF(D25="","",IF(COUNTIFS(EVIDENCE_PACKET!$A$6:$A$205,D25,EVIDENCE_PACKET!$B$6:$B$205,A25,EVIDENCE_PACKET!$O$6:$O$205,"VALID")=1,VLOOKUP(D25,EVIDENCE_PACKET!$A$6:$O$205,3,FALSE),"INVALID LINK"))</x:f>
      </x:c>
      <x:c r="F25" s="34" t="str">
        <x:f>IF(D25="","",IF(COUNTIFS(EVIDENCE_PACKET!$A$6:$A$205,D25,EVIDENCE_PACKET!$B$6:$B$205,A25,EVIDENCE_PACKET!$O$6:$O$205,"VALID")=1,VLOOKUP(D25,EVIDENCE_PACKET!$A$6:$O$205,6,FALSE),"INVALID LINK"))</x:f>
      </x:c>
      <x:c r="G25" s="34" t="str">
        <x:f>IF(D25="","",IF(COUNTIFS(EVIDENCE_PACKET!$A$6:$A$205,D25,EVIDENCE_PACKET!$B$6:$B$205,A25,EVIDENCE_PACKET!$O$6:$O$205,"VALID")=1,VLOOKUP(D25,EVIDENCE_PACKET!$A$6:$O$205,7,FALSE),"INVALID LINK"))</x:f>
      </x:c>
      <x:c r="H25" s="34" t="str">
        <x:f>IF(A25="","",IF(COUNTIFS(CONFLICTS!$B$6:$B$205,A25,CONFLICTS!$H$6:$H$205,"YES",CONFLICTS!$I$6:$I$205,"OPEN",CONFLICTS!$R$6:$R$205,"VALID")&gt;0,"OPEN",IF(COUNTIFS(CONFLICTS!$B$6:$B$205,A25,CONFLICTS!$I$6:$I$205,"RESOLVED",CONFLICTS!$R$6:$R$205,"VALID")&gt;0,"RESOLVED","NONE")))</x:f>
      </x:c>
      <x:c r="I25" s="17"/>
      <x:c r="J25" s="17"/>
      <x:c r="K25" s="21" t="str">
        <x:f>IF(C25="","",IF(AND(COUNTIF(LISTS!$B$2:$B$10,C25)=1,C25=UPPER(C25)),"VALID","INVALID"))</x:f>
      </x:c>
      <x:c r="L25" s="21" t="str">
        <x:f>IF(E25="","",IF(AND(COUNTIF(LISTS!$A$2:$A$8,E25)=1,E25=UPPER(E25)),"VALID","INVALID"))</x:f>
      </x:c>
      <x:c r="M25" s="21" t="str">
        <x:f>IF(F25="","",IF(AND(COUNTIF(LISTS!$D$2:$D$4,F25)=1,IFERROR(FIND(F25,UPPER(F25)),0)=1),"VALID","INVALID"))</x:f>
      </x:c>
      <x:c r="N25" s="21" t="str">
        <x:f>IF(G25="","",IF(AND(COUNTIF(LISTS!$E$2:$E$4,G25)=1,IFERROR(FIND(G25,UPPER(G25)),0)=1),"VALID","INVALID"))</x:f>
      </x:c>
      <x:c r="O25" s="21" t="str">
        <x:f>IF(I25="","",IF(AND(COUNTIF(LISTS!$I$2:$I$4,I25)=1,IFERROR(FIND(I25,UPPER(I25)),0)=1),"VALID","INVALID"))</x:f>
      </x:c>
      <x:c r="P25" s="21" t="str">
        <x:f>IF(A25="","",IF(COUNTIF($A$6:$A$205,A25)&gt;1,"INVALID - DUPLICATE ID",IF(AND(B25&lt;&gt;"",D25&lt;&gt;"",J25&lt;&gt;"",OR(H25="NONE",H25="OPEN",H25="RESOLVED"),K25="VALID",L25="VALID",M25="VALID",N25="VALID",O25="VALID"),"VALID","INVALID - CONTROL TOKEN")))</x:f>
      </x:c>
      <x:c r="Q25" s="21" t="str">
        <x:f>IF(A25="","",IF(COUNTIFS(EVIDENCE_PACKET!$A$6:$A$205,D25,EVIDENCE_PACKET!$B$6:$B$205,A25,EVIDENCE_PACKET!$O$6:$O$205,"VALID")=1,"READY","INVALID - EVIDENCE LINK"))</x:f>
      </x:c>
      <x:c r="R25" s="21" t="str">
        <x:f>IF(A25="","",IF(OR(P25&lt;&gt;"VALID",Q25&lt;&gt;"READY",X25&lt;&gt;"MATCH"),"BLOCKED",IF(AND(C25="REGULATORY / REGISTRATION STATUS",E25="REGULATOR / OFFICIAL REGISTER"),"FIT",IF(AND(OR(C25="SERVICE EXISTS / IS OFFERED",C25="ACCESS / AVAILABILITY"),E25="PROVIDER FIRST-PARTY PAGE"),"FIT",IF(AND(C25="EXPERIENCE SIGNAL",E25="REVIEW / FORUM / TESTIMONIAL"),"FIT",IF(AND(C25="VISIBILITY / DISCOVERY",E25="SEARCH / VISIBILITY OBSERVATION"),"FIT",IF(AND(C25="PUBLIC MARKETING / ADVERTISING CLAIM",E25="UK ADVERTISING / CLAIMS GOVERNANCE"),"FIT",IF(AND(OR(C25="CLINICAL EFFICACY / EFFECT",C25="SAFETY",C25="PATIENT ELIGIBILITY / SUITABILITY"),OR(E25="CLINICAL GUIDELINE / EVIDENCE STANDARD",E25="MANUFACTURER / PRODUCT PAGE")),"REVIEW","MISMATCH"))))))))</x:f>
      </x:c>
      <x:c r="S25" s="21" t="str">
        <x:f>IF(A25="","",IF(OR(P25&lt;&gt;"VALID",Q25&lt;&gt;"READY",X25&lt;&gt;"MATCH"),"BLOCKED",IF(W25="UNRESOLVED","BLOCKED - EVIDENCE UNRESOLVED",IF(W25="INFERRED","ESCALATE",IF(F25&lt;&gt;"CURRENT","BLOCKED - FRESHNESS",IF(G25&lt;&gt;"YES","BLOCKED - JURISDICTION",IF(H25="OPEN","BLOCKED - CONFLICT",IF(AND(OR(C25="CLINICAL EFFICACY / EFFECT",C25="SAFETY",C25="PATIENT ELIGIBILITY / SUITABILITY"),I25="REQUIRED / NOT COMPLETED"),"ESCALATE",IF(R25="MISMATCH","BLOCKED",IF(R25="REVIEW","ESCALATE","READY"))))))))))</x:f>
      </x:c>
      <x:c r="T25" s="21" t="str">
        <x:f>IF(A25="","",IF(S25="READY",IF(C25="REGULATORY / REGISTRATION STATUS","PUBLISH OFFICIAL STATUS",IF(OR(C25="SERVICE EXISTS / IS OFFERED",C25="ACCESS / AVAILABILITY"),"PUBLISH SERVICE FACT",IF(C25="PUBLIC MARKETING / ADVERTISING CLAIM","PUBLISH SCOPED CONTEXT",IF(C25="EXPERIENCE SIGNAL","REFERENCE ONLY",IF(C25="VISIBILITY / DISCOVERY","DISCOVERY ONLY","PUBLISH SCOPED CONTEXT"))))),IF(S25="ESCALATE","ESCALATE","REFUSE STRONGER CLAIM")))</x:f>
      </x:c>
      <x:c r="U25" s="21" t="str">
        <x:f>IF(A25="","",IF(C25="REGULATORY / REGISTRATION STATUS","Do not infer clinical superiority, outcomes or current capacity.",IF(OR(C25="SERVICE EXISTS / IS OFFERED",C25="ACCESS / AVAILABILITY"),"Do not infer efficacy, safety, suitability or comparative quality.",IF(C25="PUBLIC MARKETING / ADVERTISING CLAIM","Do not infer clinical efficacy, patient suitability, treatment outcomes or legal clearance for a specific advert.",IF(C25="EXPERIENCE SIGNAL","Do not infer representative efficacy, safety rates or causal outcomes.",IF(C25="VISIBILITY / DISCOVERY","Do not infer healthcare quality, efficacy, safety, capacity or suitability.","Do not infer a consequential healthcare claim beyond the reviewed evidence scope."))))))</x:f>
      </x:c>
      <x:c r="V25" s="21" t="str">
        <x:f>IF(A25="","","Reopen when source role, freshness, jurisdiction, material conflict, specialist-review state or claim scope changes.")</x:f>
      </x:c>
      <x:c r="W25" s="34" t="str">
        <x:f>IF(D25="","",IF(COUNTIFS(EVIDENCE_PACKET!$A$6:$A$205,D25,EVIDENCE_PACKET!$B$6:$B$205,A25,EVIDENCE_PACKET!$O$6:$O$205,"VALID")=1,VLOOKUP(D25,EVIDENCE_PACKET!$A$6:$O$205,5,FALSE),"INVALID LINK"))</x:f>
      </x:c>
      <x:c r="X25" s="34" t="str">
        <x:f>IF(A25="","",IF(Q25&lt;&gt;"READY","INVALID - EVIDENCE LINK",IF(AND(E25=VLOOKUP(D25,EVIDENCE_PACKET!$A$6:$O$205,3,FALSE),W25=VLOOKUP(D25,EVIDENCE_PACKET!$A$6:$O$205,5,FALSE),F25=VLOOKUP(D25,EVIDENCE_PACKET!$A$6:$O$205,6,FALSE),G25=VLOOKUP(D25,EVIDENCE_PACKET!$A$6:$O$205,7,FALSE)),"MATCH","MISMATCH - UPSTREAM EVIDENCE")))</x:f>
      </x:c>
    </x:row>
    <x:row r="26">
      <x:c r="A26" s="17"/>
      <x:c r="B26" s="17"/>
      <x:c r="C26" s="17"/>
      <x:c r="D26" s="17"/>
      <x:c r="E26" s="34" t="str">
        <x:f>IF(D26="","",IF(COUNTIFS(EVIDENCE_PACKET!$A$6:$A$205,D26,EVIDENCE_PACKET!$B$6:$B$205,A26,EVIDENCE_PACKET!$O$6:$O$205,"VALID")=1,VLOOKUP(D26,EVIDENCE_PACKET!$A$6:$O$205,3,FALSE),"INVALID LINK"))</x:f>
      </x:c>
      <x:c r="F26" s="34" t="str">
        <x:f>IF(D26="","",IF(COUNTIFS(EVIDENCE_PACKET!$A$6:$A$205,D26,EVIDENCE_PACKET!$B$6:$B$205,A26,EVIDENCE_PACKET!$O$6:$O$205,"VALID")=1,VLOOKUP(D26,EVIDENCE_PACKET!$A$6:$O$205,6,FALSE),"INVALID LINK"))</x:f>
      </x:c>
      <x:c r="G26" s="34" t="str">
        <x:f>IF(D26="","",IF(COUNTIFS(EVIDENCE_PACKET!$A$6:$A$205,D26,EVIDENCE_PACKET!$B$6:$B$205,A26,EVIDENCE_PACKET!$O$6:$O$205,"VALID")=1,VLOOKUP(D26,EVIDENCE_PACKET!$A$6:$O$205,7,FALSE),"INVALID LINK"))</x:f>
      </x:c>
      <x:c r="H26" s="34" t="str">
        <x:f>IF(A26="","",IF(COUNTIFS(CONFLICTS!$B$6:$B$205,A26,CONFLICTS!$H$6:$H$205,"YES",CONFLICTS!$I$6:$I$205,"OPEN",CONFLICTS!$R$6:$R$205,"VALID")&gt;0,"OPEN",IF(COUNTIFS(CONFLICTS!$B$6:$B$205,A26,CONFLICTS!$I$6:$I$205,"RESOLVED",CONFLICTS!$R$6:$R$205,"VALID")&gt;0,"RESOLVED","NONE")))</x:f>
      </x:c>
      <x:c r="I26" s="17"/>
      <x:c r="J26" s="17"/>
      <x:c r="K26" s="21" t="str">
        <x:f>IF(C26="","",IF(AND(COUNTIF(LISTS!$B$2:$B$10,C26)=1,C26=UPPER(C26)),"VALID","INVALID"))</x:f>
      </x:c>
      <x:c r="L26" s="21" t="str">
        <x:f>IF(E26="","",IF(AND(COUNTIF(LISTS!$A$2:$A$8,E26)=1,E26=UPPER(E26)),"VALID","INVALID"))</x:f>
      </x:c>
      <x:c r="M26" s="21" t="str">
        <x:f>IF(F26="","",IF(AND(COUNTIF(LISTS!$D$2:$D$4,F26)=1,IFERROR(FIND(F26,UPPER(F26)),0)=1),"VALID","INVALID"))</x:f>
      </x:c>
      <x:c r="N26" s="21" t="str">
        <x:f>IF(G26="","",IF(AND(COUNTIF(LISTS!$E$2:$E$4,G26)=1,IFERROR(FIND(G26,UPPER(G26)),0)=1),"VALID","INVALID"))</x:f>
      </x:c>
      <x:c r="O26" s="21" t="str">
        <x:f>IF(I26="","",IF(AND(COUNTIF(LISTS!$I$2:$I$4,I26)=1,IFERROR(FIND(I26,UPPER(I26)),0)=1),"VALID","INVALID"))</x:f>
      </x:c>
      <x:c r="P26" s="21" t="str">
        <x:f>IF(A26="","",IF(COUNTIF($A$6:$A$205,A26)&gt;1,"INVALID - DUPLICATE ID",IF(AND(B26&lt;&gt;"",D26&lt;&gt;"",J26&lt;&gt;"",OR(H26="NONE",H26="OPEN",H26="RESOLVED"),K26="VALID",L26="VALID",M26="VALID",N26="VALID",O26="VALID"),"VALID","INVALID - CONTROL TOKEN")))</x:f>
      </x:c>
      <x:c r="Q26" s="21" t="str">
        <x:f>IF(A26="","",IF(COUNTIFS(EVIDENCE_PACKET!$A$6:$A$205,D26,EVIDENCE_PACKET!$B$6:$B$205,A26,EVIDENCE_PACKET!$O$6:$O$205,"VALID")=1,"READY","INVALID - EVIDENCE LINK"))</x:f>
      </x:c>
      <x:c r="R26" s="21" t="str">
        <x:f>IF(A26="","",IF(OR(P26&lt;&gt;"VALID",Q26&lt;&gt;"READY",X26&lt;&gt;"MATCH"),"BLOCKED",IF(AND(C26="REGULATORY / REGISTRATION STATUS",E26="REGULATOR / OFFICIAL REGISTER"),"FIT",IF(AND(OR(C26="SERVICE EXISTS / IS OFFERED",C26="ACCESS / AVAILABILITY"),E26="PROVIDER FIRST-PARTY PAGE"),"FIT",IF(AND(C26="EXPERIENCE SIGNAL",E26="REVIEW / FORUM / TESTIMONIAL"),"FIT",IF(AND(C26="VISIBILITY / DISCOVERY",E26="SEARCH / VISIBILITY OBSERVATION"),"FIT",IF(AND(C26="PUBLIC MARKETING / ADVERTISING CLAIM",E26="UK ADVERTISING / CLAIMS GOVERNANCE"),"FIT",IF(AND(OR(C26="CLINICAL EFFICACY / EFFECT",C26="SAFETY",C26="PATIENT ELIGIBILITY / SUITABILITY"),OR(E26="CLINICAL GUIDELINE / EVIDENCE STANDARD",E26="MANUFACTURER / PRODUCT PAGE")),"REVIEW","MISMATCH"))))))))</x:f>
      </x:c>
      <x:c r="S26" s="21" t="str">
        <x:f>IF(A26="","",IF(OR(P26&lt;&gt;"VALID",Q26&lt;&gt;"READY",X26&lt;&gt;"MATCH"),"BLOCKED",IF(W26="UNRESOLVED","BLOCKED - EVIDENCE UNRESOLVED",IF(W26="INFERRED","ESCALATE",IF(F26&lt;&gt;"CURRENT","BLOCKED - FRESHNESS",IF(G26&lt;&gt;"YES","BLOCKED - JURISDICTION",IF(H26="OPEN","BLOCKED - CONFLICT",IF(AND(OR(C26="CLINICAL EFFICACY / EFFECT",C26="SAFETY",C26="PATIENT ELIGIBILITY / SUITABILITY"),I26="REQUIRED / NOT COMPLETED"),"ESCALATE",IF(R26="MISMATCH","BLOCKED",IF(R26="REVIEW","ESCALATE","READY"))))))))))</x:f>
      </x:c>
      <x:c r="T26" s="21" t="str">
        <x:f>IF(A26="","",IF(S26="READY",IF(C26="REGULATORY / REGISTRATION STATUS","PUBLISH OFFICIAL STATUS",IF(OR(C26="SERVICE EXISTS / IS OFFERED",C26="ACCESS / AVAILABILITY"),"PUBLISH SERVICE FACT",IF(C26="PUBLIC MARKETING / ADVERTISING CLAIM","PUBLISH SCOPED CONTEXT",IF(C26="EXPERIENCE SIGNAL","REFERENCE ONLY",IF(C26="VISIBILITY / DISCOVERY","DISCOVERY ONLY","PUBLISH SCOPED CONTEXT"))))),IF(S26="ESCALATE","ESCALATE","REFUSE STRONGER CLAIM")))</x:f>
      </x:c>
      <x:c r="U26" s="21" t="str">
        <x:f>IF(A26="","",IF(C26="REGULATORY / REGISTRATION STATUS","Do not infer clinical superiority, outcomes or current capacity.",IF(OR(C26="SERVICE EXISTS / IS OFFERED",C26="ACCESS / AVAILABILITY"),"Do not infer efficacy, safety, suitability or comparative quality.",IF(C26="PUBLIC MARKETING / ADVERTISING CLAIM","Do not infer clinical efficacy, patient suitability, treatment outcomes or legal clearance for a specific advert.",IF(C26="EXPERIENCE SIGNAL","Do not infer representative efficacy, safety rates or causal outcomes.",IF(C26="VISIBILITY / DISCOVERY","Do not infer healthcare quality, efficacy, safety, capacity or suitability.","Do not infer a consequential healthcare claim beyond the reviewed evidence scope."))))))</x:f>
      </x:c>
      <x:c r="V26" s="21" t="str">
        <x:f>IF(A26="","","Reopen when source role, freshness, jurisdiction, material conflict, specialist-review state or claim scope changes.")</x:f>
      </x:c>
      <x:c r="W26" s="34" t="str">
        <x:f>IF(D26="","",IF(COUNTIFS(EVIDENCE_PACKET!$A$6:$A$205,D26,EVIDENCE_PACKET!$B$6:$B$205,A26,EVIDENCE_PACKET!$O$6:$O$205,"VALID")=1,VLOOKUP(D26,EVIDENCE_PACKET!$A$6:$O$205,5,FALSE),"INVALID LINK"))</x:f>
      </x:c>
      <x:c r="X26" s="34" t="str">
        <x:f>IF(A26="","",IF(Q26&lt;&gt;"READY","INVALID - EVIDENCE LINK",IF(AND(E26=VLOOKUP(D26,EVIDENCE_PACKET!$A$6:$O$205,3,FALSE),W26=VLOOKUP(D26,EVIDENCE_PACKET!$A$6:$O$205,5,FALSE),F26=VLOOKUP(D26,EVIDENCE_PACKET!$A$6:$O$205,6,FALSE),G26=VLOOKUP(D26,EVIDENCE_PACKET!$A$6:$O$205,7,FALSE)),"MATCH","MISMATCH - UPSTREAM EVIDENCE")))</x:f>
      </x:c>
    </x:row>
    <x:row r="27">
      <x:c r="A27" s="17"/>
      <x:c r="B27" s="17"/>
      <x:c r="C27" s="17"/>
      <x:c r="D27" s="17"/>
      <x:c r="E27" s="34" t="str">
        <x:f>IF(D27="","",IF(COUNTIFS(EVIDENCE_PACKET!$A$6:$A$205,D27,EVIDENCE_PACKET!$B$6:$B$205,A27,EVIDENCE_PACKET!$O$6:$O$205,"VALID")=1,VLOOKUP(D27,EVIDENCE_PACKET!$A$6:$O$205,3,FALSE),"INVALID LINK"))</x:f>
      </x:c>
      <x:c r="F27" s="34" t="str">
        <x:f>IF(D27="","",IF(COUNTIFS(EVIDENCE_PACKET!$A$6:$A$205,D27,EVIDENCE_PACKET!$B$6:$B$205,A27,EVIDENCE_PACKET!$O$6:$O$205,"VALID")=1,VLOOKUP(D27,EVIDENCE_PACKET!$A$6:$O$205,6,FALSE),"INVALID LINK"))</x:f>
      </x:c>
      <x:c r="G27" s="34" t="str">
        <x:f>IF(D27="","",IF(COUNTIFS(EVIDENCE_PACKET!$A$6:$A$205,D27,EVIDENCE_PACKET!$B$6:$B$205,A27,EVIDENCE_PACKET!$O$6:$O$205,"VALID")=1,VLOOKUP(D27,EVIDENCE_PACKET!$A$6:$O$205,7,FALSE),"INVALID LINK"))</x:f>
      </x:c>
      <x:c r="H27" s="34" t="str">
        <x:f>IF(A27="","",IF(COUNTIFS(CONFLICTS!$B$6:$B$205,A27,CONFLICTS!$H$6:$H$205,"YES",CONFLICTS!$I$6:$I$205,"OPEN",CONFLICTS!$R$6:$R$205,"VALID")&gt;0,"OPEN",IF(COUNTIFS(CONFLICTS!$B$6:$B$205,A27,CONFLICTS!$I$6:$I$205,"RESOLVED",CONFLICTS!$R$6:$R$205,"VALID")&gt;0,"RESOLVED","NONE")))</x:f>
      </x:c>
      <x:c r="I27" s="17"/>
      <x:c r="J27" s="17"/>
      <x:c r="K27" s="21" t="str">
        <x:f>IF(C27="","",IF(AND(COUNTIF(LISTS!$B$2:$B$10,C27)=1,C27=UPPER(C27)),"VALID","INVALID"))</x:f>
      </x:c>
      <x:c r="L27" s="21" t="str">
        <x:f>IF(E27="","",IF(AND(COUNTIF(LISTS!$A$2:$A$8,E27)=1,E27=UPPER(E27)),"VALID","INVALID"))</x:f>
      </x:c>
      <x:c r="M27" s="21" t="str">
        <x:f>IF(F27="","",IF(AND(COUNTIF(LISTS!$D$2:$D$4,F27)=1,IFERROR(FIND(F27,UPPER(F27)),0)=1),"VALID","INVALID"))</x:f>
      </x:c>
      <x:c r="N27" s="21" t="str">
        <x:f>IF(G27="","",IF(AND(COUNTIF(LISTS!$E$2:$E$4,G27)=1,IFERROR(FIND(G27,UPPER(G27)),0)=1),"VALID","INVALID"))</x:f>
      </x:c>
      <x:c r="O27" s="21" t="str">
        <x:f>IF(I27="","",IF(AND(COUNTIF(LISTS!$I$2:$I$4,I27)=1,IFERROR(FIND(I27,UPPER(I27)),0)=1),"VALID","INVALID"))</x:f>
      </x:c>
      <x:c r="P27" s="21" t="str">
        <x:f>IF(A27="","",IF(COUNTIF($A$6:$A$205,A27)&gt;1,"INVALID - DUPLICATE ID",IF(AND(B27&lt;&gt;"",D27&lt;&gt;"",J27&lt;&gt;"",OR(H27="NONE",H27="OPEN",H27="RESOLVED"),K27="VALID",L27="VALID",M27="VALID",N27="VALID",O27="VALID"),"VALID","INVALID - CONTROL TOKEN")))</x:f>
      </x:c>
      <x:c r="Q27" s="21" t="str">
        <x:f>IF(A27="","",IF(COUNTIFS(EVIDENCE_PACKET!$A$6:$A$205,D27,EVIDENCE_PACKET!$B$6:$B$205,A27,EVIDENCE_PACKET!$O$6:$O$205,"VALID")=1,"READY","INVALID - EVIDENCE LINK"))</x:f>
      </x:c>
      <x:c r="R27" s="21" t="str">
        <x:f>IF(A27="","",IF(OR(P27&lt;&gt;"VALID",Q27&lt;&gt;"READY",X27&lt;&gt;"MATCH"),"BLOCKED",IF(AND(C27="REGULATORY / REGISTRATION STATUS",E27="REGULATOR / OFFICIAL REGISTER"),"FIT",IF(AND(OR(C27="SERVICE EXISTS / IS OFFERED",C27="ACCESS / AVAILABILITY"),E27="PROVIDER FIRST-PARTY PAGE"),"FIT",IF(AND(C27="EXPERIENCE SIGNAL",E27="REVIEW / FORUM / TESTIMONIAL"),"FIT",IF(AND(C27="VISIBILITY / DISCOVERY",E27="SEARCH / VISIBILITY OBSERVATION"),"FIT",IF(AND(C27="PUBLIC MARKETING / ADVERTISING CLAIM",E27="UK ADVERTISING / CLAIMS GOVERNANCE"),"FIT",IF(AND(OR(C27="CLINICAL EFFICACY / EFFECT",C27="SAFETY",C27="PATIENT ELIGIBILITY / SUITABILITY"),OR(E27="CLINICAL GUIDELINE / EVIDENCE STANDARD",E27="MANUFACTURER / PRODUCT PAGE")),"REVIEW","MISMATCH"))))))))</x:f>
      </x:c>
      <x:c r="S27" s="21" t="str">
        <x:f>IF(A27="","",IF(OR(P27&lt;&gt;"VALID",Q27&lt;&gt;"READY",X27&lt;&gt;"MATCH"),"BLOCKED",IF(W27="UNRESOLVED","BLOCKED - EVIDENCE UNRESOLVED",IF(W27="INFERRED","ESCALATE",IF(F27&lt;&gt;"CURRENT","BLOCKED - FRESHNESS",IF(G27&lt;&gt;"YES","BLOCKED - JURISDICTION",IF(H27="OPEN","BLOCKED - CONFLICT",IF(AND(OR(C27="CLINICAL EFFICACY / EFFECT",C27="SAFETY",C27="PATIENT ELIGIBILITY / SUITABILITY"),I27="REQUIRED / NOT COMPLETED"),"ESCALATE",IF(R27="MISMATCH","BLOCKED",IF(R27="REVIEW","ESCALATE","READY"))))))))))</x:f>
      </x:c>
      <x:c r="T27" s="21" t="str">
        <x:f>IF(A27="","",IF(S27="READY",IF(C27="REGULATORY / REGISTRATION STATUS","PUBLISH OFFICIAL STATUS",IF(OR(C27="SERVICE EXISTS / IS OFFERED",C27="ACCESS / AVAILABILITY"),"PUBLISH SERVICE FACT",IF(C27="PUBLIC MARKETING / ADVERTISING CLAIM","PUBLISH SCOPED CONTEXT",IF(C27="EXPERIENCE SIGNAL","REFERENCE ONLY",IF(C27="VISIBILITY / DISCOVERY","DISCOVERY ONLY","PUBLISH SCOPED CONTEXT"))))),IF(S27="ESCALATE","ESCALATE","REFUSE STRONGER CLAIM")))</x:f>
      </x:c>
      <x:c r="U27" s="21" t="str">
        <x:f>IF(A27="","",IF(C27="REGULATORY / REGISTRATION STATUS","Do not infer clinical superiority, outcomes or current capacity.",IF(OR(C27="SERVICE EXISTS / IS OFFERED",C27="ACCESS / AVAILABILITY"),"Do not infer efficacy, safety, suitability or comparative quality.",IF(C27="PUBLIC MARKETING / ADVERTISING CLAIM","Do not infer clinical efficacy, patient suitability, treatment outcomes or legal clearance for a specific advert.",IF(C27="EXPERIENCE SIGNAL","Do not infer representative efficacy, safety rates or causal outcomes.",IF(C27="VISIBILITY / DISCOVERY","Do not infer healthcare quality, efficacy, safety, capacity or suitability.","Do not infer a consequential healthcare claim beyond the reviewed evidence scope."))))))</x:f>
      </x:c>
      <x:c r="V27" s="21" t="str">
        <x:f>IF(A27="","","Reopen when source role, freshness, jurisdiction, material conflict, specialist-review state or claim scope changes.")</x:f>
      </x:c>
      <x:c r="W27" s="34" t="str">
        <x:f>IF(D27="","",IF(COUNTIFS(EVIDENCE_PACKET!$A$6:$A$205,D27,EVIDENCE_PACKET!$B$6:$B$205,A27,EVIDENCE_PACKET!$O$6:$O$205,"VALID")=1,VLOOKUP(D27,EVIDENCE_PACKET!$A$6:$O$205,5,FALSE),"INVALID LINK"))</x:f>
      </x:c>
      <x:c r="X27" s="34" t="str">
        <x:f>IF(A27="","",IF(Q27&lt;&gt;"READY","INVALID - EVIDENCE LINK",IF(AND(E27=VLOOKUP(D27,EVIDENCE_PACKET!$A$6:$O$205,3,FALSE),W27=VLOOKUP(D27,EVIDENCE_PACKET!$A$6:$O$205,5,FALSE),F27=VLOOKUP(D27,EVIDENCE_PACKET!$A$6:$O$205,6,FALSE),G27=VLOOKUP(D27,EVIDENCE_PACKET!$A$6:$O$205,7,FALSE)),"MATCH","MISMATCH - UPSTREAM EVIDENCE")))</x:f>
      </x:c>
    </x:row>
    <x:row r="28">
      <x:c r="A28" s="17"/>
      <x:c r="B28" s="17"/>
      <x:c r="C28" s="17"/>
      <x:c r="D28" s="17"/>
      <x:c r="E28" s="34" t="str">
        <x:f>IF(D28="","",IF(COUNTIFS(EVIDENCE_PACKET!$A$6:$A$205,D28,EVIDENCE_PACKET!$B$6:$B$205,A28,EVIDENCE_PACKET!$O$6:$O$205,"VALID")=1,VLOOKUP(D28,EVIDENCE_PACKET!$A$6:$O$205,3,FALSE),"INVALID LINK"))</x:f>
      </x:c>
      <x:c r="F28" s="34" t="str">
        <x:f>IF(D28="","",IF(COUNTIFS(EVIDENCE_PACKET!$A$6:$A$205,D28,EVIDENCE_PACKET!$B$6:$B$205,A28,EVIDENCE_PACKET!$O$6:$O$205,"VALID")=1,VLOOKUP(D28,EVIDENCE_PACKET!$A$6:$O$205,6,FALSE),"INVALID LINK"))</x:f>
      </x:c>
      <x:c r="G28" s="34" t="str">
        <x:f>IF(D28="","",IF(COUNTIFS(EVIDENCE_PACKET!$A$6:$A$205,D28,EVIDENCE_PACKET!$B$6:$B$205,A28,EVIDENCE_PACKET!$O$6:$O$205,"VALID")=1,VLOOKUP(D28,EVIDENCE_PACKET!$A$6:$O$205,7,FALSE),"INVALID LINK"))</x:f>
      </x:c>
      <x:c r="H28" s="34" t="str">
        <x:f>IF(A28="","",IF(COUNTIFS(CONFLICTS!$B$6:$B$205,A28,CONFLICTS!$H$6:$H$205,"YES",CONFLICTS!$I$6:$I$205,"OPEN",CONFLICTS!$R$6:$R$205,"VALID")&gt;0,"OPEN",IF(COUNTIFS(CONFLICTS!$B$6:$B$205,A28,CONFLICTS!$I$6:$I$205,"RESOLVED",CONFLICTS!$R$6:$R$205,"VALID")&gt;0,"RESOLVED","NONE")))</x:f>
      </x:c>
      <x:c r="I28" s="17"/>
      <x:c r="J28" s="17"/>
      <x:c r="K28" s="21" t="str">
        <x:f>IF(C28="","",IF(AND(COUNTIF(LISTS!$B$2:$B$10,C28)=1,C28=UPPER(C28)),"VALID","INVALID"))</x:f>
      </x:c>
      <x:c r="L28" s="21" t="str">
        <x:f>IF(E28="","",IF(AND(COUNTIF(LISTS!$A$2:$A$8,E28)=1,E28=UPPER(E28)),"VALID","INVALID"))</x:f>
      </x:c>
      <x:c r="M28" s="21" t="str">
        <x:f>IF(F28="","",IF(AND(COUNTIF(LISTS!$D$2:$D$4,F28)=1,IFERROR(FIND(F28,UPPER(F28)),0)=1),"VALID","INVALID"))</x:f>
      </x:c>
      <x:c r="N28" s="21" t="str">
        <x:f>IF(G28="","",IF(AND(COUNTIF(LISTS!$E$2:$E$4,G28)=1,IFERROR(FIND(G28,UPPER(G28)),0)=1),"VALID","INVALID"))</x:f>
      </x:c>
      <x:c r="O28" s="21" t="str">
        <x:f>IF(I28="","",IF(AND(COUNTIF(LISTS!$I$2:$I$4,I28)=1,IFERROR(FIND(I28,UPPER(I28)),0)=1),"VALID","INVALID"))</x:f>
      </x:c>
      <x:c r="P28" s="21" t="str">
        <x:f>IF(A28="","",IF(COUNTIF($A$6:$A$205,A28)&gt;1,"INVALID - DUPLICATE ID",IF(AND(B28&lt;&gt;"",D28&lt;&gt;"",J28&lt;&gt;"",OR(H28="NONE",H28="OPEN",H28="RESOLVED"),K28="VALID",L28="VALID",M28="VALID",N28="VALID",O28="VALID"),"VALID","INVALID - CONTROL TOKEN")))</x:f>
      </x:c>
      <x:c r="Q28" s="21" t="str">
        <x:f>IF(A28="","",IF(COUNTIFS(EVIDENCE_PACKET!$A$6:$A$205,D28,EVIDENCE_PACKET!$B$6:$B$205,A28,EVIDENCE_PACKET!$O$6:$O$205,"VALID")=1,"READY","INVALID - EVIDENCE LINK"))</x:f>
      </x:c>
      <x:c r="R28" s="21" t="str">
        <x:f>IF(A28="","",IF(OR(P28&lt;&gt;"VALID",Q28&lt;&gt;"READY",X28&lt;&gt;"MATCH"),"BLOCKED",IF(AND(C28="REGULATORY / REGISTRATION STATUS",E28="REGULATOR / OFFICIAL REGISTER"),"FIT",IF(AND(OR(C28="SERVICE EXISTS / IS OFFERED",C28="ACCESS / AVAILABILITY"),E28="PROVIDER FIRST-PARTY PAGE"),"FIT",IF(AND(C28="EXPERIENCE SIGNAL",E28="REVIEW / FORUM / TESTIMONIAL"),"FIT",IF(AND(C28="VISIBILITY / DISCOVERY",E28="SEARCH / VISIBILITY OBSERVATION"),"FIT",IF(AND(C28="PUBLIC MARKETING / ADVERTISING CLAIM",E28="UK ADVERTISING / CLAIMS GOVERNANCE"),"FIT",IF(AND(OR(C28="CLINICAL EFFICACY / EFFECT",C28="SAFETY",C28="PATIENT ELIGIBILITY / SUITABILITY"),OR(E28="CLINICAL GUIDELINE / EVIDENCE STANDARD",E28="MANUFACTURER / PRODUCT PAGE")),"REVIEW","MISMATCH"))))))))</x:f>
      </x:c>
      <x:c r="S28" s="21" t="str">
        <x:f>IF(A28="","",IF(OR(P28&lt;&gt;"VALID",Q28&lt;&gt;"READY",X28&lt;&gt;"MATCH"),"BLOCKED",IF(W28="UNRESOLVED","BLOCKED - EVIDENCE UNRESOLVED",IF(W28="INFERRED","ESCALATE",IF(F28&lt;&gt;"CURRENT","BLOCKED - FRESHNESS",IF(G28&lt;&gt;"YES","BLOCKED - JURISDICTION",IF(H28="OPEN","BLOCKED - CONFLICT",IF(AND(OR(C28="CLINICAL EFFICACY / EFFECT",C28="SAFETY",C28="PATIENT ELIGIBILITY / SUITABILITY"),I28="REQUIRED / NOT COMPLETED"),"ESCALATE",IF(R28="MISMATCH","BLOCKED",IF(R28="REVIEW","ESCALATE","READY"))))))))))</x:f>
      </x:c>
      <x:c r="T28" s="21" t="str">
        <x:f>IF(A28="","",IF(S28="READY",IF(C28="REGULATORY / REGISTRATION STATUS","PUBLISH OFFICIAL STATUS",IF(OR(C28="SERVICE EXISTS / IS OFFERED",C28="ACCESS / AVAILABILITY"),"PUBLISH SERVICE FACT",IF(C28="PUBLIC MARKETING / ADVERTISING CLAIM","PUBLISH SCOPED CONTEXT",IF(C28="EXPERIENCE SIGNAL","REFERENCE ONLY",IF(C28="VISIBILITY / DISCOVERY","DISCOVERY ONLY","PUBLISH SCOPED CONTEXT"))))),IF(S28="ESCALATE","ESCALATE","REFUSE STRONGER CLAIM")))</x:f>
      </x:c>
      <x:c r="U28" s="21" t="str">
        <x:f>IF(A28="","",IF(C28="REGULATORY / REGISTRATION STATUS","Do not infer clinical superiority, outcomes or current capacity.",IF(OR(C28="SERVICE EXISTS / IS OFFERED",C28="ACCESS / AVAILABILITY"),"Do not infer efficacy, safety, suitability or comparative quality.",IF(C28="PUBLIC MARKETING / ADVERTISING CLAIM","Do not infer clinical efficacy, patient suitability, treatment outcomes or legal clearance for a specific advert.",IF(C28="EXPERIENCE SIGNAL","Do not infer representative efficacy, safety rates or causal outcomes.",IF(C28="VISIBILITY / DISCOVERY","Do not infer healthcare quality, efficacy, safety, capacity or suitability.","Do not infer a consequential healthcare claim beyond the reviewed evidence scope."))))))</x:f>
      </x:c>
      <x:c r="V28" s="21" t="str">
        <x:f>IF(A28="","","Reopen when source role, freshness, jurisdiction, material conflict, specialist-review state or claim scope changes.")</x:f>
      </x:c>
      <x:c r="W28" s="34" t="str">
        <x:f>IF(D28="","",IF(COUNTIFS(EVIDENCE_PACKET!$A$6:$A$205,D28,EVIDENCE_PACKET!$B$6:$B$205,A28,EVIDENCE_PACKET!$O$6:$O$205,"VALID")=1,VLOOKUP(D28,EVIDENCE_PACKET!$A$6:$O$205,5,FALSE),"INVALID LINK"))</x:f>
      </x:c>
      <x:c r="X28" s="34" t="str">
        <x:f>IF(A28="","",IF(Q28&lt;&gt;"READY","INVALID - EVIDENCE LINK",IF(AND(E28=VLOOKUP(D28,EVIDENCE_PACKET!$A$6:$O$205,3,FALSE),W28=VLOOKUP(D28,EVIDENCE_PACKET!$A$6:$O$205,5,FALSE),F28=VLOOKUP(D28,EVIDENCE_PACKET!$A$6:$O$205,6,FALSE),G28=VLOOKUP(D28,EVIDENCE_PACKET!$A$6:$O$205,7,FALSE)),"MATCH","MISMATCH - UPSTREAM EVIDENCE")))</x:f>
      </x:c>
    </x:row>
    <x:row r="29">
      <x:c r="A29" s="17"/>
      <x:c r="B29" s="17"/>
      <x:c r="C29" s="17"/>
      <x:c r="D29" s="17"/>
      <x:c r="E29" s="34" t="str">
        <x:f>IF(D29="","",IF(COUNTIFS(EVIDENCE_PACKET!$A$6:$A$205,D29,EVIDENCE_PACKET!$B$6:$B$205,A29,EVIDENCE_PACKET!$O$6:$O$205,"VALID")=1,VLOOKUP(D29,EVIDENCE_PACKET!$A$6:$O$205,3,FALSE),"INVALID LINK"))</x:f>
      </x:c>
      <x:c r="F29" s="34" t="str">
        <x:f>IF(D29="","",IF(COUNTIFS(EVIDENCE_PACKET!$A$6:$A$205,D29,EVIDENCE_PACKET!$B$6:$B$205,A29,EVIDENCE_PACKET!$O$6:$O$205,"VALID")=1,VLOOKUP(D29,EVIDENCE_PACKET!$A$6:$O$205,6,FALSE),"INVALID LINK"))</x:f>
      </x:c>
      <x:c r="G29" s="34" t="str">
        <x:f>IF(D29="","",IF(COUNTIFS(EVIDENCE_PACKET!$A$6:$A$205,D29,EVIDENCE_PACKET!$B$6:$B$205,A29,EVIDENCE_PACKET!$O$6:$O$205,"VALID")=1,VLOOKUP(D29,EVIDENCE_PACKET!$A$6:$O$205,7,FALSE),"INVALID LINK"))</x:f>
      </x:c>
      <x:c r="H29" s="34" t="str">
        <x:f>IF(A29="","",IF(COUNTIFS(CONFLICTS!$B$6:$B$205,A29,CONFLICTS!$H$6:$H$205,"YES",CONFLICTS!$I$6:$I$205,"OPEN",CONFLICTS!$R$6:$R$205,"VALID")&gt;0,"OPEN",IF(COUNTIFS(CONFLICTS!$B$6:$B$205,A29,CONFLICTS!$I$6:$I$205,"RESOLVED",CONFLICTS!$R$6:$R$205,"VALID")&gt;0,"RESOLVED","NONE")))</x:f>
      </x:c>
      <x:c r="I29" s="17"/>
      <x:c r="J29" s="17"/>
      <x:c r="K29" s="21" t="str">
        <x:f>IF(C29="","",IF(AND(COUNTIF(LISTS!$B$2:$B$10,C29)=1,C29=UPPER(C29)),"VALID","INVALID"))</x:f>
      </x:c>
      <x:c r="L29" s="21" t="str">
        <x:f>IF(E29="","",IF(AND(COUNTIF(LISTS!$A$2:$A$8,E29)=1,E29=UPPER(E29)),"VALID","INVALID"))</x:f>
      </x:c>
      <x:c r="M29" s="21" t="str">
        <x:f>IF(F29="","",IF(AND(COUNTIF(LISTS!$D$2:$D$4,F29)=1,IFERROR(FIND(F29,UPPER(F29)),0)=1),"VALID","INVALID"))</x:f>
      </x:c>
      <x:c r="N29" s="21" t="str">
        <x:f>IF(G29="","",IF(AND(COUNTIF(LISTS!$E$2:$E$4,G29)=1,IFERROR(FIND(G29,UPPER(G29)),0)=1),"VALID","INVALID"))</x:f>
      </x:c>
      <x:c r="O29" s="21" t="str">
        <x:f>IF(I29="","",IF(AND(COUNTIF(LISTS!$I$2:$I$4,I29)=1,IFERROR(FIND(I29,UPPER(I29)),0)=1),"VALID","INVALID"))</x:f>
      </x:c>
      <x:c r="P29" s="21" t="str">
        <x:f>IF(A29="","",IF(COUNTIF($A$6:$A$205,A29)&gt;1,"INVALID - DUPLICATE ID",IF(AND(B29&lt;&gt;"",D29&lt;&gt;"",J29&lt;&gt;"",OR(H29="NONE",H29="OPEN",H29="RESOLVED"),K29="VALID",L29="VALID",M29="VALID",N29="VALID",O29="VALID"),"VALID","INVALID - CONTROL TOKEN")))</x:f>
      </x:c>
      <x:c r="Q29" s="21" t="str">
        <x:f>IF(A29="","",IF(COUNTIFS(EVIDENCE_PACKET!$A$6:$A$205,D29,EVIDENCE_PACKET!$B$6:$B$205,A29,EVIDENCE_PACKET!$O$6:$O$205,"VALID")=1,"READY","INVALID - EVIDENCE LINK"))</x:f>
      </x:c>
      <x:c r="R29" s="21" t="str">
        <x:f>IF(A29="","",IF(OR(P29&lt;&gt;"VALID",Q29&lt;&gt;"READY",X29&lt;&gt;"MATCH"),"BLOCKED",IF(AND(C29="REGULATORY / REGISTRATION STATUS",E29="REGULATOR / OFFICIAL REGISTER"),"FIT",IF(AND(OR(C29="SERVICE EXISTS / IS OFFERED",C29="ACCESS / AVAILABILITY"),E29="PROVIDER FIRST-PARTY PAGE"),"FIT",IF(AND(C29="EXPERIENCE SIGNAL",E29="REVIEW / FORUM / TESTIMONIAL"),"FIT",IF(AND(C29="VISIBILITY / DISCOVERY",E29="SEARCH / VISIBILITY OBSERVATION"),"FIT",IF(AND(C29="PUBLIC MARKETING / ADVERTISING CLAIM",E29="UK ADVERTISING / CLAIMS GOVERNANCE"),"FIT",IF(AND(OR(C29="CLINICAL EFFICACY / EFFECT",C29="SAFETY",C29="PATIENT ELIGIBILITY / SUITABILITY"),OR(E29="CLINICAL GUIDELINE / EVIDENCE STANDARD",E29="MANUFACTURER / PRODUCT PAGE")),"REVIEW","MISMATCH"))))))))</x:f>
      </x:c>
      <x:c r="S29" s="21" t="str">
        <x:f>IF(A29="","",IF(OR(P29&lt;&gt;"VALID",Q29&lt;&gt;"READY",X29&lt;&gt;"MATCH"),"BLOCKED",IF(W29="UNRESOLVED","BLOCKED - EVIDENCE UNRESOLVED",IF(W29="INFERRED","ESCALATE",IF(F29&lt;&gt;"CURRENT","BLOCKED - FRESHNESS",IF(G29&lt;&gt;"YES","BLOCKED - JURISDICTION",IF(H29="OPEN","BLOCKED - CONFLICT",IF(AND(OR(C29="CLINICAL EFFICACY / EFFECT",C29="SAFETY",C29="PATIENT ELIGIBILITY / SUITABILITY"),I29="REQUIRED / NOT COMPLETED"),"ESCALATE",IF(R29="MISMATCH","BLOCKED",IF(R29="REVIEW","ESCALATE","READY"))))))))))</x:f>
      </x:c>
      <x:c r="T29" s="21" t="str">
        <x:f>IF(A29="","",IF(S29="READY",IF(C29="REGULATORY / REGISTRATION STATUS","PUBLISH OFFICIAL STATUS",IF(OR(C29="SERVICE EXISTS / IS OFFERED",C29="ACCESS / AVAILABILITY"),"PUBLISH SERVICE FACT",IF(C29="PUBLIC MARKETING / ADVERTISING CLAIM","PUBLISH SCOPED CONTEXT",IF(C29="EXPERIENCE SIGNAL","REFERENCE ONLY",IF(C29="VISIBILITY / DISCOVERY","DISCOVERY ONLY","PUBLISH SCOPED CONTEXT"))))),IF(S29="ESCALATE","ESCALATE","REFUSE STRONGER CLAIM")))</x:f>
      </x:c>
      <x:c r="U29" s="21" t="str">
        <x:f>IF(A29="","",IF(C29="REGULATORY / REGISTRATION STATUS","Do not infer clinical superiority, outcomes or current capacity.",IF(OR(C29="SERVICE EXISTS / IS OFFERED",C29="ACCESS / AVAILABILITY"),"Do not infer efficacy, safety, suitability or comparative quality.",IF(C29="PUBLIC MARKETING / ADVERTISING CLAIM","Do not infer clinical efficacy, patient suitability, treatment outcomes or legal clearance for a specific advert.",IF(C29="EXPERIENCE SIGNAL","Do not infer representative efficacy, safety rates or causal outcomes.",IF(C29="VISIBILITY / DISCOVERY","Do not infer healthcare quality, efficacy, safety, capacity or suitability.","Do not infer a consequential healthcare claim beyond the reviewed evidence scope."))))))</x:f>
      </x:c>
      <x:c r="V29" s="21" t="str">
        <x:f>IF(A29="","","Reopen when source role, freshness, jurisdiction, material conflict, specialist-review state or claim scope changes.")</x:f>
      </x:c>
      <x:c r="W29" s="34" t="str">
        <x:f>IF(D29="","",IF(COUNTIFS(EVIDENCE_PACKET!$A$6:$A$205,D29,EVIDENCE_PACKET!$B$6:$B$205,A29,EVIDENCE_PACKET!$O$6:$O$205,"VALID")=1,VLOOKUP(D29,EVIDENCE_PACKET!$A$6:$O$205,5,FALSE),"INVALID LINK"))</x:f>
      </x:c>
      <x:c r="X29" s="34" t="str">
        <x:f>IF(A29="","",IF(Q29&lt;&gt;"READY","INVALID - EVIDENCE LINK",IF(AND(E29=VLOOKUP(D29,EVIDENCE_PACKET!$A$6:$O$205,3,FALSE),W29=VLOOKUP(D29,EVIDENCE_PACKET!$A$6:$O$205,5,FALSE),F29=VLOOKUP(D29,EVIDENCE_PACKET!$A$6:$O$205,6,FALSE),G29=VLOOKUP(D29,EVIDENCE_PACKET!$A$6:$O$205,7,FALSE)),"MATCH","MISMATCH - UPSTREAM EVIDENCE")))</x:f>
      </x:c>
    </x:row>
    <x:row r="30">
      <x:c r="A30" s="17"/>
      <x:c r="B30" s="17"/>
      <x:c r="C30" s="17"/>
      <x:c r="D30" s="17"/>
      <x:c r="E30" s="34" t="str">
        <x:f>IF(D30="","",IF(COUNTIFS(EVIDENCE_PACKET!$A$6:$A$205,D30,EVIDENCE_PACKET!$B$6:$B$205,A30,EVIDENCE_PACKET!$O$6:$O$205,"VALID")=1,VLOOKUP(D30,EVIDENCE_PACKET!$A$6:$O$205,3,FALSE),"INVALID LINK"))</x:f>
      </x:c>
      <x:c r="F30" s="34" t="str">
        <x:f>IF(D30="","",IF(COUNTIFS(EVIDENCE_PACKET!$A$6:$A$205,D30,EVIDENCE_PACKET!$B$6:$B$205,A30,EVIDENCE_PACKET!$O$6:$O$205,"VALID")=1,VLOOKUP(D30,EVIDENCE_PACKET!$A$6:$O$205,6,FALSE),"INVALID LINK"))</x:f>
      </x:c>
      <x:c r="G30" s="34" t="str">
        <x:f>IF(D30="","",IF(COUNTIFS(EVIDENCE_PACKET!$A$6:$A$205,D30,EVIDENCE_PACKET!$B$6:$B$205,A30,EVIDENCE_PACKET!$O$6:$O$205,"VALID")=1,VLOOKUP(D30,EVIDENCE_PACKET!$A$6:$O$205,7,FALSE),"INVALID LINK"))</x:f>
      </x:c>
      <x:c r="H30" s="34" t="str">
        <x:f>IF(A30="","",IF(COUNTIFS(CONFLICTS!$B$6:$B$205,A30,CONFLICTS!$H$6:$H$205,"YES",CONFLICTS!$I$6:$I$205,"OPEN",CONFLICTS!$R$6:$R$205,"VALID")&gt;0,"OPEN",IF(COUNTIFS(CONFLICTS!$B$6:$B$205,A30,CONFLICTS!$I$6:$I$205,"RESOLVED",CONFLICTS!$R$6:$R$205,"VALID")&gt;0,"RESOLVED","NONE")))</x:f>
      </x:c>
      <x:c r="I30" s="17"/>
      <x:c r="J30" s="17"/>
      <x:c r="K30" s="21" t="str">
        <x:f>IF(C30="","",IF(AND(COUNTIF(LISTS!$B$2:$B$10,C30)=1,C30=UPPER(C30)),"VALID","INVALID"))</x:f>
      </x:c>
      <x:c r="L30" s="21" t="str">
        <x:f>IF(E30="","",IF(AND(COUNTIF(LISTS!$A$2:$A$8,E30)=1,E30=UPPER(E30)),"VALID","INVALID"))</x:f>
      </x:c>
      <x:c r="M30" s="21" t="str">
        <x:f>IF(F30="","",IF(AND(COUNTIF(LISTS!$D$2:$D$4,F30)=1,IFERROR(FIND(F30,UPPER(F30)),0)=1),"VALID","INVALID"))</x:f>
      </x:c>
      <x:c r="N30" s="21" t="str">
        <x:f>IF(G30="","",IF(AND(COUNTIF(LISTS!$E$2:$E$4,G30)=1,IFERROR(FIND(G30,UPPER(G30)),0)=1),"VALID","INVALID"))</x:f>
      </x:c>
      <x:c r="O30" s="21" t="str">
        <x:f>IF(I30="","",IF(AND(COUNTIF(LISTS!$I$2:$I$4,I30)=1,IFERROR(FIND(I30,UPPER(I30)),0)=1),"VALID","INVALID"))</x:f>
      </x:c>
      <x:c r="P30" s="21" t="str">
        <x:f>IF(A30="","",IF(COUNTIF($A$6:$A$205,A30)&gt;1,"INVALID - DUPLICATE ID",IF(AND(B30&lt;&gt;"",D30&lt;&gt;"",J30&lt;&gt;"",OR(H30="NONE",H30="OPEN",H30="RESOLVED"),K30="VALID",L30="VALID",M30="VALID",N30="VALID",O30="VALID"),"VALID","INVALID - CONTROL TOKEN")))</x:f>
      </x:c>
      <x:c r="Q30" s="21" t="str">
        <x:f>IF(A30="","",IF(COUNTIFS(EVIDENCE_PACKET!$A$6:$A$205,D30,EVIDENCE_PACKET!$B$6:$B$205,A30,EVIDENCE_PACKET!$O$6:$O$205,"VALID")=1,"READY","INVALID - EVIDENCE LINK"))</x:f>
      </x:c>
      <x:c r="R30" s="21" t="str">
        <x:f>IF(A30="","",IF(OR(P30&lt;&gt;"VALID",Q30&lt;&gt;"READY",X30&lt;&gt;"MATCH"),"BLOCKED",IF(AND(C30="REGULATORY / REGISTRATION STATUS",E30="REGULATOR / OFFICIAL REGISTER"),"FIT",IF(AND(OR(C30="SERVICE EXISTS / IS OFFERED",C30="ACCESS / AVAILABILITY"),E30="PROVIDER FIRST-PARTY PAGE"),"FIT",IF(AND(C30="EXPERIENCE SIGNAL",E30="REVIEW / FORUM / TESTIMONIAL"),"FIT",IF(AND(C30="VISIBILITY / DISCOVERY",E30="SEARCH / VISIBILITY OBSERVATION"),"FIT",IF(AND(C30="PUBLIC MARKETING / ADVERTISING CLAIM",E30="UK ADVERTISING / CLAIMS GOVERNANCE"),"FIT",IF(AND(OR(C30="CLINICAL EFFICACY / EFFECT",C30="SAFETY",C30="PATIENT ELIGIBILITY / SUITABILITY"),OR(E30="CLINICAL GUIDELINE / EVIDENCE STANDARD",E30="MANUFACTURER / PRODUCT PAGE")),"REVIEW","MISMATCH"))))))))</x:f>
      </x:c>
      <x:c r="S30" s="21" t="str">
        <x:f>IF(A30="","",IF(OR(P30&lt;&gt;"VALID",Q30&lt;&gt;"READY",X30&lt;&gt;"MATCH"),"BLOCKED",IF(W30="UNRESOLVED","BLOCKED - EVIDENCE UNRESOLVED",IF(W30="INFERRED","ESCALATE",IF(F30&lt;&gt;"CURRENT","BLOCKED - FRESHNESS",IF(G30&lt;&gt;"YES","BLOCKED - JURISDICTION",IF(H30="OPEN","BLOCKED - CONFLICT",IF(AND(OR(C30="CLINICAL EFFICACY / EFFECT",C30="SAFETY",C30="PATIENT ELIGIBILITY / SUITABILITY"),I30="REQUIRED / NOT COMPLETED"),"ESCALATE",IF(R30="MISMATCH","BLOCKED",IF(R30="REVIEW","ESCALATE","READY"))))))))))</x:f>
      </x:c>
      <x:c r="T30" s="21" t="str">
        <x:f>IF(A30="","",IF(S30="READY",IF(C30="REGULATORY / REGISTRATION STATUS","PUBLISH OFFICIAL STATUS",IF(OR(C30="SERVICE EXISTS / IS OFFERED",C30="ACCESS / AVAILABILITY"),"PUBLISH SERVICE FACT",IF(C30="PUBLIC MARKETING / ADVERTISING CLAIM","PUBLISH SCOPED CONTEXT",IF(C30="EXPERIENCE SIGNAL","REFERENCE ONLY",IF(C30="VISIBILITY / DISCOVERY","DISCOVERY ONLY","PUBLISH SCOPED CONTEXT"))))),IF(S30="ESCALATE","ESCALATE","REFUSE STRONGER CLAIM")))</x:f>
      </x:c>
      <x:c r="U30" s="21" t="str">
        <x:f>IF(A30="","",IF(C30="REGULATORY / REGISTRATION STATUS","Do not infer clinical superiority, outcomes or current capacity.",IF(OR(C30="SERVICE EXISTS / IS OFFERED",C30="ACCESS / AVAILABILITY"),"Do not infer efficacy, safety, suitability or comparative quality.",IF(C30="PUBLIC MARKETING / ADVERTISING CLAIM","Do not infer clinical efficacy, patient suitability, treatment outcomes or legal clearance for a specific advert.",IF(C30="EXPERIENCE SIGNAL","Do not infer representative efficacy, safety rates or causal outcomes.",IF(C30="VISIBILITY / DISCOVERY","Do not infer healthcare quality, efficacy, safety, capacity or suitability.","Do not infer a consequential healthcare claim beyond the reviewed evidence scope."))))))</x:f>
      </x:c>
      <x:c r="V30" s="21" t="str">
        <x:f>IF(A30="","","Reopen when source role, freshness, jurisdiction, material conflict, specialist-review state or claim scope changes.")</x:f>
      </x:c>
      <x:c r="W30" s="34" t="str">
        <x:f>IF(D30="","",IF(COUNTIFS(EVIDENCE_PACKET!$A$6:$A$205,D30,EVIDENCE_PACKET!$B$6:$B$205,A30,EVIDENCE_PACKET!$O$6:$O$205,"VALID")=1,VLOOKUP(D30,EVIDENCE_PACKET!$A$6:$O$205,5,FALSE),"INVALID LINK"))</x:f>
      </x:c>
      <x:c r="X30" s="34" t="str">
        <x:f>IF(A30="","",IF(Q30&lt;&gt;"READY","INVALID - EVIDENCE LINK",IF(AND(E30=VLOOKUP(D30,EVIDENCE_PACKET!$A$6:$O$205,3,FALSE),W30=VLOOKUP(D30,EVIDENCE_PACKET!$A$6:$O$205,5,FALSE),F30=VLOOKUP(D30,EVIDENCE_PACKET!$A$6:$O$205,6,FALSE),G30=VLOOKUP(D30,EVIDENCE_PACKET!$A$6:$O$205,7,FALSE)),"MATCH","MISMATCH - UPSTREAM EVIDENCE")))</x:f>
      </x:c>
    </x:row>
    <x:row r="31">
      <x:c r="A31" s="17"/>
      <x:c r="B31" s="17"/>
      <x:c r="C31" s="17"/>
      <x:c r="D31" s="17"/>
      <x:c r="E31" s="34" t="str">
        <x:f>IF(D31="","",IF(COUNTIFS(EVIDENCE_PACKET!$A$6:$A$205,D31,EVIDENCE_PACKET!$B$6:$B$205,A31,EVIDENCE_PACKET!$O$6:$O$205,"VALID")=1,VLOOKUP(D31,EVIDENCE_PACKET!$A$6:$O$205,3,FALSE),"INVALID LINK"))</x:f>
      </x:c>
      <x:c r="F31" s="34" t="str">
        <x:f>IF(D31="","",IF(COUNTIFS(EVIDENCE_PACKET!$A$6:$A$205,D31,EVIDENCE_PACKET!$B$6:$B$205,A31,EVIDENCE_PACKET!$O$6:$O$205,"VALID")=1,VLOOKUP(D31,EVIDENCE_PACKET!$A$6:$O$205,6,FALSE),"INVALID LINK"))</x:f>
      </x:c>
      <x:c r="G31" s="34" t="str">
        <x:f>IF(D31="","",IF(COUNTIFS(EVIDENCE_PACKET!$A$6:$A$205,D31,EVIDENCE_PACKET!$B$6:$B$205,A31,EVIDENCE_PACKET!$O$6:$O$205,"VALID")=1,VLOOKUP(D31,EVIDENCE_PACKET!$A$6:$O$205,7,FALSE),"INVALID LINK"))</x:f>
      </x:c>
      <x:c r="H31" s="34" t="str">
        <x:f>IF(A31="","",IF(COUNTIFS(CONFLICTS!$B$6:$B$205,A31,CONFLICTS!$H$6:$H$205,"YES",CONFLICTS!$I$6:$I$205,"OPEN",CONFLICTS!$R$6:$R$205,"VALID")&gt;0,"OPEN",IF(COUNTIFS(CONFLICTS!$B$6:$B$205,A31,CONFLICTS!$I$6:$I$205,"RESOLVED",CONFLICTS!$R$6:$R$205,"VALID")&gt;0,"RESOLVED","NONE")))</x:f>
      </x:c>
      <x:c r="I31" s="17"/>
      <x:c r="J31" s="17"/>
      <x:c r="K31" s="21" t="str">
        <x:f>IF(C31="","",IF(AND(COUNTIF(LISTS!$B$2:$B$10,C31)=1,C31=UPPER(C31)),"VALID","INVALID"))</x:f>
      </x:c>
      <x:c r="L31" s="21" t="str">
        <x:f>IF(E31="","",IF(AND(COUNTIF(LISTS!$A$2:$A$8,E31)=1,E31=UPPER(E31)),"VALID","INVALID"))</x:f>
      </x:c>
      <x:c r="M31" s="21" t="str">
        <x:f>IF(F31="","",IF(AND(COUNTIF(LISTS!$D$2:$D$4,F31)=1,IFERROR(FIND(F31,UPPER(F31)),0)=1),"VALID","INVALID"))</x:f>
      </x:c>
      <x:c r="N31" s="21" t="str">
        <x:f>IF(G31="","",IF(AND(COUNTIF(LISTS!$E$2:$E$4,G31)=1,IFERROR(FIND(G31,UPPER(G31)),0)=1),"VALID","INVALID"))</x:f>
      </x:c>
      <x:c r="O31" s="21" t="str">
        <x:f>IF(I31="","",IF(AND(COUNTIF(LISTS!$I$2:$I$4,I31)=1,IFERROR(FIND(I31,UPPER(I31)),0)=1),"VALID","INVALID"))</x:f>
      </x:c>
      <x:c r="P31" s="21" t="str">
        <x:f>IF(A31="","",IF(COUNTIF($A$6:$A$205,A31)&gt;1,"INVALID - DUPLICATE ID",IF(AND(B31&lt;&gt;"",D31&lt;&gt;"",J31&lt;&gt;"",OR(H31="NONE",H31="OPEN",H31="RESOLVED"),K31="VALID",L31="VALID",M31="VALID",N31="VALID",O31="VALID"),"VALID","INVALID - CONTROL TOKEN")))</x:f>
      </x:c>
      <x:c r="Q31" s="21" t="str">
        <x:f>IF(A31="","",IF(COUNTIFS(EVIDENCE_PACKET!$A$6:$A$205,D31,EVIDENCE_PACKET!$B$6:$B$205,A31,EVIDENCE_PACKET!$O$6:$O$205,"VALID")=1,"READY","INVALID - EVIDENCE LINK"))</x:f>
      </x:c>
      <x:c r="R31" s="21" t="str">
        <x:f>IF(A31="","",IF(OR(P31&lt;&gt;"VALID",Q31&lt;&gt;"READY",X31&lt;&gt;"MATCH"),"BLOCKED",IF(AND(C31="REGULATORY / REGISTRATION STATUS",E31="REGULATOR / OFFICIAL REGISTER"),"FIT",IF(AND(OR(C31="SERVICE EXISTS / IS OFFERED",C31="ACCESS / AVAILABILITY"),E31="PROVIDER FIRST-PARTY PAGE"),"FIT",IF(AND(C31="EXPERIENCE SIGNAL",E31="REVIEW / FORUM / TESTIMONIAL"),"FIT",IF(AND(C31="VISIBILITY / DISCOVERY",E31="SEARCH / VISIBILITY OBSERVATION"),"FIT",IF(AND(C31="PUBLIC MARKETING / ADVERTISING CLAIM",E31="UK ADVERTISING / CLAIMS GOVERNANCE"),"FIT",IF(AND(OR(C31="CLINICAL EFFICACY / EFFECT",C31="SAFETY",C31="PATIENT ELIGIBILITY / SUITABILITY"),OR(E31="CLINICAL GUIDELINE / EVIDENCE STANDARD",E31="MANUFACTURER / PRODUCT PAGE")),"REVIEW","MISMATCH"))))))))</x:f>
      </x:c>
      <x:c r="S31" s="21" t="str">
        <x:f>IF(A31="","",IF(OR(P31&lt;&gt;"VALID",Q31&lt;&gt;"READY",X31&lt;&gt;"MATCH"),"BLOCKED",IF(W31="UNRESOLVED","BLOCKED - EVIDENCE UNRESOLVED",IF(W31="INFERRED","ESCALATE",IF(F31&lt;&gt;"CURRENT","BLOCKED - FRESHNESS",IF(G31&lt;&gt;"YES","BLOCKED - JURISDICTION",IF(H31="OPEN","BLOCKED - CONFLICT",IF(AND(OR(C31="CLINICAL EFFICACY / EFFECT",C31="SAFETY",C31="PATIENT ELIGIBILITY / SUITABILITY"),I31="REQUIRED / NOT COMPLETED"),"ESCALATE",IF(R31="MISMATCH","BLOCKED",IF(R31="REVIEW","ESCALATE","READY"))))))))))</x:f>
      </x:c>
      <x:c r="T31" s="21" t="str">
        <x:f>IF(A31="","",IF(S31="READY",IF(C31="REGULATORY / REGISTRATION STATUS","PUBLISH OFFICIAL STATUS",IF(OR(C31="SERVICE EXISTS / IS OFFERED",C31="ACCESS / AVAILABILITY"),"PUBLISH SERVICE FACT",IF(C31="PUBLIC MARKETING / ADVERTISING CLAIM","PUBLISH SCOPED CONTEXT",IF(C31="EXPERIENCE SIGNAL","REFERENCE ONLY",IF(C31="VISIBILITY / DISCOVERY","DISCOVERY ONLY","PUBLISH SCOPED CONTEXT"))))),IF(S31="ESCALATE","ESCALATE","REFUSE STRONGER CLAIM")))</x:f>
      </x:c>
      <x:c r="U31" s="21" t="str">
        <x:f>IF(A31="","",IF(C31="REGULATORY / REGISTRATION STATUS","Do not infer clinical superiority, outcomes or current capacity.",IF(OR(C31="SERVICE EXISTS / IS OFFERED",C31="ACCESS / AVAILABILITY"),"Do not infer efficacy, safety, suitability or comparative quality.",IF(C31="PUBLIC MARKETING / ADVERTISING CLAIM","Do not infer clinical efficacy, patient suitability, treatment outcomes or legal clearance for a specific advert.",IF(C31="EXPERIENCE SIGNAL","Do not infer representative efficacy, safety rates or causal outcomes.",IF(C31="VISIBILITY / DISCOVERY","Do not infer healthcare quality, efficacy, safety, capacity or suitability.","Do not infer a consequential healthcare claim beyond the reviewed evidence scope."))))))</x:f>
      </x:c>
      <x:c r="V31" s="21" t="str">
        <x:f>IF(A31="","","Reopen when source role, freshness, jurisdiction, material conflict, specialist-review state or claim scope changes.")</x:f>
      </x:c>
      <x:c r="W31" s="34" t="str">
        <x:f>IF(D31="","",IF(COUNTIFS(EVIDENCE_PACKET!$A$6:$A$205,D31,EVIDENCE_PACKET!$B$6:$B$205,A31,EVIDENCE_PACKET!$O$6:$O$205,"VALID")=1,VLOOKUP(D31,EVIDENCE_PACKET!$A$6:$O$205,5,FALSE),"INVALID LINK"))</x:f>
      </x:c>
      <x:c r="X31" s="34" t="str">
        <x:f>IF(A31="","",IF(Q31&lt;&gt;"READY","INVALID - EVIDENCE LINK",IF(AND(E31=VLOOKUP(D31,EVIDENCE_PACKET!$A$6:$O$205,3,FALSE),W31=VLOOKUP(D31,EVIDENCE_PACKET!$A$6:$O$205,5,FALSE),F31=VLOOKUP(D31,EVIDENCE_PACKET!$A$6:$O$205,6,FALSE),G31=VLOOKUP(D31,EVIDENCE_PACKET!$A$6:$O$205,7,FALSE)),"MATCH","MISMATCH - UPSTREAM EVIDENCE")))</x:f>
      </x:c>
    </x:row>
    <x:row r="32">
      <x:c r="A32" s="17"/>
      <x:c r="B32" s="17"/>
      <x:c r="C32" s="17"/>
      <x:c r="D32" s="17"/>
      <x:c r="E32" s="34" t="str">
        <x:f>IF(D32="","",IF(COUNTIFS(EVIDENCE_PACKET!$A$6:$A$205,D32,EVIDENCE_PACKET!$B$6:$B$205,A32,EVIDENCE_PACKET!$O$6:$O$205,"VALID")=1,VLOOKUP(D32,EVIDENCE_PACKET!$A$6:$O$205,3,FALSE),"INVALID LINK"))</x:f>
      </x:c>
      <x:c r="F32" s="34" t="str">
        <x:f>IF(D32="","",IF(COUNTIFS(EVIDENCE_PACKET!$A$6:$A$205,D32,EVIDENCE_PACKET!$B$6:$B$205,A32,EVIDENCE_PACKET!$O$6:$O$205,"VALID")=1,VLOOKUP(D32,EVIDENCE_PACKET!$A$6:$O$205,6,FALSE),"INVALID LINK"))</x:f>
      </x:c>
      <x:c r="G32" s="34" t="str">
        <x:f>IF(D32="","",IF(COUNTIFS(EVIDENCE_PACKET!$A$6:$A$205,D32,EVIDENCE_PACKET!$B$6:$B$205,A32,EVIDENCE_PACKET!$O$6:$O$205,"VALID")=1,VLOOKUP(D32,EVIDENCE_PACKET!$A$6:$O$205,7,FALSE),"INVALID LINK"))</x:f>
      </x:c>
      <x:c r="H32" s="34" t="str">
        <x:f>IF(A32="","",IF(COUNTIFS(CONFLICTS!$B$6:$B$205,A32,CONFLICTS!$H$6:$H$205,"YES",CONFLICTS!$I$6:$I$205,"OPEN",CONFLICTS!$R$6:$R$205,"VALID")&gt;0,"OPEN",IF(COUNTIFS(CONFLICTS!$B$6:$B$205,A32,CONFLICTS!$I$6:$I$205,"RESOLVED",CONFLICTS!$R$6:$R$205,"VALID")&gt;0,"RESOLVED","NONE")))</x:f>
      </x:c>
      <x:c r="I32" s="17"/>
      <x:c r="J32" s="17"/>
      <x:c r="K32" s="21" t="str">
        <x:f>IF(C32="","",IF(AND(COUNTIF(LISTS!$B$2:$B$10,C32)=1,C32=UPPER(C32)),"VALID","INVALID"))</x:f>
      </x:c>
      <x:c r="L32" s="21" t="str">
        <x:f>IF(E32="","",IF(AND(COUNTIF(LISTS!$A$2:$A$8,E32)=1,E32=UPPER(E32)),"VALID","INVALID"))</x:f>
      </x:c>
      <x:c r="M32" s="21" t="str">
        <x:f>IF(F32="","",IF(AND(COUNTIF(LISTS!$D$2:$D$4,F32)=1,IFERROR(FIND(F32,UPPER(F32)),0)=1),"VALID","INVALID"))</x:f>
      </x:c>
      <x:c r="N32" s="21" t="str">
        <x:f>IF(G32="","",IF(AND(COUNTIF(LISTS!$E$2:$E$4,G32)=1,IFERROR(FIND(G32,UPPER(G32)),0)=1),"VALID","INVALID"))</x:f>
      </x:c>
      <x:c r="O32" s="21" t="str">
        <x:f>IF(I32="","",IF(AND(COUNTIF(LISTS!$I$2:$I$4,I32)=1,IFERROR(FIND(I32,UPPER(I32)),0)=1),"VALID","INVALID"))</x:f>
      </x:c>
      <x:c r="P32" s="21" t="str">
        <x:f>IF(A32="","",IF(COUNTIF($A$6:$A$205,A32)&gt;1,"INVALID - DUPLICATE ID",IF(AND(B32&lt;&gt;"",D32&lt;&gt;"",J32&lt;&gt;"",OR(H32="NONE",H32="OPEN",H32="RESOLVED"),K32="VALID",L32="VALID",M32="VALID",N32="VALID",O32="VALID"),"VALID","INVALID - CONTROL TOKEN")))</x:f>
      </x:c>
      <x:c r="Q32" s="21" t="str">
        <x:f>IF(A32="","",IF(COUNTIFS(EVIDENCE_PACKET!$A$6:$A$205,D32,EVIDENCE_PACKET!$B$6:$B$205,A32,EVIDENCE_PACKET!$O$6:$O$205,"VALID")=1,"READY","INVALID - EVIDENCE LINK"))</x:f>
      </x:c>
      <x:c r="R32" s="21" t="str">
        <x:f>IF(A32="","",IF(OR(P32&lt;&gt;"VALID",Q32&lt;&gt;"READY",X32&lt;&gt;"MATCH"),"BLOCKED",IF(AND(C32="REGULATORY / REGISTRATION STATUS",E32="REGULATOR / OFFICIAL REGISTER"),"FIT",IF(AND(OR(C32="SERVICE EXISTS / IS OFFERED",C32="ACCESS / AVAILABILITY"),E32="PROVIDER FIRST-PARTY PAGE"),"FIT",IF(AND(C32="EXPERIENCE SIGNAL",E32="REVIEW / FORUM / TESTIMONIAL"),"FIT",IF(AND(C32="VISIBILITY / DISCOVERY",E32="SEARCH / VISIBILITY OBSERVATION"),"FIT",IF(AND(C32="PUBLIC MARKETING / ADVERTISING CLAIM",E32="UK ADVERTISING / CLAIMS GOVERNANCE"),"FIT",IF(AND(OR(C32="CLINICAL EFFICACY / EFFECT",C32="SAFETY",C32="PATIENT ELIGIBILITY / SUITABILITY"),OR(E32="CLINICAL GUIDELINE / EVIDENCE STANDARD",E32="MANUFACTURER / PRODUCT PAGE")),"REVIEW","MISMATCH"))))))))</x:f>
      </x:c>
      <x:c r="S32" s="21" t="str">
        <x:f>IF(A32="","",IF(OR(P32&lt;&gt;"VALID",Q32&lt;&gt;"READY",X32&lt;&gt;"MATCH"),"BLOCKED",IF(W32="UNRESOLVED","BLOCKED - EVIDENCE UNRESOLVED",IF(W32="INFERRED","ESCALATE",IF(F32&lt;&gt;"CURRENT","BLOCKED - FRESHNESS",IF(G32&lt;&gt;"YES","BLOCKED - JURISDICTION",IF(H32="OPEN","BLOCKED - CONFLICT",IF(AND(OR(C32="CLINICAL EFFICACY / EFFECT",C32="SAFETY",C32="PATIENT ELIGIBILITY / SUITABILITY"),I32="REQUIRED / NOT COMPLETED"),"ESCALATE",IF(R32="MISMATCH","BLOCKED",IF(R32="REVIEW","ESCALATE","READY"))))))))))</x:f>
      </x:c>
      <x:c r="T32" s="21" t="str">
        <x:f>IF(A32="","",IF(S32="READY",IF(C32="REGULATORY / REGISTRATION STATUS","PUBLISH OFFICIAL STATUS",IF(OR(C32="SERVICE EXISTS / IS OFFERED",C32="ACCESS / AVAILABILITY"),"PUBLISH SERVICE FACT",IF(C32="PUBLIC MARKETING / ADVERTISING CLAIM","PUBLISH SCOPED CONTEXT",IF(C32="EXPERIENCE SIGNAL","REFERENCE ONLY",IF(C32="VISIBILITY / DISCOVERY","DISCOVERY ONLY","PUBLISH SCOPED CONTEXT"))))),IF(S32="ESCALATE","ESCALATE","REFUSE STRONGER CLAIM")))</x:f>
      </x:c>
      <x:c r="U32" s="21" t="str">
        <x:f>IF(A32="","",IF(C32="REGULATORY / REGISTRATION STATUS","Do not infer clinical superiority, outcomes or current capacity.",IF(OR(C32="SERVICE EXISTS / IS OFFERED",C32="ACCESS / AVAILABILITY"),"Do not infer efficacy, safety, suitability or comparative quality.",IF(C32="PUBLIC MARKETING / ADVERTISING CLAIM","Do not infer clinical efficacy, patient suitability, treatment outcomes or legal clearance for a specific advert.",IF(C32="EXPERIENCE SIGNAL","Do not infer representative efficacy, safety rates or causal outcomes.",IF(C32="VISIBILITY / DISCOVERY","Do not infer healthcare quality, efficacy, safety, capacity or suitability.","Do not infer a consequential healthcare claim beyond the reviewed evidence scope."))))))</x:f>
      </x:c>
      <x:c r="V32" s="21" t="str">
        <x:f>IF(A32="","","Reopen when source role, freshness, jurisdiction, material conflict, specialist-review state or claim scope changes.")</x:f>
      </x:c>
      <x:c r="W32" s="34" t="str">
        <x:f>IF(D32="","",IF(COUNTIFS(EVIDENCE_PACKET!$A$6:$A$205,D32,EVIDENCE_PACKET!$B$6:$B$205,A32,EVIDENCE_PACKET!$O$6:$O$205,"VALID")=1,VLOOKUP(D32,EVIDENCE_PACKET!$A$6:$O$205,5,FALSE),"INVALID LINK"))</x:f>
      </x:c>
      <x:c r="X32" s="34" t="str">
        <x:f>IF(A32="","",IF(Q32&lt;&gt;"READY","INVALID - EVIDENCE LINK",IF(AND(E32=VLOOKUP(D32,EVIDENCE_PACKET!$A$6:$O$205,3,FALSE),W32=VLOOKUP(D32,EVIDENCE_PACKET!$A$6:$O$205,5,FALSE),F32=VLOOKUP(D32,EVIDENCE_PACKET!$A$6:$O$205,6,FALSE),G32=VLOOKUP(D32,EVIDENCE_PACKET!$A$6:$O$205,7,FALSE)),"MATCH","MISMATCH - UPSTREAM EVIDENCE")))</x:f>
      </x:c>
    </x:row>
    <x:row r="33">
      <x:c r="A33" s="17"/>
      <x:c r="B33" s="17"/>
      <x:c r="C33" s="17"/>
      <x:c r="D33" s="17"/>
      <x:c r="E33" s="34" t="str">
        <x:f>IF(D33="","",IF(COUNTIFS(EVIDENCE_PACKET!$A$6:$A$205,D33,EVIDENCE_PACKET!$B$6:$B$205,A33,EVIDENCE_PACKET!$O$6:$O$205,"VALID")=1,VLOOKUP(D33,EVIDENCE_PACKET!$A$6:$O$205,3,FALSE),"INVALID LINK"))</x:f>
      </x:c>
      <x:c r="F33" s="34" t="str">
        <x:f>IF(D33="","",IF(COUNTIFS(EVIDENCE_PACKET!$A$6:$A$205,D33,EVIDENCE_PACKET!$B$6:$B$205,A33,EVIDENCE_PACKET!$O$6:$O$205,"VALID")=1,VLOOKUP(D33,EVIDENCE_PACKET!$A$6:$O$205,6,FALSE),"INVALID LINK"))</x:f>
      </x:c>
      <x:c r="G33" s="34" t="str">
        <x:f>IF(D33="","",IF(COUNTIFS(EVIDENCE_PACKET!$A$6:$A$205,D33,EVIDENCE_PACKET!$B$6:$B$205,A33,EVIDENCE_PACKET!$O$6:$O$205,"VALID")=1,VLOOKUP(D33,EVIDENCE_PACKET!$A$6:$O$205,7,FALSE),"INVALID LINK"))</x:f>
      </x:c>
      <x:c r="H33" s="34" t="str">
        <x:f>IF(A33="","",IF(COUNTIFS(CONFLICTS!$B$6:$B$205,A33,CONFLICTS!$H$6:$H$205,"YES",CONFLICTS!$I$6:$I$205,"OPEN",CONFLICTS!$R$6:$R$205,"VALID")&gt;0,"OPEN",IF(COUNTIFS(CONFLICTS!$B$6:$B$205,A33,CONFLICTS!$I$6:$I$205,"RESOLVED",CONFLICTS!$R$6:$R$205,"VALID")&gt;0,"RESOLVED","NONE")))</x:f>
      </x:c>
      <x:c r="I33" s="17"/>
      <x:c r="J33" s="17"/>
      <x:c r="K33" s="21" t="str">
        <x:f>IF(C33="","",IF(AND(COUNTIF(LISTS!$B$2:$B$10,C33)=1,C33=UPPER(C33)),"VALID","INVALID"))</x:f>
      </x:c>
      <x:c r="L33" s="21" t="str">
        <x:f>IF(E33="","",IF(AND(COUNTIF(LISTS!$A$2:$A$8,E33)=1,E33=UPPER(E33)),"VALID","INVALID"))</x:f>
      </x:c>
      <x:c r="M33" s="21" t="str">
        <x:f>IF(F33="","",IF(AND(COUNTIF(LISTS!$D$2:$D$4,F33)=1,IFERROR(FIND(F33,UPPER(F33)),0)=1),"VALID","INVALID"))</x:f>
      </x:c>
      <x:c r="N33" s="21" t="str">
        <x:f>IF(G33="","",IF(AND(COUNTIF(LISTS!$E$2:$E$4,G33)=1,IFERROR(FIND(G33,UPPER(G33)),0)=1),"VALID","INVALID"))</x:f>
      </x:c>
      <x:c r="O33" s="21" t="str">
        <x:f>IF(I33="","",IF(AND(COUNTIF(LISTS!$I$2:$I$4,I33)=1,IFERROR(FIND(I33,UPPER(I33)),0)=1),"VALID","INVALID"))</x:f>
      </x:c>
      <x:c r="P33" s="21" t="str">
        <x:f>IF(A33="","",IF(COUNTIF($A$6:$A$205,A33)&gt;1,"INVALID - DUPLICATE ID",IF(AND(B33&lt;&gt;"",D33&lt;&gt;"",J33&lt;&gt;"",OR(H33="NONE",H33="OPEN",H33="RESOLVED"),K33="VALID",L33="VALID",M33="VALID",N33="VALID",O33="VALID"),"VALID","INVALID - CONTROL TOKEN")))</x:f>
      </x:c>
      <x:c r="Q33" s="21" t="str">
        <x:f>IF(A33="","",IF(COUNTIFS(EVIDENCE_PACKET!$A$6:$A$205,D33,EVIDENCE_PACKET!$B$6:$B$205,A33,EVIDENCE_PACKET!$O$6:$O$205,"VALID")=1,"READY","INVALID - EVIDENCE LINK"))</x:f>
      </x:c>
      <x:c r="R33" s="21" t="str">
        <x:f>IF(A33="","",IF(OR(P33&lt;&gt;"VALID",Q33&lt;&gt;"READY",X33&lt;&gt;"MATCH"),"BLOCKED",IF(AND(C33="REGULATORY / REGISTRATION STATUS",E33="REGULATOR / OFFICIAL REGISTER"),"FIT",IF(AND(OR(C33="SERVICE EXISTS / IS OFFERED",C33="ACCESS / AVAILABILITY"),E33="PROVIDER FIRST-PARTY PAGE"),"FIT",IF(AND(C33="EXPERIENCE SIGNAL",E33="REVIEW / FORUM / TESTIMONIAL"),"FIT",IF(AND(C33="VISIBILITY / DISCOVERY",E33="SEARCH / VISIBILITY OBSERVATION"),"FIT",IF(AND(C33="PUBLIC MARKETING / ADVERTISING CLAIM",E33="UK ADVERTISING / CLAIMS GOVERNANCE"),"FIT",IF(AND(OR(C33="CLINICAL EFFICACY / EFFECT",C33="SAFETY",C33="PATIENT ELIGIBILITY / SUITABILITY"),OR(E33="CLINICAL GUIDELINE / EVIDENCE STANDARD",E33="MANUFACTURER / PRODUCT PAGE")),"REVIEW","MISMATCH"))))))))</x:f>
      </x:c>
      <x:c r="S33" s="21" t="str">
        <x:f>IF(A33="","",IF(OR(P33&lt;&gt;"VALID",Q33&lt;&gt;"READY",X33&lt;&gt;"MATCH"),"BLOCKED",IF(W33="UNRESOLVED","BLOCKED - EVIDENCE UNRESOLVED",IF(W33="INFERRED","ESCALATE",IF(F33&lt;&gt;"CURRENT","BLOCKED - FRESHNESS",IF(G33&lt;&gt;"YES","BLOCKED - JURISDICTION",IF(H33="OPEN","BLOCKED - CONFLICT",IF(AND(OR(C33="CLINICAL EFFICACY / EFFECT",C33="SAFETY",C33="PATIENT ELIGIBILITY / SUITABILITY"),I33="REQUIRED / NOT COMPLETED"),"ESCALATE",IF(R33="MISMATCH","BLOCKED",IF(R33="REVIEW","ESCALATE","READY"))))))))))</x:f>
      </x:c>
      <x:c r="T33" s="21" t="str">
        <x:f>IF(A33="","",IF(S33="READY",IF(C33="REGULATORY / REGISTRATION STATUS","PUBLISH OFFICIAL STATUS",IF(OR(C33="SERVICE EXISTS / IS OFFERED",C33="ACCESS / AVAILABILITY"),"PUBLISH SERVICE FACT",IF(C33="PUBLIC MARKETING / ADVERTISING CLAIM","PUBLISH SCOPED CONTEXT",IF(C33="EXPERIENCE SIGNAL","REFERENCE ONLY",IF(C33="VISIBILITY / DISCOVERY","DISCOVERY ONLY","PUBLISH SCOPED CONTEXT"))))),IF(S33="ESCALATE","ESCALATE","REFUSE STRONGER CLAIM")))</x:f>
      </x:c>
      <x:c r="U33" s="21" t="str">
        <x:f>IF(A33="","",IF(C33="REGULATORY / REGISTRATION STATUS","Do not infer clinical superiority, outcomes or current capacity.",IF(OR(C33="SERVICE EXISTS / IS OFFERED",C33="ACCESS / AVAILABILITY"),"Do not infer efficacy, safety, suitability or comparative quality.",IF(C33="PUBLIC MARKETING / ADVERTISING CLAIM","Do not infer clinical efficacy, patient suitability, treatment outcomes or legal clearance for a specific advert.",IF(C33="EXPERIENCE SIGNAL","Do not infer representative efficacy, safety rates or causal outcomes.",IF(C33="VISIBILITY / DISCOVERY","Do not infer healthcare quality, efficacy, safety, capacity or suitability.","Do not infer a consequential healthcare claim beyond the reviewed evidence scope."))))))</x:f>
      </x:c>
      <x:c r="V33" s="21" t="str">
        <x:f>IF(A33="","","Reopen when source role, freshness, jurisdiction, material conflict, specialist-review state or claim scope changes.")</x:f>
      </x:c>
      <x:c r="W33" s="34" t="str">
        <x:f>IF(D33="","",IF(COUNTIFS(EVIDENCE_PACKET!$A$6:$A$205,D33,EVIDENCE_PACKET!$B$6:$B$205,A33,EVIDENCE_PACKET!$O$6:$O$205,"VALID")=1,VLOOKUP(D33,EVIDENCE_PACKET!$A$6:$O$205,5,FALSE),"INVALID LINK"))</x:f>
      </x:c>
      <x:c r="X33" s="34" t="str">
        <x:f>IF(A33="","",IF(Q33&lt;&gt;"READY","INVALID - EVIDENCE LINK",IF(AND(E33=VLOOKUP(D33,EVIDENCE_PACKET!$A$6:$O$205,3,FALSE),W33=VLOOKUP(D33,EVIDENCE_PACKET!$A$6:$O$205,5,FALSE),F33=VLOOKUP(D33,EVIDENCE_PACKET!$A$6:$O$205,6,FALSE),G33=VLOOKUP(D33,EVIDENCE_PACKET!$A$6:$O$205,7,FALSE)),"MATCH","MISMATCH - UPSTREAM EVIDENCE")))</x:f>
      </x:c>
    </x:row>
    <x:row r="34">
      <x:c r="A34" s="17"/>
      <x:c r="B34" s="17"/>
      <x:c r="C34" s="17"/>
      <x:c r="D34" s="17"/>
      <x:c r="E34" s="34" t="str">
        <x:f>IF(D34="","",IF(COUNTIFS(EVIDENCE_PACKET!$A$6:$A$205,D34,EVIDENCE_PACKET!$B$6:$B$205,A34,EVIDENCE_PACKET!$O$6:$O$205,"VALID")=1,VLOOKUP(D34,EVIDENCE_PACKET!$A$6:$O$205,3,FALSE),"INVALID LINK"))</x:f>
      </x:c>
      <x:c r="F34" s="34" t="str">
        <x:f>IF(D34="","",IF(COUNTIFS(EVIDENCE_PACKET!$A$6:$A$205,D34,EVIDENCE_PACKET!$B$6:$B$205,A34,EVIDENCE_PACKET!$O$6:$O$205,"VALID")=1,VLOOKUP(D34,EVIDENCE_PACKET!$A$6:$O$205,6,FALSE),"INVALID LINK"))</x:f>
      </x:c>
      <x:c r="G34" s="34" t="str">
        <x:f>IF(D34="","",IF(COUNTIFS(EVIDENCE_PACKET!$A$6:$A$205,D34,EVIDENCE_PACKET!$B$6:$B$205,A34,EVIDENCE_PACKET!$O$6:$O$205,"VALID")=1,VLOOKUP(D34,EVIDENCE_PACKET!$A$6:$O$205,7,FALSE),"INVALID LINK"))</x:f>
      </x:c>
      <x:c r="H34" s="34" t="str">
        <x:f>IF(A34="","",IF(COUNTIFS(CONFLICTS!$B$6:$B$205,A34,CONFLICTS!$H$6:$H$205,"YES",CONFLICTS!$I$6:$I$205,"OPEN",CONFLICTS!$R$6:$R$205,"VALID")&gt;0,"OPEN",IF(COUNTIFS(CONFLICTS!$B$6:$B$205,A34,CONFLICTS!$I$6:$I$205,"RESOLVED",CONFLICTS!$R$6:$R$205,"VALID")&gt;0,"RESOLVED","NONE")))</x:f>
      </x:c>
      <x:c r="I34" s="17"/>
      <x:c r="J34" s="17"/>
      <x:c r="K34" s="21" t="str">
        <x:f>IF(C34="","",IF(AND(COUNTIF(LISTS!$B$2:$B$10,C34)=1,C34=UPPER(C34)),"VALID","INVALID"))</x:f>
      </x:c>
      <x:c r="L34" s="21" t="str">
        <x:f>IF(E34="","",IF(AND(COUNTIF(LISTS!$A$2:$A$8,E34)=1,E34=UPPER(E34)),"VALID","INVALID"))</x:f>
      </x:c>
      <x:c r="M34" s="21" t="str">
        <x:f>IF(F34="","",IF(AND(COUNTIF(LISTS!$D$2:$D$4,F34)=1,IFERROR(FIND(F34,UPPER(F34)),0)=1),"VALID","INVALID"))</x:f>
      </x:c>
      <x:c r="N34" s="21" t="str">
        <x:f>IF(G34="","",IF(AND(COUNTIF(LISTS!$E$2:$E$4,G34)=1,IFERROR(FIND(G34,UPPER(G34)),0)=1),"VALID","INVALID"))</x:f>
      </x:c>
      <x:c r="O34" s="21" t="str">
        <x:f>IF(I34="","",IF(AND(COUNTIF(LISTS!$I$2:$I$4,I34)=1,IFERROR(FIND(I34,UPPER(I34)),0)=1),"VALID","INVALID"))</x:f>
      </x:c>
      <x:c r="P34" s="21" t="str">
        <x:f>IF(A34="","",IF(COUNTIF($A$6:$A$205,A34)&gt;1,"INVALID - DUPLICATE ID",IF(AND(B34&lt;&gt;"",D34&lt;&gt;"",J34&lt;&gt;"",OR(H34="NONE",H34="OPEN",H34="RESOLVED"),K34="VALID",L34="VALID",M34="VALID",N34="VALID",O34="VALID"),"VALID","INVALID - CONTROL TOKEN")))</x:f>
      </x:c>
      <x:c r="Q34" s="21" t="str">
        <x:f>IF(A34="","",IF(COUNTIFS(EVIDENCE_PACKET!$A$6:$A$205,D34,EVIDENCE_PACKET!$B$6:$B$205,A34,EVIDENCE_PACKET!$O$6:$O$205,"VALID")=1,"READY","INVALID - EVIDENCE LINK"))</x:f>
      </x:c>
      <x:c r="R34" s="21" t="str">
        <x:f>IF(A34="","",IF(OR(P34&lt;&gt;"VALID",Q34&lt;&gt;"READY",X34&lt;&gt;"MATCH"),"BLOCKED",IF(AND(C34="REGULATORY / REGISTRATION STATUS",E34="REGULATOR / OFFICIAL REGISTER"),"FIT",IF(AND(OR(C34="SERVICE EXISTS / IS OFFERED",C34="ACCESS / AVAILABILITY"),E34="PROVIDER FIRST-PARTY PAGE"),"FIT",IF(AND(C34="EXPERIENCE SIGNAL",E34="REVIEW / FORUM / TESTIMONIAL"),"FIT",IF(AND(C34="VISIBILITY / DISCOVERY",E34="SEARCH / VISIBILITY OBSERVATION"),"FIT",IF(AND(C34="PUBLIC MARKETING / ADVERTISING CLAIM",E34="UK ADVERTISING / CLAIMS GOVERNANCE"),"FIT",IF(AND(OR(C34="CLINICAL EFFICACY / EFFECT",C34="SAFETY",C34="PATIENT ELIGIBILITY / SUITABILITY"),OR(E34="CLINICAL GUIDELINE / EVIDENCE STANDARD",E34="MANUFACTURER / PRODUCT PAGE")),"REVIEW","MISMATCH"))))))))</x:f>
      </x:c>
      <x:c r="S34" s="21" t="str">
        <x:f>IF(A34="","",IF(OR(P34&lt;&gt;"VALID",Q34&lt;&gt;"READY",X34&lt;&gt;"MATCH"),"BLOCKED",IF(W34="UNRESOLVED","BLOCKED - EVIDENCE UNRESOLVED",IF(W34="INFERRED","ESCALATE",IF(F34&lt;&gt;"CURRENT","BLOCKED - FRESHNESS",IF(G34&lt;&gt;"YES","BLOCKED - JURISDICTION",IF(H34="OPEN","BLOCKED - CONFLICT",IF(AND(OR(C34="CLINICAL EFFICACY / EFFECT",C34="SAFETY",C34="PATIENT ELIGIBILITY / SUITABILITY"),I34="REQUIRED / NOT COMPLETED"),"ESCALATE",IF(R34="MISMATCH","BLOCKED",IF(R34="REVIEW","ESCALATE","READY"))))))))))</x:f>
      </x:c>
      <x:c r="T34" s="21" t="str">
        <x:f>IF(A34="","",IF(S34="READY",IF(C34="REGULATORY / REGISTRATION STATUS","PUBLISH OFFICIAL STATUS",IF(OR(C34="SERVICE EXISTS / IS OFFERED",C34="ACCESS / AVAILABILITY"),"PUBLISH SERVICE FACT",IF(C34="PUBLIC MARKETING / ADVERTISING CLAIM","PUBLISH SCOPED CONTEXT",IF(C34="EXPERIENCE SIGNAL","REFERENCE ONLY",IF(C34="VISIBILITY / DISCOVERY","DISCOVERY ONLY","PUBLISH SCOPED CONTEXT"))))),IF(S34="ESCALATE","ESCALATE","REFUSE STRONGER CLAIM")))</x:f>
      </x:c>
      <x:c r="U34" s="21" t="str">
        <x:f>IF(A34="","",IF(C34="REGULATORY / REGISTRATION STATUS","Do not infer clinical superiority, outcomes or current capacity.",IF(OR(C34="SERVICE EXISTS / IS OFFERED",C34="ACCESS / AVAILABILITY"),"Do not infer efficacy, safety, suitability or comparative quality.",IF(C34="PUBLIC MARKETING / ADVERTISING CLAIM","Do not infer clinical efficacy, patient suitability, treatment outcomes or legal clearance for a specific advert.",IF(C34="EXPERIENCE SIGNAL","Do not infer representative efficacy, safety rates or causal outcomes.",IF(C34="VISIBILITY / DISCOVERY","Do not infer healthcare quality, efficacy, safety, capacity or suitability.","Do not infer a consequential healthcare claim beyond the reviewed evidence scope."))))))</x:f>
      </x:c>
      <x:c r="V34" s="21" t="str">
        <x:f>IF(A34="","","Reopen when source role, freshness, jurisdiction, material conflict, specialist-review state or claim scope changes.")</x:f>
      </x:c>
      <x:c r="W34" s="34" t="str">
        <x:f>IF(D34="","",IF(COUNTIFS(EVIDENCE_PACKET!$A$6:$A$205,D34,EVIDENCE_PACKET!$B$6:$B$205,A34,EVIDENCE_PACKET!$O$6:$O$205,"VALID")=1,VLOOKUP(D34,EVIDENCE_PACKET!$A$6:$O$205,5,FALSE),"INVALID LINK"))</x:f>
      </x:c>
      <x:c r="X34" s="34" t="str">
        <x:f>IF(A34="","",IF(Q34&lt;&gt;"READY","INVALID - EVIDENCE LINK",IF(AND(E34=VLOOKUP(D34,EVIDENCE_PACKET!$A$6:$O$205,3,FALSE),W34=VLOOKUP(D34,EVIDENCE_PACKET!$A$6:$O$205,5,FALSE),F34=VLOOKUP(D34,EVIDENCE_PACKET!$A$6:$O$205,6,FALSE),G34=VLOOKUP(D34,EVIDENCE_PACKET!$A$6:$O$205,7,FALSE)),"MATCH","MISMATCH - UPSTREAM EVIDENCE")))</x:f>
      </x:c>
    </x:row>
    <x:row r="35">
      <x:c r="A35" s="17"/>
      <x:c r="B35" s="17"/>
      <x:c r="C35" s="17"/>
      <x:c r="D35" s="17"/>
      <x:c r="E35" s="34" t="str">
        <x:f>IF(D35="","",IF(COUNTIFS(EVIDENCE_PACKET!$A$6:$A$205,D35,EVIDENCE_PACKET!$B$6:$B$205,A35,EVIDENCE_PACKET!$O$6:$O$205,"VALID")=1,VLOOKUP(D35,EVIDENCE_PACKET!$A$6:$O$205,3,FALSE),"INVALID LINK"))</x:f>
      </x:c>
      <x:c r="F35" s="34" t="str">
        <x:f>IF(D35="","",IF(COUNTIFS(EVIDENCE_PACKET!$A$6:$A$205,D35,EVIDENCE_PACKET!$B$6:$B$205,A35,EVIDENCE_PACKET!$O$6:$O$205,"VALID")=1,VLOOKUP(D35,EVIDENCE_PACKET!$A$6:$O$205,6,FALSE),"INVALID LINK"))</x:f>
      </x:c>
      <x:c r="G35" s="34" t="str">
        <x:f>IF(D35="","",IF(COUNTIFS(EVIDENCE_PACKET!$A$6:$A$205,D35,EVIDENCE_PACKET!$B$6:$B$205,A35,EVIDENCE_PACKET!$O$6:$O$205,"VALID")=1,VLOOKUP(D35,EVIDENCE_PACKET!$A$6:$O$205,7,FALSE),"INVALID LINK"))</x:f>
      </x:c>
      <x:c r="H35" s="34" t="str">
        <x:f>IF(A35="","",IF(COUNTIFS(CONFLICTS!$B$6:$B$205,A35,CONFLICTS!$H$6:$H$205,"YES",CONFLICTS!$I$6:$I$205,"OPEN",CONFLICTS!$R$6:$R$205,"VALID")&gt;0,"OPEN",IF(COUNTIFS(CONFLICTS!$B$6:$B$205,A35,CONFLICTS!$I$6:$I$205,"RESOLVED",CONFLICTS!$R$6:$R$205,"VALID")&gt;0,"RESOLVED","NONE")))</x:f>
      </x:c>
      <x:c r="I35" s="17"/>
      <x:c r="J35" s="17"/>
      <x:c r="K35" s="21" t="str">
        <x:f>IF(C35="","",IF(AND(COUNTIF(LISTS!$B$2:$B$10,C35)=1,C35=UPPER(C35)),"VALID","INVALID"))</x:f>
      </x:c>
      <x:c r="L35" s="21" t="str">
        <x:f>IF(E35="","",IF(AND(COUNTIF(LISTS!$A$2:$A$8,E35)=1,E35=UPPER(E35)),"VALID","INVALID"))</x:f>
      </x:c>
      <x:c r="M35" s="21" t="str">
        <x:f>IF(F35="","",IF(AND(COUNTIF(LISTS!$D$2:$D$4,F35)=1,IFERROR(FIND(F35,UPPER(F35)),0)=1),"VALID","INVALID"))</x:f>
      </x:c>
      <x:c r="N35" s="21" t="str">
        <x:f>IF(G35="","",IF(AND(COUNTIF(LISTS!$E$2:$E$4,G35)=1,IFERROR(FIND(G35,UPPER(G35)),0)=1),"VALID","INVALID"))</x:f>
      </x:c>
      <x:c r="O35" s="21" t="str">
        <x:f>IF(I35="","",IF(AND(COUNTIF(LISTS!$I$2:$I$4,I35)=1,IFERROR(FIND(I35,UPPER(I35)),0)=1),"VALID","INVALID"))</x:f>
      </x:c>
      <x:c r="P35" s="21" t="str">
        <x:f>IF(A35="","",IF(COUNTIF($A$6:$A$205,A35)&gt;1,"INVALID - DUPLICATE ID",IF(AND(B35&lt;&gt;"",D35&lt;&gt;"",J35&lt;&gt;"",OR(H35="NONE",H35="OPEN",H35="RESOLVED"),K35="VALID",L35="VALID",M35="VALID",N35="VALID",O35="VALID"),"VALID","INVALID - CONTROL TOKEN")))</x:f>
      </x:c>
      <x:c r="Q35" s="21" t="str">
        <x:f>IF(A35="","",IF(COUNTIFS(EVIDENCE_PACKET!$A$6:$A$205,D35,EVIDENCE_PACKET!$B$6:$B$205,A35,EVIDENCE_PACKET!$O$6:$O$205,"VALID")=1,"READY","INVALID - EVIDENCE LINK"))</x:f>
      </x:c>
      <x:c r="R35" s="21" t="str">
        <x:f>IF(A35="","",IF(OR(P35&lt;&gt;"VALID",Q35&lt;&gt;"READY",X35&lt;&gt;"MATCH"),"BLOCKED",IF(AND(C35="REGULATORY / REGISTRATION STATUS",E35="REGULATOR / OFFICIAL REGISTER"),"FIT",IF(AND(OR(C35="SERVICE EXISTS / IS OFFERED",C35="ACCESS / AVAILABILITY"),E35="PROVIDER FIRST-PARTY PAGE"),"FIT",IF(AND(C35="EXPERIENCE SIGNAL",E35="REVIEW / FORUM / TESTIMONIAL"),"FIT",IF(AND(C35="VISIBILITY / DISCOVERY",E35="SEARCH / VISIBILITY OBSERVATION"),"FIT",IF(AND(C35="PUBLIC MARKETING / ADVERTISING CLAIM",E35="UK ADVERTISING / CLAIMS GOVERNANCE"),"FIT",IF(AND(OR(C35="CLINICAL EFFICACY / EFFECT",C35="SAFETY",C35="PATIENT ELIGIBILITY / SUITABILITY"),OR(E35="CLINICAL GUIDELINE / EVIDENCE STANDARD",E35="MANUFACTURER / PRODUCT PAGE")),"REVIEW","MISMATCH"))))))))</x:f>
      </x:c>
      <x:c r="S35" s="21" t="str">
        <x:f>IF(A35="","",IF(OR(P35&lt;&gt;"VALID",Q35&lt;&gt;"READY",X35&lt;&gt;"MATCH"),"BLOCKED",IF(W35="UNRESOLVED","BLOCKED - EVIDENCE UNRESOLVED",IF(W35="INFERRED","ESCALATE",IF(F35&lt;&gt;"CURRENT","BLOCKED - FRESHNESS",IF(G35&lt;&gt;"YES","BLOCKED - JURISDICTION",IF(H35="OPEN","BLOCKED - CONFLICT",IF(AND(OR(C35="CLINICAL EFFICACY / EFFECT",C35="SAFETY",C35="PATIENT ELIGIBILITY / SUITABILITY"),I35="REQUIRED / NOT COMPLETED"),"ESCALATE",IF(R35="MISMATCH","BLOCKED",IF(R35="REVIEW","ESCALATE","READY"))))))))))</x:f>
      </x:c>
      <x:c r="T35" s="21" t="str">
        <x:f>IF(A35="","",IF(S35="READY",IF(C35="REGULATORY / REGISTRATION STATUS","PUBLISH OFFICIAL STATUS",IF(OR(C35="SERVICE EXISTS / IS OFFERED",C35="ACCESS / AVAILABILITY"),"PUBLISH SERVICE FACT",IF(C35="PUBLIC MARKETING / ADVERTISING CLAIM","PUBLISH SCOPED CONTEXT",IF(C35="EXPERIENCE SIGNAL","REFERENCE ONLY",IF(C35="VISIBILITY / DISCOVERY","DISCOVERY ONLY","PUBLISH SCOPED CONTEXT"))))),IF(S35="ESCALATE","ESCALATE","REFUSE STRONGER CLAIM")))</x:f>
      </x:c>
      <x:c r="U35" s="21" t="str">
        <x:f>IF(A35="","",IF(C35="REGULATORY / REGISTRATION STATUS","Do not infer clinical superiority, outcomes or current capacity.",IF(OR(C35="SERVICE EXISTS / IS OFFERED",C35="ACCESS / AVAILABILITY"),"Do not infer efficacy, safety, suitability or comparative quality.",IF(C35="PUBLIC MARKETING / ADVERTISING CLAIM","Do not infer clinical efficacy, patient suitability, treatment outcomes or legal clearance for a specific advert.",IF(C35="EXPERIENCE SIGNAL","Do not infer representative efficacy, safety rates or causal outcomes.",IF(C35="VISIBILITY / DISCOVERY","Do not infer healthcare quality, efficacy, safety, capacity or suitability.","Do not infer a consequential healthcare claim beyond the reviewed evidence scope."))))))</x:f>
      </x:c>
      <x:c r="V35" s="21" t="str">
        <x:f>IF(A35="","","Reopen when source role, freshness, jurisdiction, material conflict, specialist-review state or claim scope changes.")</x:f>
      </x:c>
      <x:c r="W35" s="34" t="str">
        <x:f>IF(D35="","",IF(COUNTIFS(EVIDENCE_PACKET!$A$6:$A$205,D35,EVIDENCE_PACKET!$B$6:$B$205,A35,EVIDENCE_PACKET!$O$6:$O$205,"VALID")=1,VLOOKUP(D35,EVIDENCE_PACKET!$A$6:$O$205,5,FALSE),"INVALID LINK"))</x:f>
      </x:c>
      <x:c r="X35" s="34" t="str">
        <x:f>IF(A35="","",IF(Q35&lt;&gt;"READY","INVALID - EVIDENCE LINK",IF(AND(E35=VLOOKUP(D35,EVIDENCE_PACKET!$A$6:$O$205,3,FALSE),W35=VLOOKUP(D35,EVIDENCE_PACKET!$A$6:$O$205,5,FALSE),F35=VLOOKUP(D35,EVIDENCE_PACKET!$A$6:$O$205,6,FALSE),G35=VLOOKUP(D35,EVIDENCE_PACKET!$A$6:$O$205,7,FALSE)),"MATCH","MISMATCH - UPSTREAM EVIDENCE")))</x:f>
      </x:c>
    </x:row>
    <x:row r="36">
      <x:c r="A36" s="17"/>
      <x:c r="B36" s="17"/>
      <x:c r="C36" s="17"/>
      <x:c r="D36" s="17"/>
      <x:c r="E36" s="34" t="str">
        <x:f>IF(D36="","",IF(COUNTIFS(EVIDENCE_PACKET!$A$6:$A$205,D36,EVIDENCE_PACKET!$B$6:$B$205,A36,EVIDENCE_PACKET!$O$6:$O$205,"VALID")=1,VLOOKUP(D36,EVIDENCE_PACKET!$A$6:$O$205,3,FALSE),"INVALID LINK"))</x:f>
      </x:c>
      <x:c r="F36" s="34" t="str">
        <x:f>IF(D36="","",IF(COUNTIFS(EVIDENCE_PACKET!$A$6:$A$205,D36,EVIDENCE_PACKET!$B$6:$B$205,A36,EVIDENCE_PACKET!$O$6:$O$205,"VALID")=1,VLOOKUP(D36,EVIDENCE_PACKET!$A$6:$O$205,6,FALSE),"INVALID LINK"))</x:f>
      </x:c>
      <x:c r="G36" s="34" t="str">
        <x:f>IF(D36="","",IF(COUNTIFS(EVIDENCE_PACKET!$A$6:$A$205,D36,EVIDENCE_PACKET!$B$6:$B$205,A36,EVIDENCE_PACKET!$O$6:$O$205,"VALID")=1,VLOOKUP(D36,EVIDENCE_PACKET!$A$6:$O$205,7,FALSE),"INVALID LINK"))</x:f>
      </x:c>
      <x:c r="H36" s="34" t="str">
        <x:f>IF(A36="","",IF(COUNTIFS(CONFLICTS!$B$6:$B$205,A36,CONFLICTS!$H$6:$H$205,"YES",CONFLICTS!$I$6:$I$205,"OPEN",CONFLICTS!$R$6:$R$205,"VALID")&gt;0,"OPEN",IF(COUNTIFS(CONFLICTS!$B$6:$B$205,A36,CONFLICTS!$I$6:$I$205,"RESOLVED",CONFLICTS!$R$6:$R$205,"VALID")&gt;0,"RESOLVED","NONE")))</x:f>
      </x:c>
      <x:c r="I36" s="17"/>
      <x:c r="J36" s="17"/>
      <x:c r="K36" s="21" t="str">
        <x:f>IF(C36="","",IF(AND(COUNTIF(LISTS!$B$2:$B$10,C36)=1,C36=UPPER(C36)),"VALID","INVALID"))</x:f>
      </x:c>
      <x:c r="L36" s="21" t="str">
        <x:f>IF(E36="","",IF(AND(COUNTIF(LISTS!$A$2:$A$8,E36)=1,E36=UPPER(E36)),"VALID","INVALID"))</x:f>
      </x:c>
      <x:c r="M36" s="21" t="str">
        <x:f>IF(F36="","",IF(AND(COUNTIF(LISTS!$D$2:$D$4,F36)=1,IFERROR(FIND(F36,UPPER(F36)),0)=1),"VALID","INVALID"))</x:f>
      </x:c>
      <x:c r="N36" s="21" t="str">
        <x:f>IF(G36="","",IF(AND(COUNTIF(LISTS!$E$2:$E$4,G36)=1,IFERROR(FIND(G36,UPPER(G36)),0)=1),"VALID","INVALID"))</x:f>
      </x:c>
      <x:c r="O36" s="21" t="str">
        <x:f>IF(I36="","",IF(AND(COUNTIF(LISTS!$I$2:$I$4,I36)=1,IFERROR(FIND(I36,UPPER(I36)),0)=1),"VALID","INVALID"))</x:f>
      </x:c>
      <x:c r="P36" s="21" t="str">
        <x:f>IF(A36="","",IF(COUNTIF($A$6:$A$205,A36)&gt;1,"INVALID - DUPLICATE ID",IF(AND(B36&lt;&gt;"",D36&lt;&gt;"",J36&lt;&gt;"",OR(H36="NONE",H36="OPEN",H36="RESOLVED"),K36="VALID",L36="VALID",M36="VALID",N36="VALID",O36="VALID"),"VALID","INVALID - CONTROL TOKEN")))</x:f>
      </x:c>
      <x:c r="Q36" s="21" t="str">
        <x:f>IF(A36="","",IF(COUNTIFS(EVIDENCE_PACKET!$A$6:$A$205,D36,EVIDENCE_PACKET!$B$6:$B$205,A36,EVIDENCE_PACKET!$O$6:$O$205,"VALID")=1,"READY","INVALID - EVIDENCE LINK"))</x:f>
      </x:c>
      <x:c r="R36" s="21" t="str">
        <x:f>IF(A36="","",IF(OR(P36&lt;&gt;"VALID",Q36&lt;&gt;"READY",X36&lt;&gt;"MATCH"),"BLOCKED",IF(AND(C36="REGULATORY / REGISTRATION STATUS",E36="REGULATOR / OFFICIAL REGISTER"),"FIT",IF(AND(OR(C36="SERVICE EXISTS / IS OFFERED",C36="ACCESS / AVAILABILITY"),E36="PROVIDER FIRST-PARTY PAGE"),"FIT",IF(AND(C36="EXPERIENCE SIGNAL",E36="REVIEW / FORUM / TESTIMONIAL"),"FIT",IF(AND(C36="VISIBILITY / DISCOVERY",E36="SEARCH / VISIBILITY OBSERVATION"),"FIT",IF(AND(C36="PUBLIC MARKETING / ADVERTISING CLAIM",E36="UK ADVERTISING / CLAIMS GOVERNANCE"),"FIT",IF(AND(OR(C36="CLINICAL EFFICACY / EFFECT",C36="SAFETY",C36="PATIENT ELIGIBILITY / SUITABILITY"),OR(E36="CLINICAL GUIDELINE / EVIDENCE STANDARD",E36="MANUFACTURER / PRODUCT PAGE")),"REVIEW","MISMATCH"))))))))</x:f>
      </x:c>
      <x:c r="S36" s="21" t="str">
        <x:f>IF(A36="","",IF(OR(P36&lt;&gt;"VALID",Q36&lt;&gt;"READY",X36&lt;&gt;"MATCH"),"BLOCKED",IF(W36="UNRESOLVED","BLOCKED - EVIDENCE UNRESOLVED",IF(W36="INFERRED","ESCALATE",IF(F36&lt;&gt;"CURRENT","BLOCKED - FRESHNESS",IF(G36&lt;&gt;"YES","BLOCKED - JURISDICTION",IF(H36="OPEN","BLOCKED - CONFLICT",IF(AND(OR(C36="CLINICAL EFFICACY / EFFECT",C36="SAFETY",C36="PATIENT ELIGIBILITY / SUITABILITY"),I36="REQUIRED / NOT COMPLETED"),"ESCALATE",IF(R36="MISMATCH","BLOCKED",IF(R36="REVIEW","ESCALATE","READY"))))))))))</x:f>
      </x:c>
      <x:c r="T36" s="21" t="str">
        <x:f>IF(A36="","",IF(S36="READY",IF(C36="REGULATORY / REGISTRATION STATUS","PUBLISH OFFICIAL STATUS",IF(OR(C36="SERVICE EXISTS / IS OFFERED",C36="ACCESS / AVAILABILITY"),"PUBLISH SERVICE FACT",IF(C36="PUBLIC MARKETING / ADVERTISING CLAIM","PUBLISH SCOPED CONTEXT",IF(C36="EXPERIENCE SIGNAL","REFERENCE ONLY",IF(C36="VISIBILITY / DISCOVERY","DISCOVERY ONLY","PUBLISH SCOPED CONTEXT"))))),IF(S36="ESCALATE","ESCALATE","REFUSE STRONGER CLAIM")))</x:f>
      </x:c>
      <x:c r="U36" s="21" t="str">
        <x:f>IF(A36="","",IF(C36="REGULATORY / REGISTRATION STATUS","Do not infer clinical superiority, outcomes or current capacity.",IF(OR(C36="SERVICE EXISTS / IS OFFERED",C36="ACCESS / AVAILABILITY"),"Do not infer efficacy, safety, suitability or comparative quality.",IF(C36="PUBLIC MARKETING / ADVERTISING CLAIM","Do not infer clinical efficacy, patient suitability, treatment outcomes or legal clearance for a specific advert.",IF(C36="EXPERIENCE SIGNAL","Do not infer representative efficacy, safety rates or causal outcomes.",IF(C36="VISIBILITY / DISCOVERY","Do not infer healthcare quality, efficacy, safety, capacity or suitability.","Do not infer a consequential healthcare claim beyond the reviewed evidence scope."))))))</x:f>
      </x:c>
      <x:c r="V36" s="21" t="str">
        <x:f>IF(A36="","","Reopen when source role, freshness, jurisdiction, material conflict, specialist-review state or claim scope changes.")</x:f>
      </x:c>
      <x:c r="W36" s="34" t="str">
        <x:f>IF(D36="","",IF(COUNTIFS(EVIDENCE_PACKET!$A$6:$A$205,D36,EVIDENCE_PACKET!$B$6:$B$205,A36,EVIDENCE_PACKET!$O$6:$O$205,"VALID")=1,VLOOKUP(D36,EVIDENCE_PACKET!$A$6:$O$205,5,FALSE),"INVALID LINK"))</x:f>
      </x:c>
      <x:c r="X36" s="34" t="str">
        <x:f>IF(A36="","",IF(Q36&lt;&gt;"READY","INVALID - EVIDENCE LINK",IF(AND(E36=VLOOKUP(D36,EVIDENCE_PACKET!$A$6:$O$205,3,FALSE),W36=VLOOKUP(D36,EVIDENCE_PACKET!$A$6:$O$205,5,FALSE),F36=VLOOKUP(D36,EVIDENCE_PACKET!$A$6:$O$205,6,FALSE),G36=VLOOKUP(D36,EVIDENCE_PACKET!$A$6:$O$205,7,FALSE)),"MATCH","MISMATCH - UPSTREAM EVIDENCE")))</x:f>
      </x:c>
    </x:row>
    <x:row r="37">
      <x:c r="A37" s="17"/>
      <x:c r="B37" s="17"/>
      <x:c r="C37" s="17"/>
      <x:c r="D37" s="17"/>
      <x:c r="E37" s="34" t="str">
        <x:f>IF(D37="","",IF(COUNTIFS(EVIDENCE_PACKET!$A$6:$A$205,D37,EVIDENCE_PACKET!$B$6:$B$205,A37,EVIDENCE_PACKET!$O$6:$O$205,"VALID")=1,VLOOKUP(D37,EVIDENCE_PACKET!$A$6:$O$205,3,FALSE),"INVALID LINK"))</x:f>
      </x:c>
      <x:c r="F37" s="34" t="str">
        <x:f>IF(D37="","",IF(COUNTIFS(EVIDENCE_PACKET!$A$6:$A$205,D37,EVIDENCE_PACKET!$B$6:$B$205,A37,EVIDENCE_PACKET!$O$6:$O$205,"VALID")=1,VLOOKUP(D37,EVIDENCE_PACKET!$A$6:$O$205,6,FALSE),"INVALID LINK"))</x:f>
      </x:c>
      <x:c r="G37" s="34" t="str">
        <x:f>IF(D37="","",IF(COUNTIFS(EVIDENCE_PACKET!$A$6:$A$205,D37,EVIDENCE_PACKET!$B$6:$B$205,A37,EVIDENCE_PACKET!$O$6:$O$205,"VALID")=1,VLOOKUP(D37,EVIDENCE_PACKET!$A$6:$O$205,7,FALSE),"INVALID LINK"))</x:f>
      </x:c>
      <x:c r="H37" s="34" t="str">
        <x:f>IF(A37="","",IF(COUNTIFS(CONFLICTS!$B$6:$B$205,A37,CONFLICTS!$H$6:$H$205,"YES",CONFLICTS!$I$6:$I$205,"OPEN",CONFLICTS!$R$6:$R$205,"VALID")&gt;0,"OPEN",IF(COUNTIFS(CONFLICTS!$B$6:$B$205,A37,CONFLICTS!$I$6:$I$205,"RESOLVED",CONFLICTS!$R$6:$R$205,"VALID")&gt;0,"RESOLVED","NONE")))</x:f>
      </x:c>
      <x:c r="I37" s="17"/>
      <x:c r="J37" s="17"/>
      <x:c r="K37" s="21" t="str">
        <x:f>IF(C37="","",IF(AND(COUNTIF(LISTS!$B$2:$B$10,C37)=1,C37=UPPER(C37)),"VALID","INVALID"))</x:f>
      </x:c>
      <x:c r="L37" s="21" t="str">
        <x:f>IF(E37="","",IF(AND(COUNTIF(LISTS!$A$2:$A$8,E37)=1,E37=UPPER(E37)),"VALID","INVALID"))</x:f>
      </x:c>
      <x:c r="M37" s="21" t="str">
        <x:f>IF(F37="","",IF(AND(COUNTIF(LISTS!$D$2:$D$4,F37)=1,IFERROR(FIND(F37,UPPER(F37)),0)=1),"VALID","INVALID"))</x:f>
      </x:c>
      <x:c r="N37" s="21" t="str">
        <x:f>IF(G37="","",IF(AND(COUNTIF(LISTS!$E$2:$E$4,G37)=1,IFERROR(FIND(G37,UPPER(G37)),0)=1),"VALID","INVALID"))</x:f>
      </x:c>
      <x:c r="O37" s="21" t="str">
        <x:f>IF(I37="","",IF(AND(COUNTIF(LISTS!$I$2:$I$4,I37)=1,IFERROR(FIND(I37,UPPER(I37)),0)=1),"VALID","INVALID"))</x:f>
      </x:c>
      <x:c r="P37" s="21" t="str">
        <x:f>IF(A37="","",IF(COUNTIF($A$6:$A$205,A37)&gt;1,"INVALID - DUPLICATE ID",IF(AND(B37&lt;&gt;"",D37&lt;&gt;"",J37&lt;&gt;"",OR(H37="NONE",H37="OPEN",H37="RESOLVED"),K37="VALID",L37="VALID",M37="VALID",N37="VALID",O37="VALID"),"VALID","INVALID - CONTROL TOKEN")))</x:f>
      </x:c>
      <x:c r="Q37" s="21" t="str">
        <x:f>IF(A37="","",IF(COUNTIFS(EVIDENCE_PACKET!$A$6:$A$205,D37,EVIDENCE_PACKET!$B$6:$B$205,A37,EVIDENCE_PACKET!$O$6:$O$205,"VALID")=1,"READY","INVALID - EVIDENCE LINK"))</x:f>
      </x:c>
      <x:c r="R37" s="21" t="str">
        <x:f>IF(A37="","",IF(OR(P37&lt;&gt;"VALID",Q37&lt;&gt;"READY",X37&lt;&gt;"MATCH"),"BLOCKED",IF(AND(C37="REGULATORY / REGISTRATION STATUS",E37="REGULATOR / OFFICIAL REGISTER"),"FIT",IF(AND(OR(C37="SERVICE EXISTS / IS OFFERED",C37="ACCESS / AVAILABILITY"),E37="PROVIDER FIRST-PARTY PAGE"),"FIT",IF(AND(C37="EXPERIENCE SIGNAL",E37="REVIEW / FORUM / TESTIMONIAL"),"FIT",IF(AND(C37="VISIBILITY / DISCOVERY",E37="SEARCH / VISIBILITY OBSERVATION"),"FIT",IF(AND(C37="PUBLIC MARKETING / ADVERTISING CLAIM",E37="UK ADVERTISING / CLAIMS GOVERNANCE"),"FIT",IF(AND(OR(C37="CLINICAL EFFICACY / EFFECT",C37="SAFETY",C37="PATIENT ELIGIBILITY / SUITABILITY"),OR(E37="CLINICAL GUIDELINE / EVIDENCE STANDARD",E37="MANUFACTURER / PRODUCT PAGE")),"REVIEW","MISMATCH"))))))))</x:f>
      </x:c>
      <x:c r="S37" s="21" t="str">
        <x:f>IF(A37="","",IF(OR(P37&lt;&gt;"VALID",Q37&lt;&gt;"READY",X37&lt;&gt;"MATCH"),"BLOCKED",IF(W37="UNRESOLVED","BLOCKED - EVIDENCE UNRESOLVED",IF(W37="INFERRED","ESCALATE",IF(F37&lt;&gt;"CURRENT","BLOCKED - FRESHNESS",IF(G37&lt;&gt;"YES","BLOCKED - JURISDICTION",IF(H37="OPEN","BLOCKED - CONFLICT",IF(AND(OR(C37="CLINICAL EFFICACY / EFFECT",C37="SAFETY",C37="PATIENT ELIGIBILITY / SUITABILITY"),I37="REQUIRED / NOT COMPLETED"),"ESCALATE",IF(R37="MISMATCH","BLOCKED",IF(R37="REVIEW","ESCALATE","READY"))))))))))</x:f>
      </x:c>
      <x:c r="T37" s="21" t="str">
        <x:f>IF(A37="","",IF(S37="READY",IF(C37="REGULATORY / REGISTRATION STATUS","PUBLISH OFFICIAL STATUS",IF(OR(C37="SERVICE EXISTS / IS OFFERED",C37="ACCESS / AVAILABILITY"),"PUBLISH SERVICE FACT",IF(C37="PUBLIC MARKETING / ADVERTISING CLAIM","PUBLISH SCOPED CONTEXT",IF(C37="EXPERIENCE SIGNAL","REFERENCE ONLY",IF(C37="VISIBILITY / DISCOVERY","DISCOVERY ONLY","PUBLISH SCOPED CONTEXT"))))),IF(S37="ESCALATE","ESCALATE","REFUSE STRONGER CLAIM")))</x:f>
      </x:c>
      <x:c r="U37" s="21" t="str">
        <x:f>IF(A37="","",IF(C37="REGULATORY / REGISTRATION STATUS","Do not infer clinical superiority, outcomes or current capacity.",IF(OR(C37="SERVICE EXISTS / IS OFFERED",C37="ACCESS / AVAILABILITY"),"Do not infer efficacy, safety, suitability or comparative quality.",IF(C37="PUBLIC MARKETING / ADVERTISING CLAIM","Do not infer clinical efficacy, patient suitability, treatment outcomes or legal clearance for a specific advert.",IF(C37="EXPERIENCE SIGNAL","Do not infer representative efficacy, safety rates or causal outcomes.",IF(C37="VISIBILITY / DISCOVERY","Do not infer healthcare quality, efficacy, safety, capacity or suitability.","Do not infer a consequential healthcare claim beyond the reviewed evidence scope."))))))</x:f>
      </x:c>
      <x:c r="V37" s="21" t="str">
        <x:f>IF(A37="","","Reopen when source role, freshness, jurisdiction, material conflict, specialist-review state or claim scope changes.")</x:f>
      </x:c>
      <x:c r="W37" s="34" t="str">
        <x:f>IF(D37="","",IF(COUNTIFS(EVIDENCE_PACKET!$A$6:$A$205,D37,EVIDENCE_PACKET!$B$6:$B$205,A37,EVIDENCE_PACKET!$O$6:$O$205,"VALID")=1,VLOOKUP(D37,EVIDENCE_PACKET!$A$6:$O$205,5,FALSE),"INVALID LINK"))</x:f>
      </x:c>
      <x:c r="X37" s="34" t="str">
        <x:f>IF(A37="","",IF(Q37&lt;&gt;"READY","INVALID - EVIDENCE LINK",IF(AND(E37=VLOOKUP(D37,EVIDENCE_PACKET!$A$6:$O$205,3,FALSE),W37=VLOOKUP(D37,EVIDENCE_PACKET!$A$6:$O$205,5,FALSE),F37=VLOOKUP(D37,EVIDENCE_PACKET!$A$6:$O$205,6,FALSE),G37=VLOOKUP(D37,EVIDENCE_PACKET!$A$6:$O$205,7,FALSE)),"MATCH","MISMATCH - UPSTREAM EVIDENCE")))</x:f>
      </x:c>
    </x:row>
    <x:row r="38">
      <x:c r="A38" s="17"/>
      <x:c r="B38" s="17"/>
      <x:c r="C38" s="17"/>
      <x:c r="D38" s="17"/>
      <x:c r="E38" s="34" t="str">
        <x:f>IF(D38="","",IF(COUNTIFS(EVIDENCE_PACKET!$A$6:$A$205,D38,EVIDENCE_PACKET!$B$6:$B$205,A38,EVIDENCE_PACKET!$O$6:$O$205,"VALID")=1,VLOOKUP(D38,EVIDENCE_PACKET!$A$6:$O$205,3,FALSE),"INVALID LINK"))</x:f>
      </x:c>
      <x:c r="F38" s="34" t="str">
        <x:f>IF(D38="","",IF(COUNTIFS(EVIDENCE_PACKET!$A$6:$A$205,D38,EVIDENCE_PACKET!$B$6:$B$205,A38,EVIDENCE_PACKET!$O$6:$O$205,"VALID")=1,VLOOKUP(D38,EVIDENCE_PACKET!$A$6:$O$205,6,FALSE),"INVALID LINK"))</x:f>
      </x:c>
      <x:c r="G38" s="34" t="str">
        <x:f>IF(D38="","",IF(COUNTIFS(EVIDENCE_PACKET!$A$6:$A$205,D38,EVIDENCE_PACKET!$B$6:$B$205,A38,EVIDENCE_PACKET!$O$6:$O$205,"VALID")=1,VLOOKUP(D38,EVIDENCE_PACKET!$A$6:$O$205,7,FALSE),"INVALID LINK"))</x:f>
      </x:c>
      <x:c r="H38" s="34" t="str">
        <x:f>IF(A38="","",IF(COUNTIFS(CONFLICTS!$B$6:$B$205,A38,CONFLICTS!$H$6:$H$205,"YES",CONFLICTS!$I$6:$I$205,"OPEN",CONFLICTS!$R$6:$R$205,"VALID")&gt;0,"OPEN",IF(COUNTIFS(CONFLICTS!$B$6:$B$205,A38,CONFLICTS!$I$6:$I$205,"RESOLVED",CONFLICTS!$R$6:$R$205,"VALID")&gt;0,"RESOLVED","NONE")))</x:f>
      </x:c>
      <x:c r="I38" s="17"/>
      <x:c r="J38" s="17"/>
      <x:c r="K38" s="21" t="str">
        <x:f>IF(C38="","",IF(AND(COUNTIF(LISTS!$B$2:$B$10,C38)=1,C38=UPPER(C38)),"VALID","INVALID"))</x:f>
      </x:c>
      <x:c r="L38" s="21" t="str">
        <x:f>IF(E38="","",IF(AND(COUNTIF(LISTS!$A$2:$A$8,E38)=1,E38=UPPER(E38)),"VALID","INVALID"))</x:f>
      </x:c>
      <x:c r="M38" s="21" t="str">
        <x:f>IF(F38="","",IF(AND(COUNTIF(LISTS!$D$2:$D$4,F38)=1,IFERROR(FIND(F38,UPPER(F38)),0)=1),"VALID","INVALID"))</x:f>
      </x:c>
      <x:c r="N38" s="21" t="str">
        <x:f>IF(G38="","",IF(AND(COUNTIF(LISTS!$E$2:$E$4,G38)=1,IFERROR(FIND(G38,UPPER(G38)),0)=1),"VALID","INVALID"))</x:f>
      </x:c>
      <x:c r="O38" s="21" t="str">
        <x:f>IF(I38="","",IF(AND(COUNTIF(LISTS!$I$2:$I$4,I38)=1,IFERROR(FIND(I38,UPPER(I38)),0)=1),"VALID","INVALID"))</x:f>
      </x:c>
      <x:c r="P38" s="21" t="str">
        <x:f>IF(A38="","",IF(COUNTIF($A$6:$A$205,A38)&gt;1,"INVALID - DUPLICATE ID",IF(AND(B38&lt;&gt;"",D38&lt;&gt;"",J38&lt;&gt;"",OR(H38="NONE",H38="OPEN",H38="RESOLVED"),K38="VALID",L38="VALID",M38="VALID",N38="VALID",O38="VALID"),"VALID","INVALID - CONTROL TOKEN")))</x:f>
      </x:c>
      <x:c r="Q38" s="21" t="str">
        <x:f>IF(A38="","",IF(COUNTIFS(EVIDENCE_PACKET!$A$6:$A$205,D38,EVIDENCE_PACKET!$B$6:$B$205,A38,EVIDENCE_PACKET!$O$6:$O$205,"VALID")=1,"READY","INVALID - EVIDENCE LINK"))</x:f>
      </x:c>
      <x:c r="R38" s="21" t="str">
        <x:f>IF(A38="","",IF(OR(P38&lt;&gt;"VALID",Q38&lt;&gt;"READY",X38&lt;&gt;"MATCH"),"BLOCKED",IF(AND(C38="REGULATORY / REGISTRATION STATUS",E38="REGULATOR / OFFICIAL REGISTER"),"FIT",IF(AND(OR(C38="SERVICE EXISTS / IS OFFERED",C38="ACCESS / AVAILABILITY"),E38="PROVIDER FIRST-PARTY PAGE"),"FIT",IF(AND(C38="EXPERIENCE SIGNAL",E38="REVIEW / FORUM / TESTIMONIAL"),"FIT",IF(AND(C38="VISIBILITY / DISCOVERY",E38="SEARCH / VISIBILITY OBSERVATION"),"FIT",IF(AND(C38="PUBLIC MARKETING / ADVERTISING CLAIM",E38="UK ADVERTISING / CLAIMS GOVERNANCE"),"FIT",IF(AND(OR(C38="CLINICAL EFFICACY / EFFECT",C38="SAFETY",C38="PATIENT ELIGIBILITY / SUITABILITY"),OR(E38="CLINICAL GUIDELINE / EVIDENCE STANDARD",E38="MANUFACTURER / PRODUCT PAGE")),"REVIEW","MISMATCH"))))))))</x:f>
      </x:c>
      <x:c r="S38" s="21" t="str">
        <x:f>IF(A38="","",IF(OR(P38&lt;&gt;"VALID",Q38&lt;&gt;"READY",X38&lt;&gt;"MATCH"),"BLOCKED",IF(W38="UNRESOLVED","BLOCKED - EVIDENCE UNRESOLVED",IF(W38="INFERRED","ESCALATE",IF(F38&lt;&gt;"CURRENT","BLOCKED - FRESHNESS",IF(G38&lt;&gt;"YES","BLOCKED - JURISDICTION",IF(H38="OPEN","BLOCKED - CONFLICT",IF(AND(OR(C38="CLINICAL EFFICACY / EFFECT",C38="SAFETY",C38="PATIENT ELIGIBILITY / SUITABILITY"),I38="REQUIRED / NOT COMPLETED"),"ESCALATE",IF(R38="MISMATCH","BLOCKED",IF(R38="REVIEW","ESCALATE","READY"))))))))))</x:f>
      </x:c>
      <x:c r="T38" s="21" t="str">
        <x:f>IF(A38="","",IF(S38="READY",IF(C38="REGULATORY / REGISTRATION STATUS","PUBLISH OFFICIAL STATUS",IF(OR(C38="SERVICE EXISTS / IS OFFERED",C38="ACCESS / AVAILABILITY"),"PUBLISH SERVICE FACT",IF(C38="PUBLIC MARKETING / ADVERTISING CLAIM","PUBLISH SCOPED CONTEXT",IF(C38="EXPERIENCE SIGNAL","REFERENCE ONLY",IF(C38="VISIBILITY / DISCOVERY","DISCOVERY ONLY","PUBLISH SCOPED CONTEXT"))))),IF(S38="ESCALATE","ESCALATE","REFUSE STRONGER CLAIM")))</x:f>
      </x:c>
      <x:c r="U38" s="21" t="str">
        <x:f>IF(A38="","",IF(C38="REGULATORY / REGISTRATION STATUS","Do not infer clinical superiority, outcomes or current capacity.",IF(OR(C38="SERVICE EXISTS / IS OFFERED",C38="ACCESS / AVAILABILITY"),"Do not infer efficacy, safety, suitability or comparative quality.",IF(C38="PUBLIC MARKETING / ADVERTISING CLAIM","Do not infer clinical efficacy, patient suitability, treatment outcomes or legal clearance for a specific advert.",IF(C38="EXPERIENCE SIGNAL","Do not infer representative efficacy, safety rates or causal outcomes.",IF(C38="VISIBILITY / DISCOVERY","Do not infer healthcare quality, efficacy, safety, capacity or suitability.","Do not infer a consequential healthcare claim beyond the reviewed evidence scope."))))))</x:f>
      </x:c>
      <x:c r="V38" s="21" t="str">
        <x:f>IF(A38="","","Reopen when source role, freshness, jurisdiction, material conflict, specialist-review state or claim scope changes.")</x:f>
      </x:c>
      <x:c r="W38" s="34" t="str">
        <x:f>IF(D38="","",IF(COUNTIFS(EVIDENCE_PACKET!$A$6:$A$205,D38,EVIDENCE_PACKET!$B$6:$B$205,A38,EVIDENCE_PACKET!$O$6:$O$205,"VALID")=1,VLOOKUP(D38,EVIDENCE_PACKET!$A$6:$O$205,5,FALSE),"INVALID LINK"))</x:f>
      </x:c>
      <x:c r="X38" s="34" t="str">
        <x:f>IF(A38="","",IF(Q38&lt;&gt;"READY","INVALID - EVIDENCE LINK",IF(AND(E38=VLOOKUP(D38,EVIDENCE_PACKET!$A$6:$O$205,3,FALSE),W38=VLOOKUP(D38,EVIDENCE_PACKET!$A$6:$O$205,5,FALSE),F38=VLOOKUP(D38,EVIDENCE_PACKET!$A$6:$O$205,6,FALSE),G38=VLOOKUP(D38,EVIDENCE_PACKET!$A$6:$O$205,7,FALSE)),"MATCH","MISMATCH - UPSTREAM EVIDENCE")))</x:f>
      </x:c>
    </x:row>
    <x:row r="39">
      <x:c r="A39" s="17"/>
      <x:c r="B39" s="17"/>
      <x:c r="C39" s="17"/>
      <x:c r="D39" s="17"/>
      <x:c r="E39" s="34" t="str">
        <x:f>IF(D39="","",IF(COUNTIFS(EVIDENCE_PACKET!$A$6:$A$205,D39,EVIDENCE_PACKET!$B$6:$B$205,A39,EVIDENCE_PACKET!$O$6:$O$205,"VALID")=1,VLOOKUP(D39,EVIDENCE_PACKET!$A$6:$O$205,3,FALSE),"INVALID LINK"))</x:f>
      </x:c>
      <x:c r="F39" s="34" t="str">
        <x:f>IF(D39="","",IF(COUNTIFS(EVIDENCE_PACKET!$A$6:$A$205,D39,EVIDENCE_PACKET!$B$6:$B$205,A39,EVIDENCE_PACKET!$O$6:$O$205,"VALID")=1,VLOOKUP(D39,EVIDENCE_PACKET!$A$6:$O$205,6,FALSE),"INVALID LINK"))</x:f>
      </x:c>
      <x:c r="G39" s="34" t="str">
        <x:f>IF(D39="","",IF(COUNTIFS(EVIDENCE_PACKET!$A$6:$A$205,D39,EVIDENCE_PACKET!$B$6:$B$205,A39,EVIDENCE_PACKET!$O$6:$O$205,"VALID")=1,VLOOKUP(D39,EVIDENCE_PACKET!$A$6:$O$205,7,FALSE),"INVALID LINK"))</x:f>
      </x:c>
      <x:c r="H39" s="34" t="str">
        <x:f>IF(A39="","",IF(COUNTIFS(CONFLICTS!$B$6:$B$205,A39,CONFLICTS!$H$6:$H$205,"YES",CONFLICTS!$I$6:$I$205,"OPEN",CONFLICTS!$R$6:$R$205,"VALID")&gt;0,"OPEN",IF(COUNTIFS(CONFLICTS!$B$6:$B$205,A39,CONFLICTS!$I$6:$I$205,"RESOLVED",CONFLICTS!$R$6:$R$205,"VALID")&gt;0,"RESOLVED","NONE")))</x:f>
      </x:c>
      <x:c r="I39" s="17"/>
      <x:c r="J39" s="17"/>
      <x:c r="K39" s="21" t="str">
        <x:f>IF(C39="","",IF(AND(COUNTIF(LISTS!$B$2:$B$10,C39)=1,C39=UPPER(C39)),"VALID","INVALID"))</x:f>
      </x:c>
      <x:c r="L39" s="21" t="str">
        <x:f>IF(E39="","",IF(AND(COUNTIF(LISTS!$A$2:$A$8,E39)=1,E39=UPPER(E39)),"VALID","INVALID"))</x:f>
      </x:c>
      <x:c r="M39" s="21" t="str">
        <x:f>IF(F39="","",IF(AND(COUNTIF(LISTS!$D$2:$D$4,F39)=1,IFERROR(FIND(F39,UPPER(F39)),0)=1),"VALID","INVALID"))</x:f>
      </x:c>
      <x:c r="N39" s="21" t="str">
        <x:f>IF(G39="","",IF(AND(COUNTIF(LISTS!$E$2:$E$4,G39)=1,IFERROR(FIND(G39,UPPER(G39)),0)=1),"VALID","INVALID"))</x:f>
      </x:c>
      <x:c r="O39" s="21" t="str">
        <x:f>IF(I39="","",IF(AND(COUNTIF(LISTS!$I$2:$I$4,I39)=1,IFERROR(FIND(I39,UPPER(I39)),0)=1),"VALID","INVALID"))</x:f>
      </x:c>
      <x:c r="P39" s="21" t="str">
        <x:f>IF(A39="","",IF(COUNTIF($A$6:$A$205,A39)&gt;1,"INVALID - DUPLICATE ID",IF(AND(B39&lt;&gt;"",D39&lt;&gt;"",J39&lt;&gt;"",OR(H39="NONE",H39="OPEN",H39="RESOLVED"),K39="VALID",L39="VALID",M39="VALID",N39="VALID",O39="VALID"),"VALID","INVALID - CONTROL TOKEN")))</x:f>
      </x:c>
      <x:c r="Q39" s="21" t="str">
        <x:f>IF(A39="","",IF(COUNTIFS(EVIDENCE_PACKET!$A$6:$A$205,D39,EVIDENCE_PACKET!$B$6:$B$205,A39,EVIDENCE_PACKET!$O$6:$O$205,"VALID")=1,"READY","INVALID - EVIDENCE LINK"))</x:f>
      </x:c>
      <x:c r="R39" s="21" t="str">
        <x:f>IF(A39="","",IF(OR(P39&lt;&gt;"VALID",Q39&lt;&gt;"READY",X39&lt;&gt;"MATCH"),"BLOCKED",IF(AND(C39="REGULATORY / REGISTRATION STATUS",E39="REGULATOR / OFFICIAL REGISTER"),"FIT",IF(AND(OR(C39="SERVICE EXISTS / IS OFFERED",C39="ACCESS / AVAILABILITY"),E39="PROVIDER FIRST-PARTY PAGE"),"FIT",IF(AND(C39="EXPERIENCE SIGNAL",E39="REVIEW / FORUM / TESTIMONIAL"),"FIT",IF(AND(C39="VISIBILITY / DISCOVERY",E39="SEARCH / VISIBILITY OBSERVATION"),"FIT",IF(AND(C39="PUBLIC MARKETING / ADVERTISING CLAIM",E39="UK ADVERTISING / CLAIMS GOVERNANCE"),"FIT",IF(AND(OR(C39="CLINICAL EFFICACY / EFFECT",C39="SAFETY",C39="PATIENT ELIGIBILITY / SUITABILITY"),OR(E39="CLINICAL GUIDELINE / EVIDENCE STANDARD",E39="MANUFACTURER / PRODUCT PAGE")),"REVIEW","MISMATCH"))))))))</x:f>
      </x:c>
      <x:c r="S39" s="21" t="str">
        <x:f>IF(A39="","",IF(OR(P39&lt;&gt;"VALID",Q39&lt;&gt;"READY",X39&lt;&gt;"MATCH"),"BLOCKED",IF(W39="UNRESOLVED","BLOCKED - EVIDENCE UNRESOLVED",IF(W39="INFERRED","ESCALATE",IF(F39&lt;&gt;"CURRENT","BLOCKED - FRESHNESS",IF(G39&lt;&gt;"YES","BLOCKED - JURISDICTION",IF(H39="OPEN","BLOCKED - CONFLICT",IF(AND(OR(C39="CLINICAL EFFICACY / EFFECT",C39="SAFETY",C39="PATIENT ELIGIBILITY / SUITABILITY"),I39="REQUIRED / NOT COMPLETED"),"ESCALATE",IF(R39="MISMATCH","BLOCKED",IF(R39="REVIEW","ESCALATE","READY"))))))))))</x:f>
      </x:c>
      <x:c r="T39" s="21" t="str">
        <x:f>IF(A39="","",IF(S39="READY",IF(C39="REGULATORY / REGISTRATION STATUS","PUBLISH OFFICIAL STATUS",IF(OR(C39="SERVICE EXISTS / IS OFFERED",C39="ACCESS / AVAILABILITY"),"PUBLISH SERVICE FACT",IF(C39="PUBLIC MARKETING / ADVERTISING CLAIM","PUBLISH SCOPED CONTEXT",IF(C39="EXPERIENCE SIGNAL","REFERENCE ONLY",IF(C39="VISIBILITY / DISCOVERY","DISCOVERY ONLY","PUBLISH SCOPED CONTEXT"))))),IF(S39="ESCALATE","ESCALATE","REFUSE STRONGER CLAIM")))</x:f>
      </x:c>
      <x:c r="U39" s="21" t="str">
        <x:f>IF(A39="","",IF(C39="REGULATORY / REGISTRATION STATUS","Do not infer clinical superiority, outcomes or current capacity.",IF(OR(C39="SERVICE EXISTS / IS OFFERED",C39="ACCESS / AVAILABILITY"),"Do not infer efficacy, safety, suitability or comparative quality.",IF(C39="PUBLIC MARKETING / ADVERTISING CLAIM","Do not infer clinical efficacy, patient suitability, treatment outcomes or legal clearance for a specific advert.",IF(C39="EXPERIENCE SIGNAL","Do not infer representative efficacy, safety rates or causal outcomes.",IF(C39="VISIBILITY / DISCOVERY","Do not infer healthcare quality, efficacy, safety, capacity or suitability.","Do not infer a consequential healthcare claim beyond the reviewed evidence scope."))))))</x:f>
      </x:c>
      <x:c r="V39" s="21" t="str">
        <x:f>IF(A39="","","Reopen when source role, freshness, jurisdiction, material conflict, specialist-review state or claim scope changes.")</x:f>
      </x:c>
      <x:c r="W39" s="34" t="str">
        <x:f>IF(D39="","",IF(COUNTIFS(EVIDENCE_PACKET!$A$6:$A$205,D39,EVIDENCE_PACKET!$B$6:$B$205,A39,EVIDENCE_PACKET!$O$6:$O$205,"VALID")=1,VLOOKUP(D39,EVIDENCE_PACKET!$A$6:$O$205,5,FALSE),"INVALID LINK"))</x:f>
      </x:c>
      <x:c r="X39" s="34" t="str">
        <x:f>IF(A39="","",IF(Q39&lt;&gt;"READY","INVALID - EVIDENCE LINK",IF(AND(E39=VLOOKUP(D39,EVIDENCE_PACKET!$A$6:$O$205,3,FALSE),W39=VLOOKUP(D39,EVIDENCE_PACKET!$A$6:$O$205,5,FALSE),F39=VLOOKUP(D39,EVIDENCE_PACKET!$A$6:$O$205,6,FALSE),G39=VLOOKUP(D39,EVIDENCE_PACKET!$A$6:$O$205,7,FALSE)),"MATCH","MISMATCH - UPSTREAM EVIDENCE")))</x:f>
      </x:c>
    </x:row>
    <x:row r="40">
      <x:c r="A40" s="17"/>
      <x:c r="B40" s="17"/>
      <x:c r="C40" s="17"/>
      <x:c r="D40" s="17"/>
      <x:c r="E40" s="34" t="str">
        <x:f>IF(D40="","",IF(COUNTIFS(EVIDENCE_PACKET!$A$6:$A$205,D40,EVIDENCE_PACKET!$B$6:$B$205,A40,EVIDENCE_PACKET!$O$6:$O$205,"VALID")=1,VLOOKUP(D40,EVIDENCE_PACKET!$A$6:$O$205,3,FALSE),"INVALID LINK"))</x:f>
      </x:c>
      <x:c r="F40" s="34" t="str">
        <x:f>IF(D40="","",IF(COUNTIFS(EVIDENCE_PACKET!$A$6:$A$205,D40,EVIDENCE_PACKET!$B$6:$B$205,A40,EVIDENCE_PACKET!$O$6:$O$205,"VALID")=1,VLOOKUP(D40,EVIDENCE_PACKET!$A$6:$O$205,6,FALSE),"INVALID LINK"))</x:f>
      </x:c>
      <x:c r="G40" s="34" t="str">
        <x:f>IF(D40="","",IF(COUNTIFS(EVIDENCE_PACKET!$A$6:$A$205,D40,EVIDENCE_PACKET!$B$6:$B$205,A40,EVIDENCE_PACKET!$O$6:$O$205,"VALID")=1,VLOOKUP(D40,EVIDENCE_PACKET!$A$6:$O$205,7,FALSE),"INVALID LINK"))</x:f>
      </x:c>
      <x:c r="H40" s="34" t="str">
        <x:f>IF(A40="","",IF(COUNTIFS(CONFLICTS!$B$6:$B$205,A40,CONFLICTS!$H$6:$H$205,"YES",CONFLICTS!$I$6:$I$205,"OPEN",CONFLICTS!$R$6:$R$205,"VALID")&gt;0,"OPEN",IF(COUNTIFS(CONFLICTS!$B$6:$B$205,A40,CONFLICTS!$I$6:$I$205,"RESOLVED",CONFLICTS!$R$6:$R$205,"VALID")&gt;0,"RESOLVED","NONE")))</x:f>
      </x:c>
      <x:c r="I40" s="17"/>
      <x:c r="J40" s="17"/>
      <x:c r="K40" s="21" t="str">
        <x:f>IF(C40="","",IF(AND(COUNTIF(LISTS!$B$2:$B$10,C40)=1,C40=UPPER(C40)),"VALID","INVALID"))</x:f>
      </x:c>
      <x:c r="L40" s="21" t="str">
        <x:f>IF(E40="","",IF(AND(COUNTIF(LISTS!$A$2:$A$8,E40)=1,E40=UPPER(E40)),"VALID","INVALID"))</x:f>
      </x:c>
      <x:c r="M40" s="21" t="str">
        <x:f>IF(F40="","",IF(AND(COUNTIF(LISTS!$D$2:$D$4,F40)=1,IFERROR(FIND(F40,UPPER(F40)),0)=1),"VALID","INVALID"))</x:f>
      </x:c>
      <x:c r="N40" s="21" t="str">
        <x:f>IF(G40="","",IF(AND(COUNTIF(LISTS!$E$2:$E$4,G40)=1,IFERROR(FIND(G40,UPPER(G40)),0)=1),"VALID","INVALID"))</x:f>
      </x:c>
      <x:c r="O40" s="21" t="str">
        <x:f>IF(I40="","",IF(AND(COUNTIF(LISTS!$I$2:$I$4,I40)=1,IFERROR(FIND(I40,UPPER(I40)),0)=1),"VALID","INVALID"))</x:f>
      </x:c>
      <x:c r="P40" s="21" t="str">
        <x:f>IF(A40="","",IF(COUNTIF($A$6:$A$205,A40)&gt;1,"INVALID - DUPLICATE ID",IF(AND(B40&lt;&gt;"",D40&lt;&gt;"",J40&lt;&gt;"",OR(H40="NONE",H40="OPEN",H40="RESOLVED"),K40="VALID",L40="VALID",M40="VALID",N40="VALID",O40="VALID"),"VALID","INVALID - CONTROL TOKEN")))</x:f>
      </x:c>
      <x:c r="Q40" s="21" t="str">
        <x:f>IF(A40="","",IF(COUNTIFS(EVIDENCE_PACKET!$A$6:$A$205,D40,EVIDENCE_PACKET!$B$6:$B$205,A40,EVIDENCE_PACKET!$O$6:$O$205,"VALID")=1,"READY","INVALID - EVIDENCE LINK"))</x:f>
      </x:c>
      <x:c r="R40" s="21" t="str">
        <x:f>IF(A40="","",IF(OR(P40&lt;&gt;"VALID",Q40&lt;&gt;"READY",X40&lt;&gt;"MATCH"),"BLOCKED",IF(AND(C40="REGULATORY / REGISTRATION STATUS",E40="REGULATOR / OFFICIAL REGISTER"),"FIT",IF(AND(OR(C40="SERVICE EXISTS / IS OFFERED",C40="ACCESS / AVAILABILITY"),E40="PROVIDER FIRST-PARTY PAGE"),"FIT",IF(AND(C40="EXPERIENCE SIGNAL",E40="REVIEW / FORUM / TESTIMONIAL"),"FIT",IF(AND(C40="VISIBILITY / DISCOVERY",E40="SEARCH / VISIBILITY OBSERVATION"),"FIT",IF(AND(C40="PUBLIC MARKETING / ADVERTISING CLAIM",E40="UK ADVERTISING / CLAIMS GOVERNANCE"),"FIT",IF(AND(OR(C40="CLINICAL EFFICACY / EFFECT",C40="SAFETY",C40="PATIENT ELIGIBILITY / SUITABILITY"),OR(E40="CLINICAL GUIDELINE / EVIDENCE STANDARD",E40="MANUFACTURER / PRODUCT PAGE")),"REVIEW","MISMATCH"))))))))</x:f>
      </x:c>
      <x:c r="S40" s="21" t="str">
        <x:f>IF(A40="","",IF(OR(P40&lt;&gt;"VALID",Q40&lt;&gt;"READY",X40&lt;&gt;"MATCH"),"BLOCKED",IF(W40="UNRESOLVED","BLOCKED - EVIDENCE UNRESOLVED",IF(W40="INFERRED","ESCALATE",IF(F40&lt;&gt;"CURRENT","BLOCKED - FRESHNESS",IF(G40&lt;&gt;"YES","BLOCKED - JURISDICTION",IF(H40="OPEN","BLOCKED - CONFLICT",IF(AND(OR(C40="CLINICAL EFFICACY / EFFECT",C40="SAFETY",C40="PATIENT ELIGIBILITY / SUITABILITY"),I40="REQUIRED / NOT COMPLETED"),"ESCALATE",IF(R40="MISMATCH","BLOCKED",IF(R40="REVIEW","ESCALATE","READY"))))))))))</x:f>
      </x:c>
      <x:c r="T40" s="21" t="str">
        <x:f>IF(A40="","",IF(S40="READY",IF(C40="REGULATORY / REGISTRATION STATUS","PUBLISH OFFICIAL STATUS",IF(OR(C40="SERVICE EXISTS / IS OFFERED",C40="ACCESS / AVAILABILITY"),"PUBLISH SERVICE FACT",IF(C40="PUBLIC MARKETING / ADVERTISING CLAIM","PUBLISH SCOPED CONTEXT",IF(C40="EXPERIENCE SIGNAL","REFERENCE ONLY",IF(C40="VISIBILITY / DISCOVERY","DISCOVERY ONLY","PUBLISH SCOPED CONTEXT"))))),IF(S40="ESCALATE","ESCALATE","REFUSE STRONGER CLAIM")))</x:f>
      </x:c>
      <x:c r="U40" s="21" t="str">
        <x:f>IF(A40="","",IF(C40="REGULATORY / REGISTRATION STATUS","Do not infer clinical superiority, outcomes or current capacity.",IF(OR(C40="SERVICE EXISTS / IS OFFERED",C40="ACCESS / AVAILABILITY"),"Do not infer efficacy, safety, suitability or comparative quality.",IF(C40="PUBLIC MARKETING / ADVERTISING CLAIM","Do not infer clinical efficacy, patient suitability, treatment outcomes or legal clearance for a specific advert.",IF(C40="EXPERIENCE SIGNAL","Do not infer representative efficacy, safety rates or causal outcomes.",IF(C40="VISIBILITY / DISCOVERY","Do not infer healthcare quality, efficacy, safety, capacity or suitability.","Do not infer a consequential healthcare claim beyond the reviewed evidence scope."))))))</x:f>
      </x:c>
      <x:c r="V40" s="21" t="str">
        <x:f>IF(A40="","","Reopen when source role, freshness, jurisdiction, material conflict, specialist-review state or claim scope changes.")</x:f>
      </x:c>
      <x:c r="W40" s="34" t="str">
        <x:f>IF(D40="","",IF(COUNTIFS(EVIDENCE_PACKET!$A$6:$A$205,D40,EVIDENCE_PACKET!$B$6:$B$205,A40,EVIDENCE_PACKET!$O$6:$O$205,"VALID")=1,VLOOKUP(D40,EVIDENCE_PACKET!$A$6:$O$205,5,FALSE),"INVALID LINK"))</x:f>
      </x:c>
      <x:c r="X40" s="34" t="str">
        <x:f>IF(A40="","",IF(Q40&lt;&gt;"READY","INVALID - EVIDENCE LINK",IF(AND(E40=VLOOKUP(D40,EVIDENCE_PACKET!$A$6:$O$205,3,FALSE),W40=VLOOKUP(D40,EVIDENCE_PACKET!$A$6:$O$205,5,FALSE),F40=VLOOKUP(D40,EVIDENCE_PACKET!$A$6:$O$205,6,FALSE),G40=VLOOKUP(D40,EVIDENCE_PACKET!$A$6:$O$205,7,FALSE)),"MATCH","MISMATCH - UPSTREAM EVIDENCE")))</x:f>
      </x:c>
    </x:row>
    <x:row r="41">
      <x:c r="A41" s="17"/>
      <x:c r="B41" s="17"/>
      <x:c r="C41" s="17"/>
      <x:c r="D41" s="17"/>
      <x:c r="E41" s="34" t="str">
        <x:f>IF(D41="","",IF(COUNTIFS(EVIDENCE_PACKET!$A$6:$A$205,D41,EVIDENCE_PACKET!$B$6:$B$205,A41,EVIDENCE_PACKET!$O$6:$O$205,"VALID")=1,VLOOKUP(D41,EVIDENCE_PACKET!$A$6:$O$205,3,FALSE),"INVALID LINK"))</x:f>
      </x:c>
      <x:c r="F41" s="34" t="str">
        <x:f>IF(D41="","",IF(COUNTIFS(EVIDENCE_PACKET!$A$6:$A$205,D41,EVIDENCE_PACKET!$B$6:$B$205,A41,EVIDENCE_PACKET!$O$6:$O$205,"VALID")=1,VLOOKUP(D41,EVIDENCE_PACKET!$A$6:$O$205,6,FALSE),"INVALID LINK"))</x:f>
      </x:c>
      <x:c r="G41" s="34" t="str">
        <x:f>IF(D41="","",IF(COUNTIFS(EVIDENCE_PACKET!$A$6:$A$205,D41,EVIDENCE_PACKET!$B$6:$B$205,A41,EVIDENCE_PACKET!$O$6:$O$205,"VALID")=1,VLOOKUP(D41,EVIDENCE_PACKET!$A$6:$O$205,7,FALSE),"INVALID LINK"))</x:f>
      </x:c>
      <x:c r="H41" s="34" t="str">
        <x:f>IF(A41="","",IF(COUNTIFS(CONFLICTS!$B$6:$B$205,A41,CONFLICTS!$H$6:$H$205,"YES",CONFLICTS!$I$6:$I$205,"OPEN",CONFLICTS!$R$6:$R$205,"VALID")&gt;0,"OPEN",IF(COUNTIFS(CONFLICTS!$B$6:$B$205,A41,CONFLICTS!$I$6:$I$205,"RESOLVED",CONFLICTS!$R$6:$R$205,"VALID")&gt;0,"RESOLVED","NONE")))</x:f>
      </x:c>
      <x:c r="I41" s="17"/>
      <x:c r="J41" s="17"/>
      <x:c r="K41" s="21" t="str">
        <x:f>IF(C41="","",IF(AND(COUNTIF(LISTS!$B$2:$B$10,C41)=1,C41=UPPER(C41)),"VALID","INVALID"))</x:f>
      </x:c>
      <x:c r="L41" s="21" t="str">
        <x:f>IF(E41="","",IF(AND(COUNTIF(LISTS!$A$2:$A$8,E41)=1,E41=UPPER(E41)),"VALID","INVALID"))</x:f>
      </x:c>
      <x:c r="M41" s="21" t="str">
        <x:f>IF(F41="","",IF(AND(COUNTIF(LISTS!$D$2:$D$4,F41)=1,IFERROR(FIND(F41,UPPER(F41)),0)=1),"VALID","INVALID"))</x:f>
      </x:c>
      <x:c r="N41" s="21" t="str">
        <x:f>IF(G41="","",IF(AND(COUNTIF(LISTS!$E$2:$E$4,G41)=1,IFERROR(FIND(G41,UPPER(G41)),0)=1),"VALID","INVALID"))</x:f>
      </x:c>
      <x:c r="O41" s="21" t="str">
        <x:f>IF(I41="","",IF(AND(COUNTIF(LISTS!$I$2:$I$4,I41)=1,IFERROR(FIND(I41,UPPER(I41)),0)=1),"VALID","INVALID"))</x:f>
      </x:c>
      <x:c r="P41" s="21" t="str">
        <x:f>IF(A41="","",IF(COUNTIF($A$6:$A$205,A41)&gt;1,"INVALID - DUPLICATE ID",IF(AND(B41&lt;&gt;"",D41&lt;&gt;"",J41&lt;&gt;"",OR(H41="NONE",H41="OPEN",H41="RESOLVED"),K41="VALID",L41="VALID",M41="VALID",N41="VALID",O41="VALID"),"VALID","INVALID - CONTROL TOKEN")))</x:f>
      </x:c>
      <x:c r="Q41" s="21" t="str">
        <x:f>IF(A41="","",IF(COUNTIFS(EVIDENCE_PACKET!$A$6:$A$205,D41,EVIDENCE_PACKET!$B$6:$B$205,A41,EVIDENCE_PACKET!$O$6:$O$205,"VALID")=1,"READY","INVALID - EVIDENCE LINK"))</x:f>
      </x:c>
      <x:c r="R41" s="21" t="str">
        <x:f>IF(A41="","",IF(OR(P41&lt;&gt;"VALID",Q41&lt;&gt;"READY",X41&lt;&gt;"MATCH"),"BLOCKED",IF(AND(C41="REGULATORY / REGISTRATION STATUS",E41="REGULATOR / OFFICIAL REGISTER"),"FIT",IF(AND(OR(C41="SERVICE EXISTS / IS OFFERED",C41="ACCESS / AVAILABILITY"),E41="PROVIDER FIRST-PARTY PAGE"),"FIT",IF(AND(C41="EXPERIENCE SIGNAL",E41="REVIEW / FORUM / TESTIMONIAL"),"FIT",IF(AND(C41="VISIBILITY / DISCOVERY",E41="SEARCH / VISIBILITY OBSERVATION"),"FIT",IF(AND(C41="PUBLIC MARKETING / ADVERTISING CLAIM",E41="UK ADVERTISING / CLAIMS GOVERNANCE"),"FIT",IF(AND(OR(C41="CLINICAL EFFICACY / EFFECT",C41="SAFETY",C41="PATIENT ELIGIBILITY / SUITABILITY"),OR(E41="CLINICAL GUIDELINE / EVIDENCE STANDARD",E41="MANUFACTURER / PRODUCT PAGE")),"REVIEW","MISMATCH"))))))))</x:f>
      </x:c>
      <x:c r="S41" s="21" t="str">
        <x:f>IF(A41="","",IF(OR(P41&lt;&gt;"VALID",Q41&lt;&gt;"READY",X41&lt;&gt;"MATCH"),"BLOCKED",IF(W41="UNRESOLVED","BLOCKED - EVIDENCE UNRESOLVED",IF(W41="INFERRED","ESCALATE",IF(F41&lt;&gt;"CURRENT","BLOCKED - FRESHNESS",IF(G41&lt;&gt;"YES","BLOCKED - JURISDICTION",IF(H41="OPEN","BLOCKED - CONFLICT",IF(AND(OR(C41="CLINICAL EFFICACY / EFFECT",C41="SAFETY",C41="PATIENT ELIGIBILITY / SUITABILITY"),I41="REQUIRED / NOT COMPLETED"),"ESCALATE",IF(R41="MISMATCH","BLOCKED",IF(R41="REVIEW","ESCALATE","READY"))))))))))</x:f>
      </x:c>
      <x:c r="T41" s="21" t="str">
        <x:f>IF(A41="","",IF(S41="READY",IF(C41="REGULATORY / REGISTRATION STATUS","PUBLISH OFFICIAL STATUS",IF(OR(C41="SERVICE EXISTS / IS OFFERED",C41="ACCESS / AVAILABILITY"),"PUBLISH SERVICE FACT",IF(C41="PUBLIC MARKETING / ADVERTISING CLAIM","PUBLISH SCOPED CONTEXT",IF(C41="EXPERIENCE SIGNAL","REFERENCE ONLY",IF(C41="VISIBILITY / DISCOVERY","DISCOVERY ONLY","PUBLISH SCOPED CONTEXT"))))),IF(S41="ESCALATE","ESCALATE","REFUSE STRONGER CLAIM")))</x:f>
      </x:c>
      <x:c r="U41" s="21" t="str">
        <x:f>IF(A41="","",IF(C41="REGULATORY / REGISTRATION STATUS","Do not infer clinical superiority, outcomes or current capacity.",IF(OR(C41="SERVICE EXISTS / IS OFFERED",C41="ACCESS / AVAILABILITY"),"Do not infer efficacy, safety, suitability or comparative quality.",IF(C41="PUBLIC MARKETING / ADVERTISING CLAIM","Do not infer clinical efficacy, patient suitability, treatment outcomes or legal clearance for a specific advert.",IF(C41="EXPERIENCE SIGNAL","Do not infer representative efficacy, safety rates or causal outcomes.",IF(C41="VISIBILITY / DISCOVERY","Do not infer healthcare quality, efficacy, safety, capacity or suitability.","Do not infer a consequential healthcare claim beyond the reviewed evidence scope."))))))</x:f>
      </x:c>
      <x:c r="V41" s="21" t="str">
        <x:f>IF(A41="","","Reopen when source role, freshness, jurisdiction, material conflict, specialist-review state or claim scope changes.")</x:f>
      </x:c>
      <x:c r="W41" s="34" t="str">
        <x:f>IF(D41="","",IF(COUNTIFS(EVIDENCE_PACKET!$A$6:$A$205,D41,EVIDENCE_PACKET!$B$6:$B$205,A41,EVIDENCE_PACKET!$O$6:$O$205,"VALID")=1,VLOOKUP(D41,EVIDENCE_PACKET!$A$6:$O$205,5,FALSE),"INVALID LINK"))</x:f>
      </x:c>
      <x:c r="X41" s="34" t="str">
        <x:f>IF(A41="","",IF(Q41&lt;&gt;"READY","INVALID - EVIDENCE LINK",IF(AND(E41=VLOOKUP(D41,EVIDENCE_PACKET!$A$6:$O$205,3,FALSE),W41=VLOOKUP(D41,EVIDENCE_PACKET!$A$6:$O$205,5,FALSE),F41=VLOOKUP(D41,EVIDENCE_PACKET!$A$6:$O$205,6,FALSE),G41=VLOOKUP(D41,EVIDENCE_PACKET!$A$6:$O$205,7,FALSE)),"MATCH","MISMATCH - UPSTREAM EVIDENCE")))</x:f>
      </x:c>
    </x:row>
    <x:row r="42">
      <x:c r="A42" s="17"/>
      <x:c r="B42" s="17"/>
      <x:c r="C42" s="17"/>
      <x:c r="D42" s="17"/>
      <x:c r="E42" s="34" t="str">
        <x:f>IF(D42="","",IF(COUNTIFS(EVIDENCE_PACKET!$A$6:$A$205,D42,EVIDENCE_PACKET!$B$6:$B$205,A42,EVIDENCE_PACKET!$O$6:$O$205,"VALID")=1,VLOOKUP(D42,EVIDENCE_PACKET!$A$6:$O$205,3,FALSE),"INVALID LINK"))</x:f>
      </x:c>
      <x:c r="F42" s="34" t="str">
        <x:f>IF(D42="","",IF(COUNTIFS(EVIDENCE_PACKET!$A$6:$A$205,D42,EVIDENCE_PACKET!$B$6:$B$205,A42,EVIDENCE_PACKET!$O$6:$O$205,"VALID")=1,VLOOKUP(D42,EVIDENCE_PACKET!$A$6:$O$205,6,FALSE),"INVALID LINK"))</x:f>
      </x:c>
      <x:c r="G42" s="34" t="str">
        <x:f>IF(D42="","",IF(COUNTIFS(EVIDENCE_PACKET!$A$6:$A$205,D42,EVIDENCE_PACKET!$B$6:$B$205,A42,EVIDENCE_PACKET!$O$6:$O$205,"VALID")=1,VLOOKUP(D42,EVIDENCE_PACKET!$A$6:$O$205,7,FALSE),"INVALID LINK"))</x:f>
      </x:c>
      <x:c r="H42" s="34" t="str">
        <x:f>IF(A42="","",IF(COUNTIFS(CONFLICTS!$B$6:$B$205,A42,CONFLICTS!$H$6:$H$205,"YES",CONFLICTS!$I$6:$I$205,"OPEN",CONFLICTS!$R$6:$R$205,"VALID")&gt;0,"OPEN",IF(COUNTIFS(CONFLICTS!$B$6:$B$205,A42,CONFLICTS!$I$6:$I$205,"RESOLVED",CONFLICTS!$R$6:$R$205,"VALID")&gt;0,"RESOLVED","NONE")))</x:f>
      </x:c>
      <x:c r="I42" s="17"/>
      <x:c r="J42" s="17"/>
      <x:c r="K42" s="21" t="str">
        <x:f>IF(C42="","",IF(AND(COUNTIF(LISTS!$B$2:$B$10,C42)=1,C42=UPPER(C42)),"VALID","INVALID"))</x:f>
      </x:c>
      <x:c r="L42" s="21" t="str">
        <x:f>IF(E42="","",IF(AND(COUNTIF(LISTS!$A$2:$A$8,E42)=1,E42=UPPER(E42)),"VALID","INVALID"))</x:f>
      </x:c>
      <x:c r="M42" s="21" t="str">
        <x:f>IF(F42="","",IF(AND(COUNTIF(LISTS!$D$2:$D$4,F42)=1,IFERROR(FIND(F42,UPPER(F42)),0)=1),"VALID","INVALID"))</x:f>
      </x:c>
      <x:c r="N42" s="21" t="str">
        <x:f>IF(G42="","",IF(AND(COUNTIF(LISTS!$E$2:$E$4,G42)=1,IFERROR(FIND(G42,UPPER(G42)),0)=1),"VALID","INVALID"))</x:f>
      </x:c>
      <x:c r="O42" s="21" t="str">
        <x:f>IF(I42="","",IF(AND(COUNTIF(LISTS!$I$2:$I$4,I42)=1,IFERROR(FIND(I42,UPPER(I42)),0)=1),"VALID","INVALID"))</x:f>
      </x:c>
      <x:c r="P42" s="21" t="str">
        <x:f>IF(A42="","",IF(COUNTIF($A$6:$A$205,A42)&gt;1,"INVALID - DUPLICATE ID",IF(AND(B42&lt;&gt;"",D42&lt;&gt;"",J42&lt;&gt;"",OR(H42="NONE",H42="OPEN",H42="RESOLVED"),K42="VALID",L42="VALID",M42="VALID",N42="VALID",O42="VALID"),"VALID","INVALID - CONTROL TOKEN")))</x:f>
      </x:c>
      <x:c r="Q42" s="21" t="str">
        <x:f>IF(A42="","",IF(COUNTIFS(EVIDENCE_PACKET!$A$6:$A$205,D42,EVIDENCE_PACKET!$B$6:$B$205,A42,EVIDENCE_PACKET!$O$6:$O$205,"VALID")=1,"READY","INVALID - EVIDENCE LINK"))</x:f>
      </x:c>
      <x:c r="R42" s="21" t="str">
        <x:f>IF(A42="","",IF(OR(P42&lt;&gt;"VALID",Q42&lt;&gt;"READY",X42&lt;&gt;"MATCH"),"BLOCKED",IF(AND(C42="REGULATORY / REGISTRATION STATUS",E42="REGULATOR / OFFICIAL REGISTER"),"FIT",IF(AND(OR(C42="SERVICE EXISTS / IS OFFERED",C42="ACCESS / AVAILABILITY"),E42="PROVIDER FIRST-PARTY PAGE"),"FIT",IF(AND(C42="EXPERIENCE SIGNAL",E42="REVIEW / FORUM / TESTIMONIAL"),"FIT",IF(AND(C42="VISIBILITY / DISCOVERY",E42="SEARCH / VISIBILITY OBSERVATION"),"FIT",IF(AND(C42="PUBLIC MARKETING / ADVERTISING CLAIM",E42="UK ADVERTISING / CLAIMS GOVERNANCE"),"FIT",IF(AND(OR(C42="CLINICAL EFFICACY / EFFECT",C42="SAFETY",C42="PATIENT ELIGIBILITY / SUITABILITY"),OR(E42="CLINICAL GUIDELINE / EVIDENCE STANDARD",E42="MANUFACTURER / PRODUCT PAGE")),"REVIEW","MISMATCH"))))))))</x:f>
      </x:c>
      <x:c r="S42" s="21" t="str">
        <x:f>IF(A42="","",IF(OR(P42&lt;&gt;"VALID",Q42&lt;&gt;"READY",X42&lt;&gt;"MATCH"),"BLOCKED",IF(W42="UNRESOLVED","BLOCKED - EVIDENCE UNRESOLVED",IF(W42="INFERRED","ESCALATE",IF(F42&lt;&gt;"CURRENT","BLOCKED - FRESHNESS",IF(G42&lt;&gt;"YES","BLOCKED - JURISDICTION",IF(H42="OPEN","BLOCKED - CONFLICT",IF(AND(OR(C42="CLINICAL EFFICACY / EFFECT",C42="SAFETY",C42="PATIENT ELIGIBILITY / SUITABILITY"),I42="REQUIRED / NOT COMPLETED"),"ESCALATE",IF(R42="MISMATCH","BLOCKED",IF(R42="REVIEW","ESCALATE","READY"))))))))))</x:f>
      </x:c>
      <x:c r="T42" s="21" t="str">
        <x:f>IF(A42="","",IF(S42="READY",IF(C42="REGULATORY / REGISTRATION STATUS","PUBLISH OFFICIAL STATUS",IF(OR(C42="SERVICE EXISTS / IS OFFERED",C42="ACCESS / AVAILABILITY"),"PUBLISH SERVICE FACT",IF(C42="PUBLIC MARKETING / ADVERTISING CLAIM","PUBLISH SCOPED CONTEXT",IF(C42="EXPERIENCE SIGNAL","REFERENCE ONLY",IF(C42="VISIBILITY / DISCOVERY","DISCOVERY ONLY","PUBLISH SCOPED CONTEXT"))))),IF(S42="ESCALATE","ESCALATE","REFUSE STRONGER CLAIM")))</x:f>
      </x:c>
      <x:c r="U42" s="21" t="str">
        <x:f>IF(A42="","",IF(C42="REGULATORY / REGISTRATION STATUS","Do not infer clinical superiority, outcomes or current capacity.",IF(OR(C42="SERVICE EXISTS / IS OFFERED",C42="ACCESS / AVAILABILITY"),"Do not infer efficacy, safety, suitability or comparative quality.",IF(C42="PUBLIC MARKETING / ADVERTISING CLAIM","Do not infer clinical efficacy, patient suitability, treatment outcomes or legal clearance for a specific advert.",IF(C42="EXPERIENCE SIGNAL","Do not infer representative efficacy, safety rates or causal outcomes.",IF(C42="VISIBILITY / DISCOVERY","Do not infer healthcare quality, efficacy, safety, capacity or suitability.","Do not infer a consequential healthcare claim beyond the reviewed evidence scope."))))))</x:f>
      </x:c>
      <x:c r="V42" s="21" t="str">
        <x:f>IF(A42="","","Reopen when source role, freshness, jurisdiction, material conflict, specialist-review state or claim scope changes.")</x:f>
      </x:c>
      <x:c r="W42" s="34" t="str">
        <x:f>IF(D42="","",IF(COUNTIFS(EVIDENCE_PACKET!$A$6:$A$205,D42,EVIDENCE_PACKET!$B$6:$B$205,A42,EVIDENCE_PACKET!$O$6:$O$205,"VALID")=1,VLOOKUP(D42,EVIDENCE_PACKET!$A$6:$O$205,5,FALSE),"INVALID LINK"))</x:f>
      </x:c>
      <x:c r="X42" s="34" t="str">
        <x:f>IF(A42="","",IF(Q42&lt;&gt;"READY","INVALID - EVIDENCE LINK",IF(AND(E42=VLOOKUP(D42,EVIDENCE_PACKET!$A$6:$O$205,3,FALSE),W42=VLOOKUP(D42,EVIDENCE_PACKET!$A$6:$O$205,5,FALSE),F42=VLOOKUP(D42,EVIDENCE_PACKET!$A$6:$O$205,6,FALSE),G42=VLOOKUP(D42,EVIDENCE_PACKET!$A$6:$O$205,7,FALSE)),"MATCH","MISMATCH - UPSTREAM EVIDENCE")))</x:f>
      </x:c>
    </x:row>
    <x:row r="43">
      <x:c r="A43" s="17"/>
      <x:c r="B43" s="17"/>
      <x:c r="C43" s="17"/>
      <x:c r="D43" s="17"/>
      <x:c r="E43" s="34" t="str">
        <x:f>IF(D43="","",IF(COUNTIFS(EVIDENCE_PACKET!$A$6:$A$205,D43,EVIDENCE_PACKET!$B$6:$B$205,A43,EVIDENCE_PACKET!$O$6:$O$205,"VALID")=1,VLOOKUP(D43,EVIDENCE_PACKET!$A$6:$O$205,3,FALSE),"INVALID LINK"))</x:f>
      </x:c>
      <x:c r="F43" s="34" t="str">
        <x:f>IF(D43="","",IF(COUNTIFS(EVIDENCE_PACKET!$A$6:$A$205,D43,EVIDENCE_PACKET!$B$6:$B$205,A43,EVIDENCE_PACKET!$O$6:$O$205,"VALID")=1,VLOOKUP(D43,EVIDENCE_PACKET!$A$6:$O$205,6,FALSE),"INVALID LINK"))</x:f>
      </x:c>
      <x:c r="G43" s="34" t="str">
        <x:f>IF(D43="","",IF(COUNTIFS(EVIDENCE_PACKET!$A$6:$A$205,D43,EVIDENCE_PACKET!$B$6:$B$205,A43,EVIDENCE_PACKET!$O$6:$O$205,"VALID")=1,VLOOKUP(D43,EVIDENCE_PACKET!$A$6:$O$205,7,FALSE),"INVALID LINK"))</x:f>
      </x:c>
      <x:c r="H43" s="34" t="str">
        <x:f>IF(A43="","",IF(COUNTIFS(CONFLICTS!$B$6:$B$205,A43,CONFLICTS!$H$6:$H$205,"YES",CONFLICTS!$I$6:$I$205,"OPEN",CONFLICTS!$R$6:$R$205,"VALID")&gt;0,"OPEN",IF(COUNTIFS(CONFLICTS!$B$6:$B$205,A43,CONFLICTS!$I$6:$I$205,"RESOLVED",CONFLICTS!$R$6:$R$205,"VALID")&gt;0,"RESOLVED","NONE")))</x:f>
      </x:c>
      <x:c r="I43" s="17"/>
      <x:c r="J43" s="17"/>
      <x:c r="K43" s="21" t="str">
        <x:f>IF(C43="","",IF(AND(COUNTIF(LISTS!$B$2:$B$10,C43)=1,C43=UPPER(C43)),"VALID","INVALID"))</x:f>
      </x:c>
      <x:c r="L43" s="21" t="str">
        <x:f>IF(E43="","",IF(AND(COUNTIF(LISTS!$A$2:$A$8,E43)=1,E43=UPPER(E43)),"VALID","INVALID"))</x:f>
      </x:c>
      <x:c r="M43" s="21" t="str">
        <x:f>IF(F43="","",IF(AND(COUNTIF(LISTS!$D$2:$D$4,F43)=1,IFERROR(FIND(F43,UPPER(F43)),0)=1),"VALID","INVALID"))</x:f>
      </x:c>
      <x:c r="N43" s="21" t="str">
        <x:f>IF(G43="","",IF(AND(COUNTIF(LISTS!$E$2:$E$4,G43)=1,IFERROR(FIND(G43,UPPER(G43)),0)=1),"VALID","INVALID"))</x:f>
      </x:c>
      <x:c r="O43" s="21" t="str">
        <x:f>IF(I43="","",IF(AND(COUNTIF(LISTS!$I$2:$I$4,I43)=1,IFERROR(FIND(I43,UPPER(I43)),0)=1),"VALID","INVALID"))</x:f>
      </x:c>
      <x:c r="P43" s="21" t="str">
        <x:f>IF(A43="","",IF(COUNTIF($A$6:$A$205,A43)&gt;1,"INVALID - DUPLICATE ID",IF(AND(B43&lt;&gt;"",D43&lt;&gt;"",J43&lt;&gt;"",OR(H43="NONE",H43="OPEN",H43="RESOLVED"),K43="VALID",L43="VALID",M43="VALID",N43="VALID",O43="VALID"),"VALID","INVALID - CONTROL TOKEN")))</x:f>
      </x:c>
      <x:c r="Q43" s="21" t="str">
        <x:f>IF(A43="","",IF(COUNTIFS(EVIDENCE_PACKET!$A$6:$A$205,D43,EVIDENCE_PACKET!$B$6:$B$205,A43,EVIDENCE_PACKET!$O$6:$O$205,"VALID")=1,"READY","INVALID - EVIDENCE LINK"))</x:f>
      </x:c>
      <x:c r="R43" s="21" t="str">
        <x:f>IF(A43="","",IF(OR(P43&lt;&gt;"VALID",Q43&lt;&gt;"READY",X43&lt;&gt;"MATCH"),"BLOCKED",IF(AND(C43="REGULATORY / REGISTRATION STATUS",E43="REGULATOR / OFFICIAL REGISTER"),"FIT",IF(AND(OR(C43="SERVICE EXISTS / IS OFFERED",C43="ACCESS / AVAILABILITY"),E43="PROVIDER FIRST-PARTY PAGE"),"FIT",IF(AND(C43="EXPERIENCE SIGNAL",E43="REVIEW / FORUM / TESTIMONIAL"),"FIT",IF(AND(C43="VISIBILITY / DISCOVERY",E43="SEARCH / VISIBILITY OBSERVATION"),"FIT",IF(AND(C43="PUBLIC MARKETING / ADVERTISING CLAIM",E43="UK ADVERTISING / CLAIMS GOVERNANCE"),"FIT",IF(AND(OR(C43="CLINICAL EFFICACY / EFFECT",C43="SAFETY",C43="PATIENT ELIGIBILITY / SUITABILITY"),OR(E43="CLINICAL GUIDELINE / EVIDENCE STANDARD",E43="MANUFACTURER / PRODUCT PAGE")),"REVIEW","MISMATCH"))))))))</x:f>
      </x:c>
      <x:c r="S43" s="21" t="str">
        <x:f>IF(A43="","",IF(OR(P43&lt;&gt;"VALID",Q43&lt;&gt;"READY",X43&lt;&gt;"MATCH"),"BLOCKED",IF(W43="UNRESOLVED","BLOCKED - EVIDENCE UNRESOLVED",IF(W43="INFERRED","ESCALATE",IF(F43&lt;&gt;"CURRENT","BLOCKED - FRESHNESS",IF(G43&lt;&gt;"YES","BLOCKED - JURISDICTION",IF(H43="OPEN","BLOCKED - CONFLICT",IF(AND(OR(C43="CLINICAL EFFICACY / EFFECT",C43="SAFETY",C43="PATIENT ELIGIBILITY / SUITABILITY"),I43="REQUIRED / NOT COMPLETED"),"ESCALATE",IF(R43="MISMATCH","BLOCKED",IF(R43="REVIEW","ESCALATE","READY"))))))))))</x:f>
      </x:c>
      <x:c r="T43" s="21" t="str">
        <x:f>IF(A43="","",IF(S43="READY",IF(C43="REGULATORY / REGISTRATION STATUS","PUBLISH OFFICIAL STATUS",IF(OR(C43="SERVICE EXISTS / IS OFFERED",C43="ACCESS / AVAILABILITY"),"PUBLISH SERVICE FACT",IF(C43="PUBLIC MARKETING / ADVERTISING CLAIM","PUBLISH SCOPED CONTEXT",IF(C43="EXPERIENCE SIGNAL","REFERENCE ONLY",IF(C43="VISIBILITY / DISCOVERY","DISCOVERY ONLY","PUBLISH SCOPED CONTEXT"))))),IF(S43="ESCALATE","ESCALATE","REFUSE STRONGER CLAIM")))</x:f>
      </x:c>
      <x:c r="U43" s="21" t="str">
        <x:f>IF(A43="","",IF(C43="REGULATORY / REGISTRATION STATUS","Do not infer clinical superiority, outcomes or current capacity.",IF(OR(C43="SERVICE EXISTS / IS OFFERED",C43="ACCESS / AVAILABILITY"),"Do not infer efficacy, safety, suitability or comparative quality.",IF(C43="PUBLIC MARKETING / ADVERTISING CLAIM","Do not infer clinical efficacy, patient suitability, treatment outcomes or legal clearance for a specific advert.",IF(C43="EXPERIENCE SIGNAL","Do not infer representative efficacy, safety rates or causal outcomes.",IF(C43="VISIBILITY / DISCOVERY","Do not infer healthcare quality, efficacy, safety, capacity or suitability.","Do not infer a consequential healthcare claim beyond the reviewed evidence scope."))))))</x:f>
      </x:c>
      <x:c r="V43" s="21" t="str">
        <x:f>IF(A43="","","Reopen when source role, freshness, jurisdiction, material conflict, specialist-review state or claim scope changes.")</x:f>
      </x:c>
      <x:c r="W43" s="34" t="str">
        <x:f>IF(D43="","",IF(COUNTIFS(EVIDENCE_PACKET!$A$6:$A$205,D43,EVIDENCE_PACKET!$B$6:$B$205,A43,EVIDENCE_PACKET!$O$6:$O$205,"VALID")=1,VLOOKUP(D43,EVIDENCE_PACKET!$A$6:$O$205,5,FALSE),"INVALID LINK"))</x:f>
      </x:c>
      <x:c r="X43" s="34" t="str">
        <x:f>IF(A43="","",IF(Q43&lt;&gt;"READY","INVALID - EVIDENCE LINK",IF(AND(E43=VLOOKUP(D43,EVIDENCE_PACKET!$A$6:$O$205,3,FALSE),W43=VLOOKUP(D43,EVIDENCE_PACKET!$A$6:$O$205,5,FALSE),F43=VLOOKUP(D43,EVIDENCE_PACKET!$A$6:$O$205,6,FALSE),G43=VLOOKUP(D43,EVIDENCE_PACKET!$A$6:$O$205,7,FALSE)),"MATCH","MISMATCH - UPSTREAM EVIDENCE")))</x:f>
      </x:c>
    </x:row>
    <x:row r="44">
      <x:c r="A44" s="17"/>
      <x:c r="B44" s="17"/>
      <x:c r="C44" s="17"/>
      <x:c r="D44" s="17"/>
      <x:c r="E44" s="34" t="str">
        <x:f>IF(D44="","",IF(COUNTIFS(EVIDENCE_PACKET!$A$6:$A$205,D44,EVIDENCE_PACKET!$B$6:$B$205,A44,EVIDENCE_PACKET!$O$6:$O$205,"VALID")=1,VLOOKUP(D44,EVIDENCE_PACKET!$A$6:$O$205,3,FALSE),"INVALID LINK"))</x:f>
      </x:c>
      <x:c r="F44" s="34" t="str">
        <x:f>IF(D44="","",IF(COUNTIFS(EVIDENCE_PACKET!$A$6:$A$205,D44,EVIDENCE_PACKET!$B$6:$B$205,A44,EVIDENCE_PACKET!$O$6:$O$205,"VALID")=1,VLOOKUP(D44,EVIDENCE_PACKET!$A$6:$O$205,6,FALSE),"INVALID LINK"))</x:f>
      </x:c>
      <x:c r="G44" s="34" t="str">
        <x:f>IF(D44="","",IF(COUNTIFS(EVIDENCE_PACKET!$A$6:$A$205,D44,EVIDENCE_PACKET!$B$6:$B$205,A44,EVIDENCE_PACKET!$O$6:$O$205,"VALID")=1,VLOOKUP(D44,EVIDENCE_PACKET!$A$6:$O$205,7,FALSE),"INVALID LINK"))</x:f>
      </x:c>
      <x:c r="H44" s="34" t="str">
        <x:f>IF(A44="","",IF(COUNTIFS(CONFLICTS!$B$6:$B$205,A44,CONFLICTS!$H$6:$H$205,"YES",CONFLICTS!$I$6:$I$205,"OPEN",CONFLICTS!$R$6:$R$205,"VALID")&gt;0,"OPEN",IF(COUNTIFS(CONFLICTS!$B$6:$B$205,A44,CONFLICTS!$I$6:$I$205,"RESOLVED",CONFLICTS!$R$6:$R$205,"VALID")&gt;0,"RESOLVED","NONE")))</x:f>
      </x:c>
      <x:c r="I44" s="17"/>
      <x:c r="J44" s="17"/>
      <x:c r="K44" s="21" t="str">
        <x:f>IF(C44="","",IF(AND(COUNTIF(LISTS!$B$2:$B$10,C44)=1,C44=UPPER(C44)),"VALID","INVALID"))</x:f>
      </x:c>
      <x:c r="L44" s="21" t="str">
        <x:f>IF(E44="","",IF(AND(COUNTIF(LISTS!$A$2:$A$8,E44)=1,E44=UPPER(E44)),"VALID","INVALID"))</x:f>
      </x:c>
      <x:c r="M44" s="21" t="str">
        <x:f>IF(F44="","",IF(AND(COUNTIF(LISTS!$D$2:$D$4,F44)=1,IFERROR(FIND(F44,UPPER(F44)),0)=1),"VALID","INVALID"))</x:f>
      </x:c>
      <x:c r="N44" s="21" t="str">
        <x:f>IF(G44="","",IF(AND(COUNTIF(LISTS!$E$2:$E$4,G44)=1,IFERROR(FIND(G44,UPPER(G44)),0)=1),"VALID","INVALID"))</x:f>
      </x:c>
      <x:c r="O44" s="21" t="str">
        <x:f>IF(I44="","",IF(AND(COUNTIF(LISTS!$I$2:$I$4,I44)=1,IFERROR(FIND(I44,UPPER(I44)),0)=1),"VALID","INVALID"))</x:f>
      </x:c>
      <x:c r="P44" s="21" t="str">
        <x:f>IF(A44="","",IF(COUNTIF($A$6:$A$205,A44)&gt;1,"INVALID - DUPLICATE ID",IF(AND(B44&lt;&gt;"",D44&lt;&gt;"",J44&lt;&gt;"",OR(H44="NONE",H44="OPEN",H44="RESOLVED"),K44="VALID",L44="VALID",M44="VALID",N44="VALID",O44="VALID"),"VALID","INVALID - CONTROL TOKEN")))</x:f>
      </x:c>
      <x:c r="Q44" s="21" t="str">
        <x:f>IF(A44="","",IF(COUNTIFS(EVIDENCE_PACKET!$A$6:$A$205,D44,EVIDENCE_PACKET!$B$6:$B$205,A44,EVIDENCE_PACKET!$O$6:$O$205,"VALID")=1,"READY","INVALID - EVIDENCE LINK"))</x:f>
      </x:c>
      <x:c r="R44" s="21" t="str">
        <x:f>IF(A44="","",IF(OR(P44&lt;&gt;"VALID",Q44&lt;&gt;"READY",X44&lt;&gt;"MATCH"),"BLOCKED",IF(AND(C44="REGULATORY / REGISTRATION STATUS",E44="REGULATOR / OFFICIAL REGISTER"),"FIT",IF(AND(OR(C44="SERVICE EXISTS / IS OFFERED",C44="ACCESS / AVAILABILITY"),E44="PROVIDER FIRST-PARTY PAGE"),"FIT",IF(AND(C44="EXPERIENCE SIGNAL",E44="REVIEW / FORUM / TESTIMONIAL"),"FIT",IF(AND(C44="VISIBILITY / DISCOVERY",E44="SEARCH / VISIBILITY OBSERVATION"),"FIT",IF(AND(C44="PUBLIC MARKETING / ADVERTISING CLAIM",E44="UK ADVERTISING / CLAIMS GOVERNANCE"),"FIT",IF(AND(OR(C44="CLINICAL EFFICACY / EFFECT",C44="SAFETY",C44="PATIENT ELIGIBILITY / SUITABILITY"),OR(E44="CLINICAL GUIDELINE / EVIDENCE STANDARD",E44="MANUFACTURER / PRODUCT PAGE")),"REVIEW","MISMATCH"))))))))</x:f>
      </x:c>
      <x:c r="S44" s="21" t="str">
        <x:f>IF(A44="","",IF(OR(P44&lt;&gt;"VALID",Q44&lt;&gt;"READY",X44&lt;&gt;"MATCH"),"BLOCKED",IF(W44="UNRESOLVED","BLOCKED - EVIDENCE UNRESOLVED",IF(W44="INFERRED","ESCALATE",IF(F44&lt;&gt;"CURRENT","BLOCKED - FRESHNESS",IF(G44&lt;&gt;"YES","BLOCKED - JURISDICTION",IF(H44="OPEN","BLOCKED - CONFLICT",IF(AND(OR(C44="CLINICAL EFFICACY / EFFECT",C44="SAFETY",C44="PATIENT ELIGIBILITY / SUITABILITY"),I44="REQUIRED / NOT COMPLETED"),"ESCALATE",IF(R44="MISMATCH","BLOCKED",IF(R44="REVIEW","ESCALATE","READY"))))))))))</x:f>
      </x:c>
      <x:c r="T44" s="21" t="str">
        <x:f>IF(A44="","",IF(S44="READY",IF(C44="REGULATORY / REGISTRATION STATUS","PUBLISH OFFICIAL STATUS",IF(OR(C44="SERVICE EXISTS / IS OFFERED",C44="ACCESS / AVAILABILITY"),"PUBLISH SERVICE FACT",IF(C44="PUBLIC MARKETING / ADVERTISING CLAIM","PUBLISH SCOPED CONTEXT",IF(C44="EXPERIENCE SIGNAL","REFERENCE ONLY",IF(C44="VISIBILITY / DISCOVERY","DISCOVERY ONLY","PUBLISH SCOPED CONTEXT"))))),IF(S44="ESCALATE","ESCALATE","REFUSE STRONGER CLAIM")))</x:f>
      </x:c>
      <x:c r="U44" s="21" t="str">
        <x:f>IF(A44="","",IF(C44="REGULATORY / REGISTRATION STATUS","Do not infer clinical superiority, outcomes or current capacity.",IF(OR(C44="SERVICE EXISTS / IS OFFERED",C44="ACCESS / AVAILABILITY"),"Do not infer efficacy, safety, suitability or comparative quality.",IF(C44="PUBLIC MARKETING / ADVERTISING CLAIM","Do not infer clinical efficacy, patient suitability, treatment outcomes or legal clearance for a specific advert.",IF(C44="EXPERIENCE SIGNAL","Do not infer representative efficacy, safety rates or causal outcomes.",IF(C44="VISIBILITY / DISCOVERY","Do not infer healthcare quality, efficacy, safety, capacity or suitability.","Do not infer a consequential healthcare claim beyond the reviewed evidence scope."))))))</x:f>
      </x:c>
      <x:c r="V44" s="21" t="str">
        <x:f>IF(A44="","","Reopen when source role, freshness, jurisdiction, material conflict, specialist-review state or claim scope changes.")</x:f>
      </x:c>
      <x:c r="W44" s="34" t="str">
        <x:f>IF(D44="","",IF(COUNTIFS(EVIDENCE_PACKET!$A$6:$A$205,D44,EVIDENCE_PACKET!$B$6:$B$205,A44,EVIDENCE_PACKET!$O$6:$O$205,"VALID")=1,VLOOKUP(D44,EVIDENCE_PACKET!$A$6:$O$205,5,FALSE),"INVALID LINK"))</x:f>
      </x:c>
      <x:c r="X44" s="34" t="str">
        <x:f>IF(A44="","",IF(Q44&lt;&gt;"READY","INVALID - EVIDENCE LINK",IF(AND(E44=VLOOKUP(D44,EVIDENCE_PACKET!$A$6:$O$205,3,FALSE),W44=VLOOKUP(D44,EVIDENCE_PACKET!$A$6:$O$205,5,FALSE),F44=VLOOKUP(D44,EVIDENCE_PACKET!$A$6:$O$205,6,FALSE),G44=VLOOKUP(D44,EVIDENCE_PACKET!$A$6:$O$205,7,FALSE)),"MATCH","MISMATCH - UPSTREAM EVIDENCE")))</x:f>
      </x:c>
    </x:row>
    <x:row r="45">
      <x:c r="A45" s="17"/>
      <x:c r="B45" s="17"/>
      <x:c r="C45" s="17"/>
      <x:c r="D45" s="17"/>
      <x:c r="E45" s="34" t="str">
        <x:f>IF(D45="","",IF(COUNTIFS(EVIDENCE_PACKET!$A$6:$A$205,D45,EVIDENCE_PACKET!$B$6:$B$205,A45,EVIDENCE_PACKET!$O$6:$O$205,"VALID")=1,VLOOKUP(D45,EVIDENCE_PACKET!$A$6:$O$205,3,FALSE),"INVALID LINK"))</x:f>
      </x:c>
      <x:c r="F45" s="34" t="str">
        <x:f>IF(D45="","",IF(COUNTIFS(EVIDENCE_PACKET!$A$6:$A$205,D45,EVIDENCE_PACKET!$B$6:$B$205,A45,EVIDENCE_PACKET!$O$6:$O$205,"VALID")=1,VLOOKUP(D45,EVIDENCE_PACKET!$A$6:$O$205,6,FALSE),"INVALID LINK"))</x:f>
      </x:c>
      <x:c r="G45" s="34" t="str">
        <x:f>IF(D45="","",IF(COUNTIFS(EVIDENCE_PACKET!$A$6:$A$205,D45,EVIDENCE_PACKET!$B$6:$B$205,A45,EVIDENCE_PACKET!$O$6:$O$205,"VALID")=1,VLOOKUP(D45,EVIDENCE_PACKET!$A$6:$O$205,7,FALSE),"INVALID LINK"))</x:f>
      </x:c>
      <x:c r="H45" s="34" t="str">
        <x:f>IF(A45="","",IF(COUNTIFS(CONFLICTS!$B$6:$B$205,A45,CONFLICTS!$H$6:$H$205,"YES",CONFLICTS!$I$6:$I$205,"OPEN",CONFLICTS!$R$6:$R$205,"VALID")&gt;0,"OPEN",IF(COUNTIFS(CONFLICTS!$B$6:$B$205,A45,CONFLICTS!$I$6:$I$205,"RESOLVED",CONFLICTS!$R$6:$R$205,"VALID")&gt;0,"RESOLVED","NONE")))</x:f>
      </x:c>
      <x:c r="I45" s="17"/>
      <x:c r="J45" s="17"/>
      <x:c r="K45" s="21" t="str">
        <x:f>IF(C45="","",IF(AND(COUNTIF(LISTS!$B$2:$B$10,C45)=1,C45=UPPER(C45)),"VALID","INVALID"))</x:f>
      </x:c>
      <x:c r="L45" s="21" t="str">
        <x:f>IF(E45="","",IF(AND(COUNTIF(LISTS!$A$2:$A$8,E45)=1,E45=UPPER(E45)),"VALID","INVALID"))</x:f>
      </x:c>
      <x:c r="M45" s="21" t="str">
        <x:f>IF(F45="","",IF(AND(COUNTIF(LISTS!$D$2:$D$4,F45)=1,IFERROR(FIND(F45,UPPER(F45)),0)=1),"VALID","INVALID"))</x:f>
      </x:c>
      <x:c r="N45" s="21" t="str">
        <x:f>IF(G45="","",IF(AND(COUNTIF(LISTS!$E$2:$E$4,G45)=1,IFERROR(FIND(G45,UPPER(G45)),0)=1),"VALID","INVALID"))</x:f>
      </x:c>
      <x:c r="O45" s="21" t="str">
        <x:f>IF(I45="","",IF(AND(COUNTIF(LISTS!$I$2:$I$4,I45)=1,IFERROR(FIND(I45,UPPER(I45)),0)=1),"VALID","INVALID"))</x:f>
      </x:c>
      <x:c r="P45" s="21" t="str">
        <x:f>IF(A45="","",IF(COUNTIF($A$6:$A$205,A45)&gt;1,"INVALID - DUPLICATE ID",IF(AND(B45&lt;&gt;"",D45&lt;&gt;"",J45&lt;&gt;"",OR(H45="NONE",H45="OPEN",H45="RESOLVED"),K45="VALID",L45="VALID",M45="VALID",N45="VALID",O45="VALID"),"VALID","INVALID - CONTROL TOKEN")))</x:f>
      </x:c>
      <x:c r="Q45" s="21" t="str">
        <x:f>IF(A45="","",IF(COUNTIFS(EVIDENCE_PACKET!$A$6:$A$205,D45,EVIDENCE_PACKET!$B$6:$B$205,A45,EVIDENCE_PACKET!$O$6:$O$205,"VALID")=1,"READY","INVALID - EVIDENCE LINK"))</x:f>
      </x:c>
      <x:c r="R45" s="21" t="str">
        <x:f>IF(A45="","",IF(OR(P45&lt;&gt;"VALID",Q45&lt;&gt;"READY",X45&lt;&gt;"MATCH"),"BLOCKED",IF(AND(C45="REGULATORY / REGISTRATION STATUS",E45="REGULATOR / OFFICIAL REGISTER"),"FIT",IF(AND(OR(C45="SERVICE EXISTS / IS OFFERED",C45="ACCESS / AVAILABILITY"),E45="PROVIDER FIRST-PARTY PAGE"),"FIT",IF(AND(C45="EXPERIENCE SIGNAL",E45="REVIEW / FORUM / TESTIMONIAL"),"FIT",IF(AND(C45="VISIBILITY / DISCOVERY",E45="SEARCH / VISIBILITY OBSERVATION"),"FIT",IF(AND(C45="PUBLIC MARKETING / ADVERTISING CLAIM",E45="UK ADVERTISING / CLAIMS GOVERNANCE"),"FIT",IF(AND(OR(C45="CLINICAL EFFICACY / EFFECT",C45="SAFETY",C45="PATIENT ELIGIBILITY / SUITABILITY"),OR(E45="CLINICAL GUIDELINE / EVIDENCE STANDARD",E45="MANUFACTURER / PRODUCT PAGE")),"REVIEW","MISMATCH"))))))))</x:f>
      </x:c>
      <x:c r="S45" s="21" t="str">
        <x:f>IF(A45="","",IF(OR(P45&lt;&gt;"VALID",Q45&lt;&gt;"READY",X45&lt;&gt;"MATCH"),"BLOCKED",IF(W45="UNRESOLVED","BLOCKED - EVIDENCE UNRESOLVED",IF(W45="INFERRED","ESCALATE",IF(F45&lt;&gt;"CURRENT","BLOCKED - FRESHNESS",IF(G45&lt;&gt;"YES","BLOCKED - JURISDICTION",IF(H45="OPEN","BLOCKED - CONFLICT",IF(AND(OR(C45="CLINICAL EFFICACY / EFFECT",C45="SAFETY",C45="PATIENT ELIGIBILITY / SUITABILITY"),I45="REQUIRED / NOT COMPLETED"),"ESCALATE",IF(R45="MISMATCH","BLOCKED",IF(R45="REVIEW","ESCALATE","READY"))))))))))</x:f>
      </x:c>
      <x:c r="T45" s="21" t="str">
        <x:f>IF(A45="","",IF(S45="READY",IF(C45="REGULATORY / REGISTRATION STATUS","PUBLISH OFFICIAL STATUS",IF(OR(C45="SERVICE EXISTS / IS OFFERED",C45="ACCESS / AVAILABILITY"),"PUBLISH SERVICE FACT",IF(C45="PUBLIC MARKETING / ADVERTISING CLAIM","PUBLISH SCOPED CONTEXT",IF(C45="EXPERIENCE SIGNAL","REFERENCE ONLY",IF(C45="VISIBILITY / DISCOVERY","DISCOVERY ONLY","PUBLISH SCOPED CONTEXT"))))),IF(S45="ESCALATE","ESCALATE","REFUSE STRONGER CLAIM")))</x:f>
      </x:c>
      <x:c r="U45" s="21" t="str">
        <x:f>IF(A45="","",IF(C45="REGULATORY / REGISTRATION STATUS","Do not infer clinical superiority, outcomes or current capacity.",IF(OR(C45="SERVICE EXISTS / IS OFFERED",C45="ACCESS / AVAILABILITY"),"Do not infer efficacy, safety, suitability or comparative quality.",IF(C45="PUBLIC MARKETING / ADVERTISING CLAIM","Do not infer clinical efficacy, patient suitability, treatment outcomes or legal clearance for a specific advert.",IF(C45="EXPERIENCE SIGNAL","Do not infer representative efficacy, safety rates or causal outcomes.",IF(C45="VISIBILITY / DISCOVERY","Do not infer healthcare quality, efficacy, safety, capacity or suitability.","Do not infer a consequential healthcare claim beyond the reviewed evidence scope."))))))</x:f>
      </x:c>
      <x:c r="V45" s="21" t="str">
        <x:f>IF(A45="","","Reopen when source role, freshness, jurisdiction, material conflict, specialist-review state or claim scope changes.")</x:f>
      </x:c>
      <x:c r="W45" s="34" t="str">
        <x:f>IF(D45="","",IF(COUNTIFS(EVIDENCE_PACKET!$A$6:$A$205,D45,EVIDENCE_PACKET!$B$6:$B$205,A45,EVIDENCE_PACKET!$O$6:$O$205,"VALID")=1,VLOOKUP(D45,EVIDENCE_PACKET!$A$6:$O$205,5,FALSE),"INVALID LINK"))</x:f>
      </x:c>
      <x:c r="X45" s="34" t="str">
        <x:f>IF(A45="","",IF(Q45&lt;&gt;"READY","INVALID - EVIDENCE LINK",IF(AND(E45=VLOOKUP(D45,EVIDENCE_PACKET!$A$6:$O$205,3,FALSE),W45=VLOOKUP(D45,EVIDENCE_PACKET!$A$6:$O$205,5,FALSE),F45=VLOOKUP(D45,EVIDENCE_PACKET!$A$6:$O$205,6,FALSE),G45=VLOOKUP(D45,EVIDENCE_PACKET!$A$6:$O$205,7,FALSE)),"MATCH","MISMATCH - UPSTREAM EVIDENCE")))</x:f>
      </x:c>
    </x:row>
    <x:row r="46">
      <x:c r="A46" s="17"/>
      <x:c r="B46" s="17"/>
      <x:c r="C46" s="17"/>
      <x:c r="D46" s="17"/>
      <x:c r="E46" s="34" t="str">
        <x:f>IF(D46="","",IF(COUNTIFS(EVIDENCE_PACKET!$A$6:$A$205,D46,EVIDENCE_PACKET!$B$6:$B$205,A46,EVIDENCE_PACKET!$O$6:$O$205,"VALID")=1,VLOOKUP(D46,EVIDENCE_PACKET!$A$6:$O$205,3,FALSE),"INVALID LINK"))</x:f>
      </x:c>
      <x:c r="F46" s="34" t="str">
        <x:f>IF(D46="","",IF(COUNTIFS(EVIDENCE_PACKET!$A$6:$A$205,D46,EVIDENCE_PACKET!$B$6:$B$205,A46,EVIDENCE_PACKET!$O$6:$O$205,"VALID")=1,VLOOKUP(D46,EVIDENCE_PACKET!$A$6:$O$205,6,FALSE),"INVALID LINK"))</x:f>
      </x:c>
      <x:c r="G46" s="34" t="str">
        <x:f>IF(D46="","",IF(COUNTIFS(EVIDENCE_PACKET!$A$6:$A$205,D46,EVIDENCE_PACKET!$B$6:$B$205,A46,EVIDENCE_PACKET!$O$6:$O$205,"VALID")=1,VLOOKUP(D46,EVIDENCE_PACKET!$A$6:$O$205,7,FALSE),"INVALID LINK"))</x:f>
      </x:c>
      <x:c r="H46" s="34" t="str">
        <x:f>IF(A46="","",IF(COUNTIFS(CONFLICTS!$B$6:$B$205,A46,CONFLICTS!$H$6:$H$205,"YES",CONFLICTS!$I$6:$I$205,"OPEN",CONFLICTS!$R$6:$R$205,"VALID")&gt;0,"OPEN",IF(COUNTIFS(CONFLICTS!$B$6:$B$205,A46,CONFLICTS!$I$6:$I$205,"RESOLVED",CONFLICTS!$R$6:$R$205,"VALID")&gt;0,"RESOLVED","NONE")))</x:f>
      </x:c>
      <x:c r="I46" s="17"/>
      <x:c r="J46" s="17"/>
      <x:c r="K46" s="21" t="str">
        <x:f>IF(C46="","",IF(AND(COUNTIF(LISTS!$B$2:$B$10,C46)=1,C46=UPPER(C46)),"VALID","INVALID"))</x:f>
      </x:c>
      <x:c r="L46" s="21" t="str">
        <x:f>IF(E46="","",IF(AND(COUNTIF(LISTS!$A$2:$A$8,E46)=1,E46=UPPER(E46)),"VALID","INVALID"))</x:f>
      </x:c>
      <x:c r="M46" s="21" t="str">
        <x:f>IF(F46="","",IF(AND(COUNTIF(LISTS!$D$2:$D$4,F46)=1,IFERROR(FIND(F46,UPPER(F46)),0)=1),"VALID","INVALID"))</x:f>
      </x:c>
      <x:c r="N46" s="21" t="str">
        <x:f>IF(G46="","",IF(AND(COUNTIF(LISTS!$E$2:$E$4,G46)=1,IFERROR(FIND(G46,UPPER(G46)),0)=1),"VALID","INVALID"))</x:f>
      </x:c>
      <x:c r="O46" s="21" t="str">
        <x:f>IF(I46="","",IF(AND(COUNTIF(LISTS!$I$2:$I$4,I46)=1,IFERROR(FIND(I46,UPPER(I46)),0)=1),"VALID","INVALID"))</x:f>
      </x:c>
      <x:c r="P46" s="21" t="str">
        <x:f>IF(A46="","",IF(COUNTIF($A$6:$A$205,A46)&gt;1,"INVALID - DUPLICATE ID",IF(AND(B46&lt;&gt;"",D46&lt;&gt;"",J46&lt;&gt;"",OR(H46="NONE",H46="OPEN",H46="RESOLVED"),K46="VALID",L46="VALID",M46="VALID",N46="VALID",O46="VALID"),"VALID","INVALID - CONTROL TOKEN")))</x:f>
      </x:c>
      <x:c r="Q46" s="21" t="str">
        <x:f>IF(A46="","",IF(COUNTIFS(EVIDENCE_PACKET!$A$6:$A$205,D46,EVIDENCE_PACKET!$B$6:$B$205,A46,EVIDENCE_PACKET!$O$6:$O$205,"VALID")=1,"READY","INVALID - EVIDENCE LINK"))</x:f>
      </x:c>
      <x:c r="R46" s="21" t="str">
        <x:f>IF(A46="","",IF(OR(P46&lt;&gt;"VALID",Q46&lt;&gt;"READY",X46&lt;&gt;"MATCH"),"BLOCKED",IF(AND(C46="REGULATORY / REGISTRATION STATUS",E46="REGULATOR / OFFICIAL REGISTER"),"FIT",IF(AND(OR(C46="SERVICE EXISTS / IS OFFERED",C46="ACCESS / AVAILABILITY"),E46="PROVIDER FIRST-PARTY PAGE"),"FIT",IF(AND(C46="EXPERIENCE SIGNAL",E46="REVIEW / FORUM / TESTIMONIAL"),"FIT",IF(AND(C46="VISIBILITY / DISCOVERY",E46="SEARCH / VISIBILITY OBSERVATION"),"FIT",IF(AND(C46="PUBLIC MARKETING / ADVERTISING CLAIM",E46="UK ADVERTISING / CLAIMS GOVERNANCE"),"FIT",IF(AND(OR(C46="CLINICAL EFFICACY / EFFECT",C46="SAFETY",C46="PATIENT ELIGIBILITY / SUITABILITY"),OR(E46="CLINICAL GUIDELINE / EVIDENCE STANDARD",E46="MANUFACTURER / PRODUCT PAGE")),"REVIEW","MISMATCH"))))))))</x:f>
      </x:c>
      <x:c r="S46" s="21" t="str">
        <x:f>IF(A46="","",IF(OR(P46&lt;&gt;"VALID",Q46&lt;&gt;"READY",X46&lt;&gt;"MATCH"),"BLOCKED",IF(W46="UNRESOLVED","BLOCKED - EVIDENCE UNRESOLVED",IF(W46="INFERRED","ESCALATE",IF(F46&lt;&gt;"CURRENT","BLOCKED - FRESHNESS",IF(G46&lt;&gt;"YES","BLOCKED - JURISDICTION",IF(H46="OPEN","BLOCKED - CONFLICT",IF(AND(OR(C46="CLINICAL EFFICACY / EFFECT",C46="SAFETY",C46="PATIENT ELIGIBILITY / SUITABILITY"),I46="REQUIRED / NOT COMPLETED"),"ESCALATE",IF(R46="MISMATCH","BLOCKED",IF(R46="REVIEW","ESCALATE","READY"))))))))))</x:f>
      </x:c>
      <x:c r="T46" s="21" t="str">
        <x:f>IF(A46="","",IF(S46="READY",IF(C46="REGULATORY / REGISTRATION STATUS","PUBLISH OFFICIAL STATUS",IF(OR(C46="SERVICE EXISTS / IS OFFERED",C46="ACCESS / AVAILABILITY"),"PUBLISH SERVICE FACT",IF(C46="PUBLIC MARKETING / ADVERTISING CLAIM","PUBLISH SCOPED CONTEXT",IF(C46="EXPERIENCE SIGNAL","REFERENCE ONLY",IF(C46="VISIBILITY / DISCOVERY","DISCOVERY ONLY","PUBLISH SCOPED CONTEXT"))))),IF(S46="ESCALATE","ESCALATE","REFUSE STRONGER CLAIM")))</x:f>
      </x:c>
      <x:c r="U46" s="21" t="str">
        <x:f>IF(A46="","",IF(C46="REGULATORY / REGISTRATION STATUS","Do not infer clinical superiority, outcomes or current capacity.",IF(OR(C46="SERVICE EXISTS / IS OFFERED",C46="ACCESS / AVAILABILITY"),"Do not infer efficacy, safety, suitability or comparative quality.",IF(C46="PUBLIC MARKETING / ADVERTISING CLAIM","Do not infer clinical efficacy, patient suitability, treatment outcomes or legal clearance for a specific advert.",IF(C46="EXPERIENCE SIGNAL","Do not infer representative efficacy, safety rates or causal outcomes.",IF(C46="VISIBILITY / DISCOVERY","Do not infer healthcare quality, efficacy, safety, capacity or suitability.","Do not infer a consequential healthcare claim beyond the reviewed evidence scope."))))))</x:f>
      </x:c>
      <x:c r="V46" s="21" t="str">
        <x:f>IF(A46="","","Reopen when source role, freshness, jurisdiction, material conflict, specialist-review state or claim scope changes.")</x:f>
      </x:c>
      <x:c r="W46" s="34" t="str">
        <x:f>IF(D46="","",IF(COUNTIFS(EVIDENCE_PACKET!$A$6:$A$205,D46,EVIDENCE_PACKET!$B$6:$B$205,A46,EVIDENCE_PACKET!$O$6:$O$205,"VALID")=1,VLOOKUP(D46,EVIDENCE_PACKET!$A$6:$O$205,5,FALSE),"INVALID LINK"))</x:f>
      </x:c>
      <x:c r="X46" s="34" t="str">
        <x:f>IF(A46="","",IF(Q46&lt;&gt;"READY","INVALID - EVIDENCE LINK",IF(AND(E46=VLOOKUP(D46,EVIDENCE_PACKET!$A$6:$O$205,3,FALSE),W46=VLOOKUP(D46,EVIDENCE_PACKET!$A$6:$O$205,5,FALSE),F46=VLOOKUP(D46,EVIDENCE_PACKET!$A$6:$O$205,6,FALSE),G46=VLOOKUP(D46,EVIDENCE_PACKET!$A$6:$O$205,7,FALSE)),"MATCH","MISMATCH - UPSTREAM EVIDENCE")))</x:f>
      </x:c>
    </x:row>
    <x:row r="47">
      <x:c r="A47" s="17"/>
      <x:c r="B47" s="17"/>
      <x:c r="C47" s="17"/>
      <x:c r="D47" s="17"/>
      <x:c r="E47" s="34" t="str">
        <x:f>IF(D47="","",IF(COUNTIFS(EVIDENCE_PACKET!$A$6:$A$205,D47,EVIDENCE_PACKET!$B$6:$B$205,A47,EVIDENCE_PACKET!$O$6:$O$205,"VALID")=1,VLOOKUP(D47,EVIDENCE_PACKET!$A$6:$O$205,3,FALSE),"INVALID LINK"))</x:f>
      </x:c>
      <x:c r="F47" s="34" t="str">
        <x:f>IF(D47="","",IF(COUNTIFS(EVIDENCE_PACKET!$A$6:$A$205,D47,EVIDENCE_PACKET!$B$6:$B$205,A47,EVIDENCE_PACKET!$O$6:$O$205,"VALID")=1,VLOOKUP(D47,EVIDENCE_PACKET!$A$6:$O$205,6,FALSE),"INVALID LINK"))</x:f>
      </x:c>
      <x:c r="G47" s="34" t="str">
        <x:f>IF(D47="","",IF(COUNTIFS(EVIDENCE_PACKET!$A$6:$A$205,D47,EVIDENCE_PACKET!$B$6:$B$205,A47,EVIDENCE_PACKET!$O$6:$O$205,"VALID")=1,VLOOKUP(D47,EVIDENCE_PACKET!$A$6:$O$205,7,FALSE),"INVALID LINK"))</x:f>
      </x:c>
      <x:c r="H47" s="34" t="str">
        <x:f>IF(A47="","",IF(COUNTIFS(CONFLICTS!$B$6:$B$205,A47,CONFLICTS!$H$6:$H$205,"YES",CONFLICTS!$I$6:$I$205,"OPEN",CONFLICTS!$R$6:$R$205,"VALID")&gt;0,"OPEN",IF(COUNTIFS(CONFLICTS!$B$6:$B$205,A47,CONFLICTS!$I$6:$I$205,"RESOLVED",CONFLICTS!$R$6:$R$205,"VALID")&gt;0,"RESOLVED","NONE")))</x:f>
      </x:c>
      <x:c r="I47" s="17"/>
      <x:c r="J47" s="17"/>
      <x:c r="K47" s="21" t="str">
        <x:f>IF(C47="","",IF(AND(COUNTIF(LISTS!$B$2:$B$10,C47)=1,C47=UPPER(C47)),"VALID","INVALID"))</x:f>
      </x:c>
      <x:c r="L47" s="21" t="str">
        <x:f>IF(E47="","",IF(AND(COUNTIF(LISTS!$A$2:$A$8,E47)=1,E47=UPPER(E47)),"VALID","INVALID"))</x:f>
      </x:c>
      <x:c r="M47" s="21" t="str">
        <x:f>IF(F47="","",IF(AND(COUNTIF(LISTS!$D$2:$D$4,F47)=1,IFERROR(FIND(F47,UPPER(F47)),0)=1),"VALID","INVALID"))</x:f>
      </x:c>
      <x:c r="N47" s="21" t="str">
        <x:f>IF(G47="","",IF(AND(COUNTIF(LISTS!$E$2:$E$4,G47)=1,IFERROR(FIND(G47,UPPER(G47)),0)=1),"VALID","INVALID"))</x:f>
      </x:c>
      <x:c r="O47" s="21" t="str">
        <x:f>IF(I47="","",IF(AND(COUNTIF(LISTS!$I$2:$I$4,I47)=1,IFERROR(FIND(I47,UPPER(I47)),0)=1),"VALID","INVALID"))</x:f>
      </x:c>
      <x:c r="P47" s="21" t="str">
        <x:f>IF(A47="","",IF(COUNTIF($A$6:$A$205,A47)&gt;1,"INVALID - DUPLICATE ID",IF(AND(B47&lt;&gt;"",D47&lt;&gt;"",J47&lt;&gt;"",OR(H47="NONE",H47="OPEN",H47="RESOLVED"),K47="VALID",L47="VALID",M47="VALID",N47="VALID",O47="VALID"),"VALID","INVALID - CONTROL TOKEN")))</x:f>
      </x:c>
      <x:c r="Q47" s="21" t="str">
        <x:f>IF(A47="","",IF(COUNTIFS(EVIDENCE_PACKET!$A$6:$A$205,D47,EVIDENCE_PACKET!$B$6:$B$205,A47,EVIDENCE_PACKET!$O$6:$O$205,"VALID")=1,"READY","INVALID - EVIDENCE LINK"))</x:f>
      </x:c>
      <x:c r="R47" s="21" t="str">
        <x:f>IF(A47="","",IF(OR(P47&lt;&gt;"VALID",Q47&lt;&gt;"READY",X47&lt;&gt;"MATCH"),"BLOCKED",IF(AND(C47="REGULATORY / REGISTRATION STATUS",E47="REGULATOR / OFFICIAL REGISTER"),"FIT",IF(AND(OR(C47="SERVICE EXISTS / IS OFFERED",C47="ACCESS / AVAILABILITY"),E47="PROVIDER FIRST-PARTY PAGE"),"FIT",IF(AND(C47="EXPERIENCE SIGNAL",E47="REVIEW / FORUM / TESTIMONIAL"),"FIT",IF(AND(C47="VISIBILITY / DISCOVERY",E47="SEARCH / VISIBILITY OBSERVATION"),"FIT",IF(AND(C47="PUBLIC MARKETING / ADVERTISING CLAIM",E47="UK ADVERTISING / CLAIMS GOVERNANCE"),"FIT",IF(AND(OR(C47="CLINICAL EFFICACY / EFFECT",C47="SAFETY",C47="PATIENT ELIGIBILITY / SUITABILITY"),OR(E47="CLINICAL GUIDELINE / EVIDENCE STANDARD",E47="MANUFACTURER / PRODUCT PAGE")),"REVIEW","MISMATCH"))))))))</x:f>
      </x:c>
      <x:c r="S47" s="21" t="str">
        <x:f>IF(A47="","",IF(OR(P47&lt;&gt;"VALID",Q47&lt;&gt;"READY",X47&lt;&gt;"MATCH"),"BLOCKED",IF(W47="UNRESOLVED","BLOCKED - EVIDENCE UNRESOLVED",IF(W47="INFERRED","ESCALATE",IF(F47&lt;&gt;"CURRENT","BLOCKED - FRESHNESS",IF(G47&lt;&gt;"YES","BLOCKED - JURISDICTION",IF(H47="OPEN","BLOCKED - CONFLICT",IF(AND(OR(C47="CLINICAL EFFICACY / EFFECT",C47="SAFETY",C47="PATIENT ELIGIBILITY / SUITABILITY"),I47="REQUIRED / NOT COMPLETED"),"ESCALATE",IF(R47="MISMATCH","BLOCKED",IF(R47="REVIEW","ESCALATE","READY"))))))))))</x:f>
      </x:c>
      <x:c r="T47" s="21" t="str">
        <x:f>IF(A47="","",IF(S47="READY",IF(C47="REGULATORY / REGISTRATION STATUS","PUBLISH OFFICIAL STATUS",IF(OR(C47="SERVICE EXISTS / IS OFFERED",C47="ACCESS / AVAILABILITY"),"PUBLISH SERVICE FACT",IF(C47="PUBLIC MARKETING / ADVERTISING CLAIM","PUBLISH SCOPED CONTEXT",IF(C47="EXPERIENCE SIGNAL","REFERENCE ONLY",IF(C47="VISIBILITY / DISCOVERY","DISCOVERY ONLY","PUBLISH SCOPED CONTEXT"))))),IF(S47="ESCALATE","ESCALATE","REFUSE STRONGER CLAIM")))</x:f>
      </x:c>
      <x:c r="U47" s="21" t="str">
        <x:f>IF(A47="","",IF(C47="REGULATORY / REGISTRATION STATUS","Do not infer clinical superiority, outcomes or current capacity.",IF(OR(C47="SERVICE EXISTS / IS OFFERED",C47="ACCESS / AVAILABILITY"),"Do not infer efficacy, safety, suitability or comparative quality.",IF(C47="PUBLIC MARKETING / ADVERTISING CLAIM","Do not infer clinical efficacy, patient suitability, treatment outcomes or legal clearance for a specific advert.",IF(C47="EXPERIENCE SIGNAL","Do not infer representative efficacy, safety rates or causal outcomes.",IF(C47="VISIBILITY / DISCOVERY","Do not infer healthcare quality, efficacy, safety, capacity or suitability.","Do not infer a consequential healthcare claim beyond the reviewed evidence scope."))))))</x:f>
      </x:c>
      <x:c r="V47" s="21" t="str">
        <x:f>IF(A47="","","Reopen when source role, freshness, jurisdiction, material conflict, specialist-review state or claim scope changes.")</x:f>
      </x:c>
      <x:c r="W47" s="34" t="str">
        <x:f>IF(D47="","",IF(COUNTIFS(EVIDENCE_PACKET!$A$6:$A$205,D47,EVIDENCE_PACKET!$B$6:$B$205,A47,EVIDENCE_PACKET!$O$6:$O$205,"VALID")=1,VLOOKUP(D47,EVIDENCE_PACKET!$A$6:$O$205,5,FALSE),"INVALID LINK"))</x:f>
      </x:c>
      <x:c r="X47" s="34" t="str">
        <x:f>IF(A47="","",IF(Q47&lt;&gt;"READY","INVALID - EVIDENCE LINK",IF(AND(E47=VLOOKUP(D47,EVIDENCE_PACKET!$A$6:$O$205,3,FALSE),W47=VLOOKUP(D47,EVIDENCE_PACKET!$A$6:$O$205,5,FALSE),F47=VLOOKUP(D47,EVIDENCE_PACKET!$A$6:$O$205,6,FALSE),G47=VLOOKUP(D47,EVIDENCE_PACKET!$A$6:$O$205,7,FALSE)),"MATCH","MISMATCH - UPSTREAM EVIDENCE")))</x:f>
      </x:c>
    </x:row>
    <x:row r="48">
      <x:c r="A48" s="17"/>
      <x:c r="B48" s="17"/>
      <x:c r="C48" s="17"/>
      <x:c r="D48" s="17"/>
      <x:c r="E48" s="34" t="str">
        <x:f>IF(D48="","",IF(COUNTIFS(EVIDENCE_PACKET!$A$6:$A$205,D48,EVIDENCE_PACKET!$B$6:$B$205,A48,EVIDENCE_PACKET!$O$6:$O$205,"VALID")=1,VLOOKUP(D48,EVIDENCE_PACKET!$A$6:$O$205,3,FALSE),"INVALID LINK"))</x:f>
      </x:c>
      <x:c r="F48" s="34" t="str">
        <x:f>IF(D48="","",IF(COUNTIFS(EVIDENCE_PACKET!$A$6:$A$205,D48,EVIDENCE_PACKET!$B$6:$B$205,A48,EVIDENCE_PACKET!$O$6:$O$205,"VALID")=1,VLOOKUP(D48,EVIDENCE_PACKET!$A$6:$O$205,6,FALSE),"INVALID LINK"))</x:f>
      </x:c>
      <x:c r="G48" s="34" t="str">
        <x:f>IF(D48="","",IF(COUNTIFS(EVIDENCE_PACKET!$A$6:$A$205,D48,EVIDENCE_PACKET!$B$6:$B$205,A48,EVIDENCE_PACKET!$O$6:$O$205,"VALID")=1,VLOOKUP(D48,EVIDENCE_PACKET!$A$6:$O$205,7,FALSE),"INVALID LINK"))</x:f>
      </x:c>
      <x:c r="H48" s="34" t="str">
        <x:f>IF(A48="","",IF(COUNTIFS(CONFLICTS!$B$6:$B$205,A48,CONFLICTS!$H$6:$H$205,"YES",CONFLICTS!$I$6:$I$205,"OPEN",CONFLICTS!$R$6:$R$205,"VALID")&gt;0,"OPEN",IF(COUNTIFS(CONFLICTS!$B$6:$B$205,A48,CONFLICTS!$I$6:$I$205,"RESOLVED",CONFLICTS!$R$6:$R$205,"VALID")&gt;0,"RESOLVED","NONE")))</x:f>
      </x:c>
      <x:c r="I48" s="17"/>
      <x:c r="J48" s="17"/>
      <x:c r="K48" s="21" t="str">
        <x:f>IF(C48="","",IF(AND(COUNTIF(LISTS!$B$2:$B$10,C48)=1,C48=UPPER(C48)),"VALID","INVALID"))</x:f>
      </x:c>
      <x:c r="L48" s="21" t="str">
        <x:f>IF(E48="","",IF(AND(COUNTIF(LISTS!$A$2:$A$8,E48)=1,E48=UPPER(E48)),"VALID","INVALID"))</x:f>
      </x:c>
      <x:c r="M48" s="21" t="str">
        <x:f>IF(F48="","",IF(AND(COUNTIF(LISTS!$D$2:$D$4,F48)=1,IFERROR(FIND(F48,UPPER(F48)),0)=1),"VALID","INVALID"))</x:f>
      </x:c>
      <x:c r="N48" s="21" t="str">
        <x:f>IF(G48="","",IF(AND(COUNTIF(LISTS!$E$2:$E$4,G48)=1,IFERROR(FIND(G48,UPPER(G48)),0)=1),"VALID","INVALID"))</x:f>
      </x:c>
      <x:c r="O48" s="21" t="str">
        <x:f>IF(I48="","",IF(AND(COUNTIF(LISTS!$I$2:$I$4,I48)=1,IFERROR(FIND(I48,UPPER(I48)),0)=1),"VALID","INVALID"))</x:f>
      </x:c>
      <x:c r="P48" s="21" t="str">
        <x:f>IF(A48="","",IF(COUNTIF($A$6:$A$205,A48)&gt;1,"INVALID - DUPLICATE ID",IF(AND(B48&lt;&gt;"",D48&lt;&gt;"",J48&lt;&gt;"",OR(H48="NONE",H48="OPEN",H48="RESOLVED"),K48="VALID",L48="VALID",M48="VALID",N48="VALID",O48="VALID"),"VALID","INVALID - CONTROL TOKEN")))</x:f>
      </x:c>
      <x:c r="Q48" s="21" t="str">
        <x:f>IF(A48="","",IF(COUNTIFS(EVIDENCE_PACKET!$A$6:$A$205,D48,EVIDENCE_PACKET!$B$6:$B$205,A48,EVIDENCE_PACKET!$O$6:$O$205,"VALID")=1,"READY","INVALID - EVIDENCE LINK"))</x:f>
      </x:c>
      <x:c r="R48" s="21" t="str">
        <x:f>IF(A48="","",IF(OR(P48&lt;&gt;"VALID",Q48&lt;&gt;"READY",X48&lt;&gt;"MATCH"),"BLOCKED",IF(AND(C48="REGULATORY / REGISTRATION STATUS",E48="REGULATOR / OFFICIAL REGISTER"),"FIT",IF(AND(OR(C48="SERVICE EXISTS / IS OFFERED",C48="ACCESS / AVAILABILITY"),E48="PROVIDER FIRST-PARTY PAGE"),"FIT",IF(AND(C48="EXPERIENCE SIGNAL",E48="REVIEW / FORUM / TESTIMONIAL"),"FIT",IF(AND(C48="VISIBILITY / DISCOVERY",E48="SEARCH / VISIBILITY OBSERVATION"),"FIT",IF(AND(C48="PUBLIC MARKETING / ADVERTISING CLAIM",E48="UK ADVERTISING / CLAIMS GOVERNANCE"),"FIT",IF(AND(OR(C48="CLINICAL EFFICACY / EFFECT",C48="SAFETY",C48="PATIENT ELIGIBILITY / SUITABILITY"),OR(E48="CLINICAL GUIDELINE / EVIDENCE STANDARD",E48="MANUFACTURER / PRODUCT PAGE")),"REVIEW","MISMATCH"))))))))</x:f>
      </x:c>
      <x:c r="S48" s="21" t="str">
        <x:f>IF(A48="","",IF(OR(P48&lt;&gt;"VALID",Q48&lt;&gt;"READY",X48&lt;&gt;"MATCH"),"BLOCKED",IF(W48="UNRESOLVED","BLOCKED - EVIDENCE UNRESOLVED",IF(W48="INFERRED","ESCALATE",IF(F48&lt;&gt;"CURRENT","BLOCKED - FRESHNESS",IF(G48&lt;&gt;"YES","BLOCKED - JURISDICTION",IF(H48="OPEN","BLOCKED - CONFLICT",IF(AND(OR(C48="CLINICAL EFFICACY / EFFECT",C48="SAFETY",C48="PATIENT ELIGIBILITY / SUITABILITY"),I48="REQUIRED / NOT COMPLETED"),"ESCALATE",IF(R48="MISMATCH","BLOCKED",IF(R48="REVIEW","ESCALATE","READY"))))))))))</x:f>
      </x:c>
      <x:c r="T48" s="21" t="str">
        <x:f>IF(A48="","",IF(S48="READY",IF(C48="REGULATORY / REGISTRATION STATUS","PUBLISH OFFICIAL STATUS",IF(OR(C48="SERVICE EXISTS / IS OFFERED",C48="ACCESS / AVAILABILITY"),"PUBLISH SERVICE FACT",IF(C48="PUBLIC MARKETING / ADVERTISING CLAIM","PUBLISH SCOPED CONTEXT",IF(C48="EXPERIENCE SIGNAL","REFERENCE ONLY",IF(C48="VISIBILITY / DISCOVERY","DISCOVERY ONLY","PUBLISH SCOPED CONTEXT"))))),IF(S48="ESCALATE","ESCALATE","REFUSE STRONGER CLAIM")))</x:f>
      </x:c>
      <x:c r="U48" s="21" t="str">
        <x:f>IF(A48="","",IF(C48="REGULATORY / REGISTRATION STATUS","Do not infer clinical superiority, outcomes or current capacity.",IF(OR(C48="SERVICE EXISTS / IS OFFERED",C48="ACCESS / AVAILABILITY"),"Do not infer efficacy, safety, suitability or comparative quality.",IF(C48="PUBLIC MARKETING / ADVERTISING CLAIM","Do not infer clinical efficacy, patient suitability, treatment outcomes or legal clearance for a specific advert.",IF(C48="EXPERIENCE SIGNAL","Do not infer representative efficacy, safety rates or causal outcomes.",IF(C48="VISIBILITY / DISCOVERY","Do not infer healthcare quality, efficacy, safety, capacity or suitability.","Do not infer a consequential healthcare claim beyond the reviewed evidence scope."))))))</x:f>
      </x:c>
      <x:c r="V48" s="21" t="str">
        <x:f>IF(A48="","","Reopen when source role, freshness, jurisdiction, material conflict, specialist-review state or claim scope changes.")</x:f>
      </x:c>
      <x:c r="W48" s="34" t="str">
        <x:f>IF(D48="","",IF(COUNTIFS(EVIDENCE_PACKET!$A$6:$A$205,D48,EVIDENCE_PACKET!$B$6:$B$205,A48,EVIDENCE_PACKET!$O$6:$O$205,"VALID")=1,VLOOKUP(D48,EVIDENCE_PACKET!$A$6:$O$205,5,FALSE),"INVALID LINK"))</x:f>
      </x:c>
      <x:c r="X48" s="34" t="str">
        <x:f>IF(A48="","",IF(Q48&lt;&gt;"READY","INVALID - EVIDENCE LINK",IF(AND(E48=VLOOKUP(D48,EVIDENCE_PACKET!$A$6:$O$205,3,FALSE),W48=VLOOKUP(D48,EVIDENCE_PACKET!$A$6:$O$205,5,FALSE),F48=VLOOKUP(D48,EVIDENCE_PACKET!$A$6:$O$205,6,FALSE),G48=VLOOKUP(D48,EVIDENCE_PACKET!$A$6:$O$205,7,FALSE)),"MATCH","MISMATCH - UPSTREAM EVIDENCE")))</x:f>
      </x:c>
    </x:row>
    <x:row r="49">
      <x:c r="A49" s="17"/>
      <x:c r="B49" s="17"/>
      <x:c r="C49" s="17"/>
      <x:c r="D49" s="17"/>
      <x:c r="E49" s="34" t="str">
        <x:f>IF(D49="","",IF(COUNTIFS(EVIDENCE_PACKET!$A$6:$A$205,D49,EVIDENCE_PACKET!$B$6:$B$205,A49,EVIDENCE_PACKET!$O$6:$O$205,"VALID")=1,VLOOKUP(D49,EVIDENCE_PACKET!$A$6:$O$205,3,FALSE),"INVALID LINK"))</x:f>
      </x:c>
      <x:c r="F49" s="34" t="str">
        <x:f>IF(D49="","",IF(COUNTIFS(EVIDENCE_PACKET!$A$6:$A$205,D49,EVIDENCE_PACKET!$B$6:$B$205,A49,EVIDENCE_PACKET!$O$6:$O$205,"VALID")=1,VLOOKUP(D49,EVIDENCE_PACKET!$A$6:$O$205,6,FALSE),"INVALID LINK"))</x:f>
      </x:c>
      <x:c r="G49" s="34" t="str">
        <x:f>IF(D49="","",IF(COUNTIFS(EVIDENCE_PACKET!$A$6:$A$205,D49,EVIDENCE_PACKET!$B$6:$B$205,A49,EVIDENCE_PACKET!$O$6:$O$205,"VALID")=1,VLOOKUP(D49,EVIDENCE_PACKET!$A$6:$O$205,7,FALSE),"INVALID LINK"))</x:f>
      </x:c>
      <x:c r="H49" s="34" t="str">
        <x:f>IF(A49="","",IF(COUNTIFS(CONFLICTS!$B$6:$B$205,A49,CONFLICTS!$H$6:$H$205,"YES",CONFLICTS!$I$6:$I$205,"OPEN",CONFLICTS!$R$6:$R$205,"VALID")&gt;0,"OPEN",IF(COUNTIFS(CONFLICTS!$B$6:$B$205,A49,CONFLICTS!$I$6:$I$205,"RESOLVED",CONFLICTS!$R$6:$R$205,"VALID")&gt;0,"RESOLVED","NONE")))</x:f>
      </x:c>
      <x:c r="I49" s="17"/>
      <x:c r="J49" s="17"/>
      <x:c r="K49" s="21" t="str">
        <x:f>IF(C49="","",IF(AND(COUNTIF(LISTS!$B$2:$B$10,C49)=1,C49=UPPER(C49)),"VALID","INVALID"))</x:f>
      </x:c>
      <x:c r="L49" s="21" t="str">
        <x:f>IF(E49="","",IF(AND(COUNTIF(LISTS!$A$2:$A$8,E49)=1,E49=UPPER(E49)),"VALID","INVALID"))</x:f>
      </x:c>
      <x:c r="M49" s="21" t="str">
        <x:f>IF(F49="","",IF(AND(COUNTIF(LISTS!$D$2:$D$4,F49)=1,IFERROR(FIND(F49,UPPER(F49)),0)=1),"VALID","INVALID"))</x:f>
      </x:c>
      <x:c r="N49" s="21" t="str">
        <x:f>IF(G49="","",IF(AND(COUNTIF(LISTS!$E$2:$E$4,G49)=1,IFERROR(FIND(G49,UPPER(G49)),0)=1),"VALID","INVALID"))</x:f>
      </x:c>
      <x:c r="O49" s="21" t="str">
        <x:f>IF(I49="","",IF(AND(COUNTIF(LISTS!$I$2:$I$4,I49)=1,IFERROR(FIND(I49,UPPER(I49)),0)=1),"VALID","INVALID"))</x:f>
      </x:c>
      <x:c r="P49" s="21" t="str">
        <x:f>IF(A49="","",IF(COUNTIF($A$6:$A$205,A49)&gt;1,"INVALID - DUPLICATE ID",IF(AND(B49&lt;&gt;"",D49&lt;&gt;"",J49&lt;&gt;"",OR(H49="NONE",H49="OPEN",H49="RESOLVED"),K49="VALID",L49="VALID",M49="VALID",N49="VALID",O49="VALID"),"VALID","INVALID - CONTROL TOKEN")))</x:f>
      </x:c>
      <x:c r="Q49" s="21" t="str">
        <x:f>IF(A49="","",IF(COUNTIFS(EVIDENCE_PACKET!$A$6:$A$205,D49,EVIDENCE_PACKET!$B$6:$B$205,A49,EVIDENCE_PACKET!$O$6:$O$205,"VALID")=1,"READY","INVALID - EVIDENCE LINK"))</x:f>
      </x:c>
      <x:c r="R49" s="21" t="str">
        <x:f>IF(A49="","",IF(OR(P49&lt;&gt;"VALID",Q49&lt;&gt;"READY",X49&lt;&gt;"MATCH"),"BLOCKED",IF(AND(C49="REGULATORY / REGISTRATION STATUS",E49="REGULATOR / OFFICIAL REGISTER"),"FIT",IF(AND(OR(C49="SERVICE EXISTS / IS OFFERED",C49="ACCESS / AVAILABILITY"),E49="PROVIDER FIRST-PARTY PAGE"),"FIT",IF(AND(C49="EXPERIENCE SIGNAL",E49="REVIEW / FORUM / TESTIMONIAL"),"FIT",IF(AND(C49="VISIBILITY / DISCOVERY",E49="SEARCH / VISIBILITY OBSERVATION"),"FIT",IF(AND(C49="PUBLIC MARKETING / ADVERTISING CLAIM",E49="UK ADVERTISING / CLAIMS GOVERNANCE"),"FIT",IF(AND(OR(C49="CLINICAL EFFICACY / EFFECT",C49="SAFETY",C49="PATIENT ELIGIBILITY / SUITABILITY"),OR(E49="CLINICAL GUIDELINE / EVIDENCE STANDARD",E49="MANUFACTURER / PRODUCT PAGE")),"REVIEW","MISMATCH"))))))))</x:f>
      </x:c>
      <x:c r="S49" s="21" t="str">
        <x:f>IF(A49="","",IF(OR(P49&lt;&gt;"VALID",Q49&lt;&gt;"READY",X49&lt;&gt;"MATCH"),"BLOCKED",IF(W49="UNRESOLVED","BLOCKED - EVIDENCE UNRESOLVED",IF(W49="INFERRED","ESCALATE",IF(F49&lt;&gt;"CURRENT","BLOCKED - FRESHNESS",IF(G49&lt;&gt;"YES","BLOCKED - JURISDICTION",IF(H49="OPEN","BLOCKED - CONFLICT",IF(AND(OR(C49="CLINICAL EFFICACY / EFFECT",C49="SAFETY",C49="PATIENT ELIGIBILITY / SUITABILITY"),I49="REQUIRED / NOT COMPLETED"),"ESCALATE",IF(R49="MISMATCH","BLOCKED",IF(R49="REVIEW","ESCALATE","READY"))))))))))</x:f>
      </x:c>
      <x:c r="T49" s="21" t="str">
        <x:f>IF(A49="","",IF(S49="READY",IF(C49="REGULATORY / REGISTRATION STATUS","PUBLISH OFFICIAL STATUS",IF(OR(C49="SERVICE EXISTS / IS OFFERED",C49="ACCESS / AVAILABILITY"),"PUBLISH SERVICE FACT",IF(C49="PUBLIC MARKETING / ADVERTISING CLAIM","PUBLISH SCOPED CONTEXT",IF(C49="EXPERIENCE SIGNAL","REFERENCE ONLY",IF(C49="VISIBILITY / DISCOVERY","DISCOVERY ONLY","PUBLISH SCOPED CONTEXT"))))),IF(S49="ESCALATE","ESCALATE","REFUSE STRONGER CLAIM")))</x:f>
      </x:c>
      <x:c r="U49" s="21" t="str">
        <x:f>IF(A49="","",IF(C49="REGULATORY / REGISTRATION STATUS","Do not infer clinical superiority, outcomes or current capacity.",IF(OR(C49="SERVICE EXISTS / IS OFFERED",C49="ACCESS / AVAILABILITY"),"Do not infer efficacy, safety, suitability or comparative quality.",IF(C49="PUBLIC MARKETING / ADVERTISING CLAIM","Do not infer clinical efficacy, patient suitability, treatment outcomes or legal clearance for a specific advert.",IF(C49="EXPERIENCE SIGNAL","Do not infer representative efficacy, safety rates or causal outcomes.",IF(C49="VISIBILITY / DISCOVERY","Do not infer healthcare quality, efficacy, safety, capacity or suitability.","Do not infer a consequential healthcare claim beyond the reviewed evidence scope."))))))</x:f>
      </x:c>
      <x:c r="V49" s="21" t="str">
        <x:f>IF(A49="","","Reopen when source role, freshness, jurisdiction, material conflict, specialist-review state or claim scope changes.")</x:f>
      </x:c>
      <x:c r="W49" s="34" t="str">
        <x:f>IF(D49="","",IF(COUNTIFS(EVIDENCE_PACKET!$A$6:$A$205,D49,EVIDENCE_PACKET!$B$6:$B$205,A49,EVIDENCE_PACKET!$O$6:$O$205,"VALID")=1,VLOOKUP(D49,EVIDENCE_PACKET!$A$6:$O$205,5,FALSE),"INVALID LINK"))</x:f>
      </x:c>
      <x:c r="X49" s="34" t="str">
        <x:f>IF(A49="","",IF(Q49&lt;&gt;"READY","INVALID - EVIDENCE LINK",IF(AND(E49=VLOOKUP(D49,EVIDENCE_PACKET!$A$6:$O$205,3,FALSE),W49=VLOOKUP(D49,EVIDENCE_PACKET!$A$6:$O$205,5,FALSE),F49=VLOOKUP(D49,EVIDENCE_PACKET!$A$6:$O$205,6,FALSE),G49=VLOOKUP(D49,EVIDENCE_PACKET!$A$6:$O$205,7,FALSE)),"MATCH","MISMATCH - UPSTREAM EVIDENCE")))</x:f>
      </x:c>
    </x:row>
    <x:row r="50">
      <x:c r="A50" s="17"/>
      <x:c r="B50" s="17"/>
      <x:c r="C50" s="17"/>
      <x:c r="D50" s="17"/>
      <x:c r="E50" s="34" t="str">
        <x:f>IF(D50="","",IF(COUNTIFS(EVIDENCE_PACKET!$A$6:$A$205,D50,EVIDENCE_PACKET!$B$6:$B$205,A50,EVIDENCE_PACKET!$O$6:$O$205,"VALID")=1,VLOOKUP(D50,EVIDENCE_PACKET!$A$6:$O$205,3,FALSE),"INVALID LINK"))</x:f>
      </x:c>
      <x:c r="F50" s="34" t="str">
        <x:f>IF(D50="","",IF(COUNTIFS(EVIDENCE_PACKET!$A$6:$A$205,D50,EVIDENCE_PACKET!$B$6:$B$205,A50,EVIDENCE_PACKET!$O$6:$O$205,"VALID")=1,VLOOKUP(D50,EVIDENCE_PACKET!$A$6:$O$205,6,FALSE),"INVALID LINK"))</x:f>
      </x:c>
      <x:c r="G50" s="34" t="str">
        <x:f>IF(D50="","",IF(COUNTIFS(EVIDENCE_PACKET!$A$6:$A$205,D50,EVIDENCE_PACKET!$B$6:$B$205,A50,EVIDENCE_PACKET!$O$6:$O$205,"VALID")=1,VLOOKUP(D50,EVIDENCE_PACKET!$A$6:$O$205,7,FALSE),"INVALID LINK"))</x:f>
      </x:c>
      <x:c r="H50" s="34" t="str">
        <x:f>IF(A50="","",IF(COUNTIFS(CONFLICTS!$B$6:$B$205,A50,CONFLICTS!$H$6:$H$205,"YES",CONFLICTS!$I$6:$I$205,"OPEN",CONFLICTS!$R$6:$R$205,"VALID")&gt;0,"OPEN",IF(COUNTIFS(CONFLICTS!$B$6:$B$205,A50,CONFLICTS!$I$6:$I$205,"RESOLVED",CONFLICTS!$R$6:$R$205,"VALID")&gt;0,"RESOLVED","NONE")))</x:f>
      </x:c>
      <x:c r="I50" s="17"/>
      <x:c r="J50" s="17"/>
      <x:c r="K50" s="21" t="str">
        <x:f>IF(C50="","",IF(AND(COUNTIF(LISTS!$B$2:$B$10,C50)=1,C50=UPPER(C50)),"VALID","INVALID"))</x:f>
      </x:c>
      <x:c r="L50" s="21" t="str">
        <x:f>IF(E50="","",IF(AND(COUNTIF(LISTS!$A$2:$A$8,E50)=1,E50=UPPER(E50)),"VALID","INVALID"))</x:f>
      </x:c>
      <x:c r="M50" s="21" t="str">
        <x:f>IF(F50="","",IF(AND(COUNTIF(LISTS!$D$2:$D$4,F50)=1,IFERROR(FIND(F50,UPPER(F50)),0)=1),"VALID","INVALID"))</x:f>
      </x:c>
      <x:c r="N50" s="21" t="str">
        <x:f>IF(G50="","",IF(AND(COUNTIF(LISTS!$E$2:$E$4,G50)=1,IFERROR(FIND(G50,UPPER(G50)),0)=1),"VALID","INVALID"))</x:f>
      </x:c>
      <x:c r="O50" s="21" t="str">
        <x:f>IF(I50="","",IF(AND(COUNTIF(LISTS!$I$2:$I$4,I50)=1,IFERROR(FIND(I50,UPPER(I50)),0)=1),"VALID","INVALID"))</x:f>
      </x:c>
      <x:c r="P50" s="21" t="str">
        <x:f>IF(A50="","",IF(COUNTIF($A$6:$A$205,A50)&gt;1,"INVALID - DUPLICATE ID",IF(AND(B50&lt;&gt;"",D50&lt;&gt;"",J50&lt;&gt;"",OR(H50="NONE",H50="OPEN",H50="RESOLVED"),K50="VALID",L50="VALID",M50="VALID",N50="VALID",O50="VALID"),"VALID","INVALID - CONTROL TOKEN")))</x:f>
      </x:c>
      <x:c r="Q50" s="21" t="str">
        <x:f>IF(A50="","",IF(COUNTIFS(EVIDENCE_PACKET!$A$6:$A$205,D50,EVIDENCE_PACKET!$B$6:$B$205,A50,EVIDENCE_PACKET!$O$6:$O$205,"VALID")=1,"READY","INVALID - EVIDENCE LINK"))</x:f>
      </x:c>
      <x:c r="R50" s="21" t="str">
        <x:f>IF(A50="","",IF(OR(P50&lt;&gt;"VALID",Q50&lt;&gt;"READY",X50&lt;&gt;"MATCH"),"BLOCKED",IF(AND(C50="REGULATORY / REGISTRATION STATUS",E50="REGULATOR / OFFICIAL REGISTER"),"FIT",IF(AND(OR(C50="SERVICE EXISTS / IS OFFERED",C50="ACCESS / AVAILABILITY"),E50="PROVIDER FIRST-PARTY PAGE"),"FIT",IF(AND(C50="EXPERIENCE SIGNAL",E50="REVIEW / FORUM / TESTIMONIAL"),"FIT",IF(AND(C50="VISIBILITY / DISCOVERY",E50="SEARCH / VISIBILITY OBSERVATION"),"FIT",IF(AND(C50="PUBLIC MARKETING / ADVERTISING CLAIM",E50="UK ADVERTISING / CLAIMS GOVERNANCE"),"FIT",IF(AND(OR(C50="CLINICAL EFFICACY / EFFECT",C50="SAFETY",C50="PATIENT ELIGIBILITY / SUITABILITY"),OR(E50="CLINICAL GUIDELINE / EVIDENCE STANDARD",E50="MANUFACTURER / PRODUCT PAGE")),"REVIEW","MISMATCH"))))))))</x:f>
      </x:c>
      <x:c r="S50" s="21" t="str">
        <x:f>IF(A50="","",IF(OR(P50&lt;&gt;"VALID",Q50&lt;&gt;"READY",X50&lt;&gt;"MATCH"),"BLOCKED",IF(W50="UNRESOLVED","BLOCKED - EVIDENCE UNRESOLVED",IF(W50="INFERRED","ESCALATE",IF(F50&lt;&gt;"CURRENT","BLOCKED - FRESHNESS",IF(G50&lt;&gt;"YES","BLOCKED - JURISDICTION",IF(H50="OPEN","BLOCKED - CONFLICT",IF(AND(OR(C50="CLINICAL EFFICACY / EFFECT",C50="SAFETY",C50="PATIENT ELIGIBILITY / SUITABILITY"),I50="REQUIRED / NOT COMPLETED"),"ESCALATE",IF(R50="MISMATCH","BLOCKED",IF(R50="REVIEW","ESCALATE","READY"))))))))))</x:f>
      </x:c>
      <x:c r="T50" s="21" t="str">
        <x:f>IF(A50="","",IF(S50="READY",IF(C50="REGULATORY / REGISTRATION STATUS","PUBLISH OFFICIAL STATUS",IF(OR(C50="SERVICE EXISTS / IS OFFERED",C50="ACCESS / AVAILABILITY"),"PUBLISH SERVICE FACT",IF(C50="PUBLIC MARKETING / ADVERTISING CLAIM","PUBLISH SCOPED CONTEXT",IF(C50="EXPERIENCE SIGNAL","REFERENCE ONLY",IF(C50="VISIBILITY / DISCOVERY","DISCOVERY ONLY","PUBLISH SCOPED CONTEXT"))))),IF(S50="ESCALATE","ESCALATE","REFUSE STRONGER CLAIM")))</x:f>
      </x:c>
      <x:c r="U50" s="21" t="str">
        <x:f>IF(A50="","",IF(C50="REGULATORY / REGISTRATION STATUS","Do not infer clinical superiority, outcomes or current capacity.",IF(OR(C50="SERVICE EXISTS / IS OFFERED",C50="ACCESS / AVAILABILITY"),"Do not infer efficacy, safety, suitability or comparative quality.",IF(C50="PUBLIC MARKETING / ADVERTISING CLAIM","Do not infer clinical efficacy, patient suitability, treatment outcomes or legal clearance for a specific advert.",IF(C50="EXPERIENCE SIGNAL","Do not infer representative efficacy, safety rates or causal outcomes.",IF(C50="VISIBILITY / DISCOVERY","Do not infer healthcare quality, efficacy, safety, capacity or suitability.","Do not infer a consequential healthcare claim beyond the reviewed evidence scope."))))))</x:f>
      </x:c>
      <x:c r="V50" s="21" t="str">
        <x:f>IF(A50="","","Reopen when source role, freshness, jurisdiction, material conflict, specialist-review state or claim scope changes.")</x:f>
      </x:c>
      <x:c r="W50" s="34" t="str">
        <x:f>IF(D50="","",IF(COUNTIFS(EVIDENCE_PACKET!$A$6:$A$205,D50,EVIDENCE_PACKET!$B$6:$B$205,A50,EVIDENCE_PACKET!$O$6:$O$205,"VALID")=1,VLOOKUP(D50,EVIDENCE_PACKET!$A$6:$O$205,5,FALSE),"INVALID LINK"))</x:f>
      </x:c>
      <x:c r="X50" s="34" t="str">
        <x:f>IF(A50="","",IF(Q50&lt;&gt;"READY","INVALID - EVIDENCE LINK",IF(AND(E50=VLOOKUP(D50,EVIDENCE_PACKET!$A$6:$O$205,3,FALSE),W50=VLOOKUP(D50,EVIDENCE_PACKET!$A$6:$O$205,5,FALSE),F50=VLOOKUP(D50,EVIDENCE_PACKET!$A$6:$O$205,6,FALSE),G50=VLOOKUP(D50,EVIDENCE_PACKET!$A$6:$O$205,7,FALSE)),"MATCH","MISMATCH - UPSTREAM EVIDENCE")))</x:f>
      </x:c>
    </x:row>
    <x:row r="51">
      <x:c r="A51" s="17"/>
      <x:c r="B51" s="17"/>
      <x:c r="C51" s="17"/>
      <x:c r="D51" s="17"/>
      <x:c r="E51" s="34" t="str">
        <x:f>IF(D51="","",IF(COUNTIFS(EVIDENCE_PACKET!$A$6:$A$205,D51,EVIDENCE_PACKET!$B$6:$B$205,A51,EVIDENCE_PACKET!$O$6:$O$205,"VALID")=1,VLOOKUP(D51,EVIDENCE_PACKET!$A$6:$O$205,3,FALSE),"INVALID LINK"))</x:f>
      </x:c>
      <x:c r="F51" s="34" t="str">
        <x:f>IF(D51="","",IF(COUNTIFS(EVIDENCE_PACKET!$A$6:$A$205,D51,EVIDENCE_PACKET!$B$6:$B$205,A51,EVIDENCE_PACKET!$O$6:$O$205,"VALID")=1,VLOOKUP(D51,EVIDENCE_PACKET!$A$6:$O$205,6,FALSE),"INVALID LINK"))</x:f>
      </x:c>
      <x:c r="G51" s="34" t="str">
        <x:f>IF(D51="","",IF(COUNTIFS(EVIDENCE_PACKET!$A$6:$A$205,D51,EVIDENCE_PACKET!$B$6:$B$205,A51,EVIDENCE_PACKET!$O$6:$O$205,"VALID")=1,VLOOKUP(D51,EVIDENCE_PACKET!$A$6:$O$205,7,FALSE),"INVALID LINK"))</x:f>
      </x:c>
      <x:c r="H51" s="34" t="str">
        <x:f>IF(A51="","",IF(COUNTIFS(CONFLICTS!$B$6:$B$205,A51,CONFLICTS!$H$6:$H$205,"YES",CONFLICTS!$I$6:$I$205,"OPEN",CONFLICTS!$R$6:$R$205,"VALID")&gt;0,"OPEN",IF(COUNTIFS(CONFLICTS!$B$6:$B$205,A51,CONFLICTS!$I$6:$I$205,"RESOLVED",CONFLICTS!$R$6:$R$205,"VALID")&gt;0,"RESOLVED","NONE")))</x:f>
      </x:c>
      <x:c r="I51" s="17"/>
      <x:c r="J51" s="17"/>
      <x:c r="K51" s="21" t="str">
        <x:f>IF(C51="","",IF(AND(COUNTIF(LISTS!$B$2:$B$10,C51)=1,C51=UPPER(C51)),"VALID","INVALID"))</x:f>
      </x:c>
      <x:c r="L51" s="21" t="str">
        <x:f>IF(E51="","",IF(AND(COUNTIF(LISTS!$A$2:$A$8,E51)=1,E51=UPPER(E51)),"VALID","INVALID"))</x:f>
      </x:c>
      <x:c r="M51" s="21" t="str">
        <x:f>IF(F51="","",IF(AND(COUNTIF(LISTS!$D$2:$D$4,F51)=1,IFERROR(FIND(F51,UPPER(F51)),0)=1),"VALID","INVALID"))</x:f>
      </x:c>
      <x:c r="N51" s="21" t="str">
        <x:f>IF(G51="","",IF(AND(COUNTIF(LISTS!$E$2:$E$4,G51)=1,IFERROR(FIND(G51,UPPER(G51)),0)=1),"VALID","INVALID"))</x:f>
      </x:c>
      <x:c r="O51" s="21" t="str">
        <x:f>IF(I51="","",IF(AND(COUNTIF(LISTS!$I$2:$I$4,I51)=1,IFERROR(FIND(I51,UPPER(I51)),0)=1),"VALID","INVALID"))</x:f>
      </x:c>
      <x:c r="P51" s="21" t="str">
        <x:f>IF(A51="","",IF(COUNTIF($A$6:$A$205,A51)&gt;1,"INVALID - DUPLICATE ID",IF(AND(B51&lt;&gt;"",D51&lt;&gt;"",J51&lt;&gt;"",OR(H51="NONE",H51="OPEN",H51="RESOLVED"),K51="VALID",L51="VALID",M51="VALID",N51="VALID",O51="VALID"),"VALID","INVALID - CONTROL TOKEN")))</x:f>
      </x:c>
      <x:c r="Q51" s="21" t="str">
        <x:f>IF(A51="","",IF(COUNTIFS(EVIDENCE_PACKET!$A$6:$A$205,D51,EVIDENCE_PACKET!$B$6:$B$205,A51,EVIDENCE_PACKET!$O$6:$O$205,"VALID")=1,"READY","INVALID - EVIDENCE LINK"))</x:f>
      </x:c>
      <x:c r="R51" s="21" t="str">
        <x:f>IF(A51="","",IF(OR(P51&lt;&gt;"VALID",Q51&lt;&gt;"READY",X51&lt;&gt;"MATCH"),"BLOCKED",IF(AND(C51="REGULATORY / REGISTRATION STATUS",E51="REGULATOR / OFFICIAL REGISTER"),"FIT",IF(AND(OR(C51="SERVICE EXISTS / IS OFFERED",C51="ACCESS / AVAILABILITY"),E51="PROVIDER FIRST-PARTY PAGE"),"FIT",IF(AND(C51="EXPERIENCE SIGNAL",E51="REVIEW / FORUM / TESTIMONIAL"),"FIT",IF(AND(C51="VISIBILITY / DISCOVERY",E51="SEARCH / VISIBILITY OBSERVATION"),"FIT",IF(AND(C51="PUBLIC MARKETING / ADVERTISING CLAIM",E51="UK ADVERTISING / CLAIMS GOVERNANCE"),"FIT",IF(AND(OR(C51="CLINICAL EFFICACY / EFFECT",C51="SAFETY",C51="PATIENT ELIGIBILITY / SUITABILITY"),OR(E51="CLINICAL GUIDELINE / EVIDENCE STANDARD",E51="MANUFACTURER / PRODUCT PAGE")),"REVIEW","MISMATCH"))))))))</x:f>
      </x:c>
      <x:c r="S51" s="21" t="str">
        <x:f>IF(A51="","",IF(OR(P51&lt;&gt;"VALID",Q51&lt;&gt;"READY",X51&lt;&gt;"MATCH"),"BLOCKED",IF(W51="UNRESOLVED","BLOCKED - EVIDENCE UNRESOLVED",IF(W51="INFERRED","ESCALATE",IF(F51&lt;&gt;"CURRENT","BLOCKED - FRESHNESS",IF(G51&lt;&gt;"YES","BLOCKED - JURISDICTION",IF(H51="OPEN","BLOCKED - CONFLICT",IF(AND(OR(C51="CLINICAL EFFICACY / EFFECT",C51="SAFETY",C51="PATIENT ELIGIBILITY / SUITABILITY"),I51="REQUIRED / NOT COMPLETED"),"ESCALATE",IF(R51="MISMATCH","BLOCKED",IF(R51="REVIEW","ESCALATE","READY"))))))))))</x:f>
      </x:c>
      <x:c r="T51" s="21" t="str">
        <x:f>IF(A51="","",IF(S51="READY",IF(C51="REGULATORY / REGISTRATION STATUS","PUBLISH OFFICIAL STATUS",IF(OR(C51="SERVICE EXISTS / IS OFFERED",C51="ACCESS / AVAILABILITY"),"PUBLISH SERVICE FACT",IF(C51="PUBLIC MARKETING / ADVERTISING CLAIM","PUBLISH SCOPED CONTEXT",IF(C51="EXPERIENCE SIGNAL","REFERENCE ONLY",IF(C51="VISIBILITY / DISCOVERY","DISCOVERY ONLY","PUBLISH SCOPED CONTEXT"))))),IF(S51="ESCALATE","ESCALATE","REFUSE STRONGER CLAIM")))</x:f>
      </x:c>
      <x:c r="U51" s="21" t="str">
        <x:f>IF(A51="","",IF(C51="REGULATORY / REGISTRATION STATUS","Do not infer clinical superiority, outcomes or current capacity.",IF(OR(C51="SERVICE EXISTS / IS OFFERED",C51="ACCESS / AVAILABILITY"),"Do not infer efficacy, safety, suitability or comparative quality.",IF(C51="PUBLIC MARKETING / ADVERTISING CLAIM","Do not infer clinical efficacy, patient suitability, treatment outcomes or legal clearance for a specific advert.",IF(C51="EXPERIENCE SIGNAL","Do not infer representative efficacy, safety rates or causal outcomes.",IF(C51="VISIBILITY / DISCOVERY","Do not infer healthcare quality, efficacy, safety, capacity or suitability.","Do not infer a consequential healthcare claim beyond the reviewed evidence scope."))))))</x:f>
      </x:c>
      <x:c r="V51" s="21" t="str">
        <x:f>IF(A51="","","Reopen when source role, freshness, jurisdiction, material conflict, specialist-review state or claim scope changes.")</x:f>
      </x:c>
      <x:c r="W51" s="34" t="str">
        <x:f>IF(D51="","",IF(COUNTIFS(EVIDENCE_PACKET!$A$6:$A$205,D51,EVIDENCE_PACKET!$B$6:$B$205,A51,EVIDENCE_PACKET!$O$6:$O$205,"VALID")=1,VLOOKUP(D51,EVIDENCE_PACKET!$A$6:$O$205,5,FALSE),"INVALID LINK"))</x:f>
      </x:c>
      <x:c r="X51" s="34" t="str">
        <x:f>IF(A51="","",IF(Q51&lt;&gt;"READY","INVALID - EVIDENCE LINK",IF(AND(E51=VLOOKUP(D51,EVIDENCE_PACKET!$A$6:$O$205,3,FALSE),W51=VLOOKUP(D51,EVIDENCE_PACKET!$A$6:$O$205,5,FALSE),F51=VLOOKUP(D51,EVIDENCE_PACKET!$A$6:$O$205,6,FALSE),G51=VLOOKUP(D51,EVIDENCE_PACKET!$A$6:$O$205,7,FALSE)),"MATCH","MISMATCH - UPSTREAM EVIDENCE")))</x:f>
      </x:c>
    </x:row>
    <x:row r="52">
      <x:c r="A52" s="17"/>
      <x:c r="B52" s="17"/>
      <x:c r="C52" s="17"/>
      <x:c r="D52" s="17"/>
      <x:c r="E52" s="34" t="str">
        <x:f>IF(D52="","",IF(COUNTIFS(EVIDENCE_PACKET!$A$6:$A$205,D52,EVIDENCE_PACKET!$B$6:$B$205,A52,EVIDENCE_PACKET!$O$6:$O$205,"VALID")=1,VLOOKUP(D52,EVIDENCE_PACKET!$A$6:$O$205,3,FALSE),"INVALID LINK"))</x:f>
      </x:c>
      <x:c r="F52" s="34" t="str">
        <x:f>IF(D52="","",IF(COUNTIFS(EVIDENCE_PACKET!$A$6:$A$205,D52,EVIDENCE_PACKET!$B$6:$B$205,A52,EVIDENCE_PACKET!$O$6:$O$205,"VALID")=1,VLOOKUP(D52,EVIDENCE_PACKET!$A$6:$O$205,6,FALSE),"INVALID LINK"))</x:f>
      </x:c>
      <x:c r="G52" s="34" t="str">
        <x:f>IF(D52="","",IF(COUNTIFS(EVIDENCE_PACKET!$A$6:$A$205,D52,EVIDENCE_PACKET!$B$6:$B$205,A52,EVIDENCE_PACKET!$O$6:$O$205,"VALID")=1,VLOOKUP(D52,EVIDENCE_PACKET!$A$6:$O$205,7,FALSE),"INVALID LINK"))</x:f>
      </x:c>
      <x:c r="H52" s="34" t="str">
        <x:f>IF(A52="","",IF(COUNTIFS(CONFLICTS!$B$6:$B$205,A52,CONFLICTS!$H$6:$H$205,"YES",CONFLICTS!$I$6:$I$205,"OPEN",CONFLICTS!$R$6:$R$205,"VALID")&gt;0,"OPEN",IF(COUNTIFS(CONFLICTS!$B$6:$B$205,A52,CONFLICTS!$I$6:$I$205,"RESOLVED",CONFLICTS!$R$6:$R$205,"VALID")&gt;0,"RESOLVED","NONE")))</x:f>
      </x:c>
      <x:c r="I52" s="17"/>
      <x:c r="J52" s="17"/>
      <x:c r="K52" s="21" t="str">
        <x:f>IF(C52="","",IF(AND(COUNTIF(LISTS!$B$2:$B$10,C52)=1,C52=UPPER(C52)),"VALID","INVALID"))</x:f>
      </x:c>
      <x:c r="L52" s="21" t="str">
        <x:f>IF(E52="","",IF(AND(COUNTIF(LISTS!$A$2:$A$8,E52)=1,E52=UPPER(E52)),"VALID","INVALID"))</x:f>
      </x:c>
      <x:c r="M52" s="21" t="str">
        <x:f>IF(F52="","",IF(AND(COUNTIF(LISTS!$D$2:$D$4,F52)=1,IFERROR(FIND(F52,UPPER(F52)),0)=1),"VALID","INVALID"))</x:f>
      </x:c>
      <x:c r="N52" s="21" t="str">
        <x:f>IF(G52="","",IF(AND(COUNTIF(LISTS!$E$2:$E$4,G52)=1,IFERROR(FIND(G52,UPPER(G52)),0)=1),"VALID","INVALID"))</x:f>
      </x:c>
      <x:c r="O52" s="21" t="str">
        <x:f>IF(I52="","",IF(AND(COUNTIF(LISTS!$I$2:$I$4,I52)=1,IFERROR(FIND(I52,UPPER(I52)),0)=1),"VALID","INVALID"))</x:f>
      </x:c>
      <x:c r="P52" s="21" t="str">
        <x:f>IF(A52="","",IF(COUNTIF($A$6:$A$205,A52)&gt;1,"INVALID - DUPLICATE ID",IF(AND(B52&lt;&gt;"",D52&lt;&gt;"",J52&lt;&gt;"",OR(H52="NONE",H52="OPEN",H52="RESOLVED"),K52="VALID",L52="VALID",M52="VALID",N52="VALID",O52="VALID"),"VALID","INVALID - CONTROL TOKEN")))</x:f>
      </x:c>
      <x:c r="Q52" s="21" t="str">
        <x:f>IF(A52="","",IF(COUNTIFS(EVIDENCE_PACKET!$A$6:$A$205,D52,EVIDENCE_PACKET!$B$6:$B$205,A52,EVIDENCE_PACKET!$O$6:$O$205,"VALID")=1,"READY","INVALID - EVIDENCE LINK"))</x:f>
      </x:c>
      <x:c r="R52" s="21" t="str">
        <x:f>IF(A52="","",IF(OR(P52&lt;&gt;"VALID",Q52&lt;&gt;"READY",X52&lt;&gt;"MATCH"),"BLOCKED",IF(AND(C52="REGULATORY / REGISTRATION STATUS",E52="REGULATOR / OFFICIAL REGISTER"),"FIT",IF(AND(OR(C52="SERVICE EXISTS / IS OFFERED",C52="ACCESS / AVAILABILITY"),E52="PROVIDER FIRST-PARTY PAGE"),"FIT",IF(AND(C52="EXPERIENCE SIGNAL",E52="REVIEW / FORUM / TESTIMONIAL"),"FIT",IF(AND(C52="VISIBILITY / DISCOVERY",E52="SEARCH / VISIBILITY OBSERVATION"),"FIT",IF(AND(C52="PUBLIC MARKETING / ADVERTISING CLAIM",E52="UK ADVERTISING / CLAIMS GOVERNANCE"),"FIT",IF(AND(OR(C52="CLINICAL EFFICACY / EFFECT",C52="SAFETY",C52="PATIENT ELIGIBILITY / SUITABILITY"),OR(E52="CLINICAL GUIDELINE / EVIDENCE STANDARD",E52="MANUFACTURER / PRODUCT PAGE")),"REVIEW","MISMATCH"))))))))</x:f>
      </x:c>
      <x:c r="S52" s="21" t="str">
        <x:f>IF(A52="","",IF(OR(P52&lt;&gt;"VALID",Q52&lt;&gt;"READY",X52&lt;&gt;"MATCH"),"BLOCKED",IF(W52="UNRESOLVED","BLOCKED - EVIDENCE UNRESOLVED",IF(W52="INFERRED","ESCALATE",IF(F52&lt;&gt;"CURRENT","BLOCKED - FRESHNESS",IF(G52&lt;&gt;"YES","BLOCKED - JURISDICTION",IF(H52="OPEN","BLOCKED - CONFLICT",IF(AND(OR(C52="CLINICAL EFFICACY / EFFECT",C52="SAFETY",C52="PATIENT ELIGIBILITY / SUITABILITY"),I52="REQUIRED / NOT COMPLETED"),"ESCALATE",IF(R52="MISMATCH","BLOCKED",IF(R52="REVIEW","ESCALATE","READY"))))))))))</x:f>
      </x:c>
      <x:c r="T52" s="21" t="str">
        <x:f>IF(A52="","",IF(S52="READY",IF(C52="REGULATORY / REGISTRATION STATUS","PUBLISH OFFICIAL STATUS",IF(OR(C52="SERVICE EXISTS / IS OFFERED",C52="ACCESS / AVAILABILITY"),"PUBLISH SERVICE FACT",IF(C52="PUBLIC MARKETING / ADVERTISING CLAIM","PUBLISH SCOPED CONTEXT",IF(C52="EXPERIENCE SIGNAL","REFERENCE ONLY",IF(C52="VISIBILITY / DISCOVERY","DISCOVERY ONLY","PUBLISH SCOPED CONTEXT"))))),IF(S52="ESCALATE","ESCALATE","REFUSE STRONGER CLAIM")))</x:f>
      </x:c>
      <x:c r="U52" s="21" t="str">
        <x:f>IF(A52="","",IF(C52="REGULATORY / REGISTRATION STATUS","Do not infer clinical superiority, outcomes or current capacity.",IF(OR(C52="SERVICE EXISTS / IS OFFERED",C52="ACCESS / AVAILABILITY"),"Do not infer efficacy, safety, suitability or comparative quality.",IF(C52="PUBLIC MARKETING / ADVERTISING CLAIM","Do not infer clinical efficacy, patient suitability, treatment outcomes or legal clearance for a specific advert.",IF(C52="EXPERIENCE SIGNAL","Do not infer representative efficacy, safety rates or causal outcomes.",IF(C52="VISIBILITY / DISCOVERY","Do not infer healthcare quality, efficacy, safety, capacity or suitability.","Do not infer a consequential healthcare claim beyond the reviewed evidence scope."))))))</x:f>
      </x:c>
      <x:c r="V52" s="21" t="str">
        <x:f>IF(A52="","","Reopen when source role, freshness, jurisdiction, material conflict, specialist-review state or claim scope changes.")</x:f>
      </x:c>
      <x:c r="W52" s="34" t="str">
        <x:f>IF(D52="","",IF(COUNTIFS(EVIDENCE_PACKET!$A$6:$A$205,D52,EVIDENCE_PACKET!$B$6:$B$205,A52,EVIDENCE_PACKET!$O$6:$O$205,"VALID")=1,VLOOKUP(D52,EVIDENCE_PACKET!$A$6:$O$205,5,FALSE),"INVALID LINK"))</x:f>
      </x:c>
      <x:c r="X52" s="34" t="str">
        <x:f>IF(A52="","",IF(Q52&lt;&gt;"READY","INVALID - EVIDENCE LINK",IF(AND(E52=VLOOKUP(D52,EVIDENCE_PACKET!$A$6:$O$205,3,FALSE),W52=VLOOKUP(D52,EVIDENCE_PACKET!$A$6:$O$205,5,FALSE),F52=VLOOKUP(D52,EVIDENCE_PACKET!$A$6:$O$205,6,FALSE),G52=VLOOKUP(D52,EVIDENCE_PACKET!$A$6:$O$205,7,FALSE)),"MATCH","MISMATCH - UPSTREAM EVIDENCE")))</x:f>
      </x:c>
    </x:row>
    <x:row r="53">
      <x:c r="A53" s="17"/>
      <x:c r="B53" s="17"/>
      <x:c r="C53" s="17"/>
      <x:c r="D53" s="17"/>
      <x:c r="E53" s="34" t="str">
        <x:f>IF(D53="","",IF(COUNTIFS(EVIDENCE_PACKET!$A$6:$A$205,D53,EVIDENCE_PACKET!$B$6:$B$205,A53,EVIDENCE_PACKET!$O$6:$O$205,"VALID")=1,VLOOKUP(D53,EVIDENCE_PACKET!$A$6:$O$205,3,FALSE),"INVALID LINK"))</x:f>
      </x:c>
      <x:c r="F53" s="34" t="str">
        <x:f>IF(D53="","",IF(COUNTIFS(EVIDENCE_PACKET!$A$6:$A$205,D53,EVIDENCE_PACKET!$B$6:$B$205,A53,EVIDENCE_PACKET!$O$6:$O$205,"VALID")=1,VLOOKUP(D53,EVIDENCE_PACKET!$A$6:$O$205,6,FALSE),"INVALID LINK"))</x:f>
      </x:c>
      <x:c r="G53" s="34" t="str">
        <x:f>IF(D53="","",IF(COUNTIFS(EVIDENCE_PACKET!$A$6:$A$205,D53,EVIDENCE_PACKET!$B$6:$B$205,A53,EVIDENCE_PACKET!$O$6:$O$205,"VALID")=1,VLOOKUP(D53,EVIDENCE_PACKET!$A$6:$O$205,7,FALSE),"INVALID LINK"))</x:f>
      </x:c>
      <x:c r="H53" s="34" t="str">
        <x:f>IF(A53="","",IF(COUNTIFS(CONFLICTS!$B$6:$B$205,A53,CONFLICTS!$H$6:$H$205,"YES",CONFLICTS!$I$6:$I$205,"OPEN",CONFLICTS!$R$6:$R$205,"VALID")&gt;0,"OPEN",IF(COUNTIFS(CONFLICTS!$B$6:$B$205,A53,CONFLICTS!$I$6:$I$205,"RESOLVED",CONFLICTS!$R$6:$R$205,"VALID")&gt;0,"RESOLVED","NONE")))</x:f>
      </x:c>
      <x:c r="I53" s="17"/>
      <x:c r="J53" s="17"/>
      <x:c r="K53" s="21" t="str">
        <x:f>IF(C53="","",IF(AND(COUNTIF(LISTS!$B$2:$B$10,C53)=1,C53=UPPER(C53)),"VALID","INVALID"))</x:f>
      </x:c>
      <x:c r="L53" s="21" t="str">
        <x:f>IF(E53="","",IF(AND(COUNTIF(LISTS!$A$2:$A$8,E53)=1,E53=UPPER(E53)),"VALID","INVALID"))</x:f>
      </x:c>
      <x:c r="M53" s="21" t="str">
        <x:f>IF(F53="","",IF(AND(COUNTIF(LISTS!$D$2:$D$4,F53)=1,IFERROR(FIND(F53,UPPER(F53)),0)=1),"VALID","INVALID"))</x:f>
      </x:c>
      <x:c r="N53" s="21" t="str">
        <x:f>IF(G53="","",IF(AND(COUNTIF(LISTS!$E$2:$E$4,G53)=1,IFERROR(FIND(G53,UPPER(G53)),0)=1),"VALID","INVALID"))</x:f>
      </x:c>
      <x:c r="O53" s="21" t="str">
        <x:f>IF(I53="","",IF(AND(COUNTIF(LISTS!$I$2:$I$4,I53)=1,IFERROR(FIND(I53,UPPER(I53)),0)=1),"VALID","INVALID"))</x:f>
      </x:c>
      <x:c r="P53" s="21" t="str">
        <x:f>IF(A53="","",IF(COUNTIF($A$6:$A$205,A53)&gt;1,"INVALID - DUPLICATE ID",IF(AND(B53&lt;&gt;"",D53&lt;&gt;"",J53&lt;&gt;"",OR(H53="NONE",H53="OPEN",H53="RESOLVED"),K53="VALID",L53="VALID",M53="VALID",N53="VALID",O53="VALID"),"VALID","INVALID - CONTROL TOKEN")))</x:f>
      </x:c>
      <x:c r="Q53" s="21" t="str">
        <x:f>IF(A53="","",IF(COUNTIFS(EVIDENCE_PACKET!$A$6:$A$205,D53,EVIDENCE_PACKET!$B$6:$B$205,A53,EVIDENCE_PACKET!$O$6:$O$205,"VALID")=1,"READY","INVALID - EVIDENCE LINK"))</x:f>
      </x:c>
      <x:c r="R53" s="21" t="str">
        <x:f>IF(A53="","",IF(OR(P53&lt;&gt;"VALID",Q53&lt;&gt;"READY",X53&lt;&gt;"MATCH"),"BLOCKED",IF(AND(C53="REGULATORY / REGISTRATION STATUS",E53="REGULATOR / OFFICIAL REGISTER"),"FIT",IF(AND(OR(C53="SERVICE EXISTS / IS OFFERED",C53="ACCESS / AVAILABILITY"),E53="PROVIDER FIRST-PARTY PAGE"),"FIT",IF(AND(C53="EXPERIENCE SIGNAL",E53="REVIEW / FORUM / TESTIMONIAL"),"FIT",IF(AND(C53="VISIBILITY / DISCOVERY",E53="SEARCH / VISIBILITY OBSERVATION"),"FIT",IF(AND(C53="PUBLIC MARKETING / ADVERTISING CLAIM",E53="UK ADVERTISING / CLAIMS GOVERNANCE"),"FIT",IF(AND(OR(C53="CLINICAL EFFICACY / EFFECT",C53="SAFETY",C53="PATIENT ELIGIBILITY / SUITABILITY"),OR(E53="CLINICAL GUIDELINE / EVIDENCE STANDARD",E53="MANUFACTURER / PRODUCT PAGE")),"REVIEW","MISMATCH"))))))))</x:f>
      </x:c>
      <x:c r="S53" s="21" t="str">
        <x:f>IF(A53="","",IF(OR(P53&lt;&gt;"VALID",Q53&lt;&gt;"READY",X53&lt;&gt;"MATCH"),"BLOCKED",IF(W53="UNRESOLVED","BLOCKED - EVIDENCE UNRESOLVED",IF(W53="INFERRED","ESCALATE",IF(F53&lt;&gt;"CURRENT","BLOCKED - FRESHNESS",IF(G53&lt;&gt;"YES","BLOCKED - JURISDICTION",IF(H53="OPEN","BLOCKED - CONFLICT",IF(AND(OR(C53="CLINICAL EFFICACY / EFFECT",C53="SAFETY",C53="PATIENT ELIGIBILITY / SUITABILITY"),I53="REQUIRED / NOT COMPLETED"),"ESCALATE",IF(R53="MISMATCH","BLOCKED",IF(R53="REVIEW","ESCALATE","READY"))))))))))</x:f>
      </x:c>
      <x:c r="T53" s="21" t="str">
        <x:f>IF(A53="","",IF(S53="READY",IF(C53="REGULATORY / REGISTRATION STATUS","PUBLISH OFFICIAL STATUS",IF(OR(C53="SERVICE EXISTS / IS OFFERED",C53="ACCESS / AVAILABILITY"),"PUBLISH SERVICE FACT",IF(C53="PUBLIC MARKETING / ADVERTISING CLAIM","PUBLISH SCOPED CONTEXT",IF(C53="EXPERIENCE SIGNAL","REFERENCE ONLY",IF(C53="VISIBILITY / DISCOVERY","DISCOVERY ONLY","PUBLISH SCOPED CONTEXT"))))),IF(S53="ESCALATE","ESCALATE","REFUSE STRONGER CLAIM")))</x:f>
      </x:c>
      <x:c r="U53" s="21" t="str">
        <x:f>IF(A53="","",IF(C53="REGULATORY / REGISTRATION STATUS","Do not infer clinical superiority, outcomes or current capacity.",IF(OR(C53="SERVICE EXISTS / IS OFFERED",C53="ACCESS / AVAILABILITY"),"Do not infer efficacy, safety, suitability or comparative quality.",IF(C53="PUBLIC MARKETING / ADVERTISING CLAIM","Do not infer clinical efficacy, patient suitability, treatment outcomes or legal clearance for a specific advert.",IF(C53="EXPERIENCE SIGNAL","Do not infer representative efficacy, safety rates or causal outcomes.",IF(C53="VISIBILITY / DISCOVERY","Do not infer healthcare quality, efficacy, safety, capacity or suitability.","Do not infer a consequential healthcare claim beyond the reviewed evidence scope."))))))</x:f>
      </x:c>
      <x:c r="V53" s="21" t="str">
        <x:f>IF(A53="","","Reopen when source role, freshness, jurisdiction, material conflict, specialist-review state or claim scope changes.")</x:f>
      </x:c>
      <x:c r="W53" s="34" t="str">
        <x:f>IF(D53="","",IF(COUNTIFS(EVIDENCE_PACKET!$A$6:$A$205,D53,EVIDENCE_PACKET!$B$6:$B$205,A53,EVIDENCE_PACKET!$O$6:$O$205,"VALID")=1,VLOOKUP(D53,EVIDENCE_PACKET!$A$6:$O$205,5,FALSE),"INVALID LINK"))</x:f>
      </x:c>
      <x:c r="X53" s="34" t="str">
        <x:f>IF(A53="","",IF(Q53&lt;&gt;"READY","INVALID - EVIDENCE LINK",IF(AND(E53=VLOOKUP(D53,EVIDENCE_PACKET!$A$6:$O$205,3,FALSE),W53=VLOOKUP(D53,EVIDENCE_PACKET!$A$6:$O$205,5,FALSE),F53=VLOOKUP(D53,EVIDENCE_PACKET!$A$6:$O$205,6,FALSE),G53=VLOOKUP(D53,EVIDENCE_PACKET!$A$6:$O$205,7,FALSE)),"MATCH","MISMATCH - UPSTREAM EVIDENCE")))</x:f>
      </x:c>
    </x:row>
    <x:row r="54">
      <x:c r="A54" s="17"/>
      <x:c r="B54" s="17"/>
      <x:c r="C54" s="17"/>
      <x:c r="D54" s="17"/>
      <x:c r="E54" s="34" t="str">
        <x:f>IF(D54="","",IF(COUNTIFS(EVIDENCE_PACKET!$A$6:$A$205,D54,EVIDENCE_PACKET!$B$6:$B$205,A54,EVIDENCE_PACKET!$O$6:$O$205,"VALID")=1,VLOOKUP(D54,EVIDENCE_PACKET!$A$6:$O$205,3,FALSE),"INVALID LINK"))</x:f>
      </x:c>
      <x:c r="F54" s="34" t="str">
        <x:f>IF(D54="","",IF(COUNTIFS(EVIDENCE_PACKET!$A$6:$A$205,D54,EVIDENCE_PACKET!$B$6:$B$205,A54,EVIDENCE_PACKET!$O$6:$O$205,"VALID")=1,VLOOKUP(D54,EVIDENCE_PACKET!$A$6:$O$205,6,FALSE),"INVALID LINK"))</x:f>
      </x:c>
      <x:c r="G54" s="34" t="str">
        <x:f>IF(D54="","",IF(COUNTIFS(EVIDENCE_PACKET!$A$6:$A$205,D54,EVIDENCE_PACKET!$B$6:$B$205,A54,EVIDENCE_PACKET!$O$6:$O$205,"VALID")=1,VLOOKUP(D54,EVIDENCE_PACKET!$A$6:$O$205,7,FALSE),"INVALID LINK"))</x:f>
      </x:c>
      <x:c r="H54" s="34" t="str">
        <x:f>IF(A54="","",IF(COUNTIFS(CONFLICTS!$B$6:$B$205,A54,CONFLICTS!$H$6:$H$205,"YES",CONFLICTS!$I$6:$I$205,"OPEN",CONFLICTS!$R$6:$R$205,"VALID")&gt;0,"OPEN",IF(COUNTIFS(CONFLICTS!$B$6:$B$205,A54,CONFLICTS!$I$6:$I$205,"RESOLVED",CONFLICTS!$R$6:$R$205,"VALID")&gt;0,"RESOLVED","NONE")))</x:f>
      </x:c>
      <x:c r="I54" s="17"/>
      <x:c r="J54" s="17"/>
      <x:c r="K54" s="21" t="str">
        <x:f>IF(C54="","",IF(AND(COUNTIF(LISTS!$B$2:$B$10,C54)=1,C54=UPPER(C54)),"VALID","INVALID"))</x:f>
      </x:c>
      <x:c r="L54" s="21" t="str">
        <x:f>IF(E54="","",IF(AND(COUNTIF(LISTS!$A$2:$A$8,E54)=1,E54=UPPER(E54)),"VALID","INVALID"))</x:f>
      </x:c>
      <x:c r="M54" s="21" t="str">
        <x:f>IF(F54="","",IF(AND(COUNTIF(LISTS!$D$2:$D$4,F54)=1,IFERROR(FIND(F54,UPPER(F54)),0)=1),"VALID","INVALID"))</x:f>
      </x:c>
      <x:c r="N54" s="21" t="str">
        <x:f>IF(G54="","",IF(AND(COUNTIF(LISTS!$E$2:$E$4,G54)=1,IFERROR(FIND(G54,UPPER(G54)),0)=1),"VALID","INVALID"))</x:f>
      </x:c>
      <x:c r="O54" s="21" t="str">
        <x:f>IF(I54="","",IF(AND(COUNTIF(LISTS!$I$2:$I$4,I54)=1,IFERROR(FIND(I54,UPPER(I54)),0)=1),"VALID","INVALID"))</x:f>
      </x:c>
      <x:c r="P54" s="21" t="str">
        <x:f>IF(A54="","",IF(COUNTIF($A$6:$A$205,A54)&gt;1,"INVALID - DUPLICATE ID",IF(AND(B54&lt;&gt;"",D54&lt;&gt;"",J54&lt;&gt;"",OR(H54="NONE",H54="OPEN",H54="RESOLVED"),K54="VALID",L54="VALID",M54="VALID",N54="VALID",O54="VALID"),"VALID","INVALID - CONTROL TOKEN")))</x:f>
      </x:c>
      <x:c r="Q54" s="21" t="str">
        <x:f>IF(A54="","",IF(COUNTIFS(EVIDENCE_PACKET!$A$6:$A$205,D54,EVIDENCE_PACKET!$B$6:$B$205,A54,EVIDENCE_PACKET!$O$6:$O$205,"VALID")=1,"READY","INVALID - EVIDENCE LINK"))</x:f>
      </x:c>
      <x:c r="R54" s="21" t="str">
        <x:f>IF(A54="","",IF(OR(P54&lt;&gt;"VALID",Q54&lt;&gt;"READY",X54&lt;&gt;"MATCH"),"BLOCKED",IF(AND(C54="REGULATORY / REGISTRATION STATUS",E54="REGULATOR / OFFICIAL REGISTER"),"FIT",IF(AND(OR(C54="SERVICE EXISTS / IS OFFERED",C54="ACCESS / AVAILABILITY"),E54="PROVIDER FIRST-PARTY PAGE"),"FIT",IF(AND(C54="EXPERIENCE SIGNAL",E54="REVIEW / FORUM / TESTIMONIAL"),"FIT",IF(AND(C54="VISIBILITY / DISCOVERY",E54="SEARCH / VISIBILITY OBSERVATION"),"FIT",IF(AND(C54="PUBLIC MARKETING / ADVERTISING CLAIM",E54="UK ADVERTISING / CLAIMS GOVERNANCE"),"FIT",IF(AND(OR(C54="CLINICAL EFFICACY / EFFECT",C54="SAFETY",C54="PATIENT ELIGIBILITY / SUITABILITY"),OR(E54="CLINICAL GUIDELINE / EVIDENCE STANDARD",E54="MANUFACTURER / PRODUCT PAGE")),"REVIEW","MISMATCH"))))))))</x:f>
      </x:c>
      <x:c r="S54" s="21" t="str">
        <x:f>IF(A54="","",IF(OR(P54&lt;&gt;"VALID",Q54&lt;&gt;"READY",X54&lt;&gt;"MATCH"),"BLOCKED",IF(W54="UNRESOLVED","BLOCKED - EVIDENCE UNRESOLVED",IF(W54="INFERRED","ESCALATE",IF(F54&lt;&gt;"CURRENT","BLOCKED - FRESHNESS",IF(G54&lt;&gt;"YES","BLOCKED - JURISDICTION",IF(H54="OPEN","BLOCKED - CONFLICT",IF(AND(OR(C54="CLINICAL EFFICACY / EFFECT",C54="SAFETY",C54="PATIENT ELIGIBILITY / SUITABILITY"),I54="REQUIRED / NOT COMPLETED"),"ESCALATE",IF(R54="MISMATCH","BLOCKED",IF(R54="REVIEW","ESCALATE","READY"))))))))))</x:f>
      </x:c>
      <x:c r="T54" s="21" t="str">
        <x:f>IF(A54="","",IF(S54="READY",IF(C54="REGULATORY / REGISTRATION STATUS","PUBLISH OFFICIAL STATUS",IF(OR(C54="SERVICE EXISTS / IS OFFERED",C54="ACCESS / AVAILABILITY"),"PUBLISH SERVICE FACT",IF(C54="PUBLIC MARKETING / ADVERTISING CLAIM","PUBLISH SCOPED CONTEXT",IF(C54="EXPERIENCE SIGNAL","REFERENCE ONLY",IF(C54="VISIBILITY / DISCOVERY","DISCOVERY ONLY","PUBLISH SCOPED CONTEXT"))))),IF(S54="ESCALATE","ESCALATE","REFUSE STRONGER CLAIM")))</x:f>
      </x:c>
      <x:c r="U54" s="21" t="str">
        <x:f>IF(A54="","",IF(C54="REGULATORY / REGISTRATION STATUS","Do not infer clinical superiority, outcomes or current capacity.",IF(OR(C54="SERVICE EXISTS / IS OFFERED",C54="ACCESS / AVAILABILITY"),"Do not infer efficacy, safety, suitability or comparative quality.",IF(C54="PUBLIC MARKETING / ADVERTISING CLAIM","Do not infer clinical efficacy, patient suitability, treatment outcomes or legal clearance for a specific advert.",IF(C54="EXPERIENCE SIGNAL","Do not infer representative efficacy, safety rates or causal outcomes.",IF(C54="VISIBILITY / DISCOVERY","Do not infer healthcare quality, efficacy, safety, capacity or suitability.","Do not infer a consequential healthcare claim beyond the reviewed evidence scope."))))))</x:f>
      </x:c>
      <x:c r="V54" s="21" t="str">
        <x:f>IF(A54="","","Reopen when source role, freshness, jurisdiction, material conflict, specialist-review state or claim scope changes.")</x:f>
      </x:c>
      <x:c r="W54" s="34" t="str">
        <x:f>IF(D54="","",IF(COUNTIFS(EVIDENCE_PACKET!$A$6:$A$205,D54,EVIDENCE_PACKET!$B$6:$B$205,A54,EVIDENCE_PACKET!$O$6:$O$205,"VALID")=1,VLOOKUP(D54,EVIDENCE_PACKET!$A$6:$O$205,5,FALSE),"INVALID LINK"))</x:f>
      </x:c>
      <x:c r="X54" s="34" t="str">
        <x:f>IF(A54="","",IF(Q54&lt;&gt;"READY","INVALID - EVIDENCE LINK",IF(AND(E54=VLOOKUP(D54,EVIDENCE_PACKET!$A$6:$O$205,3,FALSE),W54=VLOOKUP(D54,EVIDENCE_PACKET!$A$6:$O$205,5,FALSE),F54=VLOOKUP(D54,EVIDENCE_PACKET!$A$6:$O$205,6,FALSE),G54=VLOOKUP(D54,EVIDENCE_PACKET!$A$6:$O$205,7,FALSE)),"MATCH","MISMATCH - UPSTREAM EVIDENCE")))</x:f>
      </x:c>
    </x:row>
    <x:row r="55">
      <x:c r="A55" s="17"/>
      <x:c r="B55" s="17"/>
      <x:c r="C55" s="17"/>
      <x:c r="D55" s="17"/>
      <x:c r="E55" s="34" t="str">
        <x:f>IF(D55="","",IF(COUNTIFS(EVIDENCE_PACKET!$A$6:$A$205,D55,EVIDENCE_PACKET!$B$6:$B$205,A55,EVIDENCE_PACKET!$O$6:$O$205,"VALID")=1,VLOOKUP(D55,EVIDENCE_PACKET!$A$6:$O$205,3,FALSE),"INVALID LINK"))</x:f>
      </x:c>
      <x:c r="F55" s="34" t="str">
        <x:f>IF(D55="","",IF(COUNTIFS(EVIDENCE_PACKET!$A$6:$A$205,D55,EVIDENCE_PACKET!$B$6:$B$205,A55,EVIDENCE_PACKET!$O$6:$O$205,"VALID")=1,VLOOKUP(D55,EVIDENCE_PACKET!$A$6:$O$205,6,FALSE),"INVALID LINK"))</x:f>
      </x:c>
      <x:c r="G55" s="34" t="str">
        <x:f>IF(D55="","",IF(COUNTIFS(EVIDENCE_PACKET!$A$6:$A$205,D55,EVIDENCE_PACKET!$B$6:$B$205,A55,EVIDENCE_PACKET!$O$6:$O$205,"VALID")=1,VLOOKUP(D55,EVIDENCE_PACKET!$A$6:$O$205,7,FALSE),"INVALID LINK"))</x:f>
      </x:c>
      <x:c r="H55" s="34" t="str">
        <x:f>IF(A55="","",IF(COUNTIFS(CONFLICTS!$B$6:$B$205,A55,CONFLICTS!$H$6:$H$205,"YES",CONFLICTS!$I$6:$I$205,"OPEN",CONFLICTS!$R$6:$R$205,"VALID")&gt;0,"OPEN",IF(COUNTIFS(CONFLICTS!$B$6:$B$205,A55,CONFLICTS!$I$6:$I$205,"RESOLVED",CONFLICTS!$R$6:$R$205,"VALID")&gt;0,"RESOLVED","NONE")))</x:f>
      </x:c>
      <x:c r="I55" s="17"/>
      <x:c r="J55" s="17"/>
      <x:c r="K55" s="21" t="str">
        <x:f>IF(C55="","",IF(AND(COUNTIF(LISTS!$B$2:$B$10,C55)=1,C55=UPPER(C55)),"VALID","INVALID"))</x:f>
      </x:c>
      <x:c r="L55" s="21" t="str">
        <x:f>IF(E55="","",IF(AND(COUNTIF(LISTS!$A$2:$A$8,E55)=1,E55=UPPER(E55)),"VALID","INVALID"))</x:f>
      </x:c>
      <x:c r="M55" s="21" t="str">
        <x:f>IF(F55="","",IF(AND(COUNTIF(LISTS!$D$2:$D$4,F55)=1,IFERROR(FIND(F55,UPPER(F55)),0)=1),"VALID","INVALID"))</x:f>
      </x:c>
      <x:c r="N55" s="21" t="str">
        <x:f>IF(G55="","",IF(AND(COUNTIF(LISTS!$E$2:$E$4,G55)=1,IFERROR(FIND(G55,UPPER(G55)),0)=1),"VALID","INVALID"))</x:f>
      </x:c>
      <x:c r="O55" s="21" t="str">
        <x:f>IF(I55="","",IF(AND(COUNTIF(LISTS!$I$2:$I$4,I55)=1,IFERROR(FIND(I55,UPPER(I55)),0)=1),"VALID","INVALID"))</x:f>
      </x:c>
      <x:c r="P55" s="21" t="str">
        <x:f>IF(A55="","",IF(COUNTIF($A$6:$A$205,A55)&gt;1,"INVALID - DUPLICATE ID",IF(AND(B55&lt;&gt;"",D55&lt;&gt;"",J55&lt;&gt;"",OR(H55="NONE",H55="OPEN",H55="RESOLVED"),K55="VALID",L55="VALID",M55="VALID",N55="VALID",O55="VALID"),"VALID","INVALID - CONTROL TOKEN")))</x:f>
      </x:c>
      <x:c r="Q55" s="21" t="str">
        <x:f>IF(A55="","",IF(COUNTIFS(EVIDENCE_PACKET!$A$6:$A$205,D55,EVIDENCE_PACKET!$B$6:$B$205,A55,EVIDENCE_PACKET!$O$6:$O$205,"VALID")=1,"READY","INVALID - EVIDENCE LINK"))</x:f>
      </x:c>
      <x:c r="R55" s="21" t="str">
        <x:f>IF(A55="","",IF(OR(P55&lt;&gt;"VALID",Q55&lt;&gt;"READY",X55&lt;&gt;"MATCH"),"BLOCKED",IF(AND(C55="REGULATORY / REGISTRATION STATUS",E55="REGULATOR / OFFICIAL REGISTER"),"FIT",IF(AND(OR(C55="SERVICE EXISTS / IS OFFERED",C55="ACCESS / AVAILABILITY"),E55="PROVIDER FIRST-PARTY PAGE"),"FIT",IF(AND(C55="EXPERIENCE SIGNAL",E55="REVIEW / FORUM / TESTIMONIAL"),"FIT",IF(AND(C55="VISIBILITY / DISCOVERY",E55="SEARCH / VISIBILITY OBSERVATION"),"FIT",IF(AND(C55="PUBLIC MARKETING / ADVERTISING CLAIM",E55="UK ADVERTISING / CLAIMS GOVERNANCE"),"FIT",IF(AND(OR(C55="CLINICAL EFFICACY / EFFECT",C55="SAFETY",C55="PATIENT ELIGIBILITY / SUITABILITY"),OR(E55="CLINICAL GUIDELINE / EVIDENCE STANDARD",E55="MANUFACTURER / PRODUCT PAGE")),"REVIEW","MISMATCH"))))))))</x:f>
      </x:c>
      <x:c r="S55" s="21" t="str">
        <x:f>IF(A55="","",IF(OR(P55&lt;&gt;"VALID",Q55&lt;&gt;"READY",X55&lt;&gt;"MATCH"),"BLOCKED",IF(W55="UNRESOLVED","BLOCKED - EVIDENCE UNRESOLVED",IF(W55="INFERRED","ESCALATE",IF(F55&lt;&gt;"CURRENT","BLOCKED - FRESHNESS",IF(G55&lt;&gt;"YES","BLOCKED - JURISDICTION",IF(H55="OPEN","BLOCKED - CONFLICT",IF(AND(OR(C55="CLINICAL EFFICACY / EFFECT",C55="SAFETY",C55="PATIENT ELIGIBILITY / SUITABILITY"),I55="REQUIRED / NOT COMPLETED"),"ESCALATE",IF(R55="MISMATCH","BLOCKED",IF(R55="REVIEW","ESCALATE","READY"))))))))))</x:f>
      </x:c>
      <x:c r="T55" s="21" t="str">
        <x:f>IF(A55="","",IF(S55="READY",IF(C55="REGULATORY / REGISTRATION STATUS","PUBLISH OFFICIAL STATUS",IF(OR(C55="SERVICE EXISTS / IS OFFERED",C55="ACCESS / AVAILABILITY"),"PUBLISH SERVICE FACT",IF(C55="PUBLIC MARKETING / ADVERTISING CLAIM","PUBLISH SCOPED CONTEXT",IF(C55="EXPERIENCE SIGNAL","REFERENCE ONLY",IF(C55="VISIBILITY / DISCOVERY","DISCOVERY ONLY","PUBLISH SCOPED CONTEXT"))))),IF(S55="ESCALATE","ESCALATE","REFUSE STRONGER CLAIM")))</x:f>
      </x:c>
      <x:c r="U55" s="21" t="str">
        <x:f>IF(A55="","",IF(C55="REGULATORY / REGISTRATION STATUS","Do not infer clinical superiority, outcomes or current capacity.",IF(OR(C55="SERVICE EXISTS / IS OFFERED",C55="ACCESS / AVAILABILITY"),"Do not infer efficacy, safety, suitability or comparative quality.",IF(C55="PUBLIC MARKETING / ADVERTISING CLAIM","Do not infer clinical efficacy, patient suitability, treatment outcomes or legal clearance for a specific advert.",IF(C55="EXPERIENCE SIGNAL","Do not infer representative efficacy, safety rates or causal outcomes.",IF(C55="VISIBILITY / DISCOVERY","Do not infer healthcare quality, efficacy, safety, capacity or suitability.","Do not infer a consequential healthcare claim beyond the reviewed evidence scope."))))))</x:f>
      </x:c>
      <x:c r="V55" s="21" t="str">
        <x:f>IF(A55="","","Reopen when source role, freshness, jurisdiction, material conflict, specialist-review state or claim scope changes.")</x:f>
      </x:c>
      <x:c r="W55" s="34" t="str">
        <x:f>IF(D55="","",IF(COUNTIFS(EVIDENCE_PACKET!$A$6:$A$205,D55,EVIDENCE_PACKET!$B$6:$B$205,A55,EVIDENCE_PACKET!$O$6:$O$205,"VALID")=1,VLOOKUP(D55,EVIDENCE_PACKET!$A$6:$O$205,5,FALSE),"INVALID LINK"))</x:f>
      </x:c>
      <x:c r="X55" s="34" t="str">
        <x:f>IF(A55="","",IF(Q55&lt;&gt;"READY","INVALID - EVIDENCE LINK",IF(AND(E55=VLOOKUP(D55,EVIDENCE_PACKET!$A$6:$O$205,3,FALSE),W55=VLOOKUP(D55,EVIDENCE_PACKET!$A$6:$O$205,5,FALSE),F55=VLOOKUP(D55,EVIDENCE_PACKET!$A$6:$O$205,6,FALSE),G55=VLOOKUP(D55,EVIDENCE_PACKET!$A$6:$O$205,7,FALSE)),"MATCH","MISMATCH - UPSTREAM EVIDENCE")))</x:f>
      </x:c>
    </x:row>
    <x:row r="56">
      <x:c r="A56" s="17"/>
      <x:c r="B56" s="17"/>
      <x:c r="C56" s="17"/>
      <x:c r="D56" s="17"/>
      <x:c r="E56" s="34" t="str">
        <x:f>IF(D56="","",IF(COUNTIFS(EVIDENCE_PACKET!$A$6:$A$205,D56,EVIDENCE_PACKET!$B$6:$B$205,A56,EVIDENCE_PACKET!$O$6:$O$205,"VALID")=1,VLOOKUP(D56,EVIDENCE_PACKET!$A$6:$O$205,3,FALSE),"INVALID LINK"))</x:f>
      </x:c>
      <x:c r="F56" s="34" t="str">
        <x:f>IF(D56="","",IF(COUNTIFS(EVIDENCE_PACKET!$A$6:$A$205,D56,EVIDENCE_PACKET!$B$6:$B$205,A56,EVIDENCE_PACKET!$O$6:$O$205,"VALID")=1,VLOOKUP(D56,EVIDENCE_PACKET!$A$6:$O$205,6,FALSE),"INVALID LINK"))</x:f>
      </x:c>
      <x:c r="G56" s="34" t="str">
        <x:f>IF(D56="","",IF(COUNTIFS(EVIDENCE_PACKET!$A$6:$A$205,D56,EVIDENCE_PACKET!$B$6:$B$205,A56,EVIDENCE_PACKET!$O$6:$O$205,"VALID")=1,VLOOKUP(D56,EVIDENCE_PACKET!$A$6:$O$205,7,FALSE),"INVALID LINK"))</x:f>
      </x:c>
      <x:c r="H56" s="34" t="str">
        <x:f>IF(A56="","",IF(COUNTIFS(CONFLICTS!$B$6:$B$205,A56,CONFLICTS!$H$6:$H$205,"YES",CONFLICTS!$I$6:$I$205,"OPEN",CONFLICTS!$R$6:$R$205,"VALID")&gt;0,"OPEN",IF(COUNTIFS(CONFLICTS!$B$6:$B$205,A56,CONFLICTS!$I$6:$I$205,"RESOLVED",CONFLICTS!$R$6:$R$205,"VALID")&gt;0,"RESOLVED","NONE")))</x:f>
      </x:c>
      <x:c r="I56" s="17"/>
      <x:c r="J56" s="17"/>
      <x:c r="K56" s="21" t="str">
        <x:f>IF(C56="","",IF(AND(COUNTIF(LISTS!$B$2:$B$10,C56)=1,C56=UPPER(C56)),"VALID","INVALID"))</x:f>
      </x:c>
      <x:c r="L56" s="21" t="str">
        <x:f>IF(E56="","",IF(AND(COUNTIF(LISTS!$A$2:$A$8,E56)=1,E56=UPPER(E56)),"VALID","INVALID"))</x:f>
      </x:c>
      <x:c r="M56" s="21" t="str">
        <x:f>IF(F56="","",IF(AND(COUNTIF(LISTS!$D$2:$D$4,F56)=1,IFERROR(FIND(F56,UPPER(F56)),0)=1),"VALID","INVALID"))</x:f>
      </x:c>
      <x:c r="N56" s="21" t="str">
        <x:f>IF(G56="","",IF(AND(COUNTIF(LISTS!$E$2:$E$4,G56)=1,IFERROR(FIND(G56,UPPER(G56)),0)=1),"VALID","INVALID"))</x:f>
      </x:c>
      <x:c r="O56" s="21" t="str">
        <x:f>IF(I56="","",IF(AND(COUNTIF(LISTS!$I$2:$I$4,I56)=1,IFERROR(FIND(I56,UPPER(I56)),0)=1),"VALID","INVALID"))</x:f>
      </x:c>
      <x:c r="P56" s="21" t="str">
        <x:f>IF(A56="","",IF(COUNTIF($A$6:$A$205,A56)&gt;1,"INVALID - DUPLICATE ID",IF(AND(B56&lt;&gt;"",D56&lt;&gt;"",J56&lt;&gt;"",OR(H56="NONE",H56="OPEN",H56="RESOLVED"),K56="VALID",L56="VALID",M56="VALID",N56="VALID",O56="VALID"),"VALID","INVALID - CONTROL TOKEN")))</x:f>
      </x:c>
      <x:c r="Q56" s="21" t="str">
        <x:f>IF(A56="","",IF(COUNTIFS(EVIDENCE_PACKET!$A$6:$A$205,D56,EVIDENCE_PACKET!$B$6:$B$205,A56,EVIDENCE_PACKET!$O$6:$O$205,"VALID")=1,"READY","INVALID - EVIDENCE LINK"))</x:f>
      </x:c>
      <x:c r="R56" s="21" t="str">
        <x:f>IF(A56="","",IF(OR(P56&lt;&gt;"VALID",Q56&lt;&gt;"READY",X56&lt;&gt;"MATCH"),"BLOCKED",IF(AND(C56="REGULATORY / REGISTRATION STATUS",E56="REGULATOR / OFFICIAL REGISTER"),"FIT",IF(AND(OR(C56="SERVICE EXISTS / IS OFFERED",C56="ACCESS / AVAILABILITY"),E56="PROVIDER FIRST-PARTY PAGE"),"FIT",IF(AND(C56="EXPERIENCE SIGNAL",E56="REVIEW / FORUM / TESTIMONIAL"),"FIT",IF(AND(C56="VISIBILITY / DISCOVERY",E56="SEARCH / VISIBILITY OBSERVATION"),"FIT",IF(AND(C56="PUBLIC MARKETING / ADVERTISING CLAIM",E56="UK ADVERTISING / CLAIMS GOVERNANCE"),"FIT",IF(AND(OR(C56="CLINICAL EFFICACY / EFFECT",C56="SAFETY",C56="PATIENT ELIGIBILITY / SUITABILITY"),OR(E56="CLINICAL GUIDELINE / EVIDENCE STANDARD",E56="MANUFACTURER / PRODUCT PAGE")),"REVIEW","MISMATCH"))))))))</x:f>
      </x:c>
      <x:c r="S56" s="21" t="str">
        <x:f>IF(A56="","",IF(OR(P56&lt;&gt;"VALID",Q56&lt;&gt;"READY",X56&lt;&gt;"MATCH"),"BLOCKED",IF(W56="UNRESOLVED","BLOCKED - EVIDENCE UNRESOLVED",IF(W56="INFERRED","ESCALATE",IF(F56&lt;&gt;"CURRENT","BLOCKED - FRESHNESS",IF(G56&lt;&gt;"YES","BLOCKED - JURISDICTION",IF(H56="OPEN","BLOCKED - CONFLICT",IF(AND(OR(C56="CLINICAL EFFICACY / EFFECT",C56="SAFETY",C56="PATIENT ELIGIBILITY / SUITABILITY"),I56="REQUIRED / NOT COMPLETED"),"ESCALATE",IF(R56="MISMATCH","BLOCKED",IF(R56="REVIEW","ESCALATE","READY"))))))))))</x:f>
      </x:c>
      <x:c r="T56" s="21" t="str">
        <x:f>IF(A56="","",IF(S56="READY",IF(C56="REGULATORY / REGISTRATION STATUS","PUBLISH OFFICIAL STATUS",IF(OR(C56="SERVICE EXISTS / IS OFFERED",C56="ACCESS / AVAILABILITY"),"PUBLISH SERVICE FACT",IF(C56="PUBLIC MARKETING / ADVERTISING CLAIM","PUBLISH SCOPED CONTEXT",IF(C56="EXPERIENCE SIGNAL","REFERENCE ONLY",IF(C56="VISIBILITY / DISCOVERY","DISCOVERY ONLY","PUBLISH SCOPED CONTEXT"))))),IF(S56="ESCALATE","ESCALATE","REFUSE STRONGER CLAIM")))</x:f>
      </x:c>
      <x:c r="U56" s="21" t="str">
        <x:f>IF(A56="","",IF(C56="REGULATORY / REGISTRATION STATUS","Do not infer clinical superiority, outcomes or current capacity.",IF(OR(C56="SERVICE EXISTS / IS OFFERED",C56="ACCESS / AVAILABILITY"),"Do not infer efficacy, safety, suitability or comparative quality.",IF(C56="PUBLIC MARKETING / ADVERTISING CLAIM","Do not infer clinical efficacy, patient suitability, treatment outcomes or legal clearance for a specific advert.",IF(C56="EXPERIENCE SIGNAL","Do not infer representative efficacy, safety rates or causal outcomes.",IF(C56="VISIBILITY / DISCOVERY","Do not infer healthcare quality, efficacy, safety, capacity or suitability.","Do not infer a consequential healthcare claim beyond the reviewed evidence scope."))))))</x:f>
      </x:c>
      <x:c r="V56" s="21" t="str">
        <x:f>IF(A56="","","Reopen when source role, freshness, jurisdiction, material conflict, specialist-review state or claim scope changes.")</x:f>
      </x:c>
      <x:c r="W56" s="34" t="str">
        <x:f>IF(D56="","",IF(COUNTIFS(EVIDENCE_PACKET!$A$6:$A$205,D56,EVIDENCE_PACKET!$B$6:$B$205,A56,EVIDENCE_PACKET!$O$6:$O$205,"VALID")=1,VLOOKUP(D56,EVIDENCE_PACKET!$A$6:$O$205,5,FALSE),"INVALID LINK"))</x:f>
      </x:c>
      <x:c r="X56" s="34" t="str">
        <x:f>IF(A56="","",IF(Q56&lt;&gt;"READY","INVALID - EVIDENCE LINK",IF(AND(E56=VLOOKUP(D56,EVIDENCE_PACKET!$A$6:$O$205,3,FALSE),W56=VLOOKUP(D56,EVIDENCE_PACKET!$A$6:$O$205,5,FALSE),F56=VLOOKUP(D56,EVIDENCE_PACKET!$A$6:$O$205,6,FALSE),G56=VLOOKUP(D56,EVIDENCE_PACKET!$A$6:$O$205,7,FALSE)),"MATCH","MISMATCH - UPSTREAM EVIDENCE")))</x:f>
      </x:c>
    </x:row>
    <x:row r="57">
      <x:c r="A57" s="17"/>
      <x:c r="B57" s="17"/>
      <x:c r="C57" s="17"/>
      <x:c r="D57" s="17"/>
      <x:c r="E57" s="34" t="str">
        <x:f>IF(D57="","",IF(COUNTIFS(EVIDENCE_PACKET!$A$6:$A$205,D57,EVIDENCE_PACKET!$B$6:$B$205,A57,EVIDENCE_PACKET!$O$6:$O$205,"VALID")=1,VLOOKUP(D57,EVIDENCE_PACKET!$A$6:$O$205,3,FALSE),"INVALID LINK"))</x:f>
      </x:c>
      <x:c r="F57" s="34" t="str">
        <x:f>IF(D57="","",IF(COUNTIFS(EVIDENCE_PACKET!$A$6:$A$205,D57,EVIDENCE_PACKET!$B$6:$B$205,A57,EVIDENCE_PACKET!$O$6:$O$205,"VALID")=1,VLOOKUP(D57,EVIDENCE_PACKET!$A$6:$O$205,6,FALSE),"INVALID LINK"))</x:f>
      </x:c>
      <x:c r="G57" s="34" t="str">
        <x:f>IF(D57="","",IF(COUNTIFS(EVIDENCE_PACKET!$A$6:$A$205,D57,EVIDENCE_PACKET!$B$6:$B$205,A57,EVIDENCE_PACKET!$O$6:$O$205,"VALID")=1,VLOOKUP(D57,EVIDENCE_PACKET!$A$6:$O$205,7,FALSE),"INVALID LINK"))</x:f>
      </x:c>
      <x:c r="H57" s="34" t="str">
        <x:f>IF(A57="","",IF(COUNTIFS(CONFLICTS!$B$6:$B$205,A57,CONFLICTS!$H$6:$H$205,"YES",CONFLICTS!$I$6:$I$205,"OPEN",CONFLICTS!$R$6:$R$205,"VALID")&gt;0,"OPEN",IF(COUNTIFS(CONFLICTS!$B$6:$B$205,A57,CONFLICTS!$I$6:$I$205,"RESOLVED",CONFLICTS!$R$6:$R$205,"VALID")&gt;0,"RESOLVED","NONE")))</x:f>
      </x:c>
      <x:c r="I57" s="17"/>
      <x:c r="J57" s="17"/>
      <x:c r="K57" s="21" t="str">
        <x:f>IF(C57="","",IF(AND(COUNTIF(LISTS!$B$2:$B$10,C57)=1,C57=UPPER(C57)),"VALID","INVALID"))</x:f>
      </x:c>
      <x:c r="L57" s="21" t="str">
        <x:f>IF(E57="","",IF(AND(COUNTIF(LISTS!$A$2:$A$8,E57)=1,E57=UPPER(E57)),"VALID","INVALID"))</x:f>
      </x:c>
      <x:c r="M57" s="21" t="str">
        <x:f>IF(F57="","",IF(AND(COUNTIF(LISTS!$D$2:$D$4,F57)=1,IFERROR(FIND(F57,UPPER(F57)),0)=1),"VALID","INVALID"))</x:f>
      </x:c>
      <x:c r="N57" s="21" t="str">
        <x:f>IF(G57="","",IF(AND(COUNTIF(LISTS!$E$2:$E$4,G57)=1,IFERROR(FIND(G57,UPPER(G57)),0)=1),"VALID","INVALID"))</x:f>
      </x:c>
      <x:c r="O57" s="21" t="str">
        <x:f>IF(I57="","",IF(AND(COUNTIF(LISTS!$I$2:$I$4,I57)=1,IFERROR(FIND(I57,UPPER(I57)),0)=1),"VALID","INVALID"))</x:f>
      </x:c>
      <x:c r="P57" s="21" t="str">
        <x:f>IF(A57="","",IF(COUNTIF($A$6:$A$205,A57)&gt;1,"INVALID - DUPLICATE ID",IF(AND(B57&lt;&gt;"",D57&lt;&gt;"",J57&lt;&gt;"",OR(H57="NONE",H57="OPEN",H57="RESOLVED"),K57="VALID",L57="VALID",M57="VALID",N57="VALID",O57="VALID"),"VALID","INVALID - CONTROL TOKEN")))</x:f>
      </x:c>
      <x:c r="Q57" s="21" t="str">
        <x:f>IF(A57="","",IF(COUNTIFS(EVIDENCE_PACKET!$A$6:$A$205,D57,EVIDENCE_PACKET!$B$6:$B$205,A57,EVIDENCE_PACKET!$O$6:$O$205,"VALID")=1,"READY","INVALID - EVIDENCE LINK"))</x:f>
      </x:c>
      <x:c r="R57" s="21" t="str">
        <x:f>IF(A57="","",IF(OR(P57&lt;&gt;"VALID",Q57&lt;&gt;"READY",X57&lt;&gt;"MATCH"),"BLOCKED",IF(AND(C57="REGULATORY / REGISTRATION STATUS",E57="REGULATOR / OFFICIAL REGISTER"),"FIT",IF(AND(OR(C57="SERVICE EXISTS / IS OFFERED",C57="ACCESS / AVAILABILITY"),E57="PROVIDER FIRST-PARTY PAGE"),"FIT",IF(AND(C57="EXPERIENCE SIGNAL",E57="REVIEW / FORUM / TESTIMONIAL"),"FIT",IF(AND(C57="VISIBILITY / DISCOVERY",E57="SEARCH / VISIBILITY OBSERVATION"),"FIT",IF(AND(C57="PUBLIC MARKETING / ADVERTISING CLAIM",E57="UK ADVERTISING / CLAIMS GOVERNANCE"),"FIT",IF(AND(OR(C57="CLINICAL EFFICACY / EFFECT",C57="SAFETY",C57="PATIENT ELIGIBILITY / SUITABILITY"),OR(E57="CLINICAL GUIDELINE / EVIDENCE STANDARD",E57="MANUFACTURER / PRODUCT PAGE")),"REVIEW","MISMATCH"))))))))</x:f>
      </x:c>
      <x:c r="S57" s="21" t="str">
        <x:f>IF(A57="","",IF(OR(P57&lt;&gt;"VALID",Q57&lt;&gt;"READY",X57&lt;&gt;"MATCH"),"BLOCKED",IF(W57="UNRESOLVED","BLOCKED - EVIDENCE UNRESOLVED",IF(W57="INFERRED","ESCALATE",IF(F57&lt;&gt;"CURRENT","BLOCKED - FRESHNESS",IF(G57&lt;&gt;"YES","BLOCKED - JURISDICTION",IF(H57="OPEN","BLOCKED - CONFLICT",IF(AND(OR(C57="CLINICAL EFFICACY / EFFECT",C57="SAFETY",C57="PATIENT ELIGIBILITY / SUITABILITY"),I57="REQUIRED / NOT COMPLETED"),"ESCALATE",IF(R57="MISMATCH","BLOCKED",IF(R57="REVIEW","ESCALATE","READY"))))))))))</x:f>
      </x:c>
      <x:c r="T57" s="21" t="str">
        <x:f>IF(A57="","",IF(S57="READY",IF(C57="REGULATORY / REGISTRATION STATUS","PUBLISH OFFICIAL STATUS",IF(OR(C57="SERVICE EXISTS / IS OFFERED",C57="ACCESS / AVAILABILITY"),"PUBLISH SERVICE FACT",IF(C57="PUBLIC MARKETING / ADVERTISING CLAIM","PUBLISH SCOPED CONTEXT",IF(C57="EXPERIENCE SIGNAL","REFERENCE ONLY",IF(C57="VISIBILITY / DISCOVERY","DISCOVERY ONLY","PUBLISH SCOPED CONTEXT"))))),IF(S57="ESCALATE","ESCALATE","REFUSE STRONGER CLAIM")))</x:f>
      </x:c>
      <x:c r="U57" s="21" t="str">
        <x:f>IF(A57="","",IF(C57="REGULATORY / REGISTRATION STATUS","Do not infer clinical superiority, outcomes or current capacity.",IF(OR(C57="SERVICE EXISTS / IS OFFERED",C57="ACCESS / AVAILABILITY"),"Do not infer efficacy, safety, suitability or comparative quality.",IF(C57="PUBLIC MARKETING / ADVERTISING CLAIM","Do not infer clinical efficacy, patient suitability, treatment outcomes or legal clearance for a specific advert.",IF(C57="EXPERIENCE SIGNAL","Do not infer representative efficacy, safety rates or causal outcomes.",IF(C57="VISIBILITY / DISCOVERY","Do not infer healthcare quality, efficacy, safety, capacity or suitability.","Do not infer a consequential healthcare claim beyond the reviewed evidence scope."))))))</x:f>
      </x:c>
      <x:c r="V57" s="21" t="str">
        <x:f>IF(A57="","","Reopen when source role, freshness, jurisdiction, material conflict, specialist-review state or claim scope changes.")</x:f>
      </x:c>
      <x:c r="W57" s="34" t="str">
        <x:f>IF(D57="","",IF(COUNTIFS(EVIDENCE_PACKET!$A$6:$A$205,D57,EVIDENCE_PACKET!$B$6:$B$205,A57,EVIDENCE_PACKET!$O$6:$O$205,"VALID")=1,VLOOKUP(D57,EVIDENCE_PACKET!$A$6:$O$205,5,FALSE),"INVALID LINK"))</x:f>
      </x:c>
      <x:c r="X57" s="34" t="str">
        <x:f>IF(A57="","",IF(Q57&lt;&gt;"READY","INVALID - EVIDENCE LINK",IF(AND(E57=VLOOKUP(D57,EVIDENCE_PACKET!$A$6:$O$205,3,FALSE),W57=VLOOKUP(D57,EVIDENCE_PACKET!$A$6:$O$205,5,FALSE),F57=VLOOKUP(D57,EVIDENCE_PACKET!$A$6:$O$205,6,FALSE),G57=VLOOKUP(D57,EVIDENCE_PACKET!$A$6:$O$205,7,FALSE)),"MATCH","MISMATCH - UPSTREAM EVIDENCE")))</x:f>
      </x:c>
    </x:row>
    <x:row r="58">
      <x:c r="A58" s="17"/>
      <x:c r="B58" s="17"/>
      <x:c r="C58" s="17"/>
      <x:c r="D58" s="17"/>
      <x:c r="E58" s="34" t="str">
        <x:f>IF(D58="","",IF(COUNTIFS(EVIDENCE_PACKET!$A$6:$A$205,D58,EVIDENCE_PACKET!$B$6:$B$205,A58,EVIDENCE_PACKET!$O$6:$O$205,"VALID")=1,VLOOKUP(D58,EVIDENCE_PACKET!$A$6:$O$205,3,FALSE),"INVALID LINK"))</x:f>
      </x:c>
      <x:c r="F58" s="34" t="str">
        <x:f>IF(D58="","",IF(COUNTIFS(EVIDENCE_PACKET!$A$6:$A$205,D58,EVIDENCE_PACKET!$B$6:$B$205,A58,EVIDENCE_PACKET!$O$6:$O$205,"VALID")=1,VLOOKUP(D58,EVIDENCE_PACKET!$A$6:$O$205,6,FALSE),"INVALID LINK"))</x:f>
      </x:c>
      <x:c r="G58" s="34" t="str">
        <x:f>IF(D58="","",IF(COUNTIFS(EVIDENCE_PACKET!$A$6:$A$205,D58,EVIDENCE_PACKET!$B$6:$B$205,A58,EVIDENCE_PACKET!$O$6:$O$205,"VALID")=1,VLOOKUP(D58,EVIDENCE_PACKET!$A$6:$O$205,7,FALSE),"INVALID LINK"))</x:f>
      </x:c>
      <x:c r="H58" s="34" t="str">
        <x:f>IF(A58="","",IF(COUNTIFS(CONFLICTS!$B$6:$B$205,A58,CONFLICTS!$H$6:$H$205,"YES",CONFLICTS!$I$6:$I$205,"OPEN",CONFLICTS!$R$6:$R$205,"VALID")&gt;0,"OPEN",IF(COUNTIFS(CONFLICTS!$B$6:$B$205,A58,CONFLICTS!$I$6:$I$205,"RESOLVED",CONFLICTS!$R$6:$R$205,"VALID")&gt;0,"RESOLVED","NONE")))</x:f>
      </x:c>
      <x:c r="I58" s="17"/>
      <x:c r="J58" s="17"/>
      <x:c r="K58" s="21" t="str">
        <x:f>IF(C58="","",IF(AND(COUNTIF(LISTS!$B$2:$B$10,C58)=1,C58=UPPER(C58)),"VALID","INVALID"))</x:f>
      </x:c>
      <x:c r="L58" s="21" t="str">
        <x:f>IF(E58="","",IF(AND(COUNTIF(LISTS!$A$2:$A$8,E58)=1,E58=UPPER(E58)),"VALID","INVALID"))</x:f>
      </x:c>
      <x:c r="M58" s="21" t="str">
        <x:f>IF(F58="","",IF(AND(COUNTIF(LISTS!$D$2:$D$4,F58)=1,IFERROR(FIND(F58,UPPER(F58)),0)=1),"VALID","INVALID"))</x:f>
      </x:c>
      <x:c r="N58" s="21" t="str">
        <x:f>IF(G58="","",IF(AND(COUNTIF(LISTS!$E$2:$E$4,G58)=1,IFERROR(FIND(G58,UPPER(G58)),0)=1),"VALID","INVALID"))</x:f>
      </x:c>
      <x:c r="O58" s="21" t="str">
        <x:f>IF(I58="","",IF(AND(COUNTIF(LISTS!$I$2:$I$4,I58)=1,IFERROR(FIND(I58,UPPER(I58)),0)=1),"VALID","INVALID"))</x:f>
      </x:c>
      <x:c r="P58" s="21" t="str">
        <x:f>IF(A58="","",IF(COUNTIF($A$6:$A$205,A58)&gt;1,"INVALID - DUPLICATE ID",IF(AND(B58&lt;&gt;"",D58&lt;&gt;"",J58&lt;&gt;"",OR(H58="NONE",H58="OPEN",H58="RESOLVED"),K58="VALID",L58="VALID",M58="VALID",N58="VALID",O58="VALID"),"VALID","INVALID - CONTROL TOKEN")))</x:f>
      </x:c>
      <x:c r="Q58" s="21" t="str">
        <x:f>IF(A58="","",IF(COUNTIFS(EVIDENCE_PACKET!$A$6:$A$205,D58,EVIDENCE_PACKET!$B$6:$B$205,A58,EVIDENCE_PACKET!$O$6:$O$205,"VALID")=1,"READY","INVALID - EVIDENCE LINK"))</x:f>
      </x:c>
      <x:c r="R58" s="21" t="str">
        <x:f>IF(A58="","",IF(OR(P58&lt;&gt;"VALID",Q58&lt;&gt;"READY",X58&lt;&gt;"MATCH"),"BLOCKED",IF(AND(C58="REGULATORY / REGISTRATION STATUS",E58="REGULATOR / OFFICIAL REGISTER"),"FIT",IF(AND(OR(C58="SERVICE EXISTS / IS OFFERED",C58="ACCESS / AVAILABILITY"),E58="PROVIDER FIRST-PARTY PAGE"),"FIT",IF(AND(C58="EXPERIENCE SIGNAL",E58="REVIEW / FORUM / TESTIMONIAL"),"FIT",IF(AND(C58="VISIBILITY / DISCOVERY",E58="SEARCH / VISIBILITY OBSERVATION"),"FIT",IF(AND(C58="PUBLIC MARKETING / ADVERTISING CLAIM",E58="UK ADVERTISING / CLAIMS GOVERNANCE"),"FIT",IF(AND(OR(C58="CLINICAL EFFICACY / EFFECT",C58="SAFETY",C58="PATIENT ELIGIBILITY / SUITABILITY"),OR(E58="CLINICAL GUIDELINE / EVIDENCE STANDARD",E58="MANUFACTURER / PRODUCT PAGE")),"REVIEW","MISMATCH"))))))))</x:f>
      </x:c>
      <x:c r="S58" s="21" t="str">
        <x:f>IF(A58="","",IF(OR(P58&lt;&gt;"VALID",Q58&lt;&gt;"READY",X58&lt;&gt;"MATCH"),"BLOCKED",IF(W58="UNRESOLVED","BLOCKED - EVIDENCE UNRESOLVED",IF(W58="INFERRED","ESCALATE",IF(F58&lt;&gt;"CURRENT","BLOCKED - FRESHNESS",IF(G58&lt;&gt;"YES","BLOCKED - JURISDICTION",IF(H58="OPEN","BLOCKED - CONFLICT",IF(AND(OR(C58="CLINICAL EFFICACY / EFFECT",C58="SAFETY",C58="PATIENT ELIGIBILITY / SUITABILITY"),I58="REQUIRED / NOT COMPLETED"),"ESCALATE",IF(R58="MISMATCH","BLOCKED",IF(R58="REVIEW","ESCALATE","READY"))))))))))</x:f>
      </x:c>
      <x:c r="T58" s="21" t="str">
        <x:f>IF(A58="","",IF(S58="READY",IF(C58="REGULATORY / REGISTRATION STATUS","PUBLISH OFFICIAL STATUS",IF(OR(C58="SERVICE EXISTS / IS OFFERED",C58="ACCESS / AVAILABILITY"),"PUBLISH SERVICE FACT",IF(C58="PUBLIC MARKETING / ADVERTISING CLAIM","PUBLISH SCOPED CONTEXT",IF(C58="EXPERIENCE SIGNAL","REFERENCE ONLY",IF(C58="VISIBILITY / DISCOVERY","DISCOVERY ONLY","PUBLISH SCOPED CONTEXT"))))),IF(S58="ESCALATE","ESCALATE","REFUSE STRONGER CLAIM")))</x:f>
      </x:c>
      <x:c r="U58" s="21" t="str">
        <x:f>IF(A58="","",IF(C58="REGULATORY / REGISTRATION STATUS","Do not infer clinical superiority, outcomes or current capacity.",IF(OR(C58="SERVICE EXISTS / IS OFFERED",C58="ACCESS / AVAILABILITY"),"Do not infer efficacy, safety, suitability or comparative quality.",IF(C58="PUBLIC MARKETING / ADVERTISING CLAIM","Do not infer clinical efficacy, patient suitability, treatment outcomes or legal clearance for a specific advert.",IF(C58="EXPERIENCE SIGNAL","Do not infer representative efficacy, safety rates or causal outcomes.",IF(C58="VISIBILITY / DISCOVERY","Do not infer healthcare quality, efficacy, safety, capacity or suitability.","Do not infer a consequential healthcare claim beyond the reviewed evidence scope."))))))</x:f>
      </x:c>
      <x:c r="V58" s="21" t="str">
        <x:f>IF(A58="","","Reopen when source role, freshness, jurisdiction, material conflict, specialist-review state or claim scope changes.")</x:f>
      </x:c>
      <x:c r="W58" s="34" t="str">
        <x:f>IF(D58="","",IF(COUNTIFS(EVIDENCE_PACKET!$A$6:$A$205,D58,EVIDENCE_PACKET!$B$6:$B$205,A58,EVIDENCE_PACKET!$O$6:$O$205,"VALID")=1,VLOOKUP(D58,EVIDENCE_PACKET!$A$6:$O$205,5,FALSE),"INVALID LINK"))</x:f>
      </x:c>
      <x:c r="X58" s="34" t="str">
        <x:f>IF(A58="","",IF(Q58&lt;&gt;"READY","INVALID - EVIDENCE LINK",IF(AND(E58=VLOOKUP(D58,EVIDENCE_PACKET!$A$6:$O$205,3,FALSE),W58=VLOOKUP(D58,EVIDENCE_PACKET!$A$6:$O$205,5,FALSE),F58=VLOOKUP(D58,EVIDENCE_PACKET!$A$6:$O$205,6,FALSE),G58=VLOOKUP(D58,EVIDENCE_PACKET!$A$6:$O$205,7,FALSE)),"MATCH","MISMATCH - UPSTREAM EVIDENCE")))</x:f>
      </x:c>
    </x:row>
    <x:row r="59">
      <x:c r="A59" s="17"/>
      <x:c r="B59" s="17"/>
      <x:c r="C59" s="17"/>
      <x:c r="D59" s="17"/>
      <x:c r="E59" s="34" t="str">
        <x:f>IF(D59="","",IF(COUNTIFS(EVIDENCE_PACKET!$A$6:$A$205,D59,EVIDENCE_PACKET!$B$6:$B$205,A59,EVIDENCE_PACKET!$O$6:$O$205,"VALID")=1,VLOOKUP(D59,EVIDENCE_PACKET!$A$6:$O$205,3,FALSE),"INVALID LINK"))</x:f>
      </x:c>
      <x:c r="F59" s="34" t="str">
        <x:f>IF(D59="","",IF(COUNTIFS(EVIDENCE_PACKET!$A$6:$A$205,D59,EVIDENCE_PACKET!$B$6:$B$205,A59,EVIDENCE_PACKET!$O$6:$O$205,"VALID")=1,VLOOKUP(D59,EVIDENCE_PACKET!$A$6:$O$205,6,FALSE),"INVALID LINK"))</x:f>
      </x:c>
      <x:c r="G59" s="34" t="str">
        <x:f>IF(D59="","",IF(COUNTIFS(EVIDENCE_PACKET!$A$6:$A$205,D59,EVIDENCE_PACKET!$B$6:$B$205,A59,EVIDENCE_PACKET!$O$6:$O$205,"VALID")=1,VLOOKUP(D59,EVIDENCE_PACKET!$A$6:$O$205,7,FALSE),"INVALID LINK"))</x:f>
      </x:c>
      <x:c r="H59" s="34" t="str">
        <x:f>IF(A59="","",IF(COUNTIFS(CONFLICTS!$B$6:$B$205,A59,CONFLICTS!$H$6:$H$205,"YES",CONFLICTS!$I$6:$I$205,"OPEN",CONFLICTS!$R$6:$R$205,"VALID")&gt;0,"OPEN",IF(COUNTIFS(CONFLICTS!$B$6:$B$205,A59,CONFLICTS!$I$6:$I$205,"RESOLVED",CONFLICTS!$R$6:$R$205,"VALID")&gt;0,"RESOLVED","NONE")))</x:f>
      </x:c>
      <x:c r="I59" s="17"/>
      <x:c r="J59" s="17"/>
      <x:c r="K59" s="21" t="str">
        <x:f>IF(C59="","",IF(AND(COUNTIF(LISTS!$B$2:$B$10,C59)=1,C59=UPPER(C59)),"VALID","INVALID"))</x:f>
      </x:c>
      <x:c r="L59" s="21" t="str">
        <x:f>IF(E59="","",IF(AND(COUNTIF(LISTS!$A$2:$A$8,E59)=1,E59=UPPER(E59)),"VALID","INVALID"))</x:f>
      </x:c>
      <x:c r="M59" s="21" t="str">
        <x:f>IF(F59="","",IF(AND(COUNTIF(LISTS!$D$2:$D$4,F59)=1,IFERROR(FIND(F59,UPPER(F59)),0)=1),"VALID","INVALID"))</x:f>
      </x:c>
      <x:c r="N59" s="21" t="str">
        <x:f>IF(G59="","",IF(AND(COUNTIF(LISTS!$E$2:$E$4,G59)=1,IFERROR(FIND(G59,UPPER(G59)),0)=1),"VALID","INVALID"))</x:f>
      </x:c>
      <x:c r="O59" s="21" t="str">
        <x:f>IF(I59="","",IF(AND(COUNTIF(LISTS!$I$2:$I$4,I59)=1,IFERROR(FIND(I59,UPPER(I59)),0)=1),"VALID","INVALID"))</x:f>
      </x:c>
      <x:c r="P59" s="21" t="str">
        <x:f>IF(A59="","",IF(COUNTIF($A$6:$A$205,A59)&gt;1,"INVALID - DUPLICATE ID",IF(AND(B59&lt;&gt;"",D59&lt;&gt;"",J59&lt;&gt;"",OR(H59="NONE",H59="OPEN",H59="RESOLVED"),K59="VALID",L59="VALID",M59="VALID",N59="VALID",O59="VALID"),"VALID","INVALID - CONTROL TOKEN")))</x:f>
      </x:c>
      <x:c r="Q59" s="21" t="str">
        <x:f>IF(A59="","",IF(COUNTIFS(EVIDENCE_PACKET!$A$6:$A$205,D59,EVIDENCE_PACKET!$B$6:$B$205,A59,EVIDENCE_PACKET!$O$6:$O$205,"VALID")=1,"READY","INVALID - EVIDENCE LINK"))</x:f>
      </x:c>
      <x:c r="R59" s="21" t="str">
        <x:f>IF(A59="","",IF(OR(P59&lt;&gt;"VALID",Q59&lt;&gt;"READY",X59&lt;&gt;"MATCH"),"BLOCKED",IF(AND(C59="REGULATORY / REGISTRATION STATUS",E59="REGULATOR / OFFICIAL REGISTER"),"FIT",IF(AND(OR(C59="SERVICE EXISTS / IS OFFERED",C59="ACCESS / AVAILABILITY"),E59="PROVIDER FIRST-PARTY PAGE"),"FIT",IF(AND(C59="EXPERIENCE SIGNAL",E59="REVIEW / FORUM / TESTIMONIAL"),"FIT",IF(AND(C59="VISIBILITY / DISCOVERY",E59="SEARCH / VISIBILITY OBSERVATION"),"FIT",IF(AND(C59="PUBLIC MARKETING / ADVERTISING CLAIM",E59="UK ADVERTISING / CLAIMS GOVERNANCE"),"FIT",IF(AND(OR(C59="CLINICAL EFFICACY / EFFECT",C59="SAFETY",C59="PATIENT ELIGIBILITY / SUITABILITY"),OR(E59="CLINICAL GUIDELINE / EVIDENCE STANDARD",E59="MANUFACTURER / PRODUCT PAGE")),"REVIEW","MISMATCH"))))))))</x:f>
      </x:c>
      <x:c r="S59" s="21" t="str">
        <x:f>IF(A59="","",IF(OR(P59&lt;&gt;"VALID",Q59&lt;&gt;"READY",X59&lt;&gt;"MATCH"),"BLOCKED",IF(W59="UNRESOLVED","BLOCKED - EVIDENCE UNRESOLVED",IF(W59="INFERRED","ESCALATE",IF(F59&lt;&gt;"CURRENT","BLOCKED - FRESHNESS",IF(G59&lt;&gt;"YES","BLOCKED - JURISDICTION",IF(H59="OPEN","BLOCKED - CONFLICT",IF(AND(OR(C59="CLINICAL EFFICACY / EFFECT",C59="SAFETY",C59="PATIENT ELIGIBILITY / SUITABILITY"),I59="REQUIRED / NOT COMPLETED"),"ESCALATE",IF(R59="MISMATCH","BLOCKED",IF(R59="REVIEW","ESCALATE","READY"))))))))))</x:f>
      </x:c>
      <x:c r="T59" s="21" t="str">
        <x:f>IF(A59="","",IF(S59="READY",IF(C59="REGULATORY / REGISTRATION STATUS","PUBLISH OFFICIAL STATUS",IF(OR(C59="SERVICE EXISTS / IS OFFERED",C59="ACCESS / AVAILABILITY"),"PUBLISH SERVICE FACT",IF(C59="PUBLIC MARKETING / ADVERTISING CLAIM","PUBLISH SCOPED CONTEXT",IF(C59="EXPERIENCE SIGNAL","REFERENCE ONLY",IF(C59="VISIBILITY / DISCOVERY","DISCOVERY ONLY","PUBLISH SCOPED CONTEXT"))))),IF(S59="ESCALATE","ESCALATE","REFUSE STRONGER CLAIM")))</x:f>
      </x:c>
      <x:c r="U59" s="21" t="str">
        <x:f>IF(A59="","",IF(C59="REGULATORY / REGISTRATION STATUS","Do not infer clinical superiority, outcomes or current capacity.",IF(OR(C59="SERVICE EXISTS / IS OFFERED",C59="ACCESS / AVAILABILITY"),"Do not infer efficacy, safety, suitability or comparative quality.",IF(C59="PUBLIC MARKETING / ADVERTISING CLAIM","Do not infer clinical efficacy, patient suitability, treatment outcomes or legal clearance for a specific advert.",IF(C59="EXPERIENCE SIGNAL","Do not infer representative efficacy, safety rates or causal outcomes.",IF(C59="VISIBILITY / DISCOVERY","Do not infer healthcare quality, efficacy, safety, capacity or suitability.","Do not infer a consequential healthcare claim beyond the reviewed evidence scope."))))))</x:f>
      </x:c>
      <x:c r="V59" s="21" t="str">
        <x:f>IF(A59="","","Reopen when source role, freshness, jurisdiction, material conflict, specialist-review state or claim scope changes.")</x:f>
      </x:c>
      <x:c r="W59" s="34" t="str">
        <x:f>IF(D59="","",IF(COUNTIFS(EVIDENCE_PACKET!$A$6:$A$205,D59,EVIDENCE_PACKET!$B$6:$B$205,A59,EVIDENCE_PACKET!$O$6:$O$205,"VALID")=1,VLOOKUP(D59,EVIDENCE_PACKET!$A$6:$O$205,5,FALSE),"INVALID LINK"))</x:f>
      </x:c>
      <x:c r="X59" s="34" t="str">
        <x:f>IF(A59="","",IF(Q59&lt;&gt;"READY","INVALID - EVIDENCE LINK",IF(AND(E59=VLOOKUP(D59,EVIDENCE_PACKET!$A$6:$O$205,3,FALSE),W59=VLOOKUP(D59,EVIDENCE_PACKET!$A$6:$O$205,5,FALSE),F59=VLOOKUP(D59,EVIDENCE_PACKET!$A$6:$O$205,6,FALSE),G59=VLOOKUP(D59,EVIDENCE_PACKET!$A$6:$O$205,7,FALSE)),"MATCH","MISMATCH - UPSTREAM EVIDENCE")))</x:f>
      </x:c>
    </x:row>
    <x:row r="60">
      <x:c r="A60" s="17"/>
      <x:c r="B60" s="17"/>
      <x:c r="C60" s="17"/>
      <x:c r="D60" s="17"/>
      <x:c r="E60" s="34" t="str">
        <x:f>IF(D60="","",IF(COUNTIFS(EVIDENCE_PACKET!$A$6:$A$205,D60,EVIDENCE_PACKET!$B$6:$B$205,A60,EVIDENCE_PACKET!$O$6:$O$205,"VALID")=1,VLOOKUP(D60,EVIDENCE_PACKET!$A$6:$O$205,3,FALSE),"INVALID LINK"))</x:f>
      </x:c>
      <x:c r="F60" s="34" t="str">
        <x:f>IF(D60="","",IF(COUNTIFS(EVIDENCE_PACKET!$A$6:$A$205,D60,EVIDENCE_PACKET!$B$6:$B$205,A60,EVIDENCE_PACKET!$O$6:$O$205,"VALID")=1,VLOOKUP(D60,EVIDENCE_PACKET!$A$6:$O$205,6,FALSE),"INVALID LINK"))</x:f>
      </x:c>
      <x:c r="G60" s="34" t="str">
        <x:f>IF(D60="","",IF(COUNTIFS(EVIDENCE_PACKET!$A$6:$A$205,D60,EVIDENCE_PACKET!$B$6:$B$205,A60,EVIDENCE_PACKET!$O$6:$O$205,"VALID")=1,VLOOKUP(D60,EVIDENCE_PACKET!$A$6:$O$205,7,FALSE),"INVALID LINK"))</x:f>
      </x:c>
      <x:c r="H60" s="34" t="str">
        <x:f>IF(A60="","",IF(COUNTIFS(CONFLICTS!$B$6:$B$205,A60,CONFLICTS!$H$6:$H$205,"YES",CONFLICTS!$I$6:$I$205,"OPEN",CONFLICTS!$R$6:$R$205,"VALID")&gt;0,"OPEN",IF(COUNTIFS(CONFLICTS!$B$6:$B$205,A60,CONFLICTS!$I$6:$I$205,"RESOLVED",CONFLICTS!$R$6:$R$205,"VALID")&gt;0,"RESOLVED","NONE")))</x:f>
      </x:c>
      <x:c r="I60" s="17"/>
      <x:c r="J60" s="17"/>
      <x:c r="K60" s="21" t="str">
        <x:f>IF(C60="","",IF(AND(COUNTIF(LISTS!$B$2:$B$10,C60)=1,C60=UPPER(C60)),"VALID","INVALID"))</x:f>
      </x:c>
      <x:c r="L60" s="21" t="str">
        <x:f>IF(E60="","",IF(AND(COUNTIF(LISTS!$A$2:$A$8,E60)=1,E60=UPPER(E60)),"VALID","INVALID"))</x:f>
      </x:c>
      <x:c r="M60" s="21" t="str">
        <x:f>IF(F60="","",IF(AND(COUNTIF(LISTS!$D$2:$D$4,F60)=1,IFERROR(FIND(F60,UPPER(F60)),0)=1),"VALID","INVALID"))</x:f>
      </x:c>
      <x:c r="N60" s="21" t="str">
        <x:f>IF(G60="","",IF(AND(COUNTIF(LISTS!$E$2:$E$4,G60)=1,IFERROR(FIND(G60,UPPER(G60)),0)=1),"VALID","INVALID"))</x:f>
      </x:c>
      <x:c r="O60" s="21" t="str">
        <x:f>IF(I60="","",IF(AND(COUNTIF(LISTS!$I$2:$I$4,I60)=1,IFERROR(FIND(I60,UPPER(I60)),0)=1),"VALID","INVALID"))</x:f>
      </x:c>
      <x:c r="P60" s="21" t="str">
        <x:f>IF(A60="","",IF(COUNTIF($A$6:$A$205,A60)&gt;1,"INVALID - DUPLICATE ID",IF(AND(B60&lt;&gt;"",D60&lt;&gt;"",J60&lt;&gt;"",OR(H60="NONE",H60="OPEN",H60="RESOLVED"),K60="VALID",L60="VALID",M60="VALID",N60="VALID",O60="VALID"),"VALID","INVALID - CONTROL TOKEN")))</x:f>
      </x:c>
      <x:c r="Q60" s="21" t="str">
        <x:f>IF(A60="","",IF(COUNTIFS(EVIDENCE_PACKET!$A$6:$A$205,D60,EVIDENCE_PACKET!$B$6:$B$205,A60,EVIDENCE_PACKET!$O$6:$O$205,"VALID")=1,"READY","INVALID - EVIDENCE LINK"))</x:f>
      </x:c>
      <x:c r="R60" s="21" t="str">
        <x:f>IF(A60="","",IF(OR(P60&lt;&gt;"VALID",Q60&lt;&gt;"READY",X60&lt;&gt;"MATCH"),"BLOCKED",IF(AND(C60="REGULATORY / REGISTRATION STATUS",E60="REGULATOR / OFFICIAL REGISTER"),"FIT",IF(AND(OR(C60="SERVICE EXISTS / IS OFFERED",C60="ACCESS / AVAILABILITY"),E60="PROVIDER FIRST-PARTY PAGE"),"FIT",IF(AND(C60="EXPERIENCE SIGNAL",E60="REVIEW / FORUM / TESTIMONIAL"),"FIT",IF(AND(C60="VISIBILITY / DISCOVERY",E60="SEARCH / VISIBILITY OBSERVATION"),"FIT",IF(AND(C60="PUBLIC MARKETING / ADVERTISING CLAIM",E60="UK ADVERTISING / CLAIMS GOVERNANCE"),"FIT",IF(AND(OR(C60="CLINICAL EFFICACY / EFFECT",C60="SAFETY",C60="PATIENT ELIGIBILITY / SUITABILITY"),OR(E60="CLINICAL GUIDELINE / EVIDENCE STANDARD",E60="MANUFACTURER / PRODUCT PAGE")),"REVIEW","MISMATCH"))))))))</x:f>
      </x:c>
      <x:c r="S60" s="21" t="str">
        <x:f>IF(A60="","",IF(OR(P60&lt;&gt;"VALID",Q60&lt;&gt;"READY",X60&lt;&gt;"MATCH"),"BLOCKED",IF(W60="UNRESOLVED","BLOCKED - EVIDENCE UNRESOLVED",IF(W60="INFERRED","ESCALATE",IF(F60&lt;&gt;"CURRENT","BLOCKED - FRESHNESS",IF(G60&lt;&gt;"YES","BLOCKED - JURISDICTION",IF(H60="OPEN","BLOCKED - CONFLICT",IF(AND(OR(C60="CLINICAL EFFICACY / EFFECT",C60="SAFETY",C60="PATIENT ELIGIBILITY / SUITABILITY"),I60="REQUIRED / NOT COMPLETED"),"ESCALATE",IF(R60="MISMATCH","BLOCKED",IF(R60="REVIEW","ESCALATE","READY"))))))))))</x:f>
      </x:c>
      <x:c r="T60" s="21" t="str">
        <x:f>IF(A60="","",IF(S60="READY",IF(C60="REGULATORY / REGISTRATION STATUS","PUBLISH OFFICIAL STATUS",IF(OR(C60="SERVICE EXISTS / IS OFFERED",C60="ACCESS / AVAILABILITY"),"PUBLISH SERVICE FACT",IF(C60="PUBLIC MARKETING / ADVERTISING CLAIM","PUBLISH SCOPED CONTEXT",IF(C60="EXPERIENCE SIGNAL","REFERENCE ONLY",IF(C60="VISIBILITY / DISCOVERY","DISCOVERY ONLY","PUBLISH SCOPED CONTEXT"))))),IF(S60="ESCALATE","ESCALATE","REFUSE STRONGER CLAIM")))</x:f>
      </x:c>
      <x:c r="U60" s="21" t="str">
        <x:f>IF(A60="","",IF(C60="REGULATORY / REGISTRATION STATUS","Do not infer clinical superiority, outcomes or current capacity.",IF(OR(C60="SERVICE EXISTS / IS OFFERED",C60="ACCESS / AVAILABILITY"),"Do not infer efficacy, safety, suitability or comparative quality.",IF(C60="PUBLIC MARKETING / ADVERTISING CLAIM","Do not infer clinical efficacy, patient suitability, treatment outcomes or legal clearance for a specific advert.",IF(C60="EXPERIENCE SIGNAL","Do not infer representative efficacy, safety rates or causal outcomes.",IF(C60="VISIBILITY / DISCOVERY","Do not infer healthcare quality, efficacy, safety, capacity or suitability.","Do not infer a consequential healthcare claim beyond the reviewed evidence scope."))))))</x:f>
      </x:c>
      <x:c r="V60" s="21" t="str">
        <x:f>IF(A60="","","Reopen when source role, freshness, jurisdiction, material conflict, specialist-review state or claim scope changes.")</x:f>
      </x:c>
      <x:c r="W60" s="34" t="str">
        <x:f>IF(D60="","",IF(COUNTIFS(EVIDENCE_PACKET!$A$6:$A$205,D60,EVIDENCE_PACKET!$B$6:$B$205,A60,EVIDENCE_PACKET!$O$6:$O$205,"VALID")=1,VLOOKUP(D60,EVIDENCE_PACKET!$A$6:$O$205,5,FALSE),"INVALID LINK"))</x:f>
      </x:c>
      <x:c r="X60" s="34" t="str">
        <x:f>IF(A60="","",IF(Q60&lt;&gt;"READY","INVALID - EVIDENCE LINK",IF(AND(E60=VLOOKUP(D60,EVIDENCE_PACKET!$A$6:$O$205,3,FALSE),W60=VLOOKUP(D60,EVIDENCE_PACKET!$A$6:$O$205,5,FALSE),F60=VLOOKUP(D60,EVIDENCE_PACKET!$A$6:$O$205,6,FALSE),G60=VLOOKUP(D60,EVIDENCE_PACKET!$A$6:$O$205,7,FALSE)),"MATCH","MISMATCH - UPSTREAM EVIDENCE")))</x:f>
      </x:c>
    </x:row>
    <x:row r="61">
      <x:c r="A61" s="17"/>
      <x:c r="B61" s="17"/>
      <x:c r="C61" s="17"/>
      <x:c r="D61" s="17"/>
      <x:c r="E61" s="34" t="str">
        <x:f>IF(D61="","",IF(COUNTIFS(EVIDENCE_PACKET!$A$6:$A$205,D61,EVIDENCE_PACKET!$B$6:$B$205,A61,EVIDENCE_PACKET!$O$6:$O$205,"VALID")=1,VLOOKUP(D61,EVIDENCE_PACKET!$A$6:$O$205,3,FALSE),"INVALID LINK"))</x:f>
      </x:c>
      <x:c r="F61" s="34" t="str">
        <x:f>IF(D61="","",IF(COUNTIFS(EVIDENCE_PACKET!$A$6:$A$205,D61,EVIDENCE_PACKET!$B$6:$B$205,A61,EVIDENCE_PACKET!$O$6:$O$205,"VALID")=1,VLOOKUP(D61,EVIDENCE_PACKET!$A$6:$O$205,6,FALSE),"INVALID LINK"))</x:f>
      </x:c>
      <x:c r="G61" s="34" t="str">
        <x:f>IF(D61="","",IF(COUNTIFS(EVIDENCE_PACKET!$A$6:$A$205,D61,EVIDENCE_PACKET!$B$6:$B$205,A61,EVIDENCE_PACKET!$O$6:$O$205,"VALID")=1,VLOOKUP(D61,EVIDENCE_PACKET!$A$6:$O$205,7,FALSE),"INVALID LINK"))</x:f>
      </x:c>
      <x:c r="H61" s="34" t="str">
        <x:f>IF(A61="","",IF(COUNTIFS(CONFLICTS!$B$6:$B$205,A61,CONFLICTS!$H$6:$H$205,"YES",CONFLICTS!$I$6:$I$205,"OPEN",CONFLICTS!$R$6:$R$205,"VALID")&gt;0,"OPEN",IF(COUNTIFS(CONFLICTS!$B$6:$B$205,A61,CONFLICTS!$I$6:$I$205,"RESOLVED",CONFLICTS!$R$6:$R$205,"VALID")&gt;0,"RESOLVED","NONE")))</x:f>
      </x:c>
      <x:c r="I61" s="17"/>
      <x:c r="J61" s="17"/>
      <x:c r="K61" s="21" t="str">
        <x:f>IF(C61="","",IF(AND(COUNTIF(LISTS!$B$2:$B$10,C61)=1,C61=UPPER(C61)),"VALID","INVALID"))</x:f>
      </x:c>
      <x:c r="L61" s="21" t="str">
        <x:f>IF(E61="","",IF(AND(COUNTIF(LISTS!$A$2:$A$8,E61)=1,E61=UPPER(E61)),"VALID","INVALID"))</x:f>
      </x:c>
      <x:c r="M61" s="21" t="str">
        <x:f>IF(F61="","",IF(AND(COUNTIF(LISTS!$D$2:$D$4,F61)=1,IFERROR(FIND(F61,UPPER(F61)),0)=1),"VALID","INVALID"))</x:f>
      </x:c>
      <x:c r="N61" s="21" t="str">
        <x:f>IF(G61="","",IF(AND(COUNTIF(LISTS!$E$2:$E$4,G61)=1,IFERROR(FIND(G61,UPPER(G61)),0)=1),"VALID","INVALID"))</x:f>
      </x:c>
      <x:c r="O61" s="21" t="str">
        <x:f>IF(I61="","",IF(AND(COUNTIF(LISTS!$I$2:$I$4,I61)=1,IFERROR(FIND(I61,UPPER(I61)),0)=1),"VALID","INVALID"))</x:f>
      </x:c>
      <x:c r="P61" s="21" t="str">
        <x:f>IF(A61="","",IF(COUNTIF($A$6:$A$205,A61)&gt;1,"INVALID - DUPLICATE ID",IF(AND(B61&lt;&gt;"",D61&lt;&gt;"",J61&lt;&gt;"",OR(H61="NONE",H61="OPEN",H61="RESOLVED"),K61="VALID",L61="VALID",M61="VALID",N61="VALID",O61="VALID"),"VALID","INVALID - CONTROL TOKEN")))</x:f>
      </x:c>
      <x:c r="Q61" s="21" t="str">
        <x:f>IF(A61="","",IF(COUNTIFS(EVIDENCE_PACKET!$A$6:$A$205,D61,EVIDENCE_PACKET!$B$6:$B$205,A61,EVIDENCE_PACKET!$O$6:$O$205,"VALID")=1,"READY","INVALID - EVIDENCE LINK"))</x:f>
      </x:c>
      <x:c r="R61" s="21" t="str">
        <x:f>IF(A61="","",IF(OR(P61&lt;&gt;"VALID",Q61&lt;&gt;"READY",X61&lt;&gt;"MATCH"),"BLOCKED",IF(AND(C61="REGULATORY / REGISTRATION STATUS",E61="REGULATOR / OFFICIAL REGISTER"),"FIT",IF(AND(OR(C61="SERVICE EXISTS / IS OFFERED",C61="ACCESS / AVAILABILITY"),E61="PROVIDER FIRST-PARTY PAGE"),"FIT",IF(AND(C61="EXPERIENCE SIGNAL",E61="REVIEW / FORUM / TESTIMONIAL"),"FIT",IF(AND(C61="VISIBILITY / DISCOVERY",E61="SEARCH / VISIBILITY OBSERVATION"),"FIT",IF(AND(C61="PUBLIC MARKETING / ADVERTISING CLAIM",E61="UK ADVERTISING / CLAIMS GOVERNANCE"),"FIT",IF(AND(OR(C61="CLINICAL EFFICACY / EFFECT",C61="SAFETY",C61="PATIENT ELIGIBILITY / SUITABILITY"),OR(E61="CLINICAL GUIDELINE / EVIDENCE STANDARD",E61="MANUFACTURER / PRODUCT PAGE")),"REVIEW","MISMATCH"))))))))</x:f>
      </x:c>
      <x:c r="S61" s="21" t="str">
        <x:f>IF(A61="","",IF(OR(P61&lt;&gt;"VALID",Q61&lt;&gt;"READY",X61&lt;&gt;"MATCH"),"BLOCKED",IF(W61="UNRESOLVED","BLOCKED - EVIDENCE UNRESOLVED",IF(W61="INFERRED","ESCALATE",IF(F61&lt;&gt;"CURRENT","BLOCKED - FRESHNESS",IF(G61&lt;&gt;"YES","BLOCKED - JURISDICTION",IF(H61="OPEN","BLOCKED - CONFLICT",IF(AND(OR(C61="CLINICAL EFFICACY / EFFECT",C61="SAFETY",C61="PATIENT ELIGIBILITY / SUITABILITY"),I61="REQUIRED / NOT COMPLETED"),"ESCALATE",IF(R61="MISMATCH","BLOCKED",IF(R61="REVIEW","ESCALATE","READY"))))))))))</x:f>
      </x:c>
      <x:c r="T61" s="21" t="str">
        <x:f>IF(A61="","",IF(S61="READY",IF(C61="REGULATORY / REGISTRATION STATUS","PUBLISH OFFICIAL STATUS",IF(OR(C61="SERVICE EXISTS / IS OFFERED",C61="ACCESS / AVAILABILITY"),"PUBLISH SERVICE FACT",IF(C61="PUBLIC MARKETING / ADVERTISING CLAIM","PUBLISH SCOPED CONTEXT",IF(C61="EXPERIENCE SIGNAL","REFERENCE ONLY",IF(C61="VISIBILITY / DISCOVERY","DISCOVERY ONLY","PUBLISH SCOPED CONTEXT"))))),IF(S61="ESCALATE","ESCALATE","REFUSE STRONGER CLAIM")))</x:f>
      </x:c>
      <x:c r="U61" s="21" t="str">
        <x:f>IF(A61="","",IF(C61="REGULATORY / REGISTRATION STATUS","Do not infer clinical superiority, outcomes or current capacity.",IF(OR(C61="SERVICE EXISTS / IS OFFERED",C61="ACCESS / AVAILABILITY"),"Do not infer efficacy, safety, suitability or comparative quality.",IF(C61="PUBLIC MARKETING / ADVERTISING CLAIM","Do not infer clinical efficacy, patient suitability, treatment outcomes or legal clearance for a specific advert.",IF(C61="EXPERIENCE SIGNAL","Do not infer representative efficacy, safety rates or causal outcomes.",IF(C61="VISIBILITY / DISCOVERY","Do not infer healthcare quality, efficacy, safety, capacity or suitability.","Do not infer a consequential healthcare claim beyond the reviewed evidence scope."))))))</x:f>
      </x:c>
      <x:c r="V61" s="21" t="str">
        <x:f>IF(A61="","","Reopen when source role, freshness, jurisdiction, material conflict, specialist-review state or claim scope changes.")</x:f>
      </x:c>
      <x:c r="W61" s="34" t="str">
        <x:f>IF(D61="","",IF(COUNTIFS(EVIDENCE_PACKET!$A$6:$A$205,D61,EVIDENCE_PACKET!$B$6:$B$205,A61,EVIDENCE_PACKET!$O$6:$O$205,"VALID")=1,VLOOKUP(D61,EVIDENCE_PACKET!$A$6:$O$205,5,FALSE),"INVALID LINK"))</x:f>
      </x:c>
      <x:c r="X61" s="34" t="str">
        <x:f>IF(A61="","",IF(Q61&lt;&gt;"READY","INVALID - EVIDENCE LINK",IF(AND(E61=VLOOKUP(D61,EVIDENCE_PACKET!$A$6:$O$205,3,FALSE),W61=VLOOKUP(D61,EVIDENCE_PACKET!$A$6:$O$205,5,FALSE),F61=VLOOKUP(D61,EVIDENCE_PACKET!$A$6:$O$205,6,FALSE),G61=VLOOKUP(D61,EVIDENCE_PACKET!$A$6:$O$205,7,FALSE)),"MATCH","MISMATCH - UPSTREAM EVIDENCE")))</x:f>
      </x:c>
    </x:row>
    <x:row r="62">
      <x:c r="A62" s="17"/>
      <x:c r="B62" s="17"/>
      <x:c r="C62" s="17"/>
      <x:c r="D62" s="17"/>
      <x:c r="E62" s="34" t="str">
        <x:f>IF(D62="","",IF(COUNTIFS(EVIDENCE_PACKET!$A$6:$A$205,D62,EVIDENCE_PACKET!$B$6:$B$205,A62,EVIDENCE_PACKET!$O$6:$O$205,"VALID")=1,VLOOKUP(D62,EVIDENCE_PACKET!$A$6:$O$205,3,FALSE),"INVALID LINK"))</x:f>
      </x:c>
      <x:c r="F62" s="34" t="str">
        <x:f>IF(D62="","",IF(COUNTIFS(EVIDENCE_PACKET!$A$6:$A$205,D62,EVIDENCE_PACKET!$B$6:$B$205,A62,EVIDENCE_PACKET!$O$6:$O$205,"VALID")=1,VLOOKUP(D62,EVIDENCE_PACKET!$A$6:$O$205,6,FALSE),"INVALID LINK"))</x:f>
      </x:c>
      <x:c r="G62" s="34" t="str">
        <x:f>IF(D62="","",IF(COUNTIFS(EVIDENCE_PACKET!$A$6:$A$205,D62,EVIDENCE_PACKET!$B$6:$B$205,A62,EVIDENCE_PACKET!$O$6:$O$205,"VALID")=1,VLOOKUP(D62,EVIDENCE_PACKET!$A$6:$O$205,7,FALSE),"INVALID LINK"))</x:f>
      </x:c>
      <x:c r="H62" s="34" t="str">
        <x:f>IF(A62="","",IF(COUNTIFS(CONFLICTS!$B$6:$B$205,A62,CONFLICTS!$H$6:$H$205,"YES",CONFLICTS!$I$6:$I$205,"OPEN",CONFLICTS!$R$6:$R$205,"VALID")&gt;0,"OPEN",IF(COUNTIFS(CONFLICTS!$B$6:$B$205,A62,CONFLICTS!$I$6:$I$205,"RESOLVED",CONFLICTS!$R$6:$R$205,"VALID")&gt;0,"RESOLVED","NONE")))</x:f>
      </x:c>
      <x:c r="I62" s="17"/>
      <x:c r="J62" s="17"/>
      <x:c r="K62" s="21" t="str">
        <x:f>IF(C62="","",IF(AND(COUNTIF(LISTS!$B$2:$B$10,C62)=1,C62=UPPER(C62)),"VALID","INVALID"))</x:f>
      </x:c>
      <x:c r="L62" s="21" t="str">
        <x:f>IF(E62="","",IF(AND(COUNTIF(LISTS!$A$2:$A$8,E62)=1,E62=UPPER(E62)),"VALID","INVALID"))</x:f>
      </x:c>
      <x:c r="M62" s="21" t="str">
        <x:f>IF(F62="","",IF(AND(COUNTIF(LISTS!$D$2:$D$4,F62)=1,IFERROR(FIND(F62,UPPER(F62)),0)=1),"VALID","INVALID"))</x:f>
      </x:c>
      <x:c r="N62" s="21" t="str">
        <x:f>IF(G62="","",IF(AND(COUNTIF(LISTS!$E$2:$E$4,G62)=1,IFERROR(FIND(G62,UPPER(G62)),0)=1),"VALID","INVALID"))</x:f>
      </x:c>
      <x:c r="O62" s="21" t="str">
        <x:f>IF(I62="","",IF(AND(COUNTIF(LISTS!$I$2:$I$4,I62)=1,IFERROR(FIND(I62,UPPER(I62)),0)=1),"VALID","INVALID"))</x:f>
      </x:c>
      <x:c r="P62" s="21" t="str">
        <x:f>IF(A62="","",IF(COUNTIF($A$6:$A$205,A62)&gt;1,"INVALID - DUPLICATE ID",IF(AND(B62&lt;&gt;"",D62&lt;&gt;"",J62&lt;&gt;"",OR(H62="NONE",H62="OPEN",H62="RESOLVED"),K62="VALID",L62="VALID",M62="VALID",N62="VALID",O62="VALID"),"VALID","INVALID - CONTROL TOKEN")))</x:f>
      </x:c>
      <x:c r="Q62" s="21" t="str">
        <x:f>IF(A62="","",IF(COUNTIFS(EVIDENCE_PACKET!$A$6:$A$205,D62,EVIDENCE_PACKET!$B$6:$B$205,A62,EVIDENCE_PACKET!$O$6:$O$205,"VALID")=1,"READY","INVALID - EVIDENCE LINK"))</x:f>
      </x:c>
      <x:c r="R62" s="21" t="str">
        <x:f>IF(A62="","",IF(OR(P62&lt;&gt;"VALID",Q62&lt;&gt;"READY",X62&lt;&gt;"MATCH"),"BLOCKED",IF(AND(C62="REGULATORY / REGISTRATION STATUS",E62="REGULATOR / OFFICIAL REGISTER"),"FIT",IF(AND(OR(C62="SERVICE EXISTS / IS OFFERED",C62="ACCESS / AVAILABILITY"),E62="PROVIDER FIRST-PARTY PAGE"),"FIT",IF(AND(C62="EXPERIENCE SIGNAL",E62="REVIEW / FORUM / TESTIMONIAL"),"FIT",IF(AND(C62="VISIBILITY / DISCOVERY",E62="SEARCH / VISIBILITY OBSERVATION"),"FIT",IF(AND(C62="PUBLIC MARKETING / ADVERTISING CLAIM",E62="UK ADVERTISING / CLAIMS GOVERNANCE"),"FIT",IF(AND(OR(C62="CLINICAL EFFICACY / EFFECT",C62="SAFETY",C62="PATIENT ELIGIBILITY / SUITABILITY"),OR(E62="CLINICAL GUIDELINE / EVIDENCE STANDARD",E62="MANUFACTURER / PRODUCT PAGE")),"REVIEW","MISMATCH"))))))))</x:f>
      </x:c>
      <x:c r="S62" s="21" t="str">
        <x:f>IF(A62="","",IF(OR(P62&lt;&gt;"VALID",Q62&lt;&gt;"READY",X62&lt;&gt;"MATCH"),"BLOCKED",IF(W62="UNRESOLVED","BLOCKED - EVIDENCE UNRESOLVED",IF(W62="INFERRED","ESCALATE",IF(F62&lt;&gt;"CURRENT","BLOCKED - FRESHNESS",IF(G62&lt;&gt;"YES","BLOCKED - JURISDICTION",IF(H62="OPEN","BLOCKED - CONFLICT",IF(AND(OR(C62="CLINICAL EFFICACY / EFFECT",C62="SAFETY",C62="PATIENT ELIGIBILITY / SUITABILITY"),I62="REQUIRED / NOT COMPLETED"),"ESCALATE",IF(R62="MISMATCH","BLOCKED",IF(R62="REVIEW","ESCALATE","READY"))))))))))</x:f>
      </x:c>
      <x:c r="T62" s="21" t="str">
        <x:f>IF(A62="","",IF(S62="READY",IF(C62="REGULATORY / REGISTRATION STATUS","PUBLISH OFFICIAL STATUS",IF(OR(C62="SERVICE EXISTS / IS OFFERED",C62="ACCESS / AVAILABILITY"),"PUBLISH SERVICE FACT",IF(C62="PUBLIC MARKETING / ADVERTISING CLAIM","PUBLISH SCOPED CONTEXT",IF(C62="EXPERIENCE SIGNAL","REFERENCE ONLY",IF(C62="VISIBILITY / DISCOVERY","DISCOVERY ONLY","PUBLISH SCOPED CONTEXT"))))),IF(S62="ESCALATE","ESCALATE","REFUSE STRONGER CLAIM")))</x:f>
      </x:c>
      <x:c r="U62" s="21" t="str">
        <x:f>IF(A62="","",IF(C62="REGULATORY / REGISTRATION STATUS","Do not infer clinical superiority, outcomes or current capacity.",IF(OR(C62="SERVICE EXISTS / IS OFFERED",C62="ACCESS / AVAILABILITY"),"Do not infer efficacy, safety, suitability or comparative quality.",IF(C62="PUBLIC MARKETING / ADVERTISING CLAIM","Do not infer clinical efficacy, patient suitability, treatment outcomes or legal clearance for a specific advert.",IF(C62="EXPERIENCE SIGNAL","Do not infer representative efficacy, safety rates or causal outcomes.",IF(C62="VISIBILITY / DISCOVERY","Do not infer healthcare quality, efficacy, safety, capacity or suitability.","Do not infer a consequential healthcare claim beyond the reviewed evidence scope."))))))</x:f>
      </x:c>
      <x:c r="V62" s="21" t="str">
        <x:f>IF(A62="","","Reopen when source role, freshness, jurisdiction, material conflict, specialist-review state or claim scope changes.")</x:f>
      </x:c>
      <x:c r="W62" s="34" t="str">
        <x:f>IF(D62="","",IF(COUNTIFS(EVIDENCE_PACKET!$A$6:$A$205,D62,EVIDENCE_PACKET!$B$6:$B$205,A62,EVIDENCE_PACKET!$O$6:$O$205,"VALID")=1,VLOOKUP(D62,EVIDENCE_PACKET!$A$6:$O$205,5,FALSE),"INVALID LINK"))</x:f>
      </x:c>
      <x:c r="X62" s="34" t="str">
        <x:f>IF(A62="","",IF(Q62&lt;&gt;"READY","INVALID - EVIDENCE LINK",IF(AND(E62=VLOOKUP(D62,EVIDENCE_PACKET!$A$6:$O$205,3,FALSE),W62=VLOOKUP(D62,EVIDENCE_PACKET!$A$6:$O$205,5,FALSE),F62=VLOOKUP(D62,EVIDENCE_PACKET!$A$6:$O$205,6,FALSE),G62=VLOOKUP(D62,EVIDENCE_PACKET!$A$6:$O$205,7,FALSE)),"MATCH","MISMATCH - UPSTREAM EVIDENCE")))</x:f>
      </x:c>
    </x:row>
    <x:row r="63">
      <x:c r="A63" s="17"/>
      <x:c r="B63" s="17"/>
      <x:c r="C63" s="17"/>
      <x:c r="D63" s="17"/>
      <x:c r="E63" s="34" t="str">
        <x:f>IF(D63="","",IF(COUNTIFS(EVIDENCE_PACKET!$A$6:$A$205,D63,EVIDENCE_PACKET!$B$6:$B$205,A63,EVIDENCE_PACKET!$O$6:$O$205,"VALID")=1,VLOOKUP(D63,EVIDENCE_PACKET!$A$6:$O$205,3,FALSE),"INVALID LINK"))</x:f>
      </x:c>
      <x:c r="F63" s="34" t="str">
        <x:f>IF(D63="","",IF(COUNTIFS(EVIDENCE_PACKET!$A$6:$A$205,D63,EVIDENCE_PACKET!$B$6:$B$205,A63,EVIDENCE_PACKET!$O$6:$O$205,"VALID")=1,VLOOKUP(D63,EVIDENCE_PACKET!$A$6:$O$205,6,FALSE),"INVALID LINK"))</x:f>
      </x:c>
      <x:c r="G63" s="34" t="str">
        <x:f>IF(D63="","",IF(COUNTIFS(EVIDENCE_PACKET!$A$6:$A$205,D63,EVIDENCE_PACKET!$B$6:$B$205,A63,EVIDENCE_PACKET!$O$6:$O$205,"VALID")=1,VLOOKUP(D63,EVIDENCE_PACKET!$A$6:$O$205,7,FALSE),"INVALID LINK"))</x:f>
      </x:c>
      <x:c r="H63" s="34" t="str">
        <x:f>IF(A63="","",IF(COUNTIFS(CONFLICTS!$B$6:$B$205,A63,CONFLICTS!$H$6:$H$205,"YES",CONFLICTS!$I$6:$I$205,"OPEN",CONFLICTS!$R$6:$R$205,"VALID")&gt;0,"OPEN",IF(COUNTIFS(CONFLICTS!$B$6:$B$205,A63,CONFLICTS!$I$6:$I$205,"RESOLVED",CONFLICTS!$R$6:$R$205,"VALID")&gt;0,"RESOLVED","NONE")))</x:f>
      </x:c>
      <x:c r="I63" s="17"/>
      <x:c r="J63" s="17"/>
      <x:c r="K63" s="21" t="str">
        <x:f>IF(C63="","",IF(AND(COUNTIF(LISTS!$B$2:$B$10,C63)=1,C63=UPPER(C63)),"VALID","INVALID"))</x:f>
      </x:c>
      <x:c r="L63" s="21" t="str">
        <x:f>IF(E63="","",IF(AND(COUNTIF(LISTS!$A$2:$A$8,E63)=1,E63=UPPER(E63)),"VALID","INVALID"))</x:f>
      </x:c>
      <x:c r="M63" s="21" t="str">
        <x:f>IF(F63="","",IF(AND(COUNTIF(LISTS!$D$2:$D$4,F63)=1,IFERROR(FIND(F63,UPPER(F63)),0)=1),"VALID","INVALID"))</x:f>
      </x:c>
      <x:c r="N63" s="21" t="str">
        <x:f>IF(G63="","",IF(AND(COUNTIF(LISTS!$E$2:$E$4,G63)=1,IFERROR(FIND(G63,UPPER(G63)),0)=1),"VALID","INVALID"))</x:f>
      </x:c>
      <x:c r="O63" s="21" t="str">
        <x:f>IF(I63="","",IF(AND(COUNTIF(LISTS!$I$2:$I$4,I63)=1,IFERROR(FIND(I63,UPPER(I63)),0)=1),"VALID","INVALID"))</x:f>
      </x:c>
      <x:c r="P63" s="21" t="str">
        <x:f>IF(A63="","",IF(COUNTIF($A$6:$A$205,A63)&gt;1,"INVALID - DUPLICATE ID",IF(AND(B63&lt;&gt;"",D63&lt;&gt;"",J63&lt;&gt;"",OR(H63="NONE",H63="OPEN",H63="RESOLVED"),K63="VALID",L63="VALID",M63="VALID",N63="VALID",O63="VALID"),"VALID","INVALID - CONTROL TOKEN")))</x:f>
      </x:c>
      <x:c r="Q63" s="21" t="str">
        <x:f>IF(A63="","",IF(COUNTIFS(EVIDENCE_PACKET!$A$6:$A$205,D63,EVIDENCE_PACKET!$B$6:$B$205,A63,EVIDENCE_PACKET!$O$6:$O$205,"VALID")=1,"READY","INVALID - EVIDENCE LINK"))</x:f>
      </x:c>
      <x:c r="R63" s="21" t="str">
        <x:f>IF(A63="","",IF(OR(P63&lt;&gt;"VALID",Q63&lt;&gt;"READY",X63&lt;&gt;"MATCH"),"BLOCKED",IF(AND(C63="REGULATORY / REGISTRATION STATUS",E63="REGULATOR / OFFICIAL REGISTER"),"FIT",IF(AND(OR(C63="SERVICE EXISTS / IS OFFERED",C63="ACCESS / AVAILABILITY"),E63="PROVIDER FIRST-PARTY PAGE"),"FIT",IF(AND(C63="EXPERIENCE SIGNAL",E63="REVIEW / FORUM / TESTIMONIAL"),"FIT",IF(AND(C63="VISIBILITY / DISCOVERY",E63="SEARCH / VISIBILITY OBSERVATION"),"FIT",IF(AND(C63="PUBLIC MARKETING / ADVERTISING CLAIM",E63="UK ADVERTISING / CLAIMS GOVERNANCE"),"FIT",IF(AND(OR(C63="CLINICAL EFFICACY / EFFECT",C63="SAFETY",C63="PATIENT ELIGIBILITY / SUITABILITY"),OR(E63="CLINICAL GUIDELINE / EVIDENCE STANDARD",E63="MANUFACTURER / PRODUCT PAGE")),"REVIEW","MISMATCH"))))))))</x:f>
      </x:c>
      <x:c r="S63" s="21" t="str">
        <x:f>IF(A63="","",IF(OR(P63&lt;&gt;"VALID",Q63&lt;&gt;"READY",X63&lt;&gt;"MATCH"),"BLOCKED",IF(W63="UNRESOLVED","BLOCKED - EVIDENCE UNRESOLVED",IF(W63="INFERRED","ESCALATE",IF(F63&lt;&gt;"CURRENT","BLOCKED - FRESHNESS",IF(G63&lt;&gt;"YES","BLOCKED - JURISDICTION",IF(H63="OPEN","BLOCKED - CONFLICT",IF(AND(OR(C63="CLINICAL EFFICACY / EFFECT",C63="SAFETY",C63="PATIENT ELIGIBILITY / SUITABILITY"),I63="REQUIRED / NOT COMPLETED"),"ESCALATE",IF(R63="MISMATCH","BLOCKED",IF(R63="REVIEW","ESCALATE","READY"))))))))))</x:f>
      </x:c>
      <x:c r="T63" s="21" t="str">
        <x:f>IF(A63="","",IF(S63="READY",IF(C63="REGULATORY / REGISTRATION STATUS","PUBLISH OFFICIAL STATUS",IF(OR(C63="SERVICE EXISTS / IS OFFERED",C63="ACCESS / AVAILABILITY"),"PUBLISH SERVICE FACT",IF(C63="PUBLIC MARKETING / ADVERTISING CLAIM","PUBLISH SCOPED CONTEXT",IF(C63="EXPERIENCE SIGNAL","REFERENCE ONLY",IF(C63="VISIBILITY / DISCOVERY","DISCOVERY ONLY","PUBLISH SCOPED CONTEXT"))))),IF(S63="ESCALATE","ESCALATE","REFUSE STRONGER CLAIM")))</x:f>
      </x:c>
      <x:c r="U63" s="21" t="str">
        <x:f>IF(A63="","",IF(C63="REGULATORY / REGISTRATION STATUS","Do not infer clinical superiority, outcomes or current capacity.",IF(OR(C63="SERVICE EXISTS / IS OFFERED",C63="ACCESS / AVAILABILITY"),"Do not infer efficacy, safety, suitability or comparative quality.",IF(C63="PUBLIC MARKETING / ADVERTISING CLAIM","Do not infer clinical efficacy, patient suitability, treatment outcomes or legal clearance for a specific advert.",IF(C63="EXPERIENCE SIGNAL","Do not infer representative efficacy, safety rates or causal outcomes.",IF(C63="VISIBILITY / DISCOVERY","Do not infer healthcare quality, efficacy, safety, capacity or suitability.","Do not infer a consequential healthcare claim beyond the reviewed evidence scope."))))))</x:f>
      </x:c>
      <x:c r="V63" s="21" t="str">
        <x:f>IF(A63="","","Reopen when source role, freshness, jurisdiction, material conflict, specialist-review state or claim scope changes.")</x:f>
      </x:c>
      <x:c r="W63" s="34" t="str">
        <x:f>IF(D63="","",IF(COUNTIFS(EVIDENCE_PACKET!$A$6:$A$205,D63,EVIDENCE_PACKET!$B$6:$B$205,A63,EVIDENCE_PACKET!$O$6:$O$205,"VALID")=1,VLOOKUP(D63,EVIDENCE_PACKET!$A$6:$O$205,5,FALSE),"INVALID LINK"))</x:f>
      </x:c>
      <x:c r="X63" s="34" t="str">
        <x:f>IF(A63="","",IF(Q63&lt;&gt;"READY","INVALID - EVIDENCE LINK",IF(AND(E63=VLOOKUP(D63,EVIDENCE_PACKET!$A$6:$O$205,3,FALSE),W63=VLOOKUP(D63,EVIDENCE_PACKET!$A$6:$O$205,5,FALSE),F63=VLOOKUP(D63,EVIDENCE_PACKET!$A$6:$O$205,6,FALSE),G63=VLOOKUP(D63,EVIDENCE_PACKET!$A$6:$O$205,7,FALSE)),"MATCH","MISMATCH - UPSTREAM EVIDENCE")))</x:f>
      </x:c>
    </x:row>
    <x:row r="64">
      <x:c r="A64" s="17"/>
      <x:c r="B64" s="17"/>
      <x:c r="C64" s="17"/>
      <x:c r="D64" s="17"/>
      <x:c r="E64" s="34" t="str">
        <x:f>IF(D64="","",IF(COUNTIFS(EVIDENCE_PACKET!$A$6:$A$205,D64,EVIDENCE_PACKET!$B$6:$B$205,A64,EVIDENCE_PACKET!$O$6:$O$205,"VALID")=1,VLOOKUP(D64,EVIDENCE_PACKET!$A$6:$O$205,3,FALSE),"INVALID LINK"))</x:f>
      </x:c>
      <x:c r="F64" s="34" t="str">
        <x:f>IF(D64="","",IF(COUNTIFS(EVIDENCE_PACKET!$A$6:$A$205,D64,EVIDENCE_PACKET!$B$6:$B$205,A64,EVIDENCE_PACKET!$O$6:$O$205,"VALID")=1,VLOOKUP(D64,EVIDENCE_PACKET!$A$6:$O$205,6,FALSE),"INVALID LINK"))</x:f>
      </x:c>
      <x:c r="G64" s="34" t="str">
        <x:f>IF(D64="","",IF(COUNTIFS(EVIDENCE_PACKET!$A$6:$A$205,D64,EVIDENCE_PACKET!$B$6:$B$205,A64,EVIDENCE_PACKET!$O$6:$O$205,"VALID")=1,VLOOKUP(D64,EVIDENCE_PACKET!$A$6:$O$205,7,FALSE),"INVALID LINK"))</x:f>
      </x:c>
      <x:c r="H64" s="34" t="str">
        <x:f>IF(A64="","",IF(COUNTIFS(CONFLICTS!$B$6:$B$205,A64,CONFLICTS!$H$6:$H$205,"YES",CONFLICTS!$I$6:$I$205,"OPEN",CONFLICTS!$R$6:$R$205,"VALID")&gt;0,"OPEN",IF(COUNTIFS(CONFLICTS!$B$6:$B$205,A64,CONFLICTS!$I$6:$I$205,"RESOLVED",CONFLICTS!$R$6:$R$205,"VALID")&gt;0,"RESOLVED","NONE")))</x:f>
      </x:c>
      <x:c r="I64" s="17"/>
      <x:c r="J64" s="17"/>
      <x:c r="K64" s="21" t="str">
        <x:f>IF(C64="","",IF(AND(COUNTIF(LISTS!$B$2:$B$10,C64)=1,C64=UPPER(C64)),"VALID","INVALID"))</x:f>
      </x:c>
      <x:c r="L64" s="21" t="str">
        <x:f>IF(E64="","",IF(AND(COUNTIF(LISTS!$A$2:$A$8,E64)=1,E64=UPPER(E64)),"VALID","INVALID"))</x:f>
      </x:c>
      <x:c r="M64" s="21" t="str">
        <x:f>IF(F64="","",IF(AND(COUNTIF(LISTS!$D$2:$D$4,F64)=1,IFERROR(FIND(F64,UPPER(F64)),0)=1),"VALID","INVALID"))</x:f>
      </x:c>
      <x:c r="N64" s="21" t="str">
        <x:f>IF(G64="","",IF(AND(COUNTIF(LISTS!$E$2:$E$4,G64)=1,IFERROR(FIND(G64,UPPER(G64)),0)=1),"VALID","INVALID"))</x:f>
      </x:c>
      <x:c r="O64" s="21" t="str">
        <x:f>IF(I64="","",IF(AND(COUNTIF(LISTS!$I$2:$I$4,I64)=1,IFERROR(FIND(I64,UPPER(I64)),0)=1),"VALID","INVALID"))</x:f>
      </x:c>
      <x:c r="P64" s="21" t="str">
        <x:f>IF(A64="","",IF(COUNTIF($A$6:$A$205,A64)&gt;1,"INVALID - DUPLICATE ID",IF(AND(B64&lt;&gt;"",D64&lt;&gt;"",J64&lt;&gt;"",OR(H64="NONE",H64="OPEN",H64="RESOLVED"),K64="VALID",L64="VALID",M64="VALID",N64="VALID",O64="VALID"),"VALID","INVALID - CONTROL TOKEN")))</x:f>
      </x:c>
      <x:c r="Q64" s="21" t="str">
        <x:f>IF(A64="","",IF(COUNTIFS(EVIDENCE_PACKET!$A$6:$A$205,D64,EVIDENCE_PACKET!$B$6:$B$205,A64,EVIDENCE_PACKET!$O$6:$O$205,"VALID")=1,"READY","INVALID - EVIDENCE LINK"))</x:f>
      </x:c>
      <x:c r="R64" s="21" t="str">
        <x:f>IF(A64="","",IF(OR(P64&lt;&gt;"VALID",Q64&lt;&gt;"READY",X64&lt;&gt;"MATCH"),"BLOCKED",IF(AND(C64="REGULATORY / REGISTRATION STATUS",E64="REGULATOR / OFFICIAL REGISTER"),"FIT",IF(AND(OR(C64="SERVICE EXISTS / IS OFFERED",C64="ACCESS / AVAILABILITY"),E64="PROVIDER FIRST-PARTY PAGE"),"FIT",IF(AND(C64="EXPERIENCE SIGNAL",E64="REVIEW / FORUM / TESTIMONIAL"),"FIT",IF(AND(C64="VISIBILITY / DISCOVERY",E64="SEARCH / VISIBILITY OBSERVATION"),"FIT",IF(AND(C64="PUBLIC MARKETING / ADVERTISING CLAIM",E64="UK ADVERTISING / CLAIMS GOVERNANCE"),"FIT",IF(AND(OR(C64="CLINICAL EFFICACY / EFFECT",C64="SAFETY",C64="PATIENT ELIGIBILITY / SUITABILITY"),OR(E64="CLINICAL GUIDELINE / EVIDENCE STANDARD",E64="MANUFACTURER / PRODUCT PAGE")),"REVIEW","MISMATCH"))))))))</x:f>
      </x:c>
      <x:c r="S64" s="21" t="str">
        <x:f>IF(A64="","",IF(OR(P64&lt;&gt;"VALID",Q64&lt;&gt;"READY",X64&lt;&gt;"MATCH"),"BLOCKED",IF(W64="UNRESOLVED","BLOCKED - EVIDENCE UNRESOLVED",IF(W64="INFERRED","ESCALATE",IF(F64&lt;&gt;"CURRENT","BLOCKED - FRESHNESS",IF(G64&lt;&gt;"YES","BLOCKED - JURISDICTION",IF(H64="OPEN","BLOCKED - CONFLICT",IF(AND(OR(C64="CLINICAL EFFICACY / EFFECT",C64="SAFETY",C64="PATIENT ELIGIBILITY / SUITABILITY"),I64="REQUIRED / NOT COMPLETED"),"ESCALATE",IF(R64="MISMATCH","BLOCKED",IF(R64="REVIEW","ESCALATE","READY"))))))))))</x:f>
      </x:c>
      <x:c r="T64" s="21" t="str">
        <x:f>IF(A64="","",IF(S64="READY",IF(C64="REGULATORY / REGISTRATION STATUS","PUBLISH OFFICIAL STATUS",IF(OR(C64="SERVICE EXISTS / IS OFFERED",C64="ACCESS / AVAILABILITY"),"PUBLISH SERVICE FACT",IF(C64="PUBLIC MARKETING / ADVERTISING CLAIM","PUBLISH SCOPED CONTEXT",IF(C64="EXPERIENCE SIGNAL","REFERENCE ONLY",IF(C64="VISIBILITY / DISCOVERY","DISCOVERY ONLY","PUBLISH SCOPED CONTEXT"))))),IF(S64="ESCALATE","ESCALATE","REFUSE STRONGER CLAIM")))</x:f>
      </x:c>
      <x:c r="U64" s="21" t="str">
        <x:f>IF(A64="","",IF(C64="REGULATORY / REGISTRATION STATUS","Do not infer clinical superiority, outcomes or current capacity.",IF(OR(C64="SERVICE EXISTS / IS OFFERED",C64="ACCESS / AVAILABILITY"),"Do not infer efficacy, safety, suitability or comparative quality.",IF(C64="PUBLIC MARKETING / ADVERTISING CLAIM","Do not infer clinical efficacy, patient suitability, treatment outcomes or legal clearance for a specific advert.",IF(C64="EXPERIENCE SIGNAL","Do not infer representative efficacy, safety rates or causal outcomes.",IF(C64="VISIBILITY / DISCOVERY","Do not infer healthcare quality, efficacy, safety, capacity or suitability.","Do not infer a consequential healthcare claim beyond the reviewed evidence scope."))))))</x:f>
      </x:c>
      <x:c r="V64" s="21" t="str">
        <x:f>IF(A64="","","Reopen when source role, freshness, jurisdiction, material conflict, specialist-review state or claim scope changes.")</x:f>
      </x:c>
      <x:c r="W64" s="34" t="str">
        <x:f>IF(D64="","",IF(COUNTIFS(EVIDENCE_PACKET!$A$6:$A$205,D64,EVIDENCE_PACKET!$B$6:$B$205,A64,EVIDENCE_PACKET!$O$6:$O$205,"VALID")=1,VLOOKUP(D64,EVIDENCE_PACKET!$A$6:$O$205,5,FALSE),"INVALID LINK"))</x:f>
      </x:c>
      <x:c r="X64" s="34" t="str">
        <x:f>IF(A64="","",IF(Q64&lt;&gt;"READY","INVALID - EVIDENCE LINK",IF(AND(E64=VLOOKUP(D64,EVIDENCE_PACKET!$A$6:$O$205,3,FALSE),W64=VLOOKUP(D64,EVIDENCE_PACKET!$A$6:$O$205,5,FALSE),F64=VLOOKUP(D64,EVIDENCE_PACKET!$A$6:$O$205,6,FALSE),G64=VLOOKUP(D64,EVIDENCE_PACKET!$A$6:$O$205,7,FALSE)),"MATCH","MISMATCH - UPSTREAM EVIDENCE")))</x:f>
      </x:c>
    </x:row>
    <x:row r="65">
      <x:c r="A65" s="17"/>
      <x:c r="B65" s="17"/>
      <x:c r="C65" s="17"/>
      <x:c r="D65" s="17"/>
      <x:c r="E65" s="34" t="str">
        <x:f>IF(D65="","",IF(COUNTIFS(EVIDENCE_PACKET!$A$6:$A$205,D65,EVIDENCE_PACKET!$B$6:$B$205,A65,EVIDENCE_PACKET!$O$6:$O$205,"VALID")=1,VLOOKUP(D65,EVIDENCE_PACKET!$A$6:$O$205,3,FALSE),"INVALID LINK"))</x:f>
      </x:c>
      <x:c r="F65" s="34" t="str">
        <x:f>IF(D65="","",IF(COUNTIFS(EVIDENCE_PACKET!$A$6:$A$205,D65,EVIDENCE_PACKET!$B$6:$B$205,A65,EVIDENCE_PACKET!$O$6:$O$205,"VALID")=1,VLOOKUP(D65,EVIDENCE_PACKET!$A$6:$O$205,6,FALSE),"INVALID LINK"))</x:f>
      </x:c>
      <x:c r="G65" s="34" t="str">
        <x:f>IF(D65="","",IF(COUNTIFS(EVIDENCE_PACKET!$A$6:$A$205,D65,EVIDENCE_PACKET!$B$6:$B$205,A65,EVIDENCE_PACKET!$O$6:$O$205,"VALID")=1,VLOOKUP(D65,EVIDENCE_PACKET!$A$6:$O$205,7,FALSE),"INVALID LINK"))</x:f>
      </x:c>
      <x:c r="H65" s="34" t="str">
        <x:f>IF(A65="","",IF(COUNTIFS(CONFLICTS!$B$6:$B$205,A65,CONFLICTS!$H$6:$H$205,"YES",CONFLICTS!$I$6:$I$205,"OPEN",CONFLICTS!$R$6:$R$205,"VALID")&gt;0,"OPEN",IF(COUNTIFS(CONFLICTS!$B$6:$B$205,A65,CONFLICTS!$I$6:$I$205,"RESOLVED",CONFLICTS!$R$6:$R$205,"VALID")&gt;0,"RESOLVED","NONE")))</x:f>
      </x:c>
      <x:c r="I65" s="17"/>
      <x:c r="J65" s="17"/>
      <x:c r="K65" s="21" t="str">
        <x:f>IF(C65="","",IF(AND(COUNTIF(LISTS!$B$2:$B$10,C65)=1,C65=UPPER(C65)),"VALID","INVALID"))</x:f>
      </x:c>
      <x:c r="L65" s="21" t="str">
        <x:f>IF(E65="","",IF(AND(COUNTIF(LISTS!$A$2:$A$8,E65)=1,E65=UPPER(E65)),"VALID","INVALID"))</x:f>
      </x:c>
      <x:c r="M65" s="21" t="str">
        <x:f>IF(F65="","",IF(AND(COUNTIF(LISTS!$D$2:$D$4,F65)=1,IFERROR(FIND(F65,UPPER(F65)),0)=1),"VALID","INVALID"))</x:f>
      </x:c>
      <x:c r="N65" s="21" t="str">
        <x:f>IF(G65="","",IF(AND(COUNTIF(LISTS!$E$2:$E$4,G65)=1,IFERROR(FIND(G65,UPPER(G65)),0)=1),"VALID","INVALID"))</x:f>
      </x:c>
      <x:c r="O65" s="21" t="str">
        <x:f>IF(I65="","",IF(AND(COUNTIF(LISTS!$I$2:$I$4,I65)=1,IFERROR(FIND(I65,UPPER(I65)),0)=1),"VALID","INVALID"))</x:f>
      </x:c>
      <x:c r="P65" s="21" t="str">
        <x:f>IF(A65="","",IF(COUNTIF($A$6:$A$205,A65)&gt;1,"INVALID - DUPLICATE ID",IF(AND(B65&lt;&gt;"",D65&lt;&gt;"",J65&lt;&gt;"",OR(H65="NONE",H65="OPEN",H65="RESOLVED"),K65="VALID",L65="VALID",M65="VALID",N65="VALID",O65="VALID"),"VALID","INVALID - CONTROL TOKEN")))</x:f>
      </x:c>
      <x:c r="Q65" s="21" t="str">
        <x:f>IF(A65="","",IF(COUNTIFS(EVIDENCE_PACKET!$A$6:$A$205,D65,EVIDENCE_PACKET!$B$6:$B$205,A65,EVIDENCE_PACKET!$O$6:$O$205,"VALID")=1,"READY","INVALID - EVIDENCE LINK"))</x:f>
      </x:c>
      <x:c r="R65" s="21" t="str">
        <x:f>IF(A65="","",IF(OR(P65&lt;&gt;"VALID",Q65&lt;&gt;"READY",X65&lt;&gt;"MATCH"),"BLOCKED",IF(AND(C65="REGULATORY / REGISTRATION STATUS",E65="REGULATOR / OFFICIAL REGISTER"),"FIT",IF(AND(OR(C65="SERVICE EXISTS / IS OFFERED",C65="ACCESS / AVAILABILITY"),E65="PROVIDER FIRST-PARTY PAGE"),"FIT",IF(AND(C65="EXPERIENCE SIGNAL",E65="REVIEW / FORUM / TESTIMONIAL"),"FIT",IF(AND(C65="VISIBILITY / DISCOVERY",E65="SEARCH / VISIBILITY OBSERVATION"),"FIT",IF(AND(C65="PUBLIC MARKETING / ADVERTISING CLAIM",E65="UK ADVERTISING / CLAIMS GOVERNANCE"),"FIT",IF(AND(OR(C65="CLINICAL EFFICACY / EFFECT",C65="SAFETY",C65="PATIENT ELIGIBILITY / SUITABILITY"),OR(E65="CLINICAL GUIDELINE / EVIDENCE STANDARD",E65="MANUFACTURER / PRODUCT PAGE")),"REVIEW","MISMATCH"))))))))</x:f>
      </x:c>
      <x:c r="S65" s="21" t="str">
        <x:f>IF(A65="","",IF(OR(P65&lt;&gt;"VALID",Q65&lt;&gt;"READY",X65&lt;&gt;"MATCH"),"BLOCKED",IF(W65="UNRESOLVED","BLOCKED - EVIDENCE UNRESOLVED",IF(W65="INFERRED","ESCALATE",IF(F65&lt;&gt;"CURRENT","BLOCKED - FRESHNESS",IF(G65&lt;&gt;"YES","BLOCKED - JURISDICTION",IF(H65="OPEN","BLOCKED - CONFLICT",IF(AND(OR(C65="CLINICAL EFFICACY / EFFECT",C65="SAFETY",C65="PATIENT ELIGIBILITY / SUITABILITY"),I65="REQUIRED / NOT COMPLETED"),"ESCALATE",IF(R65="MISMATCH","BLOCKED",IF(R65="REVIEW","ESCALATE","READY"))))))))))</x:f>
      </x:c>
      <x:c r="T65" s="21" t="str">
        <x:f>IF(A65="","",IF(S65="READY",IF(C65="REGULATORY / REGISTRATION STATUS","PUBLISH OFFICIAL STATUS",IF(OR(C65="SERVICE EXISTS / IS OFFERED",C65="ACCESS / AVAILABILITY"),"PUBLISH SERVICE FACT",IF(C65="PUBLIC MARKETING / ADVERTISING CLAIM","PUBLISH SCOPED CONTEXT",IF(C65="EXPERIENCE SIGNAL","REFERENCE ONLY",IF(C65="VISIBILITY / DISCOVERY","DISCOVERY ONLY","PUBLISH SCOPED CONTEXT"))))),IF(S65="ESCALATE","ESCALATE","REFUSE STRONGER CLAIM")))</x:f>
      </x:c>
      <x:c r="U65" s="21" t="str">
        <x:f>IF(A65="","",IF(C65="REGULATORY / REGISTRATION STATUS","Do not infer clinical superiority, outcomes or current capacity.",IF(OR(C65="SERVICE EXISTS / IS OFFERED",C65="ACCESS / AVAILABILITY"),"Do not infer efficacy, safety, suitability or comparative quality.",IF(C65="PUBLIC MARKETING / ADVERTISING CLAIM","Do not infer clinical efficacy, patient suitability, treatment outcomes or legal clearance for a specific advert.",IF(C65="EXPERIENCE SIGNAL","Do not infer representative efficacy, safety rates or causal outcomes.",IF(C65="VISIBILITY / DISCOVERY","Do not infer healthcare quality, efficacy, safety, capacity or suitability.","Do not infer a consequential healthcare claim beyond the reviewed evidence scope."))))))</x:f>
      </x:c>
      <x:c r="V65" s="21" t="str">
        <x:f>IF(A65="","","Reopen when source role, freshness, jurisdiction, material conflict, specialist-review state or claim scope changes.")</x:f>
      </x:c>
      <x:c r="W65" s="34" t="str">
        <x:f>IF(D65="","",IF(COUNTIFS(EVIDENCE_PACKET!$A$6:$A$205,D65,EVIDENCE_PACKET!$B$6:$B$205,A65,EVIDENCE_PACKET!$O$6:$O$205,"VALID")=1,VLOOKUP(D65,EVIDENCE_PACKET!$A$6:$O$205,5,FALSE),"INVALID LINK"))</x:f>
      </x:c>
      <x:c r="X65" s="34" t="str">
        <x:f>IF(A65="","",IF(Q65&lt;&gt;"READY","INVALID - EVIDENCE LINK",IF(AND(E65=VLOOKUP(D65,EVIDENCE_PACKET!$A$6:$O$205,3,FALSE),W65=VLOOKUP(D65,EVIDENCE_PACKET!$A$6:$O$205,5,FALSE),F65=VLOOKUP(D65,EVIDENCE_PACKET!$A$6:$O$205,6,FALSE),G65=VLOOKUP(D65,EVIDENCE_PACKET!$A$6:$O$205,7,FALSE)),"MATCH","MISMATCH - UPSTREAM EVIDENCE")))</x:f>
      </x:c>
    </x:row>
    <x:row r="66">
      <x:c r="A66" s="17"/>
      <x:c r="B66" s="17"/>
      <x:c r="C66" s="17"/>
      <x:c r="D66" s="17"/>
      <x:c r="E66" s="34" t="str">
        <x:f>IF(D66="","",IF(COUNTIFS(EVIDENCE_PACKET!$A$6:$A$205,D66,EVIDENCE_PACKET!$B$6:$B$205,A66,EVIDENCE_PACKET!$O$6:$O$205,"VALID")=1,VLOOKUP(D66,EVIDENCE_PACKET!$A$6:$O$205,3,FALSE),"INVALID LINK"))</x:f>
      </x:c>
      <x:c r="F66" s="34" t="str">
        <x:f>IF(D66="","",IF(COUNTIFS(EVIDENCE_PACKET!$A$6:$A$205,D66,EVIDENCE_PACKET!$B$6:$B$205,A66,EVIDENCE_PACKET!$O$6:$O$205,"VALID")=1,VLOOKUP(D66,EVIDENCE_PACKET!$A$6:$O$205,6,FALSE),"INVALID LINK"))</x:f>
      </x:c>
      <x:c r="G66" s="34" t="str">
        <x:f>IF(D66="","",IF(COUNTIFS(EVIDENCE_PACKET!$A$6:$A$205,D66,EVIDENCE_PACKET!$B$6:$B$205,A66,EVIDENCE_PACKET!$O$6:$O$205,"VALID")=1,VLOOKUP(D66,EVIDENCE_PACKET!$A$6:$O$205,7,FALSE),"INVALID LINK"))</x:f>
      </x:c>
      <x:c r="H66" s="34" t="str">
        <x:f>IF(A66="","",IF(COUNTIFS(CONFLICTS!$B$6:$B$205,A66,CONFLICTS!$H$6:$H$205,"YES",CONFLICTS!$I$6:$I$205,"OPEN",CONFLICTS!$R$6:$R$205,"VALID")&gt;0,"OPEN",IF(COUNTIFS(CONFLICTS!$B$6:$B$205,A66,CONFLICTS!$I$6:$I$205,"RESOLVED",CONFLICTS!$R$6:$R$205,"VALID")&gt;0,"RESOLVED","NONE")))</x:f>
      </x:c>
      <x:c r="I66" s="17"/>
      <x:c r="J66" s="17"/>
      <x:c r="K66" s="21" t="str">
        <x:f>IF(C66="","",IF(AND(COUNTIF(LISTS!$B$2:$B$10,C66)=1,C66=UPPER(C66)),"VALID","INVALID"))</x:f>
      </x:c>
      <x:c r="L66" s="21" t="str">
        <x:f>IF(E66="","",IF(AND(COUNTIF(LISTS!$A$2:$A$8,E66)=1,E66=UPPER(E66)),"VALID","INVALID"))</x:f>
      </x:c>
      <x:c r="M66" s="21" t="str">
        <x:f>IF(F66="","",IF(AND(COUNTIF(LISTS!$D$2:$D$4,F66)=1,IFERROR(FIND(F66,UPPER(F66)),0)=1),"VALID","INVALID"))</x:f>
      </x:c>
      <x:c r="N66" s="21" t="str">
        <x:f>IF(G66="","",IF(AND(COUNTIF(LISTS!$E$2:$E$4,G66)=1,IFERROR(FIND(G66,UPPER(G66)),0)=1),"VALID","INVALID"))</x:f>
      </x:c>
      <x:c r="O66" s="21" t="str">
        <x:f>IF(I66="","",IF(AND(COUNTIF(LISTS!$I$2:$I$4,I66)=1,IFERROR(FIND(I66,UPPER(I66)),0)=1),"VALID","INVALID"))</x:f>
      </x:c>
      <x:c r="P66" s="21" t="str">
        <x:f>IF(A66="","",IF(COUNTIF($A$6:$A$205,A66)&gt;1,"INVALID - DUPLICATE ID",IF(AND(B66&lt;&gt;"",D66&lt;&gt;"",J66&lt;&gt;"",OR(H66="NONE",H66="OPEN",H66="RESOLVED"),K66="VALID",L66="VALID",M66="VALID",N66="VALID",O66="VALID"),"VALID","INVALID - CONTROL TOKEN")))</x:f>
      </x:c>
      <x:c r="Q66" s="21" t="str">
        <x:f>IF(A66="","",IF(COUNTIFS(EVIDENCE_PACKET!$A$6:$A$205,D66,EVIDENCE_PACKET!$B$6:$B$205,A66,EVIDENCE_PACKET!$O$6:$O$205,"VALID")=1,"READY","INVALID - EVIDENCE LINK"))</x:f>
      </x:c>
      <x:c r="R66" s="21" t="str">
        <x:f>IF(A66="","",IF(OR(P66&lt;&gt;"VALID",Q66&lt;&gt;"READY",X66&lt;&gt;"MATCH"),"BLOCKED",IF(AND(C66="REGULATORY / REGISTRATION STATUS",E66="REGULATOR / OFFICIAL REGISTER"),"FIT",IF(AND(OR(C66="SERVICE EXISTS / IS OFFERED",C66="ACCESS / AVAILABILITY"),E66="PROVIDER FIRST-PARTY PAGE"),"FIT",IF(AND(C66="EXPERIENCE SIGNAL",E66="REVIEW / FORUM / TESTIMONIAL"),"FIT",IF(AND(C66="VISIBILITY / DISCOVERY",E66="SEARCH / VISIBILITY OBSERVATION"),"FIT",IF(AND(C66="PUBLIC MARKETING / ADVERTISING CLAIM",E66="UK ADVERTISING / CLAIMS GOVERNANCE"),"FIT",IF(AND(OR(C66="CLINICAL EFFICACY / EFFECT",C66="SAFETY",C66="PATIENT ELIGIBILITY / SUITABILITY"),OR(E66="CLINICAL GUIDELINE / EVIDENCE STANDARD",E66="MANUFACTURER / PRODUCT PAGE")),"REVIEW","MISMATCH"))))))))</x:f>
      </x:c>
      <x:c r="S66" s="21" t="str">
        <x:f>IF(A66="","",IF(OR(P66&lt;&gt;"VALID",Q66&lt;&gt;"READY",X66&lt;&gt;"MATCH"),"BLOCKED",IF(W66="UNRESOLVED","BLOCKED - EVIDENCE UNRESOLVED",IF(W66="INFERRED","ESCALATE",IF(F66&lt;&gt;"CURRENT","BLOCKED - FRESHNESS",IF(G66&lt;&gt;"YES","BLOCKED - JURISDICTION",IF(H66="OPEN","BLOCKED - CONFLICT",IF(AND(OR(C66="CLINICAL EFFICACY / EFFECT",C66="SAFETY",C66="PATIENT ELIGIBILITY / SUITABILITY"),I66="REQUIRED / NOT COMPLETED"),"ESCALATE",IF(R66="MISMATCH","BLOCKED",IF(R66="REVIEW","ESCALATE","READY"))))))))))</x:f>
      </x:c>
      <x:c r="T66" s="21" t="str">
        <x:f>IF(A66="","",IF(S66="READY",IF(C66="REGULATORY / REGISTRATION STATUS","PUBLISH OFFICIAL STATUS",IF(OR(C66="SERVICE EXISTS / IS OFFERED",C66="ACCESS / AVAILABILITY"),"PUBLISH SERVICE FACT",IF(C66="PUBLIC MARKETING / ADVERTISING CLAIM","PUBLISH SCOPED CONTEXT",IF(C66="EXPERIENCE SIGNAL","REFERENCE ONLY",IF(C66="VISIBILITY / DISCOVERY","DISCOVERY ONLY","PUBLISH SCOPED CONTEXT"))))),IF(S66="ESCALATE","ESCALATE","REFUSE STRONGER CLAIM")))</x:f>
      </x:c>
      <x:c r="U66" s="21" t="str">
        <x:f>IF(A66="","",IF(C66="REGULATORY / REGISTRATION STATUS","Do not infer clinical superiority, outcomes or current capacity.",IF(OR(C66="SERVICE EXISTS / IS OFFERED",C66="ACCESS / AVAILABILITY"),"Do not infer efficacy, safety, suitability or comparative quality.",IF(C66="PUBLIC MARKETING / ADVERTISING CLAIM","Do not infer clinical efficacy, patient suitability, treatment outcomes or legal clearance for a specific advert.",IF(C66="EXPERIENCE SIGNAL","Do not infer representative efficacy, safety rates or causal outcomes.",IF(C66="VISIBILITY / DISCOVERY","Do not infer healthcare quality, efficacy, safety, capacity or suitability.","Do not infer a consequential healthcare claim beyond the reviewed evidence scope."))))))</x:f>
      </x:c>
      <x:c r="V66" s="21" t="str">
        <x:f>IF(A66="","","Reopen when source role, freshness, jurisdiction, material conflict, specialist-review state or claim scope changes.")</x:f>
      </x:c>
      <x:c r="W66" s="34" t="str">
        <x:f>IF(D66="","",IF(COUNTIFS(EVIDENCE_PACKET!$A$6:$A$205,D66,EVIDENCE_PACKET!$B$6:$B$205,A66,EVIDENCE_PACKET!$O$6:$O$205,"VALID")=1,VLOOKUP(D66,EVIDENCE_PACKET!$A$6:$O$205,5,FALSE),"INVALID LINK"))</x:f>
      </x:c>
      <x:c r="X66" s="34" t="str">
        <x:f>IF(A66="","",IF(Q66&lt;&gt;"READY","INVALID - EVIDENCE LINK",IF(AND(E66=VLOOKUP(D66,EVIDENCE_PACKET!$A$6:$O$205,3,FALSE),W66=VLOOKUP(D66,EVIDENCE_PACKET!$A$6:$O$205,5,FALSE),F66=VLOOKUP(D66,EVIDENCE_PACKET!$A$6:$O$205,6,FALSE),G66=VLOOKUP(D66,EVIDENCE_PACKET!$A$6:$O$205,7,FALSE)),"MATCH","MISMATCH - UPSTREAM EVIDENCE")))</x:f>
      </x:c>
    </x:row>
    <x:row r="67">
      <x:c r="A67" s="17"/>
      <x:c r="B67" s="17"/>
      <x:c r="C67" s="17"/>
      <x:c r="D67" s="17"/>
      <x:c r="E67" s="34" t="str">
        <x:f>IF(D67="","",IF(COUNTIFS(EVIDENCE_PACKET!$A$6:$A$205,D67,EVIDENCE_PACKET!$B$6:$B$205,A67,EVIDENCE_PACKET!$O$6:$O$205,"VALID")=1,VLOOKUP(D67,EVIDENCE_PACKET!$A$6:$O$205,3,FALSE),"INVALID LINK"))</x:f>
      </x:c>
      <x:c r="F67" s="34" t="str">
        <x:f>IF(D67="","",IF(COUNTIFS(EVIDENCE_PACKET!$A$6:$A$205,D67,EVIDENCE_PACKET!$B$6:$B$205,A67,EVIDENCE_PACKET!$O$6:$O$205,"VALID")=1,VLOOKUP(D67,EVIDENCE_PACKET!$A$6:$O$205,6,FALSE),"INVALID LINK"))</x:f>
      </x:c>
      <x:c r="G67" s="34" t="str">
        <x:f>IF(D67="","",IF(COUNTIFS(EVIDENCE_PACKET!$A$6:$A$205,D67,EVIDENCE_PACKET!$B$6:$B$205,A67,EVIDENCE_PACKET!$O$6:$O$205,"VALID")=1,VLOOKUP(D67,EVIDENCE_PACKET!$A$6:$O$205,7,FALSE),"INVALID LINK"))</x:f>
      </x:c>
      <x:c r="H67" s="34" t="str">
        <x:f>IF(A67="","",IF(COUNTIFS(CONFLICTS!$B$6:$B$205,A67,CONFLICTS!$H$6:$H$205,"YES",CONFLICTS!$I$6:$I$205,"OPEN",CONFLICTS!$R$6:$R$205,"VALID")&gt;0,"OPEN",IF(COUNTIFS(CONFLICTS!$B$6:$B$205,A67,CONFLICTS!$I$6:$I$205,"RESOLVED",CONFLICTS!$R$6:$R$205,"VALID")&gt;0,"RESOLVED","NONE")))</x:f>
      </x:c>
      <x:c r="I67" s="17"/>
      <x:c r="J67" s="17"/>
      <x:c r="K67" s="21" t="str">
        <x:f>IF(C67="","",IF(AND(COUNTIF(LISTS!$B$2:$B$10,C67)=1,C67=UPPER(C67)),"VALID","INVALID"))</x:f>
      </x:c>
      <x:c r="L67" s="21" t="str">
        <x:f>IF(E67="","",IF(AND(COUNTIF(LISTS!$A$2:$A$8,E67)=1,E67=UPPER(E67)),"VALID","INVALID"))</x:f>
      </x:c>
      <x:c r="M67" s="21" t="str">
        <x:f>IF(F67="","",IF(AND(COUNTIF(LISTS!$D$2:$D$4,F67)=1,IFERROR(FIND(F67,UPPER(F67)),0)=1),"VALID","INVALID"))</x:f>
      </x:c>
      <x:c r="N67" s="21" t="str">
        <x:f>IF(G67="","",IF(AND(COUNTIF(LISTS!$E$2:$E$4,G67)=1,IFERROR(FIND(G67,UPPER(G67)),0)=1),"VALID","INVALID"))</x:f>
      </x:c>
      <x:c r="O67" s="21" t="str">
        <x:f>IF(I67="","",IF(AND(COUNTIF(LISTS!$I$2:$I$4,I67)=1,IFERROR(FIND(I67,UPPER(I67)),0)=1),"VALID","INVALID"))</x:f>
      </x:c>
      <x:c r="P67" s="21" t="str">
        <x:f>IF(A67="","",IF(COUNTIF($A$6:$A$205,A67)&gt;1,"INVALID - DUPLICATE ID",IF(AND(B67&lt;&gt;"",D67&lt;&gt;"",J67&lt;&gt;"",OR(H67="NONE",H67="OPEN",H67="RESOLVED"),K67="VALID",L67="VALID",M67="VALID",N67="VALID",O67="VALID"),"VALID","INVALID - CONTROL TOKEN")))</x:f>
      </x:c>
      <x:c r="Q67" s="21" t="str">
        <x:f>IF(A67="","",IF(COUNTIFS(EVIDENCE_PACKET!$A$6:$A$205,D67,EVIDENCE_PACKET!$B$6:$B$205,A67,EVIDENCE_PACKET!$O$6:$O$205,"VALID")=1,"READY","INVALID - EVIDENCE LINK"))</x:f>
      </x:c>
      <x:c r="R67" s="21" t="str">
        <x:f>IF(A67="","",IF(OR(P67&lt;&gt;"VALID",Q67&lt;&gt;"READY",X67&lt;&gt;"MATCH"),"BLOCKED",IF(AND(C67="REGULATORY / REGISTRATION STATUS",E67="REGULATOR / OFFICIAL REGISTER"),"FIT",IF(AND(OR(C67="SERVICE EXISTS / IS OFFERED",C67="ACCESS / AVAILABILITY"),E67="PROVIDER FIRST-PARTY PAGE"),"FIT",IF(AND(C67="EXPERIENCE SIGNAL",E67="REVIEW / FORUM / TESTIMONIAL"),"FIT",IF(AND(C67="VISIBILITY / DISCOVERY",E67="SEARCH / VISIBILITY OBSERVATION"),"FIT",IF(AND(C67="PUBLIC MARKETING / ADVERTISING CLAIM",E67="UK ADVERTISING / CLAIMS GOVERNANCE"),"FIT",IF(AND(OR(C67="CLINICAL EFFICACY / EFFECT",C67="SAFETY",C67="PATIENT ELIGIBILITY / SUITABILITY"),OR(E67="CLINICAL GUIDELINE / EVIDENCE STANDARD",E67="MANUFACTURER / PRODUCT PAGE")),"REVIEW","MISMATCH"))))))))</x:f>
      </x:c>
      <x:c r="S67" s="21" t="str">
        <x:f>IF(A67="","",IF(OR(P67&lt;&gt;"VALID",Q67&lt;&gt;"READY",X67&lt;&gt;"MATCH"),"BLOCKED",IF(W67="UNRESOLVED","BLOCKED - EVIDENCE UNRESOLVED",IF(W67="INFERRED","ESCALATE",IF(F67&lt;&gt;"CURRENT","BLOCKED - FRESHNESS",IF(G67&lt;&gt;"YES","BLOCKED - JURISDICTION",IF(H67="OPEN","BLOCKED - CONFLICT",IF(AND(OR(C67="CLINICAL EFFICACY / EFFECT",C67="SAFETY",C67="PATIENT ELIGIBILITY / SUITABILITY"),I67="REQUIRED / NOT COMPLETED"),"ESCALATE",IF(R67="MISMATCH","BLOCKED",IF(R67="REVIEW","ESCALATE","READY"))))))))))</x:f>
      </x:c>
      <x:c r="T67" s="21" t="str">
        <x:f>IF(A67="","",IF(S67="READY",IF(C67="REGULATORY / REGISTRATION STATUS","PUBLISH OFFICIAL STATUS",IF(OR(C67="SERVICE EXISTS / IS OFFERED",C67="ACCESS / AVAILABILITY"),"PUBLISH SERVICE FACT",IF(C67="PUBLIC MARKETING / ADVERTISING CLAIM","PUBLISH SCOPED CONTEXT",IF(C67="EXPERIENCE SIGNAL","REFERENCE ONLY",IF(C67="VISIBILITY / DISCOVERY","DISCOVERY ONLY","PUBLISH SCOPED CONTEXT"))))),IF(S67="ESCALATE","ESCALATE","REFUSE STRONGER CLAIM")))</x:f>
      </x:c>
      <x:c r="U67" s="21" t="str">
        <x:f>IF(A67="","",IF(C67="REGULATORY / REGISTRATION STATUS","Do not infer clinical superiority, outcomes or current capacity.",IF(OR(C67="SERVICE EXISTS / IS OFFERED",C67="ACCESS / AVAILABILITY"),"Do not infer efficacy, safety, suitability or comparative quality.",IF(C67="PUBLIC MARKETING / ADVERTISING CLAIM","Do not infer clinical efficacy, patient suitability, treatment outcomes or legal clearance for a specific advert.",IF(C67="EXPERIENCE SIGNAL","Do not infer representative efficacy, safety rates or causal outcomes.",IF(C67="VISIBILITY / DISCOVERY","Do not infer healthcare quality, efficacy, safety, capacity or suitability.","Do not infer a consequential healthcare claim beyond the reviewed evidence scope."))))))</x:f>
      </x:c>
      <x:c r="V67" s="21" t="str">
        <x:f>IF(A67="","","Reopen when source role, freshness, jurisdiction, material conflict, specialist-review state or claim scope changes.")</x:f>
      </x:c>
      <x:c r="W67" s="34" t="str">
        <x:f>IF(D67="","",IF(COUNTIFS(EVIDENCE_PACKET!$A$6:$A$205,D67,EVIDENCE_PACKET!$B$6:$B$205,A67,EVIDENCE_PACKET!$O$6:$O$205,"VALID")=1,VLOOKUP(D67,EVIDENCE_PACKET!$A$6:$O$205,5,FALSE),"INVALID LINK"))</x:f>
      </x:c>
      <x:c r="X67" s="34" t="str">
        <x:f>IF(A67="","",IF(Q67&lt;&gt;"READY","INVALID - EVIDENCE LINK",IF(AND(E67=VLOOKUP(D67,EVIDENCE_PACKET!$A$6:$O$205,3,FALSE),W67=VLOOKUP(D67,EVIDENCE_PACKET!$A$6:$O$205,5,FALSE),F67=VLOOKUP(D67,EVIDENCE_PACKET!$A$6:$O$205,6,FALSE),G67=VLOOKUP(D67,EVIDENCE_PACKET!$A$6:$O$205,7,FALSE)),"MATCH","MISMATCH - UPSTREAM EVIDENCE")))</x:f>
      </x:c>
    </x:row>
    <x:row r="68">
      <x:c r="A68" s="17"/>
      <x:c r="B68" s="17"/>
      <x:c r="C68" s="17"/>
      <x:c r="D68" s="17"/>
      <x:c r="E68" s="34" t="str">
        <x:f>IF(D68="","",IF(COUNTIFS(EVIDENCE_PACKET!$A$6:$A$205,D68,EVIDENCE_PACKET!$B$6:$B$205,A68,EVIDENCE_PACKET!$O$6:$O$205,"VALID")=1,VLOOKUP(D68,EVIDENCE_PACKET!$A$6:$O$205,3,FALSE),"INVALID LINK"))</x:f>
      </x:c>
      <x:c r="F68" s="34" t="str">
        <x:f>IF(D68="","",IF(COUNTIFS(EVIDENCE_PACKET!$A$6:$A$205,D68,EVIDENCE_PACKET!$B$6:$B$205,A68,EVIDENCE_PACKET!$O$6:$O$205,"VALID")=1,VLOOKUP(D68,EVIDENCE_PACKET!$A$6:$O$205,6,FALSE),"INVALID LINK"))</x:f>
      </x:c>
      <x:c r="G68" s="34" t="str">
        <x:f>IF(D68="","",IF(COUNTIFS(EVIDENCE_PACKET!$A$6:$A$205,D68,EVIDENCE_PACKET!$B$6:$B$205,A68,EVIDENCE_PACKET!$O$6:$O$205,"VALID")=1,VLOOKUP(D68,EVIDENCE_PACKET!$A$6:$O$205,7,FALSE),"INVALID LINK"))</x:f>
      </x:c>
      <x:c r="H68" s="34" t="str">
        <x:f>IF(A68="","",IF(COUNTIFS(CONFLICTS!$B$6:$B$205,A68,CONFLICTS!$H$6:$H$205,"YES",CONFLICTS!$I$6:$I$205,"OPEN",CONFLICTS!$R$6:$R$205,"VALID")&gt;0,"OPEN",IF(COUNTIFS(CONFLICTS!$B$6:$B$205,A68,CONFLICTS!$I$6:$I$205,"RESOLVED",CONFLICTS!$R$6:$R$205,"VALID")&gt;0,"RESOLVED","NONE")))</x:f>
      </x:c>
      <x:c r="I68" s="17"/>
      <x:c r="J68" s="17"/>
      <x:c r="K68" s="21" t="str">
        <x:f>IF(C68="","",IF(AND(COUNTIF(LISTS!$B$2:$B$10,C68)=1,C68=UPPER(C68)),"VALID","INVALID"))</x:f>
      </x:c>
      <x:c r="L68" s="21" t="str">
        <x:f>IF(E68="","",IF(AND(COUNTIF(LISTS!$A$2:$A$8,E68)=1,E68=UPPER(E68)),"VALID","INVALID"))</x:f>
      </x:c>
      <x:c r="M68" s="21" t="str">
        <x:f>IF(F68="","",IF(AND(COUNTIF(LISTS!$D$2:$D$4,F68)=1,IFERROR(FIND(F68,UPPER(F68)),0)=1),"VALID","INVALID"))</x:f>
      </x:c>
      <x:c r="N68" s="21" t="str">
        <x:f>IF(G68="","",IF(AND(COUNTIF(LISTS!$E$2:$E$4,G68)=1,IFERROR(FIND(G68,UPPER(G68)),0)=1),"VALID","INVALID"))</x:f>
      </x:c>
      <x:c r="O68" s="21" t="str">
        <x:f>IF(I68="","",IF(AND(COUNTIF(LISTS!$I$2:$I$4,I68)=1,IFERROR(FIND(I68,UPPER(I68)),0)=1),"VALID","INVALID"))</x:f>
      </x:c>
      <x:c r="P68" s="21" t="str">
        <x:f>IF(A68="","",IF(COUNTIF($A$6:$A$205,A68)&gt;1,"INVALID - DUPLICATE ID",IF(AND(B68&lt;&gt;"",D68&lt;&gt;"",J68&lt;&gt;"",OR(H68="NONE",H68="OPEN",H68="RESOLVED"),K68="VALID",L68="VALID",M68="VALID",N68="VALID",O68="VALID"),"VALID","INVALID - CONTROL TOKEN")))</x:f>
      </x:c>
      <x:c r="Q68" s="21" t="str">
        <x:f>IF(A68="","",IF(COUNTIFS(EVIDENCE_PACKET!$A$6:$A$205,D68,EVIDENCE_PACKET!$B$6:$B$205,A68,EVIDENCE_PACKET!$O$6:$O$205,"VALID")=1,"READY","INVALID - EVIDENCE LINK"))</x:f>
      </x:c>
      <x:c r="R68" s="21" t="str">
        <x:f>IF(A68="","",IF(OR(P68&lt;&gt;"VALID",Q68&lt;&gt;"READY",X68&lt;&gt;"MATCH"),"BLOCKED",IF(AND(C68="REGULATORY / REGISTRATION STATUS",E68="REGULATOR / OFFICIAL REGISTER"),"FIT",IF(AND(OR(C68="SERVICE EXISTS / IS OFFERED",C68="ACCESS / AVAILABILITY"),E68="PROVIDER FIRST-PARTY PAGE"),"FIT",IF(AND(C68="EXPERIENCE SIGNAL",E68="REVIEW / FORUM / TESTIMONIAL"),"FIT",IF(AND(C68="VISIBILITY / DISCOVERY",E68="SEARCH / VISIBILITY OBSERVATION"),"FIT",IF(AND(C68="PUBLIC MARKETING / ADVERTISING CLAIM",E68="UK ADVERTISING / CLAIMS GOVERNANCE"),"FIT",IF(AND(OR(C68="CLINICAL EFFICACY / EFFECT",C68="SAFETY",C68="PATIENT ELIGIBILITY / SUITABILITY"),OR(E68="CLINICAL GUIDELINE / EVIDENCE STANDARD",E68="MANUFACTURER / PRODUCT PAGE")),"REVIEW","MISMATCH"))))))))</x:f>
      </x:c>
      <x:c r="S68" s="21" t="str">
        <x:f>IF(A68="","",IF(OR(P68&lt;&gt;"VALID",Q68&lt;&gt;"READY",X68&lt;&gt;"MATCH"),"BLOCKED",IF(W68="UNRESOLVED","BLOCKED - EVIDENCE UNRESOLVED",IF(W68="INFERRED","ESCALATE",IF(F68&lt;&gt;"CURRENT","BLOCKED - FRESHNESS",IF(G68&lt;&gt;"YES","BLOCKED - JURISDICTION",IF(H68="OPEN","BLOCKED - CONFLICT",IF(AND(OR(C68="CLINICAL EFFICACY / EFFECT",C68="SAFETY",C68="PATIENT ELIGIBILITY / SUITABILITY"),I68="REQUIRED / NOT COMPLETED"),"ESCALATE",IF(R68="MISMATCH","BLOCKED",IF(R68="REVIEW","ESCALATE","READY"))))))))))</x:f>
      </x:c>
      <x:c r="T68" s="21" t="str">
        <x:f>IF(A68="","",IF(S68="READY",IF(C68="REGULATORY / REGISTRATION STATUS","PUBLISH OFFICIAL STATUS",IF(OR(C68="SERVICE EXISTS / IS OFFERED",C68="ACCESS / AVAILABILITY"),"PUBLISH SERVICE FACT",IF(C68="PUBLIC MARKETING / ADVERTISING CLAIM","PUBLISH SCOPED CONTEXT",IF(C68="EXPERIENCE SIGNAL","REFERENCE ONLY",IF(C68="VISIBILITY / DISCOVERY","DISCOVERY ONLY","PUBLISH SCOPED CONTEXT"))))),IF(S68="ESCALATE","ESCALATE","REFUSE STRONGER CLAIM")))</x:f>
      </x:c>
      <x:c r="U68" s="21" t="str">
        <x:f>IF(A68="","",IF(C68="REGULATORY / REGISTRATION STATUS","Do not infer clinical superiority, outcomes or current capacity.",IF(OR(C68="SERVICE EXISTS / IS OFFERED",C68="ACCESS / AVAILABILITY"),"Do not infer efficacy, safety, suitability or comparative quality.",IF(C68="PUBLIC MARKETING / ADVERTISING CLAIM","Do not infer clinical efficacy, patient suitability, treatment outcomes or legal clearance for a specific advert.",IF(C68="EXPERIENCE SIGNAL","Do not infer representative efficacy, safety rates or causal outcomes.",IF(C68="VISIBILITY / DISCOVERY","Do not infer healthcare quality, efficacy, safety, capacity or suitability.","Do not infer a consequential healthcare claim beyond the reviewed evidence scope."))))))</x:f>
      </x:c>
      <x:c r="V68" s="21" t="str">
        <x:f>IF(A68="","","Reopen when source role, freshness, jurisdiction, material conflict, specialist-review state or claim scope changes.")</x:f>
      </x:c>
      <x:c r="W68" s="34" t="str">
        <x:f>IF(D68="","",IF(COUNTIFS(EVIDENCE_PACKET!$A$6:$A$205,D68,EVIDENCE_PACKET!$B$6:$B$205,A68,EVIDENCE_PACKET!$O$6:$O$205,"VALID")=1,VLOOKUP(D68,EVIDENCE_PACKET!$A$6:$O$205,5,FALSE),"INVALID LINK"))</x:f>
      </x:c>
      <x:c r="X68" s="34" t="str">
        <x:f>IF(A68="","",IF(Q68&lt;&gt;"READY","INVALID - EVIDENCE LINK",IF(AND(E68=VLOOKUP(D68,EVIDENCE_PACKET!$A$6:$O$205,3,FALSE),W68=VLOOKUP(D68,EVIDENCE_PACKET!$A$6:$O$205,5,FALSE),F68=VLOOKUP(D68,EVIDENCE_PACKET!$A$6:$O$205,6,FALSE),G68=VLOOKUP(D68,EVIDENCE_PACKET!$A$6:$O$205,7,FALSE)),"MATCH","MISMATCH - UPSTREAM EVIDENCE")))</x:f>
      </x:c>
    </x:row>
    <x:row r="69">
      <x:c r="A69" s="17"/>
      <x:c r="B69" s="17"/>
      <x:c r="C69" s="17"/>
      <x:c r="D69" s="17"/>
      <x:c r="E69" s="34" t="str">
        <x:f>IF(D69="","",IF(COUNTIFS(EVIDENCE_PACKET!$A$6:$A$205,D69,EVIDENCE_PACKET!$B$6:$B$205,A69,EVIDENCE_PACKET!$O$6:$O$205,"VALID")=1,VLOOKUP(D69,EVIDENCE_PACKET!$A$6:$O$205,3,FALSE),"INVALID LINK"))</x:f>
      </x:c>
      <x:c r="F69" s="34" t="str">
        <x:f>IF(D69="","",IF(COUNTIFS(EVIDENCE_PACKET!$A$6:$A$205,D69,EVIDENCE_PACKET!$B$6:$B$205,A69,EVIDENCE_PACKET!$O$6:$O$205,"VALID")=1,VLOOKUP(D69,EVIDENCE_PACKET!$A$6:$O$205,6,FALSE),"INVALID LINK"))</x:f>
      </x:c>
      <x:c r="G69" s="34" t="str">
        <x:f>IF(D69="","",IF(COUNTIFS(EVIDENCE_PACKET!$A$6:$A$205,D69,EVIDENCE_PACKET!$B$6:$B$205,A69,EVIDENCE_PACKET!$O$6:$O$205,"VALID")=1,VLOOKUP(D69,EVIDENCE_PACKET!$A$6:$O$205,7,FALSE),"INVALID LINK"))</x:f>
      </x:c>
      <x:c r="H69" s="34" t="str">
        <x:f>IF(A69="","",IF(COUNTIFS(CONFLICTS!$B$6:$B$205,A69,CONFLICTS!$H$6:$H$205,"YES",CONFLICTS!$I$6:$I$205,"OPEN",CONFLICTS!$R$6:$R$205,"VALID")&gt;0,"OPEN",IF(COUNTIFS(CONFLICTS!$B$6:$B$205,A69,CONFLICTS!$I$6:$I$205,"RESOLVED",CONFLICTS!$R$6:$R$205,"VALID")&gt;0,"RESOLVED","NONE")))</x:f>
      </x:c>
      <x:c r="I69" s="17"/>
      <x:c r="J69" s="17"/>
      <x:c r="K69" s="21" t="str">
        <x:f>IF(C69="","",IF(AND(COUNTIF(LISTS!$B$2:$B$10,C69)=1,C69=UPPER(C69)),"VALID","INVALID"))</x:f>
      </x:c>
      <x:c r="L69" s="21" t="str">
        <x:f>IF(E69="","",IF(AND(COUNTIF(LISTS!$A$2:$A$8,E69)=1,E69=UPPER(E69)),"VALID","INVALID"))</x:f>
      </x:c>
      <x:c r="M69" s="21" t="str">
        <x:f>IF(F69="","",IF(AND(COUNTIF(LISTS!$D$2:$D$4,F69)=1,IFERROR(FIND(F69,UPPER(F69)),0)=1),"VALID","INVALID"))</x:f>
      </x:c>
      <x:c r="N69" s="21" t="str">
        <x:f>IF(G69="","",IF(AND(COUNTIF(LISTS!$E$2:$E$4,G69)=1,IFERROR(FIND(G69,UPPER(G69)),0)=1),"VALID","INVALID"))</x:f>
      </x:c>
      <x:c r="O69" s="21" t="str">
        <x:f>IF(I69="","",IF(AND(COUNTIF(LISTS!$I$2:$I$4,I69)=1,IFERROR(FIND(I69,UPPER(I69)),0)=1),"VALID","INVALID"))</x:f>
      </x:c>
      <x:c r="P69" s="21" t="str">
        <x:f>IF(A69="","",IF(COUNTIF($A$6:$A$205,A69)&gt;1,"INVALID - DUPLICATE ID",IF(AND(B69&lt;&gt;"",D69&lt;&gt;"",J69&lt;&gt;"",OR(H69="NONE",H69="OPEN",H69="RESOLVED"),K69="VALID",L69="VALID",M69="VALID",N69="VALID",O69="VALID"),"VALID","INVALID - CONTROL TOKEN")))</x:f>
      </x:c>
      <x:c r="Q69" s="21" t="str">
        <x:f>IF(A69="","",IF(COUNTIFS(EVIDENCE_PACKET!$A$6:$A$205,D69,EVIDENCE_PACKET!$B$6:$B$205,A69,EVIDENCE_PACKET!$O$6:$O$205,"VALID")=1,"READY","INVALID - EVIDENCE LINK"))</x:f>
      </x:c>
      <x:c r="R69" s="21" t="str">
        <x:f>IF(A69="","",IF(OR(P69&lt;&gt;"VALID",Q69&lt;&gt;"READY",X69&lt;&gt;"MATCH"),"BLOCKED",IF(AND(C69="REGULATORY / REGISTRATION STATUS",E69="REGULATOR / OFFICIAL REGISTER"),"FIT",IF(AND(OR(C69="SERVICE EXISTS / IS OFFERED",C69="ACCESS / AVAILABILITY"),E69="PROVIDER FIRST-PARTY PAGE"),"FIT",IF(AND(C69="EXPERIENCE SIGNAL",E69="REVIEW / FORUM / TESTIMONIAL"),"FIT",IF(AND(C69="VISIBILITY / DISCOVERY",E69="SEARCH / VISIBILITY OBSERVATION"),"FIT",IF(AND(C69="PUBLIC MARKETING / ADVERTISING CLAIM",E69="UK ADVERTISING / CLAIMS GOVERNANCE"),"FIT",IF(AND(OR(C69="CLINICAL EFFICACY / EFFECT",C69="SAFETY",C69="PATIENT ELIGIBILITY / SUITABILITY"),OR(E69="CLINICAL GUIDELINE / EVIDENCE STANDARD",E69="MANUFACTURER / PRODUCT PAGE")),"REVIEW","MISMATCH"))))))))</x:f>
      </x:c>
      <x:c r="S69" s="21" t="str">
        <x:f>IF(A69="","",IF(OR(P69&lt;&gt;"VALID",Q69&lt;&gt;"READY",X69&lt;&gt;"MATCH"),"BLOCKED",IF(W69="UNRESOLVED","BLOCKED - EVIDENCE UNRESOLVED",IF(W69="INFERRED","ESCALATE",IF(F69&lt;&gt;"CURRENT","BLOCKED - FRESHNESS",IF(G69&lt;&gt;"YES","BLOCKED - JURISDICTION",IF(H69="OPEN","BLOCKED - CONFLICT",IF(AND(OR(C69="CLINICAL EFFICACY / EFFECT",C69="SAFETY",C69="PATIENT ELIGIBILITY / SUITABILITY"),I69="REQUIRED / NOT COMPLETED"),"ESCALATE",IF(R69="MISMATCH","BLOCKED",IF(R69="REVIEW","ESCALATE","READY"))))))))))</x:f>
      </x:c>
      <x:c r="T69" s="21" t="str">
        <x:f>IF(A69="","",IF(S69="READY",IF(C69="REGULATORY / REGISTRATION STATUS","PUBLISH OFFICIAL STATUS",IF(OR(C69="SERVICE EXISTS / IS OFFERED",C69="ACCESS / AVAILABILITY"),"PUBLISH SERVICE FACT",IF(C69="PUBLIC MARKETING / ADVERTISING CLAIM","PUBLISH SCOPED CONTEXT",IF(C69="EXPERIENCE SIGNAL","REFERENCE ONLY",IF(C69="VISIBILITY / DISCOVERY","DISCOVERY ONLY","PUBLISH SCOPED CONTEXT"))))),IF(S69="ESCALATE","ESCALATE","REFUSE STRONGER CLAIM")))</x:f>
      </x:c>
      <x:c r="U69" s="21" t="str">
        <x:f>IF(A69="","",IF(C69="REGULATORY / REGISTRATION STATUS","Do not infer clinical superiority, outcomes or current capacity.",IF(OR(C69="SERVICE EXISTS / IS OFFERED",C69="ACCESS / AVAILABILITY"),"Do not infer efficacy, safety, suitability or comparative quality.",IF(C69="PUBLIC MARKETING / ADVERTISING CLAIM","Do not infer clinical efficacy, patient suitability, treatment outcomes or legal clearance for a specific advert.",IF(C69="EXPERIENCE SIGNAL","Do not infer representative efficacy, safety rates or causal outcomes.",IF(C69="VISIBILITY / DISCOVERY","Do not infer healthcare quality, efficacy, safety, capacity or suitability.","Do not infer a consequential healthcare claim beyond the reviewed evidence scope."))))))</x:f>
      </x:c>
      <x:c r="V69" s="21" t="str">
        <x:f>IF(A69="","","Reopen when source role, freshness, jurisdiction, material conflict, specialist-review state or claim scope changes.")</x:f>
      </x:c>
      <x:c r="W69" s="34" t="str">
        <x:f>IF(D69="","",IF(COUNTIFS(EVIDENCE_PACKET!$A$6:$A$205,D69,EVIDENCE_PACKET!$B$6:$B$205,A69,EVIDENCE_PACKET!$O$6:$O$205,"VALID")=1,VLOOKUP(D69,EVIDENCE_PACKET!$A$6:$O$205,5,FALSE),"INVALID LINK"))</x:f>
      </x:c>
      <x:c r="X69" s="34" t="str">
        <x:f>IF(A69="","",IF(Q69&lt;&gt;"READY","INVALID - EVIDENCE LINK",IF(AND(E69=VLOOKUP(D69,EVIDENCE_PACKET!$A$6:$O$205,3,FALSE),W69=VLOOKUP(D69,EVIDENCE_PACKET!$A$6:$O$205,5,FALSE),F69=VLOOKUP(D69,EVIDENCE_PACKET!$A$6:$O$205,6,FALSE),G69=VLOOKUP(D69,EVIDENCE_PACKET!$A$6:$O$205,7,FALSE)),"MATCH","MISMATCH - UPSTREAM EVIDENCE")))</x:f>
      </x:c>
    </x:row>
    <x:row r="70">
      <x:c r="A70" s="17"/>
      <x:c r="B70" s="17"/>
      <x:c r="C70" s="17"/>
      <x:c r="D70" s="17"/>
      <x:c r="E70" s="34" t="str">
        <x:f>IF(D70="","",IF(COUNTIFS(EVIDENCE_PACKET!$A$6:$A$205,D70,EVIDENCE_PACKET!$B$6:$B$205,A70,EVIDENCE_PACKET!$O$6:$O$205,"VALID")=1,VLOOKUP(D70,EVIDENCE_PACKET!$A$6:$O$205,3,FALSE),"INVALID LINK"))</x:f>
      </x:c>
      <x:c r="F70" s="34" t="str">
        <x:f>IF(D70="","",IF(COUNTIFS(EVIDENCE_PACKET!$A$6:$A$205,D70,EVIDENCE_PACKET!$B$6:$B$205,A70,EVIDENCE_PACKET!$O$6:$O$205,"VALID")=1,VLOOKUP(D70,EVIDENCE_PACKET!$A$6:$O$205,6,FALSE),"INVALID LINK"))</x:f>
      </x:c>
      <x:c r="G70" s="34" t="str">
        <x:f>IF(D70="","",IF(COUNTIFS(EVIDENCE_PACKET!$A$6:$A$205,D70,EVIDENCE_PACKET!$B$6:$B$205,A70,EVIDENCE_PACKET!$O$6:$O$205,"VALID")=1,VLOOKUP(D70,EVIDENCE_PACKET!$A$6:$O$205,7,FALSE),"INVALID LINK"))</x:f>
      </x:c>
      <x:c r="H70" s="34" t="str">
        <x:f>IF(A70="","",IF(COUNTIFS(CONFLICTS!$B$6:$B$205,A70,CONFLICTS!$H$6:$H$205,"YES",CONFLICTS!$I$6:$I$205,"OPEN",CONFLICTS!$R$6:$R$205,"VALID")&gt;0,"OPEN",IF(COUNTIFS(CONFLICTS!$B$6:$B$205,A70,CONFLICTS!$I$6:$I$205,"RESOLVED",CONFLICTS!$R$6:$R$205,"VALID")&gt;0,"RESOLVED","NONE")))</x:f>
      </x:c>
      <x:c r="I70" s="17"/>
      <x:c r="J70" s="17"/>
      <x:c r="K70" s="21" t="str">
        <x:f>IF(C70="","",IF(AND(COUNTIF(LISTS!$B$2:$B$10,C70)=1,C70=UPPER(C70)),"VALID","INVALID"))</x:f>
      </x:c>
      <x:c r="L70" s="21" t="str">
        <x:f>IF(E70="","",IF(AND(COUNTIF(LISTS!$A$2:$A$8,E70)=1,E70=UPPER(E70)),"VALID","INVALID"))</x:f>
      </x:c>
      <x:c r="M70" s="21" t="str">
        <x:f>IF(F70="","",IF(AND(COUNTIF(LISTS!$D$2:$D$4,F70)=1,IFERROR(FIND(F70,UPPER(F70)),0)=1),"VALID","INVALID"))</x:f>
      </x:c>
      <x:c r="N70" s="21" t="str">
        <x:f>IF(G70="","",IF(AND(COUNTIF(LISTS!$E$2:$E$4,G70)=1,IFERROR(FIND(G70,UPPER(G70)),0)=1),"VALID","INVALID"))</x:f>
      </x:c>
      <x:c r="O70" s="21" t="str">
        <x:f>IF(I70="","",IF(AND(COUNTIF(LISTS!$I$2:$I$4,I70)=1,IFERROR(FIND(I70,UPPER(I70)),0)=1),"VALID","INVALID"))</x:f>
      </x:c>
      <x:c r="P70" s="21" t="str">
        <x:f>IF(A70="","",IF(COUNTIF($A$6:$A$205,A70)&gt;1,"INVALID - DUPLICATE ID",IF(AND(B70&lt;&gt;"",D70&lt;&gt;"",J70&lt;&gt;"",OR(H70="NONE",H70="OPEN",H70="RESOLVED"),K70="VALID",L70="VALID",M70="VALID",N70="VALID",O70="VALID"),"VALID","INVALID - CONTROL TOKEN")))</x:f>
      </x:c>
      <x:c r="Q70" s="21" t="str">
        <x:f>IF(A70="","",IF(COUNTIFS(EVIDENCE_PACKET!$A$6:$A$205,D70,EVIDENCE_PACKET!$B$6:$B$205,A70,EVIDENCE_PACKET!$O$6:$O$205,"VALID")=1,"READY","INVALID - EVIDENCE LINK"))</x:f>
      </x:c>
      <x:c r="R70" s="21" t="str">
        <x:f>IF(A70="","",IF(OR(P70&lt;&gt;"VALID",Q70&lt;&gt;"READY",X70&lt;&gt;"MATCH"),"BLOCKED",IF(AND(C70="REGULATORY / REGISTRATION STATUS",E70="REGULATOR / OFFICIAL REGISTER"),"FIT",IF(AND(OR(C70="SERVICE EXISTS / IS OFFERED",C70="ACCESS / AVAILABILITY"),E70="PROVIDER FIRST-PARTY PAGE"),"FIT",IF(AND(C70="EXPERIENCE SIGNAL",E70="REVIEW / FORUM / TESTIMONIAL"),"FIT",IF(AND(C70="VISIBILITY / DISCOVERY",E70="SEARCH / VISIBILITY OBSERVATION"),"FIT",IF(AND(C70="PUBLIC MARKETING / ADVERTISING CLAIM",E70="UK ADVERTISING / CLAIMS GOVERNANCE"),"FIT",IF(AND(OR(C70="CLINICAL EFFICACY / EFFECT",C70="SAFETY",C70="PATIENT ELIGIBILITY / SUITABILITY"),OR(E70="CLINICAL GUIDELINE / EVIDENCE STANDARD",E70="MANUFACTURER / PRODUCT PAGE")),"REVIEW","MISMATCH"))))))))</x:f>
      </x:c>
      <x:c r="S70" s="21" t="str">
        <x:f>IF(A70="","",IF(OR(P70&lt;&gt;"VALID",Q70&lt;&gt;"READY",X70&lt;&gt;"MATCH"),"BLOCKED",IF(W70="UNRESOLVED","BLOCKED - EVIDENCE UNRESOLVED",IF(W70="INFERRED","ESCALATE",IF(F70&lt;&gt;"CURRENT","BLOCKED - FRESHNESS",IF(G70&lt;&gt;"YES","BLOCKED - JURISDICTION",IF(H70="OPEN","BLOCKED - CONFLICT",IF(AND(OR(C70="CLINICAL EFFICACY / EFFECT",C70="SAFETY",C70="PATIENT ELIGIBILITY / SUITABILITY"),I70="REQUIRED / NOT COMPLETED"),"ESCALATE",IF(R70="MISMATCH","BLOCKED",IF(R70="REVIEW","ESCALATE","READY"))))))))))</x:f>
      </x:c>
      <x:c r="T70" s="21" t="str">
        <x:f>IF(A70="","",IF(S70="READY",IF(C70="REGULATORY / REGISTRATION STATUS","PUBLISH OFFICIAL STATUS",IF(OR(C70="SERVICE EXISTS / IS OFFERED",C70="ACCESS / AVAILABILITY"),"PUBLISH SERVICE FACT",IF(C70="PUBLIC MARKETING / ADVERTISING CLAIM","PUBLISH SCOPED CONTEXT",IF(C70="EXPERIENCE SIGNAL","REFERENCE ONLY",IF(C70="VISIBILITY / DISCOVERY","DISCOVERY ONLY","PUBLISH SCOPED CONTEXT"))))),IF(S70="ESCALATE","ESCALATE","REFUSE STRONGER CLAIM")))</x:f>
      </x:c>
      <x:c r="U70" s="21" t="str">
        <x:f>IF(A70="","",IF(C70="REGULATORY / REGISTRATION STATUS","Do not infer clinical superiority, outcomes or current capacity.",IF(OR(C70="SERVICE EXISTS / IS OFFERED",C70="ACCESS / AVAILABILITY"),"Do not infer efficacy, safety, suitability or comparative quality.",IF(C70="PUBLIC MARKETING / ADVERTISING CLAIM","Do not infer clinical efficacy, patient suitability, treatment outcomes or legal clearance for a specific advert.",IF(C70="EXPERIENCE SIGNAL","Do not infer representative efficacy, safety rates or causal outcomes.",IF(C70="VISIBILITY / DISCOVERY","Do not infer healthcare quality, efficacy, safety, capacity or suitability.","Do not infer a consequential healthcare claim beyond the reviewed evidence scope."))))))</x:f>
      </x:c>
      <x:c r="V70" s="21" t="str">
        <x:f>IF(A70="","","Reopen when source role, freshness, jurisdiction, material conflict, specialist-review state or claim scope changes.")</x:f>
      </x:c>
      <x:c r="W70" s="34" t="str">
        <x:f>IF(D70="","",IF(COUNTIFS(EVIDENCE_PACKET!$A$6:$A$205,D70,EVIDENCE_PACKET!$B$6:$B$205,A70,EVIDENCE_PACKET!$O$6:$O$205,"VALID")=1,VLOOKUP(D70,EVIDENCE_PACKET!$A$6:$O$205,5,FALSE),"INVALID LINK"))</x:f>
      </x:c>
      <x:c r="X70" s="34" t="str">
        <x:f>IF(A70="","",IF(Q70&lt;&gt;"READY","INVALID - EVIDENCE LINK",IF(AND(E70=VLOOKUP(D70,EVIDENCE_PACKET!$A$6:$O$205,3,FALSE),W70=VLOOKUP(D70,EVIDENCE_PACKET!$A$6:$O$205,5,FALSE),F70=VLOOKUP(D70,EVIDENCE_PACKET!$A$6:$O$205,6,FALSE),G70=VLOOKUP(D70,EVIDENCE_PACKET!$A$6:$O$205,7,FALSE)),"MATCH","MISMATCH - UPSTREAM EVIDENCE")))</x:f>
      </x:c>
    </x:row>
    <x:row r="71">
      <x:c r="A71" s="17"/>
      <x:c r="B71" s="17"/>
      <x:c r="C71" s="17"/>
      <x:c r="D71" s="17"/>
      <x:c r="E71" s="34" t="str">
        <x:f>IF(D71="","",IF(COUNTIFS(EVIDENCE_PACKET!$A$6:$A$205,D71,EVIDENCE_PACKET!$B$6:$B$205,A71,EVIDENCE_PACKET!$O$6:$O$205,"VALID")=1,VLOOKUP(D71,EVIDENCE_PACKET!$A$6:$O$205,3,FALSE),"INVALID LINK"))</x:f>
      </x:c>
      <x:c r="F71" s="34" t="str">
        <x:f>IF(D71="","",IF(COUNTIFS(EVIDENCE_PACKET!$A$6:$A$205,D71,EVIDENCE_PACKET!$B$6:$B$205,A71,EVIDENCE_PACKET!$O$6:$O$205,"VALID")=1,VLOOKUP(D71,EVIDENCE_PACKET!$A$6:$O$205,6,FALSE),"INVALID LINK"))</x:f>
      </x:c>
      <x:c r="G71" s="34" t="str">
        <x:f>IF(D71="","",IF(COUNTIFS(EVIDENCE_PACKET!$A$6:$A$205,D71,EVIDENCE_PACKET!$B$6:$B$205,A71,EVIDENCE_PACKET!$O$6:$O$205,"VALID")=1,VLOOKUP(D71,EVIDENCE_PACKET!$A$6:$O$205,7,FALSE),"INVALID LINK"))</x:f>
      </x:c>
      <x:c r="H71" s="34" t="str">
        <x:f>IF(A71="","",IF(COUNTIFS(CONFLICTS!$B$6:$B$205,A71,CONFLICTS!$H$6:$H$205,"YES",CONFLICTS!$I$6:$I$205,"OPEN",CONFLICTS!$R$6:$R$205,"VALID")&gt;0,"OPEN",IF(COUNTIFS(CONFLICTS!$B$6:$B$205,A71,CONFLICTS!$I$6:$I$205,"RESOLVED",CONFLICTS!$R$6:$R$205,"VALID")&gt;0,"RESOLVED","NONE")))</x:f>
      </x:c>
      <x:c r="I71" s="17"/>
      <x:c r="J71" s="17"/>
      <x:c r="K71" s="21" t="str">
        <x:f>IF(C71="","",IF(AND(COUNTIF(LISTS!$B$2:$B$10,C71)=1,C71=UPPER(C71)),"VALID","INVALID"))</x:f>
      </x:c>
      <x:c r="L71" s="21" t="str">
        <x:f>IF(E71="","",IF(AND(COUNTIF(LISTS!$A$2:$A$8,E71)=1,E71=UPPER(E71)),"VALID","INVALID"))</x:f>
      </x:c>
      <x:c r="M71" s="21" t="str">
        <x:f>IF(F71="","",IF(AND(COUNTIF(LISTS!$D$2:$D$4,F71)=1,IFERROR(FIND(F71,UPPER(F71)),0)=1),"VALID","INVALID"))</x:f>
      </x:c>
      <x:c r="N71" s="21" t="str">
        <x:f>IF(G71="","",IF(AND(COUNTIF(LISTS!$E$2:$E$4,G71)=1,IFERROR(FIND(G71,UPPER(G71)),0)=1),"VALID","INVALID"))</x:f>
      </x:c>
      <x:c r="O71" s="21" t="str">
        <x:f>IF(I71="","",IF(AND(COUNTIF(LISTS!$I$2:$I$4,I71)=1,IFERROR(FIND(I71,UPPER(I71)),0)=1),"VALID","INVALID"))</x:f>
      </x:c>
      <x:c r="P71" s="21" t="str">
        <x:f>IF(A71="","",IF(COUNTIF($A$6:$A$205,A71)&gt;1,"INVALID - DUPLICATE ID",IF(AND(B71&lt;&gt;"",D71&lt;&gt;"",J71&lt;&gt;"",OR(H71="NONE",H71="OPEN",H71="RESOLVED"),K71="VALID",L71="VALID",M71="VALID",N71="VALID",O71="VALID"),"VALID","INVALID - CONTROL TOKEN")))</x:f>
      </x:c>
      <x:c r="Q71" s="21" t="str">
        <x:f>IF(A71="","",IF(COUNTIFS(EVIDENCE_PACKET!$A$6:$A$205,D71,EVIDENCE_PACKET!$B$6:$B$205,A71,EVIDENCE_PACKET!$O$6:$O$205,"VALID")=1,"READY","INVALID - EVIDENCE LINK"))</x:f>
      </x:c>
      <x:c r="R71" s="21" t="str">
        <x:f>IF(A71="","",IF(OR(P71&lt;&gt;"VALID",Q71&lt;&gt;"READY",X71&lt;&gt;"MATCH"),"BLOCKED",IF(AND(C71="REGULATORY / REGISTRATION STATUS",E71="REGULATOR / OFFICIAL REGISTER"),"FIT",IF(AND(OR(C71="SERVICE EXISTS / IS OFFERED",C71="ACCESS / AVAILABILITY"),E71="PROVIDER FIRST-PARTY PAGE"),"FIT",IF(AND(C71="EXPERIENCE SIGNAL",E71="REVIEW / FORUM / TESTIMONIAL"),"FIT",IF(AND(C71="VISIBILITY / DISCOVERY",E71="SEARCH / VISIBILITY OBSERVATION"),"FIT",IF(AND(C71="PUBLIC MARKETING / ADVERTISING CLAIM",E71="UK ADVERTISING / CLAIMS GOVERNANCE"),"FIT",IF(AND(OR(C71="CLINICAL EFFICACY / EFFECT",C71="SAFETY",C71="PATIENT ELIGIBILITY / SUITABILITY"),OR(E71="CLINICAL GUIDELINE / EVIDENCE STANDARD",E71="MANUFACTURER / PRODUCT PAGE")),"REVIEW","MISMATCH"))))))))</x:f>
      </x:c>
      <x:c r="S71" s="21" t="str">
        <x:f>IF(A71="","",IF(OR(P71&lt;&gt;"VALID",Q71&lt;&gt;"READY",X71&lt;&gt;"MATCH"),"BLOCKED",IF(W71="UNRESOLVED","BLOCKED - EVIDENCE UNRESOLVED",IF(W71="INFERRED","ESCALATE",IF(F71&lt;&gt;"CURRENT","BLOCKED - FRESHNESS",IF(G71&lt;&gt;"YES","BLOCKED - JURISDICTION",IF(H71="OPEN","BLOCKED - CONFLICT",IF(AND(OR(C71="CLINICAL EFFICACY / EFFECT",C71="SAFETY",C71="PATIENT ELIGIBILITY / SUITABILITY"),I71="REQUIRED / NOT COMPLETED"),"ESCALATE",IF(R71="MISMATCH","BLOCKED",IF(R71="REVIEW","ESCALATE","READY"))))))))))</x:f>
      </x:c>
      <x:c r="T71" s="21" t="str">
        <x:f>IF(A71="","",IF(S71="READY",IF(C71="REGULATORY / REGISTRATION STATUS","PUBLISH OFFICIAL STATUS",IF(OR(C71="SERVICE EXISTS / IS OFFERED",C71="ACCESS / AVAILABILITY"),"PUBLISH SERVICE FACT",IF(C71="PUBLIC MARKETING / ADVERTISING CLAIM","PUBLISH SCOPED CONTEXT",IF(C71="EXPERIENCE SIGNAL","REFERENCE ONLY",IF(C71="VISIBILITY / DISCOVERY","DISCOVERY ONLY","PUBLISH SCOPED CONTEXT"))))),IF(S71="ESCALATE","ESCALATE","REFUSE STRONGER CLAIM")))</x:f>
      </x:c>
      <x:c r="U71" s="21" t="str">
        <x:f>IF(A71="","",IF(C71="REGULATORY / REGISTRATION STATUS","Do not infer clinical superiority, outcomes or current capacity.",IF(OR(C71="SERVICE EXISTS / IS OFFERED",C71="ACCESS / AVAILABILITY"),"Do not infer efficacy, safety, suitability or comparative quality.",IF(C71="PUBLIC MARKETING / ADVERTISING CLAIM","Do not infer clinical efficacy, patient suitability, treatment outcomes or legal clearance for a specific advert.",IF(C71="EXPERIENCE SIGNAL","Do not infer representative efficacy, safety rates or causal outcomes.",IF(C71="VISIBILITY / DISCOVERY","Do not infer healthcare quality, efficacy, safety, capacity or suitability.","Do not infer a consequential healthcare claim beyond the reviewed evidence scope."))))))</x:f>
      </x:c>
      <x:c r="V71" s="21" t="str">
        <x:f>IF(A71="","","Reopen when source role, freshness, jurisdiction, material conflict, specialist-review state or claim scope changes.")</x:f>
      </x:c>
      <x:c r="W71" s="34" t="str">
        <x:f>IF(D71="","",IF(COUNTIFS(EVIDENCE_PACKET!$A$6:$A$205,D71,EVIDENCE_PACKET!$B$6:$B$205,A71,EVIDENCE_PACKET!$O$6:$O$205,"VALID")=1,VLOOKUP(D71,EVIDENCE_PACKET!$A$6:$O$205,5,FALSE),"INVALID LINK"))</x:f>
      </x:c>
      <x:c r="X71" s="34" t="str">
        <x:f>IF(A71="","",IF(Q71&lt;&gt;"READY","INVALID - EVIDENCE LINK",IF(AND(E71=VLOOKUP(D71,EVIDENCE_PACKET!$A$6:$O$205,3,FALSE),W71=VLOOKUP(D71,EVIDENCE_PACKET!$A$6:$O$205,5,FALSE),F71=VLOOKUP(D71,EVIDENCE_PACKET!$A$6:$O$205,6,FALSE),G71=VLOOKUP(D71,EVIDENCE_PACKET!$A$6:$O$205,7,FALSE)),"MATCH","MISMATCH - UPSTREAM EVIDENCE")))</x:f>
      </x:c>
    </x:row>
    <x:row r="72">
      <x:c r="A72" s="17"/>
      <x:c r="B72" s="17"/>
      <x:c r="C72" s="17"/>
      <x:c r="D72" s="17"/>
      <x:c r="E72" s="34" t="str">
        <x:f>IF(D72="","",IF(COUNTIFS(EVIDENCE_PACKET!$A$6:$A$205,D72,EVIDENCE_PACKET!$B$6:$B$205,A72,EVIDENCE_PACKET!$O$6:$O$205,"VALID")=1,VLOOKUP(D72,EVIDENCE_PACKET!$A$6:$O$205,3,FALSE),"INVALID LINK"))</x:f>
      </x:c>
      <x:c r="F72" s="34" t="str">
        <x:f>IF(D72="","",IF(COUNTIFS(EVIDENCE_PACKET!$A$6:$A$205,D72,EVIDENCE_PACKET!$B$6:$B$205,A72,EVIDENCE_PACKET!$O$6:$O$205,"VALID")=1,VLOOKUP(D72,EVIDENCE_PACKET!$A$6:$O$205,6,FALSE),"INVALID LINK"))</x:f>
      </x:c>
      <x:c r="G72" s="34" t="str">
        <x:f>IF(D72="","",IF(COUNTIFS(EVIDENCE_PACKET!$A$6:$A$205,D72,EVIDENCE_PACKET!$B$6:$B$205,A72,EVIDENCE_PACKET!$O$6:$O$205,"VALID")=1,VLOOKUP(D72,EVIDENCE_PACKET!$A$6:$O$205,7,FALSE),"INVALID LINK"))</x:f>
      </x:c>
      <x:c r="H72" s="34" t="str">
        <x:f>IF(A72="","",IF(COUNTIFS(CONFLICTS!$B$6:$B$205,A72,CONFLICTS!$H$6:$H$205,"YES",CONFLICTS!$I$6:$I$205,"OPEN",CONFLICTS!$R$6:$R$205,"VALID")&gt;0,"OPEN",IF(COUNTIFS(CONFLICTS!$B$6:$B$205,A72,CONFLICTS!$I$6:$I$205,"RESOLVED",CONFLICTS!$R$6:$R$205,"VALID")&gt;0,"RESOLVED","NONE")))</x:f>
      </x:c>
      <x:c r="I72" s="17"/>
      <x:c r="J72" s="17"/>
      <x:c r="K72" s="21" t="str">
        <x:f>IF(C72="","",IF(AND(COUNTIF(LISTS!$B$2:$B$10,C72)=1,C72=UPPER(C72)),"VALID","INVALID"))</x:f>
      </x:c>
      <x:c r="L72" s="21" t="str">
        <x:f>IF(E72="","",IF(AND(COUNTIF(LISTS!$A$2:$A$8,E72)=1,E72=UPPER(E72)),"VALID","INVALID"))</x:f>
      </x:c>
      <x:c r="M72" s="21" t="str">
        <x:f>IF(F72="","",IF(AND(COUNTIF(LISTS!$D$2:$D$4,F72)=1,IFERROR(FIND(F72,UPPER(F72)),0)=1),"VALID","INVALID"))</x:f>
      </x:c>
      <x:c r="N72" s="21" t="str">
        <x:f>IF(G72="","",IF(AND(COUNTIF(LISTS!$E$2:$E$4,G72)=1,IFERROR(FIND(G72,UPPER(G72)),0)=1),"VALID","INVALID"))</x:f>
      </x:c>
      <x:c r="O72" s="21" t="str">
        <x:f>IF(I72="","",IF(AND(COUNTIF(LISTS!$I$2:$I$4,I72)=1,IFERROR(FIND(I72,UPPER(I72)),0)=1),"VALID","INVALID"))</x:f>
      </x:c>
      <x:c r="P72" s="21" t="str">
        <x:f>IF(A72="","",IF(COUNTIF($A$6:$A$205,A72)&gt;1,"INVALID - DUPLICATE ID",IF(AND(B72&lt;&gt;"",D72&lt;&gt;"",J72&lt;&gt;"",OR(H72="NONE",H72="OPEN",H72="RESOLVED"),K72="VALID",L72="VALID",M72="VALID",N72="VALID",O72="VALID"),"VALID","INVALID - CONTROL TOKEN")))</x:f>
      </x:c>
      <x:c r="Q72" s="21" t="str">
        <x:f>IF(A72="","",IF(COUNTIFS(EVIDENCE_PACKET!$A$6:$A$205,D72,EVIDENCE_PACKET!$B$6:$B$205,A72,EVIDENCE_PACKET!$O$6:$O$205,"VALID")=1,"READY","INVALID - EVIDENCE LINK"))</x:f>
      </x:c>
      <x:c r="R72" s="21" t="str">
        <x:f>IF(A72="","",IF(OR(P72&lt;&gt;"VALID",Q72&lt;&gt;"READY",X72&lt;&gt;"MATCH"),"BLOCKED",IF(AND(C72="REGULATORY / REGISTRATION STATUS",E72="REGULATOR / OFFICIAL REGISTER"),"FIT",IF(AND(OR(C72="SERVICE EXISTS / IS OFFERED",C72="ACCESS / AVAILABILITY"),E72="PROVIDER FIRST-PARTY PAGE"),"FIT",IF(AND(C72="EXPERIENCE SIGNAL",E72="REVIEW / FORUM / TESTIMONIAL"),"FIT",IF(AND(C72="VISIBILITY / DISCOVERY",E72="SEARCH / VISIBILITY OBSERVATION"),"FIT",IF(AND(C72="PUBLIC MARKETING / ADVERTISING CLAIM",E72="UK ADVERTISING / CLAIMS GOVERNANCE"),"FIT",IF(AND(OR(C72="CLINICAL EFFICACY / EFFECT",C72="SAFETY",C72="PATIENT ELIGIBILITY / SUITABILITY"),OR(E72="CLINICAL GUIDELINE / EVIDENCE STANDARD",E72="MANUFACTURER / PRODUCT PAGE")),"REVIEW","MISMATCH"))))))))</x:f>
      </x:c>
      <x:c r="S72" s="21" t="str">
        <x:f>IF(A72="","",IF(OR(P72&lt;&gt;"VALID",Q72&lt;&gt;"READY",X72&lt;&gt;"MATCH"),"BLOCKED",IF(W72="UNRESOLVED","BLOCKED - EVIDENCE UNRESOLVED",IF(W72="INFERRED","ESCALATE",IF(F72&lt;&gt;"CURRENT","BLOCKED - FRESHNESS",IF(G72&lt;&gt;"YES","BLOCKED - JURISDICTION",IF(H72="OPEN","BLOCKED - CONFLICT",IF(AND(OR(C72="CLINICAL EFFICACY / EFFECT",C72="SAFETY",C72="PATIENT ELIGIBILITY / SUITABILITY"),I72="REQUIRED / NOT COMPLETED"),"ESCALATE",IF(R72="MISMATCH","BLOCKED",IF(R72="REVIEW","ESCALATE","READY"))))))))))</x:f>
      </x:c>
      <x:c r="T72" s="21" t="str">
        <x:f>IF(A72="","",IF(S72="READY",IF(C72="REGULATORY / REGISTRATION STATUS","PUBLISH OFFICIAL STATUS",IF(OR(C72="SERVICE EXISTS / IS OFFERED",C72="ACCESS / AVAILABILITY"),"PUBLISH SERVICE FACT",IF(C72="PUBLIC MARKETING / ADVERTISING CLAIM","PUBLISH SCOPED CONTEXT",IF(C72="EXPERIENCE SIGNAL","REFERENCE ONLY",IF(C72="VISIBILITY / DISCOVERY","DISCOVERY ONLY","PUBLISH SCOPED CONTEXT"))))),IF(S72="ESCALATE","ESCALATE","REFUSE STRONGER CLAIM")))</x:f>
      </x:c>
      <x:c r="U72" s="21" t="str">
        <x:f>IF(A72="","",IF(C72="REGULATORY / REGISTRATION STATUS","Do not infer clinical superiority, outcomes or current capacity.",IF(OR(C72="SERVICE EXISTS / IS OFFERED",C72="ACCESS / AVAILABILITY"),"Do not infer efficacy, safety, suitability or comparative quality.",IF(C72="PUBLIC MARKETING / ADVERTISING CLAIM","Do not infer clinical efficacy, patient suitability, treatment outcomes or legal clearance for a specific advert.",IF(C72="EXPERIENCE SIGNAL","Do not infer representative efficacy, safety rates or causal outcomes.",IF(C72="VISIBILITY / DISCOVERY","Do not infer healthcare quality, efficacy, safety, capacity or suitability.","Do not infer a consequential healthcare claim beyond the reviewed evidence scope."))))))</x:f>
      </x:c>
      <x:c r="V72" s="21" t="str">
        <x:f>IF(A72="","","Reopen when source role, freshness, jurisdiction, material conflict, specialist-review state or claim scope changes.")</x:f>
      </x:c>
      <x:c r="W72" s="34" t="str">
        <x:f>IF(D72="","",IF(COUNTIFS(EVIDENCE_PACKET!$A$6:$A$205,D72,EVIDENCE_PACKET!$B$6:$B$205,A72,EVIDENCE_PACKET!$O$6:$O$205,"VALID")=1,VLOOKUP(D72,EVIDENCE_PACKET!$A$6:$O$205,5,FALSE),"INVALID LINK"))</x:f>
      </x:c>
      <x:c r="X72" s="34" t="str">
        <x:f>IF(A72="","",IF(Q72&lt;&gt;"READY","INVALID - EVIDENCE LINK",IF(AND(E72=VLOOKUP(D72,EVIDENCE_PACKET!$A$6:$O$205,3,FALSE),W72=VLOOKUP(D72,EVIDENCE_PACKET!$A$6:$O$205,5,FALSE),F72=VLOOKUP(D72,EVIDENCE_PACKET!$A$6:$O$205,6,FALSE),G72=VLOOKUP(D72,EVIDENCE_PACKET!$A$6:$O$205,7,FALSE)),"MATCH","MISMATCH - UPSTREAM EVIDENCE")))</x:f>
      </x:c>
    </x:row>
    <x:row r="73">
      <x:c r="A73" s="17"/>
      <x:c r="B73" s="17"/>
      <x:c r="C73" s="17"/>
      <x:c r="D73" s="17"/>
      <x:c r="E73" s="34" t="str">
        <x:f>IF(D73="","",IF(COUNTIFS(EVIDENCE_PACKET!$A$6:$A$205,D73,EVIDENCE_PACKET!$B$6:$B$205,A73,EVIDENCE_PACKET!$O$6:$O$205,"VALID")=1,VLOOKUP(D73,EVIDENCE_PACKET!$A$6:$O$205,3,FALSE),"INVALID LINK"))</x:f>
      </x:c>
      <x:c r="F73" s="34" t="str">
        <x:f>IF(D73="","",IF(COUNTIFS(EVIDENCE_PACKET!$A$6:$A$205,D73,EVIDENCE_PACKET!$B$6:$B$205,A73,EVIDENCE_PACKET!$O$6:$O$205,"VALID")=1,VLOOKUP(D73,EVIDENCE_PACKET!$A$6:$O$205,6,FALSE),"INVALID LINK"))</x:f>
      </x:c>
      <x:c r="G73" s="34" t="str">
        <x:f>IF(D73="","",IF(COUNTIFS(EVIDENCE_PACKET!$A$6:$A$205,D73,EVIDENCE_PACKET!$B$6:$B$205,A73,EVIDENCE_PACKET!$O$6:$O$205,"VALID")=1,VLOOKUP(D73,EVIDENCE_PACKET!$A$6:$O$205,7,FALSE),"INVALID LINK"))</x:f>
      </x:c>
      <x:c r="H73" s="34" t="str">
        <x:f>IF(A73="","",IF(COUNTIFS(CONFLICTS!$B$6:$B$205,A73,CONFLICTS!$H$6:$H$205,"YES",CONFLICTS!$I$6:$I$205,"OPEN",CONFLICTS!$R$6:$R$205,"VALID")&gt;0,"OPEN",IF(COUNTIFS(CONFLICTS!$B$6:$B$205,A73,CONFLICTS!$I$6:$I$205,"RESOLVED",CONFLICTS!$R$6:$R$205,"VALID")&gt;0,"RESOLVED","NONE")))</x:f>
      </x:c>
      <x:c r="I73" s="17"/>
      <x:c r="J73" s="17"/>
      <x:c r="K73" s="21" t="str">
        <x:f>IF(C73="","",IF(AND(COUNTIF(LISTS!$B$2:$B$10,C73)=1,C73=UPPER(C73)),"VALID","INVALID"))</x:f>
      </x:c>
      <x:c r="L73" s="21" t="str">
        <x:f>IF(E73="","",IF(AND(COUNTIF(LISTS!$A$2:$A$8,E73)=1,E73=UPPER(E73)),"VALID","INVALID"))</x:f>
      </x:c>
      <x:c r="M73" s="21" t="str">
        <x:f>IF(F73="","",IF(AND(COUNTIF(LISTS!$D$2:$D$4,F73)=1,IFERROR(FIND(F73,UPPER(F73)),0)=1),"VALID","INVALID"))</x:f>
      </x:c>
      <x:c r="N73" s="21" t="str">
        <x:f>IF(G73="","",IF(AND(COUNTIF(LISTS!$E$2:$E$4,G73)=1,IFERROR(FIND(G73,UPPER(G73)),0)=1),"VALID","INVALID"))</x:f>
      </x:c>
      <x:c r="O73" s="21" t="str">
        <x:f>IF(I73="","",IF(AND(COUNTIF(LISTS!$I$2:$I$4,I73)=1,IFERROR(FIND(I73,UPPER(I73)),0)=1),"VALID","INVALID"))</x:f>
      </x:c>
      <x:c r="P73" s="21" t="str">
        <x:f>IF(A73="","",IF(COUNTIF($A$6:$A$205,A73)&gt;1,"INVALID - DUPLICATE ID",IF(AND(B73&lt;&gt;"",D73&lt;&gt;"",J73&lt;&gt;"",OR(H73="NONE",H73="OPEN",H73="RESOLVED"),K73="VALID",L73="VALID",M73="VALID",N73="VALID",O73="VALID"),"VALID","INVALID - CONTROL TOKEN")))</x:f>
      </x:c>
      <x:c r="Q73" s="21" t="str">
        <x:f>IF(A73="","",IF(COUNTIFS(EVIDENCE_PACKET!$A$6:$A$205,D73,EVIDENCE_PACKET!$B$6:$B$205,A73,EVIDENCE_PACKET!$O$6:$O$205,"VALID")=1,"READY","INVALID - EVIDENCE LINK"))</x:f>
      </x:c>
      <x:c r="R73" s="21" t="str">
        <x:f>IF(A73="","",IF(OR(P73&lt;&gt;"VALID",Q73&lt;&gt;"READY",X73&lt;&gt;"MATCH"),"BLOCKED",IF(AND(C73="REGULATORY / REGISTRATION STATUS",E73="REGULATOR / OFFICIAL REGISTER"),"FIT",IF(AND(OR(C73="SERVICE EXISTS / IS OFFERED",C73="ACCESS / AVAILABILITY"),E73="PROVIDER FIRST-PARTY PAGE"),"FIT",IF(AND(C73="EXPERIENCE SIGNAL",E73="REVIEW / FORUM / TESTIMONIAL"),"FIT",IF(AND(C73="VISIBILITY / DISCOVERY",E73="SEARCH / VISIBILITY OBSERVATION"),"FIT",IF(AND(C73="PUBLIC MARKETING / ADVERTISING CLAIM",E73="UK ADVERTISING / CLAIMS GOVERNANCE"),"FIT",IF(AND(OR(C73="CLINICAL EFFICACY / EFFECT",C73="SAFETY",C73="PATIENT ELIGIBILITY / SUITABILITY"),OR(E73="CLINICAL GUIDELINE / EVIDENCE STANDARD",E73="MANUFACTURER / PRODUCT PAGE")),"REVIEW","MISMATCH"))))))))</x:f>
      </x:c>
      <x:c r="S73" s="21" t="str">
        <x:f>IF(A73="","",IF(OR(P73&lt;&gt;"VALID",Q73&lt;&gt;"READY",X73&lt;&gt;"MATCH"),"BLOCKED",IF(W73="UNRESOLVED","BLOCKED - EVIDENCE UNRESOLVED",IF(W73="INFERRED","ESCALATE",IF(F73&lt;&gt;"CURRENT","BLOCKED - FRESHNESS",IF(G73&lt;&gt;"YES","BLOCKED - JURISDICTION",IF(H73="OPEN","BLOCKED - CONFLICT",IF(AND(OR(C73="CLINICAL EFFICACY / EFFECT",C73="SAFETY",C73="PATIENT ELIGIBILITY / SUITABILITY"),I73="REQUIRED / NOT COMPLETED"),"ESCALATE",IF(R73="MISMATCH","BLOCKED",IF(R73="REVIEW","ESCALATE","READY"))))))))))</x:f>
      </x:c>
      <x:c r="T73" s="21" t="str">
        <x:f>IF(A73="","",IF(S73="READY",IF(C73="REGULATORY / REGISTRATION STATUS","PUBLISH OFFICIAL STATUS",IF(OR(C73="SERVICE EXISTS / IS OFFERED",C73="ACCESS / AVAILABILITY"),"PUBLISH SERVICE FACT",IF(C73="PUBLIC MARKETING / ADVERTISING CLAIM","PUBLISH SCOPED CONTEXT",IF(C73="EXPERIENCE SIGNAL","REFERENCE ONLY",IF(C73="VISIBILITY / DISCOVERY","DISCOVERY ONLY","PUBLISH SCOPED CONTEXT"))))),IF(S73="ESCALATE","ESCALATE","REFUSE STRONGER CLAIM")))</x:f>
      </x:c>
      <x:c r="U73" s="21" t="str">
        <x:f>IF(A73="","",IF(C73="REGULATORY / REGISTRATION STATUS","Do not infer clinical superiority, outcomes or current capacity.",IF(OR(C73="SERVICE EXISTS / IS OFFERED",C73="ACCESS / AVAILABILITY"),"Do not infer efficacy, safety, suitability or comparative quality.",IF(C73="PUBLIC MARKETING / ADVERTISING CLAIM","Do not infer clinical efficacy, patient suitability, treatment outcomes or legal clearance for a specific advert.",IF(C73="EXPERIENCE SIGNAL","Do not infer representative efficacy, safety rates or causal outcomes.",IF(C73="VISIBILITY / DISCOVERY","Do not infer healthcare quality, efficacy, safety, capacity or suitability.","Do not infer a consequential healthcare claim beyond the reviewed evidence scope."))))))</x:f>
      </x:c>
      <x:c r="V73" s="21" t="str">
        <x:f>IF(A73="","","Reopen when source role, freshness, jurisdiction, material conflict, specialist-review state or claim scope changes.")</x:f>
      </x:c>
      <x:c r="W73" s="34" t="str">
        <x:f>IF(D73="","",IF(COUNTIFS(EVIDENCE_PACKET!$A$6:$A$205,D73,EVIDENCE_PACKET!$B$6:$B$205,A73,EVIDENCE_PACKET!$O$6:$O$205,"VALID")=1,VLOOKUP(D73,EVIDENCE_PACKET!$A$6:$O$205,5,FALSE),"INVALID LINK"))</x:f>
      </x:c>
      <x:c r="X73" s="34" t="str">
        <x:f>IF(A73="","",IF(Q73&lt;&gt;"READY","INVALID - EVIDENCE LINK",IF(AND(E73=VLOOKUP(D73,EVIDENCE_PACKET!$A$6:$O$205,3,FALSE),W73=VLOOKUP(D73,EVIDENCE_PACKET!$A$6:$O$205,5,FALSE),F73=VLOOKUP(D73,EVIDENCE_PACKET!$A$6:$O$205,6,FALSE),G73=VLOOKUP(D73,EVIDENCE_PACKET!$A$6:$O$205,7,FALSE)),"MATCH","MISMATCH - UPSTREAM EVIDENCE")))</x:f>
      </x:c>
    </x:row>
    <x:row r="74">
      <x:c r="A74" s="17"/>
      <x:c r="B74" s="17"/>
      <x:c r="C74" s="17"/>
      <x:c r="D74" s="17"/>
      <x:c r="E74" s="34" t="str">
        <x:f>IF(D74="","",IF(COUNTIFS(EVIDENCE_PACKET!$A$6:$A$205,D74,EVIDENCE_PACKET!$B$6:$B$205,A74,EVIDENCE_PACKET!$O$6:$O$205,"VALID")=1,VLOOKUP(D74,EVIDENCE_PACKET!$A$6:$O$205,3,FALSE),"INVALID LINK"))</x:f>
      </x:c>
      <x:c r="F74" s="34" t="str">
        <x:f>IF(D74="","",IF(COUNTIFS(EVIDENCE_PACKET!$A$6:$A$205,D74,EVIDENCE_PACKET!$B$6:$B$205,A74,EVIDENCE_PACKET!$O$6:$O$205,"VALID")=1,VLOOKUP(D74,EVIDENCE_PACKET!$A$6:$O$205,6,FALSE),"INVALID LINK"))</x:f>
      </x:c>
      <x:c r="G74" s="34" t="str">
        <x:f>IF(D74="","",IF(COUNTIFS(EVIDENCE_PACKET!$A$6:$A$205,D74,EVIDENCE_PACKET!$B$6:$B$205,A74,EVIDENCE_PACKET!$O$6:$O$205,"VALID")=1,VLOOKUP(D74,EVIDENCE_PACKET!$A$6:$O$205,7,FALSE),"INVALID LINK"))</x:f>
      </x:c>
      <x:c r="H74" s="34" t="str">
        <x:f>IF(A74="","",IF(COUNTIFS(CONFLICTS!$B$6:$B$205,A74,CONFLICTS!$H$6:$H$205,"YES",CONFLICTS!$I$6:$I$205,"OPEN",CONFLICTS!$R$6:$R$205,"VALID")&gt;0,"OPEN",IF(COUNTIFS(CONFLICTS!$B$6:$B$205,A74,CONFLICTS!$I$6:$I$205,"RESOLVED",CONFLICTS!$R$6:$R$205,"VALID")&gt;0,"RESOLVED","NONE")))</x:f>
      </x:c>
      <x:c r="I74" s="17"/>
      <x:c r="J74" s="17"/>
      <x:c r="K74" s="21" t="str">
        <x:f>IF(C74="","",IF(AND(COUNTIF(LISTS!$B$2:$B$10,C74)=1,C74=UPPER(C74)),"VALID","INVALID"))</x:f>
      </x:c>
      <x:c r="L74" s="21" t="str">
        <x:f>IF(E74="","",IF(AND(COUNTIF(LISTS!$A$2:$A$8,E74)=1,E74=UPPER(E74)),"VALID","INVALID"))</x:f>
      </x:c>
      <x:c r="M74" s="21" t="str">
        <x:f>IF(F74="","",IF(AND(COUNTIF(LISTS!$D$2:$D$4,F74)=1,IFERROR(FIND(F74,UPPER(F74)),0)=1),"VALID","INVALID"))</x:f>
      </x:c>
      <x:c r="N74" s="21" t="str">
        <x:f>IF(G74="","",IF(AND(COUNTIF(LISTS!$E$2:$E$4,G74)=1,IFERROR(FIND(G74,UPPER(G74)),0)=1),"VALID","INVALID"))</x:f>
      </x:c>
      <x:c r="O74" s="21" t="str">
        <x:f>IF(I74="","",IF(AND(COUNTIF(LISTS!$I$2:$I$4,I74)=1,IFERROR(FIND(I74,UPPER(I74)),0)=1),"VALID","INVALID"))</x:f>
      </x:c>
      <x:c r="P74" s="21" t="str">
        <x:f>IF(A74="","",IF(COUNTIF($A$6:$A$205,A74)&gt;1,"INVALID - DUPLICATE ID",IF(AND(B74&lt;&gt;"",D74&lt;&gt;"",J74&lt;&gt;"",OR(H74="NONE",H74="OPEN",H74="RESOLVED"),K74="VALID",L74="VALID",M74="VALID",N74="VALID",O74="VALID"),"VALID","INVALID - CONTROL TOKEN")))</x:f>
      </x:c>
      <x:c r="Q74" s="21" t="str">
        <x:f>IF(A74="","",IF(COUNTIFS(EVIDENCE_PACKET!$A$6:$A$205,D74,EVIDENCE_PACKET!$B$6:$B$205,A74,EVIDENCE_PACKET!$O$6:$O$205,"VALID")=1,"READY","INVALID - EVIDENCE LINK"))</x:f>
      </x:c>
      <x:c r="R74" s="21" t="str">
        <x:f>IF(A74="","",IF(OR(P74&lt;&gt;"VALID",Q74&lt;&gt;"READY",X74&lt;&gt;"MATCH"),"BLOCKED",IF(AND(C74="REGULATORY / REGISTRATION STATUS",E74="REGULATOR / OFFICIAL REGISTER"),"FIT",IF(AND(OR(C74="SERVICE EXISTS / IS OFFERED",C74="ACCESS / AVAILABILITY"),E74="PROVIDER FIRST-PARTY PAGE"),"FIT",IF(AND(C74="EXPERIENCE SIGNAL",E74="REVIEW / FORUM / TESTIMONIAL"),"FIT",IF(AND(C74="VISIBILITY / DISCOVERY",E74="SEARCH / VISIBILITY OBSERVATION"),"FIT",IF(AND(C74="PUBLIC MARKETING / ADVERTISING CLAIM",E74="UK ADVERTISING / CLAIMS GOVERNANCE"),"FIT",IF(AND(OR(C74="CLINICAL EFFICACY / EFFECT",C74="SAFETY",C74="PATIENT ELIGIBILITY / SUITABILITY"),OR(E74="CLINICAL GUIDELINE / EVIDENCE STANDARD",E74="MANUFACTURER / PRODUCT PAGE")),"REVIEW","MISMATCH"))))))))</x:f>
      </x:c>
      <x:c r="S74" s="21" t="str">
        <x:f>IF(A74="","",IF(OR(P74&lt;&gt;"VALID",Q74&lt;&gt;"READY",X74&lt;&gt;"MATCH"),"BLOCKED",IF(W74="UNRESOLVED","BLOCKED - EVIDENCE UNRESOLVED",IF(W74="INFERRED","ESCALATE",IF(F74&lt;&gt;"CURRENT","BLOCKED - FRESHNESS",IF(G74&lt;&gt;"YES","BLOCKED - JURISDICTION",IF(H74="OPEN","BLOCKED - CONFLICT",IF(AND(OR(C74="CLINICAL EFFICACY / EFFECT",C74="SAFETY",C74="PATIENT ELIGIBILITY / SUITABILITY"),I74="REQUIRED / NOT COMPLETED"),"ESCALATE",IF(R74="MISMATCH","BLOCKED",IF(R74="REVIEW","ESCALATE","READY"))))))))))</x:f>
      </x:c>
      <x:c r="T74" s="21" t="str">
        <x:f>IF(A74="","",IF(S74="READY",IF(C74="REGULATORY / REGISTRATION STATUS","PUBLISH OFFICIAL STATUS",IF(OR(C74="SERVICE EXISTS / IS OFFERED",C74="ACCESS / AVAILABILITY"),"PUBLISH SERVICE FACT",IF(C74="PUBLIC MARKETING / ADVERTISING CLAIM","PUBLISH SCOPED CONTEXT",IF(C74="EXPERIENCE SIGNAL","REFERENCE ONLY",IF(C74="VISIBILITY / DISCOVERY","DISCOVERY ONLY","PUBLISH SCOPED CONTEXT"))))),IF(S74="ESCALATE","ESCALATE","REFUSE STRONGER CLAIM")))</x:f>
      </x:c>
      <x:c r="U74" s="21" t="str">
        <x:f>IF(A74="","",IF(C74="REGULATORY / REGISTRATION STATUS","Do not infer clinical superiority, outcomes or current capacity.",IF(OR(C74="SERVICE EXISTS / IS OFFERED",C74="ACCESS / AVAILABILITY"),"Do not infer efficacy, safety, suitability or comparative quality.",IF(C74="PUBLIC MARKETING / ADVERTISING CLAIM","Do not infer clinical efficacy, patient suitability, treatment outcomes or legal clearance for a specific advert.",IF(C74="EXPERIENCE SIGNAL","Do not infer representative efficacy, safety rates or causal outcomes.",IF(C74="VISIBILITY / DISCOVERY","Do not infer healthcare quality, efficacy, safety, capacity or suitability.","Do not infer a consequential healthcare claim beyond the reviewed evidence scope."))))))</x:f>
      </x:c>
      <x:c r="V74" s="21" t="str">
        <x:f>IF(A74="","","Reopen when source role, freshness, jurisdiction, material conflict, specialist-review state or claim scope changes.")</x:f>
      </x:c>
      <x:c r="W74" s="34" t="str">
        <x:f>IF(D74="","",IF(COUNTIFS(EVIDENCE_PACKET!$A$6:$A$205,D74,EVIDENCE_PACKET!$B$6:$B$205,A74,EVIDENCE_PACKET!$O$6:$O$205,"VALID")=1,VLOOKUP(D74,EVIDENCE_PACKET!$A$6:$O$205,5,FALSE),"INVALID LINK"))</x:f>
      </x:c>
      <x:c r="X74" s="34" t="str">
        <x:f>IF(A74="","",IF(Q74&lt;&gt;"READY","INVALID - EVIDENCE LINK",IF(AND(E74=VLOOKUP(D74,EVIDENCE_PACKET!$A$6:$O$205,3,FALSE),W74=VLOOKUP(D74,EVIDENCE_PACKET!$A$6:$O$205,5,FALSE),F74=VLOOKUP(D74,EVIDENCE_PACKET!$A$6:$O$205,6,FALSE),G74=VLOOKUP(D74,EVIDENCE_PACKET!$A$6:$O$205,7,FALSE)),"MATCH","MISMATCH - UPSTREAM EVIDENCE")))</x:f>
      </x:c>
    </x:row>
    <x:row r="75">
      <x:c r="A75" s="17"/>
      <x:c r="B75" s="17"/>
      <x:c r="C75" s="17"/>
      <x:c r="D75" s="17"/>
      <x:c r="E75" s="34" t="str">
        <x:f>IF(D75="","",IF(COUNTIFS(EVIDENCE_PACKET!$A$6:$A$205,D75,EVIDENCE_PACKET!$B$6:$B$205,A75,EVIDENCE_PACKET!$O$6:$O$205,"VALID")=1,VLOOKUP(D75,EVIDENCE_PACKET!$A$6:$O$205,3,FALSE),"INVALID LINK"))</x:f>
      </x:c>
      <x:c r="F75" s="34" t="str">
        <x:f>IF(D75="","",IF(COUNTIFS(EVIDENCE_PACKET!$A$6:$A$205,D75,EVIDENCE_PACKET!$B$6:$B$205,A75,EVIDENCE_PACKET!$O$6:$O$205,"VALID")=1,VLOOKUP(D75,EVIDENCE_PACKET!$A$6:$O$205,6,FALSE),"INVALID LINK"))</x:f>
      </x:c>
      <x:c r="G75" s="34" t="str">
        <x:f>IF(D75="","",IF(COUNTIFS(EVIDENCE_PACKET!$A$6:$A$205,D75,EVIDENCE_PACKET!$B$6:$B$205,A75,EVIDENCE_PACKET!$O$6:$O$205,"VALID")=1,VLOOKUP(D75,EVIDENCE_PACKET!$A$6:$O$205,7,FALSE),"INVALID LINK"))</x:f>
      </x:c>
      <x:c r="H75" s="34" t="str">
        <x:f>IF(A75="","",IF(COUNTIFS(CONFLICTS!$B$6:$B$205,A75,CONFLICTS!$H$6:$H$205,"YES",CONFLICTS!$I$6:$I$205,"OPEN",CONFLICTS!$R$6:$R$205,"VALID")&gt;0,"OPEN",IF(COUNTIFS(CONFLICTS!$B$6:$B$205,A75,CONFLICTS!$I$6:$I$205,"RESOLVED",CONFLICTS!$R$6:$R$205,"VALID")&gt;0,"RESOLVED","NONE")))</x:f>
      </x:c>
      <x:c r="I75" s="17"/>
      <x:c r="J75" s="17"/>
      <x:c r="K75" s="21" t="str">
        <x:f>IF(C75="","",IF(AND(COUNTIF(LISTS!$B$2:$B$10,C75)=1,C75=UPPER(C75)),"VALID","INVALID"))</x:f>
      </x:c>
      <x:c r="L75" s="21" t="str">
        <x:f>IF(E75="","",IF(AND(COUNTIF(LISTS!$A$2:$A$8,E75)=1,E75=UPPER(E75)),"VALID","INVALID"))</x:f>
      </x:c>
      <x:c r="M75" s="21" t="str">
        <x:f>IF(F75="","",IF(AND(COUNTIF(LISTS!$D$2:$D$4,F75)=1,IFERROR(FIND(F75,UPPER(F75)),0)=1),"VALID","INVALID"))</x:f>
      </x:c>
      <x:c r="N75" s="21" t="str">
        <x:f>IF(G75="","",IF(AND(COUNTIF(LISTS!$E$2:$E$4,G75)=1,IFERROR(FIND(G75,UPPER(G75)),0)=1),"VALID","INVALID"))</x:f>
      </x:c>
      <x:c r="O75" s="21" t="str">
        <x:f>IF(I75="","",IF(AND(COUNTIF(LISTS!$I$2:$I$4,I75)=1,IFERROR(FIND(I75,UPPER(I75)),0)=1),"VALID","INVALID"))</x:f>
      </x:c>
      <x:c r="P75" s="21" t="str">
        <x:f>IF(A75="","",IF(COUNTIF($A$6:$A$205,A75)&gt;1,"INVALID - DUPLICATE ID",IF(AND(B75&lt;&gt;"",D75&lt;&gt;"",J75&lt;&gt;"",OR(H75="NONE",H75="OPEN",H75="RESOLVED"),K75="VALID",L75="VALID",M75="VALID",N75="VALID",O75="VALID"),"VALID","INVALID - CONTROL TOKEN")))</x:f>
      </x:c>
      <x:c r="Q75" s="21" t="str">
        <x:f>IF(A75="","",IF(COUNTIFS(EVIDENCE_PACKET!$A$6:$A$205,D75,EVIDENCE_PACKET!$B$6:$B$205,A75,EVIDENCE_PACKET!$O$6:$O$205,"VALID")=1,"READY","INVALID - EVIDENCE LINK"))</x:f>
      </x:c>
      <x:c r="R75" s="21" t="str">
        <x:f>IF(A75="","",IF(OR(P75&lt;&gt;"VALID",Q75&lt;&gt;"READY",X75&lt;&gt;"MATCH"),"BLOCKED",IF(AND(C75="REGULATORY / REGISTRATION STATUS",E75="REGULATOR / OFFICIAL REGISTER"),"FIT",IF(AND(OR(C75="SERVICE EXISTS / IS OFFERED",C75="ACCESS / AVAILABILITY"),E75="PROVIDER FIRST-PARTY PAGE"),"FIT",IF(AND(C75="EXPERIENCE SIGNAL",E75="REVIEW / FORUM / TESTIMONIAL"),"FIT",IF(AND(C75="VISIBILITY / DISCOVERY",E75="SEARCH / VISIBILITY OBSERVATION"),"FIT",IF(AND(C75="PUBLIC MARKETING / ADVERTISING CLAIM",E75="UK ADVERTISING / CLAIMS GOVERNANCE"),"FIT",IF(AND(OR(C75="CLINICAL EFFICACY / EFFECT",C75="SAFETY",C75="PATIENT ELIGIBILITY / SUITABILITY"),OR(E75="CLINICAL GUIDELINE / EVIDENCE STANDARD",E75="MANUFACTURER / PRODUCT PAGE")),"REVIEW","MISMATCH"))))))))</x:f>
      </x:c>
      <x:c r="S75" s="21" t="str">
        <x:f>IF(A75="","",IF(OR(P75&lt;&gt;"VALID",Q75&lt;&gt;"READY",X75&lt;&gt;"MATCH"),"BLOCKED",IF(W75="UNRESOLVED","BLOCKED - EVIDENCE UNRESOLVED",IF(W75="INFERRED","ESCALATE",IF(F75&lt;&gt;"CURRENT","BLOCKED - FRESHNESS",IF(G75&lt;&gt;"YES","BLOCKED - JURISDICTION",IF(H75="OPEN","BLOCKED - CONFLICT",IF(AND(OR(C75="CLINICAL EFFICACY / EFFECT",C75="SAFETY",C75="PATIENT ELIGIBILITY / SUITABILITY"),I75="REQUIRED / NOT COMPLETED"),"ESCALATE",IF(R75="MISMATCH","BLOCKED",IF(R75="REVIEW","ESCALATE","READY"))))))))))</x:f>
      </x:c>
      <x:c r="T75" s="21" t="str">
        <x:f>IF(A75="","",IF(S75="READY",IF(C75="REGULATORY / REGISTRATION STATUS","PUBLISH OFFICIAL STATUS",IF(OR(C75="SERVICE EXISTS / IS OFFERED",C75="ACCESS / AVAILABILITY"),"PUBLISH SERVICE FACT",IF(C75="PUBLIC MARKETING / ADVERTISING CLAIM","PUBLISH SCOPED CONTEXT",IF(C75="EXPERIENCE SIGNAL","REFERENCE ONLY",IF(C75="VISIBILITY / DISCOVERY","DISCOVERY ONLY","PUBLISH SCOPED CONTEXT"))))),IF(S75="ESCALATE","ESCALATE","REFUSE STRONGER CLAIM")))</x:f>
      </x:c>
      <x:c r="U75" s="21" t="str">
        <x:f>IF(A75="","",IF(C75="REGULATORY / REGISTRATION STATUS","Do not infer clinical superiority, outcomes or current capacity.",IF(OR(C75="SERVICE EXISTS / IS OFFERED",C75="ACCESS / AVAILABILITY"),"Do not infer efficacy, safety, suitability or comparative quality.",IF(C75="PUBLIC MARKETING / ADVERTISING CLAIM","Do not infer clinical efficacy, patient suitability, treatment outcomes or legal clearance for a specific advert.",IF(C75="EXPERIENCE SIGNAL","Do not infer representative efficacy, safety rates or causal outcomes.",IF(C75="VISIBILITY / DISCOVERY","Do not infer healthcare quality, efficacy, safety, capacity or suitability.","Do not infer a consequential healthcare claim beyond the reviewed evidence scope."))))))</x:f>
      </x:c>
      <x:c r="V75" s="21" t="str">
        <x:f>IF(A75="","","Reopen when source role, freshness, jurisdiction, material conflict, specialist-review state or claim scope changes.")</x:f>
      </x:c>
      <x:c r="W75" s="34" t="str">
        <x:f>IF(D75="","",IF(COUNTIFS(EVIDENCE_PACKET!$A$6:$A$205,D75,EVIDENCE_PACKET!$B$6:$B$205,A75,EVIDENCE_PACKET!$O$6:$O$205,"VALID")=1,VLOOKUP(D75,EVIDENCE_PACKET!$A$6:$O$205,5,FALSE),"INVALID LINK"))</x:f>
      </x:c>
      <x:c r="X75" s="34" t="str">
        <x:f>IF(A75="","",IF(Q75&lt;&gt;"READY","INVALID - EVIDENCE LINK",IF(AND(E75=VLOOKUP(D75,EVIDENCE_PACKET!$A$6:$O$205,3,FALSE),W75=VLOOKUP(D75,EVIDENCE_PACKET!$A$6:$O$205,5,FALSE),F75=VLOOKUP(D75,EVIDENCE_PACKET!$A$6:$O$205,6,FALSE),G75=VLOOKUP(D75,EVIDENCE_PACKET!$A$6:$O$205,7,FALSE)),"MATCH","MISMATCH - UPSTREAM EVIDENCE")))</x:f>
      </x:c>
    </x:row>
    <x:row r="76">
      <x:c r="A76" s="17"/>
      <x:c r="B76" s="17"/>
      <x:c r="C76" s="17"/>
      <x:c r="D76" s="17"/>
      <x:c r="E76" s="34" t="str">
        <x:f>IF(D76="","",IF(COUNTIFS(EVIDENCE_PACKET!$A$6:$A$205,D76,EVIDENCE_PACKET!$B$6:$B$205,A76,EVIDENCE_PACKET!$O$6:$O$205,"VALID")=1,VLOOKUP(D76,EVIDENCE_PACKET!$A$6:$O$205,3,FALSE),"INVALID LINK"))</x:f>
      </x:c>
      <x:c r="F76" s="34" t="str">
        <x:f>IF(D76="","",IF(COUNTIFS(EVIDENCE_PACKET!$A$6:$A$205,D76,EVIDENCE_PACKET!$B$6:$B$205,A76,EVIDENCE_PACKET!$O$6:$O$205,"VALID")=1,VLOOKUP(D76,EVIDENCE_PACKET!$A$6:$O$205,6,FALSE),"INVALID LINK"))</x:f>
      </x:c>
      <x:c r="G76" s="34" t="str">
        <x:f>IF(D76="","",IF(COUNTIFS(EVIDENCE_PACKET!$A$6:$A$205,D76,EVIDENCE_PACKET!$B$6:$B$205,A76,EVIDENCE_PACKET!$O$6:$O$205,"VALID")=1,VLOOKUP(D76,EVIDENCE_PACKET!$A$6:$O$205,7,FALSE),"INVALID LINK"))</x:f>
      </x:c>
      <x:c r="H76" s="34" t="str">
        <x:f>IF(A76="","",IF(COUNTIFS(CONFLICTS!$B$6:$B$205,A76,CONFLICTS!$H$6:$H$205,"YES",CONFLICTS!$I$6:$I$205,"OPEN",CONFLICTS!$R$6:$R$205,"VALID")&gt;0,"OPEN",IF(COUNTIFS(CONFLICTS!$B$6:$B$205,A76,CONFLICTS!$I$6:$I$205,"RESOLVED",CONFLICTS!$R$6:$R$205,"VALID")&gt;0,"RESOLVED","NONE")))</x:f>
      </x:c>
      <x:c r="I76" s="17"/>
      <x:c r="J76" s="17"/>
      <x:c r="K76" s="21" t="str">
        <x:f>IF(C76="","",IF(AND(COUNTIF(LISTS!$B$2:$B$10,C76)=1,C76=UPPER(C76)),"VALID","INVALID"))</x:f>
      </x:c>
      <x:c r="L76" s="21" t="str">
        <x:f>IF(E76="","",IF(AND(COUNTIF(LISTS!$A$2:$A$8,E76)=1,E76=UPPER(E76)),"VALID","INVALID"))</x:f>
      </x:c>
      <x:c r="M76" s="21" t="str">
        <x:f>IF(F76="","",IF(AND(COUNTIF(LISTS!$D$2:$D$4,F76)=1,IFERROR(FIND(F76,UPPER(F76)),0)=1),"VALID","INVALID"))</x:f>
      </x:c>
      <x:c r="N76" s="21" t="str">
        <x:f>IF(G76="","",IF(AND(COUNTIF(LISTS!$E$2:$E$4,G76)=1,IFERROR(FIND(G76,UPPER(G76)),0)=1),"VALID","INVALID"))</x:f>
      </x:c>
      <x:c r="O76" s="21" t="str">
        <x:f>IF(I76="","",IF(AND(COUNTIF(LISTS!$I$2:$I$4,I76)=1,IFERROR(FIND(I76,UPPER(I76)),0)=1),"VALID","INVALID"))</x:f>
      </x:c>
      <x:c r="P76" s="21" t="str">
        <x:f>IF(A76="","",IF(COUNTIF($A$6:$A$205,A76)&gt;1,"INVALID - DUPLICATE ID",IF(AND(B76&lt;&gt;"",D76&lt;&gt;"",J76&lt;&gt;"",OR(H76="NONE",H76="OPEN",H76="RESOLVED"),K76="VALID",L76="VALID",M76="VALID",N76="VALID",O76="VALID"),"VALID","INVALID - CONTROL TOKEN")))</x:f>
      </x:c>
      <x:c r="Q76" s="21" t="str">
        <x:f>IF(A76="","",IF(COUNTIFS(EVIDENCE_PACKET!$A$6:$A$205,D76,EVIDENCE_PACKET!$B$6:$B$205,A76,EVIDENCE_PACKET!$O$6:$O$205,"VALID")=1,"READY","INVALID - EVIDENCE LINK"))</x:f>
      </x:c>
      <x:c r="R76" s="21" t="str">
        <x:f>IF(A76="","",IF(OR(P76&lt;&gt;"VALID",Q76&lt;&gt;"READY",X76&lt;&gt;"MATCH"),"BLOCKED",IF(AND(C76="REGULATORY / REGISTRATION STATUS",E76="REGULATOR / OFFICIAL REGISTER"),"FIT",IF(AND(OR(C76="SERVICE EXISTS / IS OFFERED",C76="ACCESS / AVAILABILITY"),E76="PROVIDER FIRST-PARTY PAGE"),"FIT",IF(AND(C76="EXPERIENCE SIGNAL",E76="REVIEW / FORUM / TESTIMONIAL"),"FIT",IF(AND(C76="VISIBILITY / DISCOVERY",E76="SEARCH / VISIBILITY OBSERVATION"),"FIT",IF(AND(C76="PUBLIC MARKETING / ADVERTISING CLAIM",E76="UK ADVERTISING / CLAIMS GOVERNANCE"),"FIT",IF(AND(OR(C76="CLINICAL EFFICACY / EFFECT",C76="SAFETY",C76="PATIENT ELIGIBILITY / SUITABILITY"),OR(E76="CLINICAL GUIDELINE / EVIDENCE STANDARD",E76="MANUFACTURER / PRODUCT PAGE")),"REVIEW","MISMATCH"))))))))</x:f>
      </x:c>
      <x:c r="S76" s="21" t="str">
        <x:f>IF(A76="","",IF(OR(P76&lt;&gt;"VALID",Q76&lt;&gt;"READY",X76&lt;&gt;"MATCH"),"BLOCKED",IF(W76="UNRESOLVED","BLOCKED - EVIDENCE UNRESOLVED",IF(W76="INFERRED","ESCALATE",IF(F76&lt;&gt;"CURRENT","BLOCKED - FRESHNESS",IF(G76&lt;&gt;"YES","BLOCKED - JURISDICTION",IF(H76="OPEN","BLOCKED - CONFLICT",IF(AND(OR(C76="CLINICAL EFFICACY / EFFECT",C76="SAFETY",C76="PATIENT ELIGIBILITY / SUITABILITY"),I76="REQUIRED / NOT COMPLETED"),"ESCALATE",IF(R76="MISMATCH","BLOCKED",IF(R76="REVIEW","ESCALATE","READY"))))))))))</x:f>
      </x:c>
      <x:c r="T76" s="21" t="str">
        <x:f>IF(A76="","",IF(S76="READY",IF(C76="REGULATORY / REGISTRATION STATUS","PUBLISH OFFICIAL STATUS",IF(OR(C76="SERVICE EXISTS / IS OFFERED",C76="ACCESS / AVAILABILITY"),"PUBLISH SERVICE FACT",IF(C76="PUBLIC MARKETING / ADVERTISING CLAIM","PUBLISH SCOPED CONTEXT",IF(C76="EXPERIENCE SIGNAL","REFERENCE ONLY",IF(C76="VISIBILITY / DISCOVERY","DISCOVERY ONLY","PUBLISH SCOPED CONTEXT"))))),IF(S76="ESCALATE","ESCALATE","REFUSE STRONGER CLAIM")))</x:f>
      </x:c>
      <x:c r="U76" s="21" t="str">
        <x:f>IF(A76="","",IF(C76="REGULATORY / REGISTRATION STATUS","Do not infer clinical superiority, outcomes or current capacity.",IF(OR(C76="SERVICE EXISTS / IS OFFERED",C76="ACCESS / AVAILABILITY"),"Do not infer efficacy, safety, suitability or comparative quality.",IF(C76="PUBLIC MARKETING / ADVERTISING CLAIM","Do not infer clinical efficacy, patient suitability, treatment outcomes or legal clearance for a specific advert.",IF(C76="EXPERIENCE SIGNAL","Do not infer representative efficacy, safety rates or causal outcomes.",IF(C76="VISIBILITY / DISCOVERY","Do not infer healthcare quality, efficacy, safety, capacity or suitability.","Do not infer a consequential healthcare claim beyond the reviewed evidence scope."))))))</x:f>
      </x:c>
      <x:c r="V76" s="21" t="str">
        <x:f>IF(A76="","","Reopen when source role, freshness, jurisdiction, material conflict, specialist-review state or claim scope changes.")</x:f>
      </x:c>
      <x:c r="W76" s="34" t="str">
        <x:f>IF(D76="","",IF(COUNTIFS(EVIDENCE_PACKET!$A$6:$A$205,D76,EVIDENCE_PACKET!$B$6:$B$205,A76,EVIDENCE_PACKET!$O$6:$O$205,"VALID")=1,VLOOKUP(D76,EVIDENCE_PACKET!$A$6:$O$205,5,FALSE),"INVALID LINK"))</x:f>
      </x:c>
      <x:c r="X76" s="34" t="str">
        <x:f>IF(A76="","",IF(Q76&lt;&gt;"READY","INVALID - EVIDENCE LINK",IF(AND(E76=VLOOKUP(D76,EVIDENCE_PACKET!$A$6:$O$205,3,FALSE),W76=VLOOKUP(D76,EVIDENCE_PACKET!$A$6:$O$205,5,FALSE),F76=VLOOKUP(D76,EVIDENCE_PACKET!$A$6:$O$205,6,FALSE),G76=VLOOKUP(D76,EVIDENCE_PACKET!$A$6:$O$205,7,FALSE)),"MATCH","MISMATCH - UPSTREAM EVIDENCE")))</x:f>
      </x:c>
    </x:row>
    <x:row r="77">
      <x:c r="A77" s="17"/>
      <x:c r="B77" s="17"/>
      <x:c r="C77" s="17"/>
      <x:c r="D77" s="17"/>
      <x:c r="E77" s="34" t="str">
        <x:f>IF(D77="","",IF(COUNTIFS(EVIDENCE_PACKET!$A$6:$A$205,D77,EVIDENCE_PACKET!$B$6:$B$205,A77,EVIDENCE_PACKET!$O$6:$O$205,"VALID")=1,VLOOKUP(D77,EVIDENCE_PACKET!$A$6:$O$205,3,FALSE),"INVALID LINK"))</x:f>
      </x:c>
      <x:c r="F77" s="34" t="str">
        <x:f>IF(D77="","",IF(COUNTIFS(EVIDENCE_PACKET!$A$6:$A$205,D77,EVIDENCE_PACKET!$B$6:$B$205,A77,EVIDENCE_PACKET!$O$6:$O$205,"VALID")=1,VLOOKUP(D77,EVIDENCE_PACKET!$A$6:$O$205,6,FALSE),"INVALID LINK"))</x:f>
      </x:c>
      <x:c r="G77" s="34" t="str">
        <x:f>IF(D77="","",IF(COUNTIFS(EVIDENCE_PACKET!$A$6:$A$205,D77,EVIDENCE_PACKET!$B$6:$B$205,A77,EVIDENCE_PACKET!$O$6:$O$205,"VALID")=1,VLOOKUP(D77,EVIDENCE_PACKET!$A$6:$O$205,7,FALSE),"INVALID LINK"))</x:f>
      </x:c>
      <x:c r="H77" s="34" t="str">
        <x:f>IF(A77="","",IF(COUNTIFS(CONFLICTS!$B$6:$B$205,A77,CONFLICTS!$H$6:$H$205,"YES",CONFLICTS!$I$6:$I$205,"OPEN",CONFLICTS!$R$6:$R$205,"VALID")&gt;0,"OPEN",IF(COUNTIFS(CONFLICTS!$B$6:$B$205,A77,CONFLICTS!$I$6:$I$205,"RESOLVED",CONFLICTS!$R$6:$R$205,"VALID")&gt;0,"RESOLVED","NONE")))</x:f>
      </x:c>
      <x:c r="I77" s="17"/>
      <x:c r="J77" s="17"/>
      <x:c r="K77" s="21" t="str">
        <x:f>IF(C77="","",IF(AND(COUNTIF(LISTS!$B$2:$B$10,C77)=1,C77=UPPER(C77)),"VALID","INVALID"))</x:f>
      </x:c>
      <x:c r="L77" s="21" t="str">
        <x:f>IF(E77="","",IF(AND(COUNTIF(LISTS!$A$2:$A$8,E77)=1,E77=UPPER(E77)),"VALID","INVALID"))</x:f>
      </x:c>
      <x:c r="M77" s="21" t="str">
        <x:f>IF(F77="","",IF(AND(COUNTIF(LISTS!$D$2:$D$4,F77)=1,IFERROR(FIND(F77,UPPER(F77)),0)=1),"VALID","INVALID"))</x:f>
      </x:c>
      <x:c r="N77" s="21" t="str">
        <x:f>IF(G77="","",IF(AND(COUNTIF(LISTS!$E$2:$E$4,G77)=1,IFERROR(FIND(G77,UPPER(G77)),0)=1),"VALID","INVALID"))</x:f>
      </x:c>
      <x:c r="O77" s="21" t="str">
        <x:f>IF(I77="","",IF(AND(COUNTIF(LISTS!$I$2:$I$4,I77)=1,IFERROR(FIND(I77,UPPER(I77)),0)=1),"VALID","INVALID"))</x:f>
      </x:c>
      <x:c r="P77" s="21" t="str">
        <x:f>IF(A77="","",IF(COUNTIF($A$6:$A$205,A77)&gt;1,"INVALID - DUPLICATE ID",IF(AND(B77&lt;&gt;"",D77&lt;&gt;"",J77&lt;&gt;"",OR(H77="NONE",H77="OPEN",H77="RESOLVED"),K77="VALID",L77="VALID",M77="VALID",N77="VALID",O77="VALID"),"VALID","INVALID - CONTROL TOKEN")))</x:f>
      </x:c>
      <x:c r="Q77" s="21" t="str">
        <x:f>IF(A77="","",IF(COUNTIFS(EVIDENCE_PACKET!$A$6:$A$205,D77,EVIDENCE_PACKET!$B$6:$B$205,A77,EVIDENCE_PACKET!$O$6:$O$205,"VALID")=1,"READY","INVALID - EVIDENCE LINK"))</x:f>
      </x:c>
      <x:c r="R77" s="21" t="str">
        <x:f>IF(A77="","",IF(OR(P77&lt;&gt;"VALID",Q77&lt;&gt;"READY",X77&lt;&gt;"MATCH"),"BLOCKED",IF(AND(C77="REGULATORY / REGISTRATION STATUS",E77="REGULATOR / OFFICIAL REGISTER"),"FIT",IF(AND(OR(C77="SERVICE EXISTS / IS OFFERED",C77="ACCESS / AVAILABILITY"),E77="PROVIDER FIRST-PARTY PAGE"),"FIT",IF(AND(C77="EXPERIENCE SIGNAL",E77="REVIEW / FORUM / TESTIMONIAL"),"FIT",IF(AND(C77="VISIBILITY / DISCOVERY",E77="SEARCH / VISIBILITY OBSERVATION"),"FIT",IF(AND(C77="PUBLIC MARKETING / ADVERTISING CLAIM",E77="UK ADVERTISING / CLAIMS GOVERNANCE"),"FIT",IF(AND(OR(C77="CLINICAL EFFICACY / EFFECT",C77="SAFETY",C77="PATIENT ELIGIBILITY / SUITABILITY"),OR(E77="CLINICAL GUIDELINE / EVIDENCE STANDARD",E77="MANUFACTURER / PRODUCT PAGE")),"REVIEW","MISMATCH"))))))))</x:f>
      </x:c>
      <x:c r="S77" s="21" t="str">
        <x:f>IF(A77="","",IF(OR(P77&lt;&gt;"VALID",Q77&lt;&gt;"READY",X77&lt;&gt;"MATCH"),"BLOCKED",IF(W77="UNRESOLVED","BLOCKED - EVIDENCE UNRESOLVED",IF(W77="INFERRED","ESCALATE",IF(F77&lt;&gt;"CURRENT","BLOCKED - FRESHNESS",IF(G77&lt;&gt;"YES","BLOCKED - JURISDICTION",IF(H77="OPEN","BLOCKED - CONFLICT",IF(AND(OR(C77="CLINICAL EFFICACY / EFFECT",C77="SAFETY",C77="PATIENT ELIGIBILITY / SUITABILITY"),I77="REQUIRED / NOT COMPLETED"),"ESCALATE",IF(R77="MISMATCH","BLOCKED",IF(R77="REVIEW","ESCALATE","READY"))))))))))</x:f>
      </x:c>
      <x:c r="T77" s="21" t="str">
        <x:f>IF(A77="","",IF(S77="READY",IF(C77="REGULATORY / REGISTRATION STATUS","PUBLISH OFFICIAL STATUS",IF(OR(C77="SERVICE EXISTS / IS OFFERED",C77="ACCESS / AVAILABILITY"),"PUBLISH SERVICE FACT",IF(C77="PUBLIC MARKETING / ADVERTISING CLAIM","PUBLISH SCOPED CONTEXT",IF(C77="EXPERIENCE SIGNAL","REFERENCE ONLY",IF(C77="VISIBILITY / DISCOVERY","DISCOVERY ONLY","PUBLISH SCOPED CONTEXT"))))),IF(S77="ESCALATE","ESCALATE","REFUSE STRONGER CLAIM")))</x:f>
      </x:c>
      <x:c r="U77" s="21" t="str">
        <x:f>IF(A77="","",IF(C77="REGULATORY / REGISTRATION STATUS","Do not infer clinical superiority, outcomes or current capacity.",IF(OR(C77="SERVICE EXISTS / IS OFFERED",C77="ACCESS / AVAILABILITY"),"Do not infer efficacy, safety, suitability or comparative quality.",IF(C77="PUBLIC MARKETING / ADVERTISING CLAIM","Do not infer clinical efficacy, patient suitability, treatment outcomes or legal clearance for a specific advert.",IF(C77="EXPERIENCE SIGNAL","Do not infer representative efficacy, safety rates or causal outcomes.",IF(C77="VISIBILITY / DISCOVERY","Do not infer healthcare quality, efficacy, safety, capacity or suitability.","Do not infer a consequential healthcare claim beyond the reviewed evidence scope."))))))</x:f>
      </x:c>
      <x:c r="V77" s="21" t="str">
        <x:f>IF(A77="","","Reopen when source role, freshness, jurisdiction, material conflict, specialist-review state or claim scope changes.")</x:f>
      </x:c>
      <x:c r="W77" s="34" t="str">
        <x:f>IF(D77="","",IF(COUNTIFS(EVIDENCE_PACKET!$A$6:$A$205,D77,EVIDENCE_PACKET!$B$6:$B$205,A77,EVIDENCE_PACKET!$O$6:$O$205,"VALID")=1,VLOOKUP(D77,EVIDENCE_PACKET!$A$6:$O$205,5,FALSE),"INVALID LINK"))</x:f>
      </x:c>
      <x:c r="X77" s="34" t="str">
        <x:f>IF(A77="","",IF(Q77&lt;&gt;"READY","INVALID - EVIDENCE LINK",IF(AND(E77=VLOOKUP(D77,EVIDENCE_PACKET!$A$6:$O$205,3,FALSE),W77=VLOOKUP(D77,EVIDENCE_PACKET!$A$6:$O$205,5,FALSE),F77=VLOOKUP(D77,EVIDENCE_PACKET!$A$6:$O$205,6,FALSE),G77=VLOOKUP(D77,EVIDENCE_PACKET!$A$6:$O$205,7,FALSE)),"MATCH","MISMATCH - UPSTREAM EVIDENCE")))</x:f>
      </x:c>
    </x:row>
    <x:row r="78">
      <x:c r="A78" s="17"/>
      <x:c r="B78" s="17"/>
      <x:c r="C78" s="17"/>
      <x:c r="D78" s="17"/>
      <x:c r="E78" s="34" t="str">
        <x:f>IF(D78="","",IF(COUNTIFS(EVIDENCE_PACKET!$A$6:$A$205,D78,EVIDENCE_PACKET!$B$6:$B$205,A78,EVIDENCE_PACKET!$O$6:$O$205,"VALID")=1,VLOOKUP(D78,EVIDENCE_PACKET!$A$6:$O$205,3,FALSE),"INVALID LINK"))</x:f>
      </x:c>
      <x:c r="F78" s="34" t="str">
        <x:f>IF(D78="","",IF(COUNTIFS(EVIDENCE_PACKET!$A$6:$A$205,D78,EVIDENCE_PACKET!$B$6:$B$205,A78,EVIDENCE_PACKET!$O$6:$O$205,"VALID")=1,VLOOKUP(D78,EVIDENCE_PACKET!$A$6:$O$205,6,FALSE),"INVALID LINK"))</x:f>
      </x:c>
      <x:c r="G78" s="34" t="str">
        <x:f>IF(D78="","",IF(COUNTIFS(EVIDENCE_PACKET!$A$6:$A$205,D78,EVIDENCE_PACKET!$B$6:$B$205,A78,EVIDENCE_PACKET!$O$6:$O$205,"VALID")=1,VLOOKUP(D78,EVIDENCE_PACKET!$A$6:$O$205,7,FALSE),"INVALID LINK"))</x:f>
      </x:c>
      <x:c r="H78" s="34" t="str">
        <x:f>IF(A78="","",IF(COUNTIFS(CONFLICTS!$B$6:$B$205,A78,CONFLICTS!$H$6:$H$205,"YES",CONFLICTS!$I$6:$I$205,"OPEN",CONFLICTS!$R$6:$R$205,"VALID")&gt;0,"OPEN",IF(COUNTIFS(CONFLICTS!$B$6:$B$205,A78,CONFLICTS!$I$6:$I$205,"RESOLVED",CONFLICTS!$R$6:$R$205,"VALID")&gt;0,"RESOLVED","NONE")))</x:f>
      </x:c>
      <x:c r="I78" s="17"/>
      <x:c r="J78" s="17"/>
      <x:c r="K78" s="21" t="str">
        <x:f>IF(C78="","",IF(AND(COUNTIF(LISTS!$B$2:$B$10,C78)=1,C78=UPPER(C78)),"VALID","INVALID"))</x:f>
      </x:c>
      <x:c r="L78" s="21" t="str">
        <x:f>IF(E78="","",IF(AND(COUNTIF(LISTS!$A$2:$A$8,E78)=1,E78=UPPER(E78)),"VALID","INVALID"))</x:f>
      </x:c>
      <x:c r="M78" s="21" t="str">
        <x:f>IF(F78="","",IF(AND(COUNTIF(LISTS!$D$2:$D$4,F78)=1,IFERROR(FIND(F78,UPPER(F78)),0)=1),"VALID","INVALID"))</x:f>
      </x:c>
      <x:c r="N78" s="21" t="str">
        <x:f>IF(G78="","",IF(AND(COUNTIF(LISTS!$E$2:$E$4,G78)=1,IFERROR(FIND(G78,UPPER(G78)),0)=1),"VALID","INVALID"))</x:f>
      </x:c>
      <x:c r="O78" s="21" t="str">
        <x:f>IF(I78="","",IF(AND(COUNTIF(LISTS!$I$2:$I$4,I78)=1,IFERROR(FIND(I78,UPPER(I78)),0)=1),"VALID","INVALID"))</x:f>
      </x:c>
      <x:c r="P78" s="21" t="str">
        <x:f>IF(A78="","",IF(COUNTIF($A$6:$A$205,A78)&gt;1,"INVALID - DUPLICATE ID",IF(AND(B78&lt;&gt;"",D78&lt;&gt;"",J78&lt;&gt;"",OR(H78="NONE",H78="OPEN",H78="RESOLVED"),K78="VALID",L78="VALID",M78="VALID",N78="VALID",O78="VALID"),"VALID","INVALID - CONTROL TOKEN")))</x:f>
      </x:c>
      <x:c r="Q78" s="21" t="str">
        <x:f>IF(A78="","",IF(COUNTIFS(EVIDENCE_PACKET!$A$6:$A$205,D78,EVIDENCE_PACKET!$B$6:$B$205,A78,EVIDENCE_PACKET!$O$6:$O$205,"VALID")=1,"READY","INVALID - EVIDENCE LINK"))</x:f>
      </x:c>
      <x:c r="R78" s="21" t="str">
        <x:f>IF(A78="","",IF(OR(P78&lt;&gt;"VALID",Q78&lt;&gt;"READY",X78&lt;&gt;"MATCH"),"BLOCKED",IF(AND(C78="REGULATORY / REGISTRATION STATUS",E78="REGULATOR / OFFICIAL REGISTER"),"FIT",IF(AND(OR(C78="SERVICE EXISTS / IS OFFERED",C78="ACCESS / AVAILABILITY"),E78="PROVIDER FIRST-PARTY PAGE"),"FIT",IF(AND(C78="EXPERIENCE SIGNAL",E78="REVIEW / FORUM / TESTIMONIAL"),"FIT",IF(AND(C78="VISIBILITY / DISCOVERY",E78="SEARCH / VISIBILITY OBSERVATION"),"FIT",IF(AND(C78="PUBLIC MARKETING / ADVERTISING CLAIM",E78="UK ADVERTISING / CLAIMS GOVERNANCE"),"FIT",IF(AND(OR(C78="CLINICAL EFFICACY / EFFECT",C78="SAFETY",C78="PATIENT ELIGIBILITY / SUITABILITY"),OR(E78="CLINICAL GUIDELINE / EVIDENCE STANDARD",E78="MANUFACTURER / PRODUCT PAGE")),"REVIEW","MISMATCH"))))))))</x:f>
      </x:c>
      <x:c r="S78" s="21" t="str">
        <x:f>IF(A78="","",IF(OR(P78&lt;&gt;"VALID",Q78&lt;&gt;"READY",X78&lt;&gt;"MATCH"),"BLOCKED",IF(W78="UNRESOLVED","BLOCKED - EVIDENCE UNRESOLVED",IF(W78="INFERRED","ESCALATE",IF(F78&lt;&gt;"CURRENT","BLOCKED - FRESHNESS",IF(G78&lt;&gt;"YES","BLOCKED - JURISDICTION",IF(H78="OPEN","BLOCKED - CONFLICT",IF(AND(OR(C78="CLINICAL EFFICACY / EFFECT",C78="SAFETY",C78="PATIENT ELIGIBILITY / SUITABILITY"),I78="REQUIRED / NOT COMPLETED"),"ESCALATE",IF(R78="MISMATCH","BLOCKED",IF(R78="REVIEW","ESCALATE","READY"))))))))))</x:f>
      </x:c>
      <x:c r="T78" s="21" t="str">
        <x:f>IF(A78="","",IF(S78="READY",IF(C78="REGULATORY / REGISTRATION STATUS","PUBLISH OFFICIAL STATUS",IF(OR(C78="SERVICE EXISTS / IS OFFERED",C78="ACCESS / AVAILABILITY"),"PUBLISH SERVICE FACT",IF(C78="PUBLIC MARKETING / ADVERTISING CLAIM","PUBLISH SCOPED CONTEXT",IF(C78="EXPERIENCE SIGNAL","REFERENCE ONLY",IF(C78="VISIBILITY / DISCOVERY","DISCOVERY ONLY","PUBLISH SCOPED CONTEXT"))))),IF(S78="ESCALATE","ESCALATE","REFUSE STRONGER CLAIM")))</x:f>
      </x:c>
      <x:c r="U78" s="21" t="str">
        <x:f>IF(A78="","",IF(C78="REGULATORY / REGISTRATION STATUS","Do not infer clinical superiority, outcomes or current capacity.",IF(OR(C78="SERVICE EXISTS / IS OFFERED",C78="ACCESS / AVAILABILITY"),"Do not infer efficacy, safety, suitability or comparative quality.",IF(C78="PUBLIC MARKETING / ADVERTISING CLAIM","Do not infer clinical efficacy, patient suitability, treatment outcomes or legal clearance for a specific advert.",IF(C78="EXPERIENCE SIGNAL","Do not infer representative efficacy, safety rates or causal outcomes.",IF(C78="VISIBILITY / DISCOVERY","Do not infer healthcare quality, efficacy, safety, capacity or suitability.","Do not infer a consequential healthcare claim beyond the reviewed evidence scope."))))))</x:f>
      </x:c>
      <x:c r="V78" s="21" t="str">
        <x:f>IF(A78="","","Reopen when source role, freshness, jurisdiction, material conflict, specialist-review state or claim scope changes.")</x:f>
      </x:c>
      <x:c r="W78" s="34" t="str">
        <x:f>IF(D78="","",IF(COUNTIFS(EVIDENCE_PACKET!$A$6:$A$205,D78,EVIDENCE_PACKET!$B$6:$B$205,A78,EVIDENCE_PACKET!$O$6:$O$205,"VALID")=1,VLOOKUP(D78,EVIDENCE_PACKET!$A$6:$O$205,5,FALSE),"INVALID LINK"))</x:f>
      </x:c>
      <x:c r="X78" s="34" t="str">
        <x:f>IF(A78="","",IF(Q78&lt;&gt;"READY","INVALID - EVIDENCE LINK",IF(AND(E78=VLOOKUP(D78,EVIDENCE_PACKET!$A$6:$O$205,3,FALSE),W78=VLOOKUP(D78,EVIDENCE_PACKET!$A$6:$O$205,5,FALSE),F78=VLOOKUP(D78,EVIDENCE_PACKET!$A$6:$O$205,6,FALSE),G78=VLOOKUP(D78,EVIDENCE_PACKET!$A$6:$O$205,7,FALSE)),"MATCH","MISMATCH - UPSTREAM EVIDENCE")))</x:f>
      </x:c>
    </x:row>
    <x:row r="79">
      <x:c r="A79" s="17"/>
      <x:c r="B79" s="17"/>
      <x:c r="C79" s="17"/>
      <x:c r="D79" s="17"/>
      <x:c r="E79" s="34" t="str">
        <x:f>IF(D79="","",IF(COUNTIFS(EVIDENCE_PACKET!$A$6:$A$205,D79,EVIDENCE_PACKET!$B$6:$B$205,A79,EVIDENCE_PACKET!$O$6:$O$205,"VALID")=1,VLOOKUP(D79,EVIDENCE_PACKET!$A$6:$O$205,3,FALSE),"INVALID LINK"))</x:f>
      </x:c>
      <x:c r="F79" s="34" t="str">
        <x:f>IF(D79="","",IF(COUNTIFS(EVIDENCE_PACKET!$A$6:$A$205,D79,EVIDENCE_PACKET!$B$6:$B$205,A79,EVIDENCE_PACKET!$O$6:$O$205,"VALID")=1,VLOOKUP(D79,EVIDENCE_PACKET!$A$6:$O$205,6,FALSE),"INVALID LINK"))</x:f>
      </x:c>
      <x:c r="G79" s="34" t="str">
        <x:f>IF(D79="","",IF(COUNTIFS(EVIDENCE_PACKET!$A$6:$A$205,D79,EVIDENCE_PACKET!$B$6:$B$205,A79,EVIDENCE_PACKET!$O$6:$O$205,"VALID")=1,VLOOKUP(D79,EVIDENCE_PACKET!$A$6:$O$205,7,FALSE),"INVALID LINK"))</x:f>
      </x:c>
      <x:c r="H79" s="34" t="str">
        <x:f>IF(A79="","",IF(COUNTIFS(CONFLICTS!$B$6:$B$205,A79,CONFLICTS!$H$6:$H$205,"YES",CONFLICTS!$I$6:$I$205,"OPEN",CONFLICTS!$R$6:$R$205,"VALID")&gt;0,"OPEN",IF(COUNTIFS(CONFLICTS!$B$6:$B$205,A79,CONFLICTS!$I$6:$I$205,"RESOLVED",CONFLICTS!$R$6:$R$205,"VALID")&gt;0,"RESOLVED","NONE")))</x:f>
      </x:c>
      <x:c r="I79" s="17"/>
      <x:c r="J79" s="17"/>
      <x:c r="K79" s="21" t="str">
        <x:f>IF(C79="","",IF(AND(COUNTIF(LISTS!$B$2:$B$10,C79)=1,C79=UPPER(C79)),"VALID","INVALID"))</x:f>
      </x:c>
      <x:c r="L79" s="21" t="str">
        <x:f>IF(E79="","",IF(AND(COUNTIF(LISTS!$A$2:$A$8,E79)=1,E79=UPPER(E79)),"VALID","INVALID"))</x:f>
      </x:c>
      <x:c r="M79" s="21" t="str">
        <x:f>IF(F79="","",IF(AND(COUNTIF(LISTS!$D$2:$D$4,F79)=1,IFERROR(FIND(F79,UPPER(F79)),0)=1),"VALID","INVALID"))</x:f>
      </x:c>
      <x:c r="N79" s="21" t="str">
        <x:f>IF(G79="","",IF(AND(COUNTIF(LISTS!$E$2:$E$4,G79)=1,IFERROR(FIND(G79,UPPER(G79)),0)=1),"VALID","INVALID"))</x:f>
      </x:c>
      <x:c r="O79" s="21" t="str">
        <x:f>IF(I79="","",IF(AND(COUNTIF(LISTS!$I$2:$I$4,I79)=1,IFERROR(FIND(I79,UPPER(I79)),0)=1),"VALID","INVALID"))</x:f>
      </x:c>
      <x:c r="P79" s="21" t="str">
        <x:f>IF(A79="","",IF(COUNTIF($A$6:$A$205,A79)&gt;1,"INVALID - DUPLICATE ID",IF(AND(B79&lt;&gt;"",D79&lt;&gt;"",J79&lt;&gt;"",OR(H79="NONE",H79="OPEN",H79="RESOLVED"),K79="VALID",L79="VALID",M79="VALID",N79="VALID",O79="VALID"),"VALID","INVALID - CONTROL TOKEN")))</x:f>
      </x:c>
      <x:c r="Q79" s="21" t="str">
        <x:f>IF(A79="","",IF(COUNTIFS(EVIDENCE_PACKET!$A$6:$A$205,D79,EVIDENCE_PACKET!$B$6:$B$205,A79,EVIDENCE_PACKET!$O$6:$O$205,"VALID")=1,"READY","INVALID - EVIDENCE LINK"))</x:f>
      </x:c>
      <x:c r="R79" s="21" t="str">
        <x:f>IF(A79="","",IF(OR(P79&lt;&gt;"VALID",Q79&lt;&gt;"READY",X79&lt;&gt;"MATCH"),"BLOCKED",IF(AND(C79="REGULATORY / REGISTRATION STATUS",E79="REGULATOR / OFFICIAL REGISTER"),"FIT",IF(AND(OR(C79="SERVICE EXISTS / IS OFFERED",C79="ACCESS / AVAILABILITY"),E79="PROVIDER FIRST-PARTY PAGE"),"FIT",IF(AND(C79="EXPERIENCE SIGNAL",E79="REVIEW / FORUM / TESTIMONIAL"),"FIT",IF(AND(C79="VISIBILITY / DISCOVERY",E79="SEARCH / VISIBILITY OBSERVATION"),"FIT",IF(AND(C79="PUBLIC MARKETING / ADVERTISING CLAIM",E79="UK ADVERTISING / CLAIMS GOVERNANCE"),"FIT",IF(AND(OR(C79="CLINICAL EFFICACY / EFFECT",C79="SAFETY",C79="PATIENT ELIGIBILITY / SUITABILITY"),OR(E79="CLINICAL GUIDELINE / EVIDENCE STANDARD",E79="MANUFACTURER / PRODUCT PAGE")),"REVIEW","MISMATCH"))))))))</x:f>
      </x:c>
      <x:c r="S79" s="21" t="str">
        <x:f>IF(A79="","",IF(OR(P79&lt;&gt;"VALID",Q79&lt;&gt;"READY",X79&lt;&gt;"MATCH"),"BLOCKED",IF(W79="UNRESOLVED","BLOCKED - EVIDENCE UNRESOLVED",IF(W79="INFERRED","ESCALATE",IF(F79&lt;&gt;"CURRENT","BLOCKED - FRESHNESS",IF(G79&lt;&gt;"YES","BLOCKED - JURISDICTION",IF(H79="OPEN","BLOCKED - CONFLICT",IF(AND(OR(C79="CLINICAL EFFICACY / EFFECT",C79="SAFETY",C79="PATIENT ELIGIBILITY / SUITABILITY"),I79="REQUIRED / NOT COMPLETED"),"ESCALATE",IF(R79="MISMATCH","BLOCKED",IF(R79="REVIEW","ESCALATE","READY"))))))))))</x:f>
      </x:c>
      <x:c r="T79" s="21" t="str">
        <x:f>IF(A79="","",IF(S79="READY",IF(C79="REGULATORY / REGISTRATION STATUS","PUBLISH OFFICIAL STATUS",IF(OR(C79="SERVICE EXISTS / IS OFFERED",C79="ACCESS / AVAILABILITY"),"PUBLISH SERVICE FACT",IF(C79="PUBLIC MARKETING / ADVERTISING CLAIM","PUBLISH SCOPED CONTEXT",IF(C79="EXPERIENCE SIGNAL","REFERENCE ONLY",IF(C79="VISIBILITY / DISCOVERY","DISCOVERY ONLY","PUBLISH SCOPED CONTEXT"))))),IF(S79="ESCALATE","ESCALATE","REFUSE STRONGER CLAIM")))</x:f>
      </x:c>
      <x:c r="U79" s="21" t="str">
        <x:f>IF(A79="","",IF(C79="REGULATORY / REGISTRATION STATUS","Do not infer clinical superiority, outcomes or current capacity.",IF(OR(C79="SERVICE EXISTS / IS OFFERED",C79="ACCESS / AVAILABILITY"),"Do not infer efficacy, safety, suitability or comparative quality.",IF(C79="PUBLIC MARKETING / ADVERTISING CLAIM","Do not infer clinical efficacy, patient suitability, treatment outcomes or legal clearance for a specific advert.",IF(C79="EXPERIENCE SIGNAL","Do not infer representative efficacy, safety rates or causal outcomes.",IF(C79="VISIBILITY / DISCOVERY","Do not infer healthcare quality, efficacy, safety, capacity or suitability.","Do not infer a consequential healthcare claim beyond the reviewed evidence scope."))))))</x:f>
      </x:c>
      <x:c r="V79" s="21" t="str">
        <x:f>IF(A79="","","Reopen when source role, freshness, jurisdiction, material conflict, specialist-review state or claim scope changes.")</x:f>
      </x:c>
      <x:c r="W79" s="34" t="str">
        <x:f>IF(D79="","",IF(COUNTIFS(EVIDENCE_PACKET!$A$6:$A$205,D79,EVIDENCE_PACKET!$B$6:$B$205,A79,EVIDENCE_PACKET!$O$6:$O$205,"VALID")=1,VLOOKUP(D79,EVIDENCE_PACKET!$A$6:$O$205,5,FALSE),"INVALID LINK"))</x:f>
      </x:c>
      <x:c r="X79" s="34" t="str">
        <x:f>IF(A79="","",IF(Q79&lt;&gt;"READY","INVALID - EVIDENCE LINK",IF(AND(E79=VLOOKUP(D79,EVIDENCE_PACKET!$A$6:$O$205,3,FALSE),W79=VLOOKUP(D79,EVIDENCE_PACKET!$A$6:$O$205,5,FALSE),F79=VLOOKUP(D79,EVIDENCE_PACKET!$A$6:$O$205,6,FALSE),G79=VLOOKUP(D79,EVIDENCE_PACKET!$A$6:$O$205,7,FALSE)),"MATCH","MISMATCH - UPSTREAM EVIDENCE")))</x:f>
      </x:c>
    </x:row>
    <x:row r="80">
      <x:c r="A80" s="17"/>
      <x:c r="B80" s="17"/>
      <x:c r="C80" s="17"/>
      <x:c r="D80" s="17"/>
      <x:c r="E80" s="34" t="str">
        <x:f>IF(D80="","",IF(COUNTIFS(EVIDENCE_PACKET!$A$6:$A$205,D80,EVIDENCE_PACKET!$B$6:$B$205,A80,EVIDENCE_PACKET!$O$6:$O$205,"VALID")=1,VLOOKUP(D80,EVIDENCE_PACKET!$A$6:$O$205,3,FALSE),"INVALID LINK"))</x:f>
      </x:c>
      <x:c r="F80" s="34" t="str">
        <x:f>IF(D80="","",IF(COUNTIFS(EVIDENCE_PACKET!$A$6:$A$205,D80,EVIDENCE_PACKET!$B$6:$B$205,A80,EVIDENCE_PACKET!$O$6:$O$205,"VALID")=1,VLOOKUP(D80,EVIDENCE_PACKET!$A$6:$O$205,6,FALSE),"INVALID LINK"))</x:f>
      </x:c>
      <x:c r="G80" s="34" t="str">
        <x:f>IF(D80="","",IF(COUNTIFS(EVIDENCE_PACKET!$A$6:$A$205,D80,EVIDENCE_PACKET!$B$6:$B$205,A80,EVIDENCE_PACKET!$O$6:$O$205,"VALID")=1,VLOOKUP(D80,EVIDENCE_PACKET!$A$6:$O$205,7,FALSE),"INVALID LINK"))</x:f>
      </x:c>
      <x:c r="H80" s="34" t="str">
        <x:f>IF(A80="","",IF(COUNTIFS(CONFLICTS!$B$6:$B$205,A80,CONFLICTS!$H$6:$H$205,"YES",CONFLICTS!$I$6:$I$205,"OPEN",CONFLICTS!$R$6:$R$205,"VALID")&gt;0,"OPEN",IF(COUNTIFS(CONFLICTS!$B$6:$B$205,A80,CONFLICTS!$I$6:$I$205,"RESOLVED",CONFLICTS!$R$6:$R$205,"VALID")&gt;0,"RESOLVED","NONE")))</x:f>
      </x:c>
      <x:c r="I80" s="17"/>
      <x:c r="J80" s="17"/>
      <x:c r="K80" s="21" t="str">
        <x:f>IF(C80="","",IF(AND(COUNTIF(LISTS!$B$2:$B$10,C80)=1,C80=UPPER(C80)),"VALID","INVALID"))</x:f>
      </x:c>
      <x:c r="L80" s="21" t="str">
        <x:f>IF(E80="","",IF(AND(COUNTIF(LISTS!$A$2:$A$8,E80)=1,E80=UPPER(E80)),"VALID","INVALID"))</x:f>
      </x:c>
      <x:c r="M80" s="21" t="str">
        <x:f>IF(F80="","",IF(AND(COUNTIF(LISTS!$D$2:$D$4,F80)=1,IFERROR(FIND(F80,UPPER(F80)),0)=1),"VALID","INVALID"))</x:f>
      </x:c>
      <x:c r="N80" s="21" t="str">
        <x:f>IF(G80="","",IF(AND(COUNTIF(LISTS!$E$2:$E$4,G80)=1,IFERROR(FIND(G80,UPPER(G80)),0)=1),"VALID","INVALID"))</x:f>
      </x:c>
      <x:c r="O80" s="21" t="str">
        <x:f>IF(I80="","",IF(AND(COUNTIF(LISTS!$I$2:$I$4,I80)=1,IFERROR(FIND(I80,UPPER(I80)),0)=1),"VALID","INVALID"))</x:f>
      </x:c>
      <x:c r="P80" s="21" t="str">
        <x:f>IF(A80="","",IF(COUNTIF($A$6:$A$205,A80)&gt;1,"INVALID - DUPLICATE ID",IF(AND(B80&lt;&gt;"",D80&lt;&gt;"",J80&lt;&gt;"",OR(H80="NONE",H80="OPEN",H80="RESOLVED"),K80="VALID",L80="VALID",M80="VALID",N80="VALID",O80="VALID"),"VALID","INVALID - CONTROL TOKEN")))</x:f>
      </x:c>
      <x:c r="Q80" s="21" t="str">
        <x:f>IF(A80="","",IF(COUNTIFS(EVIDENCE_PACKET!$A$6:$A$205,D80,EVIDENCE_PACKET!$B$6:$B$205,A80,EVIDENCE_PACKET!$O$6:$O$205,"VALID")=1,"READY","INVALID - EVIDENCE LINK"))</x:f>
      </x:c>
      <x:c r="R80" s="21" t="str">
        <x:f>IF(A80="","",IF(OR(P80&lt;&gt;"VALID",Q80&lt;&gt;"READY",X80&lt;&gt;"MATCH"),"BLOCKED",IF(AND(C80="REGULATORY / REGISTRATION STATUS",E80="REGULATOR / OFFICIAL REGISTER"),"FIT",IF(AND(OR(C80="SERVICE EXISTS / IS OFFERED",C80="ACCESS / AVAILABILITY"),E80="PROVIDER FIRST-PARTY PAGE"),"FIT",IF(AND(C80="EXPERIENCE SIGNAL",E80="REVIEW / FORUM / TESTIMONIAL"),"FIT",IF(AND(C80="VISIBILITY / DISCOVERY",E80="SEARCH / VISIBILITY OBSERVATION"),"FIT",IF(AND(C80="PUBLIC MARKETING / ADVERTISING CLAIM",E80="UK ADVERTISING / CLAIMS GOVERNANCE"),"FIT",IF(AND(OR(C80="CLINICAL EFFICACY / EFFECT",C80="SAFETY",C80="PATIENT ELIGIBILITY / SUITABILITY"),OR(E80="CLINICAL GUIDELINE / EVIDENCE STANDARD",E80="MANUFACTURER / PRODUCT PAGE")),"REVIEW","MISMATCH"))))))))</x:f>
      </x:c>
      <x:c r="S80" s="21" t="str">
        <x:f>IF(A80="","",IF(OR(P80&lt;&gt;"VALID",Q80&lt;&gt;"READY",X80&lt;&gt;"MATCH"),"BLOCKED",IF(W80="UNRESOLVED","BLOCKED - EVIDENCE UNRESOLVED",IF(W80="INFERRED","ESCALATE",IF(F80&lt;&gt;"CURRENT","BLOCKED - FRESHNESS",IF(G80&lt;&gt;"YES","BLOCKED - JURISDICTION",IF(H80="OPEN","BLOCKED - CONFLICT",IF(AND(OR(C80="CLINICAL EFFICACY / EFFECT",C80="SAFETY",C80="PATIENT ELIGIBILITY / SUITABILITY"),I80="REQUIRED / NOT COMPLETED"),"ESCALATE",IF(R80="MISMATCH","BLOCKED",IF(R80="REVIEW","ESCALATE","READY"))))))))))</x:f>
      </x:c>
      <x:c r="T80" s="21" t="str">
        <x:f>IF(A80="","",IF(S80="READY",IF(C80="REGULATORY / REGISTRATION STATUS","PUBLISH OFFICIAL STATUS",IF(OR(C80="SERVICE EXISTS / IS OFFERED",C80="ACCESS / AVAILABILITY"),"PUBLISH SERVICE FACT",IF(C80="PUBLIC MARKETING / ADVERTISING CLAIM","PUBLISH SCOPED CONTEXT",IF(C80="EXPERIENCE SIGNAL","REFERENCE ONLY",IF(C80="VISIBILITY / DISCOVERY","DISCOVERY ONLY","PUBLISH SCOPED CONTEXT"))))),IF(S80="ESCALATE","ESCALATE","REFUSE STRONGER CLAIM")))</x:f>
      </x:c>
      <x:c r="U80" s="21" t="str">
        <x:f>IF(A80="","",IF(C80="REGULATORY / REGISTRATION STATUS","Do not infer clinical superiority, outcomes or current capacity.",IF(OR(C80="SERVICE EXISTS / IS OFFERED",C80="ACCESS / AVAILABILITY"),"Do not infer efficacy, safety, suitability or comparative quality.",IF(C80="PUBLIC MARKETING / ADVERTISING CLAIM","Do not infer clinical efficacy, patient suitability, treatment outcomes or legal clearance for a specific advert.",IF(C80="EXPERIENCE SIGNAL","Do not infer representative efficacy, safety rates or causal outcomes.",IF(C80="VISIBILITY / DISCOVERY","Do not infer healthcare quality, efficacy, safety, capacity or suitability.","Do not infer a consequential healthcare claim beyond the reviewed evidence scope."))))))</x:f>
      </x:c>
      <x:c r="V80" s="21" t="str">
        <x:f>IF(A80="","","Reopen when source role, freshness, jurisdiction, material conflict, specialist-review state or claim scope changes.")</x:f>
      </x:c>
      <x:c r="W80" s="34" t="str">
        <x:f>IF(D80="","",IF(COUNTIFS(EVIDENCE_PACKET!$A$6:$A$205,D80,EVIDENCE_PACKET!$B$6:$B$205,A80,EVIDENCE_PACKET!$O$6:$O$205,"VALID")=1,VLOOKUP(D80,EVIDENCE_PACKET!$A$6:$O$205,5,FALSE),"INVALID LINK"))</x:f>
      </x:c>
      <x:c r="X80" s="34" t="str">
        <x:f>IF(A80="","",IF(Q80&lt;&gt;"READY","INVALID - EVIDENCE LINK",IF(AND(E80=VLOOKUP(D80,EVIDENCE_PACKET!$A$6:$O$205,3,FALSE),W80=VLOOKUP(D80,EVIDENCE_PACKET!$A$6:$O$205,5,FALSE),F80=VLOOKUP(D80,EVIDENCE_PACKET!$A$6:$O$205,6,FALSE),G80=VLOOKUP(D80,EVIDENCE_PACKET!$A$6:$O$205,7,FALSE)),"MATCH","MISMATCH - UPSTREAM EVIDENCE")))</x:f>
      </x:c>
    </x:row>
    <x:row r="81">
      <x:c r="A81" s="17"/>
      <x:c r="B81" s="17"/>
      <x:c r="C81" s="17"/>
      <x:c r="D81" s="17"/>
      <x:c r="E81" s="34" t="str">
        <x:f>IF(D81="","",IF(COUNTIFS(EVIDENCE_PACKET!$A$6:$A$205,D81,EVIDENCE_PACKET!$B$6:$B$205,A81,EVIDENCE_PACKET!$O$6:$O$205,"VALID")=1,VLOOKUP(D81,EVIDENCE_PACKET!$A$6:$O$205,3,FALSE),"INVALID LINK"))</x:f>
      </x:c>
      <x:c r="F81" s="34" t="str">
        <x:f>IF(D81="","",IF(COUNTIFS(EVIDENCE_PACKET!$A$6:$A$205,D81,EVIDENCE_PACKET!$B$6:$B$205,A81,EVIDENCE_PACKET!$O$6:$O$205,"VALID")=1,VLOOKUP(D81,EVIDENCE_PACKET!$A$6:$O$205,6,FALSE),"INVALID LINK"))</x:f>
      </x:c>
      <x:c r="G81" s="34" t="str">
        <x:f>IF(D81="","",IF(COUNTIFS(EVIDENCE_PACKET!$A$6:$A$205,D81,EVIDENCE_PACKET!$B$6:$B$205,A81,EVIDENCE_PACKET!$O$6:$O$205,"VALID")=1,VLOOKUP(D81,EVIDENCE_PACKET!$A$6:$O$205,7,FALSE),"INVALID LINK"))</x:f>
      </x:c>
      <x:c r="H81" s="34" t="str">
        <x:f>IF(A81="","",IF(COUNTIFS(CONFLICTS!$B$6:$B$205,A81,CONFLICTS!$H$6:$H$205,"YES",CONFLICTS!$I$6:$I$205,"OPEN",CONFLICTS!$R$6:$R$205,"VALID")&gt;0,"OPEN",IF(COUNTIFS(CONFLICTS!$B$6:$B$205,A81,CONFLICTS!$I$6:$I$205,"RESOLVED",CONFLICTS!$R$6:$R$205,"VALID")&gt;0,"RESOLVED","NONE")))</x:f>
      </x:c>
      <x:c r="I81" s="17"/>
      <x:c r="J81" s="17"/>
      <x:c r="K81" s="21" t="str">
        <x:f>IF(C81="","",IF(AND(COUNTIF(LISTS!$B$2:$B$10,C81)=1,C81=UPPER(C81)),"VALID","INVALID"))</x:f>
      </x:c>
      <x:c r="L81" s="21" t="str">
        <x:f>IF(E81="","",IF(AND(COUNTIF(LISTS!$A$2:$A$8,E81)=1,E81=UPPER(E81)),"VALID","INVALID"))</x:f>
      </x:c>
      <x:c r="M81" s="21" t="str">
        <x:f>IF(F81="","",IF(AND(COUNTIF(LISTS!$D$2:$D$4,F81)=1,IFERROR(FIND(F81,UPPER(F81)),0)=1),"VALID","INVALID"))</x:f>
      </x:c>
      <x:c r="N81" s="21" t="str">
        <x:f>IF(G81="","",IF(AND(COUNTIF(LISTS!$E$2:$E$4,G81)=1,IFERROR(FIND(G81,UPPER(G81)),0)=1),"VALID","INVALID"))</x:f>
      </x:c>
      <x:c r="O81" s="21" t="str">
        <x:f>IF(I81="","",IF(AND(COUNTIF(LISTS!$I$2:$I$4,I81)=1,IFERROR(FIND(I81,UPPER(I81)),0)=1),"VALID","INVALID"))</x:f>
      </x:c>
      <x:c r="P81" s="21" t="str">
        <x:f>IF(A81="","",IF(COUNTIF($A$6:$A$205,A81)&gt;1,"INVALID - DUPLICATE ID",IF(AND(B81&lt;&gt;"",D81&lt;&gt;"",J81&lt;&gt;"",OR(H81="NONE",H81="OPEN",H81="RESOLVED"),K81="VALID",L81="VALID",M81="VALID",N81="VALID",O81="VALID"),"VALID","INVALID - CONTROL TOKEN")))</x:f>
      </x:c>
      <x:c r="Q81" s="21" t="str">
        <x:f>IF(A81="","",IF(COUNTIFS(EVIDENCE_PACKET!$A$6:$A$205,D81,EVIDENCE_PACKET!$B$6:$B$205,A81,EVIDENCE_PACKET!$O$6:$O$205,"VALID")=1,"READY","INVALID - EVIDENCE LINK"))</x:f>
      </x:c>
      <x:c r="R81" s="21" t="str">
        <x:f>IF(A81="","",IF(OR(P81&lt;&gt;"VALID",Q81&lt;&gt;"READY",X81&lt;&gt;"MATCH"),"BLOCKED",IF(AND(C81="REGULATORY / REGISTRATION STATUS",E81="REGULATOR / OFFICIAL REGISTER"),"FIT",IF(AND(OR(C81="SERVICE EXISTS / IS OFFERED",C81="ACCESS / AVAILABILITY"),E81="PROVIDER FIRST-PARTY PAGE"),"FIT",IF(AND(C81="EXPERIENCE SIGNAL",E81="REVIEW / FORUM / TESTIMONIAL"),"FIT",IF(AND(C81="VISIBILITY / DISCOVERY",E81="SEARCH / VISIBILITY OBSERVATION"),"FIT",IF(AND(C81="PUBLIC MARKETING / ADVERTISING CLAIM",E81="UK ADVERTISING / CLAIMS GOVERNANCE"),"FIT",IF(AND(OR(C81="CLINICAL EFFICACY / EFFECT",C81="SAFETY",C81="PATIENT ELIGIBILITY / SUITABILITY"),OR(E81="CLINICAL GUIDELINE / EVIDENCE STANDARD",E81="MANUFACTURER / PRODUCT PAGE")),"REVIEW","MISMATCH"))))))))</x:f>
      </x:c>
      <x:c r="S81" s="21" t="str">
        <x:f>IF(A81="","",IF(OR(P81&lt;&gt;"VALID",Q81&lt;&gt;"READY",X81&lt;&gt;"MATCH"),"BLOCKED",IF(W81="UNRESOLVED","BLOCKED - EVIDENCE UNRESOLVED",IF(W81="INFERRED","ESCALATE",IF(F81&lt;&gt;"CURRENT","BLOCKED - FRESHNESS",IF(G81&lt;&gt;"YES","BLOCKED - JURISDICTION",IF(H81="OPEN","BLOCKED - CONFLICT",IF(AND(OR(C81="CLINICAL EFFICACY / EFFECT",C81="SAFETY",C81="PATIENT ELIGIBILITY / SUITABILITY"),I81="REQUIRED / NOT COMPLETED"),"ESCALATE",IF(R81="MISMATCH","BLOCKED",IF(R81="REVIEW","ESCALATE","READY"))))))))))</x:f>
      </x:c>
      <x:c r="T81" s="21" t="str">
        <x:f>IF(A81="","",IF(S81="READY",IF(C81="REGULATORY / REGISTRATION STATUS","PUBLISH OFFICIAL STATUS",IF(OR(C81="SERVICE EXISTS / IS OFFERED",C81="ACCESS / AVAILABILITY"),"PUBLISH SERVICE FACT",IF(C81="PUBLIC MARKETING / ADVERTISING CLAIM","PUBLISH SCOPED CONTEXT",IF(C81="EXPERIENCE SIGNAL","REFERENCE ONLY",IF(C81="VISIBILITY / DISCOVERY","DISCOVERY ONLY","PUBLISH SCOPED CONTEXT"))))),IF(S81="ESCALATE","ESCALATE","REFUSE STRONGER CLAIM")))</x:f>
      </x:c>
      <x:c r="U81" s="21" t="str">
        <x:f>IF(A81="","",IF(C81="REGULATORY / REGISTRATION STATUS","Do not infer clinical superiority, outcomes or current capacity.",IF(OR(C81="SERVICE EXISTS / IS OFFERED",C81="ACCESS / AVAILABILITY"),"Do not infer efficacy, safety, suitability or comparative quality.",IF(C81="PUBLIC MARKETING / ADVERTISING CLAIM","Do not infer clinical efficacy, patient suitability, treatment outcomes or legal clearance for a specific advert.",IF(C81="EXPERIENCE SIGNAL","Do not infer representative efficacy, safety rates or causal outcomes.",IF(C81="VISIBILITY / DISCOVERY","Do not infer healthcare quality, efficacy, safety, capacity or suitability.","Do not infer a consequential healthcare claim beyond the reviewed evidence scope."))))))</x:f>
      </x:c>
      <x:c r="V81" s="21" t="str">
        <x:f>IF(A81="","","Reopen when source role, freshness, jurisdiction, material conflict, specialist-review state or claim scope changes.")</x:f>
      </x:c>
      <x:c r="W81" s="34" t="str">
        <x:f>IF(D81="","",IF(COUNTIFS(EVIDENCE_PACKET!$A$6:$A$205,D81,EVIDENCE_PACKET!$B$6:$B$205,A81,EVIDENCE_PACKET!$O$6:$O$205,"VALID")=1,VLOOKUP(D81,EVIDENCE_PACKET!$A$6:$O$205,5,FALSE),"INVALID LINK"))</x:f>
      </x:c>
      <x:c r="X81" s="34" t="str">
        <x:f>IF(A81="","",IF(Q81&lt;&gt;"READY","INVALID - EVIDENCE LINK",IF(AND(E81=VLOOKUP(D81,EVIDENCE_PACKET!$A$6:$O$205,3,FALSE),W81=VLOOKUP(D81,EVIDENCE_PACKET!$A$6:$O$205,5,FALSE),F81=VLOOKUP(D81,EVIDENCE_PACKET!$A$6:$O$205,6,FALSE),G81=VLOOKUP(D81,EVIDENCE_PACKET!$A$6:$O$205,7,FALSE)),"MATCH","MISMATCH - UPSTREAM EVIDENCE")))</x:f>
      </x:c>
    </x:row>
    <x:row r="82">
      <x:c r="A82" s="17"/>
      <x:c r="B82" s="17"/>
      <x:c r="C82" s="17"/>
      <x:c r="D82" s="17"/>
      <x:c r="E82" s="34" t="str">
        <x:f>IF(D82="","",IF(COUNTIFS(EVIDENCE_PACKET!$A$6:$A$205,D82,EVIDENCE_PACKET!$B$6:$B$205,A82,EVIDENCE_PACKET!$O$6:$O$205,"VALID")=1,VLOOKUP(D82,EVIDENCE_PACKET!$A$6:$O$205,3,FALSE),"INVALID LINK"))</x:f>
      </x:c>
      <x:c r="F82" s="34" t="str">
        <x:f>IF(D82="","",IF(COUNTIFS(EVIDENCE_PACKET!$A$6:$A$205,D82,EVIDENCE_PACKET!$B$6:$B$205,A82,EVIDENCE_PACKET!$O$6:$O$205,"VALID")=1,VLOOKUP(D82,EVIDENCE_PACKET!$A$6:$O$205,6,FALSE),"INVALID LINK"))</x:f>
      </x:c>
      <x:c r="G82" s="34" t="str">
        <x:f>IF(D82="","",IF(COUNTIFS(EVIDENCE_PACKET!$A$6:$A$205,D82,EVIDENCE_PACKET!$B$6:$B$205,A82,EVIDENCE_PACKET!$O$6:$O$205,"VALID")=1,VLOOKUP(D82,EVIDENCE_PACKET!$A$6:$O$205,7,FALSE),"INVALID LINK"))</x:f>
      </x:c>
      <x:c r="H82" s="34" t="str">
        <x:f>IF(A82="","",IF(COUNTIFS(CONFLICTS!$B$6:$B$205,A82,CONFLICTS!$H$6:$H$205,"YES",CONFLICTS!$I$6:$I$205,"OPEN",CONFLICTS!$R$6:$R$205,"VALID")&gt;0,"OPEN",IF(COUNTIFS(CONFLICTS!$B$6:$B$205,A82,CONFLICTS!$I$6:$I$205,"RESOLVED",CONFLICTS!$R$6:$R$205,"VALID")&gt;0,"RESOLVED","NONE")))</x:f>
      </x:c>
      <x:c r="I82" s="17"/>
      <x:c r="J82" s="17"/>
      <x:c r="K82" s="21" t="str">
        <x:f>IF(C82="","",IF(AND(COUNTIF(LISTS!$B$2:$B$10,C82)=1,C82=UPPER(C82)),"VALID","INVALID"))</x:f>
      </x:c>
      <x:c r="L82" s="21" t="str">
        <x:f>IF(E82="","",IF(AND(COUNTIF(LISTS!$A$2:$A$8,E82)=1,E82=UPPER(E82)),"VALID","INVALID"))</x:f>
      </x:c>
      <x:c r="M82" s="21" t="str">
        <x:f>IF(F82="","",IF(AND(COUNTIF(LISTS!$D$2:$D$4,F82)=1,IFERROR(FIND(F82,UPPER(F82)),0)=1),"VALID","INVALID"))</x:f>
      </x:c>
      <x:c r="N82" s="21" t="str">
        <x:f>IF(G82="","",IF(AND(COUNTIF(LISTS!$E$2:$E$4,G82)=1,IFERROR(FIND(G82,UPPER(G82)),0)=1),"VALID","INVALID"))</x:f>
      </x:c>
      <x:c r="O82" s="21" t="str">
        <x:f>IF(I82="","",IF(AND(COUNTIF(LISTS!$I$2:$I$4,I82)=1,IFERROR(FIND(I82,UPPER(I82)),0)=1),"VALID","INVALID"))</x:f>
      </x:c>
      <x:c r="P82" s="21" t="str">
        <x:f>IF(A82="","",IF(COUNTIF($A$6:$A$205,A82)&gt;1,"INVALID - DUPLICATE ID",IF(AND(B82&lt;&gt;"",D82&lt;&gt;"",J82&lt;&gt;"",OR(H82="NONE",H82="OPEN",H82="RESOLVED"),K82="VALID",L82="VALID",M82="VALID",N82="VALID",O82="VALID"),"VALID","INVALID - CONTROL TOKEN")))</x:f>
      </x:c>
      <x:c r="Q82" s="21" t="str">
        <x:f>IF(A82="","",IF(COUNTIFS(EVIDENCE_PACKET!$A$6:$A$205,D82,EVIDENCE_PACKET!$B$6:$B$205,A82,EVIDENCE_PACKET!$O$6:$O$205,"VALID")=1,"READY","INVALID - EVIDENCE LINK"))</x:f>
      </x:c>
      <x:c r="R82" s="21" t="str">
        <x:f>IF(A82="","",IF(OR(P82&lt;&gt;"VALID",Q82&lt;&gt;"READY",X82&lt;&gt;"MATCH"),"BLOCKED",IF(AND(C82="REGULATORY / REGISTRATION STATUS",E82="REGULATOR / OFFICIAL REGISTER"),"FIT",IF(AND(OR(C82="SERVICE EXISTS / IS OFFERED",C82="ACCESS / AVAILABILITY"),E82="PROVIDER FIRST-PARTY PAGE"),"FIT",IF(AND(C82="EXPERIENCE SIGNAL",E82="REVIEW / FORUM / TESTIMONIAL"),"FIT",IF(AND(C82="VISIBILITY / DISCOVERY",E82="SEARCH / VISIBILITY OBSERVATION"),"FIT",IF(AND(C82="PUBLIC MARKETING / ADVERTISING CLAIM",E82="UK ADVERTISING / CLAIMS GOVERNANCE"),"FIT",IF(AND(OR(C82="CLINICAL EFFICACY / EFFECT",C82="SAFETY",C82="PATIENT ELIGIBILITY / SUITABILITY"),OR(E82="CLINICAL GUIDELINE / EVIDENCE STANDARD",E82="MANUFACTURER / PRODUCT PAGE")),"REVIEW","MISMATCH"))))))))</x:f>
      </x:c>
      <x:c r="S82" s="21" t="str">
        <x:f>IF(A82="","",IF(OR(P82&lt;&gt;"VALID",Q82&lt;&gt;"READY",X82&lt;&gt;"MATCH"),"BLOCKED",IF(W82="UNRESOLVED","BLOCKED - EVIDENCE UNRESOLVED",IF(W82="INFERRED","ESCALATE",IF(F82&lt;&gt;"CURRENT","BLOCKED - FRESHNESS",IF(G82&lt;&gt;"YES","BLOCKED - JURISDICTION",IF(H82="OPEN","BLOCKED - CONFLICT",IF(AND(OR(C82="CLINICAL EFFICACY / EFFECT",C82="SAFETY",C82="PATIENT ELIGIBILITY / SUITABILITY"),I82="REQUIRED / NOT COMPLETED"),"ESCALATE",IF(R82="MISMATCH","BLOCKED",IF(R82="REVIEW","ESCALATE","READY"))))))))))</x:f>
      </x:c>
      <x:c r="T82" s="21" t="str">
        <x:f>IF(A82="","",IF(S82="READY",IF(C82="REGULATORY / REGISTRATION STATUS","PUBLISH OFFICIAL STATUS",IF(OR(C82="SERVICE EXISTS / IS OFFERED",C82="ACCESS / AVAILABILITY"),"PUBLISH SERVICE FACT",IF(C82="PUBLIC MARKETING / ADVERTISING CLAIM","PUBLISH SCOPED CONTEXT",IF(C82="EXPERIENCE SIGNAL","REFERENCE ONLY",IF(C82="VISIBILITY / DISCOVERY","DISCOVERY ONLY","PUBLISH SCOPED CONTEXT"))))),IF(S82="ESCALATE","ESCALATE","REFUSE STRONGER CLAIM")))</x:f>
      </x:c>
      <x:c r="U82" s="21" t="str">
        <x:f>IF(A82="","",IF(C82="REGULATORY / REGISTRATION STATUS","Do not infer clinical superiority, outcomes or current capacity.",IF(OR(C82="SERVICE EXISTS / IS OFFERED",C82="ACCESS / AVAILABILITY"),"Do not infer efficacy, safety, suitability or comparative quality.",IF(C82="PUBLIC MARKETING / ADVERTISING CLAIM","Do not infer clinical efficacy, patient suitability, treatment outcomes or legal clearance for a specific advert.",IF(C82="EXPERIENCE SIGNAL","Do not infer representative efficacy, safety rates or causal outcomes.",IF(C82="VISIBILITY / DISCOVERY","Do not infer healthcare quality, efficacy, safety, capacity or suitability.","Do not infer a consequential healthcare claim beyond the reviewed evidence scope."))))))</x:f>
      </x:c>
      <x:c r="V82" s="21" t="str">
        <x:f>IF(A82="","","Reopen when source role, freshness, jurisdiction, material conflict, specialist-review state or claim scope changes.")</x:f>
      </x:c>
      <x:c r="W82" s="34" t="str">
        <x:f>IF(D82="","",IF(COUNTIFS(EVIDENCE_PACKET!$A$6:$A$205,D82,EVIDENCE_PACKET!$B$6:$B$205,A82,EVIDENCE_PACKET!$O$6:$O$205,"VALID")=1,VLOOKUP(D82,EVIDENCE_PACKET!$A$6:$O$205,5,FALSE),"INVALID LINK"))</x:f>
      </x:c>
      <x:c r="X82" s="34" t="str">
        <x:f>IF(A82="","",IF(Q82&lt;&gt;"READY","INVALID - EVIDENCE LINK",IF(AND(E82=VLOOKUP(D82,EVIDENCE_PACKET!$A$6:$O$205,3,FALSE),W82=VLOOKUP(D82,EVIDENCE_PACKET!$A$6:$O$205,5,FALSE),F82=VLOOKUP(D82,EVIDENCE_PACKET!$A$6:$O$205,6,FALSE),G82=VLOOKUP(D82,EVIDENCE_PACKET!$A$6:$O$205,7,FALSE)),"MATCH","MISMATCH - UPSTREAM EVIDENCE")))</x:f>
      </x:c>
    </x:row>
    <x:row r="83">
      <x:c r="A83" s="17"/>
      <x:c r="B83" s="17"/>
      <x:c r="C83" s="17"/>
      <x:c r="D83" s="17"/>
      <x:c r="E83" s="34" t="str">
        <x:f>IF(D83="","",IF(COUNTIFS(EVIDENCE_PACKET!$A$6:$A$205,D83,EVIDENCE_PACKET!$B$6:$B$205,A83,EVIDENCE_PACKET!$O$6:$O$205,"VALID")=1,VLOOKUP(D83,EVIDENCE_PACKET!$A$6:$O$205,3,FALSE),"INVALID LINK"))</x:f>
      </x:c>
      <x:c r="F83" s="34" t="str">
        <x:f>IF(D83="","",IF(COUNTIFS(EVIDENCE_PACKET!$A$6:$A$205,D83,EVIDENCE_PACKET!$B$6:$B$205,A83,EVIDENCE_PACKET!$O$6:$O$205,"VALID")=1,VLOOKUP(D83,EVIDENCE_PACKET!$A$6:$O$205,6,FALSE),"INVALID LINK"))</x:f>
      </x:c>
      <x:c r="G83" s="34" t="str">
        <x:f>IF(D83="","",IF(COUNTIFS(EVIDENCE_PACKET!$A$6:$A$205,D83,EVIDENCE_PACKET!$B$6:$B$205,A83,EVIDENCE_PACKET!$O$6:$O$205,"VALID")=1,VLOOKUP(D83,EVIDENCE_PACKET!$A$6:$O$205,7,FALSE),"INVALID LINK"))</x:f>
      </x:c>
      <x:c r="H83" s="34" t="str">
        <x:f>IF(A83="","",IF(COUNTIFS(CONFLICTS!$B$6:$B$205,A83,CONFLICTS!$H$6:$H$205,"YES",CONFLICTS!$I$6:$I$205,"OPEN",CONFLICTS!$R$6:$R$205,"VALID")&gt;0,"OPEN",IF(COUNTIFS(CONFLICTS!$B$6:$B$205,A83,CONFLICTS!$I$6:$I$205,"RESOLVED",CONFLICTS!$R$6:$R$205,"VALID")&gt;0,"RESOLVED","NONE")))</x:f>
      </x:c>
      <x:c r="I83" s="17"/>
      <x:c r="J83" s="17"/>
      <x:c r="K83" s="21" t="str">
        <x:f>IF(C83="","",IF(AND(COUNTIF(LISTS!$B$2:$B$10,C83)=1,C83=UPPER(C83)),"VALID","INVALID"))</x:f>
      </x:c>
      <x:c r="L83" s="21" t="str">
        <x:f>IF(E83="","",IF(AND(COUNTIF(LISTS!$A$2:$A$8,E83)=1,E83=UPPER(E83)),"VALID","INVALID"))</x:f>
      </x:c>
      <x:c r="M83" s="21" t="str">
        <x:f>IF(F83="","",IF(AND(COUNTIF(LISTS!$D$2:$D$4,F83)=1,IFERROR(FIND(F83,UPPER(F83)),0)=1),"VALID","INVALID"))</x:f>
      </x:c>
      <x:c r="N83" s="21" t="str">
        <x:f>IF(G83="","",IF(AND(COUNTIF(LISTS!$E$2:$E$4,G83)=1,IFERROR(FIND(G83,UPPER(G83)),0)=1),"VALID","INVALID"))</x:f>
      </x:c>
      <x:c r="O83" s="21" t="str">
        <x:f>IF(I83="","",IF(AND(COUNTIF(LISTS!$I$2:$I$4,I83)=1,IFERROR(FIND(I83,UPPER(I83)),0)=1),"VALID","INVALID"))</x:f>
      </x:c>
      <x:c r="P83" s="21" t="str">
        <x:f>IF(A83="","",IF(COUNTIF($A$6:$A$205,A83)&gt;1,"INVALID - DUPLICATE ID",IF(AND(B83&lt;&gt;"",D83&lt;&gt;"",J83&lt;&gt;"",OR(H83="NONE",H83="OPEN",H83="RESOLVED"),K83="VALID",L83="VALID",M83="VALID",N83="VALID",O83="VALID"),"VALID","INVALID - CONTROL TOKEN")))</x:f>
      </x:c>
      <x:c r="Q83" s="21" t="str">
        <x:f>IF(A83="","",IF(COUNTIFS(EVIDENCE_PACKET!$A$6:$A$205,D83,EVIDENCE_PACKET!$B$6:$B$205,A83,EVIDENCE_PACKET!$O$6:$O$205,"VALID")=1,"READY","INVALID - EVIDENCE LINK"))</x:f>
      </x:c>
      <x:c r="R83" s="21" t="str">
        <x:f>IF(A83="","",IF(OR(P83&lt;&gt;"VALID",Q83&lt;&gt;"READY",X83&lt;&gt;"MATCH"),"BLOCKED",IF(AND(C83="REGULATORY / REGISTRATION STATUS",E83="REGULATOR / OFFICIAL REGISTER"),"FIT",IF(AND(OR(C83="SERVICE EXISTS / IS OFFERED",C83="ACCESS / AVAILABILITY"),E83="PROVIDER FIRST-PARTY PAGE"),"FIT",IF(AND(C83="EXPERIENCE SIGNAL",E83="REVIEW / FORUM / TESTIMONIAL"),"FIT",IF(AND(C83="VISIBILITY / DISCOVERY",E83="SEARCH / VISIBILITY OBSERVATION"),"FIT",IF(AND(C83="PUBLIC MARKETING / ADVERTISING CLAIM",E83="UK ADVERTISING / CLAIMS GOVERNANCE"),"FIT",IF(AND(OR(C83="CLINICAL EFFICACY / EFFECT",C83="SAFETY",C83="PATIENT ELIGIBILITY / SUITABILITY"),OR(E83="CLINICAL GUIDELINE / EVIDENCE STANDARD",E83="MANUFACTURER / PRODUCT PAGE")),"REVIEW","MISMATCH"))))))))</x:f>
      </x:c>
      <x:c r="S83" s="21" t="str">
        <x:f>IF(A83="","",IF(OR(P83&lt;&gt;"VALID",Q83&lt;&gt;"READY",X83&lt;&gt;"MATCH"),"BLOCKED",IF(W83="UNRESOLVED","BLOCKED - EVIDENCE UNRESOLVED",IF(W83="INFERRED","ESCALATE",IF(F83&lt;&gt;"CURRENT","BLOCKED - FRESHNESS",IF(G83&lt;&gt;"YES","BLOCKED - JURISDICTION",IF(H83="OPEN","BLOCKED - CONFLICT",IF(AND(OR(C83="CLINICAL EFFICACY / EFFECT",C83="SAFETY",C83="PATIENT ELIGIBILITY / SUITABILITY"),I83="REQUIRED / NOT COMPLETED"),"ESCALATE",IF(R83="MISMATCH","BLOCKED",IF(R83="REVIEW","ESCALATE","READY"))))))))))</x:f>
      </x:c>
      <x:c r="T83" s="21" t="str">
        <x:f>IF(A83="","",IF(S83="READY",IF(C83="REGULATORY / REGISTRATION STATUS","PUBLISH OFFICIAL STATUS",IF(OR(C83="SERVICE EXISTS / IS OFFERED",C83="ACCESS / AVAILABILITY"),"PUBLISH SERVICE FACT",IF(C83="PUBLIC MARKETING / ADVERTISING CLAIM","PUBLISH SCOPED CONTEXT",IF(C83="EXPERIENCE SIGNAL","REFERENCE ONLY",IF(C83="VISIBILITY / DISCOVERY","DISCOVERY ONLY","PUBLISH SCOPED CONTEXT"))))),IF(S83="ESCALATE","ESCALATE","REFUSE STRONGER CLAIM")))</x:f>
      </x:c>
      <x:c r="U83" s="21" t="str">
        <x:f>IF(A83="","",IF(C83="REGULATORY / REGISTRATION STATUS","Do not infer clinical superiority, outcomes or current capacity.",IF(OR(C83="SERVICE EXISTS / IS OFFERED",C83="ACCESS / AVAILABILITY"),"Do not infer efficacy, safety, suitability or comparative quality.",IF(C83="PUBLIC MARKETING / ADVERTISING CLAIM","Do not infer clinical efficacy, patient suitability, treatment outcomes or legal clearance for a specific advert.",IF(C83="EXPERIENCE SIGNAL","Do not infer representative efficacy, safety rates or causal outcomes.",IF(C83="VISIBILITY / DISCOVERY","Do not infer healthcare quality, efficacy, safety, capacity or suitability.","Do not infer a consequential healthcare claim beyond the reviewed evidence scope."))))))</x:f>
      </x:c>
      <x:c r="V83" s="21" t="str">
        <x:f>IF(A83="","","Reopen when source role, freshness, jurisdiction, material conflict, specialist-review state or claim scope changes.")</x:f>
      </x:c>
      <x:c r="W83" s="34" t="str">
        <x:f>IF(D83="","",IF(COUNTIFS(EVIDENCE_PACKET!$A$6:$A$205,D83,EVIDENCE_PACKET!$B$6:$B$205,A83,EVIDENCE_PACKET!$O$6:$O$205,"VALID")=1,VLOOKUP(D83,EVIDENCE_PACKET!$A$6:$O$205,5,FALSE),"INVALID LINK"))</x:f>
      </x:c>
      <x:c r="X83" s="34" t="str">
        <x:f>IF(A83="","",IF(Q83&lt;&gt;"READY","INVALID - EVIDENCE LINK",IF(AND(E83=VLOOKUP(D83,EVIDENCE_PACKET!$A$6:$O$205,3,FALSE),W83=VLOOKUP(D83,EVIDENCE_PACKET!$A$6:$O$205,5,FALSE),F83=VLOOKUP(D83,EVIDENCE_PACKET!$A$6:$O$205,6,FALSE),G83=VLOOKUP(D83,EVIDENCE_PACKET!$A$6:$O$205,7,FALSE)),"MATCH","MISMATCH - UPSTREAM EVIDENCE")))</x:f>
      </x:c>
    </x:row>
    <x:row r="84">
      <x:c r="A84" s="17"/>
      <x:c r="B84" s="17"/>
      <x:c r="C84" s="17"/>
      <x:c r="D84" s="17"/>
      <x:c r="E84" s="34" t="str">
        <x:f>IF(D84="","",IF(COUNTIFS(EVIDENCE_PACKET!$A$6:$A$205,D84,EVIDENCE_PACKET!$B$6:$B$205,A84,EVIDENCE_PACKET!$O$6:$O$205,"VALID")=1,VLOOKUP(D84,EVIDENCE_PACKET!$A$6:$O$205,3,FALSE),"INVALID LINK"))</x:f>
      </x:c>
      <x:c r="F84" s="34" t="str">
        <x:f>IF(D84="","",IF(COUNTIFS(EVIDENCE_PACKET!$A$6:$A$205,D84,EVIDENCE_PACKET!$B$6:$B$205,A84,EVIDENCE_PACKET!$O$6:$O$205,"VALID")=1,VLOOKUP(D84,EVIDENCE_PACKET!$A$6:$O$205,6,FALSE),"INVALID LINK"))</x:f>
      </x:c>
      <x:c r="G84" s="34" t="str">
        <x:f>IF(D84="","",IF(COUNTIFS(EVIDENCE_PACKET!$A$6:$A$205,D84,EVIDENCE_PACKET!$B$6:$B$205,A84,EVIDENCE_PACKET!$O$6:$O$205,"VALID")=1,VLOOKUP(D84,EVIDENCE_PACKET!$A$6:$O$205,7,FALSE),"INVALID LINK"))</x:f>
      </x:c>
      <x:c r="H84" s="34" t="str">
        <x:f>IF(A84="","",IF(COUNTIFS(CONFLICTS!$B$6:$B$205,A84,CONFLICTS!$H$6:$H$205,"YES",CONFLICTS!$I$6:$I$205,"OPEN",CONFLICTS!$R$6:$R$205,"VALID")&gt;0,"OPEN",IF(COUNTIFS(CONFLICTS!$B$6:$B$205,A84,CONFLICTS!$I$6:$I$205,"RESOLVED",CONFLICTS!$R$6:$R$205,"VALID")&gt;0,"RESOLVED","NONE")))</x:f>
      </x:c>
      <x:c r="I84" s="17"/>
      <x:c r="J84" s="17"/>
      <x:c r="K84" s="21" t="str">
        <x:f>IF(C84="","",IF(AND(COUNTIF(LISTS!$B$2:$B$10,C84)=1,C84=UPPER(C84)),"VALID","INVALID"))</x:f>
      </x:c>
      <x:c r="L84" s="21" t="str">
        <x:f>IF(E84="","",IF(AND(COUNTIF(LISTS!$A$2:$A$8,E84)=1,E84=UPPER(E84)),"VALID","INVALID"))</x:f>
      </x:c>
      <x:c r="M84" s="21" t="str">
        <x:f>IF(F84="","",IF(AND(COUNTIF(LISTS!$D$2:$D$4,F84)=1,IFERROR(FIND(F84,UPPER(F84)),0)=1),"VALID","INVALID"))</x:f>
      </x:c>
      <x:c r="N84" s="21" t="str">
        <x:f>IF(G84="","",IF(AND(COUNTIF(LISTS!$E$2:$E$4,G84)=1,IFERROR(FIND(G84,UPPER(G84)),0)=1),"VALID","INVALID"))</x:f>
      </x:c>
      <x:c r="O84" s="21" t="str">
        <x:f>IF(I84="","",IF(AND(COUNTIF(LISTS!$I$2:$I$4,I84)=1,IFERROR(FIND(I84,UPPER(I84)),0)=1),"VALID","INVALID"))</x:f>
      </x:c>
      <x:c r="P84" s="21" t="str">
        <x:f>IF(A84="","",IF(COUNTIF($A$6:$A$205,A84)&gt;1,"INVALID - DUPLICATE ID",IF(AND(B84&lt;&gt;"",D84&lt;&gt;"",J84&lt;&gt;"",OR(H84="NONE",H84="OPEN",H84="RESOLVED"),K84="VALID",L84="VALID",M84="VALID",N84="VALID",O84="VALID"),"VALID","INVALID - CONTROL TOKEN")))</x:f>
      </x:c>
      <x:c r="Q84" s="21" t="str">
        <x:f>IF(A84="","",IF(COUNTIFS(EVIDENCE_PACKET!$A$6:$A$205,D84,EVIDENCE_PACKET!$B$6:$B$205,A84,EVIDENCE_PACKET!$O$6:$O$205,"VALID")=1,"READY","INVALID - EVIDENCE LINK"))</x:f>
      </x:c>
      <x:c r="R84" s="21" t="str">
        <x:f>IF(A84="","",IF(OR(P84&lt;&gt;"VALID",Q84&lt;&gt;"READY",X84&lt;&gt;"MATCH"),"BLOCKED",IF(AND(C84="REGULATORY / REGISTRATION STATUS",E84="REGULATOR / OFFICIAL REGISTER"),"FIT",IF(AND(OR(C84="SERVICE EXISTS / IS OFFERED",C84="ACCESS / AVAILABILITY"),E84="PROVIDER FIRST-PARTY PAGE"),"FIT",IF(AND(C84="EXPERIENCE SIGNAL",E84="REVIEW / FORUM / TESTIMONIAL"),"FIT",IF(AND(C84="VISIBILITY / DISCOVERY",E84="SEARCH / VISIBILITY OBSERVATION"),"FIT",IF(AND(C84="PUBLIC MARKETING / ADVERTISING CLAIM",E84="UK ADVERTISING / CLAIMS GOVERNANCE"),"FIT",IF(AND(OR(C84="CLINICAL EFFICACY / EFFECT",C84="SAFETY",C84="PATIENT ELIGIBILITY / SUITABILITY"),OR(E84="CLINICAL GUIDELINE / EVIDENCE STANDARD",E84="MANUFACTURER / PRODUCT PAGE")),"REVIEW","MISMATCH"))))))))</x:f>
      </x:c>
      <x:c r="S84" s="21" t="str">
        <x:f>IF(A84="","",IF(OR(P84&lt;&gt;"VALID",Q84&lt;&gt;"READY",X84&lt;&gt;"MATCH"),"BLOCKED",IF(W84="UNRESOLVED","BLOCKED - EVIDENCE UNRESOLVED",IF(W84="INFERRED","ESCALATE",IF(F84&lt;&gt;"CURRENT","BLOCKED - FRESHNESS",IF(G84&lt;&gt;"YES","BLOCKED - JURISDICTION",IF(H84="OPEN","BLOCKED - CONFLICT",IF(AND(OR(C84="CLINICAL EFFICACY / EFFECT",C84="SAFETY",C84="PATIENT ELIGIBILITY / SUITABILITY"),I84="REQUIRED / NOT COMPLETED"),"ESCALATE",IF(R84="MISMATCH","BLOCKED",IF(R84="REVIEW","ESCALATE","READY"))))))))))</x:f>
      </x:c>
      <x:c r="T84" s="21" t="str">
        <x:f>IF(A84="","",IF(S84="READY",IF(C84="REGULATORY / REGISTRATION STATUS","PUBLISH OFFICIAL STATUS",IF(OR(C84="SERVICE EXISTS / IS OFFERED",C84="ACCESS / AVAILABILITY"),"PUBLISH SERVICE FACT",IF(C84="PUBLIC MARKETING / ADVERTISING CLAIM","PUBLISH SCOPED CONTEXT",IF(C84="EXPERIENCE SIGNAL","REFERENCE ONLY",IF(C84="VISIBILITY / DISCOVERY","DISCOVERY ONLY","PUBLISH SCOPED CONTEXT"))))),IF(S84="ESCALATE","ESCALATE","REFUSE STRONGER CLAIM")))</x:f>
      </x:c>
      <x:c r="U84" s="21" t="str">
        <x:f>IF(A84="","",IF(C84="REGULATORY / REGISTRATION STATUS","Do not infer clinical superiority, outcomes or current capacity.",IF(OR(C84="SERVICE EXISTS / IS OFFERED",C84="ACCESS / AVAILABILITY"),"Do not infer efficacy, safety, suitability or comparative quality.",IF(C84="PUBLIC MARKETING / ADVERTISING CLAIM","Do not infer clinical efficacy, patient suitability, treatment outcomes or legal clearance for a specific advert.",IF(C84="EXPERIENCE SIGNAL","Do not infer representative efficacy, safety rates or causal outcomes.",IF(C84="VISIBILITY / DISCOVERY","Do not infer healthcare quality, efficacy, safety, capacity or suitability.","Do not infer a consequential healthcare claim beyond the reviewed evidence scope."))))))</x:f>
      </x:c>
      <x:c r="V84" s="21" t="str">
        <x:f>IF(A84="","","Reopen when source role, freshness, jurisdiction, material conflict, specialist-review state or claim scope changes.")</x:f>
      </x:c>
      <x:c r="W84" s="34" t="str">
        <x:f>IF(D84="","",IF(COUNTIFS(EVIDENCE_PACKET!$A$6:$A$205,D84,EVIDENCE_PACKET!$B$6:$B$205,A84,EVIDENCE_PACKET!$O$6:$O$205,"VALID")=1,VLOOKUP(D84,EVIDENCE_PACKET!$A$6:$O$205,5,FALSE),"INVALID LINK"))</x:f>
      </x:c>
      <x:c r="X84" s="34" t="str">
        <x:f>IF(A84="","",IF(Q84&lt;&gt;"READY","INVALID - EVIDENCE LINK",IF(AND(E84=VLOOKUP(D84,EVIDENCE_PACKET!$A$6:$O$205,3,FALSE),W84=VLOOKUP(D84,EVIDENCE_PACKET!$A$6:$O$205,5,FALSE),F84=VLOOKUP(D84,EVIDENCE_PACKET!$A$6:$O$205,6,FALSE),G84=VLOOKUP(D84,EVIDENCE_PACKET!$A$6:$O$205,7,FALSE)),"MATCH","MISMATCH - UPSTREAM EVIDENCE")))</x:f>
      </x:c>
    </x:row>
    <x:row r="85">
      <x:c r="A85" s="17"/>
      <x:c r="B85" s="17"/>
      <x:c r="C85" s="17"/>
      <x:c r="D85" s="17"/>
      <x:c r="E85" s="34" t="str">
        <x:f>IF(D85="","",IF(COUNTIFS(EVIDENCE_PACKET!$A$6:$A$205,D85,EVIDENCE_PACKET!$B$6:$B$205,A85,EVIDENCE_PACKET!$O$6:$O$205,"VALID")=1,VLOOKUP(D85,EVIDENCE_PACKET!$A$6:$O$205,3,FALSE),"INVALID LINK"))</x:f>
      </x:c>
      <x:c r="F85" s="34" t="str">
        <x:f>IF(D85="","",IF(COUNTIFS(EVIDENCE_PACKET!$A$6:$A$205,D85,EVIDENCE_PACKET!$B$6:$B$205,A85,EVIDENCE_PACKET!$O$6:$O$205,"VALID")=1,VLOOKUP(D85,EVIDENCE_PACKET!$A$6:$O$205,6,FALSE),"INVALID LINK"))</x:f>
      </x:c>
      <x:c r="G85" s="34" t="str">
        <x:f>IF(D85="","",IF(COUNTIFS(EVIDENCE_PACKET!$A$6:$A$205,D85,EVIDENCE_PACKET!$B$6:$B$205,A85,EVIDENCE_PACKET!$O$6:$O$205,"VALID")=1,VLOOKUP(D85,EVIDENCE_PACKET!$A$6:$O$205,7,FALSE),"INVALID LINK"))</x:f>
      </x:c>
      <x:c r="H85" s="34" t="str">
        <x:f>IF(A85="","",IF(COUNTIFS(CONFLICTS!$B$6:$B$205,A85,CONFLICTS!$H$6:$H$205,"YES",CONFLICTS!$I$6:$I$205,"OPEN",CONFLICTS!$R$6:$R$205,"VALID")&gt;0,"OPEN",IF(COUNTIFS(CONFLICTS!$B$6:$B$205,A85,CONFLICTS!$I$6:$I$205,"RESOLVED",CONFLICTS!$R$6:$R$205,"VALID")&gt;0,"RESOLVED","NONE")))</x:f>
      </x:c>
      <x:c r="I85" s="17"/>
      <x:c r="J85" s="17"/>
      <x:c r="K85" s="21" t="str">
        <x:f>IF(C85="","",IF(AND(COUNTIF(LISTS!$B$2:$B$10,C85)=1,C85=UPPER(C85)),"VALID","INVALID"))</x:f>
      </x:c>
      <x:c r="L85" s="21" t="str">
        <x:f>IF(E85="","",IF(AND(COUNTIF(LISTS!$A$2:$A$8,E85)=1,E85=UPPER(E85)),"VALID","INVALID"))</x:f>
      </x:c>
      <x:c r="M85" s="21" t="str">
        <x:f>IF(F85="","",IF(AND(COUNTIF(LISTS!$D$2:$D$4,F85)=1,IFERROR(FIND(F85,UPPER(F85)),0)=1),"VALID","INVALID"))</x:f>
      </x:c>
      <x:c r="N85" s="21" t="str">
        <x:f>IF(G85="","",IF(AND(COUNTIF(LISTS!$E$2:$E$4,G85)=1,IFERROR(FIND(G85,UPPER(G85)),0)=1),"VALID","INVALID"))</x:f>
      </x:c>
      <x:c r="O85" s="21" t="str">
        <x:f>IF(I85="","",IF(AND(COUNTIF(LISTS!$I$2:$I$4,I85)=1,IFERROR(FIND(I85,UPPER(I85)),0)=1),"VALID","INVALID"))</x:f>
      </x:c>
      <x:c r="P85" s="21" t="str">
        <x:f>IF(A85="","",IF(COUNTIF($A$6:$A$205,A85)&gt;1,"INVALID - DUPLICATE ID",IF(AND(B85&lt;&gt;"",D85&lt;&gt;"",J85&lt;&gt;"",OR(H85="NONE",H85="OPEN",H85="RESOLVED"),K85="VALID",L85="VALID",M85="VALID",N85="VALID",O85="VALID"),"VALID","INVALID - CONTROL TOKEN")))</x:f>
      </x:c>
      <x:c r="Q85" s="21" t="str">
        <x:f>IF(A85="","",IF(COUNTIFS(EVIDENCE_PACKET!$A$6:$A$205,D85,EVIDENCE_PACKET!$B$6:$B$205,A85,EVIDENCE_PACKET!$O$6:$O$205,"VALID")=1,"READY","INVALID - EVIDENCE LINK"))</x:f>
      </x:c>
      <x:c r="R85" s="21" t="str">
        <x:f>IF(A85="","",IF(OR(P85&lt;&gt;"VALID",Q85&lt;&gt;"READY",X85&lt;&gt;"MATCH"),"BLOCKED",IF(AND(C85="REGULATORY / REGISTRATION STATUS",E85="REGULATOR / OFFICIAL REGISTER"),"FIT",IF(AND(OR(C85="SERVICE EXISTS / IS OFFERED",C85="ACCESS / AVAILABILITY"),E85="PROVIDER FIRST-PARTY PAGE"),"FIT",IF(AND(C85="EXPERIENCE SIGNAL",E85="REVIEW / FORUM / TESTIMONIAL"),"FIT",IF(AND(C85="VISIBILITY / DISCOVERY",E85="SEARCH / VISIBILITY OBSERVATION"),"FIT",IF(AND(C85="PUBLIC MARKETING / ADVERTISING CLAIM",E85="UK ADVERTISING / CLAIMS GOVERNANCE"),"FIT",IF(AND(OR(C85="CLINICAL EFFICACY / EFFECT",C85="SAFETY",C85="PATIENT ELIGIBILITY / SUITABILITY"),OR(E85="CLINICAL GUIDELINE / EVIDENCE STANDARD",E85="MANUFACTURER / PRODUCT PAGE")),"REVIEW","MISMATCH"))))))))</x:f>
      </x:c>
      <x:c r="S85" s="21" t="str">
        <x:f>IF(A85="","",IF(OR(P85&lt;&gt;"VALID",Q85&lt;&gt;"READY",X85&lt;&gt;"MATCH"),"BLOCKED",IF(W85="UNRESOLVED","BLOCKED - EVIDENCE UNRESOLVED",IF(W85="INFERRED","ESCALATE",IF(F85&lt;&gt;"CURRENT","BLOCKED - FRESHNESS",IF(G85&lt;&gt;"YES","BLOCKED - JURISDICTION",IF(H85="OPEN","BLOCKED - CONFLICT",IF(AND(OR(C85="CLINICAL EFFICACY / EFFECT",C85="SAFETY",C85="PATIENT ELIGIBILITY / SUITABILITY"),I85="REQUIRED / NOT COMPLETED"),"ESCALATE",IF(R85="MISMATCH","BLOCKED",IF(R85="REVIEW","ESCALATE","READY"))))))))))</x:f>
      </x:c>
      <x:c r="T85" s="21" t="str">
        <x:f>IF(A85="","",IF(S85="READY",IF(C85="REGULATORY / REGISTRATION STATUS","PUBLISH OFFICIAL STATUS",IF(OR(C85="SERVICE EXISTS / IS OFFERED",C85="ACCESS / AVAILABILITY"),"PUBLISH SERVICE FACT",IF(C85="PUBLIC MARKETING / ADVERTISING CLAIM","PUBLISH SCOPED CONTEXT",IF(C85="EXPERIENCE SIGNAL","REFERENCE ONLY",IF(C85="VISIBILITY / DISCOVERY","DISCOVERY ONLY","PUBLISH SCOPED CONTEXT"))))),IF(S85="ESCALATE","ESCALATE","REFUSE STRONGER CLAIM")))</x:f>
      </x:c>
      <x:c r="U85" s="21" t="str">
        <x:f>IF(A85="","",IF(C85="REGULATORY / REGISTRATION STATUS","Do not infer clinical superiority, outcomes or current capacity.",IF(OR(C85="SERVICE EXISTS / IS OFFERED",C85="ACCESS / AVAILABILITY"),"Do not infer efficacy, safety, suitability or comparative quality.",IF(C85="PUBLIC MARKETING / ADVERTISING CLAIM","Do not infer clinical efficacy, patient suitability, treatment outcomes or legal clearance for a specific advert.",IF(C85="EXPERIENCE SIGNAL","Do not infer representative efficacy, safety rates or causal outcomes.",IF(C85="VISIBILITY / DISCOVERY","Do not infer healthcare quality, efficacy, safety, capacity or suitability.","Do not infer a consequential healthcare claim beyond the reviewed evidence scope."))))))</x:f>
      </x:c>
      <x:c r="V85" s="21" t="str">
        <x:f>IF(A85="","","Reopen when source role, freshness, jurisdiction, material conflict, specialist-review state or claim scope changes.")</x:f>
      </x:c>
      <x:c r="W85" s="34" t="str">
        <x:f>IF(D85="","",IF(COUNTIFS(EVIDENCE_PACKET!$A$6:$A$205,D85,EVIDENCE_PACKET!$B$6:$B$205,A85,EVIDENCE_PACKET!$O$6:$O$205,"VALID")=1,VLOOKUP(D85,EVIDENCE_PACKET!$A$6:$O$205,5,FALSE),"INVALID LINK"))</x:f>
      </x:c>
      <x:c r="X85" s="34" t="str">
        <x:f>IF(A85="","",IF(Q85&lt;&gt;"READY","INVALID - EVIDENCE LINK",IF(AND(E85=VLOOKUP(D85,EVIDENCE_PACKET!$A$6:$O$205,3,FALSE),W85=VLOOKUP(D85,EVIDENCE_PACKET!$A$6:$O$205,5,FALSE),F85=VLOOKUP(D85,EVIDENCE_PACKET!$A$6:$O$205,6,FALSE),G85=VLOOKUP(D85,EVIDENCE_PACKET!$A$6:$O$205,7,FALSE)),"MATCH","MISMATCH - UPSTREAM EVIDENCE")))</x:f>
      </x:c>
    </x:row>
    <x:row r="86">
      <x:c r="A86" s="17"/>
      <x:c r="B86" s="17"/>
      <x:c r="C86" s="17"/>
      <x:c r="D86" s="17"/>
      <x:c r="E86" s="34" t="str">
        <x:f>IF(D86="","",IF(COUNTIFS(EVIDENCE_PACKET!$A$6:$A$205,D86,EVIDENCE_PACKET!$B$6:$B$205,A86,EVIDENCE_PACKET!$O$6:$O$205,"VALID")=1,VLOOKUP(D86,EVIDENCE_PACKET!$A$6:$O$205,3,FALSE),"INVALID LINK"))</x:f>
      </x:c>
      <x:c r="F86" s="34" t="str">
        <x:f>IF(D86="","",IF(COUNTIFS(EVIDENCE_PACKET!$A$6:$A$205,D86,EVIDENCE_PACKET!$B$6:$B$205,A86,EVIDENCE_PACKET!$O$6:$O$205,"VALID")=1,VLOOKUP(D86,EVIDENCE_PACKET!$A$6:$O$205,6,FALSE),"INVALID LINK"))</x:f>
      </x:c>
      <x:c r="G86" s="34" t="str">
        <x:f>IF(D86="","",IF(COUNTIFS(EVIDENCE_PACKET!$A$6:$A$205,D86,EVIDENCE_PACKET!$B$6:$B$205,A86,EVIDENCE_PACKET!$O$6:$O$205,"VALID")=1,VLOOKUP(D86,EVIDENCE_PACKET!$A$6:$O$205,7,FALSE),"INVALID LINK"))</x:f>
      </x:c>
      <x:c r="H86" s="34" t="str">
        <x:f>IF(A86="","",IF(COUNTIFS(CONFLICTS!$B$6:$B$205,A86,CONFLICTS!$H$6:$H$205,"YES",CONFLICTS!$I$6:$I$205,"OPEN",CONFLICTS!$R$6:$R$205,"VALID")&gt;0,"OPEN",IF(COUNTIFS(CONFLICTS!$B$6:$B$205,A86,CONFLICTS!$I$6:$I$205,"RESOLVED",CONFLICTS!$R$6:$R$205,"VALID")&gt;0,"RESOLVED","NONE")))</x:f>
      </x:c>
      <x:c r="I86" s="17"/>
      <x:c r="J86" s="17"/>
      <x:c r="K86" s="21" t="str">
        <x:f>IF(C86="","",IF(AND(COUNTIF(LISTS!$B$2:$B$10,C86)=1,C86=UPPER(C86)),"VALID","INVALID"))</x:f>
      </x:c>
      <x:c r="L86" s="21" t="str">
        <x:f>IF(E86="","",IF(AND(COUNTIF(LISTS!$A$2:$A$8,E86)=1,E86=UPPER(E86)),"VALID","INVALID"))</x:f>
      </x:c>
      <x:c r="M86" s="21" t="str">
        <x:f>IF(F86="","",IF(AND(COUNTIF(LISTS!$D$2:$D$4,F86)=1,IFERROR(FIND(F86,UPPER(F86)),0)=1),"VALID","INVALID"))</x:f>
      </x:c>
      <x:c r="N86" s="21" t="str">
        <x:f>IF(G86="","",IF(AND(COUNTIF(LISTS!$E$2:$E$4,G86)=1,IFERROR(FIND(G86,UPPER(G86)),0)=1),"VALID","INVALID"))</x:f>
      </x:c>
      <x:c r="O86" s="21" t="str">
        <x:f>IF(I86="","",IF(AND(COUNTIF(LISTS!$I$2:$I$4,I86)=1,IFERROR(FIND(I86,UPPER(I86)),0)=1),"VALID","INVALID"))</x:f>
      </x:c>
      <x:c r="P86" s="21" t="str">
        <x:f>IF(A86="","",IF(COUNTIF($A$6:$A$205,A86)&gt;1,"INVALID - DUPLICATE ID",IF(AND(B86&lt;&gt;"",D86&lt;&gt;"",J86&lt;&gt;"",OR(H86="NONE",H86="OPEN",H86="RESOLVED"),K86="VALID",L86="VALID",M86="VALID",N86="VALID",O86="VALID"),"VALID","INVALID - CONTROL TOKEN")))</x:f>
      </x:c>
      <x:c r="Q86" s="21" t="str">
        <x:f>IF(A86="","",IF(COUNTIFS(EVIDENCE_PACKET!$A$6:$A$205,D86,EVIDENCE_PACKET!$B$6:$B$205,A86,EVIDENCE_PACKET!$O$6:$O$205,"VALID")=1,"READY","INVALID - EVIDENCE LINK"))</x:f>
      </x:c>
      <x:c r="R86" s="21" t="str">
        <x:f>IF(A86="","",IF(OR(P86&lt;&gt;"VALID",Q86&lt;&gt;"READY",X86&lt;&gt;"MATCH"),"BLOCKED",IF(AND(C86="REGULATORY / REGISTRATION STATUS",E86="REGULATOR / OFFICIAL REGISTER"),"FIT",IF(AND(OR(C86="SERVICE EXISTS / IS OFFERED",C86="ACCESS / AVAILABILITY"),E86="PROVIDER FIRST-PARTY PAGE"),"FIT",IF(AND(C86="EXPERIENCE SIGNAL",E86="REVIEW / FORUM / TESTIMONIAL"),"FIT",IF(AND(C86="VISIBILITY / DISCOVERY",E86="SEARCH / VISIBILITY OBSERVATION"),"FIT",IF(AND(C86="PUBLIC MARKETING / ADVERTISING CLAIM",E86="UK ADVERTISING / CLAIMS GOVERNANCE"),"FIT",IF(AND(OR(C86="CLINICAL EFFICACY / EFFECT",C86="SAFETY",C86="PATIENT ELIGIBILITY / SUITABILITY"),OR(E86="CLINICAL GUIDELINE / EVIDENCE STANDARD",E86="MANUFACTURER / PRODUCT PAGE")),"REVIEW","MISMATCH"))))))))</x:f>
      </x:c>
      <x:c r="S86" s="21" t="str">
        <x:f>IF(A86="","",IF(OR(P86&lt;&gt;"VALID",Q86&lt;&gt;"READY",X86&lt;&gt;"MATCH"),"BLOCKED",IF(W86="UNRESOLVED","BLOCKED - EVIDENCE UNRESOLVED",IF(W86="INFERRED","ESCALATE",IF(F86&lt;&gt;"CURRENT","BLOCKED - FRESHNESS",IF(G86&lt;&gt;"YES","BLOCKED - JURISDICTION",IF(H86="OPEN","BLOCKED - CONFLICT",IF(AND(OR(C86="CLINICAL EFFICACY / EFFECT",C86="SAFETY",C86="PATIENT ELIGIBILITY / SUITABILITY"),I86="REQUIRED / NOT COMPLETED"),"ESCALATE",IF(R86="MISMATCH","BLOCKED",IF(R86="REVIEW","ESCALATE","READY"))))))))))</x:f>
      </x:c>
      <x:c r="T86" s="21" t="str">
        <x:f>IF(A86="","",IF(S86="READY",IF(C86="REGULATORY / REGISTRATION STATUS","PUBLISH OFFICIAL STATUS",IF(OR(C86="SERVICE EXISTS / IS OFFERED",C86="ACCESS / AVAILABILITY"),"PUBLISH SERVICE FACT",IF(C86="PUBLIC MARKETING / ADVERTISING CLAIM","PUBLISH SCOPED CONTEXT",IF(C86="EXPERIENCE SIGNAL","REFERENCE ONLY",IF(C86="VISIBILITY / DISCOVERY","DISCOVERY ONLY","PUBLISH SCOPED CONTEXT"))))),IF(S86="ESCALATE","ESCALATE","REFUSE STRONGER CLAIM")))</x:f>
      </x:c>
      <x:c r="U86" s="21" t="str">
        <x:f>IF(A86="","",IF(C86="REGULATORY / REGISTRATION STATUS","Do not infer clinical superiority, outcomes or current capacity.",IF(OR(C86="SERVICE EXISTS / IS OFFERED",C86="ACCESS / AVAILABILITY"),"Do not infer efficacy, safety, suitability or comparative quality.",IF(C86="PUBLIC MARKETING / ADVERTISING CLAIM","Do not infer clinical efficacy, patient suitability, treatment outcomes or legal clearance for a specific advert.",IF(C86="EXPERIENCE SIGNAL","Do not infer representative efficacy, safety rates or causal outcomes.",IF(C86="VISIBILITY / DISCOVERY","Do not infer healthcare quality, efficacy, safety, capacity or suitability.","Do not infer a consequential healthcare claim beyond the reviewed evidence scope."))))))</x:f>
      </x:c>
      <x:c r="V86" s="21" t="str">
        <x:f>IF(A86="","","Reopen when source role, freshness, jurisdiction, material conflict, specialist-review state or claim scope changes.")</x:f>
      </x:c>
      <x:c r="W86" s="34" t="str">
        <x:f>IF(D86="","",IF(COUNTIFS(EVIDENCE_PACKET!$A$6:$A$205,D86,EVIDENCE_PACKET!$B$6:$B$205,A86,EVIDENCE_PACKET!$O$6:$O$205,"VALID")=1,VLOOKUP(D86,EVIDENCE_PACKET!$A$6:$O$205,5,FALSE),"INVALID LINK"))</x:f>
      </x:c>
      <x:c r="X86" s="34" t="str">
        <x:f>IF(A86="","",IF(Q86&lt;&gt;"READY","INVALID - EVIDENCE LINK",IF(AND(E86=VLOOKUP(D86,EVIDENCE_PACKET!$A$6:$O$205,3,FALSE),W86=VLOOKUP(D86,EVIDENCE_PACKET!$A$6:$O$205,5,FALSE),F86=VLOOKUP(D86,EVIDENCE_PACKET!$A$6:$O$205,6,FALSE),G86=VLOOKUP(D86,EVIDENCE_PACKET!$A$6:$O$205,7,FALSE)),"MATCH","MISMATCH - UPSTREAM EVIDENCE")))</x:f>
      </x:c>
    </x:row>
    <x:row r="87">
      <x:c r="A87" s="17"/>
      <x:c r="B87" s="17"/>
      <x:c r="C87" s="17"/>
      <x:c r="D87" s="17"/>
      <x:c r="E87" s="34" t="str">
        <x:f>IF(D87="","",IF(COUNTIFS(EVIDENCE_PACKET!$A$6:$A$205,D87,EVIDENCE_PACKET!$B$6:$B$205,A87,EVIDENCE_PACKET!$O$6:$O$205,"VALID")=1,VLOOKUP(D87,EVIDENCE_PACKET!$A$6:$O$205,3,FALSE),"INVALID LINK"))</x:f>
      </x:c>
      <x:c r="F87" s="34" t="str">
        <x:f>IF(D87="","",IF(COUNTIFS(EVIDENCE_PACKET!$A$6:$A$205,D87,EVIDENCE_PACKET!$B$6:$B$205,A87,EVIDENCE_PACKET!$O$6:$O$205,"VALID")=1,VLOOKUP(D87,EVIDENCE_PACKET!$A$6:$O$205,6,FALSE),"INVALID LINK"))</x:f>
      </x:c>
      <x:c r="G87" s="34" t="str">
        <x:f>IF(D87="","",IF(COUNTIFS(EVIDENCE_PACKET!$A$6:$A$205,D87,EVIDENCE_PACKET!$B$6:$B$205,A87,EVIDENCE_PACKET!$O$6:$O$205,"VALID")=1,VLOOKUP(D87,EVIDENCE_PACKET!$A$6:$O$205,7,FALSE),"INVALID LINK"))</x:f>
      </x:c>
      <x:c r="H87" s="34" t="str">
        <x:f>IF(A87="","",IF(COUNTIFS(CONFLICTS!$B$6:$B$205,A87,CONFLICTS!$H$6:$H$205,"YES",CONFLICTS!$I$6:$I$205,"OPEN",CONFLICTS!$R$6:$R$205,"VALID")&gt;0,"OPEN",IF(COUNTIFS(CONFLICTS!$B$6:$B$205,A87,CONFLICTS!$I$6:$I$205,"RESOLVED",CONFLICTS!$R$6:$R$205,"VALID")&gt;0,"RESOLVED","NONE")))</x:f>
      </x:c>
      <x:c r="I87" s="17"/>
      <x:c r="J87" s="17"/>
      <x:c r="K87" s="21" t="str">
        <x:f>IF(C87="","",IF(AND(COUNTIF(LISTS!$B$2:$B$10,C87)=1,C87=UPPER(C87)),"VALID","INVALID"))</x:f>
      </x:c>
      <x:c r="L87" s="21" t="str">
        <x:f>IF(E87="","",IF(AND(COUNTIF(LISTS!$A$2:$A$8,E87)=1,E87=UPPER(E87)),"VALID","INVALID"))</x:f>
      </x:c>
      <x:c r="M87" s="21" t="str">
        <x:f>IF(F87="","",IF(AND(COUNTIF(LISTS!$D$2:$D$4,F87)=1,IFERROR(FIND(F87,UPPER(F87)),0)=1),"VALID","INVALID"))</x:f>
      </x:c>
      <x:c r="N87" s="21" t="str">
        <x:f>IF(G87="","",IF(AND(COUNTIF(LISTS!$E$2:$E$4,G87)=1,IFERROR(FIND(G87,UPPER(G87)),0)=1),"VALID","INVALID"))</x:f>
      </x:c>
      <x:c r="O87" s="21" t="str">
        <x:f>IF(I87="","",IF(AND(COUNTIF(LISTS!$I$2:$I$4,I87)=1,IFERROR(FIND(I87,UPPER(I87)),0)=1),"VALID","INVALID"))</x:f>
      </x:c>
      <x:c r="P87" s="21" t="str">
        <x:f>IF(A87="","",IF(COUNTIF($A$6:$A$205,A87)&gt;1,"INVALID - DUPLICATE ID",IF(AND(B87&lt;&gt;"",D87&lt;&gt;"",J87&lt;&gt;"",OR(H87="NONE",H87="OPEN",H87="RESOLVED"),K87="VALID",L87="VALID",M87="VALID",N87="VALID",O87="VALID"),"VALID","INVALID - CONTROL TOKEN")))</x:f>
      </x:c>
      <x:c r="Q87" s="21" t="str">
        <x:f>IF(A87="","",IF(COUNTIFS(EVIDENCE_PACKET!$A$6:$A$205,D87,EVIDENCE_PACKET!$B$6:$B$205,A87,EVIDENCE_PACKET!$O$6:$O$205,"VALID")=1,"READY","INVALID - EVIDENCE LINK"))</x:f>
      </x:c>
      <x:c r="R87" s="21" t="str">
        <x:f>IF(A87="","",IF(OR(P87&lt;&gt;"VALID",Q87&lt;&gt;"READY",X87&lt;&gt;"MATCH"),"BLOCKED",IF(AND(C87="REGULATORY / REGISTRATION STATUS",E87="REGULATOR / OFFICIAL REGISTER"),"FIT",IF(AND(OR(C87="SERVICE EXISTS / IS OFFERED",C87="ACCESS / AVAILABILITY"),E87="PROVIDER FIRST-PARTY PAGE"),"FIT",IF(AND(C87="EXPERIENCE SIGNAL",E87="REVIEW / FORUM / TESTIMONIAL"),"FIT",IF(AND(C87="VISIBILITY / DISCOVERY",E87="SEARCH / VISIBILITY OBSERVATION"),"FIT",IF(AND(C87="PUBLIC MARKETING / ADVERTISING CLAIM",E87="UK ADVERTISING / CLAIMS GOVERNANCE"),"FIT",IF(AND(OR(C87="CLINICAL EFFICACY / EFFECT",C87="SAFETY",C87="PATIENT ELIGIBILITY / SUITABILITY"),OR(E87="CLINICAL GUIDELINE / EVIDENCE STANDARD",E87="MANUFACTURER / PRODUCT PAGE")),"REVIEW","MISMATCH"))))))))</x:f>
      </x:c>
      <x:c r="S87" s="21" t="str">
        <x:f>IF(A87="","",IF(OR(P87&lt;&gt;"VALID",Q87&lt;&gt;"READY",X87&lt;&gt;"MATCH"),"BLOCKED",IF(W87="UNRESOLVED","BLOCKED - EVIDENCE UNRESOLVED",IF(W87="INFERRED","ESCALATE",IF(F87&lt;&gt;"CURRENT","BLOCKED - FRESHNESS",IF(G87&lt;&gt;"YES","BLOCKED - JURISDICTION",IF(H87="OPEN","BLOCKED - CONFLICT",IF(AND(OR(C87="CLINICAL EFFICACY / EFFECT",C87="SAFETY",C87="PATIENT ELIGIBILITY / SUITABILITY"),I87="REQUIRED / NOT COMPLETED"),"ESCALATE",IF(R87="MISMATCH","BLOCKED",IF(R87="REVIEW","ESCALATE","READY"))))))))))</x:f>
      </x:c>
      <x:c r="T87" s="21" t="str">
        <x:f>IF(A87="","",IF(S87="READY",IF(C87="REGULATORY / REGISTRATION STATUS","PUBLISH OFFICIAL STATUS",IF(OR(C87="SERVICE EXISTS / IS OFFERED",C87="ACCESS / AVAILABILITY"),"PUBLISH SERVICE FACT",IF(C87="PUBLIC MARKETING / ADVERTISING CLAIM","PUBLISH SCOPED CONTEXT",IF(C87="EXPERIENCE SIGNAL","REFERENCE ONLY",IF(C87="VISIBILITY / DISCOVERY","DISCOVERY ONLY","PUBLISH SCOPED CONTEXT"))))),IF(S87="ESCALATE","ESCALATE","REFUSE STRONGER CLAIM")))</x:f>
      </x:c>
      <x:c r="U87" s="21" t="str">
        <x:f>IF(A87="","",IF(C87="REGULATORY / REGISTRATION STATUS","Do not infer clinical superiority, outcomes or current capacity.",IF(OR(C87="SERVICE EXISTS / IS OFFERED",C87="ACCESS / AVAILABILITY"),"Do not infer efficacy, safety, suitability or comparative quality.",IF(C87="PUBLIC MARKETING / ADVERTISING CLAIM","Do not infer clinical efficacy, patient suitability, treatment outcomes or legal clearance for a specific advert.",IF(C87="EXPERIENCE SIGNAL","Do not infer representative efficacy, safety rates or causal outcomes.",IF(C87="VISIBILITY / DISCOVERY","Do not infer healthcare quality, efficacy, safety, capacity or suitability.","Do not infer a consequential healthcare claim beyond the reviewed evidence scope."))))))</x:f>
      </x:c>
      <x:c r="V87" s="21" t="str">
        <x:f>IF(A87="","","Reopen when source role, freshness, jurisdiction, material conflict, specialist-review state or claim scope changes.")</x:f>
      </x:c>
      <x:c r="W87" s="34" t="str">
        <x:f>IF(D87="","",IF(COUNTIFS(EVIDENCE_PACKET!$A$6:$A$205,D87,EVIDENCE_PACKET!$B$6:$B$205,A87,EVIDENCE_PACKET!$O$6:$O$205,"VALID")=1,VLOOKUP(D87,EVIDENCE_PACKET!$A$6:$O$205,5,FALSE),"INVALID LINK"))</x:f>
      </x:c>
      <x:c r="X87" s="34" t="str">
        <x:f>IF(A87="","",IF(Q87&lt;&gt;"READY","INVALID - EVIDENCE LINK",IF(AND(E87=VLOOKUP(D87,EVIDENCE_PACKET!$A$6:$O$205,3,FALSE),W87=VLOOKUP(D87,EVIDENCE_PACKET!$A$6:$O$205,5,FALSE),F87=VLOOKUP(D87,EVIDENCE_PACKET!$A$6:$O$205,6,FALSE),G87=VLOOKUP(D87,EVIDENCE_PACKET!$A$6:$O$205,7,FALSE)),"MATCH","MISMATCH - UPSTREAM EVIDENCE")))</x:f>
      </x:c>
    </x:row>
    <x:row r="88">
      <x:c r="A88" s="17"/>
      <x:c r="B88" s="17"/>
      <x:c r="C88" s="17"/>
      <x:c r="D88" s="17"/>
      <x:c r="E88" s="34" t="str">
        <x:f>IF(D88="","",IF(COUNTIFS(EVIDENCE_PACKET!$A$6:$A$205,D88,EVIDENCE_PACKET!$B$6:$B$205,A88,EVIDENCE_PACKET!$O$6:$O$205,"VALID")=1,VLOOKUP(D88,EVIDENCE_PACKET!$A$6:$O$205,3,FALSE),"INVALID LINK"))</x:f>
      </x:c>
      <x:c r="F88" s="34" t="str">
        <x:f>IF(D88="","",IF(COUNTIFS(EVIDENCE_PACKET!$A$6:$A$205,D88,EVIDENCE_PACKET!$B$6:$B$205,A88,EVIDENCE_PACKET!$O$6:$O$205,"VALID")=1,VLOOKUP(D88,EVIDENCE_PACKET!$A$6:$O$205,6,FALSE),"INVALID LINK"))</x:f>
      </x:c>
      <x:c r="G88" s="34" t="str">
        <x:f>IF(D88="","",IF(COUNTIFS(EVIDENCE_PACKET!$A$6:$A$205,D88,EVIDENCE_PACKET!$B$6:$B$205,A88,EVIDENCE_PACKET!$O$6:$O$205,"VALID")=1,VLOOKUP(D88,EVIDENCE_PACKET!$A$6:$O$205,7,FALSE),"INVALID LINK"))</x:f>
      </x:c>
      <x:c r="H88" s="34" t="str">
        <x:f>IF(A88="","",IF(COUNTIFS(CONFLICTS!$B$6:$B$205,A88,CONFLICTS!$H$6:$H$205,"YES",CONFLICTS!$I$6:$I$205,"OPEN",CONFLICTS!$R$6:$R$205,"VALID")&gt;0,"OPEN",IF(COUNTIFS(CONFLICTS!$B$6:$B$205,A88,CONFLICTS!$I$6:$I$205,"RESOLVED",CONFLICTS!$R$6:$R$205,"VALID")&gt;0,"RESOLVED","NONE")))</x:f>
      </x:c>
      <x:c r="I88" s="17"/>
      <x:c r="J88" s="17"/>
      <x:c r="K88" s="21" t="str">
        <x:f>IF(C88="","",IF(AND(COUNTIF(LISTS!$B$2:$B$10,C88)=1,C88=UPPER(C88)),"VALID","INVALID"))</x:f>
      </x:c>
      <x:c r="L88" s="21" t="str">
        <x:f>IF(E88="","",IF(AND(COUNTIF(LISTS!$A$2:$A$8,E88)=1,E88=UPPER(E88)),"VALID","INVALID"))</x:f>
      </x:c>
      <x:c r="M88" s="21" t="str">
        <x:f>IF(F88="","",IF(AND(COUNTIF(LISTS!$D$2:$D$4,F88)=1,IFERROR(FIND(F88,UPPER(F88)),0)=1),"VALID","INVALID"))</x:f>
      </x:c>
      <x:c r="N88" s="21" t="str">
        <x:f>IF(G88="","",IF(AND(COUNTIF(LISTS!$E$2:$E$4,G88)=1,IFERROR(FIND(G88,UPPER(G88)),0)=1),"VALID","INVALID"))</x:f>
      </x:c>
      <x:c r="O88" s="21" t="str">
        <x:f>IF(I88="","",IF(AND(COUNTIF(LISTS!$I$2:$I$4,I88)=1,IFERROR(FIND(I88,UPPER(I88)),0)=1),"VALID","INVALID"))</x:f>
      </x:c>
      <x:c r="P88" s="21" t="str">
        <x:f>IF(A88="","",IF(COUNTIF($A$6:$A$205,A88)&gt;1,"INVALID - DUPLICATE ID",IF(AND(B88&lt;&gt;"",D88&lt;&gt;"",J88&lt;&gt;"",OR(H88="NONE",H88="OPEN",H88="RESOLVED"),K88="VALID",L88="VALID",M88="VALID",N88="VALID",O88="VALID"),"VALID","INVALID - CONTROL TOKEN")))</x:f>
      </x:c>
      <x:c r="Q88" s="21" t="str">
        <x:f>IF(A88="","",IF(COUNTIFS(EVIDENCE_PACKET!$A$6:$A$205,D88,EVIDENCE_PACKET!$B$6:$B$205,A88,EVIDENCE_PACKET!$O$6:$O$205,"VALID")=1,"READY","INVALID - EVIDENCE LINK"))</x:f>
      </x:c>
      <x:c r="R88" s="21" t="str">
        <x:f>IF(A88="","",IF(OR(P88&lt;&gt;"VALID",Q88&lt;&gt;"READY",X88&lt;&gt;"MATCH"),"BLOCKED",IF(AND(C88="REGULATORY / REGISTRATION STATUS",E88="REGULATOR / OFFICIAL REGISTER"),"FIT",IF(AND(OR(C88="SERVICE EXISTS / IS OFFERED",C88="ACCESS / AVAILABILITY"),E88="PROVIDER FIRST-PARTY PAGE"),"FIT",IF(AND(C88="EXPERIENCE SIGNAL",E88="REVIEW / FORUM / TESTIMONIAL"),"FIT",IF(AND(C88="VISIBILITY / DISCOVERY",E88="SEARCH / VISIBILITY OBSERVATION"),"FIT",IF(AND(C88="PUBLIC MARKETING / ADVERTISING CLAIM",E88="UK ADVERTISING / CLAIMS GOVERNANCE"),"FIT",IF(AND(OR(C88="CLINICAL EFFICACY / EFFECT",C88="SAFETY",C88="PATIENT ELIGIBILITY / SUITABILITY"),OR(E88="CLINICAL GUIDELINE / EVIDENCE STANDARD",E88="MANUFACTURER / PRODUCT PAGE")),"REVIEW","MISMATCH"))))))))</x:f>
      </x:c>
      <x:c r="S88" s="21" t="str">
        <x:f>IF(A88="","",IF(OR(P88&lt;&gt;"VALID",Q88&lt;&gt;"READY",X88&lt;&gt;"MATCH"),"BLOCKED",IF(W88="UNRESOLVED","BLOCKED - EVIDENCE UNRESOLVED",IF(W88="INFERRED","ESCALATE",IF(F88&lt;&gt;"CURRENT","BLOCKED - FRESHNESS",IF(G88&lt;&gt;"YES","BLOCKED - JURISDICTION",IF(H88="OPEN","BLOCKED - CONFLICT",IF(AND(OR(C88="CLINICAL EFFICACY / EFFECT",C88="SAFETY",C88="PATIENT ELIGIBILITY / SUITABILITY"),I88="REQUIRED / NOT COMPLETED"),"ESCALATE",IF(R88="MISMATCH","BLOCKED",IF(R88="REVIEW","ESCALATE","READY"))))))))))</x:f>
      </x:c>
      <x:c r="T88" s="21" t="str">
        <x:f>IF(A88="","",IF(S88="READY",IF(C88="REGULATORY / REGISTRATION STATUS","PUBLISH OFFICIAL STATUS",IF(OR(C88="SERVICE EXISTS / IS OFFERED",C88="ACCESS / AVAILABILITY"),"PUBLISH SERVICE FACT",IF(C88="PUBLIC MARKETING / ADVERTISING CLAIM","PUBLISH SCOPED CONTEXT",IF(C88="EXPERIENCE SIGNAL","REFERENCE ONLY",IF(C88="VISIBILITY / DISCOVERY","DISCOVERY ONLY","PUBLISH SCOPED CONTEXT"))))),IF(S88="ESCALATE","ESCALATE","REFUSE STRONGER CLAIM")))</x:f>
      </x:c>
      <x:c r="U88" s="21" t="str">
        <x:f>IF(A88="","",IF(C88="REGULATORY / REGISTRATION STATUS","Do not infer clinical superiority, outcomes or current capacity.",IF(OR(C88="SERVICE EXISTS / IS OFFERED",C88="ACCESS / AVAILABILITY"),"Do not infer efficacy, safety, suitability or comparative quality.",IF(C88="PUBLIC MARKETING / ADVERTISING CLAIM","Do not infer clinical efficacy, patient suitability, treatment outcomes or legal clearance for a specific advert.",IF(C88="EXPERIENCE SIGNAL","Do not infer representative efficacy, safety rates or causal outcomes.",IF(C88="VISIBILITY / DISCOVERY","Do not infer healthcare quality, efficacy, safety, capacity or suitability.","Do not infer a consequential healthcare claim beyond the reviewed evidence scope."))))))</x:f>
      </x:c>
      <x:c r="V88" s="21" t="str">
        <x:f>IF(A88="","","Reopen when source role, freshness, jurisdiction, material conflict, specialist-review state or claim scope changes.")</x:f>
      </x:c>
      <x:c r="W88" s="34" t="str">
        <x:f>IF(D88="","",IF(COUNTIFS(EVIDENCE_PACKET!$A$6:$A$205,D88,EVIDENCE_PACKET!$B$6:$B$205,A88,EVIDENCE_PACKET!$O$6:$O$205,"VALID")=1,VLOOKUP(D88,EVIDENCE_PACKET!$A$6:$O$205,5,FALSE),"INVALID LINK"))</x:f>
      </x:c>
      <x:c r="X88" s="34" t="str">
        <x:f>IF(A88="","",IF(Q88&lt;&gt;"READY","INVALID - EVIDENCE LINK",IF(AND(E88=VLOOKUP(D88,EVIDENCE_PACKET!$A$6:$O$205,3,FALSE),W88=VLOOKUP(D88,EVIDENCE_PACKET!$A$6:$O$205,5,FALSE),F88=VLOOKUP(D88,EVIDENCE_PACKET!$A$6:$O$205,6,FALSE),G88=VLOOKUP(D88,EVIDENCE_PACKET!$A$6:$O$205,7,FALSE)),"MATCH","MISMATCH - UPSTREAM EVIDENCE")))</x:f>
      </x:c>
    </x:row>
    <x:row r="89">
      <x:c r="A89" s="17"/>
      <x:c r="B89" s="17"/>
      <x:c r="C89" s="17"/>
      <x:c r="D89" s="17"/>
      <x:c r="E89" s="34" t="str">
        <x:f>IF(D89="","",IF(COUNTIFS(EVIDENCE_PACKET!$A$6:$A$205,D89,EVIDENCE_PACKET!$B$6:$B$205,A89,EVIDENCE_PACKET!$O$6:$O$205,"VALID")=1,VLOOKUP(D89,EVIDENCE_PACKET!$A$6:$O$205,3,FALSE),"INVALID LINK"))</x:f>
      </x:c>
      <x:c r="F89" s="34" t="str">
        <x:f>IF(D89="","",IF(COUNTIFS(EVIDENCE_PACKET!$A$6:$A$205,D89,EVIDENCE_PACKET!$B$6:$B$205,A89,EVIDENCE_PACKET!$O$6:$O$205,"VALID")=1,VLOOKUP(D89,EVIDENCE_PACKET!$A$6:$O$205,6,FALSE),"INVALID LINK"))</x:f>
      </x:c>
      <x:c r="G89" s="34" t="str">
        <x:f>IF(D89="","",IF(COUNTIFS(EVIDENCE_PACKET!$A$6:$A$205,D89,EVIDENCE_PACKET!$B$6:$B$205,A89,EVIDENCE_PACKET!$O$6:$O$205,"VALID")=1,VLOOKUP(D89,EVIDENCE_PACKET!$A$6:$O$205,7,FALSE),"INVALID LINK"))</x:f>
      </x:c>
      <x:c r="H89" s="34" t="str">
        <x:f>IF(A89="","",IF(COUNTIFS(CONFLICTS!$B$6:$B$205,A89,CONFLICTS!$H$6:$H$205,"YES",CONFLICTS!$I$6:$I$205,"OPEN",CONFLICTS!$R$6:$R$205,"VALID")&gt;0,"OPEN",IF(COUNTIFS(CONFLICTS!$B$6:$B$205,A89,CONFLICTS!$I$6:$I$205,"RESOLVED",CONFLICTS!$R$6:$R$205,"VALID")&gt;0,"RESOLVED","NONE")))</x:f>
      </x:c>
      <x:c r="I89" s="17"/>
      <x:c r="J89" s="17"/>
      <x:c r="K89" s="21" t="str">
        <x:f>IF(C89="","",IF(AND(COUNTIF(LISTS!$B$2:$B$10,C89)=1,C89=UPPER(C89)),"VALID","INVALID"))</x:f>
      </x:c>
      <x:c r="L89" s="21" t="str">
        <x:f>IF(E89="","",IF(AND(COUNTIF(LISTS!$A$2:$A$8,E89)=1,E89=UPPER(E89)),"VALID","INVALID"))</x:f>
      </x:c>
      <x:c r="M89" s="21" t="str">
        <x:f>IF(F89="","",IF(AND(COUNTIF(LISTS!$D$2:$D$4,F89)=1,IFERROR(FIND(F89,UPPER(F89)),0)=1),"VALID","INVALID"))</x:f>
      </x:c>
      <x:c r="N89" s="21" t="str">
        <x:f>IF(G89="","",IF(AND(COUNTIF(LISTS!$E$2:$E$4,G89)=1,IFERROR(FIND(G89,UPPER(G89)),0)=1),"VALID","INVALID"))</x:f>
      </x:c>
      <x:c r="O89" s="21" t="str">
        <x:f>IF(I89="","",IF(AND(COUNTIF(LISTS!$I$2:$I$4,I89)=1,IFERROR(FIND(I89,UPPER(I89)),0)=1),"VALID","INVALID"))</x:f>
      </x:c>
      <x:c r="P89" s="21" t="str">
        <x:f>IF(A89="","",IF(COUNTIF($A$6:$A$205,A89)&gt;1,"INVALID - DUPLICATE ID",IF(AND(B89&lt;&gt;"",D89&lt;&gt;"",J89&lt;&gt;"",OR(H89="NONE",H89="OPEN",H89="RESOLVED"),K89="VALID",L89="VALID",M89="VALID",N89="VALID",O89="VALID"),"VALID","INVALID - CONTROL TOKEN")))</x:f>
      </x:c>
      <x:c r="Q89" s="21" t="str">
        <x:f>IF(A89="","",IF(COUNTIFS(EVIDENCE_PACKET!$A$6:$A$205,D89,EVIDENCE_PACKET!$B$6:$B$205,A89,EVIDENCE_PACKET!$O$6:$O$205,"VALID")=1,"READY","INVALID - EVIDENCE LINK"))</x:f>
      </x:c>
      <x:c r="R89" s="21" t="str">
        <x:f>IF(A89="","",IF(OR(P89&lt;&gt;"VALID",Q89&lt;&gt;"READY",X89&lt;&gt;"MATCH"),"BLOCKED",IF(AND(C89="REGULATORY / REGISTRATION STATUS",E89="REGULATOR / OFFICIAL REGISTER"),"FIT",IF(AND(OR(C89="SERVICE EXISTS / IS OFFERED",C89="ACCESS / AVAILABILITY"),E89="PROVIDER FIRST-PARTY PAGE"),"FIT",IF(AND(C89="EXPERIENCE SIGNAL",E89="REVIEW / FORUM / TESTIMONIAL"),"FIT",IF(AND(C89="VISIBILITY / DISCOVERY",E89="SEARCH / VISIBILITY OBSERVATION"),"FIT",IF(AND(C89="PUBLIC MARKETING / ADVERTISING CLAIM",E89="UK ADVERTISING / CLAIMS GOVERNANCE"),"FIT",IF(AND(OR(C89="CLINICAL EFFICACY / EFFECT",C89="SAFETY",C89="PATIENT ELIGIBILITY / SUITABILITY"),OR(E89="CLINICAL GUIDELINE / EVIDENCE STANDARD",E89="MANUFACTURER / PRODUCT PAGE")),"REVIEW","MISMATCH"))))))))</x:f>
      </x:c>
      <x:c r="S89" s="21" t="str">
        <x:f>IF(A89="","",IF(OR(P89&lt;&gt;"VALID",Q89&lt;&gt;"READY",X89&lt;&gt;"MATCH"),"BLOCKED",IF(W89="UNRESOLVED","BLOCKED - EVIDENCE UNRESOLVED",IF(W89="INFERRED","ESCALATE",IF(F89&lt;&gt;"CURRENT","BLOCKED - FRESHNESS",IF(G89&lt;&gt;"YES","BLOCKED - JURISDICTION",IF(H89="OPEN","BLOCKED - CONFLICT",IF(AND(OR(C89="CLINICAL EFFICACY / EFFECT",C89="SAFETY",C89="PATIENT ELIGIBILITY / SUITABILITY"),I89="REQUIRED / NOT COMPLETED"),"ESCALATE",IF(R89="MISMATCH","BLOCKED",IF(R89="REVIEW","ESCALATE","READY"))))))))))</x:f>
      </x:c>
      <x:c r="T89" s="21" t="str">
        <x:f>IF(A89="","",IF(S89="READY",IF(C89="REGULATORY / REGISTRATION STATUS","PUBLISH OFFICIAL STATUS",IF(OR(C89="SERVICE EXISTS / IS OFFERED",C89="ACCESS / AVAILABILITY"),"PUBLISH SERVICE FACT",IF(C89="PUBLIC MARKETING / ADVERTISING CLAIM","PUBLISH SCOPED CONTEXT",IF(C89="EXPERIENCE SIGNAL","REFERENCE ONLY",IF(C89="VISIBILITY / DISCOVERY","DISCOVERY ONLY","PUBLISH SCOPED CONTEXT"))))),IF(S89="ESCALATE","ESCALATE","REFUSE STRONGER CLAIM")))</x:f>
      </x:c>
      <x:c r="U89" s="21" t="str">
        <x:f>IF(A89="","",IF(C89="REGULATORY / REGISTRATION STATUS","Do not infer clinical superiority, outcomes or current capacity.",IF(OR(C89="SERVICE EXISTS / IS OFFERED",C89="ACCESS / AVAILABILITY"),"Do not infer efficacy, safety, suitability or comparative quality.",IF(C89="PUBLIC MARKETING / ADVERTISING CLAIM","Do not infer clinical efficacy, patient suitability, treatment outcomes or legal clearance for a specific advert.",IF(C89="EXPERIENCE SIGNAL","Do not infer representative efficacy, safety rates or causal outcomes.",IF(C89="VISIBILITY / DISCOVERY","Do not infer healthcare quality, efficacy, safety, capacity or suitability.","Do not infer a consequential healthcare claim beyond the reviewed evidence scope."))))))</x:f>
      </x:c>
      <x:c r="V89" s="21" t="str">
        <x:f>IF(A89="","","Reopen when source role, freshness, jurisdiction, material conflict, specialist-review state or claim scope changes.")</x:f>
      </x:c>
      <x:c r="W89" s="34" t="str">
        <x:f>IF(D89="","",IF(COUNTIFS(EVIDENCE_PACKET!$A$6:$A$205,D89,EVIDENCE_PACKET!$B$6:$B$205,A89,EVIDENCE_PACKET!$O$6:$O$205,"VALID")=1,VLOOKUP(D89,EVIDENCE_PACKET!$A$6:$O$205,5,FALSE),"INVALID LINK"))</x:f>
      </x:c>
      <x:c r="X89" s="34" t="str">
        <x:f>IF(A89="","",IF(Q89&lt;&gt;"READY","INVALID - EVIDENCE LINK",IF(AND(E89=VLOOKUP(D89,EVIDENCE_PACKET!$A$6:$O$205,3,FALSE),W89=VLOOKUP(D89,EVIDENCE_PACKET!$A$6:$O$205,5,FALSE),F89=VLOOKUP(D89,EVIDENCE_PACKET!$A$6:$O$205,6,FALSE),G89=VLOOKUP(D89,EVIDENCE_PACKET!$A$6:$O$205,7,FALSE)),"MATCH","MISMATCH - UPSTREAM EVIDENCE")))</x:f>
      </x:c>
    </x:row>
    <x:row r="90">
      <x:c r="A90" s="17"/>
      <x:c r="B90" s="17"/>
      <x:c r="C90" s="17"/>
      <x:c r="D90" s="17"/>
      <x:c r="E90" s="34" t="str">
        <x:f>IF(D90="","",IF(COUNTIFS(EVIDENCE_PACKET!$A$6:$A$205,D90,EVIDENCE_PACKET!$B$6:$B$205,A90,EVIDENCE_PACKET!$O$6:$O$205,"VALID")=1,VLOOKUP(D90,EVIDENCE_PACKET!$A$6:$O$205,3,FALSE),"INVALID LINK"))</x:f>
      </x:c>
      <x:c r="F90" s="34" t="str">
        <x:f>IF(D90="","",IF(COUNTIFS(EVIDENCE_PACKET!$A$6:$A$205,D90,EVIDENCE_PACKET!$B$6:$B$205,A90,EVIDENCE_PACKET!$O$6:$O$205,"VALID")=1,VLOOKUP(D90,EVIDENCE_PACKET!$A$6:$O$205,6,FALSE),"INVALID LINK"))</x:f>
      </x:c>
      <x:c r="G90" s="34" t="str">
        <x:f>IF(D90="","",IF(COUNTIFS(EVIDENCE_PACKET!$A$6:$A$205,D90,EVIDENCE_PACKET!$B$6:$B$205,A90,EVIDENCE_PACKET!$O$6:$O$205,"VALID")=1,VLOOKUP(D90,EVIDENCE_PACKET!$A$6:$O$205,7,FALSE),"INVALID LINK"))</x:f>
      </x:c>
      <x:c r="H90" s="34" t="str">
        <x:f>IF(A90="","",IF(COUNTIFS(CONFLICTS!$B$6:$B$205,A90,CONFLICTS!$H$6:$H$205,"YES",CONFLICTS!$I$6:$I$205,"OPEN",CONFLICTS!$R$6:$R$205,"VALID")&gt;0,"OPEN",IF(COUNTIFS(CONFLICTS!$B$6:$B$205,A90,CONFLICTS!$I$6:$I$205,"RESOLVED",CONFLICTS!$R$6:$R$205,"VALID")&gt;0,"RESOLVED","NONE")))</x:f>
      </x:c>
      <x:c r="I90" s="17"/>
      <x:c r="J90" s="17"/>
      <x:c r="K90" s="21" t="str">
        <x:f>IF(C90="","",IF(AND(COUNTIF(LISTS!$B$2:$B$10,C90)=1,C90=UPPER(C90)),"VALID","INVALID"))</x:f>
      </x:c>
      <x:c r="L90" s="21" t="str">
        <x:f>IF(E90="","",IF(AND(COUNTIF(LISTS!$A$2:$A$8,E90)=1,E90=UPPER(E90)),"VALID","INVALID"))</x:f>
      </x:c>
      <x:c r="M90" s="21" t="str">
        <x:f>IF(F90="","",IF(AND(COUNTIF(LISTS!$D$2:$D$4,F90)=1,IFERROR(FIND(F90,UPPER(F90)),0)=1),"VALID","INVALID"))</x:f>
      </x:c>
      <x:c r="N90" s="21" t="str">
        <x:f>IF(G90="","",IF(AND(COUNTIF(LISTS!$E$2:$E$4,G90)=1,IFERROR(FIND(G90,UPPER(G90)),0)=1),"VALID","INVALID"))</x:f>
      </x:c>
      <x:c r="O90" s="21" t="str">
        <x:f>IF(I90="","",IF(AND(COUNTIF(LISTS!$I$2:$I$4,I90)=1,IFERROR(FIND(I90,UPPER(I90)),0)=1),"VALID","INVALID"))</x:f>
      </x:c>
      <x:c r="P90" s="21" t="str">
        <x:f>IF(A90="","",IF(COUNTIF($A$6:$A$205,A90)&gt;1,"INVALID - DUPLICATE ID",IF(AND(B90&lt;&gt;"",D90&lt;&gt;"",J90&lt;&gt;"",OR(H90="NONE",H90="OPEN",H90="RESOLVED"),K90="VALID",L90="VALID",M90="VALID",N90="VALID",O90="VALID"),"VALID","INVALID - CONTROL TOKEN")))</x:f>
      </x:c>
      <x:c r="Q90" s="21" t="str">
        <x:f>IF(A90="","",IF(COUNTIFS(EVIDENCE_PACKET!$A$6:$A$205,D90,EVIDENCE_PACKET!$B$6:$B$205,A90,EVIDENCE_PACKET!$O$6:$O$205,"VALID")=1,"READY","INVALID - EVIDENCE LINK"))</x:f>
      </x:c>
      <x:c r="R90" s="21" t="str">
        <x:f>IF(A90="","",IF(OR(P90&lt;&gt;"VALID",Q90&lt;&gt;"READY",X90&lt;&gt;"MATCH"),"BLOCKED",IF(AND(C90="REGULATORY / REGISTRATION STATUS",E90="REGULATOR / OFFICIAL REGISTER"),"FIT",IF(AND(OR(C90="SERVICE EXISTS / IS OFFERED",C90="ACCESS / AVAILABILITY"),E90="PROVIDER FIRST-PARTY PAGE"),"FIT",IF(AND(C90="EXPERIENCE SIGNAL",E90="REVIEW / FORUM / TESTIMONIAL"),"FIT",IF(AND(C90="VISIBILITY / DISCOVERY",E90="SEARCH / VISIBILITY OBSERVATION"),"FIT",IF(AND(C90="PUBLIC MARKETING / ADVERTISING CLAIM",E90="UK ADVERTISING / CLAIMS GOVERNANCE"),"FIT",IF(AND(OR(C90="CLINICAL EFFICACY / EFFECT",C90="SAFETY",C90="PATIENT ELIGIBILITY / SUITABILITY"),OR(E90="CLINICAL GUIDELINE / EVIDENCE STANDARD",E90="MANUFACTURER / PRODUCT PAGE")),"REVIEW","MISMATCH"))))))))</x:f>
      </x:c>
      <x:c r="S90" s="21" t="str">
        <x:f>IF(A90="","",IF(OR(P90&lt;&gt;"VALID",Q90&lt;&gt;"READY",X90&lt;&gt;"MATCH"),"BLOCKED",IF(W90="UNRESOLVED","BLOCKED - EVIDENCE UNRESOLVED",IF(W90="INFERRED","ESCALATE",IF(F90&lt;&gt;"CURRENT","BLOCKED - FRESHNESS",IF(G90&lt;&gt;"YES","BLOCKED - JURISDICTION",IF(H90="OPEN","BLOCKED - CONFLICT",IF(AND(OR(C90="CLINICAL EFFICACY / EFFECT",C90="SAFETY",C90="PATIENT ELIGIBILITY / SUITABILITY"),I90="REQUIRED / NOT COMPLETED"),"ESCALATE",IF(R90="MISMATCH","BLOCKED",IF(R90="REVIEW","ESCALATE","READY"))))))))))</x:f>
      </x:c>
      <x:c r="T90" s="21" t="str">
        <x:f>IF(A90="","",IF(S90="READY",IF(C90="REGULATORY / REGISTRATION STATUS","PUBLISH OFFICIAL STATUS",IF(OR(C90="SERVICE EXISTS / IS OFFERED",C90="ACCESS / AVAILABILITY"),"PUBLISH SERVICE FACT",IF(C90="PUBLIC MARKETING / ADVERTISING CLAIM","PUBLISH SCOPED CONTEXT",IF(C90="EXPERIENCE SIGNAL","REFERENCE ONLY",IF(C90="VISIBILITY / DISCOVERY","DISCOVERY ONLY","PUBLISH SCOPED CONTEXT"))))),IF(S90="ESCALATE","ESCALATE","REFUSE STRONGER CLAIM")))</x:f>
      </x:c>
      <x:c r="U90" s="21" t="str">
        <x:f>IF(A90="","",IF(C90="REGULATORY / REGISTRATION STATUS","Do not infer clinical superiority, outcomes or current capacity.",IF(OR(C90="SERVICE EXISTS / IS OFFERED",C90="ACCESS / AVAILABILITY"),"Do not infer efficacy, safety, suitability or comparative quality.",IF(C90="PUBLIC MARKETING / ADVERTISING CLAIM","Do not infer clinical efficacy, patient suitability, treatment outcomes or legal clearance for a specific advert.",IF(C90="EXPERIENCE SIGNAL","Do not infer representative efficacy, safety rates or causal outcomes.",IF(C90="VISIBILITY / DISCOVERY","Do not infer healthcare quality, efficacy, safety, capacity or suitability.","Do not infer a consequential healthcare claim beyond the reviewed evidence scope."))))))</x:f>
      </x:c>
      <x:c r="V90" s="21" t="str">
        <x:f>IF(A90="","","Reopen when source role, freshness, jurisdiction, material conflict, specialist-review state or claim scope changes.")</x:f>
      </x:c>
      <x:c r="W90" s="34" t="str">
        <x:f>IF(D90="","",IF(COUNTIFS(EVIDENCE_PACKET!$A$6:$A$205,D90,EVIDENCE_PACKET!$B$6:$B$205,A90,EVIDENCE_PACKET!$O$6:$O$205,"VALID")=1,VLOOKUP(D90,EVIDENCE_PACKET!$A$6:$O$205,5,FALSE),"INVALID LINK"))</x:f>
      </x:c>
      <x:c r="X90" s="34" t="str">
        <x:f>IF(A90="","",IF(Q90&lt;&gt;"READY","INVALID - EVIDENCE LINK",IF(AND(E90=VLOOKUP(D90,EVIDENCE_PACKET!$A$6:$O$205,3,FALSE),W90=VLOOKUP(D90,EVIDENCE_PACKET!$A$6:$O$205,5,FALSE),F90=VLOOKUP(D90,EVIDENCE_PACKET!$A$6:$O$205,6,FALSE),G90=VLOOKUP(D90,EVIDENCE_PACKET!$A$6:$O$205,7,FALSE)),"MATCH","MISMATCH - UPSTREAM EVIDENCE")))</x:f>
      </x:c>
    </x:row>
    <x:row r="91">
      <x:c r="A91" s="17"/>
      <x:c r="B91" s="17"/>
      <x:c r="C91" s="17"/>
      <x:c r="D91" s="17"/>
      <x:c r="E91" s="34" t="str">
        <x:f>IF(D91="","",IF(COUNTIFS(EVIDENCE_PACKET!$A$6:$A$205,D91,EVIDENCE_PACKET!$B$6:$B$205,A91,EVIDENCE_PACKET!$O$6:$O$205,"VALID")=1,VLOOKUP(D91,EVIDENCE_PACKET!$A$6:$O$205,3,FALSE),"INVALID LINK"))</x:f>
      </x:c>
      <x:c r="F91" s="34" t="str">
        <x:f>IF(D91="","",IF(COUNTIFS(EVIDENCE_PACKET!$A$6:$A$205,D91,EVIDENCE_PACKET!$B$6:$B$205,A91,EVIDENCE_PACKET!$O$6:$O$205,"VALID")=1,VLOOKUP(D91,EVIDENCE_PACKET!$A$6:$O$205,6,FALSE),"INVALID LINK"))</x:f>
      </x:c>
      <x:c r="G91" s="34" t="str">
        <x:f>IF(D91="","",IF(COUNTIFS(EVIDENCE_PACKET!$A$6:$A$205,D91,EVIDENCE_PACKET!$B$6:$B$205,A91,EVIDENCE_PACKET!$O$6:$O$205,"VALID")=1,VLOOKUP(D91,EVIDENCE_PACKET!$A$6:$O$205,7,FALSE),"INVALID LINK"))</x:f>
      </x:c>
      <x:c r="H91" s="34" t="str">
        <x:f>IF(A91="","",IF(COUNTIFS(CONFLICTS!$B$6:$B$205,A91,CONFLICTS!$H$6:$H$205,"YES",CONFLICTS!$I$6:$I$205,"OPEN",CONFLICTS!$R$6:$R$205,"VALID")&gt;0,"OPEN",IF(COUNTIFS(CONFLICTS!$B$6:$B$205,A91,CONFLICTS!$I$6:$I$205,"RESOLVED",CONFLICTS!$R$6:$R$205,"VALID")&gt;0,"RESOLVED","NONE")))</x:f>
      </x:c>
      <x:c r="I91" s="17"/>
      <x:c r="J91" s="17"/>
      <x:c r="K91" s="21" t="str">
        <x:f>IF(C91="","",IF(AND(COUNTIF(LISTS!$B$2:$B$10,C91)=1,C91=UPPER(C91)),"VALID","INVALID"))</x:f>
      </x:c>
      <x:c r="L91" s="21" t="str">
        <x:f>IF(E91="","",IF(AND(COUNTIF(LISTS!$A$2:$A$8,E91)=1,E91=UPPER(E91)),"VALID","INVALID"))</x:f>
      </x:c>
      <x:c r="M91" s="21" t="str">
        <x:f>IF(F91="","",IF(AND(COUNTIF(LISTS!$D$2:$D$4,F91)=1,IFERROR(FIND(F91,UPPER(F91)),0)=1),"VALID","INVALID"))</x:f>
      </x:c>
      <x:c r="N91" s="21" t="str">
        <x:f>IF(G91="","",IF(AND(COUNTIF(LISTS!$E$2:$E$4,G91)=1,IFERROR(FIND(G91,UPPER(G91)),0)=1),"VALID","INVALID"))</x:f>
      </x:c>
      <x:c r="O91" s="21" t="str">
        <x:f>IF(I91="","",IF(AND(COUNTIF(LISTS!$I$2:$I$4,I91)=1,IFERROR(FIND(I91,UPPER(I91)),0)=1),"VALID","INVALID"))</x:f>
      </x:c>
      <x:c r="P91" s="21" t="str">
        <x:f>IF(A91="","",IF(COUNTIF($A$6:$A$205,A91)&gt;1,"INVALID - DUPLICATE ID",IF(AND(B91&lt;&gt;"",D91&lt;&gt;"",J91&lt;&gt;"",OR(H91="NONE",H91="OPEN",H91="RESOLVED"),K91="VALID",L91="VALID",M91="VALID",N91="VALID",O91="VALID"),"VALID","INVALID - CONTROL TOKEN")))</x:f>
      </x:c>
      <x:c r="Q91" s="21" t="str">
        <x:f>IF(A91="","",IF(COUNTIFS(EVIDENCE_PACKET!$A$6:$A$205,D91,EVIDENCE_PACKET!$B$6:$B$205,A91,EVIDENCE_PACKET!$O$6:$O$205,"VALID")=1,"READY","INVALID - EVIDENCE LINK"))</x:f>
      </x:c>
      <x:c r="R91" s="21" t="str">
        <x:f>IF(A91="","",IF(OR(P91&lt;&gt;"VALID",Q91&lt;&gt;"READY",X91&lt;&gt;"MATCH"),"BLOCKED",IF(AND(C91="REGULATORY / REGISTRATION STATUS",E91="REGULATOR / OFFICIAL REGISTER"),"FIT",IF(AND(OR(C91="SERVICE EXISTS / IS OFFERED",C91="ACCESS / AVAILABILITY"),E91="PROVIDER FIRST-PARTY PAGE"),"FIT",IF(AND(C91="EXPERIENCE SIGNAL",E91="REVIEW / FORUM / TESTIMONIAL"),"FIT",IF(AND(C91="VISIBILITY / DISCOVERY",E91="SEARCH / VISIBILITY OBSERVATION"),"FIT",IF(AND(C91="PUBLIC MARKETING / ADVERTISING CLAIM",E91="UK ADVERTISING / CLAIMS GOVERNANCE"),"FIT",IF(AND(OR(C91="CLINICAL EFFICACY / EFFECT",C91="SAFETY",C91="PATIENT ELIGIBILITY / SUITABILITY"),OR(E91="CLINICAL GUIDELINE / EVIDENCE STANDARD",E91="MANUFACTURER / PRODUCT PAGE")),"REVIEW","MISMATCH"))))))))</x:f>
      </x:c>
      <x:c r="S91" s="21" t="str">
        <x:f>IF(A91="","",IF(OR(P91&lt;&gt;"VALID",Q91&lt;&gt;"READY",X91&lt;&gt;"MATCH"),"BLOCKED",IF(W91="UNRESOLVED","BLOCKED - EVIDENCE UNRESOLVED",IF(W91="INFERRED","ESCALATE",IF(F91&lt;&gt;"CURRENT","BLOCKED - FRESHNESS",IF(G91&lt;&gt;"YES","BLOCKED - JURISDICTION",IF(H91="OPEN","BLOCKED - CONFLICT",IF(AND(OR(C91="CLINICAL EFFICACY / EFFECT",C91="SAFETY",C91="PATIENT ELIGIBILITY / SUITABILITY"),I91="REQUIRED / NOT COMPLETED"),"ESCALATE",IF(R91="MISMATCH","BLOCKED",IF(R91="REVIEW","ESCALATE","READY"))))))))))</x:f>
      </x:c>
      <x:c r="T91" s="21" t="str">
        <x:f>IF(A91="","",IF(S91="READY",IF(C91="REGULATORY / REGISTRATION STATUS","PUBLISH OFFICIAL STATUS",IF(OR(C91="SERVICE EXISTS / IS OFFERED",C91="ACCESS / AVAILABILITY"),"PUBLISH SERVICE FACT",IF(C91="PUBLIC MARKETING / ADVERTISING CLAIM","PUBLISH SCOPED CONTEXT",IF(C91="EXPERIENCE SIGNAL","REFERENCE ONLY",IF(C91="VISIBILITY / DISCOVERY","DISCOVERY ONLY","PUBLISH SCOPED CONTEXT"))))),IF(S91="ESCALATE","ESCALATE","REFUSE STRONGER CLAIM")))</x:f>
      </x:c>
      <x:c r="U91" s="21" t="str">
        <x:f>IF(A91="","",IF(C91="REGULATORY / REGISTRATION STATUS","Do not infer clinical superiority, outcomes or current capacity.",IF(OR(C91="SERVICE EXISTS / IS OFFERED",C91="ACCESS / AVAILABILITY"),"Do not infer efficacy, safety, suitability or comparative quality.",IF(C91="PUBLIC MARKETING / ADVERTISING CLAIM","Do not infer clinical efficacy, patient suitability, treatment outcomes or legal clearance for a specific advert.",IF(C91="EXPERIENCE SIGNAL","Do not infer representative efficacy, safety rates or causal outcomes.",IF(C91="VISIBILITY / DISCOVERY","Do not infer healthcare quality, efficacy, safety, capacity or suitability.","Do not infer a consequential healthcare claim beyond the reviewed evidence scope."))))))</x:f>
      </x:c>
      <x:c r="V91" s="21" t="str">
        <x:f>IF(A91="","","Reopen when source role, freshness, jurisdiction, material conflict, specialist-review state or claim scope changes.")</x:f>
      </x:c>
      <x:c r="W91" s="34" t="str">
        <x:f>IF(D91="","",IF(COUNTIFS(EVIDENCE_PACKET!$A$6:$A$205,D91,EVIDENCE_PACKET!$B$6:$B$205,A91,EVIDENCE_PACKET!$O$6:$O$205,"VALID")=1,VLOOKUP(D91,EVIDENCE_PACKET!$A$6:$O$205,5,FALSE),"INVALID LINK"))</x:f>
      </x:c>
      <x:c r="X91" s="34" t="str">
        <x:f>IF(A91="","",IF(Q91&lt;&gt;"READY","INVALID - EVIDENCE LINK",IF(AND(E91=VLOOKUP(D91,EVIDENCE_PACKET!$A$6:$O$205,3,FALSE),W91=VLOOKUP(D91,EVIDENCE_PACKET!$A$6:$O$205,5,FALSE),F91=VLOOKUP(D91,EVIDENCE_PACKET!$A$6:$O$205,6,FALSE),G91=VLOOKUP(D91,EVIDENCE_PACKET!$A$6:$O$205,7,FALSE)),"MATCH","MISMATCH - UPSTREAM EVIDENCE")))</x:f>
      </x:c>
    </x:row>
    <x:row r="92">
      <x:c r="A92" s="17"/>
      <x:c r="B92" s="17"/>
      <x:c r="C92" s="17"/>
      <x:c r="D92" s="17"/>
      <x:c r="E92" s="34" t="str">
        <x:f>IF(D92="","",IF(COUNTIFS(EVIDENCE_PACKET!$A$6:$A$205,D92,EVIDENCE_PACKET!$B$6:$B$205,A92,EVIDENCE_PACKET!$O$6:$O$205,"VALID")=1,VLOOKUP(D92,EVIDENCE_PACKET!$A$6:$O$205,3,FALSE),"INVALID LINK"))</x:f>
      </x:c>
      <x:c r="F92" s="34" t="str">
        <x:f>IF(D92="","",IF(COUNTIFS(EVIDENCE_PACKET!$A$6:$A$205,D92,EVIDENCE_PACKET!$B$6:$B$205,A92,EVIDENCE_PACKET!$O$6:$O$205,"VALID")=1,VLOOKUP(D92,EVIDENCE_PACKET!$A$6:$O$205,6,FALSE),"INVALID LINK"))</x:f>
      </x:c>
      <x:c r="G92" s="34" t="str">
        <x:f>IF(D92="","",IF(COUNTIFS(EVIDENCE_PACKET!$A$6:$A$205,D92,EVIDENCE_PACKET!$B$6:$B$205,A92,EVIDENCE_PACKET!$O$6:$O$205,"VALID")=1,VLOOKUP(D92,EVIDENCE_PACKET!$A$6:$O$205,7,FALSE),"INVALID LINK"))</x:f>
      </x:c>
      <x:c r="H92" s="34" t="str">
        <x:f>IF(A92="","",IF(COUNTIFS(CONFLICTS!$B$6:$B$205,A92,CONFLICTS!$H$6:$H$205,"YES",CONFLICTS!$I$6:$I$205,"OPEN",CONFLICTS!$R$6:$R$205,"VALID")&gt;0,"OPEN",IF(COUNTIFS(CONFLICTS!$B$6:$B$205,A92,CONFLICTS!$I$6:$I$205,"RESOLVED",CONFLICTS!$R$6:$R$205,"VALID")&gt;0,"RESOLVED","NONE")))</x:f>
      </x:c>
      <x:c r="I92" s="17"/>
      <x:c r="J92" s="17"/>
      <x:c r="K92" s="21" t="str">
        <x:f>IF(C92="","",IF(AND(COUNTIF(LISTS!$B$2:$B$10,C92)=1,C92=UPPER(C92)),"VALID","INVALID"))</x:f>
      </x:c>
      <x:c r="L92" s="21" t="str">
        <x:f>IF(E92="","",IF(AND(COUNTIF(LISTS!$A$2:$A$8,E92)=1,E92=UPPER(E92)),"VALID","INVALID"))</x:f>
      </x:c>
      <x:c r="M92" s="21" t="str">
        <x:f>IF(F92="","",IF(AND(COUNTIF(LISTS!$D$2:$D$4,F92)=1,IFERROR(FIND(F92,UPPER(F92)),0)=1),"VALID","INVALID"))</x:f>
      </x:c>
      <x:c r="N92" s="21" t="str">
        <x:f>IF(G92="","",IF(AND(COUNTIF(LISTS!$E$2:$E$4,G92)=1,IFERROR(FIND(G92,UPPER(G92)),0)=1),"VALID","INVALID"))</x:f>
      </x:c>
      <x:c r="O92" s="21" t="str">
        <x:f>IF(I92="","",IF(AND(COUNTIF(LISTS!$I$2:$I$4,I92)=1,IFERROR(FIND(I92,UPPER(I92)),0)=1),"VALID","INVALID"))</x:f>
      </x:c>
      <x:c r="P92" s="21" t="str">
        <x:f>IF(A92="","",IF(COUNTIF($A$6:$A$205,A92)&gt;1,"INVALID - DUPLICATE ID",IF(AND(B92&lt;&gt;"",D92&lt;&gt;"",J92&lt;&gt;"",OR(H92="NONE",H92="OPEN",H92="RESOLVED"),K92="VALID",L92="VALID",M92="VALID",N92="VALID",O92="VALID"),"VALID","INVALID - CONTROL TOKEN")))</x:f>
      </x:c>
      <x:c r="Q92" s="21" t="str">
        <x:f>IF(A92="","",IF(COUNTIFS(EVIDENCE_PACKET!$A$6:$A$205,D92,EVIDENCE_PACKET!$B$6:$B$205,A92,EVIDENCE_PACKET!$O$6:$O$205,"VALID")=1,"READY","INVALID - EVIDENCE LINK"))</x:f>
      </x:c>
      <x:c r="R92" s="21" t="str">
        <x:f>IF(A92="","",IF(OR(P92&lt;&gt;"VALID",Q92&lt;&gt;"READY",X92&lt;&gt;"MATCH"),"BLOCKED",IF(AND(C92="REGULATORY / REGISTRATION STATUS",E92="REGULATOR / OFFICIAL REGISTER"),"FIT",IF(AND(OR(C92="SERVICE EXISTS / IS OFFERED",C92="ACCESS / AVAILABILITY"),E92="PROVIDER FIRST-PARTY PAGE"),"FIT",IF(AND(C92="EXPERIENCE SIGNAL",E92="REVIEW / FORUM / TESTIMONIAL"),"FIT",IF(AND(C92="VISIBILITY / DISCOVERY",E92="SEARCH / VISIBILITY OBSERVATION"),"FIT",IF(AND(C92="PUBLIC MARKETING / ADVERTISING CLAIM",E92="UK ADVERTISING / CLAIMS GOVERNANCE"),"FIT",IF(AND(OR(C92="CLINICAL EFFICACY / EFFECT",C92="SAFETY",C92="PATIENT ELIGIBILITY / SUITABILITY"),OR(E92="CLINICAL GUIDELINE / EVIDENCE STANDARD",E92="MANUFACTURER / PRODUCT PAGE")),"REVIEW","MISMATCH"))))))))</x:f>
      </x:c>
      <x:c r="S92" s="21" t="str">
        <x:f>IF(A92="","",IF(OR(P92&lt;&gt;"VALID",Q92&lt;&gt;"READY",X92&lt;&gt;"MATCH"),"BLOCKED",IF(W92="UNRESOLVED","BLOCKED - EVIDENCE UNRESOLVED",IF(W92="INFERRED","ESCALATE",IF(F92&lt;&gt;"CURRENT","BLOCKED - FRESHNESS",IF(G92&lt;&gt;"YES","BLOCKED - JURISDICTION",IF(H92="OPEN","BLOCKED - CONFLICT",IF(AND(OR(C92="CLINICAL EFFICACY / EFFECT",C92="SAFETY",C92="PATIENT ELIGIBILITY / SUITABILITY"),I92="REQUIRED / NOT COMPLETED"),"ESCALATE",IF(R92="MISMATCH","BLOCKED",IF(R92="REVIEW","ESCALATE","READY"))))))))))</x:f>
      </x:c>
      <x:c r="T92" s="21" t="str">
        <x:f>IF(A92="","",IF(S92="READY",IF(C92="REGULATORY / REGISTRATION STATUS","PUBLISH OFFICIAL STATUS",IF(OR(C92="SERVICE EXISTS / IS OFFERED",C92="ACCESS / AVAILABILITY"),"PUBLISH SERVICE FACT",IF(C92="PUBLIC MARKETING / ADVERTISING CLAIM","PUBLISH SCOPED CONTEXT",IF(C92="EXPERIENCE SIGNAL","REFERENCE ONLY",IF(C92="VISIBILITY / DISCOVERY","DISCOVERY ONLY","PUBLISH SCOPED CONTEXT"))))),IF(S92="ESCALATE","ESCALATE","REFUSE STRONGER CLAIM")))</x:f>
      </x:c>
      <x:c r="U92" s="21" t="str">
        <x:f>IF(A92="","",IF(C92="REGULATORY / REGISTRATION STATUS","Do not infer clinical superiority, outcomes or current capacity.",IF(OR(C92="SERVICE EXISTS / IS OFFERED",C92="ACCESS / AVAILABILITY"),"Do not infer efficacy, safety, suitability or comparative quality.",IF(C92="PUBLIC MARKETING / ADVERTISING CLAIM","Do not infer clinical efficacy, patient suitability, treatment outcomes or legal clearance for a specific advert.",IF(C92="EXPERIENCE SIGNAL","Do not infer representative efficacy, safety rates or causal outcomes.",IF(C92="VISIBILITY / DISCOVERY","Do not infer healthcare quality, efficacy, safety, capacity or suitability.","Do not infer a consequential healthcare claim beyond the reviewed evidence scope."))))))</x:f>
      </x:c>
      <x:c r="V92" s="21" t="str">
        <x:f>IF(A92="","","Reopen when source role, freshness, jurisdiction, material conflict, specialist-review state or claim scope changes.")</x:f>
      </x:c>
      <x:c r="W92" s="34" t="str">
        <x:f>IF(D92="","",IF(COUNTIFS(EVIDENCE_PACKET!$A$6:$A$205,D92,EVIDENCE_PACKET!$B$6:$B$205,A92,EVIDENCE_PACKET!$O$6:$O$205,"VALID")=1,VLOOKUP(D92,EVIDENCE_PACKET!$A$6:$O$205,5,FALSE),"INVALID LINK"))</x:f>
      </x:c>
      <x:c r="X92" s="34" t="str">
        <x:f>IF(A92="","",IF(Q92&lt;&gt;"READY","INVALID - EVIDENCE LINK",IF(AND(E92=VLOOKUP(D92,EVIDENCE_PACKET!$A$6:$O$205,3,FALSE),W92=VLOOKUP(D92,EVIDENCE_PACKET!$A$6:$O$205,5,FALSE),F92=VLOOKUP(D92,EVIDENCE_PACKET!$A$6:$O$205,6,FALSE),G92=VLOOKUP(D92,EVIDENCE_PACKET!$A$6:$O$205,7,FALSE)),"MATCH","MISMATCH - UPSTREAM EVIDENCE")))</x:f>
      </x:c>
    </x:row>
    <x:row r="93">
      <x:c r="A93" s="17"/>
      <x:c r="B93" s="17"/>
      <x:c r="C93" s="17"/>
      <x:c r="D93" s="17"/>
      <x:c r="E93" s="34" t="str">
        <x:f>IF(D93="","",IF(COUNTIFS(EVIDENCE_PACKET!$A$6:$A$205,D93,EVIDENCE_PACKET!$B$6:$B$205,A93,EVIDENCE_PACKET!$O$6:$O$205,"VALID")=1,VLOOKUP(D93,EVIDENCE_PACKET!$A$6:$O$205,3,FALSE),"INVALID LINK"))</x:f>
      </x:c>
      <x:c r="F93" s="34" t="str">
        <x:f>IF(D93="","",IF(COUNTIFS(EVIDENCE_PACKET!$A$6:$A$205,D93,EVIDENCE_PACKET!$B$6:$B$205,A93,EVIDENCE_PACKET!$O$6:$O$205,"VALID")=1,VLOOKUP(D93,EVIDENCE_PACKET!$A$6:$O$205,6,FALSE),"INVALID LINK"))</x:f>
      </x:c>
      <x:c r="G93" s="34" t="str">
        <x:f>IF(D93="","",IF(COUNTIFS(EVIDENCE_PACKET!$A$6:$A$205,D93,EVIDENCE_PACKET!$B$6:$B$205,A93,EVIDENCE_PACKET!$O$6:$O$205,"VALID")=1,VLOOKUP(D93,EVIDENCE_PACKET!$A$6:$O$205,7,FALSE),"INVALID LINK"))</x:f>
      </x:c>
      <x:c r="H93" s="34" t="str">
        <x:f>IF(A93="","",IF(COUNTIFS(CONFLICTS!$B$6:$B$205,A93,CONFLICTS!$H$6:$H$205,"YES",CONFLICTS!$I$6:$I$205,"OPEN",CONFLICTS!$R$6:$R$205,"VALID")&gt;0,"OPEN",IF(COUNTIFS(CONFLICTS!$B$6:$B$205,A93,CONFLICTS!$I$6:$I$205,"RESOLVED",CONFLICTS!$R$6:$R$205,"VALID")&gt;0,"RESOLVED","NONE")))</x:f>
      </x:c>
      <x:c r="I93" s="17"/>
      <x:c r="J93" s="17"/>
      <x:c r="K93" s="21" t="str">
        <x:f>IF(C93="","",IF(AND(COUNTIF(LISTS!$B$2:$B$10,C93)=1,C93=UPPER(C93)),"VALID","INVALID"))</x:f>
      </x:c>
      <x:c r="L93" s="21" t="str">
        <x:f>IF(E93="","",IF(AND(COUNTIF(LISTS!$A$2:$A$8,E93)=1,E93=UPPER(E93)),"VALID","INVALID"))</x:f>
      </x:c>
      <x:c r="M93" s="21" t="str">
        <x:f>IF(F93="","",IF(AND(COUNTIF(LISTS!$D$2:$D$4,F93)=1,IFERROR(FIND(F93,UPPER(F93)),0)=1),"VALID","INVALID"))</x:f>
      </x:c>
      <x:c r="N93" s="21" t="str">
        <x:f>IF(G93="","",IF(AND(COUNTIF(LISTS!$E$2:$E$4,G93)=1,IFERROR(FIND(G93,UPPER(G93)),0)=1),"VALID","INVALID"))</x:f>
      </x:c>
      <x:c r="O93" s="21" t="str">
        <x:f>IF(I93="","",IF(AND(COUNTIF(LISTS!$I$2:$I$4,I93)=1,IFERROR(FIND(I93,UPPER(I93)),0)=1),"VALID","INVALID"))</x:f>
      </x:c>
      <x:c r="P93" s="21" t="str">
        <x:f>IF(A93="","",IF(COUNTIF($A$6:$A$205,A93)&gt;1,"INVALID - DUPLICATE ID",IF(AND(B93&lt;&gt;"",D93&lt;&gt;"",J93&lt;&gt;"",OR(H93="NONE",H93="OPEN",H93="RESOLVED"),K93="VALID",L93="VALID",M93="VALID",N93="VALID",O93="VALID"),"VALID","INVALID - CONTROL TOKEN")))</x:f>
      </x:c>
      <x:c r="Q93" s="21" t="str">
        <x:f>IF(A93="","",IF(COUNTIFS(EVIDENCE_PACKET!$A$6:$A$205,D93,EVIDENCE_PACKET!$B$6:$B$205,A93,EVIDENCE_PACKET!$O$6:$O$205,"VALID")=1,"READY","INVALID - EVIDENCE LINK"))</x:f>
      </x:c>
      <x:c r="R93" s="21" t="str">
        <x:f>IF(A93="","",IF(OR(P93&lt;&gt;"VALID",Q93&lt;&gt;"READY",X93&lt;&gt;"MATCH"),"BLOCKED",IF(AND(C93="REGULATORY / REGISTRATION STATUS",E93="REGULATOR / OFFICIAL REGISTER"),"FIT",IF(AND(OR(C93="SERVICE EXISTS / IS OFFERED",C93="ACCESS / AVAILABILITY"),E93="PROVIDER FIRST-PARTY PAGE"),"FIT",IF(AND(C93="EXPERIENCE SIGNAL",E93="REVIEW / FORUM / TESTIMONIAL"),"FIT",IF(AND(C93="VISIBILITY / DISCOVERY",E93="SEARCH / VISIBILITY OBSERVATION"),"FIT",IF(AND(C93="PUBLIC MARKETING / ADVERTISING CLAIM",E93="UK ADVERTISING / CLAIMS GOVERNANCE"),"FIT",IF(AND(OR(C93="CLINICAL EFFICACY / EFFECT",C93="SAFETY",C93="PATIENT ELIGIBILITY / SUITABILITY"),OR(E93="CLINICAL GUIDELINE / EVIDENCE STANDARD",E93="MANUFACTURER / PRODUCT PAGE")),"REVIEW","MISMATCH"))))))))</x:f>
      </x:c>
      <x:c r="S93" s="21" t="str">
        <x:f>IF(A93="","",IF(OR(P93&lt;&gt;"VALID",Q93&lt;&gt;"READY",X93&lt;&gt;"MATCH"),"BLOCKED",IF(W93="UNRESOLVED","BLOCKED - EVIDENCE UNRESOLVED",IF(W93="INFERRED","ESCALATE",IF(F93&lt;&gt;"CURRENT","BLOCKED - FRESHNESS",IF(G93&lt;&gt;"YES","BLOCKED - JURISDICTION",IF(H93="OPEN","BLOCKED - CONFLICT",IF(AND(OR(C93="CLINICAL EFFICACY / EFFECT",C93="SAFETY",C93="PATIENT ELIGIBILITY / SUITABILITY"),I93="REQUIRED / NOT COMPLETED"),"ESCALATE",IF(R93="MISMATCH","BLOCKED",IF(R93="REVIEW","ESCALATE","READY"))))))))))</x:f>
      </x:c>
      <x:c r="T93" s="21" t="str">
        <x:f>IF(A93="","",IF(S93="READY",IF(C93="REGULATORY / REGISTRATION STATUS","PUBLISH OFFICIAL STATUS",IF(OR(C93="SERVICE EXISTS / IS OFFERED",C93="ACCESS / AVAILABILITY"),"PUBLISH SERVICE FACT",IF(C93="PUBLIC MARKETING / ADVERTISING CLAIM","PUBLISH SCOPED CONTEXT",IF(C93="EXPERIENCE SIGNAL","REFERENCE ONLY",IF(C93="VISIBILITY / DISCOVERY","DISCOVERY ONLY","PUBLISH SCOPED CONTEXT"))))),IF(S93="ESCALATE","ESCALATE","REFUSE STRONGER CLAIM")))</x:f>
      </x:c>
      <x:c r="U93" s="21" t="str">
        <x:f>IF(A93="","",IF(C93="REGULATORY / REGISTRATION STATUS","Do not infer clinical superiority, outcomes or current capacity.",IF(OR(C93="SERVICE EXISTS / IS OFFERED",C93="ACCESS / AVAILABILITY"),"Do not infer efficacy, safety, suitability or comparative quality.",IF(C93="PUBLIC MARKETING / ADVERTISING CLAIM","Do not infer clinical efficacy, patient suitability, treatment outcomes or legal clearance for a specific advert.",IF(C93="EXPERIENCE SIGNAL","Do not infer representative efficacy, safety rates or causal outcomes.",IF(C93="VISIBILITY / DISCOVERY","Do not infer healthcare quality, efficacy, safety, capacity or suitability.","Do not infer a consequential healthcare claim beyond the reviewed evidence scope."))))))</x:f>
      </x:c>
      <x:c r="V93" s="21" t="str">
        <x:f>IF(A93="","","Reopen when source role, freshness, jurisdiction, material conflict, specialist-review state or claim scope changes.")</x:f>
      </x:c>
      <x:c r="W93" s="34" t="str">
        <x:f>IF(D93="","",IF(COUNTIFS(EVIDENCE_PACKET!$A$6:$A$205,D93,EVIDENCE_PACKET!$B$6:$B$205,A93,EVIDENCE_PACKET!$O$6:$O$205,"VALID")=1,VLOOKUP(D93,EVIDENCE_PACKET!$A$6:$O$205,5,FALSE),"INVALID LINK"))</x:f>
      </x:c>
      <x:c r="X93" s="34" t="str">
        <x:f>IF(A93="","",IF(Q93&lt;&gt;"READY","INVALID - EVIDENCE LINK",IF(AND(E93=VLOOKUP(D93,EVIDENCE_PACKET!$A$6:$O$205,3,FALSE),W93=VLOOKUP(D93,EVIDENCE_PACKET!$A$6:$O$205,5,FALSE),F93=VLOOKUP(D93,EVIDENCE_PACKET!$A$6:$O$205,6,FALSE),G93=VLOOKUP(D93,EVIDENCE_PACKET!$A$6:$O$205,7,FALSE)),"MATCH","MISMATCH - UPSTREAM EVIDENCE")))</x:f>
      </x:c>
    </x:row>
    <x:row r="94">
      <x:c r="A94" s="17"/>
      <x:c r="B94" s="17"/>
      <x:c r="C94" s="17"/>
      <x:c r="D94" s="17"/>
      <x:c r="E94" s="34" t="str">
        <x:f>IF(D94="","",IF(COUNTIFS(EVIDENCE_PACKET!$A$6:$A$205,D94,EVIDENCE_PACKET!$B$6:$B$205,A94,EVIDENCE_PACKET!$O$6:$O$205,"VALID")=1,VLOOKUP(D94,EVIDENCE_PACKET!$A$6:$O$205,3,FALSE),"INVALID LINK"))</x:f>
      </x:c>
      <x:c r="F94" s="34" t="str">
        <x:f>IF(D94="","",IF(COUNTIFS(EVIDENCE_PACKET!$A$6:$A$205,D94,EVIDENCE_PACKET!$B$6:$B$205,A94,EVIDENCE_PACKET!$O$6:$O$205,"VALID")=1,VLOOKUP(D94,EVIDENCE_PACKET!$A$6:$O$205,6,FALSE),"INVALID LINK"))</x:f>
      </x:c>
      <x:c r="G94" s="34" t="str">
        <x:f>IF(D94="","",IF(COUNTIFS(EVIDENCE_PACKET!$A$6:$A$205,D94,EVIDENCE_PACKET!$B$6:$B$205,A94,EVIDENCE_PACKET!$O$6:$O$205,"VALID")=1,VLOOKUP(D94,EVIDENCE_PACKET!$A$6:$O$205,7,FALSE),"INVALID LINK"))</x:f>
      </x:c>
      <x:c r="H94" s="34" t="str">
        <x:f>IF(A94="","",IF(COUNTIFS(CONFLICTS!$B$6:$B$205,A94,CONFLICTS!$H$6:$H$205,"YES",CONFLICTS!$I$6:$I$205,"OPEN",CONFLICTS!$R$6:$R$205,"VALID")&gt;0,"OPEN",IF(COUNTIFS(CONFLICTS!$B$6:$B$205,A94,CONFLICTS!$I$6:$I$205,"RESOLVED",CONFLICTS!$R$6:$R$205,"VALID")&gt;0,"RESOLVED","NONE")))</x:f>
      </x:c>
      <x:c r="I94" s="17"/>
      <x:c r="J94" s="17"/>
      <x:c r="K94" s="21" t="str">
        <x:f>IF(C94="","",IF(AND(COUNTIF(LISTS!$B$2:$B$10,C94)=1,C94=UPPER(C94)),"VALID","INVALID"))</x:f>
      </x:c>
      <x:c r="L94" s="21" t="str">
        <x:f>IF(E94="","",IF(AND(COUNTIF(LISTS!$A$2:$A$8,E94)=1,E94=UPPER(E94)),"VALID","INVALID"))</x:f>
      </x:c>
      <x:c r="M94" s="21" t="str">
        <x:f>IF(F94="","",IF(AND(COUNTIF(LISTS!$D$2:$D$4,F94)=1,IFERROR(FIND(F94,UPPER(F94)),0)=1),"VALID","INVALID"))</x:f>
      </x:c>
      <x:c r="N94" s="21" t="str">
        <x:f>IF(G94="","",IF(AND(COUNTIF(LISTS!$E$2:$E$4,G94)=1,IFERROR(FIND(G94,UPPER(G94)),0)=1),"VALID","INVALID"))</x:f>
      </x:c>
      <x:c r="O94" s="21" t="str">
        <x:f>IF(I94="","",IF(AND(COUNTIF(LISTS!$I$2:$I$4,I94)=1,IFERROR(FIND(I94,UPPER(I94)),0)=1),"VALID","INVALID"))</x:f>
      </x:c>
      <x:c r="P94" s="21" t="str">
        <x:f>IF(A94="","",IF(COUNTIF($A$6:$A$205,A94)&gt;1,"INVALID - DUPLICATE ID",IF(AND(B94&lt;&gt;"",D94&lt;&gt;"",J94&lt;&gt;"",OR(H94="NONE",H94="OPEN",H94="RESOLVED"),K94="VALID",L94="VALID",M94="VALID",N94="VALID",O94="VALID"),"VALID","INVALID - CONTROL TOKEN")))</x:f>
      </x:c>
      <x:c r="Q94" s="21" t="str">
        <x:f>IF(A94="","",IF(COUNTIFS(EVIDENCE_PACKET!$A$6:$A$205,D94,EVIDENCE_PACKET!$B$6:$B$205,A94,EVIDENCE_PACKET!$O$6:$O$205,"VALID")=1,"READY","INVALID - EVIDENCE LINK"))</x:f>
      </x:c>
      <x:c r="R94" s="21" t="str">
        <x:f>IF(A94="","",IF(OR(P94&lt;&gt;"VALID",Q94&lt;&gt;"READY",X94&lt;&gt;"MATCH"),"BLOCKED",IF(AND(C94="REGULATORY / REGISTRATION STATUS",E94="REGULATOR / OFFICIAL REGISTER"),"FIT",IF(AND(OR(C94="SERVICE EXISTS / IS OFFERED",C94="ACCESS / AVAILABILITY"),E94="PROVIDER FIRST-PARTY PAGE"),"FIT",IF(AND(C94="EXPERIENCE SIGNAL",E94="REVIEW / FORUM / TESTIMONIAL"),"FIT",IF(AND(C94="VISIBILITY / DISCOVERY",E94="SEARCH / VISIBILITY OBSERVATION"),"FIT",IF(AND(C94="PUBLIC MARKETING / ADVERTISING CLAIM",E94="UK ADVERTISING / CLAIMS GOVERNANCE"),"FIT",IF(AND(OR(C94="CLINICAL EFFICACY / EFFECT",C94="SAFETY",C94="PATIENT ELIGIBILITY / SUITABILITY"),OR(E94="CLINICAL GUIDELINE / EVIDENCE STANDARD",E94="MANUFACTURER / PRODUCT PAGE")),"REVIEW","MISMATCH"))))))))</x:f>
      </x:c>
      <x:c r="S94" s="21" t="str">
        <x:f>IF(A94="","",IF(OR(P94&lt;&gt;"VALID",Q94&lt;&gt;"READY",X94&lt;&gt;"MATCH"),"BLOCKED",IF(W94="UNRESOLVED","BLOCKED - EVIDENCE UNRESOLVED",IF(W94="INFERRED","ESCALATE",IF(F94&lt;&gt;"CURRENT","BLOCKED - FRESHNESS",IF(G94&lt;&gt;"YES","BLOCKED - JURISDICTION",IF(H94="OPEN","BLOCKED - CONFLICT",IF(AND(OR(C94="CLINICAL EFFICACY / EFFECT",C94="SAFETY",C94="PATIENT ELIGIBILITY / SUITABILITY"),I94="REQUIRED / NOT COMPLETED"),"ESCALATE",IF(R94="MISMATCH","BLOCKED",IF(R94="REVIEW","ESCALATE","READY"))))))))))</x:f>
      </x:c>
      <x:c r="T94" s="21" t="str">
        <x:f>IF(A94="","",IF(S94="READY",IF(C94="REGULATORY / REGISTRATION STATUS","PUBLISH OFFICIAL STATUS",IF(OR(C94="SERVICE EXISTS / IS OFFERED",C94="ACCESS / AVAILABILITY"),"PUBLISH SERVICE FACT",IF(C94="PUBLIC MARKETING / ADVERTISING CLAIM","PUBLISH SCOPED CONTEXT",IF(C94="EXPERIENCE SIGNAL","REFERENCE ONLY",IF(C94="VISIBILITY / DISCOVERY","DISCOVERY ONLY","PUBLISH SCOPED CONTEXT"))))),IF(S94="ESCALATE","ESCALATE","REFUSE STRONGER CLAIM")))</x:f>
      </x:c>
      <x:c r="U94" s="21" t="str">
        <x:f>IF(A94="","",IF(C94="REGULATORY / REGISTRATION STATUS","Do not infer clinical superiority, outcomes or current capacity.",IF(OR(C94="SERVICE EXISTS / IS OFFERED",C94="ACCESS / AVAILABILITY"),"Do not infer efficacy, safety, suitability or comparative quality.",IF(C94="PUBLIC MARKETING / ADVERTISING CLAIM","Do not infer clinical efficacy, patient suitability, treatment outcomes or legal clearance for a specific advert.",IF(C94="EXPERIENCE SIGNAL","Do not infer representative efficacy, safety rates or causal outcomes.",IF(C94="VISIBILITY / DISCOVERY","Do not infer healthcare quality, efficacy, safety, capacity or suitability.","Do not infer a consequential healthcare claim beyond the reviewed evidence scope."))))))</x:f>
      </x:c>
      <x:c r="V94" s="21" t="str">
        <x:f>IF(A94="","","Reopen when source role, freshness, jurisdiction, material conflict, specialist-review state or claim scope changes.")</x:f>
      </x:c>
      <x:c r="W94" s="34" t="str">
        <x:f>IF(D94="","",IF(COUNTIFS(EVIDENCE_PACKET!$A$6:$A$205,D94,EVIDENCE_PACKET!$B$6:$B$205,A94,EVIDENCE_PACKET!$O$6:$O$205,"VALID")=1,VLOOKUP(D94,EVIDENCE_PACKET!$A$6:$O$205,5,FALSE),"INVALID LINK"))</x:f>
      </x:c>
      <x:c r="X94" s="34" t="str">
        <x:f>IF(A94="","",IF(Q94&lt;&gt;"READY","INVALID - EVIDENCE LINK",IF(AND(E94=VLOOKUP(D94,EVIDENCE_PACKET!$A$6:$O$205,3,FALSE),W94=VLOOKUP(D94,EVIDENCE_PACKET!$A$6:$O$205,5,FALSE),F94=VLOOKUP(D94,EVIDENCE_PACKET!$A$6:$O$205,6,FALSE),G94=VLOOKUP(D94,EVIDENCE_PACKET!$A$6:$O$205,7,FALSE)),"MATCH","MISMATCH - UPSTREAM EVIDENCE")))</x:f>
      </x:c>
    </x:row>
    <x:row r="95">
      <x:c r="A95" s="17"/>
      <x:c r="B95" s="17"/>
      <x:c r="C95" s="17"/>
      <x:c r="D95" s="17"/>
      <x:c r="E95" s="34" t="str">
        <x:f>IF(D95="","",IF(COUNTIFS(EVIDENCE_PACKET!$A$6:$A$205,D95,EVIDENCE_PACKET!$B$6:$B$205,A95,EVIDENCE_PACKET!$O$6:$O$205,"VALID")=1,VLOOKUP(D95,EVIDENCE_PACKET!$A$6:$O$205,3,FALSE),"INVALID LINK"))</x:f>
      </x:c>
      <x:c r="F95" s="34" t="str">
        <x:f>IF(D95="","",IF(COUNTIFS(EVIDENCE_PACKET!$A$6:$A$205,D95,EVIDENCE_PACKET!$B$6:$B$205,A95,EVIDENCE_PACKET!$O$6:$O$205,"VALID")=1,VLOOKUP(D95,EVIDENCE_PACKET!$A$6:$O$205,6,FALSE),"INVALID LINK"))</x:f>
      </x:c>
      <x:c r="G95" s="34" t="str">
        <x:f>IF(D95="","",IF(COUNTIFS(EVIDENCE_PACKET!$A$6:$A$205,D95,EVIDENCE_PACKET!$B$6:$B$205,A95,EVIDENCE_PACKET!$O$6:$O$205,"VALID")=1,VLOOKUP(D95,EVIDENCE_PACKET!$A$6:$O$205,7,FALSE),"INVALID LINK"))</x:f>
      </x:c>
      <x:c r="H95" s="34" t="str">
        <x:f>IF(A95="","",IF(COUNTIFS(CONFLICTS!$B$6:$B$205,A95,CONFLICTS!$H$6:$H$205,"YES",CONFLICTS!$I$6:$I$205,"OPEN",CONFLICTS!$R$6:$R$205,"VALID")&gt;0,"OPEN",IF(COUNTIFS(CONFLICTS!$B$6:$B$205,A95,CONFLICTS!$I$6:$I$205,"RESOLVED",CONFLICTS!$R$6:$R$205,"VALID")&gt;0,"RESOLVED","NONE")))</x:f>
      </x:c>
      <x:c r="I95" s="17"/>
      <x:c r="J95" s="17"/>
      <x:c r="K95" s="21" t="str">
        <x:f>IF(C95="","",IF(AND(COUNTIF(LISTS!$B$2:$B$10,C95)=1,C95=UPPER(C95)),"VALID","INVALID"))</x:f>
      </x:c>
      <x:c r="L95" s="21" t="str">
        <x:f>IF(E95="","",IF(AND(COUNTIF(LISTS!$A$2:$A$8,E95)=1,E95=UPPER(E95)),"VALID","INVALID"))</x:f>
      </x:c>
      <x:c r="M95" s="21" t="str">
        <x:f>IF(F95="","",IF(AND(COUNTIF(LISTS!$D$2:$D$4,F95)=1,IFERROR(FIND(F95,UPPER(F95)),0)=1),"VALID","INVALID"))</x:f>
      </x:c>
      <x:c r="N95" s="21" t="str">
        <x:f>IF(G95="","",IF(AND(COUNTIF(LISTS!$E$2:$E$4,G95)=1,IFERROR(FIND(G95,UPPER(G95)),0)=1),"VALID","INVALID"))</x:f>
      </x:c>
      <x:c r="O95" s="21" t="str">
        <x:f>IF(I95="","",IF(AND(COUNTIF(LISTS!$I$2:$I$4,I95)=1,IFERROR(FIND(I95,UPPER(I95)),0)=1),"VALID","INVALID"))</x:f>
      </x:c>
      <x:c r="P95" s="21" t="str">
        <x:f>IF(A95="","",IF(COUNTIF($A$6:$A$205,A95)&gt;1,"INVALID - DUPLICATE ID",IF(AND(B95&lt;&gt;"",D95&lt;&gt;"",J95&lt;&gt;"",OR(H95="NONE",H95="OPEN",H95="RESOLVED"),K95="VALID",L95="VALID",M95="VALID",N95="VALID",O95="VALID"),"VALID","INVALID - CONTROL TOKEN")))</x:f>
      </x:c>
      <x:c r="Q95" s="21" t="str">
        <x:f>IF(A95="","",IF(COUNTIFS(EVIDENCE_PACKET!$A$6:$A$205,D95,EVIDENCE_PACKET!$B$6:$B$205,A95,EVIDENCE_PACKET!$O$6:$O$205,"VALID")=1,"READY","INVALID - EVIDENCE LINK"))</x:f>
      </x:c>
      <x:c r="R95" s="21" t="str">
        <x:f>IF(A95="","",IF(OR(P95&lt;&gt;"VALID",Q95&lt;&gt;"READY",X95&lt;&gt;"MATCH"),"BLOCKED",IF(AND(C95="REGULATORY / REGISTRATION STATUS",E95="REGULATOR / OFFICIAL REGISTER"),"FIT",IF(AND(OR(C95="SERVICE EXISTS / IS OFFERED",C95="ACCESS / AVAILABILITY"),E95="PROVIDER FIRST-PARTY PAGE"),"FIT",IF(AND(C95="EXPERIENCE SIGNAL",E95="REVIEW / FORUM / TESTIMONIAL"),"FIT",IF(AND(C95="VISIBILITY / DISCOVERY",E95="SEARCH / VISIBILITY OBSERVATION"),"FIT",IF(AND(C95="PUBLIC MARKETING / ADVERTISING CLAIM",E95="UK ADVERTISING / CLAIMS GOVERNANCE"),"FIT",IF(AND(OR(C95="CLINICAL EFFICACY / EFFECT",C95="SAFETY",C95="PATIENT ELIGIBILITY / SUITABILITY"),OR(E95="CLINICAL GUIDELINE / EVIDENCE STANDARD",E95="MANUFACTURER / PRODUCT PAGE")),"REVIEW","MISMATCH"))))))))</x:f>
      </x:c>
      <x:c r="S95" s="21" t="str">
        <x:f>IF(A95="","",IF(OR(P95&lt;&gt;"VALID",Q95&lt;&gt;"READY",X95&lt;&gt;"MATCH"),"BLOCKED",IF(W95="UNRESOLVED","BLOCKED - EVIDENCE UNRESOLVED",IF(W95="INFERRED","ESCALATE",IF(F95&lt;&gt;"CURRENT","BLOCKED - FRESHNESS",IF(G95&lt;&gt;"YES","BLOCKED - JURISDICTION",IF(H95="OPEN","BLOCKED - CONFLICT",IF(AND(OR(C95="CLINICAL EFFICACY / EFFECT",C95="SAFETY",C95="PATIENT ELIGIBILITY / SUITABILITY"),I95="REQUIRED / NOT COMPLETED"),"ESCALATE",IF(R95="MISMATCH","BLOCKED",IF(R95="REVIEW","ESCALATE","READY"))))))))))</x:f>
      </x:c>
      <x:c r="T95" s="21" t="str">
        <x:f>IF(A95="","",IF(S95="READY",IF(C95="REGULATORY / REGISTRATION STATUS","PUBLISH OFFICIAL STATUS",IF(OR(C95="SERVICE EXISTS / IS OFFERED",C95="ACCESS / AVAILABILITY"),"PUBLISH SERVICE FACT",IF(C95="PUBLIC MARKETING / ADVERTISING CLAIM","PUBLISH SCOPED CONTEXT",IF(C95="EXPERIENCE SIGNAL","REFERENCE ONLY",IF(C95="VISIBILITY / DISCOVERY","DISCOVERY ONLY","PUBLISH SCOPED CONTEXT"))))),IF(S95="ESCALATE","ESCALATE","REFUSE STRONGER CLAIM")))</x:f>
      </x:c>
      <x:c r="U95" s="21" t="str">
        <x:f>IF(A95="","",IF(C95="REGULATORY / REGISTRATION STATUS","Do not infer clinical superiority, outcomes or current capacity.",IF(OR(C95="SERVICE EXISTS / IS OFFERED",C95="ACCESS / AVAILABILITY"),"Do not infer efficacy, safety, suitability or comparative quality.",IF(C95="PUBLIC MARKETING / ADVERTISING CLAIM","Do not infer clinical efficacy, patient suitability, treatment outcomes or legal clearance for a specific advert.",IF(C95="EXPERIENCE SIGNAL","Do not infer representative efficacy, safety rates or causal outcomes.",IF(C95="VISIBILITY / DISCOVERY","Do not infer healthcare quality, efficacy, safety, capacity or suitability.","Do not infer a consequential healthcare claim beyond the reviewed evidence scope."))))))</x:f>
      </x:c>
      <x:c r="V95" s="21" t="str">
        <x:f>IF(A95="","","Reopen when source role, freshness, jurisdiction, material conflict, specialist-review state or claim scope changes.")</x:f>
      </x:c>
      <x:c r="W95" s="34" t="str">
        <x:f>IF(D95="","",IF(COUNTIFS(EVIDENCE_PACKET!$A$6:$A$205,D95,EVIDENCE_PACKET!$B$6:$B$205,A95,EVIDENCE_PACKET!$O$6:$O$205,"VALID")=1,VLOOKUP(D95,EVIDENCE_PACKET!$A$6:$O$205,5,FALSE),"INVALID LINK"))</x:f>
      </x:c>
      <x:c r="X95" s="34" t="str">
        <x:f>IF(A95="","",IF(Q95&lt;&gt;"READY","INVALID - EVIDENCE LINK",IF(AND(E95=VLOOKUP(D95,EVIDENCE_PACKET!$A$6:$O$205,3,FALSE),W95=VLOOKUP(D95,EVIDENCE_PACKET!$A$6:$O$205,5,FALSE),F95=VLOOKUP(D95,EVIDENCE_PACKET!$A$6:$O$205,6,FALSE),G95=VLOOKUP(D95,EVIDENCE_PACKET!$A$6:$O$205,7,FALSE)),"MATCH","MISMATCH - UPSTREAM EVIDENCE")))</x:f>
      </x:c>
    </x:row>
    <x:row r="96">
      <x:c r="A96" s="17"/>
      <x:c r="B96" s="17"/>
      <x:c r="C96" s="17"/>
      <x:c r="D96" s="17"/>
      <x:c r="E96" s="34" t="str">
        <x:f>IF(D96="","",IF(COUNTIFS(EVIDENCE_PACKET!$A$6:$A$205,D96,EVIDENCE_PACKET!$B$6:$B$205,A96,EVIDENCE_PACKET!$O$6:$O$205,"VALID")=1,VLOOKUP(D96,EVIDENCE_PACKET!$A$6:$O$205,3,FALSE),"INVALID LINK"))</x:f>
      </x:c>
      <x:c r="F96" s="34" t="str">
        <x:f>IF(D96="","",IF(COUNTIFS(EVIDENCE_PACKET!$A$6:$A$205,D96,EVIDENCE_PACKET!$B$6:$B$205,A96,EVIDENCE_PACKET!$O$6:$O$205,"VALID")=1,VLOOKUP(D96,EVIDENCE_PACKET!$A$6:$O$205,6,FALSE),"INVALID LINK"))</x:f>
      </x:c>
      <x:c r="G96" s="34" t="str">
        <x:f>IF(D96="","",IF(COUNTIFS(EVIDENCE_PACKET!$A$6:$A$205,D96,EVIDENCE_PACKET!$B$6:$B$205,A96,EVIDENCE_PACKET!$O$6:$O$205,"VALID")=1,VLOOKUP(D96,EVIDENCE_PACKET!$A$6:$O$205,7,FALSE),"INVALID LINK"))</x:f>
      </x:c>
      <x:c r="H96" s="34" t="str">
        <x:f>IF(A96="","",IF(COUNTIFS(CONFLICTS!$B$6:$B$205,A96,CONFLICTS!$H$6:$H$205,"YES",CONFLICTS!$I$6:$I$205,"OPEN",CONFLICTS!$R$6:$R$205,"VALID")&gt;0,"OPEN",IF(COUNTIFS(CONFLICTS!$B$6:$B$205,A96,CONFLICTS!$I$6:$I$205,"RESOLVED",CONFLICTS!$R$6:$R$205,"VALID")&gt;0,"RESOLVED","NONE")))</x:f>
      </x:c>
      <x:c r="I96" s="17"/>
      <x:c r="J96" s="17"/>
      <x:c r="K96" s="21" t="str">
        <x:f>IF(C96="","",IF(AND(COUNTIF(LISTS!$B$2:$B$10,C96)=1,C96=UPPER(C96)),"VALID","INVALID"))</x:f>
      </x:c>
      <x:c r="L96" s="21" t="str">
        <x:f>IF(E96="","",IF(AND(COUNTIF(LISTS!$A$2:$A$8,E96)=1,E96=UPPER(E96)),"VALID","INVALID"))</x:f>
      </x:c>
      <x:c r="M96" s="21" t="str">
        <x:f>IF(F96="","",IF(AND(COUNTIF(LISTS!$D$2:$D$4,F96)=1,IFERROR(FIND(F96,UPPER(F96)),0)=1),"VALID","INVALID"))</x:f>
      </x:c>
      <x:c r="N96" s="21" t="str">
        <x:f>IF(G96="","",IF(AND(COUNTIF(LISTS!$E$2:$E$4,G96)=1,IFERROR(FIND(G96,UPPER(G96)),0)=1),"VALID","INVALID"))</x:f>
      </x:c>
      <x:c r="O96" s="21" t="str">
        <x:f>IF(I96="","",IF(AND(COUNTIF(LISTS!$I$2:$I$4,I96)=1,IFERROR(FIND(I96,UPPER(I96)),0)=1),"VALID","INVALID"))</x:f>
      </x:c>
      <x:c r="P96" s="21" t="str">
        <x:f>IF(A96="","",IF(COUNTIF($A$6:$A$205,A96)&gt;1,"INVALID - DUPLICATE ID",IF(AND(B96&lt;&gt;"",D96&lt;&gt;"",J96&lt;&gt;"",OR(H96="NONE",H96="OPEN",H96="RESOLVED"),K96="VALID",L96="VALID",M96="VALID",N96="VALID",O96="VALID"),"VALID","INVALID - CONTROL TOKEN")))</x:f>
      </x:c>
      <x:c r="Q96" s="21" t="str">
        <x:f>IF(A96="","",IF(COUNTIFS(EVIDENCE_PACKET!$A$6:$A$205,D96,EVIDENCE_PACKET!$B$6:$B$205,A96,EVIDENCE_PACKET!$O$6:$O$205,"VALID")=1,"READY","INVALID - EVIDENCE LINK"))</x:f>
      </x:c>
      <x:c r="R96" s="21" t="str">
        <x:f>IF(A96="","",IF(OR(P96&lt;&gt;"VALID",Q96&lt;&gt;"READY",X96&lt;&gt;"MATCH"),"BLOCKED",IF(AND(C96="REGULATORY / REGISTRATION STATUS",E96="REGULATOR / OFFICIAL REGISTER"),"FIT",IF(AND(OR(C96="SERVICE EXISTS / IS OFFERED",C96="ACCESS / AVAILABILITY"),E96="PROVIDER FIRST-PARTY PAGE"),"FIT",IF(AND(C96="EXPERIENCE SIGNAL",E96="REVIEW / FORUM / TESTIMONIAL"),"FIT",IF(AND(C96="VISIBILITY / DISCOVERY",E96="SEARCH / VISIBILITY OBSERVATION"),"FIT",IF(AND(C96="PUBLIC MARKETING / ADVERTISING CLAIM",E96="UK ADVERTISING / CLAIMS GOVERNANCE"),"FIT",IF(AND(OR(C96="CLINICAL EFFICACY / EFFECT",C96="SAFETY",C96="PATIENT ELIGIBILITY / SUITABILITY"),OR(E96="CLINICAL GUIDELINE / EVIDENCE STANDARD",E96="MANUFACTURER / PRODUCT PAGE")),"REVIEW","MISMATCH"))))))))</x:f>
      </x:c>
      <x:c r="S96" s="21" t="str">
        <x:f>IF(A96="","",IF(OR(P96&lt;&gt;"VALID",Q96&lt;&gt;"READY",X96&lt;&gt;"MATCH"),"BLOCKED",IF(W96="UNRESOLVED","BLOCKED - EVIDENCE UNRESOLVED",IF(W96="INFERRED","ESCALATE",IF(F96&lt;&gt;"CURRENT","BLOCKED - FRESHNESS",IF(G96&lt;&gt;"YES","BLOCKED - JURISDICTION",IF(H96="OPEN","BLOCKED - CONFLICT",IF(AND(OR(C96="CLINICAL EFFICACY / EFFECT",C96="SAFETY",C96="PATIENT ELIGIBILITY / SUITABILITY"),I96="REQUIRED / NOT COMPLETED"),"ESCALATE",IF(R96="MISMATCH","BLOCKED",IF(R96="REVIEW","ESCALATE","READY"))))))))))</x:f>
      </x:c>
      <x:c r="T96" s="21" t="str">
        <x:f>IF(A96="","",IF(S96="READY",IF(C96="REGULATORY / REGISTRATION STATUS","PUBLISH OFFICIAL STATUS",IF(OR(C96="SERVICE EXISTS / IS OFFERED",C96="ACCESS / AVAILABILITY"),"PUBLISH SERVICE FACT",IF(C96="PUBLIC MARKETING / ADVERTISING CLAIM","PUBLISH SCOPED CONTEXT",IF(C96="EXPERIENCE SIGNAL","REFERENCE ONLY",IF(C96="VISIBILITY / DISCOVERY","DISCOVERY ONLY","PUBLISH SCOPED CONTEXT"))))),IF(S96="ESCALATE","ESCALATE","REFUSE STRONGER CLAIM")))</x:f>
      </x:c>
      <x:c r="U96" s="21" t="str">
        <x:f>IF(A96="","",IF(C96="REGULATORY / REGISTRATION STATUS","Do not infer clinical superiority, outcomes or current capacity.",IF(OR(C96="SERVICE EXISTS / IS OFFERED",C96="ACCESS / AVAILABILITY"),"Do not infer efficacy, safety, suitability or comparative quality.",IF(C96="PUBLIC MARKETING / ADVERTISING CLAIM","Do not infer clinical efficacy, patient suitability, treatment outcomes or legal clearance for a specific advert.",IF(C96="EXPERIENCE SIGNAL","Do not infer representative efficacy, safety rates or causal outcomes.",IF(C96="VISIBILITY / DISCOVERY","Do not infer healthcare quality, efficacy, safety, capacity or suitability.","Do not infer a consequential healthcare claim beyond the reviewed evidence scope."))))))</x:f>
      </x:c>
      <x:c r="V96" s="21" t="str">
        <x:f>IF(A96="","","Reopen when source role, freshness, jurisdiction, material conflict, specialist-review state or claim scope changes.")</x:f>
      </x:c>
      <x:c r="W96" s="34" t="str">
        <x:f>IF(D96="","",IF(COUNTIFS(EVIDENCE_PACKET!$A$6:$A$205,D96,EVIDENCE_PACKET!$B$6:$B$205,A96,EVIDENCE_PACKET!$O$6:$O$205,"VALID")=1,VLOOKUP(D96,EVIDENCE_PACKET!$A$6:$O$205,5,FALSE),"INVALID LINK"))</x:f>
      </x:c>
      <x:c r="X96" s="34" t="str">
        <x:f>IF(A96="","",IF(Q96&lt;&gt;"READY","INVALID - EVIDENCE LINK",IF(AND(E96=VLOOKUP(D96,EVIDENCE_PACKET!$A$6:$O$205,3,FALSE),W96=VLOOKUP(D96,EVIDENCE_PACKET!$A$6:$O$205,5,FALSE),F96=VLOOKUP(D96,EVIDENCE_PACKET!$A$6:$O$205,6,FALSE),G96=VLOOKUP(D96,EVIDENCE_PACKET!$A$6:$O$205,7,FALSE)),"MATCH","MISMATCH - UPSTREAM EVIDENCE")))</x:f>
      </x:c>
    </x:row>
    <x:row r="97">
      <x:c r="A97" s="17"/>
      <x:c r="B97" s="17"/>
      <x:c r="C97" s="17"/>
      <x:c r="D97" s="17"/>
      <x:c r="E97" s="34" t="str">
        <x:f>IF(D97="","",IF(COUNTIFS(EVIDENCE_PACKET!$A$6:$A$205,D97,EVIDENCE_PACKET!$B$6:$B$205,A97,EVIDENCE_PACKET!$O$6:$O$205,"VALID")=1,VLOOKUP(D97,EVIDENCE_PACKET!$A$6:$O$205,3,FALSE),"INVALID LINK"))</x:f>
      </x:c>
      <x:c r="F97" s="34" t="str">
        <x:f>IF(D97="","",IF(COUNTIFS(EVIDENCE_PACKET!$A$6:$A$205,D97,EVIDENCE_PACKET!$B$6:$B$205,A97,EVIDENCE_PACKET!$O$6:$O$205,"VALID")=1,VLOOKUP(D97,EVIDENCE_PACKET!$A$6:$O$205,6,FALSE),"INVALID LINK"))</x:f>
      </x:c>
      <x:c r="G97" s="34" t="str">
        <x:f>IF(D97="","",IF(COUNTIFS(EVIDENCE_PACKET!$A$6:$A$205,D97,EVIDENCE_PACKET!$B$6:$B$205,A97,EVIDENCE_PACKET!$O$6:$O$205,"VALID")=1,VLOOKUP(D97,EVIDENCE_PACKET!$A$6:$O$205,7,FALSE),"INVALID LINK"))</x:f>
      </x:c>
      <x:c r="H97" s="34" t="str">
        <x:f>IF(A97="","",IF(COUNTIFS(CONFLICTS!$B$6:$B$205,A97,CONFLICTS!$H$6:$H$205,"YES",CONFLICTS!$I$6:$I$205,"OPEN",CONFLICTS!$R$6:$R$205,"VALID")&gt;0,"OPEN",IF(COUNTIFS(CONFLICTS!$B$6:$B$205,A97,CONFLICTS!$I$6:$I$205,"RESOLVED",CONFLICTS!$R$6:$R$205,"VALID")&gt;0,"RESOLVED","NONE")))</x:f>
      </x:c>
      <x:c r="I97" s="17"/>
      <x:c r="J97" s="17"/>
      <x:c r="K97" s="21" t="str">
        <x:f>IF(C97="","",IF(AND(COUNTIF(LISTS!$B$2:$B$10,C97)=1,C97=UPPER(C97)),"VALID","INVALID"))</x:f>
      </x:c>
      <x:c r="L97" s="21" t="str">
        <x:f>IF(E97="","",IF(AND(COUNTIF(LISTS!$A$2:$A$8,E97)=1,E97=UPPER(E97)),"VALID","INVALID"))</x:f>
      </x:c>
      <x:c r="M97" s="21" t="str">
        <x:f>IF(F97="","",IF(AND(COUNTIF(LISTS!$D$2:$D$4,F97)=1,IFERROR(FIND(F97,UPPER(F97)),0)=1),"VALID","INVALID"))</x:f>
      </x:c>
      <x:c r="N97" s="21" t="str">
        <x:f>IF(G97="","",IF(AND(COUNTIF(LISTS!$E$2:$E$4,G97)=1,IFERROR(FIND(G97,UPPER(G97)),0)=1),"VALID","INVALID"))</x:f>
      </x:c>
      <x:c r="O97" s="21" t="str">
        <x:f>IF(I97="","",IF(AND(COUNTIF(LISTS!$I$2:$I$4,I97)=1,IFERROR(FIND(I97,UPPER(I97)),0)=1),"VALID","INVALID"))</x:f>
      </x:c>
      <x:c r="P97" s="21" t="str">
        <x:f>IF(A97="","",IF(COUNTIF($A$6:$A$205,A97)&gt;1,"INVALID - DUPLICATE ID",IF(AND(B97&lt;&gt;"",D97&lt;&gt;"",J97&lt;&gt;"",OR(H97="NONE",H97="OPEN",H97="RESOLVED"),K97="VALID",L97="VALID",M97="VALID",N97="VALID",O97="VALID"),"VALID","INVALID - CONTROL TOKEN")))</x:f>
      </x:c>
      <x:c r="Q97" s="21" t="str">
        <x:f>IF(A97="","",IF(COUNTIFS(EVIDENCE_PACKET!$A$6:$A$205,D97,EVIDENCE_PACKET!$B$6:$B$205,A97,EVIDENCE_PACKET!$O$6:$O$205,"VALID")=1,"READY","INVALID - EVIDENCE LINK"))</x:f>
      </x:c>
      <x:c r="R97" s="21" t="str">
        <x:f>IF(A97="","",IF(OR(P97&lt;&gt;"VALID",Q97&lt;&gt;"READY",X97&lt;&gt;"MATCH"),"BLOCKED",IF(AND(C97="REGULATORY / REGISTRATION STATUS",E97="REGULATOR / OFFICIAL REGISTER"),"FIT",IF(AND(OR(C97="SERVICE EXISTS / IS OFFERED",C97="ACCESS / AVAILABILITY"),E97="PROVIDER FIRST-PARTY PAGE"),"FIT",IF(AND(C97="EXPERIENCE SIGNAL",E97="REVIEW / FORUM / TESTIMONIAL"),"FIT",IF(AND(C97="VISIBILITY / DISCOVERY",E97="SEARCH / VISIBILITY OBSERVATION"),"FIT",IF(AND(C97="PUBLIC MARKETING / ADVERTISING CLAIM",E97="UK ADVERTISING / CLAIMS GOVERNANCE"),"FIT",IF(AND(OR(C97="CLINICAL EFFICACY / EFFECT",C97="SAFETY",C97="PATIENT ELIGIBILITY / SUITABILITY"),OR(E97="CLINICAL GUIDELINE / EVIDENCE STANDARD",E97="MANUFACTURER / PRODUCT PAGE")),"REVIEW","MISMATCH"))))))))</x:f>
      </x:c>
      <x:c r="S97" s="21" t="str">
        <x:f>IF(A97="","",IF(OR(P97&lt;&gt;"VALID",Q97&lt;&gt;"READY",X97&lt;&gt;"MATCH"),"BLOCKED",IF(W97="UNRESOLVED","BLOCKED - EVIDENCE UNRESOLVED",IF(W97="INFERRED","ESCALATE",IF(F97&lt;&gt;"CURRENT","BLOCKED - FRESHNESS",IF(G97&lt;&gt;"YES","BLOCKED - JURISDICTION",IF(H97="OPEN","BLOCKED - CONFLICT",IF(AND(OR(C97="CLINICAL EFFICACY / EFFECT",C97="SAFETY",C97="PATIENT ELIGIBILITY / SUITABILITY"),I97="REQUIRED / NOT COMPLETED"),"ESCALATE",IF(R97="MISMATCH","BLOCKED",IF(R97="REVIEW","ESCALATE","READY"))))))))))</x:f>
      </x:c>
      <x:c r="T97" s="21" t="str">
        <x:f>IF(A97="","",IF(S97="READY",IF(C97="REGULATORY / REGISTRATION STATUS","PUBLISH OFFICIAL STATUS",IF(OR(C97="SERVICE EXISTS / IS OFFERED",C97="ACCESS / AVAILABILITY"),"PUBLISH SERVICE FACT",IF(C97="PUBLIC MARKETING / ADVERTISING CLAIM","PUBLISH SCOPED CONTEXT",IF(C97="EXPERIENCE SIGNAL","REFERENCE ONLY",IF(C97="VISIBILITY / DISCOVERY","DISCOVERY ONLY","PUBLISH SCOPED CONTEXT"))))),IF(S97="ESCALATE","ESCALATE","REFUSE STRONGER CLAIM")))</x:f>
      </x:c>
      <x:c r="U97" s="21" t="str">
        <x:f>IF(A97="","",IF(C97="REGULATORY / REGISTRATION STATUS","Do not infer clinical superiority, outcomes or current capacity.",IF(OR(C97="SERVICE EXISTS / IS OFFERED",C97="ACCESS / AVAILABILITY"),"Do not infer efficacy, safety, suitability or comparative quality.",IF(C97="PUBLIC MARKETING / ADVERTISING CLAIM","Do not infer clinical efficacy, patient suitability, treatment outcomes or legal clearance for a specific advert.",IF(C97="EXPERIENCE SIGNAL","Do not infer representative efficacy, safety rates or causal outcomes.",IF(C97="VISIBILITY / DISCOVERY","Do not infer healthcare quality, efficacy, safety, capacity or suitability.","Do not infer a consequential healthcare claim beyond the reviewed evidence scope."))))))</x:f>
      </x:c>
      <x:c r="V97" s="21" t="str">
        <x:f>IF(A97="","","Reopen when source role, freshness, jurisdiction, material conflict, specialist-review state or claim scope changes.")</x:f>
      </x:c>
      <x:c r="W97" s="34" t="str">
        <x:f>IF(D97="","",IF(COUNTIFS(EVIDENCE_PACKET!$A$6:$A$205,D97,EVIDENCE_PACKET!$B$6:$B$205,A97,EVIDENCE_PACKET!$O$6:$O$205,"VALID")=1,VLOOKUP(D97,EVIDENCE_PACKET!$A$6:$O$205,5,FALSE),"INVALID LINK"))</x:f>
      </x:c>
      <x:c r="X97" s="34" t="str">
        <x:f>IF(A97="","",IF(Q97&lt;&gt;"READY","INVALID - EVIDENCE LINK",IF(AND(E97=VLOOKUP(D97,EVIDENCE_PACKET!$A$6:$O$205,3,FALSE),W97=VLOOKUP(D97,EVIDENCE_PACKET!$A$6:$O$205,5,FALSE),F97=VLOOKUP(D97,EVIDENCE_PACKET!$A$6:$O$205,6,FALSE),G97=VLOOKUP(D97,EVIDENCE_PACKET!$A$6:$O$205,7,FALSE)),"MATCH","MISMATCH - UPSTREAM EVIDENCE")))</x:f>
      </x:c>
    </x:row>
    <x:row r="98">
      <x:c r="A98" s="17"/>
      <x:c r="B98" s="17"/>
      <x:c r="C98" s="17"/>
      <x:c r="D98" s="17"/>
      <x:c r="E98" s="34" t="str">
        <x:f>IF(D98="","",IF(COUNTIFS(EVIDENCE_PACKET!$A$6:$A$205,D98,EVIDENCE_PACKET!$B$6:$B$205,A98,EVIDENCE_PACKET!$O$6:$O$205,"VALID")=1,VLOOKUP(D98,EVIDENCE_PACKET!$A$6:$O$205,3,FALSE),"INVALID LINK"))</x:f>
      </x:c>
      <x:c r="F98" s="34" t="str">
        <x:f>IF(D98="","",IF(COUNTIFS(EVIDENCE_PACKET!$A$6:$A$205,D98,EVIDENCE_PACKET!$B$6:$B$205,A98,EVIDENCE_PACKET!$O$6:$O$205,"VALID")=1,VLOOKUP(D98,EVIDENCE_PACKET!$A$6:$O$205,6,FALSE),"INVALID LINK"))</x:f>
      </x:c>
      <x:c r="G98" s="34" t="str">
        <x:f>IF(D98="","",IF(COUNTIFS(EVIDENCE_PACKET!$A$6:$A$205,D98,EVIDENCE_PACKET!$B$6:$B$205,A98,EVIDENCE_PACKET!$O$6:$O$205,"VALID")=1,VLOOKUP(D98,EVIDENCE_PACKET!$A$6:$O$205,7,FALSE),"INVALID LINK"))</x:f>
      </x:c>
      <x:c r="H98" s="34" t="str">
        <x:f>IF(A98="","",IF(COUNTIFS(CONFLICTS!$B$6:$B$205,A98,CONFLICTS!$H$6:$H$205,"YES",CONFLICTS!$I$6:$I$205,"OPEN",CONFLICTS!$R$6:$R$205,"VALID")&gt;0,"OPEN",IF(COUNTIFS(CONFLICTS!$B$6:$B$205,A98,CONFLICTS!$I$6:$I$205,"RESOLVED",CONFLICTS!$R$6:$R$205,"VALID")&gt;0,"RESOLVED","NONE")))</x:f>
      </x:c>
      <x:c r="I98" s="17"/>
      <x:c r="J98" s="17"/>
      <x:c r="K98" s="21" t="str">
        <x:f>IF(C98="","",IF(AND(COUNTIF(LISTS!$B$2:$B$10,C98)=1,C98=UPPER(C98)),"VALID","INVALID"))</x:f>
      </x:c>
      <x:c r="L98" s="21" t="str">
        <x:f>IF(E98="","",IF(AND(COUNTIF(LISTS!$A$2:$A$8,E98)=1,E98=UPPER(E98)),"VALID","INVALID"))</x:f>
      </x:c>
      <x:c r="M98" s="21" t="str">
        <x:f>IF(F98="","",IF(AND(COUNTIF(LISTS!$D$2:$D$4,F98)=1,IFERROR(FIND(F98,UPPER(F98)),0)=1),"VALID","INVALID"))</x:f>
      </x:c>
      <x:c r="N98" s="21" t="str">
        <x:f>IF(G98="","",IF(AND(COUNTIF(LISTS!$E$2:$E$4,G98)=1,IFERROR(FIND(G98,UPPER(G98)),0)=1),"VALID","INVALID"))</x:f>
      </x:c>
      <x:c r="O98" s="21" t="str">
        <x:f>IF(I98="","",IF(AND(COUNTIF(LISTS!$I$2:$I$4,I98)=1,IFERROR(FIND(I98,UPPER(I98)),0)=1),"VALID","INVALID"))</x:f>
      </x:c>
      <x:c r="P98" s="21" t="str">
        <x:f>IF(A98="","",IF(COUNTIF($A$6:$A$205,A98)&gt;1,"INVALID - DUPLICATE ID",IF(AND(B98&lt;&gt;"",D98&lt;&gt;"",J98&lt;&gt;"",OR(H98="NONE",H98="OPEN",H98="RESOLVED"),K98="VALID",L98="VALID",M98="VALID",N98="VALID",O98="VALID"),"VALID","INVALID - CONTROL TOKEN")))</x:f>
      </x:c>
      <x:c r="Q98" s="21" t="str">
        <x:f>IF(A98="","",IF(COUNTIFS(EVIDENCE_PACKET!$A$6:$A$205,D98,EVIDENCE_PACKET!$B$6:$B$205,A98,EVIDENCE_PACKET!$O$6:$O$205,"VALID")=1,"READY","INVALID - EVIDENCE LINK"))</x:f>
      </x:c>
      <x:c r="R98" s="21" t="str">
        <x:f>IF(A98="","",IF(OR(P98&lt;&gt;"VALID",Q98&lt;&gt;"READY",X98&lt;&gt;"MATCH"),"BLOCKED",IF(AND(C98="REGULATORY / REGISTRATION STATUS",E98="REGULATOR / OFFICIAL REGISTER"),"FIT",IF(AND(OR(C98="SERVICE EXISTS / IS OFFERED",C98="ACCESS / AVAILABILITY"),E98="PROVIDER FIRST-PARTY PAGE"),"FIT",IF(AND(C98="EXPERIENCE SIGNAL",E98="REVIEW / FORUM / TESTIMONIAL"),"FIT",IF(AND(C98="VISIBILITY / DISCOVERY",E98="SEARCH / VISIBILITY OBSERVATION"),"FIT",IF(AND(C98="PUBLIC MARKETING / ADVERTISING CLAIM",E98="UK ADVERTISING / CLAIMS GOVERNANCE"),"FIT",IF(AND(OR(C98="CLINICAL EFFICACY / EFFECT",C98="SAFETY",C98="PATIENT ELIGIBILITY / SUITABILITY"),OR(E98="CLINICAL GUIDELINE / EVIDENCE STANDARD",E98="MANUFACTURER / PRODUCT PAGE")),"REVIEW","MISMATCH"))))))))</x:f>
      </x:c>
      <x:c r="S98" s="21" t="str">
        <x:f>IF(A98="","",IF(OR(P98&lt;&gt;"VALID",Q98&lt;&gt;"READY",X98&lt;&gt;"MATCH"),"BLOCKED",IF(W98="UNRESOLVED","BLOCKED - EVIDENCE UNRESOLVED",IF(W98="INFERRED","ESCALATE",IF(F98&lt;&gt;"CURRENT","BLOCKED - FRESHNESS",IF(G98&lt;&gt;"YES","BLOCKED - JURISDICTION",IF(H98="OPEN","BLOCKED - CONFLICT",IF(AND(OR(C98="CLINICAL EFFICACY / EFFECT",C98="SAFETY",C98="PATIENT ELIGIBILITY / SUITABILITY"),I98="REQUIRED / NOT COMPLETED"),"ESCALATE",IF(R98="MISMATCH","BLOCKED",IF(R98="REVIEW","ESCALATE","READY"))))))))))</x:f>
      </x:c>
      <x:c r="T98" s="21" t="str">
        <x:f>IF(A98="","",IF(S98="READY",IF(C98="REGULATORY / REGISTRATION STATUS","PUBLISH OFFICIAL STATUS",IF(OR(C98="SERVICE EXISTS / IS OFFERED",C98="ACCESS / AVAILABILITY"),"PUBLISH SERVICE FACT",IF(C98="PUBLIC MARKETING / ADVERTISING CLAIM","PUBLISH SCOPED CONTEXT",IF(C98="EXPERIENCE SIGNAL","REFERENCE ONLY",IF(C98="VISIBILITY / DISCOVERY","DISCOVERY ONLY","PUBLISH SCOPED CONTEXT"))))),IF(S98="ESCALATE","ESCALATE","REFUSE STRONGER CLAIM")))</x:f>
      </x:c>
      <x:c r="U98" s="21" t="str">
        <x:f>IF(A98="","",IF(C98="REGULATORY / REGISTRATION STATUS","Do not infer clinical superiority, outcomes or current capacity.",IF(OR(C98="SERVICE EXISTS / IS OFFERED",C98="ACCESS / AVAILABILITY"),"Do not infer efficacy, safety, suitability or comparative quality.",IF(C98="PUBLIC MARKETING / ADVERTISING CLAIM","Do not infer clinical efficacy, patient suitability, treatment outcomes or legal clearance for a specific advert.",IF(C98="EXPERIENCE SIGNAL","Do not infer representative efficacy, safety rates or causal outcomes.",IF(C98="VISIBILITY / DISCOVERY","Do not infer healthcare quality, efficacy, safety, capacity or suitability.","Do not infer a consequential healthcare claim beyond the reviewed evidence scope."))))))</x:f>
      </x:c>
      <x:c r="V98" s="21" t="str">
        <x:f>IF(A98="","","Reopen when source role, freshness, jurisdiction, material conflict, specialist-review state or claim scope changes.")</x:f>
      </x:c>
      <x:c r="W98" s="34" t="str">
        <x:f>IF(D98="","",IF(COUNTIFS(EVIDENCE_PACKET!$A$6:$A$205,D98,EVIDENCE_PACKET!$B$6:$B$205,A98,EVIDENCE_PACKET!$O$6:$O$205,"VALID")=1,VLOOKUP(D98,EVIDENCE_PACKET!$A$6:$O$205,5,FALSE),"INVALID LINK"))</x:f>
      </x:c>
      <x:c r="X98" s="34" t="str">
        <x:f>IF(A98="","",IF(Q98&lt;&gt;"READY","INVALID - EVIDENCE LINK",IF(AND(E98=VLOOKUP(D98,EVIDENCE_PACKET!$A$6:$O$205,3,FALSE),W98=VLOOKUP(D98,EVIDENCE_PACKET!$A$6:$O$205,5,FALSE),F98=VLOOKUP(D98,EVIDENCE_PACKET!$A$6:$O$205,6,FALSE),G98=VLOOKUP(D98,EVIDENCE_PACKET!$A$6:$O$205,7,FALSE)),"MATCH","MISMATCH - UPSTREAM EVIDENCE")))</x:f>
      </x:c>
    </x:row>
    <x:row r="99">
      <x:c r="A99" s="17"/>
      <x:c r="B99" s="17"/>
      <x:c r="C99" s="17"/>
      <x:c r="D99" s="17"/>
      <x:c r="E99" s="34" t="str">
        <x:f>IF(D99="","",IF(COUNTIFS(EVIDENCE_PACKET!$A$6:$A$205,D99,EVIDENCE_PACKET!$B$6:$B$205,A99,EVIDENCE_PACKET!$O$6:$O$205,"VALID")=1,VLOOKUP(D99,EVIDENCE_PACKET!$A$6:$O$205,3,FALSE),"INVALID LINK"))</x:f>
      </x:c>
      <x:c r="F99" s="34" t="str">
        <x:f>IF(D99="","",IF(COUNTIFS(EVIDENCE_PACKET!$A$6:$A$205,D99,EVIDENCE_PACKET!$B$6:$B$205,A99,EVIDENCE_PACKET!$O$6:$O$205,"VALID")=1,VLOOKUP(D99,EVIDENCE_PACKET!$A$6:$O$205,6,FALSE),"INVALID LINK"))</x:f>
      </x:c>
      <x:c r="G99" s="34" t="str">
        <x:f>IF(D99="","",IF(COUNTIFS(EVIDENCE_PACKET!$A$6:$A$205,D99,EVIDENCE_PACKET!$B$6:$B$205,A99,EVIDENCE_PACKET!$O$6:$O$205,"VALID")=1,VLOOKUP(D99,EVIDENCE_PACKET!$A$6:$O$205,7,FALSE),"INVALID LINK"))</x:f>
      </x:c>
      <x:c r="H99" s="34" t="str">
        <x:f>IF(A99="","",IF(COUNTIFS(CONFLICTS!$B$6:$B$205,A99,CONFLICTS!$H$6:$H$205,"YES",CONFLICTS!$I$6:$I$205,"OPEN",CONFLICTS!$R$6:$R$205,"VALID")&gt;0,"OPEN",IF(COUNTIFS(CONFLICTS!$B$6:$B$205,A99,CONFLICTS!$I$6:$I$205,"RESOLVED",CONFLICTS!$R$6:$R$205,"VALID")&gt;0,"RESOLVED","NONE")))</x:f>
      </x:c>
      <x:c r="I99" s="17"/>
      <x:c r="J99" s="17"/>
      <x:c r="K99" s="21" t="str">
        <x:f>IF(C99="","",IF(AND(COUNTIF(LISTS!$B$2:$B$10,C99)=1,C99=UPPER(C99)),"VALID","INVALID"))</x:f>
      </x:c>
      <x:c r="L99" s="21" t="str">
        <x:f>IF(E99="","",IF(AND(COUNTIF(LISTS!$A$2:$A$8,E99)=1,E99=UPPER(E99)),"VALID","INVALID"))</x:f>
      </x:c>
      <x:c r="M99" s="21" t="str">
        <x:f>IF(F99="","",IF(AND(COUNTIF(LISTS!$D$2:$D$4,F99)=1,IFERROR(FIND(F99,UPPER(F99)),0)=1),"VALID","INVALID"))</x:f>
      </x:c>
      <x:c r="N99" s="21" t="str">
        <x:f>IF(G99="","",IF(AND(COUNTIF(LISTS!$E$2:$E$4,G99)=1,IFERROR(FIND(G99,UPPER(G99)),0)=1),"VALID","INVALID"))</x:f>
      </x:c>
      <x:c r="O99" s="21" t="str">
        <x:f>IF(I99="","",IF(AND(COUNTIF(LISTS!$I$2:$I$4,I99)=1,IFERROR(FIND(I99,UPPER(I99)),0)=1),"VALID","INVALID"))</x:f>
      </x:c>
      <x:c r="P99" s="21" t="str">
        <x:f>IF(A99="","",IF(COUNTIF($A$6:$A$205,A99)&gt;1,"INVALID - DUPLICATE ID",IF(AND(B99&lt;&gt;"",D99&lt;&gt;"",J99&lt;&gt;"",OR(H99="NONE",H99="OPEN",H99="RESOLVED"),K99="VALID",L99="VALID",M99="VALID",N99="VALID",O99="VALID"),"VALID","INVALID - CONTROL TOKEN")))</x:f>
      </x:c>
      <x:c r="Q99" s="21" t="str">
        <x:f>IF(A99="","",IF(COUNTIFS(EVIDENCE_PACKET!$A$6:$A$205,D99,EVIDENCE_PACKET!$B$6:$B$205,A99,EVIDENCE_PACKET!$O$6:$O$205,"VALID")=1,"READY","INVALID - EVIDENCE LINK"))</x:f>
      </x:c>
      <x:c r="R99" s="21" t="str">
        <x:f>IF(A99="","",IF(OR(P99&lt;&gt;"VALID",Q99&lt;&gt;"READY",X99&lt;&gt;"MATCH"),"BLOCKED",IF(AND(C99="REGULATORY / REGISTRATION STATUS",E99="REGULATOR / OFFICIAL REGISTER"),"FIT",IF(AND(OR(C99="SERVICE EXISTS / IS OFFERED",C99="ACCESS / AVAILABILITY"),E99="PROVIDER FIRST-PARTY PAGE"),"FIT",IF(AND(C99="EXPERIENCE SIGNAL",E99="REVIEW / FORUM / TESTIMONIAL"),"FIT",IF(AND(C99="VISIBILITY / DISCOVERY",E99="SEARCH / VISIBILITY OBSERVATION"),"FIT",IF(AND(C99="PUBLIC MARKETING / ADVERTISING CLAIM",E99="UK ADVERTISING / CLAIMS GOVERNANCE"),"FIT",IF(AND(OR(C99="CLINICAL EFFICACY / EFFECT",C99="SAFETY",C99="PATIENT ELIGIBILITY / SUITABILITY"),OR(E99="CLINICAL GUIDELINE / EVIDENCE STANDARD",E99="MANUFACTURER / PRODUCT PAGE")),"REVIEW","MISMATCH"))))))))</x:f>
      </x:c>
      <x:c r="S99" s="21" t="str">
        <x:f>IF(A99="","",IF(OR(P99&lt;&gt;"VALID",Q99&lt;&gt;"READY",X99&lt;&gt;"MATCH"),"BLOCKED",IF(W99="UNRESOLVED","BLOCKED - EVIDENCE UNRESOLVED",IF(W99="INFERRED","ESCALATE",IF(F99&lt;&gt;"CURRENT","BLOCKED - FRESHNESS",IF(G99&lt;&gt;"YES","BLOCKED - JURISDICTION",IF(H99="OPEN","BLOCKED - CONFLICT",IF(AND(OR(C99="CLINICAL EFFICACY / EFFECT",C99="SAFETY",C99="PATIENT ELIGIBILITY / SUITABILITY"),I99="REQUIRED / NOT COMPLETED"),"ESCALATE",IF(R99="MISMATCH","BLOCKED",IF(R99="REVIEW","ESCALATE","READY"))))))))))</x:f>
      </x:c>
      <x:c r="T99" s="21" t="str">
        <x:f>IF(A99="","",IF(S99="READY",IF(C99="REGULATORY / REGISTRATION STATUS","PUBLISH OFFICIAL STATUS",IF(OR(C99="SERVICE EXISTS / IS OFFERED",C99="ACCESS / AVAILABILITY"),"PUBLISH SERVICE FACT",IF(C99="PUBLIC MARKETING / ADVERTISING CLAIM","PUBLISH SCOPED CONTEXT",IF(C99="EXPERIENCE SIGNAL","REFERENCE ONLY",IF(C99="VISIBILITY / DISCOVERY","DISCOVERY ONLY","PUBLISH SCOPED CONTEXT"))))),IF(S99="ESCALATE","ESCALATE","REFUSE STRONGER CLAIM")))</x:f>
      </x:c>
      <x:c r="U99" s="21" t="str">
        <x:f>IF(A99="","",IF(C99="REGULATORY / REGISTRATION STATUS","Do not infer clinical superiority, outcomes or current capacity.",IF(OR(C99="SERVICE EXISTS / IS OFFERED",C99="ACCESS / AVAILABILITY"),"Do not infer efficacy, safety, suitability or comparative quality.",IF(C99="PUBLIC MARKETING / ADVERTISING CLAIM","Do not infer clinical efficacy, patient suitability, treatment outcomes or legal clearance for a specific advert.",IF(C99="EXPERIENCE SIGNAL","Do not infer representative efficacy, safety rates or causal outcomes.",IF(C99="VISIBILITY / DISCOVERY","Do not infer healthcare quality, efficacy, safety, capacity or suitability.","Do not infer a consequential healthcare claim beyond the reviewed evidence scope."))))))</x:f>
      </x:c>
      <x:c r="V99" s="21" t="str">
        <x:f>IF(A99="","","Reopen when source role, freshness, jurisdiction, material conflict, specialist-review state or claim scope changes.")</x:f>
      </x:c>
      <x:c r="W99" s="34" t="str">
        <x:f>IF(D99="","",IF(COUNTIFS(EVIDENCE_PACKET!$A$6:$A$205,D99,EVIDENCE_PACKET!$B$6:$B$205,A99,EVIDENCE_PACKET!$O$6:$O$205,"VALID")=1,VLOOKUP(D99,EVIDENCE_PACKET!$A$6:$O$205,5,FALSE),"INVALID LINK"))</x:f>
      </x:c>
      <x:c r="X99" s="34" t="str">
        <x:f>IF(A99="","",IF(Q99&lt;&gt;"READY","INVALID - EVIDENCE LINK",IF(AND(E99=VLOOKUP(D99,EVIDENCE_PACKET!$A$6:$O$205,3,FALSE),W99=VLOOKUP(D99,EVIDENCE_PACKET!$A$6:$O$205,5,FALSE),F99=VLOOKUP(D99,EVIDENCE_PACKET!$A$6:$O$205,6,FALSE),G99=VLOOKUP(D99,EVIDENCE_PACKET!$A$6:$O$205,7,FALSE)),"MATCH","MISMATCH - UPSTREAM EVIDENCE")))</x:f>
      </x:c>
    </x:row>
    <x:row r="100">
      <x:c r="A100" s="17"/>
      <x:c r="B100" s="17"/>
      <x:c r="C100" s="17"/>
      <x:c r="D100" s="17"/>
      <x:c r="E100" s="34" t="str">
        <x:f>IF(D100="","",IF(COUNTIFS(EVIDENCE_PACKET!$A$6:$A$205,D100,EVIDENCE_PACKET!$B$6:$B$205,A100,EVIDENCE_PACKET!$O$6:$O$205,"VALID")=1,VLOOKUP(D100,EVIDENCE_PACKET!$A$6:$O$205,3,FALSE),"INVALID LINK"))</x:f>
      </x:c>
      <x:c r="F100" s="34" t="str">
        <x:f>IF(D100="","",IF(COUNTIFS(EVIDENCE_PACKET!$A$6:$A$205,D100,EVIDENCE_PACKET!$B$6:$B$205,A100,EVIDENCE_PACKET!$O$6:$O$205,"VALID")=1,VLOOKUP(D100,EVIDENCE_PACKET!$A$6:$O$205,6,FALSE),"INVALID LINK"))</x:f>
      </x:c>
      <x:c r="G100" s="34" t="str">
        <x:f>IF(D100="","",IF(COUNTIFS(EVIDENCE_PACKET!$A$6:$A$205,D100,EVIDENCE_PACKET!$B$6:$B$205,A100,EVIDENCE_PACKET!$O$6:$O$205,"VALID")=1,VLOOKUP(D100,EVIDENCE_PACKET!$A$6:$O$205,7,FALSE),"INVALID LINK"))</x:f>
      </x:c>
      <x:c r="H100" s="34" t="str">
        <x:f>IF(A100="","",IF(COUNTIFS(CONFLICTS!$B$6:$B$205,A100,CONFLICTS!$H$6:$H$205,"YES",CONFLICTS!$I$6:$I$205,"OPEN",CONFLICTS!$R$6:$R$205,"VALID")&gt;0,"OPEN",IF(COUNTIFS(CONFLICTS!$B$6:$B$205,A100,CONFLICTS!$I$6:$I$205,"RESOLVED",CONFLICTS!$R$6:$R$205,"VALID")&gt;0,"RESOLVED","NONE")))</x:f>
      </x:c>
      <x:c r="I100" s="17"/>
      <x:c r="J100" s="17"/>
      <x:c r="K100" s="21" t="str">
        <x:f>IF(C100="","",IF(AND(COUNTIF(LISTS!$B$2:$B$10,C100)=1,C100=UPPER(C100)),"VALID","INVALID"))</x:f>
      </x:c>
      <x:c r="L100" s="21" t="str">
        <x:f>IF(E100="","",IF(AND(COUNTIF(LISTS!$A$2:$A$8,E100)=1,E100=UPPER(E100)),"VALID","INVALID"))</x:f>
      </x:c>
      <x:c r="M100" s="21" t="str">
        <x:f>IF(F100="","",IF(AND(COUNTIF(LISTS!$D$2:$D$4,F100)=1,IFERROR(FIND(F100,UPPER(F100)),0)=1),"VALID","INVALID"))</x:f>
      </x:c>
      <x:c r="N100" s="21" t="str">
        <x:f>IF(G100="","",IF(AND(COUNTIF(LISTS!$E$2:$E$4,G100)=1,IFERROR(FIND(G100,UPPER(G100)),0)=1),"VALID","INVALID"))</x:f>
      </x:c>
      <x:c r="O100" s="21" t="str">
        <x:f>IF(I100="","",IF(AND(COUNTIF(LISTS!$I$2:$I$4,I100)=1,IFERROR(FIND(I100,UPPER(I100)),0)=1),"VALID","INVALID"))</x:f>
      </x:c>
      <x:c r="P100" s="21" t="str">
        <x:f>IF(A100="","",IF(COUNTIF($A$6:$A$205,A100)&gt;1,"INVALID - DUPLICATE ID",IF(AND(B100&lt;&gt;"",D100&lt;&gt;"",J100&lt;&gt;"",OR(H100="NONE",H100="OPEN",H100="RESOLVED"),K100="VALID",L100="VALID",M100="VALID",N100="VALID",O100="VALID"),"VALID","INVALID - CONTROL TOKEN")))</x:f>
      </x:c>
      <x:c r="Q100" s="21" t="str">
        <x:f>IF(A100="","",IF(COUNTIFS(EVIDENCE_PACKET!$A$6:$A$205,D100,EVIDENCE_PACKET!$B$6:$B$205,A100,EVIDENCE_PACKET!$O$6:$O$205,"VALID")=1,"READY","INVALID - EVIDENCE LINK"))</x:f>
      </x:c>
      <x:c r="R100" s="21" t="str">
        <x:f>IF(A100="","",IF(OR(P100&lt;&gt;"VALID",Q100&lt;&gt;"READY",X100&lt;&gt;"MATCH"),"BLOCKED",IF(AND(C100="REGULATORY / REGISTRATION STATUS",E100="REGULATOR / OFFICIAL REGISTER"),"FIT",IF(AND(OR(C100="SERVICE EXISTS / IS OFFERED",C100="ACCESS / AVAILABILITY"),E100="PROVIDER FIRST-PARTY PAGE"),"FIT",IF(AND(C100="EXPERIENCE SIGNAL",E100="REVIEW / FORUM / TESTIMONIAL"),"FIT",IF(AND(C100="VISIBILITY / DISCOVERY",E100="SEARCH / VISIBILITY OBSERVATION"),"FIT",IF(AND(C100="PUBLIC MARKETING / ADVERTISING CLAIM",E100="UK ADVERTISING / CLAIMS GOVERNANCE"),"FIT",IF(AND(OR(C100="CLINICAL EFFICACY / EFFECT",C100="SAFETY",C100="PATIENT ELIGIBILITY / SUITABILITY"),OR(E100="CLINICAL GUIDELINE / EVIDENCE STANDARD",E100="MANUFACTURER / PRODUCT PAGE")),"REVIEW","MISMATCH"))))))))</x:f>
      </x:c>
      <x:c r="S100" s="21" t="str">
        <x:f>IF(A100="","",IF(OR(P100&lt;&gt;"VALID",Q100&lt;&gt;"READY",X100&lt;&gt;"MATCH"),"BLOCKED",IF(W100="UNRESOLVED","BLOCKED - EVIDENCE UNRESOLVED",IF(W100="INFERRED","ESCALATE",IF(F100&lt;&gt;"CURRENT","BLOCKED - FRESHNESS",IF(G100&lt;&gt;"YES","BLOCKED - JURISDICTION",IF(H100="OPEN","BLOCKED - CONFLICT",IF(AND(OR(C100="CLINICAL EFFICACY / EFFECT",C100="SAFETY",C100="PATIENT ELIGIBILITY / SUITABILITY"),I100="REQUIRED / NOT COMPLETED"),"ESCALATE",IF(R100="MISMATCH","BLOCKED",IF(R100="REVIEW","ESCALATE","READY"))))))))))</x:f>
      </x:c>
      <x:c r="T100" s="21" t="str">
        <x:f>IF(A100="","",IF(S100="READY",IF(C100="REGULATORY / REGISTRATION STATUS","PUBLISH OFFICIAL STATUS",IF(OR(C100="SERVICE EXISTS / IS OFFERED",C100="ACCESS / AVAILABILITY"),"PUBLISH SERVICE FACT",IF(C100="PUBLIC MARKETING / ADVERTISING CLAIM","PUBLISH SCOPED CONTEXT",IF(C100="EXPERIENCE SIGNAL","REFERENCE ONLY",IF(C100="VISIBILITY / DISCOVERY","DISCOVERY ONLY","PUBLISH SCOPED CONTEXT"))))),IF(S100="ESCALATE","ESCALATE","REFUSE STRONGER CLAIM")))</x:f>
      </x:c>
      <x:c r="U100" s="21" t="str">
        <x:f>IF(A100="","",IF(C100="REGULATORY / REGISTRATION STATUS","Do not infer clinical superiority, outcomes or current capacity.",IF(OR(C100="SERVICE EXISTS / IS OFFERED",C100="ACCESS / AVAILABILITY"),"Do not infer efficacy, safety, suitability or comparative quality.",IF(C100="PUBLIC MARKETING / ADVERTISING CLAIM","Do not infer clinical efficacy, patient suitability, treatment outcomes or legal clearance for a specific advert.",IF(C100="EXPERIENCE SIGNAL","Do not infer representative efficacy, safety rates or causal outcomes.",IF(C100="VISIBILITY / DISCOVERY","Do not infer healthcare quality, efficacy, safety, capacity or suitability.","Do not infer a consequential healthcare claim beyond the reviewed evidence scope."))))))</x:f>
      </x:c>
      <x:c r="V100" s="21" t="str">
        <x:f>IF(A100="","","Reopen when source role, freshness, jurisdiction, material conflict, specialist-review state or claim scope changes.")</x:f>
      </x:c>
      <x:c r="W100" s="34" t="str">
        <x:f>IF(D100="","",IF(COUNTIFS(EVIDENCE_PACKET!$A$6:$A$205,D100,EVIDENCE_PACKET!$B$6:$B$205,A100,EVIDENCE_PACKET!$O$6:$O$205,"VALID")=1,VLOOKUP(D100,EVIDENCE_PACKET!$A$6:$O$205,5,FALSE),"INVALID LINK"))</x:f>
      </x:c>
      <x:c r="X100" s="34" t="str">
        <x:f>IF(A100="","",IF(Q100&lt;&gt;"READY","INVALID - EVIDENCE LINK",IF(AND(E100=VLOOKUP(D100,EVIDENCE_PACKET!$A$6:$O$205,3,FALSE),W100=VLOOKUP(D100,EVIDENCE_PACKET!$A$6:$O$205,5,FALSE),F100=VLOOKUP(D100,EVIDENCE_PACKET!$A$6:$O$205,6,FALSE),G100=VLOOKUP(D100,EVIDENCE_PACKET!$A$6:$O$205,7,FALSE)),"MATCH","MISMATCH - UPSTREAM EVIDENCE")))</x:f>
      </x:c>
    </x:row>
    <x:row r="101">
      <x:c r="A101" s="17"/>
      <x:c r="B101" s="17"/>
      <x:c r="C101" s="17"/>
      <x:c r="D101" s="17"/>
      <x:c r="E101" s="34" t="str">
        <x:f>IF(D101="","",IF(COUNTIFS(EVIDENCE_PACKET!$A$6:$A$205,D101,EVIDENCE_PACKET!$B$6:$B$205,A101,EVIDENCE_PACKET!$O$6:$O$205,"VALID")=1,VLOOKUP(D101,EVIDENCE_PACKET!$A$6:$O$205,3,FALSE),"INVALID LINK"))</x:f>
      </x:c>
      <x:c r="F101" s="34" t="str">
        <x:f>IF(D101="","",IF(COUNTIFS(EVIDENCE_PACKET!$A$6:$A$205,D101,EVIDENCE_PACKET!$B$6:$B$205,A101,EVIDENCE_PACKET!$O$6:$O$205,"VALID")=1,VLOOKUP(D101,EVIDENCE_PACKET!$A$6:$O$205,6,FALSE),"INVALID LINK"))</x:f>
      </x:c>
      <x:c r="G101" s="34" t="str">
        <x:f>IF(D101="","",IF(COUNTIFS(EVIDENCE_PACKET!$A$6:$A$205,D101,EVIDENCE_PACKET!$B$6:$B$205,A101,EVIDENCE_PACKET!$O$6:$O$205,"VALID")=1,VLOOKUP(D101,EVIDENCE_PACKET!$A$6:$O$205,7,FALSE),"INVALID LINK"))</x:f>
      </x:c>
      <x:c r="H101" s="34" t="str">
        <x:f>IF(A101="","",IF(COUNTIFS(CONFLICTS!$B$6:$B$205,A101,CONFLICTS!$H$6:$H$205,"YES",CONFLICTS!$I$6:$I$205,"OPEN",CONFLICTS!$R$6:$R$205,"VALID")&gt;0,"OPEN",IF(COUNTIFS(CONFLICTS!$B$6:$B$205,A101,CONFLICTS!$I$6:$I$205,"RESOLVED",CONFLICTS!$R$6:$R$205,"VALID")&gt;0,"RESOLVED","NONE")))</x:f>
      </x:c>
      <x:c r="I101" s="17"/>
      <x:c r="J101" s="17"/>
      <x:c r="K101" s="21" t="str">
        <x:f>IF(C101="","",IF(AND(COUNTIF(LISTS!$B$2:$B$10,C101)=1,C101=UPPER(C101)),"VALID","INVALID"))</x:f>
      </x:c>
      <x:c r="L101" s="21" t="str">
        <x:f>IF(E101="","",IF(AND(COUNTIF(LISTS!$A$2:$A$8,E101)=1,E101=UPPER(E101)),"VALID","INVALID"))</x:f>
      </x:c>
      <x:c r="M101" s="21" t="str">
        <x:f>IF(F101="","",IF(AND(COUNTIF(LISTS!$D$2:$D$4,F101)=1,IFERROR(FIND(F101,UPPER(F101)),0)=1),"VALID","INVALID"))</x:f>
      </x:c>
      <x:c r="N101" s="21" t="str">
        <x:f>IF(G101="","",IF(AND(COUNTIF(LISTS!$E$2:$E$4,G101)=1,IFERROR(FIND(G101,UPPER(G101)),0)=1),"VALID","INVALID"))</x:f>
      </x:c>
      <x:c r="O101" s="21" t="str">
        <x:f>IF(I101="","",IF(AND(COUNTIF(LISTS!$I$2:$I$4,I101)=1,IFERROR(FIND(I101,UPPER(I101)),0)=1),"VALID","INVALID"))</x:f>
      </x:c>
      <x:c r="P101" s="21" t="str">
        <x:f>IF(A101="","",IF(COUNTIF($A$6:$A$205,A101)&gt;1,"INVALID - DUPLICATE ID",IF(AND(B101&lt;&gt;"",D101&lt;&gt;"",J101&lt;&gt;"",OR(H101="NONE",H101="OPEN",H101="RESOLVED"),K101="VALID",L101="VALID",M101="VALID",N101="VALID",O101="VALID"),"VALID","INVALID - CONTROL TOKEN")))</x:f>
      </x:c>
      <x:c r="Q101" s="21" t="str">
        <x:f>IF(A101="","",IF(COUNTIFS(EVIDENCE_PACKET!$A$6:$A$205,D101,EVIDENCE_PACKET!$B$6:$B$205,A101,EVIDENCE_PACKET!$O$6:$O$205,"VALID")=1,"READY","INVALID - EVIDENCE LINK"))</x:f>
      </x:c>
      <x:c r="R101" s="21" t="str">
        <x:f>IF(A101="","",IF(OR(P101&lt;&gt;"VALID",Q101&lt;&gt;"READY",X101&lt;&gt;"MATCH"),"BLOCKED",IF(AND(C101="REGULATORY / REGISTRATION STATUS",E101="REGULATOR / OFFICIAL REGISTER"),"FIT",IF(AND(OR(C101="SERVICE EXISTS / IS OFFERED",C101="ACCESS / AVAILABILITY"),E101="PROVIDER FIRST-PARTY PAGE"),"FIT",IF(AND(C101="EXPERIENCE SIGNAL",E101="REVIEW / FORUM / TESTIMONIAL"),"FIT",IF(AND(C101="VISIBILITY / DISCOVERY",E101="SEARCH / VISIBILITY OBSERVATION"),"FIT",IF(AND(C101="PUBLIC MARKETING / ADVERTISING CLAIM",E101="UK ADVERTISING / CLAIMS GOVERNANCE"),"FIT",IF(AND(OR(C101="CLINICAL EFFICACY / EFFECT",C101="SAFETY",C101="PATIENT ELIGIBILITY / SUITABILITY"),OR(E101="CLINICAL GUIDELINE / EVIDENCE STANDARD",E101="MANUFACTURER / PRODUCT PAGE")),"REVIEW","MISMATCH"))))))))</x:f>
      </x:c>
      <x:c r="S101" s="21" t="str">
        <x:f>IF(A101="","",IF(OR(P101&lt;&gt;"VALID",Q101&lt;&gt;"READY",X101&lt;&gt;"MATCH"),"BLOCKED",IF(W101="UNRESOLVED","BLOCKED - EVIDENCE UNRESOLVED",IF(W101="INFERRED","ESCALATE",IF(F101&lt;&gt;"CURRENT","BLOCKED - FRESHNESS",IF(G101&lt;&gt;"YES","BLOCKED - JURISDICTION",IF(H101="OPEN","BLOCKED - CONFLICT",IF(AND(OR(C101="CLINICAL EFFICACY / EFFECT",C101="SAFETY",C101="PATIENT ELIGIBILITY / SUITABILITY"),I101="REQUIRED / NOT COMPLETED"),"ESCALATE",IF(R101="MISMATCH","BLOCKED",IF(R101="REVIEW","ESCALATE","READY"))))))))))</x:f>
      </x:c>
      <x:c r="T101" s="21" t="str">
        <x:f>IF(A101="","",IF(S101="READY",IF(C101="REGULATORY / REGISTRATION STATUS","PUBLISH OFFICIAL STATUS",IF(OR(C101="SERVICE EXISTS / IS OFFERED",C101="ACCESS / AVAILABILITY"),"PUBLISH SERVICE FACT",IF(C101="PUBLIC MARKETING / ADVERTISING CLAIM","PUBLISH SCOPED CONTEXT",IF(C101="EXPERIENCE SIGNAL","REFERENCE ONLY",IF(C101="VISIBILITY / DISCOVERY","DISCOVERY ONLY","PUBLISH SCOPED CONTEXT"))))),IF(S101="ESCALATE","ESCALATE","REFUSE STRONGER CLAIM")))</x:f>
      </x:c>
      <x:c r="U101" s="21" t="str">
        <x:f>IF(A101="","",IF(C101="REGULATORY / REGISTRATION STATUS","Do not infer clinical superiority, outcomes or current capacity.",IF(OR(C101="SERVICE EXISTS / IS OFFERED",C101="ACCESS / AVAILABILITY"),"Do not infer efficacy, safety, suitability or comparative quality.",IF(C101="PUBLIC MARKETING / ADVERTISING CLAIM","Do not infer clinical efficacy, patient suitability, treatment outcomes or legal clearance for a specific advert.",IF(C101="EXPERIENCE SIGNAL","Do not infer representative efficacy, safety rates or causal outcomes.",IF(C101="VISIBILITY / DISCOVERY","Do not infer healthcare quality, efficacy, safety, capacity or suitability.","Do not infer a consequential healthcare claim beyond the reviewed evidence scope."))))))</x:f>
      </x:c>
      <x:c r="V101" s="21" t="str">
        <x:f>IF(A101="","","Reopen when source role, freshness, jurisdiction, material conflict, specialist-review state or claim scope changes.")</x:f>
      </x:c>
      <x:c r="W101" s="34" t="str">
        <x:f>IF(D101="","",IF(COUNTIFS(EVIDENCE_PACKET!$A$6:$A$205,D101,EVIDENCE_PACKET!$B$6:$B$205,A101,EVIDENCE_PACKET!$O$6:$O$205,"VALID")=1,VLOOKUP(D101,EVIDENCE_PACKET!$A$6:$O$205,5,FALSE),"INVALID LINK"))</x:f>
      </x:c>
      <x:c r="X101" s="34" t="str">
        <x:f>IF(A101="","",IF(Q101&lt;&gt;"READY","INVALID - EVIDENCE LINK",IF(AND(E101=VLOOKUP(D101,EVIDENCE_PACKET!$A$6:$O$205,3,FALSE),W101=VLOOKUP(D101,EVIDENCE_PACKET!$A$6:$O$205,5,FALSE),F101=VLOOKUP(D101,EVIDENCE_PACKET!$A$6:$O$205,6,FALSE),G101=VLOOKUP(D101,EVIDENCE_PACKET!$A$6:$O$205,7,FALSE)),"MATCH","MISMATCH - UPSTREAM EVIDENCE")))</x:f>
      </x:c>
    </x:row>
    <x:row r="102">
      <x:c r="A102" s="17"/>
      <x:c r="B102" s="17"/>
      <x:c r="C102" s="17"/>
      <x:c r="D102" s="17"/>
      <x:c r="E102" s="34" t="str">
        <x:f>IF(D102="","",IF(COUNTIFS(EVIDENCE_PACKET!$A$6:$A$205,D102,EVIDENCE_PACKET!$B$6:$B$205,A102,EVIDENCE_PACKET!$O$6:$O$205,"VALID")=1,VLOOKUP(D102,EVIDENCE_PACKET!$A$6:$O$205,3,FALSE),"INVALID LINK"))</x:f>
      </x:c>
      <x:c r="F102" s="34" t="str">
        <x:f>IF(D102="","",IF(COUNTIFS(EVIDENCE_PACKET!$A$6:$A$205,D102,EVIDENCE_PACKET!$B$6:$B$205,A102,EVIDENCE_PACKET!$O$6:$O$205,"VALID")=1,VLOOKUP(D102,EVIDENCE_PACKET!$A$6:$O$205,6,FALSE),"INVALID LINK"))</x:f>
      </x:c>
      <x:c r="G102" s="34" t="str">
        <x:f>IF(D102="","",IF(COUNTIFS(EVIDENCE_PACKET!$A$6:$A$205,D102,EVIDENCE_PACKET!$B$6:$B$205,A102,EVIDENCE_PACKET!$O$6:$O$205,"VALID")=1,VLOOKUP(D102,EVIDENCE_PACKET!$A$6:$O$205,7,FALSE),"INVALID LINK"))</x:f>
      </x:c>
      <x:c r="H102" s="34" t="str">
        <x:f>IF(A102="","",IF(COUNTIFS(CONFLICTS!$B$6:$B$205,A102,CONFLICTS!$H$6:$H$205,"YES",CONFLICTS!$I$6:$I$205,"OPEN",CONFLICTS!$R$6:$R$205,"VALID")&gt;0,"OPEN",IF(COUNTIFS(CONFLICTS!$B$6:$B$205,A102,CONFLICTS!$I$6:$I$205,"RESOLVED",CONFLICTS!$R$6:$R$205,"VALID")&gt;0,"RESOLVED","NONE")))</x:f>
      </x:c>
      <x:c r="I102" s="17"/>
      <x:c r="J102" s="17"/>
      <x:c r="K102" s="21" t="str">
        <x:f>IF(C102="","",IF(AND(COUNTIF(LISTS!$B$2:$B$10,C102)=1,C102=UPPER(C102)),"VALID","INVALID"))</x:f>
      </x:c>
      <x:c r="L102" s="21" t="str">
        <x:f>IF(E102="","",IF(AND(COUNTIF(LISTS!$A$2:$A$8,E102)=1,E102=UPPER(E102)),"VALID","INVALID"))</x:f>
      </x:c>
      <x:c r="M102" s="21" t="str">
        <x:f>IF(F102="","",IF(AND(COUNTIF(LISTS!$D$2:$D$4,F102)=1,IFERROR(FIND(F102,UPPER(F102)),0)=1),"VALID","INVALID"))</x:f>
      </x:c>
      <x:c r="N102" s="21" t="str">
        <x:f>IF(G102="","",IF(AND(COUNTIF(LISTS!$E$2:$E$4,G102)=1,IFERROR(FIND(G102,UPPER(G102)),0)=1),"VALID","INVALID"))</x:f>
      </x:c>
      <x:c r="O102" s="21" t="str">
        <x:f>IF(I102="","",IF(AND(COUNTIF(LISTS!$I$2:$I$4,I102)=1,IFERROR(FIND(I102,UPPER(I102)),0)=1),"VALID","INVALID"))</x:f>
      </x:c>
      <x:c r="P102" s="21" t="str">
        <x:f>IF(A102="","",IF(COUNTIF($A$6:$A$205,A102)&gt;1,"INVALID - DUPLICATE ID",IF(AND(B102&lt;&gt;"",D102&lt;&gt;"",J102&lt;&gt;"",OR(H102="NONE",H102="OPEN",H102="RESOLVED"),K102="VALID",L102="VALID",M102="VALID",N102="VALID",O102="VALID"),"VALID","INVALID - CONTROL TOKEN")))</x:f>
      </x:c>
      <x:c r="Q102" s="21" t="str">
        <x:f>IF(A102="","",IF(COUNTIFS(EVIDENCE_PACKET!$A$6:$A$205,D102,EVIDENCE_PACKET!$B$6:$B$205,A102,EVIDENCE_PACKET!$O$6:$O$205,"VALID")=1,"READY","INVALID - EVIDENCE LINK"))</x:f>
      </x:c>
      <x:c r="R102" s="21" t="str">
        <x:f>IF(A102="","",IF(OR(P102&lt;&gt;"VALID",Q102&lt;&gt;"READY",X102&lt;&gt;"MATCH"),"BLOCKED",IF(AND(C102="REGULATORY / REGISTRATION STATUS",E102="REGULATOR / OFFICIAL REGISTER"),"FIT",IF(AND(OR(C102="SERVICE EXISTS / IS OFFERED",C102="ACCESS / AVAILABILITY"),E102="PROVIDER FIRST-PARTY PAGE"),"FIT",IF(AND(C102="EXPERIENCE SIGNAL",E102="REVIEW / FORUM / TESTIMONIAL"),"FIT",IF(AND(C102="VISIBILITY / DISCOVERY",E102="SEARCH / VISIBILITY OBSERVATION"),"FIT",IF(AND(C102="PUBLIC MARKETING / ADVERTISING CLAIM",E102="UK ADVERTISING / CLAIMS GOVERNANCE"),"FIT",IF(AND(OR(C102="CLINICAL EFFICACY / EFFECT",C102="SAFETY",C102="PATIENT ELIGIBILITY / SUITABILITY"),OR(E102="CLINICAL GUIDELINE / EVIDENCE STANDARD",E102="MANUFACTURER / PRODUCT PAGE")),"REVIEW","MISMATCH"))))))))</x:f>
      </x:c>
      <x:c r="S102" s="21" t="str">
        <x:f>IF(A102="","",IF(OR(P102&lt;&gt;"VALID",Q102&lt;&gt;"READY",X102&lt;&gt;"MATCH"),"BLOCKED",IF(W102="UNRESOLVED","BLOCKED - EVIDENCE UNRESOLVED",IF(W102="INFERRED","ESCALATE",IF(F102&lt;&gt;"CURRENT","BLOCKED - FRESHNESS",IF(G102&lt;&gt;"YES","BLOCKED - JURISDICTION",IF(H102="OPEN","BLOCKED - CONFLICT",IF(AND(OR(C102="CLINICAL EFFICACY / EFFECT",C102="SAFETY",C102="PATIENT ELIGIBILITY / SUITABILITY"),I102="REQUIRED / NOT COMPLETED"),"ESCALATE",IF(R102="MISMATCH","BLOCKED",IF(R102="REVIEW","ESCALATE","READY"))))))))))</x:f>
      </x:c>
      <x:c r="T102" s="21" t="str">
        <x:f>IF(A102="","",IF(S102="READY",IF(C102="REGULATORY / REGISTRATION STATUS","PUBLISH OFFICIAL STATUS",IF(OR(C102="SERVICE EXISTS / IS OFFERED",C102="ACCESS / AVAILABILITY"),"PUBLISH SERVICE FACT",IF(C102="PUBLIC MARKETING / ADVERTISING CLAIM","PUBLISH SCOPED CONTEXT",IF(C102="EXPERIENCE SIGNAL","REFERENCE ONLY",IF(C102="VISIBILITY / DISCOVERY","DISCOVERY ONLY","PUBLISH SCOPED CONTEXT"))))),IF(S102="ESCALATE","ESCALATE","REFUSE STRONGER CLAIM")))</x:f>
      </x:c>
      <x:c r="U102" s="21" t="str">
        <x:f>IF(A102="","",IF(C102="REGULATORY / REGISTRATION STATUS","Do not infer clinical superiority, outcomes or current capacity.",IF(OR(C102="SERVICE EXISTS / IS OFFERED",C102="ACCESS / AVAILABILITY"),"Do not infer efficacy, safety, suitability or comparative quality.",IF(C102="PUBLIC MARKETING / ADVERTISING CLAIM","Do not infer clinical efficacy, patient suitability, treatment outcomes or legal clearance for a specific advert.",IF(C102="EXPERIENCE SIGNAL","Do not infer representative efficacy, safety rates or causal outcomes.",IF(C102="VISIBILITY / DISCOVERY","Do not infer healthcare quality, efficacy, safety, capacity or suitability.","Do not infer a consequential healthcare claim beyond the reviewed evidence scope."))))))</x:f>
      </x:c>
      <x:c r="V102" s="21" t="str">
        <x:f>IF(A102="","","Reopen when source role, freshness, jurisdiction, material conflict, specialist-review state or claim scope changes.")</x:f>
      </x:c>
      <x:c r="W102" s="34" t="str">
        <x:f>IF(D102="","",IF(COUNTIFS(EVIDENCE_PACKET!$A$6:$A$205,D102,EVIDENCE_PACKET!$B$6:$B$205,A102,EVIDENCE_PACKET!$O$6:$O$205,"VALID")=1,VLOOKUP(D102,EVIDENCE_PACKET!$A$6:$O$205,5,FALSE),"INVALID LINK"))</x:f>
      </x:c>
      <x:c r="X102" s="34" t="str">
        <x:f>IF(A102="","",IF(Q102&lt;&gt;"READY","INVALID - EVIDENCE LINK",IF(AND(E102=VLOOKUP(D102,EVIDENCE_PACKET!$A$6:$O$205,3,FALSE),W102=VLOOKUP(D102,EVIDENCE_PACKET!$A$6:$O$205,5,FALSE),F102=VLOOKUP(D102,EVIDENCE_PACKET!$A$6:$O$205,6,FALSE),G102=VLOOKUP(D102,EVIDENCE_PACKET!$A$6:$O$205,7,FALSE)),"MATCH","MISMATCH - UPSTREAM EVIDENCE")))</x:f>
      </x:c>
    </x:row>
    <x:row r="103">
      <x:c r="A103" s="17"/>
      <x:c r="B103" s="17"/>
      <x:c r="C103" s="17"/>
      <x:c r="D103" s="17"/>
      <x:c r="E103" s="34" t="str">
        <x:f>IF(D103="","",IF(COUNTIFS(EVIDENCE_PACKET!$A$6:$A$205,D103,EVIDENCE_PACKET!$B$6:$B$205,A103,EVIDENCE_PACKET!$O$6:$O$205,"VALID")=1,VLOOKUP(D103,EVIDENCE_PACKET!$A$6:$O$205,3,FALSE),"INVALID LINK"))</x:f>
      </x:c>
      <x:c r="F103" s="34" t="str">
        <x:f>IF(D103="","",IF(COUNTIFS(EVIDENCE_PACKET!$A$6:$A$205,D103,EVIDENCE_PACKET!$B$6:$B$205,A103,EVIDENCE_PACKET!$O$6:$O$205,"VALID")=1,VLOOKUP(D103,EVIDENCE_PACKET!$A$6:$O$205,6,FALSE),"INVALID LINK"))</x:f>
      </x:c>
      <x:c r="G103" s="34" t="str">
        <x:f>IF(D103="","",IF(COUNTIFS(EVIDENCE_PACKET!$A$6:$A$205,D103,EVIDENCE_PACKET!$B$6:$B$205,A103,EVIDENCE_PACKET!$O$6:$O$205,"VALID")=1,VLOOKUP(D103,EVIDENCE_PACKET!$A$6:$O$205,7,FALSE),"INVALID LINK"))</x:f>
      </x:c>
      <x:c r="H103" s="34" t="str">
        <x:f>IF(A103="","",IF(COUNTIFS(CONFLICTS!$B$6:$B$205,A103,CONFLICTS!$H$6:$H$205,"YES",CONFLICTS!$I$6:$I$205,"OPEN",CONFLICTS!$R$6:$R$205,"VALID")&gt;0,"OPEN",IF(COUNTIFS(CONFLICTS!$B$6:$B$205,A103,CONFLICTS!$I$6:$I$205,"RESOLVED",CONFLICTS!$R$6:$R$205,"VALID")&gt;0,"RESOLVED","NONE")))</x:f>
      </x:c>
      <x:c r="I103" s="17"/>
      <x:c r="J103" s="17"/>
      <x:c r="K103" s="21" t="str">
        <x:f>IF(C103="","",IF(AND(COUNTIF(LISTS!$B$2:$B$10,C103)=1,C103=UPPER(C103)),"VALID","INVALID"))</x:f>
      </x:c>
      <x:c r="L103" s="21" t="str">
        <x:f>IF(E103="","",IF(AND(COUNTIF(LISTS!$A$2:$A$8,E103)=1,E103=UPPER(E103)),"VALID","INVALID"))</x:f>
      </x:c>
      <x:c r="M103" s="21" t="str">
        <x:f>IF(F103="","",IF(AND(COUNTIF(LISTS!$D$2:$D$4,F103)=1,IFERROR(FIND(F103,UPPER(F103)),0)=1),"VALID","INVALID"))</x:f>
      </x:c>
      <x:c r="N103" s="21" t="str">
        <x:f>IF(G103="","",IF(AND(COUNTIF(LISTS!$E$2:$E$4,G103)=1,IFERROR(FIND(G103,UPPER(G103)),0)=1),"VALID","INVALID"))</x:f>
      </x:c>
      <x:c r="O103" s="21" t="str">
        <x:f>IF(I103="","",IF(AND(COUNTIF(LISTS!$I$2:$I$4,I103)=1,IFERROR(FIND(I103,UPPER(I103)),0)=1),"VALID","INVALID"))</x:f>
      </x:c>
      <x:c r="P103" s="21" t="str">
        <x:f>IF(A103="","",IF(COUNTIF($A$6:$A$205,A103)&gt;1,"INVALID - DUPLICATE ID",IF(AND(B103&lt;&gt;"",D103&lt;&gt;"",J103&lt;&gt;"",OR(H103="NONE",H103="OPEN",H103="RESOLVED"),K103="VALID",L103="VALID",M103="VALID",N103="VALID",O103="VALID"),"VALID","INVALID - CONTROL TOKEN")))</x:f>
      </x:c>
      <x:c r="Q103" s="21" t="str">
        <x:f>IF(A103="","",IF(COUNTIFS(EVIDENCE_PACKET!$A$6:$A$205,D103,EVIDENCE_PACKET!$B$6:$B$205,A103,EVIDENCE_PACKET!$O$6:$O$205,"VALID")=1,"READY","INVALID - EVIDENCE LINK"))</x:f>
      </x:c>
      <x:c r="R103" s="21" t="str">
        <x:f>IF(A103="","",IF(OR(P103&lt;&gt;"VALID",Q103&lt;&gt;"READY",X103&lt;&gt;"MATCH"),"BLOCKED",IF(AND(C103="REGULATORY / REGISTRATION STATUS",E103="REGULATOR / OFFICIAL REGISTER"),"FIT",IF(AND(OR(C103="SERVICE EXISTS / IS OFFERED",C103="ACCESS / AVAILABILITY"),E103="PROVIDER FIRST-PARTY PAGE"),"FIT",IF(AND(C103="EXPERIENCE SIGNAL",E103="REVIEW / FORUM / TESTIMONIAL"),"FIT",IF(AND(C103="VISIBILITY / DISCOVERY",E103="SEARCH / VISIBILITY OBSERVATION"),"FIT",IF(AND(C103="PUBLIC MARKETING / ADVERTISING CLAIM",E103="UK ADVERTISING / CLAIMS GOVERNANCE"),"FIT",IF(AND(OR(C103="CLINICAL EFFICACY / EFFECT",C103="SAFETY",C103="PATIENT ELIGIBILITY / SUITABILITY"),OR(E103="CLINICAL GUIDELINE / EVIDENCE STANDARD",E103="MANUFACTURER / PRODUCT PAGE")),"REVIEW","MISMATCH"))))))))</x:f>
      </x:c>
      <x:c r="S103" s="21" t="str">
        <x:f>IF(A103="","",IF(OR(P103&lt;&gt;"VALID",Q103&lt;&gt;"READY",X103&lt;&gt;"MATCH"),"BLOCKED",IF(W103="UNRESOLVED","BLOCKED - EVIDENCE UNRESOLVED",IF(W103="INFERRED","ESCALATE",IF(F103&lt;&gt;"CURRENT","BLOCKED - FRESHNESS",IF(G103&lt;&gt;"YES","BLOCKED - JURISDICTION",IF(H103="OPEN","BLOCKED - CONFLICT",IF(AND(OR(C103="CLINICAL EFFICACY / EFFECT",C103="SAFETY",C103="PATIENT ELIGIBILITY / SUITABILITY"),I103="REQUIRED / NOT COMPLETED"),"ESCALATE",IF(R103="MISMATCH","BLOCKED",IF(R103="REVIEW","ESCALATE","READY"))))))))))</x:f>
      </x:c>
      <x:c r="T103" s="21" t="str">
        <x:f>IF(A103="","",IF(S103="READY",IF(C103="REGULATORY / REGISTRATION STATUS","PUBLISH OFFICIAL STATUS",IF(OR(C103="SERVICE EXISTS / IS OFFERED",C103="ACCESS / AVAILABILITY"),"PUBLISH SERVICE FACT",IF(C103="PUBLIC MARKETING / ADVERTISING CLAIM","PUBLISH SCOPED CONTEXT",IF(C103="EXPERIENCE SIGNAL","REFERENCE ONLY",IF(C103="VISIBILITY / DISCOVERY","DISCOVERY ONLY","PUBLISH SCOPED CONTEXT"))))),IF(S103="ESCALATE","ESCALATE","REFUSE STRONGER CLAIM")))</x:f>
      </x:c>
      <x:c r="U103" s="21" t="str">
        <x:f>IF(A103="","",IF(C103="REGULATORY / REGISTRATION STATUS","Do not infer clinical superiority, outcomes or current capacity.",IF(OR(C103="SERVICE EXISTS / IS OFFERED",C103="ACCESS / AVAILABILITY"),"Do not infer efficacy, safety, suitability or comparative quality.",IF(C103="PUBLIC MARKETING / ADVERTISING CLAIM","Do not infer clinical efficacy, patient suitability, treatment outcomes or legal clearance for a specific advert.",IF(C103="EXPERIENCE SIGNAL","Do not infer representative efficacy, safety rates or causal outcomes.",IF(C103="VISIBILITY / DISCOVERY","Do not infer healthcare quality, efficacy, safety, capacity or suitability.","Do not infer a consequential healthcare claim beyond the reviewed evidence scope."))))))</x:f>
      </x:c>
      <x:c r="V103" s="21" t="str">
        <x:f>IF(A103="","","Reopen when source role, freshness, jurisdiction, material conflict, specialist-review state or claim scope changes.")</x:f>
      </x:c>
      <x:c r="W103" s="34" t="str">
        <x:f>IF(D103="","",IF(COUNTIFS(EVIDENCE_PACKET!$A$6:$A$205,D103,EVIDENCE_PACKET!$B$6:$B$205,A103,EVIDENCE_PACKET!$O$6:$O$205,"VALID")=1,VLOOKUP(D103,EVIDENCE_PACKET!$A$6:$O$205,5,FALSE),"INVALID LINK"))</x:f>
      </x:c>
      <x:c r="X103" s="34" t="str">
        <x:f>IF(A103="","",IF(Q103&lt;&gt;"READY","INVALID - EVIDENCE LINK",IF(AND(E103=VLOOKUP(D103,EVIDENCE_PACKET!$A$6:$O$205,3,FALSE),W103=VLOOKUP(D103,EVIDENCE_PACKET!$A$6:$O$205,5,FALSE),F103=VLOOKUP(D103,EVIDENCE_PACKET!$A$6:$O$205,6,FALSE),G103=VLOOKUP(D103,EVIDENCE_PACKET!$A$6:$O$205,7,FALSE)),"MATCH","MISMATCH - UPSTREAM EVIDENCE")))</x:f>
      </x:c>
    </x:row>
    <x:row r="104">
      <x:c r="A104" s="17"/>
      <x:c r="B104" s="17"/>
      <x:c r="C104" s="17"/>
      <x:c r="D104" s="17"/>
      <x:c r="E104" s="34" t="str">
        <x:f>IF(D104="","",IF(COUNTIFS(EVIDENCE_PACKET!$A$6:$A$205,D104,EVIDENCE_PACKET!$B$6:$B$205,A104,EVIDENCE_PACKET!$O$6:$O$205,"VALID")=1,VLOOKUP(D104,EVIDENCE_PACKET!$A$6:$O$205,3,FALSE),"INVALID LINK"))</x:f>
      </x:c>
      <x:c r="F104" s="34" t="str">
        <x:f>IF(D104="","",IF(COUNTIFS(EVIDENCE_PACKET!$A$6:$A$205,D104,EVIDENCE_PACKET!$B$6:$B$205,A104,EVIDENCE_PACKET!$O$6:$O$205,"VALID")=1,VLOOKUP(D104,EVIDENCE_PACKET!$A$6:$O$205,6,FALSE),"INVALID LINK"))</x:f>
      </x:c>
      <x:c r="G104" s="34" t="str">
        <x:f>IF(D104="","",IF(COUNTIFS(EVIDENCE_PACKET!$A$6:$A$205,D104,EVIDENCE_PACKET!$B$6:$B$205,A104,EVIDENCE_PACKET!$O$6:$O$205,"VALID")=1,VLOOKUP(D104,EVIDENCE_PACKET!$A$6:$O$205,7,FALSE),"INVALID LINK"))</x:f>
      </x:c>
      <x:c r="H104" s="34" t="str">
        <x:f>IF(A104="","",IF(COUNTIFS(CONFLICTS!$B$6:$B$205,A104,CONFLICTS!$H$6:$H$205,"YES",CONFLICTS!$I$6:$I$205,"OPEN",CONFLICTS!$R$6:$R$205,"VALID")&gt;0,"OPEN",IF(COUNTIFS(CONFLICTS!$B$6:$B$205,A104,CONFLICTS!$I$6:$I$205,"RESOLVED",CONFLICTS!$R$6:$R$205,"VALID")&gt;0,"RESOLVED","NONE")))</x:f>
      </x:c>
      <x:c r="I104" s="17"/>
      <x:c r="J104" s="17"/>
      <x:c r="K104" s="21" t="str">
        <x:f>IF(C104="","",IF(AND(COUNTIF(LISTS!$B$2:$B$10,C104)=1,C104=UPPER(C104)),"VALID","INVALID"))</x:f>
      </x:c>
      <x:c r="L104" s="21" t="str">
        <x:f>IF(E104="","",IF(AND(COUNTIF(LISTS!$A$2:$A$8,E104)=1,E104=UPPER(E104)),"VALID","INVALID"))</x:f>
      </x:c>
      <x:c r="M104" s="21" t="str">
        <x:f>IF(F104="","",IF(AND(COUNTIF(LISTS!$D$2:$D$4,F104)=1,IFERROR(FIND(F104,UPPER(F104)),0)=1),"VALID","INVALID"))</x:f>
      </x:c>
      <x:c r="N104" s="21" t="str">
        <x:f>IF(G104="","",IF(AND(COUNTIF(LISTS!$E$2:$E$4,G104)=1,IFERROR(FIND(G104,UPPER(G104)),0)=1),"VALID","INVALID"))</x:f>
      </x:c>
      <x:c r="O104" s="21" t="str">
        <x:f>IF(I104="","",IF(AND(COUNTIF(LISTS!$I$2:$I$4,I104)=1,IFERROR(FIND(I104,UPPER(I104)),0)=1),"VALID","INVALID"))</x:f>
      </x:c>
      <x:c r="P104" s="21" t="str">
        <x:f>IF(A104="","",IF(COUNTIF($A$6:$A$205,A104)&gt;1,"INVALID - DUPLICATE ID",IF(AND(B104&lt;&gt;"",D104&lt;&gt;"",J104&lt;&gt;"",OR(H104="NONE",H104="OPEN",H104="RESOLVED"),K104="VALID",L104="VALID",M104="VALID",N104="VALID",O104="VALID"),"VALID","INVALID - CONTROL TOKEN")))</x:f>
      </x:c>
      <x:c r="Q104" s="21" t="str">
        <x:f>IF(A104="","",IF(COUNTIFS(EVIDENCE_PACKET!$A$6:$A$205,D104,EVIDENCE_PACKET!$B$6:$B$205,A104,EVIDENCE_PACKET!$O$6:$O$205,"VALID")=1,"READY","INVALID - EVIDENCE LINK"))</x:f>
      </x:c>
      <x:c r="R104" s="21" t="str">
        <x:f>IF(A104="","",IF(OR(P104&lt;&gt;"VALID",Q104&lt;&gt;"READY",X104&lt;&gt;"MATCH"),"BLOCKED",IF(AND(C104="REGULATORY / REGISTRATION STATUS",E104="REGULATOR / OFFICIAL REGISTER"),"FIT",IF(AND(OR(C104="SERVICE EXISTS / IS OFFERED",C104="ACCESS / AVAILABILITY"),E104="PROVIDER FIRST-PARTY PAGE"),"FIT",IF(AND(C104="EXPERIENCE SIGNAL",E104="REVIEW / FORUM / TESTIMONIAL"),"FIT",IF(AND(C104="VISIBILITY / DISCOVERY",E104="SEARCH / VISIBILITY OBSERVATION"),"FIT",IF(AND(C104="PUBLIC MARKETING / ADVERTISING CLAIM",E104="UK ADVERTISING / CLAIMS GOVERNANCE"),"FIT",IF(AND(OR(C104="CLINICAL EFFICACY / EFFECT",C104="SAFETY",C104="PATIENT ELIGIBILITY / SUITABILITY"),OR(E104="CLINICAL GUIDELINE / EVIDENCE STANDARD",E104="MANUFACTURER / PRODUCT PAGE")),"REVIEW","MISMATCH"))))))))</x:f>
      </x:c>
      <x:c r="S104" s="21" t="str">
        <x:f>IF(A104="","",IF(OR(P104&lt;&gt;"VALID",Q104&lt;&gt;"READY",X104&lt;&gt;"MATCH"),"BLOCKED",IF(W104="UNRESOLVED","BLOCKED - EVIDENCE UNRESOLVED",IF(W104="INFERRED","ESCALATE",IF(F104&lt;&gt;"CURRENT","BLOCKED - FRESHNESS",IF(G104&lt;&gt;"YES","BLOCKED - JURISDICTION",IF(H104="OPEN","BLOCKED - CONFLICT",IF(AND(OR(C104="CLINICAL EFFICACY / EFFECT",C104="SAFETY",C104="PATIENT ELIGIBILITY / SUITABILITY"),I104="REQUIRED / NOT COMPLETED"),"ESCALATE",IF(R104="MISMATCH","BLOCKED",IF(R104="REVIEW","ESCALATE","READY"))))))))))</x:f>
      </x:c>
      <x:c r="T104" s="21" t="str">
        <x:f>IF(A104="","",IF(S104="READY",IF(C104="REGULATORY / REGISTRATION STATUS","PUBLISH OFFICIAL STATUS",IF(OR(C104="SERVICE EXISTS / IS OFFERED",C104="ACCESS / AVAILABILITY"),"PUBLISH SERVICE FACT",IF(C104="PUBLIC MARKETING / ADVERTISING CLAIM","PUBLISH SCOPED CONTEXT",IF(C104="EXPERIENCE SIGNAL","REFERENCE ONLY",IF(C104="VISIBILITY / DISCOVERY","DISCOVERY ONLY","PUBLISH SCOPED CONTEXT"))))),IF(S104="ESCALATE","ESCALATE","REFUSE STRONGER CLAIM")))</x:f>
      </x:c>
      <x:c r="U104" s="21" t="str">
        <x:f>IF(A104="","",IF(C104="REGULATORY / REGISTRATION STATUS","Do not infer clinical superiority, outcomes or current capacity.",IF(OR(C104="SERVICE EXISTS / IS OFFERED",C104="ACCESS / AVAILABILITY"),"Do not infer efficacy, safety, suitability or comparative quality.",IF(C104="PUBLIC MARKETING / ADVERTISING CLAIM","Do not infer clinical efficacy, patient suitability, treatment outcomes or legal clearance for a specific advert.",IF(C104="EXPERIENCE SIGNAL","Do not infer representative efficacy, safety rates or causal outcomes.",IF(C104="VISIBILITY / DISCOVERY","Do not infer healthcare quality, efficacy, safety, capacity or suitability.","Do not infer a consequential healthcare claim beyond the reviewed evidence scope."))))))</x:f>
      </x:c>
      <x:c r="V104" s="21" t="str">
        <x:f>IF(A104="","","Reopen when source role, freshness, jurisdiction, material conflict, specialist-review state or claim scope changes.")</x:f>
      </x:c>
      <x:c r="W104" s="34" t="str">
        <x:f>IF(D104="","",IF(COUNTIFS(EVIDENCE_PACKET!$A$6:$A$205,D104,EVIDENCE_PACKET!$B$6:$B$205,A104,EVIDENCE_PACKET!$O$6:$O$205,"VALID")=1,VLOOKUP(D104,EVIDENCE_PACKET!$A$6:$O$205,5,FALSE),"INVALID LINK"))</x:f>
      </x:c>
      <x:c r="X104" s="34" t="str">
        <x:f>IF(A104="","",IF(Q104&lt;&gt;"READY","INVALID - EVIDENCE LINK",IF(AND(E104=VLOOKUP(D104,EVIDENCE_PACKET!$A$6:$O$205,3,FALSE),W104=VLOOKUP(D104,EVIDENCE_PACKET!$A$6:$O$205,5,FALSE),F104=VLOOKUP(D104,EVIDENCE_PACKET!$A$6:$O$205,6,FALSE),G104=VLOOKUP(D104,EVIDENCE_PACKET!$A$6:$O$205,7,FALSE)),"MATCH","MISMATCH - UPSTREAM EVIDENCE")))</x:f>
      </x:c>
    </x:row>
    <x:row r="105">
      <x:c r="A105" s="17"/>
      <x:c r="B105" s="17"/>
      <x:c r="C105" s="17"/>
      <x:c r="D105" s="17"/>
      <x:c r="E105" s="34" t="str">
        <x:f>IF(D105="","",IF(COUNTIFS(EVIDENCE_PACKET!$A$6:$A$205,D105,EVIDENCE_PACKET!$B$6:$B$205,A105,EVIDENCE_PACKET!$O$6:$O$205,"VALID")=1,VLOOKUP(D105,EVIDENCE_PACKET!$A$6:$O$205,3,FALSE),"INVALID LINK"))</x:f>
      </x:c>
      <x:c r="F105" s="34" t="str">
        <x:f>IF(D105="","",IF(COUNTIFS(EVIDENCE_PACKET!$A$6:$A$205,D105,EVIDENCE_PACKET!$B$6:$B$205,A105,EVIDENCE_PACKET!$O$6:$O$205,"VALID")=1,VLOOKUP(D105,EVIDENCE_PACKET!$A$6:$O$205,6,FALSE),"INVALID LINK"))</x:f>
      </x:c>
      <x:c r="G105" s="34" t="str">
        <x:f>IF(D105="","",IF(COUNTIFS(EVIDENCE_PACKET!$A$6:$A$205,D105,EVIDENCE_PACKET!$B$6:$B$205,A105,EVIDENCE_PACKET!$O$6:$O$205,"VALID")=1,VLOOKUP(D105,EVIDENCE_PACKET!$A$6:$O$205,7,FALSE),"INVALID LINK"))</x:f>
      </x:c>
      <x:c r="H105" s="34" t="str">
        <x:f>IF(A105="","",IF(COUNTIFS(CONFLICTS!$B$6:$B$205,A105,CONFLICTS!$H$6:$H$205,"YES",CONFLICTS!$I$6:$I$205,"OPEN",CONFLICTS!$R$6:$R$205,"VALID")&gt;0,"OPEN",IF(COUNTIFS(CONFLICTS!$B$6:$B$205,A105,CONFLICTS!$I$6:$I$205,"RESOLVED",CONFLICTS!$R$6:$R$205,"VALID")&gt;0,"RESOLVED","NONE")))</x:f>
      </x:c>
      <x:c r="I105" s="17"/>
      <x:c r="J105" s="17"/>
      <x:c r="K105" s="21" t="str">
        <x:f>IF(C105="","",IF(AND(COUNTIF(LISTS!$B$2:$B$10,C105)=1,C105=UPPER(C105)),"VALID","INVALID"))</x:f>
      </x:c>
      <x:c r="L105" s="21" t="str">
        <x:f>IF(E105="","",IF(AND(COUNTIF(LISTS!$A$2:$A$8,E105)=1,E105=UPPER(E105)),"VALID","INVALID"))</x:f>
      </x:c>
      <x:c r="M105" s="21" t="str">
        <x:f>IF(F105="","",IF(AND(COUNTIF(LISTS!$D$2:$D$4,F105)=1,IFERROR(FIND(F105,UPPER(F105)),0)=1),"VALID","INVALID"))</x:f>
      </x:c>
      <x:c r="N105" s="21" t="str">
        <x:f>IF(G105="","",IF(AND(COUNTIF(LISTS!$E$2:$E$4,G105)=1,IFERROR(FIND(G105,UPPER(G105)),0)=1),"VALID","INVALID"))</x:f>
      </x:c>
      <x:c r="O105" s="21" t="str">
        <x:f>IF(I105="","",IF(AND(COUNTIF(LISTS!$I$2:$I$4,I105)=1,IFERROR(FIND(I105,UPPER(I105)),0)=1),"VALID","INVALID"))</x:f>
      </x:c>
      <x:c r="P105" s="21" t="str">
        <x:f>IF(A105="","",IF(COUNTIF($A$6:$A$205,A105)&gt;1,"INVALID - DUPLICATE ID",IF(AND(B105&lt;&gt;"",D105&lt;&gt;"",J105&lt;&gt;"",OR(H105="NONE",H105="OPEN",H105="RESOLVED"),K105="VALID",L105="VALID",M105="VALID",N105="VALID",O105="VALID"),"VALID","INVALID - CONTROL TOKEN")))</x:f>
      </x:c>
      <x:c r="Q105" s="21" t="str">
        <x:f>IF(A105="","",IF(COUNTIFS(EVIDENCE_PACKET!$A$6:$A$205,D105,EVIDENCE_PACKET!$B$6:$B$205,A105,EVIDENCE_PACKET!$O$6:$O$205,"VALID")=1,"READY","INVALID - EVIDENCE LINK"))</x:f>
      </x:c>
      <x:c r="R105" s="21" t="str">
        <x:f>IF(A105="","",IF(OR(P105&lt;&gt;"VALID",Q105&lt;&gt;"READY",X105&lt;&gt;"MATCH"),"BLOCKED",IF(AND(C105="REGULATORY / REGISTRATION STATUS",E105="REGULATOR / OFFICIAL REGISTER"),"FIT",IF(AND(OR(C105="SERVICE EXISTS / IS OFFERED",C105="ACCESS / AVAILABILITY"),E105="PROVIDER FIRST-PARTY PAGE"),"FIT",IF(AND(C105="EXPERIENCE SIGNAL",E105="REVIEW / FORUM / TESTIMONIAL"),"FIT",IF(AND(C105="VISIBILITY / DISCOVERY",E105="SEARCH / VISIBILITY OBSERVATION"),"FIT",IF(AND(C105="PUBLIC MARKETING / ADVERTISING CLAIM",E105="UK ADVERTISING / CLAIMS GOVERNANCE"),"FIT",IF(AND(OR(C105="CLINICAL EFFICACY / EFFECT",C105="SAFETY",C105="PATIENT ELIGIBILITY / SUITABILITY"),OR(E105="CLINICAL GUIDELINE / EVIDENCE STANDARD",E105="MANUFACTURER / PRODUCT PAGE")),"REVIEW","MISMATCH"))))))))</x:f>
      </x:c>
      <x:c r="S105" s="21" t="str">
        <x:f>IF(A105="","",IF(OR(P105&lt;&gt;"VALID",Q105&lt;&gt;"READY",X105&lt;&gt;"MATCH"),"BLOCKED",IF(W105="UNRESOLVED","BLOCKED - EVIDENCE UNRESOLVED",IF(W105="INFERRED","ESCALATE",IF(F105&lt;&gt;"CURRENT","BLOCKED - FRESHNESS",IF(G105&lt;&gt;"YES","BLOCKED - JURISDICTION",IF(H105="OPEN","BLOCKED - CONFLICT",IF(AND(OR(C105="CLINICAL EFFICACY / EFFECT",C105="SAFETY",C105="PATIENT ELIGIBILITY / SUITABILITY"),I105="REQUIRED / NOT COMPLETED"),"ESCALATE",IF(R105="MISMATCH","BLOCKED",IF(R105="REVIEW","ESCALATE","READY"))))))))))</x:f>
      </x:c>
      <x:c r="T105" s="21" t="str">
        <x:f>IF(A105="","",IF(S105="READY",IF(C105="REGULATORY / REGISTRATION STATUS","PUBLISH OFFICIAL STATUS",IF(OR(C105="SERVICE EXISTS / IS OFFERED",C105="ACCESS / AVAILABILITY"),"PUBLISH SERVICE FACT",IF(C105="PUBLIC MARKETING / ADVERTISING CLAIM","PUBLISH SCOPED CONTEXT",IF(C105="EXPERIENCE SIGNAL","REFERENCE ONLY",IF(C105="VISIBILITY / DISCOVERY","DISCOVERY ONLY","PUBLISH SCOPED CONTEXT"))))),IF(S105="ESCALATE","ESCALATE","REFUSE STRONGER CLAIM")))</x:f>
      </x:c>
      <x:c r="U105" s="21" t="str">
        <x:f>IF(A105="","",IF(C105="REGULATORY / REGISTRATION STATUS","Do not infer clinical superiority, outcomes or current capacity.",IF(OR(C105="SERVICE EXISTS / IS OFFERED",C105="ACCESS / AVAILABILITY"),"Do not infer efficacy, safety, suitability or comparative quality.",IF(C105="PUBLIC MARKETING / ADVERTISING CLAIM","Do not infer clinical efficacy, patient suitability, treatment outcomes or legal clearance for a specific advert.",IF(C105="EXPERIENCE SIGNAL","Do not infer representative efficacy, safety rates or causal outcomes.",IF(C105="VISIBILITY / DISCOVERY","Do not infer healthcare quality, efficacy, safety, capacity or suitability.","Do not infer a consequential healthcare claim beyond the reviewed evidence scope."))))))</x:f>
      </x:c>
      <x:c r="V105" s="21" t="str">
        <x:f>IF(A105="","","Reopen when source role, freshness, jurisdiction, material conflict, specialist-review state or claim scope changes.")</x:f>
      </x:c>
      <x:c r="W105" s="34" t="str">
        <x:f>IF(D105="","",IF(COUNTIFS(EVIDENCE_PACKET!$A$6:$A$205,D105,EVIDENCE_PACKET!$B$6:$B$205,A105,EVIDENCE_PACKET!$O$6:$O$205,"VALID")=1,VLOOKUP(D105,EVIDENCE_PACKET!$A$6:$O$205,5,FALSE),"INVALID LINK"))</x:f>
      </x:c>
      <x:c r="X105" s="34" t="str">
        <x:f>IF(A105="","",IF(Q105&lt;&gt;"READY","INVALID - EVIDENCE LINK",IF(AND(E105=VLOOKUP(D105,EVIDENCE_PACKET!$A$6:$O$205,3,FALSE),W105=VLOOKUP(D105,EVIDENCE_PACKET!$A$6:$O$205,5,FALSE),F105=VLOOKUP(D105,EVIDENCE_PACKET!$A$6:$O$205,6,FALSE),G105=VLOOKUP(D105,EVIDENCE_PACKET!$A$6:$O$205,7,FALSE)),"MATCH","MISMATCH - UPSTREAM EVIDENCE")))</x:f>
      </x:c>
    </x:row>
    <x:row r="106">
      <x:c r="A106" s="17"/>
      <x:c r="B106" s="17"/>
      <x:c r="C106" s="17"/>
      <x:c r="D106" s="17"/>
      <x:c r="E106" s="34" t="str">
        <x:f>IF(D106="","",IF(COUNTIFS(EVIDENCE_PACKET!$A$6:$A$205,D106,EVIDENCE_PACKET!$B$6:$B$205,A106,EVIDENCE_PACKET!$O$6:$O$205,"VALID")=1,VLOOKUP(D106,EVIDENCE_PACKET!$A$6:$O$205,3,FALSE),"INVALID LINK"))</x:f>
      </x:c>
      <x:c r="F106" s="34" t="str">
        <x:f>IF(D106="","",IF(COUNTIFS(EVIDENCE_PACKET!$A$6:$A$205,D106,EVIDENCE_PACKET!$B$6:$B$205,A106,EVIDENCE_PACKET!$O$6:$O$205,"VALID")=1,VLOOKUP(D106,EVIDENCE_PACKET!$A$6:$O$205,6,FALSE),"INVALID LINK"))</x:f>
      </x:c>
      <x:c r="G106" s="34" t="str">
        <x:f>IF(D106="","",IF(COUNTIFS(EVIDENCE_PACKET!$A$6:$A$205,D106,EVIDENCE_PACKET!$B$6:$B$205,A106,EVIDENCE_PACKET!$O$6:$O$205,"VALID")=1,VLOOKUP(D106,EVIDENCE_PACKET!$A$6:$O$205,7,FALSE),"INVALID LINK"))</x:f>
      </x:c>
      <x:c r="H106" s="34" t="str">
        <x:f>IF(A106="","",IF(COUNTIFS(CONFLICTS!$B$6:$B$205,A106,CONFLICTS!$H$6:$H$205,"YES",CONFLICTS!$I$6:$I$205,"OPEN",CONFLICTS!$R$6:$R$205,"VALID")&gt;0,"OPEN",IF(COUNTIFS(CONFLICTS!$B$6:$B$205,A106,CONFLICTS!$I$6:$I$205,"RESOLVED",CONFLICTS!$R$6:$R$205,"VALID")&gt;0,"RESOLVED","NONE")))</x:f>
      </x:c>
      <x:c r="I106" s="17"/>
      <x:c r="J106" s="17"/>
      <x:c r="K106" s="21" t="str">
        <x:f>IF(C106="","",IF(AND(COUNTIF(LISTS!$B$2:$B$10,C106)=1,C106=UPPER(C106)),"VALID","INVALID"))</x:f>
      </x:c>
      <x:c r="L106" s="21" t="str">
        <x:f>IF(E106="","",IF(AND(COUNTIF(LISTS!$A$2:$A$8,E106)=1,E106=UPPER(E106)),"VALID","INVALID"))</x:f>
      </x:c>
      <x:c r="M106" s="21" t="str">
        <x:f>IF(F106="","",IF(AND(COUNTIF(LISTS!$D$2:$D$4,F106)=1,IFERROR(FIND(F106,UPPER(F106)),0)=1),"VALID","INVALID"))</x:f>
      </x:c>
      <x:c r="N106" s="21" t="str">
        <x:f>IF(G106="","",IF(AND(COUNTIF(LISTS!$E$2:$E$4,G106)=1,IFERROR(FIND(G106,UPPER(G106)),0)=1),"VALID","INVALID"))</x:f>
      </x:c>
      <x:c r="O106" s="21" t="str">
        <x:f>IF(I106="","",IF(AND(COUNTIF(LISTS!$I$2:$I$4,I106)=1,IFERROR(FIND(I106,UPPER(I106)),0)=1),"VALID","INVALID"))</x:f>
      </x:c>
      <x:c r="P106" s="21" t="str">
        <x:f>IF(A106="","",IF(COUNTIF($A$6:$A$205,A106)&gt;1,"INVALID - DUPLICATE ID",IF(AND(B106&lt;&gt;"",D106&lt;&gt;"",J106&lt;&gt;"",OR(H106="NONE",H106="OPEN",H106="RESOLVED"),K106="VALID",L106="VALID",M106="VALID",N106="VALID",O106="VALID"),"VALID","INVALID - CONTROL TOKEN")))</x:f>
      </x:c>
      <x:c r="Q106" s="21" t="str">
        <x:f>IF(A106="","",IF(COUNTIFS(EVIDENCE_PACKET!$A$6:$A$205,D106,EVIDENCE_PACKET!$B$6:$B$205,A106,EVIDENCE_PACKET!$O$6:$O$205,"VALID")=1,"READY","INVALID - EVIDENCE LINK"))</x:f>
      </x:c>
      <x:c r="R106" s="21" t="str">
        <x:f>IF(A106="","",IF(OR(P106&lt;&gt;"VALID",Q106&lt;&gt;"READY",X106&lt;&gt;"MATCH"),"BLOCKED",IF(AND(C106="REGULATORY / REGISTRATION STATUS",E106="REGULATOR / OFFICIAL REGISTER"),"FIT",IF(AND(OR(C106="SERVICE EXISTS / IS OFFERED",C106="ACCESS / AVAILABILITY"),E106="PROVIDER FIRST-PARTY PAGE"),"FIT",IF(AND(C106="EXPERIENCE SIGNAL",E106="REVIEW / FORUM / TESTIMONIAL"),"FIT",IF(AND(C106="VISIBILITY / DISCOVERY",E106="SEARCH / VISIBILITY OBSERVATION"),"FIT",IF(AND(C106="PUBLIC MARKETING / ADVERTISING CLAIM",E106="UK ADVERTISING / CLAIMS GOVERNANCE"),"FIT",IF(AND(OR(C106="CLINICAL EFFICACY / EFFECT",C106="SAFETY",C106="PATIENT ELIGIBILITY / SUITABILITY"),OR(E106="CLINICAL GUIDELINE / EVIDENCE STANDARD",E106="MANUFACTURER / PRODUCT PAGE")),"REVIEW","MISMATCH"))))))))</x:f>
      </x:c>
      <x:c r="S106" s="21" t="str">
        <x:f>IF(A106="","",IF(OR(P106&lt;&gt;"VALID",Q106&lt;&gt;"READY",X106&lt;&gt;"MATCH"),"BLOCKED",IF(W106="UNRESOLVED","BLOCKED - EVIDENCE UNRESOLVED",IF(W106="INFERRED","ESCALATE",IF(F106&lt;&gt;"CURRENT","BLOCKED - FRESHNESS",IF(G106&lt;&gt;"YES","BLOCKED - JURISDICTION",IF(H106="OPEN","BLOCKED - CONFLICT",IF(AND(OR(C106="CLINICAL EFFICACY / EFFECT",C106="SAFETY",C106="PATIENT ELIGIBILITY / SUITABILITY"),I106="REQUIRED / NOT COMPLETED"),"ESCALATE",IF(R106="MISMATCH","BLOCKED",IF(R106="REVIEW","ESCALATE","READY"))))))))))</x:f>
      </x:c>
      <x:c r="T106" s="21" t="str">
        <x:f>IF(A106="","",IF(S106="READY",IF(C106="REGULATORY / REGISTRATION STATUS","PUBLISH OFFICIAL STATUS",IF(OR(C106="SERVICE EXISTS / IS OFFERED",C106="ACCESS / AVAILABILITY"),"PUBLISH SERVICE FACT",IF(C106="PUBLIC MARKETING / ADVERTISING CLAIM","PUBLISH SCOPED CONTEXT",IF(C106="EXPERIENCE SIGNAL","REFERENCE ONLY",IF(C106="VISIBILITY / DISCOVERY","DISCOVERY ONLY","PUBLISH SCOPED CONTEXT"))))),IF(S106="ESCALATE","ESCALATE","REFUSE STRONGER CLAIM")))</x:f>
      </x:c>
      <x:c r="U106" s="21" t="str">
        <x:f>IF(A106="","",IF(C106="REGULATORY / REGISTRATION STATUS","Do not infer clinical superiority, outcomes or current capacity.",IF(OR(C106="SERVICE EXISTS / IS OFFERED",C106="ACCESS / AVAILABILITY"),"Do not infer efficacy, safety, suitability or comparative quality.",IF(C106="PUBLIC MARKETING / ADVERTISING CLAIM","Do not infer clinical efficacy, patient suitability, treatment outcomes or legal clearance for a specific advert.",IF(C106="EXPERIENCE SIGNAL","Do not infer representative efficacy, safety rates or causal outcomes.",IF(C106="VISIBILITY / DISCOVERY","Do not infer healthcare quality, efficacy, safety, capacity or suitability.","Do not infer a consequential healthcare claim beyond the reviewed evidence scope."))))))</x:f>
      </x:c>
      <x:c r="V106" s="21" t="str">
        <x:f>IF(A106="","","Reopen when source role, freshness, jurisdiction, material conflict, specialist-review state or claim scope changes.")</x:f>
      </x:c>
      <x:c r="W106" s="34" t="str">
        <x:f>IF(D106="","",IF(COUNTIFS(EVIDENCE_PACKET!$A$6:$A$205,D106,EVIDENCE_PACKET!$B$6:$B$205,A106,EVIDENCE_PACKET!$O$6:$O$205,"VALID")=1,VLOOKUP(D106,EVIDENCE_PACKET!$A$6:$O$205,5,FALSE),"INVALID LINK"))</x:f>
      </x:c>
      <x:c r="X106" s="34" t="str">
        <x:f>IF(A106="","",IF(Q106&lt;&gt;"READY","INVALID - EVIDENCE LINK",IF(AND(E106=VLOOKUP(D106,EVIDENCE_PACKET!$A$6:$O$205,3,FALSE),W106=VLOOKUP(D106,EVIDENCE_PACKET!$A$6:$O$205,5,FALSE),F106=VLOOKUP(D106,EVIDENCE_PACKET!$A$6:$O$205,6,FALSE),G106=VLOOKUP(D106,EVIDENCE_PACKET!$A$6:$O$205,7,FALSE)),"MATCH","MISMATCH - UPSTREAM EVIDENCE")))</x:f>
      </x:c>
    </x:row>
    <x:row r="107">
      <x:c r="A107" s="17"/>
      <x:c r="B107" s="17"/>
      <x:c r="C107" s="17"/>
      <x:c r="D107" s="17"/>
      <x:c r="E107" s="34" t="str">
        <x:f>IF(D107="","",IF(COUNTIFS(EVIDENCE_PACKET!$A$6:$A$205,D107,EVIDENCE_PACKET!$B$6:$B$205,A107,EVIDENCE_PACKET!$O$6:$O$205,"VALID")=1,VLOOKUP(D107,EVIDENCE_PACKET!$A$6:$O$205,3,FALSE),"INVALID LINK"))</x:f>
      </x:c>
      <x:c r="F107" s="34" t="str">
        <x:f>IF(D107="","",IF(COUNTIFS(EVIDENCE_PACKET!$A$6:$A$205,D107,EVIDENCE_PACKET!$B$6:$B$205,A107,EVIDENCE_PACKET!$O$6:$O$205,"VALID")=1,VLOOKUP(D107,EVIDENCE_PACKET!$A$6:$O$205,6,FALSE),"INVALID LINK"))</x:f>
      </x:c>
      <x:c r="G107" s="34" t="str">
        <x:f>IF(D107="","",IF(COUNTIFS(EVIDENCE_PACKET!$A$6:$A$205,D107,EVIDENCE_PACKET!$B$6:$B$205,A107,EVIDENCE_PACKET!$O$6:$O$205,"VALID")=1,VLOOKUP(D107,EVIDENCE_PACKET!$A$6:$O$205,7,FALSE),"INVALID LINK"))</x:f>
      </x:c>
      <x:c r="H107" s="34" t="str">
        <x:f>IF(A107="","",IF(COUNTIFS(CONFLICTS!$B$6:$B$205,A107,CONFLICTS!$H$6:$H$205,"YES",CONFLICTS!$I$6:$I$205,"OPEN",CONFLICTS!$R$6:$R$205,"VALID")&gt;0,"OPEN",IF(COUNTIFS(CONFLICTS!$B$6:$B$205,A107,CONFLICTS!$I$6:$I$205,"RESOLVED",CONFLICTS!$R$6:$R$205,"VALID")&gt;0,"RESOLVED","NONE")))</x:f>
      </x:c>
      <x:c r="I107" s="17"/>
      <x:c r="J107" s="17"/>
      <x:c r="K107" s="21" t="str">
        <x:f>IF(C107="","",IF(AND(COUNTIF(LISTS!$B$2:$B$10,C107)=1,C107=UPPER(C107)),"VALID","INVALID"))</x:f>
      </x:c>
      <x:c r="L107" s="21" t="str">
        <x:f>IF(E107="","",IF(AND(COUNTIF(LISTS!$A$2:$A$8,E107)=1,E107=UPPER(E107)),"VALID","INVALID"))</x:f>
      </x:c>
      <x:c r="M107" s="21" t="str">
        <x:f>IF(F107="","",IF(AND(COUNTIF(LISTS!$D$2:$D$4,F107)=1,IFERROR(FIND(F107,UPPER(F107)),0)=1),"VALID","INVALID"))</x:f>
      </x:c>
      <x:c r="N107" s="21" t="str">
        <x:f>IF(G107="","",IF(AND(COUNTIF(LISTS!$E$2:$E$4,G107)=1,IFERROR(FIND(G107,UPPER(G107)),0)=1),"VALID","INVALID"))</x:f>
      </x:c>
      <x:c r="O107" s="21" t="str">
        <x:f>IF(I107="","",IF(AND(COUNTIF(LISTS!$I$2:$I$4,I107)=1,IFERROR(FIND(I107,UPPER(I107)),0)=1),"VALID","INVALID"))</x:f>
      </x:c>
      <x:c r="P107" s="21" t="str">
        <x:f>IF(A107="","",IF(COUNTIF($A$6:$A$205,A107)&gt;1,"INVALID - DUPLICATE ID",IF(AND(B107&lt;&gt;"",D107&lt;&gt;"",J107&lt;&gt;"",OR(H107="NONE",H107="OPEN",H107="RESOLVED"),K107="VALID",L107="VALID",M107="VALID",N107="VALID",O107="VALID"),"VALID","INVALID - CONTROL TOKEN")))</x:f>
      </x:c>
      <x:c r="Q107" s="21" t="str">
        <x:f>IF(A107="","",IF(COUNTIFS(EVIDENCE_PACKET!$A$6:$A$205,D107,EVIDENCE_PACKET!$B$6:$B$205,A107,EVIDENCE_PACKET!$O$6:$O$205,"VALID")=1,"READY","INVALID - EVIDENCE LINK"))</x:f>
      </x:c>
      <x:c r="R107" s="21" t="str">
        <x:f>IF(A107="","",IF(OR(P107&lt;&gt;"VALID",Q107&lt;&gt;"READY",X107&lt;&gt;"MATCH"),"BLOCKED",IF(AND(C107="REGULATORY / REGISTRATION STATUS",E107="REGULATOR / OFFICIAL REGISTER"),"FIT",IF(AND(OR(C107="SERVICE EXISTS / IS OFFERED",C107="ACCESS / AVAILABILITY"),E107="PROVIDER FIRST-PARTY PAGE"),"FIT",IF(AND(C107="EXPERIENCE SIGNAL",E107="REVIEW / FORUM / TESTIMONIAL"),"FIT",IF(AND(C107="VISIBILITY / DISCOVERY",E107="SEARCH / VISIBILITY OBSERVATION"),"FIT",IF(AND(C107="PUBLIC MARKETING / ADVERTISING CLAIM",E107="UK ADVERTISING / CLAIMS GOVERNANCE"),"FIT",IF(AND(OR(C107="CLINICAL EFFICACY / EFFECT",C107="SAFETY",C107="PATIENT ELIGIBILITY / SUITABILITY"),OR(E107="CLINICAL GUIDELINE / EVIDENCE STANDARD",E107="MANUFACTURER / PRODUCT PAGE")),"REVIEW","MISMATCH"))))))))</x:f>
      </x:c>
      <x:c r="S107" s="21" t="str">
        <x:f>IF(A107="","",IF(OR(P107&lt;&gt;"VALID",Q107&lt;&gt;"READY",X107&lt;&gt;"MATCH"),"BLOCKED",IF(W107="UNRESOLVED","BLOCKED - EVIDENCE UNRESOLVED",IF(W107="INFERRED","ESCALATE",IF(F107&lt;&gt;"CURRENT","BLOCKED - FRESHNESS",IF(G107&lt;&gt;"YES","BLOCKED - JURISDICTION",IF(H107="OPEN","BLOCKED - CONFLICT",IF(AND(OR(C107="CLINICAL EFFICACY / EFFECT",C107="SAFETY",C107="PATIENT ELIGIBILITY / SUITABILITY"),I107="REQUIRED / NOT COMPLETED"),"ESCALATE",IF(R107="MISMATCH","BLOCKED",IF(R107="REVIEW","ESCALATE","READY"))))))))))</x:f>
      </x:c>
      <x:c r="T107" s="21" t="str">
        <x:f>IF(A107="","",IF(S107="READY",IF(C107="REGULATORY / REGISTRATION STATUS","PUBLISH OFFICIAL STATUS",IF(OR(C107="SERVICE EXISTS / IS OFFERED",C107="ACCESS / AVAILABILITY"),"PUBLISH SERVICE FACT",IF(C107="PUBLIC MARKETING / ADVERTISING CLAIM","PUBLISH SCOPED CONTEXT",IF(C107="EXPERIENCE SIGNAL","REFERENCE ONLY",IF(C107="VISIBILITY / DISCOVERY","DISCOVERY ONLY","PUBLISH SCOPED CONTEXT"))))),IF(S107="ESCALATE","ESCALATE","REFUSE STRONGER CLAIM")))</x:f>
      </x:c>
      <x:c r="U107" s="21" t="str">
        <x:f>IF(A107="","",IF(C107="REGULATORY / REGISTRATION STATUS","Do not infer clinical superiority, outcomes or current capacity.",IF(OR(C107="SERVICE EXISTS / IS OFFERED",C107="ACCESS / AVAILABILITY"),"Do not infer efficacy, safety, suitability or comparative quality.",IF(C107="PUBLIC MARKETING / ADVERTISING CLAIM","Do not infer clinical efficacy, patient suitability, treatment outcomes or legal clearance for a specific advert.",IF(C107="EXPERIENCE SIGNAL","Do not infer representative efficacy, safety rates or causal outcomes.",IF(C107="VISIBILITY / DISCOVERY","Do not infer healthcare quality, efficacy, safety, capacity or suitability.","Do not infer a consequential healthcare claim beyond the reviewed evidence scope."))))))</x:f>
      </x:c>
      <x:c r="V107" s="21" t="str">
        <x:f>IF(A107="","","Reopen when source role, freshness, jurisdiction, material conflict, specialist-review state or claim scope changes.")</x:f>
      </x:c>
      <x:c r="W107" s="34" t="str">
        <x:f>IF(D107="","",IF(COUNTIFS(EVIDENCE_PACKET!$A$6:$A$205,D107,EVIDENCE_PACKET!$B$6:$B$205,A107,EVIDENCE_PACKET!$O$6:$O$205,"VALID")=1,VLOOKUP(D107,EVIDENCE_PACKET!$A$6:$O$205,5,FALSE),"INVALID LINK"))</x:f>
      </x:c>
      <x:c r="X107" s="34" t="str">
        <x:f>IF(A107="","",IF(Q107&lt;&gt;"READY","INVALID - EVIDENCE LINK",IF(AND(E107=VLOOKUP(D107,EVIDENCE_PACKET!$A$6:$O$205,3,FALSE),W107=VLOOKUP(D107,EVIDENCE_PACKET!$A$6:$O$205,5,FALSE),F107=VLOOKUP(D107,EVIDENCE_PACKET!$A$6:$O$205,6,FALSE),G107=VLOOKUP(D107,EVIDENCE_PACKET!$A$6:$O$205,7,FALSE)),"MATCH","MISMATCH - UPSTREAM EVIDENCE")))</x:f>
      </x:c>
    </x:row>
    <x:row r="108">
      <x:c r="A108" s="17"/>
      <x:c r="B108" s="17"/>
      <x:c r="C108" s="17"/>
      <x:c r="D108" s="17"/>
      <x:c r="E108" s="34" t="str">
        <x:f>IF(D108="","",IF(COUNTIFS(EVIDENCE_PACKET!$A$6:$A$205,D108,EVIDENCE_PACKET!$B$6:$B$205,A108,EVIDENCE_PACKET!$O$6:$O$205,"VALID")=1,VLOOKUP(D108,EVIDENCE_PACKET!$A$6:$O$205,3,FALSE),"INVALID LINK"))</x:f>
      </x:c>
      <x:c r="F108" s="34" t="str">
        <x:f>IF(D108="","",IF(COUNTIFS(EVIDENCE_PACKET!$A$6:$A$205,D108,EVIDENCE_PACKET!$B$6:$B$205,A108,EVIDENCE_PACKET!$O$6:$O$205,"VALID")=1,VLOOKUP(D108,EVIDENCE_PACKET!$A$6:$O$205,6,FALSE),"INVALID LINK"))</x:f>
      </x:c>
      <x:c r="G108" s="34" t="str">
        <x:f>IF(D108="","",IF(COUNTIFS(EVIDENCE_PACKET!$A$6:$A$205,D108,EVIDENCE_PACKET!$B$6:$B$205,A108,EVIDENCE_PACKET!$O$6:$O$205,"VALID")=1,VLOOKUP(D108,EVIDENCE_PACKET!$A$6:$O$205,7,FALSE),"INVALID LINK"))</x:f>
      </x:c>
      <x:c r="H108" s="34" t="str">
        <x:f>IF(A108="","",IF(COUNTIFS(CONFLICTS!$B$6:$B$205,A108,CONFLICTS!$H$6:$H$205,"YES",CONFLICTS!$I$6:$I$205,"OPEN",CONFLICTS!$R$6:$R$205,"VALID")&gt;0,"OPEN",IF(COUNTIFS(CONFLICTS!$B$6:$B$205,A108,CONFLICTS!$I$6:$I$205,"RESOLVED",CONFLICTS!$R$6:$R$205,"VALID")&gt;0,"RESOLVED","NONE")))</x:f>
      </x:c>
      <x:c r="I108" s="17"/>
      <x:c r="J108" s="17"/>
      <x:c r="K108" s="21" t="str">
        <x:f>IF(C108="","",IF(AND(COUNTIF(LISTS!$B$2:$B$10,C108)=1,C108=UPPER(C108)),"VALID","INVALID"))</x:f>
      </x:c>
      <x:c r="L108" s="21" t="str">
        <x:f>IF(E108="","",IF(AND(COUNTIF(LISTS!$A$2:$A$8,E108)=1,E108=UPPER(E108)),"VALID","INVALID"))</x:f>
      </x:c>
      <x:c r="M108" s="21" t="str">
        <x:f>IF(F108="","",IF(AND(COUNTIF(LISTS!$D$2:$D$4,F108)=1,IFERROR(FIND(F108,UPPER(F108)),0)=1),"VALID","INVALID"))</x:f>
      </x:c>
      <x:c r="N108" s="21" t="str">
        <x:f>IF(G108="","",IF(AND(COUNTIF(LISTS!$E$2:$E$4,G108)=1,IFERROR(FIND(G108,UPPER(G108)),0)=1),"VALID","INVALID"))</x:f>
      </x:c>
      <x:c r="O108" s="21" t="str">
        <x:f>IF(I108="","",IF(AND(COUNTIF(LISTS!$I$2:$I$4,I108)=1,IFERROR(FIND(I108,UPPER(I108)),0)=1),"VALID","INVALID"))</x:f>
      </x:c>
      <x:c r="P108" s="21" t="str">
        <x:f>IF(A108="","",IF(COUNTIF($A$6:$A$205,A108)&gt;1,"INVALID - DUPLICATE ID",IF(AND(B108&lt;&gt;"",D108&lt;&gt;"",J108&lt;&gt;"",OR(H108="NONE",H108="OPEN",H108="RESOLVED"),K108="VALID",L108="VALID",M108="VALID",N108="VALID",O108="VALID"),"VALID","INVALID - CONTROL TOKEN")))</x:f>
      </x:c>
      <x:c r="Q108" s="21" t="str">
        <x:f>IF(A108="","",IF(COUNTIFS(EVIDENCE_PACKET!$A$6:$A$205,D108,EVIDENCE_PACKET!$B$6:$B$205,A108,EVIDENCE_PACKET!$O$6:$O$205,"VALID")=1,"READY","INVALID - EVIDENCE LINK"))</x:f>
      </x:c>
      <x:c r="R108" s="21" t="str">
        <x:f>IF(A108="","",IF(OR(P108&lt;&gt;"VALID",Q108&lt;&gt;"READY",X108&lt;&gt;"MATCH"),"BLOCKED",IF(AND(C108="REGULATORY / REGISTRATION STATUS",E108="REGULATOR / OFFICIAL REGISTER"),"FIT",IF(AND(OR(C108="SERVICE EXISTS / IS OFFERED",C108="ACCESS / AVAILABILITY"),E108="PROVIDER FIRST-PARTY PAGE"),"FIT",IF(AND(C108="EXPERIENCE SIGNAL",E108="REVIEW / FORUM / TESTIMONIAL"),"FIT",IF(AND(C108="VISIBILITY / DISCOVERY",E108="SEARCH / VISIBILITY OBSERVATION"),"FIT",IF(AND(C108="PUBLIC MARKETING / ADVERTISING CLAIM",E108="UK ADVERTISING / CLAIMS GOVERNANCE"),"FIT",IF(AND(OR(C108="CLINICAL EFFICACY / EFFECT",C108="SAFETY",C108="PATIENT ELIGIBILITY / SUITABILITY"),OR(E108="CLINICAL GUIDELINE / EVIDENCE STANDARD",E108="MANUFACTURER / PRODUCT PAGE")),"REVIEW","MISMATCH"))))))))</x:f>
      </x:c>
      <x:c r="S108" s="21" t="str">
        <x:f>IF(A108="","",IF(OR(P108&lt;&gt;"VALID",Q108&lt;&gt;"READY",X108&lt;&gt;"MATCH"),"BLOCKED",IF(W108="UNRESOLVED","BLOCKED - EVIDENCE UNRESOLVED",IF(W108="INFERRED","ESCALATE",IF(F108&lt;&gt;"CURRENT","BLOCKED - FRESHNESS",IF(G108&lt;&gt;"YES","BLOCKED - JURISDICTION",IF(H108="OPEN","BLOCKED - CONFLICT",IF(AND(OR(C108="CLINICAL EFFICACY / EFFECT",C108="SAFETY",C108="PATIENT ELIGIBILITY / SUITABILITY"),I108="REQUIRED / NOT COMPLETED"),"ESCALATE",IF(R108="MISMATCH","BLOCKED",IF(R108="REVIEW","ESCALATE","READY"))))))))))</x:f>
      </x:c>
      <x:c r="T108" s="21" t="str">
        <x:f>IF(A108="","",IF(S108="READY",IF(C108="REGULATORY / REGISTRATION STATUS","PUBLISH OFFICIAL STATUS",IF(OR(C108="SERVICE EXISTS / IS OFFERED",C108="ACCESS / AVAILABILITY"),"PUBLISH SERVICE FACT",IF(C108="PUBLIC MARKETING / ADVERTISING CLAIM","PUBLISH SCOPED CONTEXT",IF(C108="EXPERIENCE SIGNAL","REFERENCE ONLY",IF(C108="VISIBILITY / DISCOVERY","DISCOVERY ONLY","PUBLISH SCOPED CONTEXT"))))),IF(S108="ESCALATE","ESCALATE","REFUSE STRONGER CLAIM")))</x:f>
      </x:c>
      <x:c r="U108" s="21" t="str">
        <x:f>IF(A108="","",IF(C108="REGULATORY / REGISTRATION STATUS","Do not infer clinical superiority, outcomes or current capacity.",IF(OR(C108="SERVICE EXISTS / IS OFFERED",C108="ACCESS / AVAILABILITY"),"Do not infer efficacy, safety, suitability or comparative quality.",IF(C108="PUBLIC MARKETING / ADVERTISING CLAIM","Do not infer clinical efficacy, patient suitability, treatment outcomes or legal clearance for a specific advert.",IF(C108="EXPERIENCE SIGNAL","Do not infer representative efficacy, safety rates or causal outcomes.",IF(C108="VISIBILITY / DISCOVERY","Do not infer healthcare quality, efficacy, safety, capacity or suitability.","Do not infer a consequential healthcare claim beyond the reviewed evidence scope."))))))</x:f>
      </x:c>
      <x:c r="V108" s="21" t="str">
        <x:f>IF(A108="","","Reopen when source role, freshness, jurisdiction, material conflict, specialist-review state or claim scope changes.")</x:f>
      </x:c>
      <x:c r="W108" s="34" t="str">
        <x:f>IF(D108="","",IF(COUNTIFS(EVIDENCE_PACKET!$A$6:$A$205,D108,EVIDENCE_PACKET!$B$6:$B$205,A108,EVIDENCE_PACKET!$O$6:$O$205,"VALID")=1,VLOOKUP(D108,EVIDENCE_PACKET!$A$6:$O$205,5,FALSE),"INVALID LINK"))</x:f>
      </x:c>
      <x:c r="X108" s="34" t="str">
        <x:f>IF(A108="","",IF(Q108&lt;&gt;"READY","INVALID - EVIDENCE LINK",IF(AND(E108=VLOOKUP(D108,EVIDENCE_PACKET!$A$6:$O$205,3,FALSE),W108=VLOOKUP(D108,EVIDENCE_PACKET!$A$6:$O$205,5,FALSE),F108=VLOOKUP(D108,EVIDENCE_PACKET!$A$6:$O$205,6,FALSE),G108=VLOOKUP(D108,EVIDENCE_PACKET!$A$6:$O$205,7,FALSE)),"MATCH","MISMATCH - UPSTREAM EVIDENCE")))</x:f>
      </x:c>
    </x:row>
    <x:row r="109">
      <x:c r="A109" s="17"/>
      <x:c r="B109" s="17"/>
      <x:c r="C109" s="17"/>
      <x:c r="D109" s="17"/>
      <x:c r="E109" s="34" t="str">
        <x:f>IF(D109="","",IF(COUNTIFS(EVIDENCE_PACKET!$A$6:$A$205,D109,EVIDENCE_PACKET!$B$6:$B$205,A109,EVIDENCE_PACKET!$O$6:$O$205,"VALID")=1,VLOOKUP(D109,EVIDENCE_PACKET!$A$6:$O$205,3,FALSE),"INVALID LINK"))</x:f>
      </x:c>
      <x:c r="F109" s="34" t="str">
        <x:f>IF(D109="","",IF(COUNTIFS(EVIDENCE_PACKET!$A$6:$A$205,D109,EVIDENCE_PACKET!$B$6:$B$205,A109,EVIDENCE_PACKET!$O$6:$O$205,"VALID")=1,VLOOKUP(D109,EVIDENCE_PACKET!$A$6:$O$205,6,FALSE),"INVALID LINK"))</x:f>
      </x:c>
      <x:c r="G109" s="34" t="str">
        <x:f>IF(D109="","",IF(COUNTIFS(EVIDENCE_PACKET!$A$6:$A$205,D109,EVIDENCE_PACKET!$B$6:$B$205,A109,EVIDENCE_PACKET!$O$6:$O$205,"VALID")=1,VLOOKUP(D109,EVIDENCE_PACKET!$A$6:$O$205,7,FALSE),"INVALID LINK"))</x:f>
      </x:c>
      <x:c r="H109" s="34" t="str">
        <x:f>IF(A109="","",IF(COUNTIFS(CONFLICTS!$B$6:$B$205,A109,CONFLICTS!$H$6:$H$205,"YES",CONFLICTS!$I$6:$I$205,"OPEN",CONFLICTS!$R$6:$R$205,"VALID")&gt;0,"OPEN",IF(COUNTIFS(CONFLICTS!$B$6:$B$205,A109,CONFLICTS!$I$6:$I$205,"RESOLVED",CONFLICTS!$R$6:$R$205,"VALID")&gt;0,"RESOLVED","NONE")))</x:f>
      </x:c>
      <x:c r="I109" s="17"/>
      <x:c r="J109" s="17"/>
      <x:c r="K109" s="21" t="str">
        <x:f>IF(C109="","",IF(AND(COUNTIF(LISTS!$B$2:$B$10,C109)=1,C109=UPPER(C109)),"VALID","INVALID"))</x:f>
      </x:c>
      <x:c r="L109" s="21" t="str">
        <x:f>IF(E109="","",IF(AND(COUNTIF(LISTS!$A$2:$A$8,E109)=1,E109=UPPER(E109)),"VALID","INVALID"))</x:f>
      </x:c>
      <x:c r="M109" s="21" t="str">
        <x:f>IF(F109="","",IF(AND(COUNTIF(LISTS!$D$2:$D$4,F109)=1,IFERROR(FIND(F109,UPPER(F109)),0)=1),"VALID","INVALID"))</x:f>
      </x:c>
      <x:c r="N109" s="21" t="str">
        <x:f>IF(G109="","",IF(AND(COUNTIF(LISTS!$E$2:$E$4,G109)=1,IFERROR(FIND(G109,UPPER(G109)),0)=1),"VALID","INVALID"))</x:f>
      </x:c>
      <x:c r="O109" s="21" t="str">
        <x:f>IF(I109="","",IF(AND(COUNTIF(LISTS!$I$2:$I$4,I109)=1,IFERROR(FIND(I109,UPPER(I109)),0)=1),"VALID","INVALID"))</x:f>
      </x:c>
      <x:c r="P109" s="21" t="str">
        <x:f>IF(A109="","",IF(COUNTIF($A$6:$A$205,A109)&gt;1,"INVALID - DUPLICATE ID",IF(AND(B109&lt;&gt;"",D109&lt;&gt;"",J109&lt;&gt;"",OR(H109="NONE",H109="OPEN",H109="RESOLVED"),K109="VALID",L109="VALID",M109="VALID",N109="VALID",O109="VALID"),"VALID","INVALID - CONTROL TOKEN")))</x:f>
      </x:c>
      <x:c r="Q109" s="21" t="str">
        <x:f>IF(A109="","",IF(COUNTIFS(EVIDENCE_PACKET!$A$6:$A$205,D109,EVIDENCE_PACKET!$B$6:$B$205,A109,EVIDENCE_PACKET!$O$6:$O$205,"VALID")=1,"READY","INVALID - EVIDENCE LINK"))</x:f>
      </x:c>
      <x:c r="R109" s="21" t="str">
        <x:f>IF(A109="","",IF(OR(P109&lt;&gt;"VALID",Q109&lt;&gt;"READY",X109&lt;&gt;"MATCH"),"BLOCKED",IF(AND(C109="REGULATORY / REGISTRATION STATUS",E109="REGULATOR / OFFICIAL REGISTER"),"FIT",IF(AND(OR(C109="SERVICE EXISTS / IS OFFERED",C109="ACCESS / AVAILABILITY"),E109="PROVIDER FIRST-PARTY PAGE"),"FIT",IF(AND(C109="EXPERIENCE SIGNAL",E109="REVIEW / FORUM / TESTIMONIAL"),"FIT",IF(AND(C109="VISIBILITY / DISCOVERY",E109="SEARCH / VISIBILITY OBSERVATION"),"FIT",IF(AND(C109="PUBLIC MARKETING / ADVERTISING CLAIM",E109="UK ADVERTISING / CLAIMS GOVERNANCE"),"FIT",IF(AND(OR(C109="CLINICAL EFFICACY / EFFECT",C109="SAFETY",C109="PATIENT ELIGIBILITY / SUITABILITY"),OR(E109="CLINICAL GUIDELINE / EVIDENCE STANDARD",E109="MANUFACTURER / PRODUCT PAGE")),"REVIEW","MISMATCH"))))))))</x:f>
      </x:c>
      <x:c r="S109" s="21" t="str">
        <x:f>IF(A109="","",IF(OR(P109&lt;&gt;"VALID",Q109&lt;&gt;"READY",X109&lt;&gt;"MATCH"),"BLOCKED",IF(W109="UNRESOLVED","BLOCKED - EVIDENCE UNRESOLVED",IF(W109="INFERRED","ESCALATE",IF(F109&lt;&gt;"CURRENT","BLOCKED - FRESHNESS",IF(G109&lt;&gt;"YES","BLOCKED - JURISDICTION",IF(H109="OPEN","BLOCKED - CONFLICT",IF(AND(OR(C109="CLINICAL EFFICACY / EFFECT",C109="SAFETY",C109="PATIENT ELIGIBILITY / SUITABILITY"),I109="REQUIRED / NOT COMPLETED"),"ESCALATE",IF(R109="MISMATCH","BLOCKED",IF(R109="REVIEW","ESCALATE","READY"))))))))))</x:f>
      </x:c>
      <x:c r="T109" s="21" t="str">
        <x:f>IF(A109="","",IF(S109="READY",IF(C109="REGULATORY / REGISTRATION STATUS","PUBLISH OFFICIAL STATUS",IF(OR(C109="SERVICE EXISTS / IS OFFERED",C109="ACCESS / AVAILABILITY"),"PUBLISH SERVICE FACT",IF(C109="PUBLIC MARKETING / ADVERTISING CLAIM","PUBLISH SCOPED CONTEXT",IF(C109="EXPERIENCE SIGNAL","REFERENCE ONLY",IF(C109="VISIBILITY / DISCOVERY","DISCOVERY ONLY","PUBLISH SCOPED CONTEXT"))))),IF(S109="ESCALATE","ESCALATE","REFUSE STRONGER CLAIM")))</x:f>
      </x:c>
      <x:c r="U109" s="21" t="str">
        <x:f>IF(A109="","",IF(C109="REGULATORY / REGISTRATION STATUS","Do not infer clinical superiority, outcomes or current capacity.",IF(OR(C109="SERVICE EXISTS / IS OFFERED",C109="ACCESS / AVAILABILITY"),"Do not infer efficacy, safety, suitability or comparative quality.",IF(C109="PUBLIC MARKETING / ADVERTISING CLAIM","Do not infer clinical efficacy, patient suitability, treatment outcomes or legal clearance for a specific advert.",IF(C109="EXPERIENCE SIGNAL","Do not infer representative efficacy, safety rates or causal outcomes.",IF(C109="VISIBILITY / DISCOVERY","Do not infer healthcare quality, efficacy, safety, capacity or suitability.","Do not infer a consequential healthcare claim beyond the reviewed evidence scope."))))))</x:f>
      </x:c>
      <x:c r="V109" s="21" t="str">
        <x:f>IF(A109="","","Reopen when source role, freshness, jurisdiction, material conflict, specialist-review state or claim scope changes.")</x:f>
      </x:c>
      <x:c r="W109" s="34" t="str">
        <x:f>IF(D109="","",IF(COUNTIFS(EVIDENCE_PACKET!$A$6:$A$205,D109,EVIDENCE_PACKET!$B$6:$B$205,A109,EVIDENCE_PACKET!$O$6:$O$205,"VALID")=1,VLOOKUP(D109,EVIDENCE_PACKET!$A$6:$O$205,5,FALSE),"INVALID LINK"))</x:f>
      </x:c>
      <x:c r="X109" s="34" t="str">
        <x:f>IF(A109="","",IF(Q109&lt;&gt;"READY","INVALID - EVIDENCE LINK",IF(AND(E109=VLOOKUP(D109,EVIDENCE_PACKET!$A$6:$O$205,3,FALSE),W109=VLOOKUP(D109,EVIDENCE_PACKET!$A$6:$O$205,5,FALSE),F109=VLOOKUP(D109,EVIDENCE_PACKET!$A$6:$O$205,6,FALSE),G109=VLOOKUP(D109,EVIDENCE_PACKET!$A$6:$O$205,7,FALSE)),"MATCH","MISMATCH - UPSTREAM EVIDENCE")))</x:f>
      </x:c>
    </x:row>
    <x:row r="110">
      <x:c r="A110" s="17"/>
      <x:c r="B110" s="17"/>
      <x:c r="C110" s="17"/>
      <x:c r="D110" s="17"/>
      <x:c r="E110" s="34" t="str">
        <x:f>IF(D110="","",IF(COUNTIFS(EVIDENCE_PACKET!$A$6:$A$205,D110,EVIDENCE_PACKET!$B$6:$B$205,A110,EVIDENCE_PACKET!$O$6:$O$205,"VALID")=1,VLOOKUP(D110,EVIDENCE_PACKET!$A$6:$O$205,3,FALSE),"INVALID LINK"))</x:f>
      </x:c>
      <x:c r="F110" s="34" t="str">
        <x:f>IF(D110="","",IF(COUNTIFS(EVIDENCE_PACKET!$A$6:$A$205,D110,EVIDENCE_PACKET!$B$6:$B$205,A110,EVIDENCE_PACKET!$O$6:$O$205,"VALID")=1,VLOOKUP(D110,EVIDENCE_PACKET!$A$6:$O$205,6,FALSE),"INVALID LINK"))</x:f>
      </x:c>
      <x:c r="G110" s="34" t="str">
        <x:f>IF(D110="","",IF(COUNTIFS(EVIDENCE_PACKET!$A$6:$A$205,D110,EVIDENCE_PACKET!$B$6:$B$205,A110,EVIDENCE_PACKET!$O$6:$O$205,"VALID")=1,VLOOKUP(D110,EVIDENCE_PACKET!$A$6:$O$205,7,FALSE),"INVALID LINK"))</x:f>
      </x:c>
      <x:c r="H110" s="34" t="str">
        <x:f>IF(A110="","",IF(COUNTIFS(CONFLICTS!$B$6:$B$205,A110,CONFLICTS!$H$6:$H$205,"YES",CONFLICTS!$I$6:$I$205,"OPEN",CONFLICTS!$R$6:$R$205,"VALID")&gt;0,"OPEN",IF(COUNTIFS(CONFLICTS!$B$6:$B$205,A110,CONFLICTS!$I$6:$I$205,"RESOLVED",CONFLICTS!$R$6:$R$205,"VALID")&gt;0,"RESOLVED","NONE")))</x:f>
      </x:c>
      <x:c r="I110" s="17"/>
      <x:c r="J110" s="17"/>
      <x:c r="K110" s="21" t="str">
        <x:f>IF(C110="","",IF(AND(COUNTIF(LISTS!$B$2:$B$10,C110)=1,C110=UPPER(C110)),"VALID","INVALID"))</x:f>
      </x:c>
      <x:c r="L110" s="21" t="str">
        <x:f>IF(E110="","",IF(AND(COUNTIF(LISTS!$A$2:$A$8,E110)=1,E110=UPPER(E110)),"VALID","INVALID"))</x:f>
      </x:c>
      <x:c r="M110" s="21" t="str">
        <x:f>IF(F110="","",IF(AND(COUNTIF(LISTS!$D$2:$D$4,F110)=1,IFERROR(FIND(F110,UPPER(F110)),0)=1),"VALID","INVALID"))</x:f>
      </x:c>
      <x:c r="N110" s="21" t="str">
        <x:f>IF(G110="","",IF(AND(COUNTIF(LISTS!$E$2:$E$4,G110)=1,IFERROR(FIND(G110,UPPER(G110)),0)=1),"VALID","INVALID"))</x:f>
      </x:c>
      <x:c r="O110" s="21" t="str">
        <x:f>IF(I110="","",IF(AND(COUNTIF(LISTS!$I$2:$I$4,I110)=1,IFERROR(FIND(I110,UPPER(I110)),0)=1),"VALID","INVALID"))</x:f>
      </x:c>
      <x:c r="P110" s="21" t="str">
        <x:f>IF(A110="","",IF(COUNTIF($A$6:$A$205,A110)&gt;1,"INVALID - DUPLICATE ID",IF(AND(B110&lt;&gt;"",D110&lt;&gt;"",J110&lt;&gt;"",OR(H110="NONE",H110="OPEN",H110="RESOLVED"),K110="VALID",L110="VALID",M110="VALID",N110="VALID",O110="VALID"),"VALID","INVALID - CONTROL TOKEN")))</x:f>
      </x:c>
      <x:c r="Q110" s="21" t="str">
        <x:f>IF(A110="","",IF(COUNTIFS(EVIDENCE_PACKET!$A$6:$A$205,D110,EVIDENCE_PACKET!$B$6:$B$205,A110,EVIDENCE_PACKET!$O$6:$O$205,"VALID")=1,"READY","INVALID - EVIDENCE LINK"))</x:f>
      </x:c>
      <x:c r="R110" s="21" t="str">
        <x:f>IF(A110="","",IF(OR(P110&lt;&gt;"VALID",Q110&lt;&gt;"READY",X110&lt;&gt;"MATCH"),"BLOCKED",IF(AND(C110="REGULATORY / REGISTRATION STATUS",E110="REGULATOR / OFFICIAL REGISTER"),"FIT",IF(AND(OR(C110="SERVICE EXISTS / IS OFFERED",C110="ACCESS / AVAILABILITY"),E110="PROVIDER FIRST-PARTY PAGE"),"FIT",IF(AND(C110="EXPERIENCE SIGNAL",E110="REVIEW / FORUM / TESTIMONIAL"),"FIT",IF(AND(C110="VISIBILITY / DISCOVERY",E110="SEARCH / VISIBILITY OBSERVATION"),"FIT",IF(AND(C110="PUBLIC MARKETING / ADVERTISING CLAIM",E110="UK ADVERTISING / CLAIMS GOVERNANCE"),"FIT",IF(AND(OR(C110="CLINICAL EFFICACY / EFFECT",C110="SAFETY",C110="PATIENT ELIGIBILITY / SUITABILITY"),OR(E110="CLINICAL GUIDELINE / EVIDENCE STANDARD",E110="MANUFACTURER / PRODUCT PAGE")),"REVIEW","MISMATCH"))))))))</x:f>
      </x:c>
      <x:c r="S110" s="21" t="str">
        <x:f>IF(A110="","",IF(OR(P110&lt;&gt;"VALID",Q110&lt;&gt;"READY",X110&lt;&gt;"MATCH"),"BLOCKED",IF(W110="UNRESOLVED","BLOCKED - EVIDENCE UNRESOLVED",IF(W110="INFERRED","ESCALATE",IF(F110&lt;&gt;"CURRENT","BLOCKED - FRESHNESS",IF(G110&lt;&gt;"YES","BLOCKED - JURISDICTION",IF(H110="OPEN","BLOCKED - CONFLICT",IF(AND(OR(C110="CLINICAL EFFICACY / EFFECT",C110="SAFETY",C110="PATIENT ELIGIBILITY / SUITABILITY"),I110="REQUIRED / NOT COMPLETED"),"ESCALATE",IF(R110="MISMATCH","BLOCKED",IF(R110="REVIEW","ESCALATE","READY"))))))))))</x:f>
      </x:c>
      <x:c r="T110" s="21" t="str">
        <x:f>IF(A110="","",IF(S110="READY",IF(C110="REGULATORY / REGISTRATION STATUS","PUBLISH OFFICIAL STATUS",IF(OR(C110="SERVICE EXISTS / IS OFFERED",C110="ACCESS / AVAILABILITY"),"PUBLISH SERVICE FACT",IF(C110="PUBLIC MARKETING / ADVERTISING CLAIM","PUBLISH SCOPED CONTEXT",IF(C110="EXPERIENCE SIGNAL","REFERENCE ONLY",IF(C110="VISIBILITY / DISCOVERY","DISCOVERY ONLY","PUBLISH SCOPED CONTEXT"))))),IF(S110="ESCALATE","ESCALATE","REFUSE STRONGER CLAIM")))</x:f>
      </x:c>
      <x:c r="U110" s="21" t="str">
        <x:f>IF(A110="","",IF(C110="REGULATORY / REGISTRATION STATUS","Do not infer clinical superiority, outcomes or current capacity.",IF(OR(C110="SERVICE EXISTS / IS OFFERED",C110="ACCESS / AVAILABILITY"),"Do not infer efficacy, safety, suitability or comparative quality.",IF(C110="PUBLIC MARKETING / ADVERTISING CLAIM","Do not infer clinical efficacy, patient suitability, treatment outcomes or legal clearance for a specific advert.",IF(C110="EXPERIENCE SIGNAL","Do not infer representative efficacy, safety rates or causal outcomes.",IF(C110="VISIBILITY / DISCOVERY","Do not infer healthcare quality, efficacy, safety, capacity or suitability.","Do not infer a consequential healthcare claim beyond the reviewed evidence scope."))))))</x:f>
      </x:c>
      <x:c r="V110" s="21" t="str">
        <x:f>IF(A110="","","Reopen when source role, freshness, jurisdiction, material conflict, specialist-review state or claim scope changes.")</x:f>
      </x:c>
      <x:c r="W110" s="34" t="str">
        <x:f>IF(D110="","",IF(COUNTIFS(EVIDENCE_PACKET!$A$6:$A$205,D110,EVIDENCE_PACKET!$B$6:$B$205,A110,EVIDENCE_PACKET!$O$6:$O$205,"VALID")=1,VLOOKUP(D110,EVIDENCE_PACKET!$A$6:$O$205,5,FALSE),"INVALID LINK"))</x:f>
      </x:c>
      <x:c r="X110" s="34" t="str">
        <x:f>IF(A110="","",IF(Q110&lt;&gt;"READY","INVALID - EVIDENCE LINK",IF(AND(E110=VLOOKUP(D110,EVIDENCE_PACKET!$A$6:$O$205,3,FALSE),W110=VLOOKUP(D110,EVIDENCE_PACKET!$A$6:$O$205,5,FALSE),F110=VLOOKUP(D110,EVIDENCE_PACKET!$A$6:$O$205,6,FALSE),G110=VLOOKUP(D110,EVIDENCE_PACKET!$A$6:$O$205,7,FALSE)),"MATCH","MISMATCH - UPSTREAM EVIDENCE")))</x:f>
      </x:c>
    </x:row>
    <x:row r="111">
      <x:c r="A111" s="17"/>
      <x:c r="B111" s="17"/>
      <x:c r="C111" s="17"/>
      <x:c r="D111" s="17"/>
      <x:c r="E111" s="34" t="str">
        <x:f>IF(D111="","",IF(COUNTIFS(EVIDENCE_PACKET!$A$6:$A$205,D111,EVIDENCE_PACKET!$B$6:$B$205,A111,EVIDENCE_PACKET!$O$6:$O$205,"VALID")=1,VLOOKUP(D111,EVIDENCE_PACKET!$A$6:$O$205,3,FALSE),"INVALID LINK"))</x:f>
      </x:c>
      <x:c r="F111" s="34" t="str">
        <x:f>IF(D111="","",IF(COUNTIFS(EVIDENCE_PACKET!$A$6:$A$205,D111,EVIDENCE_PACKET!$B$6:$B$205,A111,EVIDENCE_PACKET!$O$6:$O$205,"VALID")=1,VLOOKUP(D111,EVIDENCE_PACKET!$A$6:$O$205,6,FALSE),"INVALID LINK"))</x:f>
      </x:c>
      <x:c r="G111" s="34" t="str">
        <x:f>IF(D111="","",IF(COUNTIFS(EVIDENCE_PACKET!$A$6:$A$205,D111,EVIDENCE_PACKET!$B$6:$B$205,A111,EVIDENCE_PACKET!$O$6:$O$205,"VALID")=1,VLOOKUP(D111,EVIDENCE_PACKET!$A$6:$O$205,7,FALSE),"INVALID LINK"))</x:f>
      </x:c>
      <x:c r="H111" s="34" t="str">
        <x:f>IF(A111="","",IF(COUNTIFS(CONFLICTS!$B$6:$B$205,A111,CONFLICTS!$H$6:$H$205,"YES",CONFLICTS!$I$6:$I$205,"OPEN",CONFLICTS!$R$6:$R$205,"VALID")&gt;0,"OPEN",IF(COUNTIFS(CONFLICTS!$B$6:$B$205,A111,CONFLICTS!$I$6:$I$205,"RESOLVED",CONFLICTS!$R$6:$R$205,"VALID")&gt;0,"RESOLVED","NONE")))</x:f>
      </x:c>
      <x:c r="I111" s="17"/>
      <x:c r="J111" s="17"/>
      <x:c r="K111" s="21" t="str">
        <x:f>IF(C111="","",IF(AND(COUNTIF(LISTS!$B$2:$B$10,C111)=1,C111=UPPER(C111)),"VALID","INVALID"))</x:f>
      </x:c>
      <x:c r="L111" s="21" t="str">
        <x:f>IF(E111="","",IF(AND(COUNTIF(LISTS!$A$2:$A$8,E111)=1,E111=UPPER(E111)),"VALID","INVALID"))</x:f>
      </x:c>
      <x:c r="M111" s="21" t="str">
        <x:f>IF(F111="","",IF(AND(COUNTIF(LISTS!$D$2:$D$4,F111)=1,IFERROR(FIND(F111,UPPER(F111)),0)=1),"VALID","INVALID"))</x:f>
      </x:c>
      <x:c r="N111" s="21" t="str">
        <x:f>IF(G111="","",IF(AND(COUNTIF(LISTS!$E$2:$E$4,G111)=1,IFERROR(FIND(G111,UPPER(G111)),0)=1),"VALID","INVALID"))</x:f>
      </x:c>
      <x:c r="O111" s="21" t="str">
        <x:f>IF(I111="","",IF(AND(COUNTIF(LISTS!$I$2:$I$4,I111)=1,IFERROR(FIND(I111,UPPER(I111)),0)=1),"VALID","INVALID"))</x:f>
      </x:c>
      <x:c r="P111" s="21" t="str">
        <x:f>IF(A111="","",IF(COUNTIF($A$6:$A$205,A111)&gt;1,"INVALID - DUPLICATE ID",IF(AND(B111&lt;&gt;"",D111&lt;&gt;"",J111&lt;&gt;"",OR(H111="NONE",H111="OPEN",H111="RESOLVED"),K111="VALID",L111="VALID",M111="VALID",N111="VALID",O111="VALID"),"VALID","INVALID - CONTROL TOKEN")))</x:f>
      </x:c>
      <x:c r="Q111" s="21" t="str">
        <x:f>IF(A111="","",IF(COUNTIFS(EVIDENCE_PACKET!$A$6:$A$205,D111,EVIDENCE_PACKET!$B$6:$B$205,A111,EVIDENCE_PACKET!$O$6:$O$205,"VALID")=1,"READY","INVALID - EVIDENCE LINK"))</x:f>
      </x:c>
      <x:c r="R111" s="21" t="str">
        <x:f>IF(A111="","",IF(OR(P111&lt;&gt;"VALID",Q111&lt;&gt;"READY",X111&lt;&gt;"MATCH"),"BLOCKED",IF(AND(C111="REGULATORY / REGISTRATION STATUS",E111="REGULATOR / OFFICIAL REGISTER"),"FIT",IF(AND(OR(C111="SERVICE EXISTS / IS OFFERED",C111="ACCESS / AVAILABILITY"),E111="PROVIDER FIRST-PARTY PAGE"),"FIT",IF(AND(C111="EXPERIENCE SIGNAL",E111="REVIEW / FORUM / TESTIMONIAL"),"FIT",IF(AND(C111="VISIBILITY / DISCOVERY",E111="SEARCH / VISIBILITY OBSERVATION"),"FIT",IF(AND(C111="PUBLIC MARKETING / ADVERTISING CLAIM",E111="UK ADVERTISING / CLAIMS GOVERNANCE"),"FIT",IF(AND(OR(C111="CLINICAL EFFICACY / EFFECT",C111="SAFETY",C111="PATIENT ELIGIBILITY / SUITABILITY"),OR(E111="CLINICAL GUIDELINE / EVIDENCE STANDARD",E111="MANUFACTURER / PRODUCT PAGE")),"REVIEW","MISMATCH"))))))))</x:f>
      </x:c>
      <x:c r="S111" s="21" t="str">
        <x:f>IF(A111="","",IF(OR(P111&lt;&gt;"VALID",Q111&lt;&gt;"READY",X111&lt;&gt;"MATCH"),"BLOCKED",IF(W111="UNRESOLVED","BLOCKED - EVIDENCE UNRESOLVED",IF(W111="INFERRED","ESCALATE",IF(F111&lt;&gt;"CURRENT","BLOCKED - FRESHNESS",IF(G111&lt;&gt;"YES","BLOCKED - JURISDICTION",IF(H111="OPEN","BLOCKED - CONFLICT",IF(AND(OR(C111="CLINICAL EFFICACY / EFFECT",C111="SAFETY",C111="PATIENT ELIGIBILITY / SUITABILITY"),I111="REQUIRED / NOT COMPLETED"),"ESCALATE",IF(R111="MISMATCH","BLOCKED",IF(R111="REVIEW","ESCALATE","READY"))))))))))</x:f>
      </x:c>
      <x:c r="T111" s="21" t="str">
        <x:f>IF(A111="","",IF(S111="READY",IF(C111="REGULATORY / REGISTRATION STATUS","PUBLISH OFFICIAL STATUS",IF(OR(C111="SERVICE EXISTS / IS OFFERED",C111="ACCESS / AVAILABILITY"),"PUBLISH SERVICE FACT",IF(C111="PUBLIC MARKETING / ADVERTISING CLAIM","PUBLISH SCOPED CONTEXT",IF(C111="EXPERIENCE SIGNAL","REFERENCE ONLY",IF(C111="VISIBILITY / DISCOVERY","DISCOVERY ONLY","PUBLISH SCOPED CONTEXT"))))),IF(S111="ESCALATE","ESCALATE","REFUSE STRONGER CLAIM")))</x:f>
      </x:c>
      <x:c r="U111" s="21" t="str">
        <x:f>IF(A111="","",IF(C111="REGULATORY / REGISTRATION STATUS","Do not infer clinical superiority, outcomes or current capacity.",IF(OR(C111="SERVICE EXISTS / IS OFFERED",C111="ACCESS / AVAILABILITY"),"Do not infer efficacy, safety, suitability or comparative quality.",IF(C111="PUBLIC MARKETING / ADVERTISING CLAIM","Do not infer clinical efficacy, patient suitability, treatment outcomes or legal clearance for a specific advert.",IF(C111="EXPERIENCE SIGNAL","Do not infer representative efficacy, safety rates or causal outcomes.",IF(C111="VISIBILITY / DISCOVERY","Do not infer healthcare quality, efficacy, safety, capacity or suitability.","Do not infer a consequential healthcare claim beyond the reviewed evidence scope."))))))</x:f>
      </x:c>
      <x:c r="V111" s="21" t="str">
        <x:f>IF(A111="","","Reopen when source role, freshness, jurisdiction, material conflict, specialist-review state or claim scope changes.")</x:f>
      </x:c>
      <x:c r="W111" s="34" t="str">
        <x:f>IF(D111="","",IF(COUNTIFS(EVIDENCE_PACKET!$A$6:$A$205,D111,EVIDENCE_PACKET!$B$6:$B$205,A111,EVIDENCE_PACKET!$O$6:$O$205,"VALID")=1,VLOOKUP(D111,EVIDENCE_PACKET!$A$6:$O$205,5,FALSE),"INVALID LINK"))</x:f>
      </x:c>
      <x:c r="X111" s="34" t="str">
        <x:f>IF(A111="","",IF(Q111&lt;&gt;"READY","INVALID - EVIDENCE LINK",IF(AND(E111=VLOOKUP(D111,EVIDENCE_PACKET!$A$6:$O$205,3,FALSE),W111=VLOOKUP(D111,EVIDENCE_PACKET!$A$6:$O$205,5,FALSE),F111=VLOOKUP(D111,EVIDENCE_PACKET!$A$6:$O$205,6,FALSE),G111=VLOOKUP(D111,EVIDENCE_PACKET!$A$6:$O$205,7,FALSE)),"MATCH","MISMATCH - UPSTREAM EVIDENCE")))</x:f>
      </x:c>
    </x:row>
    <x:row r="112">
      <x:c r="A112" s="17"/>
      <x:c r="B112" s="17"/>
      <x:c r="C112" s="17"/>
      <x:c r="D112" s="17"/>
      <x:c r="E112" s="34" t="str">
        <x:f>IF(D112="","",IF(COUNTIFS(EVIDENCE_PACKET!$A$6:$A$205,D112,EVIDENCE_PACKET!$B$6:$B$205,A112,EVIDENCE_PACKET!$O$6:$O$205,"VALID")=1,VLOOKUP(D112,EVIDENCE_PACKET!$A$6:$O$205,3,FALSE),"INVALID LINK"))</x:f>
      </x:c>
      <x:c r="F112" s="34" t="str">
        <x:f>IF(D112="","",IF(COUNTIFS(EVIDENCE_PACKET!$A$6:$A$205,D112,EVIDENCE_PACKET!$B$6:$B$205,A112,EVIDENCE_PACKET!$O$6:$O$205,"VALID")=1,VLOOKUP(D112,EVIDENCE_PACKET!$A$6:$O$205,6,FALSE),"INVALID LINK"))</x:f>
      </x:c>
      <x:c r="G112" s="34" t="str">
        <x:f>IF(D112="","",IF(COUNTIFS(EVIDENCE_PACKET!$A$6:$A$205,D112,EVIDENCE_PACKET!$B$6:$B$205,A112,EVIDENCE_PACKET!$O$6:$O$205,"VALID")=1,VLOOKUP(D112,EVIDENCE_PACKET!$A$6:$O$205,7,FALSE),"INVALID LINK"))</x:f>
      </x:c>
      <x:c r="H112" s="34" t="str">
        <x:f>IF(A112="","",IF(COUNTIFS(CONFLICTS!$B$6:$B$205,A112,CONFLICTS!$H$6:$H$205,"YES",CONFLICTS!$I$6:$I$205,"OPEN",CONFLICTS!$R$6:$R$205,"VALID")&gt;0,"OPEN",IF(COUNTIFS(CONFLICTS!$B$6:$B$205,A112,CONFLICTS!$I$6:$I$205,"RESOLVED",CONFLICTS!$R$6:$R$205,"VALID")&gt;0,"RESOLVED","NONE")))</x:f>
      </x:c>
      <x:c r="I112" s="17"/>
      <x:c r="J112" s="17"/>
      <x:c r="K112" s="21" t="str">
        <x:f>IF(C112="","",IF(AND(COUNTIF(LISTS!$B$2:$B$10,C112)=1,C112=UPPER(C112)),"VALID","INVALID"))</x:f>
      </x:c>
      <x:c r="L112" s="21" t="str">
        <x:f>IF(E112="","",IF(AND(COUNTIF(LISTS!$A$2:$A$8,E112)=1,E112=UPPER(E112)),"VALID","INVALID"))</x:f>
      </x:c>
      <x:c r="M112" s="21" t="str">
        <x:f>IF(F112="","",IF(AND(COUNTIF(LISTS!$D$2:$D$4,F112)=1,IFERROR(FIND(F112,UPPER(F112)),0)=1),"VALID","INVALID"))</x:f>
      </x:c>
      <x:c r="N112" s="21" t="str">
        <x:f>IF(G112="","",IF(AND(COUNTIF(LISTS!$E$2:$E$4,G112)=1,IFERROR(FIND(G112,UPPER(G112)),0)=1),"VALID","INVALID"))</x:f>
      </x:c>
      <x:c r="O112" s="21" t="str">
        <x:f>IF(I112="","",IF(AND(COUNTIF(LISTS!$I$2:$I$4,I112)=1,IFERROR(FIND(I112,UPPER(I112)),0)=1),"VALID","INVALID"))</x:f>
      </x:c>
      <x:c r="P112" s="21" t="str">
        <x:f>IF(A112="","",IF(COUNTIF($A$6:$A$205,A112)&gt;1,"INVALID - DUPLICATE ID",IF(AND(B112&lt;&gt;"",D112&lt;&gt;"",J112&lt;&gt;"",OR(H112="NONE",H112="OPEN",H112="RESOLVED"),K112="VALID",L112="VALID",M112="VALID",N112="VALID",O112="VALID"),"VALID","INVALID - CONTROL TOKEN")))</x:f>
      </x:c>
      <x:c r="Q112" s="21" t="str">
        <x:f>IF(A112="","",IF(COUNTIFS(EVIDENCE_PACKET!$A$6:$A$205,D112,EVIDENCE_PACKET!$B$6:$B$205,A112,EVIDENCE_PACKET!$O$6:$O$205,"VALID")=1,"READY","INVALID - EVIDENCE LINK"))</x:f>
      </x:c>
      <x:c r="R112" s="21" t="str">
        <x:f>IF(A112="","",IF(OR(P112&lt;&gt;"VALID",Q112&lt;&gt;"READY",X112&lt;&gt;"MATCH"),"BLOCKED",IF(AND(C112="REGULATORY / REGISTRATION STATUS",E112="REGULATOR / OFFICIAL REGISTER"),"FIT",IF(AND(OR(C112="SERVICE EXISTS / IS OFFERED",C112="ACCESS / AVAILABILITY"),E112="PROVIDER FIRST-PARTY PAGE"),"FIT",IF(AND(C112="EXPERIENCE SIGNAL",E112="REVIEW / FORUM / TESTIMONIAL"),"FIT",IF(AND(C112="VISIBILITY / DISCOVERY",E112="SEARCH / VISIBILITY OBSERVATION"),"FIT",IF(AND(C112="PUBLIC MARKETING / ADVERTISING CLAIM",E112="UK ADVERTISING / CLAIMS GOVERNANCE"),"FIT",IF(AND(OR(C112="CLINICAL EFFICACY / EFFECT",C112="SAFETY",C112="PATIENT ELIGIBILITY / SUITABILITY"),OR(E112="CLINICAL GUIDELINE / EVIDENCE STANDARD",E112="MANUFACTURER / PRODUCT PAGE")),"REVIEW","MISMATCH"))))))))</x:f>
      </x:c>
      <x:c r="S112" s="21" t="str">
        <x:f>IF(A112="","",IF(OR(P112&lt;&gt;"VALID",Q112&lt;&gt;"READY",X112&lt;&gt;"MATCH"),"BLOCKED",IF(W112="UNRESOLVED","BLOCKED - EVIDENCE UNRESOLVED",IF(W112="INFERRED","ESCALATE",IF(F112&lt;&gt;"CURRENT","BLOCKED - FRESHNESS",IF(G112&lt;&gt;"YES","BLOCKED - JURISDICTION",IF(H112="OPEN","BLOCKED - CONFLICT",IF(AND(OR(C112="CLINICAL EFFICACY / EFFECT",C112="SAFETY",C112="PATIENT ELIGIBILITY / SUITABILITY"),I112="REQUIRED / NOT COMPLETED"),"ESCALATE",IF(R112="MISMATCH","BLOCKED",IF(R112="REVIEW","ESCALATE","READY"))))))))))</x:f>
      </x:c>
      <x:c r="T112" s="21" t="str">
        <x:f>IF(A112="","",IF(S112="READY",IF(C112="REGULATORY / REGISTRATION STATUS","PUBLISH OFFICIAL STATUS",IF(OR(C112="SERVICE EXISTS / IS OFFERED",C112="ACCESS / AVAILABILITY"),"PUBLISH SERVICE FACT",IF(C112="PUBLIC MARKETING / ADVERTISING CLAIM","PUBLISH SCOPED CONTEXT",IF(C112="EXPERIENCE SIGNAL","REFERENCE ONLY",IF(C112="VISIBILITY / DISCOVERY","DISCOVERY ONLY","PUBLISH SCOPED CONTEXT"))))),IF(S112="ESCALATE","ESCALATE","REFUSE STRONGER CLAIM")))</x:f>
      </x:c>
      <x:c r="U112" s="21" t="str">
        <x:f>IF(A112="","",IF(C112="REGULATORY / REGISTRATION STATUS","Do not infer clinical superiority, outcomes or current capacity.",IF(OR(C112="SERVICE EXISTS / IS OFFERED",C112="ACCESS / AVAILABILITY"),"Do not infer efficacy, safety, suitability or comparative quality.",IF(C112="PUBLIC MARKETING / ADVERTISING CLAIM","Do not infer clinical efficacy, patient suitability, treatment outcomes or legal clearance for a specific advert.",IF(C112="EXPERIENCE SIGNAL","Do not infer representative efficacy, safety rates or causal outcomes.",IF(C112="VISIBILITY / DISCOVERY","Do not infer healthcare quality, efficacy, safety, capacity or suitability.","Do not infer a consequential healthcare claim beyond the reviewed evidence scope."))))))</x:f>
      </x:c>
      <x:c r="V112" s="21" t="str">
        <x:f>IF(A112="","","Reopen when source role, freshness, jurisdiction, material conflict, specialist-review state or claim scope changes.")</x:f>
      </x:c>
      <x:c r="W112" s="34" t="str">
        <x:f>IF(D112="","",IF(COUNTIFS(EVIDENCE_PACKET!$A$6:$A$205,D112,EVIDENCE_PACKET!$B$6:$B$205,A112,EVIDENCE_PACKET!$O$6:$O$205,"VALID")=1,VLOOKUP(D112,EVIDENCE_PACKET!$A$6:$O$205,5,FALSE),"INVALID LINK"))</x:f>
      </x:c>
      <x:c r="X112" s="34" t="str">
        <x:f>IF(A112="","",IF(Q112&lt;&gt;"READY","INVALID - EVIDENCE LINK",IF(AND(E112=VLOOKUP(D112,EVIDENCE_PACKET!$A$6:$O$205,3,FALSE),W112=VLOOKUP(D112,EVIDENCE_PACKET!$A$6:$O$205,5,FALSE),F112=VLOOKUP(D112,EVIDENCE_PACKET!$A$6:$O$205,6,FALSE),G112=VLOOKUP(D112,EVIDENCE_PACKET!$A$6:$O$205,7,FALSE)),"MATCH","MISMATCH - UPSTREAM EVIDENCE")))</x:f>
      </x:c>
    </x:row>
    <x:row r="113">
      <x:c r="A113" s="17"/>
      <x:c r="B113" s="17"/>
      <x:c r="C113" s="17"/>
      <x:c r="D113" s="17"/>
      <x:c r="E113" s="34" t="str">
        <x:f>IF(D113="","",IF(COUNTIFS(EVIDENCE_PACKET!$A$6:$A$205,D113,EVIDENCE_PACKET!$B$6:$B$205,A113,EVIDENCE_PACKET!$O$6:$O$205,"VALID")=1,VLOOKUP(D113,EVIDENCE_PACKET!$A$6:$O$205,3,FALSE),"INVALID LINK"))</x:f>
      </x:c>
      <x:c r="F113" s="34" t="str">
        <x:f>IF(D113="","",IF(COUNTIFS(EVIDENCE_PACKET!$A$6:$A$205,D113,EVIDENCE_PACKET!$B$6:$B$205,A113,EVIDENCE_PACKET!$O$6:$O$205,"VALID")=1,VLOOKUP(D113,EVIDENCE_PACKET!$A$6:$O$205,6,FALSE),"INVALID LINK"))</x:f>
      </x:c>
      <x:c r="G113" s="34" t="str">
        <x:f>IF(D113="","",IF(COUNTIFS(EVIDENCE_PACKET!$A$6:$A$205,D113,EVIDENCE_PACKET!$B$6:$B$205,A113,EVIDENCE_PACKET!$O$6:$O$205,"VALID")=1,VLOOKUP(D113,EVIDENCE_PACKET!$A$6:$O$205,7,FALSE),"INVALID LINK"))</x:f>
      </x:c>
      <x:c r="H113" s="34" t="str">
        <x:f>IF(A113="","",IF(COUNTIFS(CONFLICTS!$B$6:$B$205,A113,CONFLICTS!$H$6:$H$205,"YES",CONFLICTS!$I$6:$I$205,"OPEN",CONFLICTS!$R$6:$R$205,"VALID")&gt;0,"OPEN",IF(COUNTIFS(CONFLICTS!$B$6:$B$205,A113,CONFLICTS!$I$6:$I$205,"RESOLVED",CONFLICTS!$R$6:$R$205,"VALID")&gt;0,"RESOLVED","NONE")))</x:f>
      </x:c>
      <x:c r="I113" s="17"/>
      <x:c r="J113" s="17"/>
      <x:c r="K113" s="21" t="str">
        <x:f>IF(C113="","",IF(AND(COUNTIF(LISTS!$B$2:$B$10,C113)=1,C113=UPPER(C113)),"VALID","INVALID"))</x:f>
      </x:c>
      <x:c r="L113" s="21" t="str">
        <x:f>IF(E113="","",IF(AND(COUNTIF(LISTS!$A$2:$A$8,E113)=1,E113=UPPER(E113)),"VALID","INVALID"))</x:f>
      </x:c>
      <x:c r="M113" s="21" t="str">
        <x:f>IF(F113="","",IF(AND(COUNTIF(LISTS!$D$2:$D$4,F113)=1,IFERROR(FIND(F113,UPPER(F113)),0)=1),"VALID","INVALID"))</x:f>
      </x:c>
      <x:c r="N113" s="21" t="str">
        <x:f>IF(G113="","",IF(AND(COUNTIF(LISTS!$E$2:$E$4,G113)=1,IFERROR(FIND(G113,UPPER(G113)),0)=1),"VALID","INVALID"))</x:f>
      </x:c>
      <x:c r="O113" s="21" t="str">
        <x:f>IF(I113="","",IF(AND(COUNTIF(LISTS!$I$2:$I$4,I113)=1,IFERROR(FIND(I113,UPPER(I113)),0)=1),"VALID","INVALID"))</x:f>
      </x:c>
      <x:c r="P113" s="21" t="str">
        <x:f>IF(A113="","",IF(COUNTIF($A$6:$A$205,A113)&gt;1,"INVALID - DUPLICATE ID",IF(AND(B113&lt;&gt;"",D113&lt;&gt;"",J113&lt;&gt;"",OR(H113="NONE",H113="OPEN",H113="RESOLVED"),K113="VALID",L113="VALID",M113="VALID",N113="VALID",O113="VALID"),"VALID","INVALID - CONTROL TOKEN")))</x:f>
      </x:c>
      <x:c r="Q113" s="21" t="str">
        <x:f>IF(A113="","",IF(COUNTIFS(EVIDENCE_PACKET!$A$6:$A$205,D113,EVIDENCE_PACKET!$B$6:$B$205,A113,EVIDENCE_PACKET!$O$6:$O$205,"VALID")=1,"READY","INVALID - EVIDENCE LINK"))</x:f>
      </x:c>
      <x:c r="R113" s="21" t="str">
        <x:f>IF(A113="","",IF(OR(P113&lt;&gt;"VALID",Q113&lt;&gt;"READY",X113&lt;&gt;"MATCH"),"BLOCKED",IF(AND(C113="REGULATORY / REGISTRATION STATUS",E113="REGULATOR / OFFICIAL REGISTER"),"FIT",IF(AND(OR(C113="SERVICE EXISTS / IS OFFERED",C113="ACCESS / AVAILABILITY"),E113="PROVIDER FIRST-PARTY PAGE"),"FIT",IF(AND(C113="EXPERIENCE SIGNAL",E113="REVIEW / FORUM / TESTIMONIAL"),"FIT",IF(AND(C113="VISIBILITY / DISCOVERY",E113="SEARCH / VISIBILITY OBSERVATION"),"FIT",IF(AND(C113="PUBLIC MARKETING / ADVERTISING CLAIM",E113="UK ADVERTISING / CLAIMS GOVERNANCE"),"FIT",IF(AND(OR(C113="CLINICAL EFFICACY / EFFECT",C113="SAFETY",C113="PATIENT ELIGIBILITY / SUITABILITY"),OR(E113="CLINICAL GUIDELINE / EVIDENCE STANDARD",E113="MANUFACTURER / PRODUCT PAGE")),"REVIEW","MISMATCH"))))))))</x:f>
      </x:c>
      <x:c r="S113" s="21" t="str">
        <x:f>IF(A113="","",IF(OR(P113&lt;&gt;"VALID",Q113&lt;&gt;"READY",X113&lt;&gt;"MATCH"),"BLOCKED",IF(W113="UNRESOLVED","BLOCKED - EVIDENCE UNRESOLVED",IF(W113="INFERRED","ESCALATE",IF(F113&lt;&gt;"CURRENT","BLOCKED - FRESHNESS",IF(G113&lt;&gt;"YES","BLOCKED - JURISDICTION",IF(H113="OPEN","BLOCKED - CONFLICT",IF(AND(OR(C113="CLINICAL EFFICACY / EFFECT",C113="SAFETY",C113="PATIENT ELIGIBILITY / SUITABILITY"),I113="REQUIRED / NOT COMPLETED"),"ESCALATE",IF(R113="MISMATCH","BLOCKED",IF(R113="REVIEW","ESCALATE","READY"))))))))))</x:f>
      </x:c>
      <x:c r="T113" s="21" t="str">
        <x:f>IF(A113="","",IF(S113="READY",IF(C113="REGULATORY / REGISTRATION STATUS","PUBLISH OFFICIAL STATUS",IF(OR(C113="SERVICE EXISTS / IS OFFERED",C113="ACCESS / AVAILABILITY"),"PUBLISH SERVICE FACT",IF(C113="PUBLIC MARKETING / ADVERTISING CLAIM","PUBLISH SCOPED CONTEXT",IF(C113="EXPERIENCE SIGNAL","REFERENCE ONLY",IF(C113="VISIBILITY / DISCOVERY","DISCOVERY ONLY","PUBLISH SCOPED CONTEXT"))))),IF(S113="ESCALATE","ESCALATE","REFUSE STRONGER CLAIM")))</x:f>
      </x:c>
      <x:c r="U113" s="21" t="str">
        <x:f>IF(A113="","",IF(C113="REGULATORY / REGISTRATION STATUS","Do not infer clinical superiority, outcomes or current capacity.",IF(OR(C113="SERVICE EXISTS / IS OFFERED",C113="ACCESS / AVAILABILITY"),"Do not infer efficacy, safety, suitability or comparative quality.",IF(C113="PUBLIC MARKETING / ADVERTISING CLAIM","Do not infer clinical efficacy, patient suitability, treatment outcomes or legal clearance for a specific advert.",IF(C113="EXPERIENCE SIGNAL","Do not infer representative efficacy, safety rates or causal outcomes.",IF(C113="VISIBILITY / DISCOVERY","Do not infer healthcare quality, efficacy, safety, capacity or suitability.","Do not infer a consequential healthcare claim beyond the reviewed evidence scope."))))))</x:f>
      </x:c>
      <x:c r="V113" s="21" t="str">
        <x:f>IF(A113="","","Reopen when source role, freshness, jurisdiction, material conflict, specialist-review state or claim scope changes.")</x:f>
      </x:c>
      <x:c r="W113" s="34" t="str">
        <x:f>IF(D113="","",IF(COUNTIFS(EVIDENCE_PACKET!$A$6:$A$205,D113,EVIDENCE_PACKET!$B$6:$B$205,A113,EVIDENCE_PACKET!$O$6:$O$205,"VALID")=1,VLOOKUP(D113,EVIDENCE_PACKET!$A$6:$O$205,5,FALSE),"INVALID LINK"))</x:f>
      </x:c>
      <x:c r="X113" s="34" t="str">
        <x:f>IF(A113="","",IF(Q113&lt;&gt;"READY","INVALID - EVIDENCE LINK",IF(AND(E113=VLOOKUP(D113,EVIDENCE_PACKET!$A$6:$O$205,3,FALSE),W113=VLOOKUP(D113,EVIDENCE_PACKET!$A$6:$O$205,5,FALSE),F113=VLOOKUP(D113,EVIDENCE_PACKET!$A$6:$O$205,6,FALSE),G113=VLOOKUP(D113,EVIDENCE_PACKET!$A$6:$O$205,7,FALSE)),"MATCH","MISMATCH - UPSTREAM EVIDENCE")))</x:f>
      </x:c>
    </x:row>
    <x:row r="114">
      <x:c r="A114" s="17"/>
      <x:c r="B114" s="17"/>
      <x:c r="C114" s="17"/>
      <x:c r="D114" s="17"/>
      <x:c r="E114" s="34" t="str">
        <x:f>IF(D114="","",IF(COUNTIFS(EVIDENCE_PACKET!$A$6:$A$205,D114,EVIDENCE_PACKET!$B$6:$B$205,A114,EVIDENCE_PACKET!$O$6:$O$205,"VALID")=1,VLOOKUP(D114,EVIDENCE_PACKET!$A$6:$O$205,3,FALSE),"INVALID LINK"))</x:f>
      </x:c>
      <x:c r="F114" s="34" t="str">
        <x:f>IF(D114="","",IF(COUNTIFS(EVIDENCE_PACKET!$A$6:$A$205,D114,EVIDENCE_PACKET!$B$6:$B$205,A114,EVIDENCE_PACKET!$O$6:$O$205,"VALID")=1,VLOOKUP(D114,EVIDENCE_PACKET!$A$6:$O$205,6,FALSE),"INVALID LINK"))</x:f>
      </x:c>
      <x:c r="G114" s="34" t="str">
        <x:f>IF(D114="","",IF(COUNTIFS(EVIDENCE_PACKET!$A$6:$A$205,D114,EVIDENCE_PACKET!$B$6:$B$205,A114,EVIDENCE_PACKET!$O$6:$O$205,"VALID")=1,VLOOKUP(D114,EVIDENCE_PACKET!$A$6:$O$205,7,FALSE),"INVALID LINK"))</x:f>
      </x:c>
      <x:c r="H114" s="34" t="str">
        <x:f>IF(A114="","",IF(COUNTIFS(CONFLICTS!$B$6:$B$205,A114,CONFLICTS!$H$6:$H$205,"YES",CONFLICTS!$I$6:$I$205,"OPEN",CONFLICTS!$R$6:$R$205,"VALID")&gt;0,"OPEN",IF(COUNTIFS(CONFLICTS!$B$6:$B$205,A114,CONFLICTS!$I$6:$I$205,"RESOLVED",CONFLICTS!$R$6:$R$205,"VALID")&gt;0,"RESOLVED","NONE")))</x:f>
      </x:c>
      <x:c r="I114" s="17"/>
      <x:c r="J114" s="17"/>
      <x:c r="K114" s="21" t="str">
        <x:f>IF(C114="","",IF(AND(COUNTIF(LISTS!$B$2:$B$10,C114)=1,C114=UPPER(C114)),"VALID","INVALID"))</x:f>
      </x:c>
      <x:c r="L114" s="21" t="str">
        <x:f>IF(E114="","",IF(AND(COUNTIF(LISTS!$A$2:$A$8,E114)=1,E114=UPPER(E114)),"VALID","INVALID"))</x:f>
      </x:c>
      <x:c r="M114" s="21" t="str">
        <x:f>IF(F114="","",IF(AND(COUNTIF(LISTS!$D$2:$D$4,F114)=1,IFERROR(FIND(F114,UPPER(F114)),0)=1),"VALID","INVALID"))</x:f>
      </x:c>
      <x:c r="N114" s="21" t="str">
        <x:f>IF(G114="","",IF(AND(COUNTIF(LISTS!$E$2:$E$4,G114)=1,IFERROR(FIND(G114,UPPER(G114)),0)=1),"VALID","INVALID"))</x:f>
      </x:c>
      <x:c r="O114" s="21" t="str">
        <x:f>IF(I114="","",IF(AND(COUNTIF(LISTS!$I$2:$I$4,I114)=1,IFERROR(FIND(I114,UPPER(I114)),0)=1),"VALID","INVALID"))</x:f>
      </x:c>
      <x:c r="P114" s="21" t="str">
        <x:f>IF(A114="","",IF(COUNTIF($A$6:$A$205,A114)&gt;1,"INVALID - DUPLICATE ID",IF(AND(B114&lt;&gt;"",D114&lt;&gt;"",J114&lt;&gt;"",OR(H114="NONE",H114="OPEN",H114="RESOLVED"),K114="VALID",L114="VALID",M114="VALID",N114="VALID",O114="VALID"),"VALID","INVALID - CONTROL TOKEN")))</x:f>
      </x:c>
      <x:c r="Q114" s="21" t="str">
        <x:f>IF(A114="","",IF(COUNTIFS(EVIDENCE_PACKET!$A$6:$A$205,D114,EVIDENCE_PACKET!$B$6:$B$205,A114,EVIDENCE_PACKET!$O$6:$O$205,"VALID")=1,"READY","INVALID - EVIDENCE LINK"))</x:f>
      </x:c>
      <x:c r="R114" s="21" t="str">
        <x:f>IF(A114="","",IF(OR(P114&lt;&gt;"VALID",Q114&lt;&gt;"READY",X114&lt;&gt;"MATCH"),"BLOCKED",IF(AND(C114="REGULATORY / REGISTRATION STATUS",E114="REGULATOR / OFFICIAL REGISTER"),"FIT",IF(AND(OR(C114="SERVICE EXISTS / IS OFFERED",C114="ACCESS / AVAILABILITY"),E114="PROVIDER FIRST-PARTY PAGE"),"FIT",IF(AND(C114="EXPERIENCE SIGNAL",E114="REVIEW / FORUM / TESTIMONIAL"),"FIT",IF(AND(C114="VISIBILITY / DISCOVERY",E114="SEARCH / VISIBILITY OBSERVATION"),"FIT",IF(AND(C114="PUBLIC MARKETING / ADVERTISING CLAIM",E114="UK ADVERTISING / CLAIMS GOVERNANCE"),"FIT",IF(AND(OR(C114="CLINICAL EFFICACY / EFFECT",C114="SAFETY",C114="PATIENT ELIGIBILITY / SUITABILITY"),OR(E114="CLINICAL GUIDELINE / EVIDENCE STANDARD",E114="MANUFACTURER / PRODUCT PAGE")),"REVIEW","MISMATCH"))))))))</x:f>
      </x:c>
      <x:c r="S114" s="21" t="str">
        <x:f>IF(A114="","",IF(OR(P114&lt;&gt;"VALID",Q114&lt;&gt;"READY",X114&lt;&gt;"MATCH"),"BLOCKED",IF(W114="UNRESOLVED","BLOCKED - EVIDENCE UNRESOLVED",IF(W114="INFERRED","ESCALATE",IF(F114&lt;&gt;"CURRENT","BLOCKED - FRESHNESS",IF(G114&lt;&gt;"YES","BLOCKED - JURISDICTION",IF(H114="OPEN","BLOCKED - CONFLICT",IF(AND(OR(C114="CLINICAL EFFICACY / EFFECT",C114="SAFETY",C114="PATIENT ELIGIBILITY / SUITABILITY"),I114="REQUIRED / NOT COMPLETED"),"ESCALATE",IF(R114="MISMATCH","BLOCKED",IF(R114="REVIEW","ESCALATE","READY"))))))))))</x:f>
      </x:c>
      <x:c r="T114" s="21" t="str">
        <x:f>IF(A114="","",IF(S114="READY",IF(C114="REGULATORY / REGISTRATION STATUS","PUBLISH OFFICIAL STATUS",IF(OR(C114="SERVICE EXISTS / IS OFFERED",C114="ACCESS / AVAILABILITY"),"PUBLISH SERVICE FACT",IF(C114="PUBLIC MARKETING / ADVERTISING CLAIM","PUBLISH SCOPED CONTEXT",IF(C114="EXPERIENCE SIGNAL","REFERENCE ONLY",IF(C114="VISIBILITY / DISCOVERY","DISCOVERY ONLY","PUBLISH SCOPED CONTEXT"))))),IF(S114="ESCALATE","ESCALATE","REFUSE STRONGER CLAIM")))</x:f>
      </x:c>
      <x:c r="U114" s="21" t="str">
        <x:f>IF(A114="","",IF(C114="REGULATORY / REGISTRATION STATUS","Do not infer clinical superiority, outcomes or current capacity.",IF(OR(C114="SERVICE EXISTS / IS OFFERED",C114="ACCESS / AVAILABILITY"),"Do not infer efficacy, safety, suitability or comparative quality.",IF(C114="PUBLIC MARKETING / ADVERTISING CLAIM","Do not infer clinical efficacy, patient suitability, treatment outcomes or legal clearance for a specific advert.",IF(C114="EXPERIENCE SIGNAL","Do not infer representative efficacy, safety rates or causal outcomes.",IF(C114="VISIBILITY / DISCOVERY","Do not infer healthcare quality, efficacy, safety, capacity or suitability.","Do not infer a consequential healthcare claim beyond the reviewed evidence scope."))))))</x:f>
      </x:c>
      <x:c r="V114" s="21" t="str">
        <x:f>IF(A114="","","Reopen when source role, freshness, jurisdiction, material conflict, specialist-review state or claim scope changes.")</x:f>
      </x:c>
      <x:c r="W114" s="34" t="str">
        <x:f>IF(D114="","",IF(COUNTIFS(EVIDENCE_PACKET!$A$6:$A$205,D114,EVIDENCE_PACKET!$B$6:$B$205,A114,EVIDENCE_PACKET!$O$6:$O$205,"VALID")=1,VLOOKUP(D114,EVIDENCE_PACKET!$A$6:$O$205,5,FALSE),"INVALID LINK"))</x:f>
      </x:c>
      <x:c r="X114" s="34" t="str">
        <x:f>IF(A114="","",IF(Q114&lt;&gt;"READY","INVALID - EVIDENCE LINK",IF(AND(E114=VLOOKUP(D114,EVIDENCE_PACKET!$A$6:$O$205,3,FALSE),W114=VLOOKUP(D114,EVIDENCE_PACKET!$A$6:$O$205,5,FALSE),F114=VLOOKUP(D114,EVIDENCE_PACKET!$A$6:$O$205,6,FALSE),G114=VLOOKUP(D114,EVIDENCE_PACKET!$A$6:$O$205,7,FALSE)),"MATCH","MISMATCH - UPSTREAM EVIDENCE")))</x:f>
      </x:c>
    </x:row>
    <x:row r="115">
      <x:c r="A115" s="17"/>
      <x:c r="B115" s="17"/>
      <x:c r="C115" s="17"/>
      <x:c r="D115" s="17"/>
      <x:c r="E115" s="34" t="str">
        <x:f>IF(D115="","",IF(COUNTIFS(EVIDENCE_PACKET!$A$6:$A$205,D115,EVIDENCE_PACKET!$B$6:$B$205,A115,EVIDENCE_PACKET!$O$6:$O$205,"VALID")=1,VLOOKUP(D115,EVIDENCE_PACKET!$A$6:$O$205,3,FALSE),"INVALID LINK"))</x:f>
      </x:c>
      <x:c r="F115" s="34" t="str">
        <x:f>IF(D115="","",IF(COUNTIFS(EVIDENCE_PACKET!$A$6:$A$205,D115,EVIDENCE_PACKET!$B$6:$B$205,A115,EVIDENCE_PACKET!$O$6:$O$205,"VALID")=1,VLOOKUP(D115,EVIDENCE_PACKET!$A$6:$O$205,6,FALSE),"INVALID LINK"))</x:f>
      </x:c>
      <x:c r="G115" s="34" t="str">
        <x:f>IF(D115="","",IF(COUNTIFS(EVIDENCE_PACKET!$A$6:$A$205,D115,EVIDENCE_PACKET!$B$6:$B$205,A115,EVIDENCE_PACKET!$O$6:$O$205,"VALID")=1,VLOOKUP(D115,EVIDENCE_PACKET!$A$6:$O$205,7,FALSE),"INVALID LINK"))</x:f>
      </x:c>
      <x:c r="H115" s="34" t="str">
        <x:f>IF(A115="","",IF(COUNTIFS(CONFLICTS!$B$6:$B$205,A115,CONFLICTS!$H$6:$H$205,"YES",CONFLICTS!$I$6:$I$205,"OPEN",CONFLICTS!$R$6:$R$205,"VALID")&gt;0,"OPEN",IF(COUNTIFS(CONFLICTS!$B$6:$B$205,A115,CONFLICTS!$I$6:$I$205,"RESOLVED",CONFLICTS!$R$6:$R$205,"VALID")&gt;0,"RESOLVED","NONE")))</x:f>
      </x:c>
      <x:c r="I115" s="17"/>
      <x:c r="J115" s="17"/>
      <x:c r="K115" s="21" t="str">
        <x:f>IF(C115="","",IF(AND(COUNTIF(LISTS!$B$2:$B$10,C115)=1,C115=UPPER(C115)),"VALID","INVALID"))</x:f>
      </x:c>
      <x:c r="L115" s="21" t="str">
        <x:f>IF(E115="","",IF(AND(COUNTIF(LISTS!$A$2:$A$8,E115)=1,E115=UPPER(E115)),"VALID","INVALID"))</x:f>
      </x:c>
      <x:c r="M115" s="21" t="str">
        <x:f>IF(F115="","",IF(AND(COUNTIF(LISTS!$D$2:$D$4,F115)=1,IFERROR(FIND(F115,UPPER(F115)),0)=1),"VALID","INVALID"))</x:f>
      </x:c>
      <x:c r="N115" s="21" t="str">
        <x:f>IF(G115="","",IF(AND(COUNTIF(LISTS!$E$2:$E$4,G115)=1,IFERROR(FIND(G115,UPPER(G115)),0)=1),"VALID","INVALID"))</x:f>
      </x:c>
      <x:c r="O115" s="21" t="str">
        <x:f>IF(I115="","",IF(AND(COUNTIF(LISTS!$I$2:$I$4,I115)=1,IFERROR(FIND(I115,UPPER(I115)),0)=1),"VALID","INVALID"))</x:f>
      </x:c>
      <x:c r="P115" s="21" t="str">
        <x:f>IF(A115="","",IF(COUNTIF($A$6:$A$205,A115)&gt;1,"INVALID - DUPLICATE ID",IF(AND(B115&lt;&gt;"",D115&lt;&gt;"",J115&lt;&gt;"",OR(H115="NONE",H115="OPEN",H115="RESOLVED"),K115="VALID",L115="VALID",M115="VALID",N115="VALID",O115="VALID"),"VALID","INVALID - CONTROL TOKEN")))</x:f>
      </x:c>
      <x:c r="Q115" s="21" t="str">
        <x:f>IF(A115="","",IF(COUNTIFS(EVIDENCE_PACKET!$A$6:$A$205,D115,EVIDENCE_PACKET!$B$6:$B$205,A115,EVIDENCE_PACKET!$O$6:$O$205,"VALID")=1,"READY","INVALID - EVIDENCE LINK"))</x:f>
      </x:c>
      <x:c r="R115" s="21" t="str">
        <x:f>IF(A115="","",IF(OR(P115&lt;&gt;"VALID",Q115&lt;&gt;"READY",X115&lt;&gt;"MATCH"),"BLOCKED",IF(AND(C115="REGULATORY / REGISTRATION STATUS",E115="REGULATOR / OFFICIAL REGISTER"),"FIT",IF(AND(OR(C115="SERVICE EXISTS / IS OFFERED",C115="ACCESS / AVAILABILITY"),E115="PROVIDER FIRST-PARTY PAGE"),"FIT",IF(AND(C115="EXPERIENCE SIGNAL",E115="REVIEW / FORUM / TESTIMONIAL"),"FIT",IF(AND(C115="VISIBILITY / DISCOVERY",E115="SEARCH / VISIBILITY OBSERVATION"),"FIT",IF(AND(C115="PUBLIC MARKETING / ADVERTISING CLAIM",E115="UK ADVERTISING / CLAIMS GOVERNANCE"),"FIT",IF(AND(OR(C115="CLINICAL EFFICACY / EFFECT",C115="SAFETY",C115="PATIENT ELIGIBILITY / SUITABILITY"),OR(E115="CLINICAL GUIDELINE / EVIDENCE STANDARD",E115="MANUFACTURER / PRODUCT PAGE")),"REVIEW","MISMATCH"))))))))</x:f>
      </x:c>
      <x:c r="S115" s="21" t="str">
        <x:f>IF(A115="","",IF(OR(P115&lt;&gt;"VALID",Q115&lt;&gt;"READY",X115&lt;&gt;"MATCH"),"BLOCKED",IF(W115="UNRESOLVED","BLOCKED - EVIDENCE UNRESOLVED",IF(W115="INFERRED","ESCALATE",IF(F115&lt;&gt;"CURRENT","BLOCKED - FRESHNESS",IF(G115&lt;&gt;"YES","BLOCKED - JURISDICTION",IF(H115="OPEN","BLOCKED - CONFLICT",IF(AND(OR(C115="CLINICAL EFFICACY / EFFECT",C115="SAFETY",C115="PATIENT ELIGIBILITY / SUITABILITY"),I115="REQUIRED / NOT COMPLETED"),"ESCALATE",IF(R115="MISMATCH","BLOCKED",IF(R115="REVIEW","ESCALATE","READY"))))))))))</x:f>
      </x:c>
      <x:c r="T115" s="21" t="str">
        <x:f>IF(A115="","",IF(S115="READY",IF(C115="REGULATORY / REGISTRATION STATUS","PUBLISH OFFICIAL STATUS",IF(OR(C115="SERVICE EXISTS / IS OFFERED",C115="ACCESS / AVAILABILITY"),"PUBLISH SERVICE FACT",IF(C115="PUBLIC MARKETING / ADVERTISING CLAIM","PUBLISH SCOPED CONTEXT",IF(C115="EXPERIENCE SIGNAL","REFERENCE ONLY",IF(C115="VISIBILITY / DISCOVERY","DISCOVERY ONLY","PUBLISH SCOPED CONTEXT"))))),IF(S115="ESCALATE","ESCALATE","REFUSE STRONGER CLAIM")))</x:f>
      </x:c>
      <x:c r="U115" s="21" t="str">
        <x:f>IF(A115="","",IF(C115="REGULATORY / REGISTRATION STATUS","Do not infer clinical superiority, outcomes or current capacity.",IF(OR(C115="SERVICE EXISTS / IS OFFERED",C115="ACCESS / AVAILABILITY"),"Do not infer efficacy, safety, suitability or comparative quality.",IF(C115="PUBLIC MARKETING / ADVERTISING CLAIM","Do not infer clinical efficacy, patient suitability, treatment outcomes or legal clearance for a specific advert.",IF(C115="EXPERIENCE SIGNAL","Do not infer representative efficacy, safety rates or causal outcomes.",IF(C115="VISIBILITY / DISCOVERY","Do not infer healthcare quality, efficacy, safety, capacity or suitability.","Do not infer a consequential healthcare claim beyond the reviewed evidence scope."))))))</x:f>
      </x:c>
      <x:c r="V115" s="21" t="str">
        <x:f>IF(A115="","","Reopen when source role, freshness, jurisdiction, material conflict, specialist-review state or claim scope changes.")</x:f>
      </x:c>
      <x:c r="W115" s="34" t="str">
        <x:f>IF(D115="","",IF(COUNTIFS(EVIDENCE_PACKET!$A$6:$A$205,D115,EVIDENCE_PACKET!$B$6:$B$205,A115,EVIDENCE_PACKET!$O$6:$O$205,"VALID")=1,VLOOKUP(D115,EVIDENCE_PACKET!$A$6:$O$205,5,FALSE),"INVALID LINK"))</x:f>
      </x:c>
      <x:c r="X115" s="34" t="str">
        <x:f>IF(A115="","",IF(Q115&lt;&gt;"READY","INVALID - EVIDENCE LINK",IF(AND(E115=VLOOKUP(D115,EVIDENCE_PACKET!$A$6:$O$205,3,FALSE),W115=VLOOKUP(D115,EVIDENCE_PACKET!$A$6:$O$205,5,FALSE),F115=VLOOKUP(D115,EVIDENCE_PACKET!$A$6:$O$205,6,FALSE),G115=VLOOKUP(D115,EVIDENCE_PACKET!$A$6:$O$205,7,FALSE)),"MATCH","MISMATCH - UPSTREAM EVIDENCE")))</x:f>
      </x:c>
    </x:row>
    <x:row r="116">
      <x:c r="A116" s="17"/>
      <x:c r="B116" s="17"/>
      <x:c r="C116" s="17"/>
      <x:c r="D116" s="17"/>
      <x:c r="E116" s="34" t="str">
        <x:f>IF(D116="","",IF(COUNTIFS(EVIDENCE_PACKET!$A$6:$A$205,D116,EVIDENCE_PACKET!$B$6:$B$205,A116,EVIDENCE_PACKET!$O$6:$O$205,"VALID")=1,VLOOKUP(D116,EVIDENCE_PACKET!$A$6:$O$205,3,FALSE),"INVALID LINK"))</x:f>
      </x:c>
      <x:c r="F116" s="34" t="str">
        <x:f>IF(D116="","",IF(COUNTIFS(EVIDENCE_PACKET!$A$6:$A$205,D116,EVIDENCE_PACKET!$B$6:$B$205,A116,EVIDENCE_PACKET!$O$6:$O$205,"VALID")=1,VLOOKUP(D116,EVIDENCE_PACKET!$A$6:$O$205,6,FALSE),"INVALID LINK"))</x:f>
      </x:c>
      <x:c r="G116" s="34" t="str">
        <x:f>IF(D116="","",IF(COUNTIFS(EVIDENCE_PACKET!$A$6:$A$205,D116,EVIDENCE_PACKET!$B$6:$B$205,A116,EVIDENCE_PACKET!$O$6:$O$205,"VALID")=1,VLOOKUP(D116,EVIDENCE_PACKET!$A$6:$O$205,7,FALSE),"INVALID LINK"))</x:f>
      </x:c>
      <x:c r="H116" s="34" t="str">
        <x:f>IF(A116="","",IF(COUNTIFS(CONFLICTS!$B$6:$B$205,A116,CONFLICTS!$H$6:$H$205,"YES",CONFLICTS!$I$6:$I$205,"OPEN",CONFLICTS!$R$6:$R$205,"VALID")&gt;0,"OPEN",IF(COUNTIFS(CONFLICTS!$B$6:$B$205,A116,CONFLICTS!$I$6:$I$205,"RESOLVED",CONFLICTS!$R$6:$R$205,"VALID")&gt;0,"RESOLVED","NONE")))</x:f>
      </x:c>
      <x:c r="I116" s="17"/>
      <x:c r="J116" s="17"/>
      <x:c r="K116" s="21" t="str">
        <x:f>IF(C116="","",IF(AND(COUNTIF(LISTS!$B$2:$B$10,C116)=1,C116=UPPER(C116)),"VALID","INVALID"))</x:f>
      </x:c>
      <x:c r="L116" s="21" t="str">
        <x:f>IF(E116="","",IF(AND(COUNTIF(LISTS!$A$2:$A$8,E116)=1,E116=UPPER(E116)),"VALID","INVALID"))</x:f>
      </x:c>
      <x:c r="M116" s="21" t="str">
        <x:f>IF(F116="","",IF(AND(COUNTIF(LISTS!$D$2:$D$4,F116)=1,IFERROR(FIND(F116,UPPER(F116)),0)=1),"VALID","INVALID"))</x:f>
      </x:c>
      <x:c r="N116" s="21" t="str">
        <x:f>IF(G116="","",IF(AND(COUNTIF(LISTS!$E$2:$E$4,G116)=1,IFERROR(FIND(G116,UPPER(G116)),0)=1),"VALID","INVALID"))</x:f>
      </x:c>
      <x:c r="O116" s="21" t="str">
        <x:f>IF(I116="","",IF(AND(COUNTIF(LISTS!$I$2:$I$4,I116)=1,IFERROR(FIND(I116,UPPER(I116)),0)=1),"VALID","INVALID"))</x:f>
      </x:c>
      <x:c r="P116" s="21" t="str">
        <x:f>IF(A116="","",IF(COUNTIF($A$6:$A$205,A116)&gt;1,"INVALID - DUPLICATE ID",IF(AND(B116&lt;&gt;"",D116&lt;&gt;"",J116&lt;&gt;"",OR(H116="NONE",H116="OPEN",H116="RESOLVED"),K116="VALID",L116="VALID",M116="VALID",N116="VALID",O116="VALID"),"VALID","INVALID - CONTROL TOKEN")))</x:f>
      </x:c>
      <x:c r="Q116" s="21" t="str">
        <x:f>IF(A116="","",IF(COUNTIFS(EVIDENCE_PACKET!$A$6:$A$205,D116,EVIDENCE_PACKET!$B$6:$B$205,A116,EVIDENCE_PACKET!$O$6:$O$205,"VALID")=1,"READY","INVALID - EVIDENCE LINK"))</x:f>
      </x:c>
      <x:c r="R116" s="21" t="str">
        <x:f>IF(A116="","",IF(OR(P116&lt;&gt;"VALID",Q116&lt;&gt;"READY",X116&lt;&gt;"MATCH"),"BLOCKED",IF(AND(C116="REGULATORY / REGISTRATION STATUS",E116="REGULATOR / OFFICIAL REGISTER"),"FIT",IF(AND(OR(C116="SERVICE EXISTS / IS OFFERED",C116="ACCESS / AVAILABILITY"),E116="PROVIDER FIRST-PARTY PAGE"),"FIT",IF(AND(C116="EXPERIENCE SIGNAL",E116="REVIEW / FORUM / TESTIMONIAL"),"FIT",IF(AND(C116="VISIBILITY / DISCOVERY",E116="SEARCH / VISIBILITY OBSERVATION"),"FIT",IF(AND(C116="PUBLIC MARKETING / ADVERTISING CLAIM",E116="UK ADVERTISING / CLAIMS GOVERNANCE"),"FIT",IF(AND(OR(C116="CLINICAL EFFICACY / EFFECT",C116="SAFETY",C116="PATIENT ELIGIBILITY / SUITABILITY"),OR(E116="CLINICAL GUIDELINE / EVIDENCE STANDARD",E116="MANUFACTURER / PRODUCT PAGE")),"REVIEW","MISMATCH"))))))))</x:f>
      </x:c>
      <x:c r="S116" s="21" t="str">
        <x:f>IF(A116="","",IF(OR(P116&lt;&gt;"VALID",Q116&lt;&gt;"READY",X116&lt;&gt;"MATCH"),"BLOCKED",IF(W116="UNRESOLVED","BLOCKED - EVIDENCE UNRESOLVED",IF(W116="INFERRED","ESCALATE",IF(F116&lt;&gt;"CURRENT","BLOCKED - FRESHNESS",IF(G116&lt;&gt;"YES","BLOCKED - JURISDICTION",IF(H116="OPEN","BLOCKED - CONFLICT",IF(AND(OR(C116="CLINICAL EFFICACY / EFFECT",C116="SAFETY",C116="PATIENT ELIGIBILITY / SUITABILITY"),I116="REQUIRED / NOT COMPLETED"),"ESCALATE",IF(R116="MISMATCH","BLOCKED",IF(R116="REVIEW","ESCALATE","READY"))))))))))</x:f>
      </x:c>
      <x:c r="T116" s="21" t="str">
        <x:f>IF(A116="","",IF(S116="READY",IF(C116="REGULATORY / REGISTRATION STATUS","PUBLISH OFFICIAL STATUS",IF(OR(C116="SERVICE EXISTS / IS OFFERED",C116="ACCESS / AVAILABILITY"),"PUBLISH SERVICE FACT",IF(C116="PUBLIC MARKETING / ADVERTISING CLAIM","PUBLISH SCOPED CONTEXT",IF(C116="EXPERIENCE SIGNAL","REFERENCE ONLY",IF(C116="VISIBILITY / DISCOVERY","DISCOVERY ONLY","PUBLISH SCOPED CONTEXT"))))),IF(S116="ESCALATE","ESCALATE","REFUSE STRONGER CLAIM")))</x:f>
      </x:c>
      <x:c r="U116" s="21" t="str">
        <x:f>IF(A116="","",IF(C116="REGULATORY / REGISTRATION STATUS","Do not infer clinical superiority, outcomes or current capacity.",IF(OR(C116="SERVICE EXISTS / IS OFFERED",C116="ACCESS / AVAILABILITY"),"Do not infer efficacy, safety, suitability or comparative quality.",IF(C116="PUBLIC MARKETING / ADVERTISING CLAIM","Do not infer clinical efficacy, patient suitability, treatment outcomes or legal clearance for a specific advert.",IF(C116="EXPERIENCE SIGNAL","Do not infer representative efficacy, safety rates or causal outcomes.",IF(C116="VISIBILITY / DISCOVERY","Do not infer healthcare quality, efficacy, safety, capacity or suitability.","Do not infer a consequential healthcare claim beyond the reviewed evidence scope."))))))</x:f>
      </x:c>
      <x:c r="V116" s="21" t="str">
        <x:f>IF(A116="","","Reopen when source role, freshness, jurisdiction, material conflict, specialist-review state or claim scope changes.")</x:f>
      </x:c>
      <x:c r="W116" s="34" t="str">
        <x:f>IF(D116="","",IF(COUNTIFS(EVIDENCE_PACKET!$A$6:$A$205,D116,EVIDENCE_PACKET!$B$6:$B$205,A116,EVIDENCE_PACKET!$O$6:$O$205,"VALID")=1,VLOOKUP(D116,EVIDENCE_PACKET!$A$6:$O$205,5,FALSE),"INVALID LINK"))</x:f>
      </x:c>
      <x:c r="X116" s="34" t="str">
        <x:f>IF(A116="","",IF(Q116&lt;&gt;"READY","INVALID - EVIDENCE LINK",IF(AND(E116=VLOOKUP(D116,EVIDENCE_PACKET!$A$6:$O$205,3,FALSE),W116=VLOOKUP(D116,EVIDENCE_PACKET!$A$6:$O$205,5,FALSE),F116=VLOOKUP(D116,EVIDENCE_PACKET!$A$6:$O$205,6,FALSE),G116=VLOOKUP(D116,EVIDENCE_PACKET!$A$6:$O$205,7,FALSE)),"MATCH","MISMATCH - UPSTREAM EVIDENCE")))</x:f>
      </x:c>
    </x:row>
    <x:row r="117">
      <x:c r="A117" s="17"/>
      <x:c r="B117" s="17"/>
      <x:c r="C117" s="17"/>
      <x:c r="D117" s="17"/>
      <x:c r="E117" s="34" t="str">
        <x:f>IF(D117="","",IF(COUNTIFS(EVIDENCE_PACKET!$A$6:$A$205,D117,EVIDENCE_PACKET!$B$6:$B$205,A117,EVIDENCE_PACKET!$O$6:$O$205,"VALID")=1,VLOOKUP(D117,EVIDENCE_PACKET!$A$6:$O$205,3,FALSE),"INVALID LINK"))</x:f>
      </x:c>
      <x:c r="F117" s="34" t="str">
        <x:f>IF(D117="","",IF(COUNTIFS(EVIDENCE_PACKET!$A$6:$A$205,D117,EVIDENCE_PACKET!$B$6:$B$205,A117,EVIDENCE_PACKET!$O$6:$O$205,"VALID")=1,VLOOKUP(D117,EVIDENCE_PACKET!$A$6:$O$205,6,FALSE),"INVALID LINK"))</x:f>
      </x:c>
      <x:c r="G117" s="34" t="str">
        <x:f>IF(D117="","",IF(COUNTIFS(EVIDENCE_PACKET!$A$6:$A$205,D117,EVIDENCE_PACKET!$B$6:$B$205,A117,EVIDENCE_PACKET!$O$6:$O$205,"VALID")=1,VLOOKUP(D117,EVIDENCE_PACKET!$A$6:$O$205,7,FALSE),"INVALID LINK"))</x:f>
      </x:c>
      <x:c r="H117" s="34" t="str">
        <x:f>IF(A117="","",IF(COUNTIFS(CONFLICTS!$B$6:$B$205,A117,CONFLICTS!$H$6:$H$205,"YES",CONFLICTS!$I$6:$I$205,"OPEN",CONFLICTS!$R$6:$R$205,"VALID")&gt;0,"OPEN",IF(COUNTIFS(CONFLICTS!$B$6:$B$205,A117,CONFLICTS!$I$6:$I$205,"RESOLVED",CONFLICTS!$R$6:$R$205,"VALID")&gt;0,"RESOLVED","NONE")))</x:f>
      </x:c>
      <x:c r="I117" s="17"/>
      <x:c r="J117" s="17"/>
      <x:c r="K117" s="21" t="str">
        <x:f>IF(C117="","",IF(AND(COUNTIF(LISTS!$B$2:$B$10,C117)=1,C117=UPPER(C117)),"VALID","INVALID"))</x:f>
      </x:c>
      <x:c r="L117" s="21" t="str">
        <x:f>IF(E117="","",IF(AND(COUNTIF(LISTS!$A$2:$A$8,E117)=1,E117=UPPER(E117)),"VALID","INVALID"))</x:f>
      </x:c>
      <x:c r="M117" s="21" t="str">
        <x:f>IF(F117="","",IF(AND(COUNTIF(LISTS!$D$2:$D$4,F117)=1,IFERROR(FIND(F117,UPPER(F117)),0)=1),"VALID","INVALID"))</x:f>
      </x:c>
      <x:c r="N117" s="21" t="str">
        <x:f>IF(G117="","",IF(AND(COUNTIF(LISTS!$E$2:$E$4,G117)=1,IFERROR(FIND(G117,UPPER(G117)),0)=1),"VALID","INVALID"))</x:f>
      </x:c>
      <x:c r="O117" s="21" t="str">
        <x:f>IF(I117="","",IF(AND(COUNTIF(LISTS!$I$2:$I$4,I117)=1,IFERROR(FIND(I117,UPPER(I117)),0)=1),"VALID","INVALID"))</x:f>
      </x:c>
      <x:c r="P117" s="21" t="str">
        <x:f>IF(A117="","",IF(COUNTIF($A$6:$A$205,A117)&gt;1,"INVALID - DUPLICATE ID",IF(AND(B117&lt;&gt;"",D117&lt;&gt;"",J117&lt;&gt;"",OR(H117="NONE",H117="OPEN",H117="RESOLVED"),K117="VALID",L117="VALID",M117="VALID",N117="VALID",O117="VALID"),"VALID","INVALID - CONTROL TOKEN")))</x:f>
      </x:c>
      <x:c r="Q117" s="21" t="str">
        <x:f>IF(A117="","",IF(COUNTIFS(EVIDENCE_PACKET!$A$6:$A$205,D117,EVIDENCE_PACKET!$B$6:$B$205,A117,EVIDENCE_PACKET!$O$6:$O$205,"VALID")=1,"READY","INVALID - EVIDENCE LINK"))</x:f>
      </x:c>
      <x:c r="R117" s="21" t="str">
        <x:f>IF(A117="","",IF(OR(P117&lt;&gt;"VALID",Q117&lt;&gt;"READY",X117&lt;&gt;"MATCH"),"BLOCKED",IF(AND(C117="REGULATORY / REGISTRATION STATUS",E117="REGULATOR / OFFICIAL REGISTER"),"FIT",IF(AND(OR(C117="SERVICE EXISTS / IS OFFERED",C117="ACCESS / AVAILABILITY"),E117="PROVIDER FIRST-PARTY PAGE"),"FIT",IF(AND(C117="EXPERIENCE SIGNAL",E117="REVIEW / FORUM / TESTIMONIAL"),"FIT",IF(AND(C117="VISIBILITY / DISCOVERY",E117="SEARCH / VISIBILITY OBSERVATION"),"FIT",IF(AND(C117="PUBLIC MARKETING / ADVERTISING CLAIM",E117="UK ADVERTISING / CLAIMS GOVERNANCE"),"FIT",IF(AND(OR(C117="CLINICAL EFFICACY / EFFECT",C117="SAFETY",C117="PATIENT ELIGIBILITY / SUITABILITY"),OR(E117="CLINICAL GUIDELINE / EVIDENCE STANDARD",E117="MANUFACTURER / PRODUCT PAGE")),"REVIEW","MISMATCH"))))))))</x:f>
      </x:c>
      <x:c r="S117" s="21" t="str">
        <x:f>IF(A117="","",IF(OR(P117&lt;&gt;"VALID",Q117&lt;&gt;"READY",X117&lt;&gt;"MATCH"),"BLOCKED",IF(W117="UNRESOLVED","BLOCKED - EVIDENCE UNRESOLVED",IF(W117="INFERRED","ESCALATE",IF(F117&lt;&gt;"CURRENT","BLOCKED - FRESHNESS",IF(G117&lt;&gt;"YES","BLOCKED - JURISDICTION",IF(H117="OPEN","BLOCKED - CONFLICT",IF(AND(OR(C117="CLINICAL EFFICACY / EFFECT",C117="SAFETY",C117="PATIENT ELIGIBILITY / SUITABILITY"),I117="REQUIRED / NOT COMPLETED"),"ESCALATE",IF(R117="MISMATCH","BLOCKED",IF(R117="REVIEW","ESCALATE","READY"))))))))))</x:f>
      </x:c>
      <x:c r="T117" s="21" t="str">
        <x:f>IF(A117="","",IF(S117="READY",IF(C117="REGULATORY / REGISTRATION STATUS","PUBLISH OFFICIAL STATUS",IF(OR(C117="SERVICE EXISTS / IS OFFERED",C117="ACCESS / AVAILABILITY"),"PUBLISH SERVICE FACT",IF(C117="PUBLIC MARKETING / ADVERTISING CLAIM","PUBLISH SCOPED CONTEXT",IF(C117="EXPERIENCE SIGNAL","REFERENCE ONLY",IF(C117="VISIBILITY / DISCOVERY","DISCOVERY ONLY","PUBLISH SCOPED CONTEXT"))))),IF(S117="ESCALATE","ESCALATE","REFUSE STRONGER CLAIM")))</x:f>
      </x:c>
      <x:c r="U117" s="21" t="str">
        <x:f>IF(A117="","",IF(C117="REGULATORY / REGISTRATION STATUS","Do not infer clinical superiority, outcomes or current capacity.",IF(OR(C117="SERVICE EXISTS / IS OFFERED",C117="ACCESS / AVAILABILITY"),"Do not infer efficacy, safety, suitability or comparative quality.",IF(C117="PUBLIC MARKETING / ADVERTISING CLAIM","Do not infer clinical efficacy, patient suitability, treatment outcomes or legal clearance for a specific advert.",IF(C117="EXPERIENCE SIGNAL","Do not infer representative efficacy, safety rates or causal outcomes.",IF(C117="VISIBILITY / DISCOVERY","Do not infer healthcare quality, efficacy, safety, capacity or suitability.","Do not infer a consequential healthcare claim beyond the reviewed evidence scope."))))))</x:f>
      </x:c>
      <x:c r="V117" s="21" t="str">
        <x:f>IF(A117="","","Reopen when source role, freshness, jurisdiction, material conflict, specialist-review state or claim scope changes.")</x:f>
      </x:c>
      <x:c r="W117" s="34" t="str">
        <x:f>IF(D117="","",IF(COUNTIFS(EVIDENCE_PACKET!$A$6:$A$205,D117,EVIDENCE_PACKET!$B$6:$B$205,A117,EVIDENCE_PACKET!$O$6:$O$205,"VALID")=1,VLOOKUP(D117,EVIDENCE_PACKET!$A$6:$O$205,5,FALSE),"INVALID LINK"))</x:f>
      </x:c>
      <x:c r="X117" s="34" t="str">
        <x:f>IF(A117="","",IF(Q117&lt;&gt;"READY","INVALID - EVIDENCE LINK",IF(AND(E117=VLOOKUP(D117,EVIDENCE_PACKET!$A$6:$O$205,3,FALSE),W117=VLOOKUP(D117,EVIDENCE_PACKET!$A$6:$O$205,5,FALSE),F117=VLOOKUP(D117,EVIDENCE_PACKET!$A$6:$O$205,6,FALSE),G117=VLOOKUP(D117,EVIDENCE_PACKET!$A$6:$O$205,7,FALSE)),"MATCH","MISMATCH - UPSTREAM EVIDENCE")))</x:f>
      </x:c>
    </x:row>
    <x:row r="118">
      <x:c r="A118" s="17"/>
      <x:c r="B118" s="17"/>
      <x:c r="C118" s="17"/>
      <x:c r="D118" s="17"/>
      <x:c r="E118" s="34" t="str">
        <x:f>IF(D118="","",IF(COUNTIFS(EVIDENCE_PACKET!$A$6:$A$205,D118,EVIDENCE_PACKET!$B$6:$B$205,A118,EVIDENCE_PACKET!$O$6:$O$205,"VALID")=1,VLOOKUP(D118,EVIDENCE_PACKET!$A$6:$O$205,3,FALSE),"INVALID LINK"))</x:f>
      </x:c>
      <x:c r="F118" s="34" t="str">
        <x:f>IF(D118="","",IF(COUNTIFS(EVIDENCE_PACKET!$A$6:$A$205,D118,EVIDENCE_PACKET!$B$6:$B$205,A118,EVIDENCE_PACKET!$O$6:$O$205,"VALID")=1,VLOOKUP(D118,EVIDENCE_PACKET!$A$6:$O$205,6,FALSE),"INVALID LINK"))</x:f>
      </x:c>
      <x:c r="G118" s="34" t="str">
        <x:f>IF(D118="","",IF(COUNTIFS(EVIDENCE_PACKET!$A$6:$A$205,D118,EVIDENCE_PACKET!$B$6:$B$205,A118,EVIDENCE_PACKET!$O$6:$O$205,"VALID")=1,VLOOKUP(D118,EVIDENCE_PACKET!$A$6:$O$205,7,FALSE),"INVALID LINK"))</x:f>
      </x:c>
      <x:c r="H118" s="34" t="str">
        <x:f>IF(A118="","",IF(COUNTIFS(CONFLICTS!$B$6:$B$205,A118,CONFLICTS!$H$6:$H$205,"YES",CONFLICTS!$I$6:$I$205,"OPEN",CONFLICTS!$R$6:$R$205,"VALID")&gt;0,"OPEN",IF(COUNTIFS(CONFLICTS!$B$6:$B$205,A118,CONFLICTS!$I$6:$I$205,"RESOLVED",CONFLICTS!$R$6:$R$205,"VALID")&gt;0,"RESOLVED","NONE")))</x:f>
      </x:c>
      <x:c r="I118" s="17"/>
      <x:c r="J118" s="17"/>
      <x:c r="K118" s="21" t="str">
        <x:f>IF(C118="","",IF(AND(COUNTIF(LISTS!$B$2:$B$10,C118)=1,C118=UPPER(C118)),"VALID","INVALID"))</x:f>
      </x:c>
      <x:c r="L118" s="21" t="str">
        <x:f>IF(E118="","",IF(AND(COUNTIF(LISTS!$A$2:$A$8,E118)=1,E118=UPPER(E118)),"VALID","INVALID"))</x:f>
      </x:c>
      <x:c r="M118" s="21" t="str">
        <x:f>IF(F118="","",IF(AND(COUNTIF(LISTS!$D$2:$D$4,F118)=1,IFERROR(FIND(F118,UPPER(F118)),0)=1),"VALID","INVALID"))</x:f>
      </x:c>
      <x:c r="N118" s="21" t="str">
        <x:f>IF(G118="","",IF(AND(COUNTIF(LISTS!$E$2:$E$4,G118)=1,IFERROR(FIND(G118,UPPER(G118)),0)=1),"VALID","INVALID"))</x:f>
      </x:c>
      <x:c r="O118" s="21" t="str">
        <x:f>IF(I118="","",IF(AND(COUNTIF(LISTS!$I$2:$I$4,I118)=1,IFERROR(FIND(I118,UPPER(I118)),0)=1),"VALID","INVALID"))</x:f>
      </x:c>
      <x:c r="P118" s="21" t="str">
        <x:f>IF(A118="","",IF(COUNTIF($A$6:$A$205,A118)&gt;1,"INVALID - DUPLICATE ID",IF(AND(B118&lt;&gt;"",D118&lt;&gt;"",J118&lt;&gt;"",OR(H118="NONE",H118="OPEN",H118="RESOLVED"),K118="VALID",L118="VALID",M118="VALID",N118="VALID",O118="VALID"),"VALID","INVALID - CONTROL TOKEN")))</x:f>
      </x:c>
      <x:c r="Q118" s="21" t="str">
        <x:f>IF(A118="","",IF(COUNTIFS(EVIDENCE_PACKET!$A$6:$A$205,D118,EVIDENCE_PACKET!$B$6:$B$205,A118,EVIDENCE_PACKET!$O$6:$O$205,"VALID")=1,"READY","INVALID - EVIDENCE LINK"))</x:f>
      </x:c>
      <x:c r="R118" s="21" t="str">
        <x:f>IF(A118="","",IF(OR(P118&lt;&gt;"VALID",Q118&lt;&gt;"READY",X118&lt;&gt;"MATCH"),"BLOCKED",IF(AND(C118="REGULATORY / REGISTRATION STATUS",E118="REGULATOR / OFFICIAL REGISTER"),"FIT",IF(AND(OR(C118="SERVICE EXISTS / IS OFFERED",C118="ACCESS / AVAILABILITY"),E118="PROVIDER FIRST-PARTY PAGE"),"FIT",IF(AND(C118="EXPERIENCE SIGNAL",E118="REVIEW / FORUM / TESTIMONIAL"),"FIT",IF(AND(C118="VISIBILITY / DISCOVERY",E118="SEARCH / VISIBILITY OBSERVATION"),"FIT",IF(AND(C118="PUBLIC MARKETING / ADVERTISING CLAIM",E118="UK ADVERTISING / CLAIMS GOVERNANCE"),"FIT",IF(AND(OR(C118="CLINICAL EFFICACY / EFFECT",C118="SAFETY",C118="PATIENT ELIGIBILITY / SUITABILITY"),OR(E118="CLINICAL GUIDELINE / EVIDENCE STANDARD",E118="MANUFACTURER / PRODUCT PAGE")),"REVIEW","MISMATCH"))))))))</x:f>
      </x:c>
      <x:c r="S118" s="21" t="str">
        <x:f>IF(A118="","",IF(OR(P118&lt;&gt;"VALID",Q118&lt;&gt;"READY",X118&lt;&gt;"MATCH"),"BLOCKED",IF(W118="UNRESOLVED","BLOCKED - EVIDENCE UNRESOLVED",IF(W118="INFERRED","ESCALATE",IF(F118&lt;&gt;"CURRENT","BLOCKED - FRESHNESS",IF(G118&lt;&gt;"YES","BLOCKED - JURISDICTION",IF(H118="OPEN","BLOCKED - CONFLICT",IF(AND(OR(C118="CLINICAL EFFICACY / EFFECT",C118="SAFETY",C118="PATIENT ELIGIBILITY / SUITABILITY"),I118="REQUIRED / NOT COMPLETED"),"ESCALATE",IF(R118="MISMATCH","BLOCKED",IF(R118="REVIEW","ESCALATE","READY"))))))))))</x:f>
      </x:c>
      <x:c r="T118" s="21" t="str">
        <x:f>IF(A118="","",IF(S118="READY",IF(C118="REGULATORY / REGISTRATION STATUS","PUBLISH OFFICIAL STATUS",IF(OR(C118="SERVICE EXISTS / IS OFFERED",C118="ACCESS / AVAILABILITY"),"PUBLISH SERVICE FACT",IF(C118="PUBLIC MARKETING / ADVERTISING CLAIM","PUBLISH SCOPED CONTEXT",IF(C118="EXPERIENCE SIGNAL","REFERENCE ONLY",IF(C118="VISIBILITY / DISCOVERY","DISCOVERY ONLY","PUBLISH SCOPED CONTEXT"))))),IF(S118="ESCALATE","ESCALATE","REFUSE STRONGER CLAIM")))</x:f>
      </x:c>
      <x:c r="U118" s="21" t="str">
        <x:f>IF(A118="","",IF(C118="REGULATORY / REGISTRATION STATUS","Do not infer clinical superiority, outcomes or current capacity.",IF(OR(C118="SERVICE EXISTS / IS OFFERED",C118="ACCESS / AVAILABILITY"),"Do not infer efficacy, safety, suitability or comparative quality.",IF(C118="PUBLIC MARKETING / ADVERTISING CLAIM","Do not infer clinical efficacy, patient suitability, treatment outcomes or legal clearance for a specific advert.",IF(C118="EXPERIENCE SIGNAL","Do not infer representative efficacy, safety rates or causal outcomes.",IF(C118="VISIBILITY / DISCOVERY","Do not infer healthcare quality, efficacy, safety, capacity or suitability.","Do not infer a consequential healthcare claim beyond the reviewed evidence scope."))))))</x:f>
      </x:c>
      <x:c r="V118" s="21" t="str">
        <x:f>IF(A118="","","Reopen when source role, freshness, jurisdiction, material conflict, specialist-review state or claim scope changes.")</x:f>
      </x:c>
      <x:c r="W118" s="34" t="str">
        <x:f>IF(D118="","",IF(COUNTIFS(EVIDENCE_PACKET!$A$6:$A$205,D118,EVIDENCE_PACKET!$B$6:$B$205,A118,EVIDENCE_PACKET!$O$6:$O$205,"VALID")=1,VLOOKUP(D118,EVIDENCE_PACKET!$A$6:$O$205,5,FALSE),"INVALID LINK"))</x:f>
      </x:c>
      <x:c r="X118" s="34" t="str">
        <x:f>IF(A118="","",IF(Q118&lt;&gt;"READY","INVALID - EVIDENCE LINK",IF(AND(E118=VLOOKUP(D118,EVIDENCE_PACKET!$A$6:$O$205,3,FALSE),W118=VLOOKUP(D118,EVIDENCE_PACKET!$A$6:$O$205,5,FALSE),F118=VLOOKUP(D118,EVIDENCE_PACKET!$A$6:$O$205,6,FALSE),G118=VLOOKUP(D118,EVIDENCE_PACKET!$A$6:$O$205,7,FALSE)),"MATCH","MISMATCH - UPSTREAM EVIDENCE")))</x:f>
      </x:c>
    </x:row>
    <x:row r="119">
      <x:c r="A119" s="17"/>
      <x:c r="B119" s="17"/>
      <x:c r="C119" s="17"/>
      <x:c r="D119" s="17"/>
      <x:c r="E119" s="34" t="str">
        <x:f>IF(D119="","",IF(COUNTIFS(EVIDENCE_PACKET!$A$6:$A$205,D119,EVIDENCE_PACKET!$B$6:$B$205,A119,EVIDENCE_PACKET!$O$6:$O$205,"VALID")=1,VLOOKUP(D119,EVIDENCE_PACKET!$A$6:$O$205,3,FALSE),"INVALID LINK"))</x:f>
      </x:c>
      <x:c r="F119" s="34" t="str">
        <x:f>IF(D119="","",IF(COUNTIFS(EVIDENCE_PACKET!$A$6:$A$205,D119,EVIDENCE_PACKET!$B$6:$B$205,A119,EVIDENCE_PACKET!$O$6:$O$205,"VALID")=1,VLOOKUP(D119,EVIDENCE_PACKET!$A$6:$O$205,6,FALSE),"INVALID LINK"))</x:f>
      </x:c>
      <x:c r="G119" s="34" t="str">
        <x:f>IF(D119="","",IF(COUNTIFS(EVIDENCE_PACKET!$A$6:$A$205,D119,EVIDENCE_PACKET!$B$6:$B$205,A119,EVIDENCE_PACKET!$O$6:$O$205,"VALID")=1,VLOOKUP(D119,EVIDENCE_PACKET!$A$6:$O$205,7,FALSE),"INVALID LINK"))</x:f>
      </x:c>
      <x:c r="H119" s="34" t="str">
        <x:f>IF(A119="","",IF(COUNTIFS(CONFLICTS!$B$6:$B$205,A119,CONFLICTS!$H$6:$H$205,"YES",CONFLICTS!$I$6:$I$205,"OPEN",CONFLICTS!$R$6:$R$205,"VALID")&gt;0,"OPEN",IF(COUNTIFS(CONFLICTS!$B$6:$B$205,A119,CONFLICTS!$I$6:$I$205,"RESOLVED",CONFLICTS!$R$6:$R$205,"VALID")&gt;0,"RESOLVED","NONE")))</x:f>
      </x:c>
      <x:c r="I119" s="17"/>
      <x:c r="J119" s="17"/>
      <x:c r="K119" s="21" t="str">
        <x:f>IF(C119="","",IF(AND(COUNTIF(LISTS!$B$2:$B$10,C119)=1,C119=UPPER(C119)),"VALID","INVALID"))</x:f>
      </x:c>
      <x:c r="L119" s="21" t="str">
        <x:f>IF(E119="","",IF(AND(COUNTIF(LISTS!$A$2:$A$8,E119)=1,E119=UPPER(E119)),"VALID","INVALID"))</x:f>
      </x:c>
      <x:c r="M119" s="21" t="str">
        <x:f>IF(F119="","",IF(AND(COUNTIF(LISTS!$D$2:$D$4,F119)=1,IFERROR(FIND(F119,UPPER(F119)),0)=1),"VALID","INVALID"))</x:f>
      </x:c>
      <x:c r="N119" s="21" t="str">
        <x:f>IF(G119="","",IF(AND(COUNTIF(LISTS!$E$2:$E$4,G119)=1,IFERROR(FIND(G119,UPPER(G119)),0)=1),"VALID","INVALID"))</x:f>
      </x:c>
      <x:c r="O119" s="21" t="str">
        <x:f>IF(I119="","",IF(AND(COUNTIF(LISTS!$I$2:$I$4,I119)=1,IFERROR(FIND(I119,UPPER(I119)),0)=1),"VALID","INVALID"))</x:f>
      </x:c>
      <x:c r="P119" s="21" t="str">
        <x:f>IF(A119="","",IF(COUNTIF($A$6:$A$205,A119)&gt;1,"INVALID - DUPLICATE ID",IF(AND(B119&lt;&gt;"",D119&lt;&gt;"",J119&lt;&gt;"",OR(H119="NONE",H119="OPEN",H119="RESOLVED"),K119="VALID",L119="VALID",M119="VALID",N119="VALID",O119="VALID"),"VALID","INVALID - CONTROL TOKEN")))</x:f>
      </x:c>
      <x:c r="Q119" s="21" t="str">
        <x:f>IF(A119="","",IF(COUNTIFS(EVIDENCE_PACKET!$A$6:$A$205,D119,EVIDENCE_PACKET!$B$6:$B$205,A119,EVIDENCE_PACKET!$O$6:$O$205,"VALID")=1,"READY","INVALID - EVIDENCE LINK"))</x:f>
      </x:c>
      <x:c r="R119" s="21" t="str">
        <x:f>IF(A119="","",IF(OR(P119&lt;&gt;"VALID",Q119&lt;&gt;"READY",X119&lt;&gt;"MATCH"),"BLOCKED",IF(AND(C119="REGULATORY / REGISTRATION STATUS",E119="REGULATOR / OFFICIAL REGISTER"),"FIT",IF(AND(OR(C119="SERVICE EXISTS / IS OFFERED",C119="ACCESS / AVAILABILITY"),E119="PROVIDER FIRST-PARTY PAGE"),"FIT",IF(AND(C119="EXPERIENCE SIGNAL",E119="REVIEW / FORUM / TESTIMONIAL"),"FIT",IF(AND(C119="VISIBILITY / DISCOVERY",E119="SEARCH / VISIBILITY OBSERVATION"),"FIT",IF(AND(C119="PUBLIC MARKETING / ADVERTISING CLAIM",E119="UK ADVERTISING / CLAIMS GOVERNANCE"),"FIT",IF(AND(OR(C119="CLINICAL EFFICACY / EFFECT",C119="SAFETY",C119="PATIENT ELIGIBILITY / SUITABILITY"),OR(E119="CLINICAL GUIDELINE / EVIDENCE STANDARD",E119="MANUFACTURER / PRODUCT PAGE")),"REVIEW","MISMATCH"))))))))</x:f>
      </x:c>
      <x:c r="S119" s="21" t="str">
        <x:f>IF(A119="","",IF(OR(P119&lt;&gt;"VALID",Q119&lt;&gt;"READY",X119&lt;&gt;"MATCH"),"BLOCKED",IF(W119="UNRESOLVED","BLOCKED - EVIDENCE UNRESOLVED",IF(W119="INFERRED","ESCALATE",IF(F119&lt;&gt;"CURRENT","BLOCKED - FRESHNESS",IF(G119&lt;&gt;"YES","BLOCKED - JURISDICTION",IF(H119="OPEN","BLOCKED - CONFLICT",IF(AND(OR(C119="CLINICAL EFFICACY / EFFECT",C119="SAFETY",C119="PATIENT ELIGIBILITY / SUITABILITY"),I119="REQUIRED / NOT COMPLETED"),"ESCALATE",IF(R119="MISMATCH","BLOCKED",IF(R119="REVIEW","ESCALATE","READY"))))))))))</x:f>
      </x:c>
      <x:c r="T119" s="21" t="str">
        <x:f>IF(A119="","",IF(S119="READY",IF(C119="REGULATORY / REGISTRATION STATUS","PUBLISH OFFICIAL STATUS",IF(OR(C119="SERVICE EXISTS / IS OFFERED",C119="ACCESS / AVAILABILITY"),"PUBLISH SERVICE FACT",IF(C119="PUBLIC MARKETING / ADVERTISING CLAIM","PUBLISH SCOPED CONTEXT",IF(C119="EXPERIENCE SIGNAL","REFERENCE ONLY",IF(C119="VISIBILITY / DISCOVERY","DISCOVERY ONLY","PUBLISH SCOPED CONTEXT"))))),IF(S119="ESCALATE","ESCALATE","REFUSE STRONGER CLAIM")))</x:f>
      </x:c>
      <x:c r="U119" s="21" t="str">
        <x:f>IF(A119="","",IF(C119="REGULATORY / REGISTRATION STATUS","Do not infer clinical superiority, outcomes or current capacity.",IF(OR(C119="SERVICE EXISTS / IS OFFERED",C119="ACCESS / AVAILABILITY"),"Do not infer efficacy, safety, suitability or comparative quality.",IF(C119="PUBLIC MARKETING / ADVERTISING CLAIM","Do not infer clinical efficacy, patient suitability, treatment outcomes or legal clearance for a specific advert.",IF(C119="EXPERIENCE SIGNAL","Do not infer representative efficacy, safety rates or causal outcomes.",IF(C119="VISIBILITY / DISCOVERY","Do not infer healthcare quality, efficacy, safety, capacity or suitability.","Do not infer a consequential healthcare claim beyond the reviewed evidence scope."))))))</x:f>
      </x:c>
      <x:c r="V119" s="21" t="str">
        <x:f>IF(A119="","","Reopen when source role, freshness, jurisdiction, material conflict, specialist-review state or claim scope changes.")</x:f>
      </x:c>
      <x:c r="W119" s="34" t="str">
        <x:f>IF(D119="","",IF(COUNTIFS(EVIDENCE_PACKET!$A$6:$A$205,D119,EVIDENCE_PACKET!$B$6:$B$205,A119,EVIDENCE_PACKET!$O$6:$O$205,"VALID")=1,VLOOKUP(D119,EVIDENCE_PACKET!$A$6:$O$205,5,FALSE),"INVALID LINK"))</x:f>
      </x:c>
      <x:c r="X119" s="34" t="str">
        <x:f>IF(A119="","",IF(Q119&lt;&gt;"READY","INVALID - EVIDENCE LINK",IF(AND(E119=VLOOKUP(D119,EVIDENCE_PACKET!$A$6:$O$205,3,FALSE),W119=VLOOKUP(D119,EVIDENCE_PACKET!$A$6:$O$205,5,FALSE),F119=VLOOKUP(D119,EVIDENCE_PACKET!$A$6:$O$205,6,FALSE),G119=VLOOKUP(D119,EVIDENCE_PACKET!$A$6:$O$205,7,FALSE)),"MATCH","MISMATCH - UPSTREAM EVIDENCE")))</x:f>
      </x:c>
    </x:row>
    <x:row r="120">
      <x:c r="A120" s="17"/>
      <x:c r="B120" s="17"/>
      <x:c r="C120" s="17"/>
      <x:c r="D120" s="17"/>
      <x:c r="E120" s="34" t="str">
        <x:f>IF(D120="","",IF(COUNTIFS(EVIDENCE_PACKET!$A$6:$A$205,D120,EVIDENCE_PACKET!$B$6:$B$205,A120,EVIDENCE_PACKET!$O$6:$O$205,"VALID")=1,VLOOKUP(D120,EVIDENCE_PACKET!$A$6:$O$205,3,FALSE),"INVALID LINK"))</x:f>
      </x:c>
      <x:c r="F120" s="34" t="str">
        <x:f>IF(D120="","",IF(COUNTIFS(EVIDENCE_PACKET!$A$6:$A$205,D120,EVIDENCE_PACKET!$B$6:$B$205,A120,EVIDENCE_PACKET!$O$6:$O$205,"VALID")=1,VLOOKUP(D120,EVIDENCE_PACKET!$A$6:$O$205,6,FALSE),"INVALID LINK"))</x:f>
      </x:c>
      <x:c r="G120" s="34" t="str">
        <x:f>IF(D120="","",IF(COUNTIFS(EVIDENCE_PACKET!$A$6:$A$205,D120,EVIDENCE_PACKET!$B$6:$B$205,A120,EVIDENCE_PACKET!$O$6:$O$205,"VALID")=1,VLOOKUP(D120,EVIDENCE_PACKET!$A$6:$O$205,7,FALSE),"INVALID LINK"))</x:f>
      </x:c>
      <x:c r="H120" s="34" t="str">
        <x:f>IF(A120="","",IF(COUNTIFS(CONFLICTS!$B$6:$B$205,A120,CONFLICTS!$H$6:$H$205,"YES",CONFLICTS!$I$6:$I$205,"OPEN",CONFLICTS!$R$6:$R$205,"VALID")&gt;0,"OPEN",IF(COUNTIFS(CONFLICTS!$B$6:$B$205,A120,CONFLICTS!$I$6:$I$205,"RESOLVED",CONFLICTS!$R$6:$R$205,"VALID")&gt;0,"RESOLVED","NONE")))</x:f>
      </x:c>
      <x:c r="I120" s="17"/>
      <x:c r="J120" s="17"/>
      <x:c r="K120" s="21" t="str">
        <x:f>IF(C120="","",IF(AND(COUNTIF(LISTS!$B$2:$B$10,C120)=1,C120=UPPER(C120)),"VALID","INVALID"))</x:f>
      </x:c>
      <x:c r="L120" s="21" t="str">
        <x:f>IF(E120="","",IF(AND(COUNTIF(LISTS!$A$2:$A$8,E120)=1,E120=UPPER(E120)),"VALID","INVALID"))</x:f>
      </x:c>
      <x:c r="M120" s="21" t="str">
        <x:f>IF(F120="","",IF(AND(COUNTIF(LISTS!$D$2:$D$4,F120)=1,IFERROR(FIND(F120,UPPER(F120)),0)=1),"VALID","INVALID"))</x:f>
      </x:c>
      <x:c r="N120" s="21" t="str">
        <x:f>IF(G120="","",IF(AND(COUNTIF(LISTS!$E$2:$E$4,G120)=1,IFERROR(FIND(G120,UPPER(G120)),0)=1),"VALID","INVALID"))</x:f>
      </x:c>
      <x:c r="O120" s="21" t="str">
        <x:f>IF(I120="","",IF(AND(COUNTIF(LISTS!$I$2:$I$4,I120)=1,IFERROR(FIND(I120,UPPER(I120)),0)=1),"VALID","INVALID"))</x:f>
      </x:c>
      <x:c r="P120" s="21" t="str">
        <x:f>IF(A120="","",IF(COUNTIF($A$6:$A$205,A120)&gt;1,"INVALID - DUPLICATE ID",IF(AND(B120&lt;&gt;"",D120&lt;&gt;"",J120&lt;&gt;"",OR(H120="NONE",H120="OPEN",H120="RESOLVED"),K120="VALID",L120="VALID",M120="VALID",N120="VALID",O120="VALID"),"VALID","INVALID - CONTROL TOKEN")))</x:f>
      </x:c>
      <x:c r="Q120" s="21" t="str">
        <x:f>IF(A120="","",IF(COUNTIFS(EVIDENCE_PACKET!$A$6:$A$205,D120,EVIDENCE_PACKET!$B$6:$B$205,A120,EVIDENCE_PACKET!$O$6:$O$205,"VALID")=1,"READY","INVALID - EVIDENCE LINK"))</x:f>
      </x:c>
      <x:c r="R120" s="21" t="str">
        <x:f>IF(A120="","",IF(OR(P120&lt;&gt;"VALID",Q120&lt;&gt;"READY",X120&lt;&gt;"MATCH"),"BLOCKED",IF(AND(C120="REGULATORY / REGISTRATION STATUS",E120="REGULATOR / OFFICIAL REGISTER"),"FIT",IF(AND(OR(C120="SERVICE EXISTS / IS OFFERED",C120="ACCESS / AVAILABILITY"),E120="PROVIDER FIRST-PARTY PAGE"),"FIT",IF(AND(C120="EXPERIENCE SIGNAL",E120="REVIEW / FORUM / TESTIMONIAL"),"FIT",IF(AND(C120="VISIBILITY / DISCOVERY",E120="SEARCH / VISIBILITY OBSERVATION"),"FIT",IF(AND(C120="PUBLIC MARKETING / ADVERTISING CLAIM",E120="UK ADVERTISING / CLAIMS GOVERNANCE"),"FIT",IF(AND(OR(C120="CLINICAL EFFICACY / EFFECT",C120="SAFETY",C120="PATIENT ELIGIBILITY / SUITABILITY"),OR(E120="CLINICAL GUIDELINE / EVIDENCE STANDARD",E120="MANUFACTURER / PRODUCT PAGE")),"REVIEW","MISMATCH"))))))))</x:f>
      </x:c>
      <x:c r="S120" s="21" t="str">
        <x:f>IF(A120="","",IF(OR(P120&lt;&gt;"VALID",Q120&lt;&gt;"READY",X120&lt;&gt;"MATCH"),"BLOCKED",IF(W120="UNRESOLVED","BLOCKED - EVIDENCE UNRESOLVED",IF(W120="INFERRED","ESCALATE",IF(F120&lt;&gt;"CURRENT","BLOCKED - FRESHNESS",IF(G120&lt;&gt;"YES","BLOCKED - JURISDICTION",IF(H120="OPEN","BLOCKED - CONFLICT",IF(AND(OR(C120="CLINICAL EFFICACY / EFFECT",C120="SAFETY",C120="PATIENT ELIGIBILITY / SUITABILITY"),I120="REQUIRED / NOT COMPLETED"),"ESCALATE",IF(R120="MISMATCH","BLOCKED",IF(R120="REVIEW","ESCALATE","READY"))))))))))</x:f>
      </x:c>
      <x:c r="T120" s="21" t="str">
        <x:f>IF(A120="","",IF(S120="READY",IF(C120="REGULATORY / REGISTRATION STATUS","PUBLISH OFFICIAL STATUS",IF(OR(C120="SERVICE EXISTS / IS OFFERED",C120="ACCESS / AVAILABILITY"),"PUBLISH SERVICE FACT",IF(C120="PUBLIC MARKETING / ADVERTISING CLAIM","PUBLISH SCOPED CONTEXT",IF(C120="EXPERIENCE SIGNAL","REFERENCE ONLY",IF(C120="VISIBILITY / DISCOVERY","DISCOVERY ONLY","PUBLISH SCOPED CONTEXT"))))),IF(S120="ESCALATE","ESCALATE","REFUSE STRONGER CLAIM")))</x:f>
      </x:c>
      <x:c r="U120" s="21" t="str">
        <x:f>IF(A120="","",IF(C120="REGULATORY / REGISTRATION STATUS","Do not infer clinical superiority, outcomes or current capacity.",IF(OR(C120="SERVICE EXISTS / IS OFFERED",C120="ACCESS / AVAILABILITY"),"Do not infer efficacy, safety, suitability or comparative quality.",IF(C120="PUBLIC MARKETING / ADVERTISING CLAIM","Do not infer clinical efficacy, patient suitability, treatment outcomes or legal clearance for a specific advert.",IF(C120="EXPERIENCE SIGNAL","Do not infer representative efficacy, safety rates or causal outcomes.",IF(C120="VISIBILITY / DISCOVERY","Do not infer healthcare quality, efficacy, safety, capacity or suitability.","Do not infer a consequential healthcare claim beyond the reviewed evidence scope."))))))</x:f>
      </x:c>
      <x:c r="V120" s="21" t="str">
        <x:f>IF(A120="","","Reopen when source role, freshness, jurisdiction, material conflict, specialist-review state or claim scope changes.")</x:f>
      </x:c>
      <x:c r="W120" s="34" t="str">
        <x:f>IF(D120="","",IF(COUNTIFS(EVIDENCE_PACKET!$A$6:$A$205,D120,EVIDENCE_PACKET!$B$6:$B$205,A120,EVIDENCE_PACKET!$O$6:$O$205,"VALID")=1,VLOOKUP(D120,EVIDENCE_PACKET!$A$6:$O$205,5,FALSE),"INVALID LINK"))</x:f>
      </x:c>
      <x:c r="X120" s="34" t="str">
        <x:f>IF(A120="","",IF(Q120&lt;&gt;"READY","INVALID - EVIDENCE LINK",IF(AND(E120=VLOOKUP(D120,EVIDENCE_PACKET!$A$6:$O$205,3,FALSE),W120=VLOOKUP(D120,EVIDENCE_PACKET!$A$6:$O$205,5,FALSE),F120=VLOOKUP(D120,EVIDENCE_PACKET!$A$6:$O$205,6,FALSE),G120=VLOOKUP(D120,EVIDENCE_PACKET!$A$6:$O$205,7,FALSE)),"MATCH","MISMATCH - UPSTREAM EVIDENCE")))</x:f>
      </x:c>
    </x:row>
    <x:row r="121">
      <x:c r="A121" s="17"/>
      <x:c r="B121" s="17"/>
      <x:c r="C121" s="17"/>
      <x:c r="D121" s="17"/>
      <x:c r="E121" s="34" t="str">
        <x:f>IF(D121="","",IF(COUNTIFS(EVIDENCE_PACKET!$A$6:$A$205,D121,EVIDENCE_PACKET!$B$6:$B$205,A121,EVIDENCE_PACKET!$O$6:$O$205,"VALID")=1,VLOOKUP(D121,EVIDENCE_PACKET!$A$6:$O$205,3,FALSE),"INVALID LINK"))</x:f>
      </x:c>
      <x:c r="F121" s="34" t="str">
        <x:f>IF(D121="","",IF(COUNTIFS(EVIDENCE_PACKET!$A$6:$A$205,D121,EVIDENCE_PACKET!$B$6:$B$205,A121,EVIDENCE_PACKET!$O$6:$O$205,"VALID")=1,VLOOKUP(D121,EVIDENCE_PACKET!$A$6:$O$205,6,FALSE),"INVALID LINK"))</x:f>
      </x:c>
      <x:c r="G121" s="34" t="str">
        <x:f>IF(D121="","",IF(COUNTIFS(EVIDENCE_PACKET!$A$6:$A$205,D121,EVIDENCE_PACKET!$B$6:$B$205,A121,EVIDENCE_PACKET!$O$6:$O$205,"VALID")=1,VLOOKUP(D121,EVIDENCE_PACKET!$A$6:$O$205,7,FALSE),"INVALID LINK"))</x:f>
      </x:c>
      <x:c r="H121" s="34" t="str">
        <x:f>IF(A121="","",IF(COUNTIFS(CONFLICTS!$B$6:$B$205,A121,CONFLICTS!$H$6:$H$205,"YES",CONFLICTS!$I$6:$I$205,"OPEN",CONFLICTS!$R$6:$R$205,"VALID")&gt;0,"OPEN",IF(COUNTIFS(CONFLICTS!$B$6:$B$205,A121,CONFLICTS!$I$6:$I$205,"RESOLVED",CONFLICTS!$R$6:$R$205,"VALID")&gt;0,"RESOLVED","NONE")))</x:f>
      </x:c>
      <x:c r="I121" s="17"/>
      <x:c r="J121" s="17"/>
      <x:c r="K121" s="21" t="str">
        <x:f>IF(C121="","",IF(AND(COUNTIF(LISTS!$B$2:$B$10,C121)=1,C121=UPPER(C121)),"VALID","INVALID"))</x:f>
      </x:c>
      <x:c r="L121" s="21" t="str">
        <x:f>IF(E121="","",IF(AND(COUNTIF(LISTS!$A$2:$A$8,E121)=1,E121=UPPER(E121)),"VALID","INVALID"))</x:f>
      </x:c>
      <x:c r="M121" s="21" t="str">
        <x:f>IF(F121="","",IF(AND(COUNTIF(LISTS!$D$2:$D$4,F121)=1,IFERROR(FIND(F121,UPPER(F121)),0)=1),"VALID","INVALID"))</x:f>
      </x:c>
      <x:c r="N121" s="21" t="str">
        <x:f>IF(G121="","",IF(AND(COUNTIF(LISTS!$E$2:$E$4,G121)=1,IFERROR(FIND(G121,UPPER(G121)),0)=1),"VALID","INVALID"))</x:f>
      </x:c>
      <x:c r="O121" s="21" t="str">
        <x:f>IF(I121="","",IF(AND(COUNTIF(LISTS!$I$2:$I$4,I121)=1,IFERROR(FIND(I121,UPPER(I121)),0)=1),"VALID","INVALID"))</x:f>
      </x:c>
      <x:c r="P121" s="21" t="str">
        <x:f>IF(A121="","",IF(COUNTIF($A$6:$A$205,A121)&gt;1,"INVALID - DUPLICATE ID",IF(AND(B121&lt;&gt;"",D121&lt;&gt;"",J121&lt;&gt;"",OR(H121="NONE",H121="OPEN",H121="RESOLVED"),K121="VALID",L121="VALID",M121="VALID",N121="VALID",O121="VALID"),"VALID","INVALID - CONTROL TOKEN")))</x:f>
      </x:c>
      <x:c r="Q121" s="21" t="str">
        <x:f>IF(A121="","",IF(COUNTIFS(EVIDENCE_PACKET!$A$6:$A$205,D121,EVIDENCE_PACKET!$B$6:$B$205,A121,EVIDENCE_PACKET!$O$6:$O$205,"VALID")=1,"READY","INVALID - EVIDENCE LINK"))</x:f>
      </x:c>
      <x:c r="R121" s="21" t="str">
        <x:f>IF(A121="","",IF(OR(P121&lt;&gt;"VALID",Q121&lt;&gt;"READY",X121&lt;&gt;"MATCH"),"BLOCKED",IF(AND(C121="REGULATORY / REGISTRATION STATUS",E121="REGULATOR / OFFICIAL REGISTER"),"FIT",IF(AND(OR(C121="SERVICE EXISTS / IS OFFERED",C121="ACCESS / AVAILABILITY"),E121="PROVIDER FIRST-PARTY PAGE"),"FIT",IF(AND(C121="EXPERIENCE SIGNAL",E121="REVIEW / FORUM / TESTIMONIAL"),"FIT",IF(AND(C121="VISIBILITY / DISCOVERY",E121="SEARCH / VISIBILITY OBSERVATION"),"FIT",IF(AND(C121="PUBLIC MARKETING / ADVERTISING CLAIM",E121="UK ADVERTISING / CLAIMS GOVERNANCE"),"FIT",IF(AND(OR(C121="CLINICAL EFFICACY / EFFECT",C121="SAFETY",C121="PATIENT ELIGIBILITY / SUITABILITY"),OR(E121="CLINICAL GUIDELINE / EVIDENCE STANDARD",E121="MANUFACTURER / PRODUCT PAGE")),"REVIEW","MISMATCH"))))))))</x:f>
      </x:c>
      <x:c r="S121" s="21" t="str">
        <x:f>IF(A121="","",IF(OR(P121&lt;&gt;"VALID",Q121&lt;&gt;"READY",X121&lt;&gt;"MATCH"),"BLOCKED",IF(W121="UNRESOLVED","BLOCKED - EVIDENCE UNRESOLVED",IF(W121="INFERRED","ESCALATE",IF(F121&lt;&gt;"CURRENT","BLOCKED - FRESHNESS",IF(G121&lt;&gt;"YES","BLOCKED - JURISDICTION",IF(H121="OPEN","BLOCKED - CONFLICT",IF(AND(OR(C121="CLINICAL EFFICACY / EFFECT",C121="SAFETY",C121="PATIENT ELIGIBILITY / SUITABILITY"),I121="REQUIRED / NOT COMPLETED"),"ESCALATE",IF(R121="MISMATCH","BLOCKED",IF(R121="REVIEW","ESCALATE","READY"))))))))))</x:f>
      </x:c>
      <x:c r="T121" s="21" t="str">
        <x:f>IF(A121="","",IF(S121="READY",IF(C121="REGULATORY / REGISTRATION STATUS","PUBLISH OFFICIAL STATUS",IF(OR(C121="SERVICE EXISTS / IS OFFERED",C121="ACCESS / AVAILABILITY"),"PUBLISH SERVICE FACT",IF(C121="PUBLIC MARKETING / ADVERTISING CLAIM","PUBLISH SCOPED CONTEXT",IF(C121="EXPERIENCE SIGNAL","REFERENCE ONLY",IF(C121="VISIBILITY / DISCOVERY","DISCOVERY ONLY","PUBLISH SCOPED CONTEXT"))))),IF(S121="ESCALATE","ESCALATE","REFUSE STRONGER CLAIM")))</x:f>
      </x:c>
      <x:c r="U121" s="21" t="str">
        <x:f>IF(A121="","",IF(C121="REGULATORY / REGISTRATION STATUS","Do not infer clinical superiority, outcomes or current capacity.",IF(OR(C121="SERVICE EXISTS / IS OFFERED",C121="ACCESS / AVAILABILITY"),"Do not infer efficacy, safety, suitability or comparative quality.",IF(C121="PUBLIC MARKETING / ADVERTISING CLAIM","Do not infer clinical efficacy, patient suitability, treatment outcomes or legal clearance for a specific advert.",IF(C121="EXPERIENCE SIGNAL","Do not infer representative efficacy, safety rates or causal outcomes.",IF(C121="VISIBILITY / DISCOVERY","Do not infer healthcare quality, efficacy, safety, capacity or suitability.","Do not infer a consequential healthcare claim beyond the reviewed evidence scope."))))))</x:f>
      </x:c>
      <x:c r="V121" s="21" t="str">
        <x:f>IF(A121="","","Reopen when source role, freshness, jurisdiction, material conflict, specialist-review state or claim scope changes.")</x:f>
      </x:c>
      <x:c r="W121" s="34" t="str">
        <x:f>IF(D121="","",IF(COUNTIFS(EVIDENCE_PACKET!$A$6:$A$205,D121,EVIDENCE_PACKET!$B$6:$B$205,A121,EVIDENCE_PACKET!$O$6:$O$205,"VALID")=1,VLOOKUP(D121,EVIDENCE_PACKET!$A$6:$O$205,5,FALSE),"INVALID LINK"))</x:f>
      </x:c>
      <x:c r="X121" s="34" t="str">
        <x:f>IF(A121="","",IF(Q121&lt;&gt;"READY","INVALID - EVIDENCE LINK",IF(AND(E121=VLOOKUP(D121,EVIDENCE_PACKET!$A$6:$O$205,3,FALSE),W121=VLOOKUP(D121,EVIDENCE_PACKET!$A$6:$O$205,5,FALSE),F121=VLOOKUP(D121,EVIDENCE_PACKET!$A$6:$O$205,6,FALSE),G121=VLOOKUP(D121,EVIDENCE_PACKET!$A$6:$O$205,7,FALSE)),"MATCH","MISMATCH - UPSTREAM EVIDENCE")))</x:f>
      </x:c>
    </x:row>
    <x:row r="122">
      <x:c r="A122" s="17"/>
      <x:c r="B122" s="17"/>
      <x:c r="C122" s="17"/>
      <x:c r="D122" s="17"/>
      <x:c r="E122" s="34" t="str">
        <x:f>IF(D122="","",IF(COUNTIFS(EVIDENCE_PACKET!$A$6:$A$205,D122,EVIDENCE_PACKET!$B$6:$B$205,A122,EVIDENCE_PACKET!$O$6:$O$205,"VALID")=1,VLOOKUP(D122,EVIDENCE_PACKET!$A$6:$O$205,3,FALSE),"INVALID LINK"))</x:f>
      </x:c>
      <x:c r="F122" s="34" t="str">
        <x:f>IF(D122="","",IF(COUNTIFS(EVIDENCE_PACKET!$A$6:$A$205,D122,EVIDENCE_PACKET!$B$6:$B$205,A122,EVIDENCE_PACKET!$O$6:$O$205,"VALID")=1,VLOOKUP(D122,EVIDENCE_PACKET!$A$6:$O$205,6,FALSE),"INVALID LINK"))</x:f>
      </x:c>
      <x:c r="G122" s="34" t="str">
        <x:f>IF(D122="","",IF(COUNTIFS(EVIDENCE_PACKET!$A$6:$A$205,D122,EVIDENCE_PACKET!$B$6:$B$205,A122,EVIDENCE_PACKET!$O$6:$O$205,"VALID")=1,VLOOKUP(D122,EVIDENCE_PACKET!$A$6:$O$205,7,FALSE),"INVALID LINK"))</x:f>
      </x:c>
      <x:c r="H122" s="34" t="str">
        <x:f>IF(A122="","",IF(COUNTIFS(CONFLICTS!$B$6:$B$205,A122,CONFLICTS!$H$6:$H$205,"YES",CONFLICTS!$I$6:$I$205,"OPEN",CONFLICTS!$R$6:$R$205,"VALID")&gt;0,"OPEN",IF(COUNTIFS(CONFLICTS!$B$6:$B$205,A122,CONFLICTS!$I$6:$I$205,"RESOLVED",CONFLICTS!$R$6:$R$205,"VALID")&gt;0,"RESOLVED","NONE")))</x:f>
      </x:c>
      <x:c r="I122" s="17"/>
      <x:c r="J122" s="17"/>
      <x:c r="K122" s="21" t="str">
        <x:f>IF(C122="","",IF(AND(COUNTIF(LISTS!$B$2:$B$10,C122)=1,C122=UPPER(C122)),"VALID","INVALID"))</x:f>
      </x:c>
      <x:c r="L122" s="21" t="str">
        <x:f>IF(E122="","",IF(AND(COUNTIF(LISTS!$A$2:$A$8,E122)=1,E122=UPPER(E122)),"VALID","INVALID"))</x:f>
      </x:c>
      <x:c r="M122" s="21" t="str">
        <x:f>IF(F122="","",IF(AND(COUNTIF(LISTS!$D$2:$D$4,F122)=1,IFERROR(FIND(F122,UPPER(F122)),0)=1),"VALID","INVALID"))</x:f>
      </x:c>
      <x:c r="N122" s="21" t="str">
        <x:f>IF(G122="","",IF(AND(COUNTIF(LISTS!$E$2:$E$4,G122)=1,IFERROR(FIND(G122,UPPER(G122)),0)=1),"VALID","INVALID"))</x:f>
      </x:c>
      <x:c r="O122" s="21" t="str">
        <x:f>IF(I122="","",IF(AND(COUNTIF(LISTS!$I$2:$I$4,I122)=1,IFERROR(FIND(I122,UPPER(I122)),0)=1),"VALID","INVALID"))</x:f>
      </x:c>
      <x:c r="P122" s="21" t="str">
        <x:f>IF(A122="","",IF(COUNTIF($A$6:$A$205,A122)&gt;1,"INVALID - DUPLICATE ID",IF(AND(B122&lt;&gt;"",D122&lt;&gt;"",J122&lt;&gt;"",OR(H122="NONE",H122="OPEN",H122="RESOLVED"),K122="VALID",L122="VALID",M122="VALID",N122="VALID",O122="VALID"),"VALID","INVALID - CONTROL TOKEN")))</x:f>
      </x:c>
      <x:c r="Q122" s="21" t="str">
        <x:f>IF(A122="","",IF(COUNTIFS(EVIDENCE_PACKET!$A$6:$A$205,D122,EVIDENCE_PACKET!$B$6:$B$205,A122,EVIDENCE_PACKET!$O$6:$O$205,"VALID")=1,"READY","INVALID - EVIDENCE LINK"))</x:f>
      </x:c>
      <x:c r="R122" s="21" t="str">
        <x:f>IF(A122="","",IF(OR(P122&lt;&gt;"VALID",Q122&lt;&gt;"READY",X122&lt;&gt;"MATCH"),"BLOCKED",IF(AND(C122="REGULATORY / REGISTRATION STATUS",E122="REGULATOR / OFFICIAL REGISTER"),"FIT",IF(AND(OR(C122="SERVICE EXISTS / IS OFFERED",C122="ACCESS / AVAILABILITY"),E122="PROVIDER FIRST-PARTY PAGE"),"FIT",IF(AND(C122="EXPERIENCE SIGNAL",E122="REVIEW / FORUM / TESTIMONIAL"),"FIT",IF(AND(C122="VISIBILITY / DISCOVERY",E122="SEARCH / VISIBILITY OBSERVATION"),"FIT",IF(AND(C122="PUBLIC MARKETING / ADVERTISING CLAIM",E122="UK ADVERTISING / CLAIMS GOVERNANCE"),"FIT",IF(AND(OR(C122="CLINICAL EFFICACY / EFFECT",C122="SAFETY",C122="PATIENT ELIGIBILITY / SUITABILITY"),OR(E122="CLINICAL GUIDELINE / EVIDENCE STANDARD",E122="MANUFACTURER / PRODUCT PAGE")),"REVIEW","MISMATCH"))))))))</x:f>
      </x:c>
      <x:c r="S122" s="21" t="str">
        <x:f>IF(A122="","",IF(OR(P122&lt;&gt;"VALID",Q122&lt;&gt;"READY",X122&lt;&gt;"MATCH"),"BLOCKED",IF(W122="UNRESOLVED","BLOCKED - EVIDENCE UNRESOLVED",IF(W122="INFERRED","ESCALATE",IF(F122&lt;&gt;"CURRENT","BLOCKED - FRESHNESS",IF(G122&lt;&gt;"YES","BLOCKED - JURISDICTION",IF(H122="OPEN","BLOCKED - CONFLICT",IF(AND(OR(C122="CLINICAL EFFICACY / EFFECT",C122="SAFETY",C122="PATIENT ELIGIBILITY / SUITABILITY"),I122="REQUIRED / NOT COMPLETED"),"ESCALATE",IF(R122="MISMATCH","BLOCKED",IF(R122="REVIEW","ESCALATE","READY"))))))))))</x:f>
      </x:c>
      <x:c r="T122" s="21" t="str">
        <x:f>IF(A122="","",IF(S122="READY",IF(C122="REGULATORY / REGISTRATION STATUS","PUBLISH OFFICIAL STATUS",IF(OR(C122="SERVICE EXISTS / IS OFFERED",C122="ACCESS / AVAILABILITY"),"PUBLISH SERVICE FACT",IF(C122="PUBLIC MARKETING / ADVERTISING CLAIM","PUBLISH SCOPED CONTEXT",IF(C122="EXPERIENCE SIGNAL","REFERENCE ONLY",IF(C122="VISIBILITY / DISCOVERY","DISCOVERY ONLY","PUBLISH SCOPED CONTEXT"))))),IF(S122="ESCALATE","ESCALATE","REFUSE STRONGER CLAIM")))</x:f>
      </x:c>
      <x:c r="U122" s="21" t="str">
        <x:f>IF(A122="","",IF(C122="REGULATORY / REGISTRATION STATUS","Do not infer clinical superiority, outcomes or current capacity.",IF(OR(C122="SERVICE EXISTS / IS OFFERED",C122="ACCESS / AVAILABILITY"),"Do not infer efficacy, safety, suitability or comparative quality.",IF(C122="PUBLIC MARKETING / ADVERTISING CLAIM","Do not infer clinical efficacy, patient suitability, treatment outcomes or legal clearance for a specific advert.",IF(C122="EXPERIENCE SIGNAL","Do not infer representative efficacy, safety rates or causal outcomes.",IF(C122="VISIBILITY / DISCOVERY","Do not infer healthcare quality, efficacy, safety, capacity or suitability.","Do not infer a consequential healthcare claim beyond the reviewed evidence scope."))))))</x:f>
      </x:c>
      <x:c r="V122" s="21" t="str">
        <x:f>IF(A122="","","Reopen when source role, freshness, jurisdiction, material conflict, specialist-review state or claim scope changes.")</x:f>
      </x:c>
      <x:c r="W122" s="34" t="str">
        <x:f>IF(D122="","",IF(COUNTIFS(EVIDENCE_PACKET!$A$6:$A$205,D122,EVIDENCE_PACKET!$B$6:$B$205,A122,EVIDENCE_PACKET!$O$6:$O$205,"VALID")=1,VLOOKUP(D122,EVIDENCE_PACKET!$A$6:$O$205,5,FALSE),"INVALID LINK"))</x:f>
      </x:c>
      <x:c r="X122" s="34" t="str">
        <x:f>IF(A122="","",IF(Q122&lt;&gt;"READY","INVALID - EVIDENCE LINK",IF(AND(E122=VLOOKUP(D122,EVIDENCE_PACKET!$A$6:$O$205,3,FALSE),W122=VLOOKUP(D122,EVIDENCE_PACKET!$A$6:$O$205,5,FALSE),F122=VLOOKUP(D122,EVIDENCE_PACKET!$A$6:$O$205,6,FALSE),G122=VLOOKUP(D122,EVIDENCE_PACKET!$A$6:$O$205,7,FALSE)),"MATCH","MISMATCH - UPSTREAM EVIDENCE")))</x:f>
      </x:c>
    </x:row>
    <x:row r="123">
      <x:c r="A123" s="17"/>
      <x:c r="B123" s="17"/>
      <x:c r="C123" s="17"/>
      <x:c r="D123" s="17"/>
      <x:c r="E123" s="34" t="str">
        <x:f>IF(D123="","",IF(COUNTIFS(EVIDENCE_PACKET!$A$6:$A$205,D123,EVIDENCE_PACKET!$B$6:$B$205,A123,EVIDENCE_PACKET!$O$6:$O$205,"VALID")=1,VLOOKUP(D123,EVIDENCE_PACKET!$A$6:$O$205,3,FALSE),"INVALID LINK"))</x:f>
      </x:c>
      <x:c r="F123" s="34" t="str">
        <x:f>IF(D123="","",IF(COUNTIFS(EVIDENCE_PACKET!$A$6:$A$205,D123,EVIDENCE_PACKET!$B$6:$B$205,A123,EVIDENCE_PACKET!$O$6:$O$205,"VALID")=1,VLOOKUP(D123,EVIDENCE_PACKET!$A$6:$O$205,6,FALSE),"INVALID LINK"))</x:f>
      </x:c>
      <x:c r="G123" s="34" t="str">
        <x:f>IF(D123="","",IF(COUNTIFS(EVIDENCE_PACKET!$A$6:$A$205,D123,EVIDENCE_PACKET!$B$6:$B$205,A123,EVIDENCE_PACKET!$O$6:$O$205,"VALID")=1,VLOOKUP(D123,EVIDENCE_PACKET!$A$6:$O$205,7,FALSE),"INVALID LINK"))</x:f>
      </x:c>
      <x:c r="H123" s="34" t="str">
        <x:f>IF(A123="","",IF(COUNTIFS(CONFLICTS!$B$6:$B$205,A123,CONFLICTS!$H$6:$H$205,"YES",CONFLICTS!$I$6:$I$205,"OPEN",CONFLICTS!$R$6:$R$205,"VALID")&gt;0,"OPEN",IF(COUNTIFS(CONFLICTS!$B$6:$B$205,A123,CONFLICTS!$I$6:$I$205,"RESOLVED",CONFLICTS!$R$6:$R$205,"VALID")&gt;0,"RESOLVED","NONE")))</x:f>
      </x:c>
      <x:c r="I123" s="17"/>
      <x:c r="J123" s="17"/>
      <x:c r="K123" s="21" t="str">
        <x:f>IF(C123="","",IF(AND(COUNTIF(LISTS!$B$2:$B$10,C123)=1,C123=UPPER(C123)),"VALID","INVALID"))</x:f>
      </x:c>
      <x:c r="L123" s="21" t="str">
        <x:f>IF(E123="","",IF(AND(COUNTIF(LISTS!$A$2:$A$8,E123)=1,E123=UPPER(E123)),"VALID","INVALID"))</x:f>
      </x:c>
      <x:c r="M123" s="21" t="str">
        <x:f>IF(F123="","",IF(AND(COUNTIF(LISTS!$D$2:$D$4,F123)=1,IFERROR(FIND(F123,UPPER(F123)),0)=1),"VALID","INVALID"))</x:f>
      </x:c>
      <x:c r="N123" s="21" t="str">
        <x:f>IF(G123="","",IF(AND(COUNTIF(LISTS!$E$2:$E$4,G123)=1,IFERROR(FIND(G123,UPPER(G123)),0)=1),"VALID","INVALID"))</x:f>
      </x:c>
      <x:c r="O123" s="21" t="str">
        <x:f>IF(I123="","",IF(AND(COUNTIF(LISTS!$I$2:$I$4,I123)=1,IFERROR(FIND(I123,UPPER(I123)),0)=1),"VALID","INVALID"))</x:f>
      </x:c>
      <x:c r="P123" s="21" t="str">
        <x:f>IF(A123="","",IF(COUNTIF($A$6:$A$205,A123)&gt;1,"INVALID - DUPLICATE ID",IF(AND(B123&lt;&gt;"",D123&lt;&gt;"",J123&lt;&gt;"",OR(H123="NONE",H123="OPEN",H123="RESOLVED"),K123="VALID",L123="VALID",M123="VALID",N123="VALID",O123="VALID"),"VALID","INVALID - CONTROL TOKEN")))</x:f>
      </x:c>
      <x:c r="Q123" s="21" t="str">
        <x:f>IF(A123="","",IF(COUNTIFS(EVIDENCE_PACKET!$A$6:$A$205,D123,EVIDENCE_PACKET!$B$6:$B$205,A123,EVIDENCE_PACKET!$O$6:$O$205,"VALID")=1,"READY","INVALID - EVIDENCE LINK"))</x:f>
      </x:c>
      <x:c r="R123" s="21" t="str">
        <x:f>IF(A123="","",IF(OR(P123&lt;&gt;"VALID",Q123&lt;&gt;"READY",X123&lt;&gt;"MATCH"),"BLOCKED",IF(AND(C123="REGULATORY / REGISTRATION STATUS",E123="REGULATOR / OFFICIAL REGISTER"),"FIT",IF(AND(OR(C123="SERVICE EXISTS / IS OFFERED",C123="ACCESS / AVAILABILITY"),E123="PROVIDER FIRST-PARTY PAGE"),"FIT",IF(AND(C123="EXPERIENCE SIGNAL",E123="REVIEW / FORUM / TESTIMONIAL"),"FIT",IF(AND(C123="VISIBILITY / DISCOVERY",E123="SEARCH / VISIBILITY OBSERVATION"),"FIT",IF(AND(C123="PUBLIC MARKETING / ADVERTISING CLAIM",E123="UK ADVERTISING / CLAIMS GOVERNANCE"),"FIT",IF(AND(OR(C123="CLINICAL EFFICACY / EFFECT",C123="SAFETY",C123="PATIENT ELIGIBILITY / SUITABILITY"),OR(E123="CLINICAL GUIDELINE / EVIDENCE STANDARD",E123="MANUFACTURER / PRODUCT PAGE")),"REVIEW","MISMATCH"))))))))</x:f>
      </x:c>
      <x:c r="S123" s="21" t="str">
        <x:f>IF(A123="","",IF(OR(P123&lt;&gt;"VALID",Q123&lt;&gt;"READY",X123&lt;&gt;"MATCH"),"BLOCKED",IF(W123="UNRESOLVED","BLOCKED - EVIDENCE UNRESOLVED",IF(W123="INFERRED","ESCALATE",IF(F123&lt;&gt;"CURRENT","BLOCKED - FRESHNESS",IF(G123&lt;&gt;"YES","BLOCKED - JURISDICTION",IF(H123="OPEN","BLOCKED - CONFLICT",IF(AND(OR(C123="CLINICAL EFFICACY / EFFECT",C123="SAFETY",C123="PATIENT ELIGIBILITY / SUITABILITY"),I123="REQUIRED / NOT COMPLETED"),"ESCALATE",IF(R123="MISMATCH","BLOCKED",IF(R123="REVIEW","ESCALATE","READY"))))))))))</x:f>
      </x:c>
      <x:c r="T123" s="21" t="str">
        <x:f>IF(A123="","",IF(S123="READY",IF(C123="REGULATORY / REGISTRATION STATUS","PUBLISH OFFICIAL STATUS",IF(OR(C123="SERVICE EXISTS / IS OFFERED",C123="ACCESS / AVAILABILITY"),"PUBLISH SERVICE FACT",IF(C123="PUBLIC MARKETING / ADVERTISING CLAIM","PUBLISH SCOPED CONTEXT",IF(C123="EXPERIENCE SIGNAL","REFERENCE ONLY",IF(C123="VISIBILITY / DISCOVERY","DISCOVERY ONLY","PUBLISH SCOPED CONTEXT"))))),IF(S123="ESCALATE","ESCALATE","REFUSE STRONGER CLAIM")))</x:f>
      </x:c>
      <x:c r="U123" s="21" t="str">
        <x:f>IF(A123="","",IF(C123="REGULATORY / REGISTRATION STATUS","Do not infer clinical superiority, outcomes or current capacity.",IF(OR(C123="SERVICE EXISTS / IS OFFERED",C123="ACCESS / AVAILABILITY"),"Do not infer efficacy, safety, suitability or comparative quality.",IF(C123="PUBLIC MARKETING / ADVERTISING CLAIM","Do not infer clinical efficacy, patient suitability, treatment outcomes or legal clearance for a specific advert.",IF(C123="EXPERIENCE SIGNAL","Do not infer representative efficacy, safety rates or causal outcomes.",IF(C123="VISIBILITY / DISCOVERY","Do not infer healthcare quality, efficacy, safety, capacity or suitability.","Do not infer a consequential healthcare claim beyond the reviewed evidence scope."))))))</x:f>
      </x:c>
      <x:c r="V123" s="21" t="str">
        <x:f>IF(A123="","","Reopen when source role, freshness, jurisdiction, material conflict, specialist-review state or claim scope changes.")</x:f>
      </x:c>
      <x:c r="W123" s="34" t="str">
        <x:f>IF(D123="","",IF(COUNTIFS(EVIDENCE_PACKET!$A$6:$A$205,D123,EVIDENCE_PACKET!$B$6:$B$205,A123,EVIDENCE_PACKET!$O$6:$O$205,"VALID")=1,VLOOKUP(D123,EVIDENCE_PACKET!$A$6:$O$205,5,FALSE),"INVALID LINK"))</x:f>
      </x:c>
      <x:c r="X123" s="34" t="str">
        <x:f>IF(A123="","",IF(Q123&lt;&gt;"READY","INVALID - EVIDENCE LINK",IF(AND(E123=VLOOKUP(D123,EVIDENCE_PACKET!$A$6:$O$205,3,FALSE),W123=VLOOKUP(D123,EVIDENCE_PACKET!$A$6:$O$205,5,FALSE),F123=VLOOKUP(D123,EVIDENCE_PACKET!$A$6:$O$205,6,FALSE),G123=VLOOKUP(D123,EVIDENCE_PACKET!$A$6:$O$205,7,FALSE)),"MATCH","MISMATCH - UPSTREAM EVIDENCE")))</x:f>
      </x:c>
    </x:row>
    <x:row r="124">
      <x:c r="A124" s="17"/>
      <x:c r="B124" s="17"/>
      <x:c r="C124" s="17"/>
      <x:c r="D124" s="17"/>
      <x:c r="E124" s="34" t="str">
        <x:f>IF(D124="","",IF(COUNTIFS(EVIDENCE_PACKET!$A$6:$A$205,D124,EVIDENCE_PACKET!$B$6:$B$205,A124,EVIDENCE_PACKET!$O$6:$O$205,"VALID")=1,VLOOKUP(D124,EVIDENCE_PACKET!$A$6:$O$205,3,FALSE),"INVALID LINK"))</x:f>
      </x:c>
      <x:c r="F124" s="34" t="str">
        <x:f>IF(D124="","",IF(COUNTIFS(EVIDENCE_PACKET!$A$6:$A$205,D124,EVIDENCE_PACKET!$B$6:$B$205,A124,EVIDENCE_PACKET!$O$6:$O$205,"VALID")=1,VLOOKUP(D124,EVIDENCE_PACKET!$A$6:$O$205,6,FALSE),"INVALID LINK"))</x:f>
      </x:c>
      <x:c r="G124" s="34" t="str">
        <x:f>IF(D124="","",IF(COUNTIFS(EVIDENCE_PACKET!$A$6:$A$205,D124,EVIDENCE_PACKET!$B$6:$B$205,A124,EVIDENCE_PACKET!$O$6:$O$205,"VALID")=1,VLOOKUP(D124,EVIDENCE_PACKET!$A$6:$O$205,7,FALSE),"INVALID LINK"))</x:f>
      </x:c>
      <x:c r="H124" s="34" t="str">
        <x:f>IF(A124="","",IF(COUNTIFS(CONFLICTS!$B$6:$B$205,A124,CONFLICTS!$H$6:$H$205,"YES",CONFLICTS!$I$6:$I$205,"OPEN",CONFLICTS!$R$6:$R$205,"VALID")&gt;0,"OPEN",IF(COUNTIFS(CONFLICTS!$B$6:$B$205,A124,CONFLICTS!$I$6:$I$205,"RESOLVED",CONFLICTS!$R$6:$R$205,"VALID")&gt;0,"RESOLVED","NONE")))</x:f>
      </x:c>
      <x:c r="I124" s="17"/>
      <x:c r="J124" s="17"/>
      <x:c r="K124" s="21" t="str">
        <x:f>IF(C124="","",IF(AND(COUNTIF(LISTS!$B$2:$B$10,C124)=1,C124=UPPER(C124)),"VALID","INVALID"))</x:f>
      </x:c>
      <x:c r="L124" s="21" t="str">
        <x:f>IF(E124="","",IF(AND(COUNTIF(LISTS!$A$2:$A$8,E124)=1,E124=UPPER(E124)),"VALID","INVALID"))</x:f>
      </x:c>
      <x:c r="M124" s="21" t="str">
        <x:f>IF(F124="","",IF(AND(COUNTIF(LISTS!$D$2:$D$4,F124)=1,IFERROR(FIND(F124,UPPER(F124)),0)=1),"VALID","INVALID"))</x:f>
      </x:c>
      <x:c r="N124" s="21" t="str">
        <x:f>IF(G124="","",IF(AND(COUNTIF(LISTS!$E$2:$E$4,G124)=1,IFERROR(FIND(G124,UPPER(G124)),0)=1),"VALID","INVALID"))</x:f>
      </x:c>
      <x:c r="O124" s="21" t="str">
        <x:f>IF(I124="","",IF(AND(COUNTIF(LISTS!$I$2:$I$4,I124)=1,IFERROR(FIND(I124,UPPER(I124)),0)=1),"VALID","INVALID"))</x:f>
      </x:c>
      <x:c r="P124" s="21" t="str">
        <x:f>IF(A124="","",IF(COUNTIF($A$6:$A$205,A124)&gt;1,"INVALID - DUPLICATE ID",IF(AND(B124&lt;&gt;"",D124&lt;&gt;"",J124&lt;&gt;"",OR(H124="NONE",H124="OPEN",H124="RESOLVED"),K124="VALID",L124="VALID",M124="VALID",N124="VALID",O124="VALID"),"VALID","INVALID - CONTROL TOKEN")))</x:f>
      </x:c>
      <x:c r="Q124" s="21" t="str">
        <x:f>IF(A124="","",IF(COUNTIFS(EVIDENCE_PACKET!$A$6:$A$205,D124,EVIDENCE_PACKET!$B$6:$B$205,A124,EVIDENCE_PACKET!$O$6:$O$205,"VALID")=1,"READY","INVALID - EVIDENCE LINK"))</x:f>
      </x:c>
      <x:c r="R124" s="21" t="str">
        <x:f>IF(A124="","",IF(OR(P124&lt;&gt;"VALID",Q124&lt;&gt;"READY",X124&lt;&gt;"MATCH"),"BLOCKED",IF(AND(C124="REGULATORY / REGISTRATION STATUS",E124="REGULATOR / OFFICIAL REGISTER"),"FIT",IF(AND(OR(C124="SERVICE EXISTS / IS OFFERED",C124="ACCESS / AVAILABILITY"),E124="PROVIDER FIRST-PARTY PAGE"),"FIT",IF(AND(C124="EXPERIENCE SIGNAL",E124="REVIEW / FORUM / TESTIMONIAL"),"FIT",IF(AND(C124="VISIBILITY / DISCOVERY",E124="SEARCH / VISIBILITY OBSERVATION"),"FIT",IF(AND(C124="PUBLIC MARKETING / ADVERTISING CLAIM",E124="UK ADVERTISING / CLAIMS GOVERNANCE"),"FIT",IF(AND(OR(C124="CLINICAL EFFICACY / EFFECT",C124="SAFETY",C124="PATIENT ELIGIBILITY / SUITABILITY"),OR(E124="CLINICAL GUIDELINE / EVIDENCE STANDARD",E124="MANUFACTURER / PRODUCT PAGE")),"REVIEW","MISMATCH"))))))))</x:f>
      </x:c>
      <x:c r="S124" s="21" t="str">
        <x:f>IF(A124="","",IF(OR(P124&lt;&gt;"VALID",Q124&lt;&gt;"READY",X124&lt;&gt;"MATCH"),"BLOCKED",IF(W124="UNRESOLVED","BLOCKED - EVIDENCE UNRESOLVED",IF(W124="INFERRED","ESCALATE",IF(F124&lt;&gt;"CURRENT","BLOCKED - FRESHNESS",IF(G124&lt;&gt;"YES","BLOCKED - JURISDICTION",IF(H124="OPEN","BLOCKED - CONFLICT",IF(AND(OR(C124="CLINICAL EFFICACY / EFFECT",C124="SAFETY",C124="PATIENT ELIGIBILITY / SUITABILITY"),I124="REQUIRED / NOT COMPLETED"),"ESCALATE",IF(R124="MISMATCH","BLOCKED",IF(R124="REVIEW","ESCALATE","READY"))))))))))</x:f>
      </x:c>
      <x:c r="T124" s="21" t="str">
        <x:f>IF(A124="","",IF(S124="READY",IF(C124="REGULATORY / REGISTRATION STATUS","PUBLISH OFFICIAL STATUS",IF(OR(C124="SERVICE EXISTS / IS OFFERED",C124="ACCESS / AVAILABILITY"),"PUBLISH SERVICE FACT",IF(C124="PUBLIC MARKETING / ADVERTISING CLAIM","PUBLISH SCOPED CONTEXT",IF(C124="EXPERIENCE SIGNAL","REFERENCE ONLY",IF(C124="VISIBILITY / DISCOVERY","DISCOVERY ONLY","PUBLISH SCOPED CONTEXT"))))),IF(S124="ESCALATE","ESCALATE","REFUSE STRONGER CLAIM")))</x:f>
      </x:c>
      <x:c r="U124" s="21" t="str">
        <x:f>IF(A124="","",IF(C124="REGULATORY / REGISTRATION STATUS","Do not infer clinical superiority, outcomes or current capacity.",IF(OR(C124="SERVICE EXISTS / IS OFFERED",C124="ACCESS / AVAILABILITY"),"Do not infer efficacy, safety, suitability or comparative quality.",IF(C124="PUBLIC MARKETING / ADVERTISING CLAIM","Do not infer clinical efficacy, patient suitability, treatment outcomes or legal clearance for a specific advert.",IF(C124="EXPERIENCE SIGNAL","Do not infer representative efficacy, safety rates or causal outcomes.",IF(C124="VISIBILITY / DISCOVERY","Do not infer healthcare quality, efficacy, safety, capacity or suitability.","Do not infer a consequential healthcare claim beyond the reviewed evidence scope."))))))</x:f>
      </x:c>
      <x:c r="V124" s="21" t="str">
        <x:f>IF(A124="","","Reopen when source role, freshness, jurisdiction, material conflict, specialist-review state or claim scope changes.")</x:f>
      </x:c>
      <x:c r="W124" s="34" t="str">
        <x:f>IF(D124="","",IF(COUNTIFS(EVIDENCE_PACKET!$A$6:$A$205,D124,EVIDENCE_PACKET!$B$6:$B$205,A124,EVIDENCE_PACKET!$O$6:$O$205,"VALID")=1,VLOOKUP(D124,EVIDENCE_PACKET!$A$6:$O$205,5,FALSE),"INVALID LINK"))</x:f>
      </x:c>
      <x:c r="X124" s="34" t="str">
        <x:f>IF(A124="","",IF(Q124&lt;&gt;"READY","INVALID - EVIDENCE LINK",IF(AND(E124=VLOOKUP(D124,EVIDENCE_PACKET!$A$6:$O$205,3,FALSE),W124=VLOOKUP(D124,EVIDENCE_PACKET!$A$6:$O$205,5,FALSE),F124=VLOOKUP(D124,EVIDENCE_PACKET!$A$6:$O$205,6,FALSE),G124=VLOOKUP(D124,EVIDENCE_PACKET!$A$6:$O$205,7,FALSE)),"MATCH","MISMATCH - UPSTREAM EVIDENCE")))</x:f>
      </x:c>
    </x:row>
    <x:row r="125">
      <x:c r="A125" s="17"/>
      <x:c r="B125" s="17"/>
      <x:c r="C125" s="17"/>
      <x:c r="D125" s="17"/>
      <x:c r="E125" s="34" t="str">
        <x:f>IF(D125="","",IF(COUNTIFS(EVIDENCE_PACKET!$A$6:$A$205,D125,EVIDENCE_PACKET!$B$6:$B$205,A125,EVIDENCE_PACKET!$O$6:$O$205,"VALID")=1,VLOOKUP(D125,EVIDENCE_PACKET!$A$6:$O$205,3,FALSE),"INVALID LINK"))</x:f>
      </x:c>
      <x:c r="F125" s="34" t="str">
        <x:f>IF(D125="","",IF(COUNTIFS(EVIDENCE_PACKET!$A$6:$A$205,D125,EVIDENCE_PACKET!$B$6:$B$205,A125,EVIDENCE_PACKET!$O$6:$O$205,"VALID")=1,VLOOKUP(D125,EVIDENCE_PACKET!$A$6:$O$205,6,FALSE),"INVALID LINK"))</x:f>
      </x:c>
      <x:c r="G125" s="34" t="str">
        <x:f>IF(D125="","",IF(COUNTIFS(EVIDENCE_PACKET!$A$6:$A$205,D125,EVIDENCE_PACKET!$B$6:$B$205,A125,EVIDENCE_PACKET!$O$6:$O$205,"VALID")=1,VLOOKUP(D125,EVIDENCE_PACKET!$A$6:$O$205,7,FALSE),"INVALID LINK"))</x:f>
      </x:c>
      <x:c r="H125" s="34" t="str">
        <x:f>IF(A125="","",IF(COUNTIFS(CONFLICTS!$B$6:$B$205,A125,CONFLICTS!$H$6:$H$205,"YES",CONFLICTS!$I$6:$I$205,"OPEN",CONFLICTS!$R$6:$R$205,"VALID")&gt;0,"OPEN",IF(COUNTIFS(CONFLICTS!$B$6:$B$205,A125,CONFLICTS!$I$6:$I$205,"RESOLVED",CONFLICTS!$R$6:$R$205,"VALID")&gt;0,"RESOLVED","NONE")))</x:f>
      </x:c>
      <x:c r="I125" s="17"/>
      <x:c r="J125" s="17"/>
      <x:c r="K125" s="21" t="str">
        <x:f>IF(C125="","",IF(AND(COUNTIF(LISTS!$B$2:$B$10,C125)=1,C125=UPPER(C125)),"VALID","INVALID"))</x:f>
      </x:c>
      <x:c r="L125" s="21" t="str">
        <x:f>IF(E125="","",IF(AND(COUNTIF(LISTS!$A$2:$A$8,E125)=1,E125=UPPER(E125)),"VALID","INVALID"))</x:f>
      </x:c>
      <x:c r="M125" s="21" t="str">
        <x:f>IF(F125="","",IF(AND(COUNTIF(LISTS!$D$2:$D$4,F125)=1,IFERROR(FIND(F125,UPPER(F125)),0)=1),"VALID","INVALID"))</x:f>
      </x:c>
      <x:c r="N125" s="21" t="str">
        <x:f>IF(G125="","",IF(AND(COUNTIF(LISTS!$E$2:$E$4,G125)=1,IFERROR(FIND(G125,UPPER(G125)),0)=1),"VALID","INVALID"))</x:f>
      </x:c>
      <x:c r="O125" s="21" t="str">
        <x:f>IF(I125="","",IF(AND(COUNTIF(LISTS!$I$2:$I$4,I125)=1,IFERROR(FIND(I125,UPPER(I125)),0)=1),"VALID","INVALID"))</x:f>
      </x:c>
      <x:c r="P125" s="21" t="str">
        <x:f>IF(A125="","",IF(COUNTIF($A$6:$A$205,A125)&gt;1,"INVALID - DUPLICATE ID",IF(AND(B125&lt;&gt;"",D125&lt;&gt;"",J125&lt;&gt;"",OR(H125="NONE",H125="OPEN",H125="RESOLVED"),K125="VALID",L125="VALID",M125="VALID",N125="VALID",O125="VALID"),"VALID","INVALID - CONTROL TOKEN")))</x:f>
      </x:c>
      <x:c r="Q125" s="21" t="str">
        <x:f>IF(A125="","",IF(COUNTIFS(EVIDENCE_PACKET!$A$6:$A$205,D125,EVIDENCE_PACKET!$B$6:$B$205,A125,EVIDENCE_PACKET!$O$6:$O$205,"VALID")=1,"READY","INVALID - EVIDENCE LINK"))</x:f>
      </x:c>
      <x:c r="R125" s="21" t="str">
        <x:f>IF(A125="","",IF(OR(P125&lt;&gt;"VALID",Q125&lt;&gt;"READY",X125&lt;&gt;"MATCH"),"BLOCKED",IF(AND(C125="REGULATORY / REGISTRATION STATUS",E125="REGULATOR / OFFICIAL REGISTER"),"FIT",IF(AND(OR(C125="SERVICE EXISTS / IS OFFERED",C125="ACCESS / AVAILABILITY"),E125="PROVIDER FIRST-PARTY PAGE"),"FIT",IF(AND(C125="EXPERIENCE SIGNAL",E125="REVIEW / FORUM / TESTIMONIAL"),"FIT",IF(AND(C125="VISIBILITY / DISCOVERY",E125="SEARCH / VISIBILITY OBSERVATION"),"FIT",IF(AND(C125="PUBLIC MARKETING / ADVERTISING CLAIM",E125="UK ADVERTISING / CLAIMS GOVERNANCE"),"FIT",IF(AND(OR(C125="CLINICAL EFFICACY / EFFECT",C125="SAFETY",C125="PATIENT ELIGIBILITY / SUITABILITY"),OR(E125="CLINICAL GUIDELINE / EVIDENCE STANDARD",E125="MANUFACTURER / PRODUCT PAGE")),"REVIEW","MISMATCH"))))))))</x:f>
      </x:c>
      <x:c r="S125" s="21" t="str">
        <x:f>IF(A125="","",IF(OR(P125&lt;&gt;"VALID",Q125&lt;&gt;"READY",X125&lt;&gt;"MATCH"),"BLOCKED",IF(W125="UNRESOLVED","BLOCKED - EVIDENCE UNRESOLVED",IF(W125="INFERRED","ESCALATE",IF(F125&lt;&gt;"CURRENT","BLOCKED - FRESHNESS",IF(G125&lt;&gt;"YES","BLOCKED - JURISDICTION",IF(H125="OPEN","BLOCKED - CONFLICT",IF(AND(OR(C125="CLINICAL EFFICACY / EFFECT",C125="SAFETY",C125="PATIENT ELIGIBILITY / SUITABILITY"),I125="REQUIRED / NOT COMPLETED"),"ESCALATE",IF(R125="MISMATCH","BLOCKED",IF(R125="REVIEW","ESCALATE","READY"))))))))))</x:f>
      </x:c>
      <x:c r="T125" s="21" t="str">
        <x:f>IF(A125="","",IF(S125="READY",IF(C125="REGULATORY / REGISTRATION STATUS","PUBLISH OFFICIAL STATUS",IF(OR(C125="SERVICE EXISTS / IS OFFERED",C125="ACCESS / AVAILABILITY"),"PUBLISH SERVICE FACT",IF(C125="PUBLIC MARKETING / ADVERTISING CLAIM","PUBLISH SCOPED CONTEXT",IF(C125="EXPERIENCE SIGNAL","REFERENCE ONLY",IF(C125="VISIBILITY / DISCOVERY","DISCOVERY ONLY","PUBLISH SCOPED CONTEXT"))))),IF(S125="ESCALATE","ESCALATE","REFUSE STRONGER CLAIM")))</x:f>
      </x:c>
      <x:c r="U125" s="21" t="str">
        <x:f>IF(A125="","",IF(C125="REGULATORY / REGISTRATION STATUS","Do not infer clinical superiority, outcomes or current capacity.",IF(OR(C125="SERVICE EXISTS / IS OFFERED",C125="ACCESS / AVAILABILITY"),"Do not infer efficacy, safety, suitability or comparative quality.",IF(C125="PUBLIC MARKETING / ADVERTISING CLAIM","Do not infer clinical efficacy, patient suitability, treatment outcomes or legal clearance for a specific advert.",IF(C125="EXPERIENCE SIGNAL","Do not infer representative efficacy, safety rates or causal outcomes.",IF(C125="VISIBILITY / DISCOVERY","Do not infer healthcare quality, efficacy, safety, capacity or suitability.","Do not infer a consequential healthcare claim beyond the reviewed evidence scope."))))))</x:f>
      </x:c>
      <x:c r="V125" s="21" t="str">
        <x:f>IF(A125="","","Reopen when source role, freshness, jurisdiction, material conflict, specialist-review state or claim scope changes.")</x:f>
      </x:c>
      <x:c r="W125" s="34" t="str">
        <x:f>IF(D125="","",IF(COUNTIFS(EVIDENCE_PACKET!$A$6:$A$205,D125,EVIDENCE_PACKET!$B$6:$B$205,A125,EVIDENCE_PACKET!$O$6:$O$205,"VALID")=1,VLOOKUP(D125,EVIDENCE_PACKET!$A$6:$O$205,5,FALSE),"INVALID LINK"))</x:f>
      </x:c>
      <x:c r="X125" s="34" t="str">
        <x:f>IF(A125="","",IF(Q125&lt;&gt;"READY","INVALID - EVIDENCE LINK",IF(AND(E125=VLOOKUP(D125,EVIDENCE_PACKET!$A$6:$O$205,3,FALSE),W125=VLOOKUP(D125,EVIDENCE_PACKET!$A$6:$O$205,5,FALSE),F125=VLOOKUP(D125,EVIDENCE_PACKET!$A$6:$O$205,6,FALSE),G125=VLOOKUP(D125,EVIDENCE_PACKET!$A$6:$O$205,7,FALSE)),"MATCH","MISMATCH - UPSTREAM EVIDENCE")))</x:f>
      </x:c>
    </x:row>
    <x:row r="126">
      <x:c r="A126" s="17"/>
      <x:c r="B126" s="17"/>
      <x:c r="C126" s="17"/>
      <x:c r="D126" s="17"/>
      <x:c r="E126" s="34" t="str">
        <x:f>IF(D126="","",IF(COUNTIFS(EVIDENCE_PACKET!$A$6:$A$205,D126,EVIDENCE_PACKET!$B$6:$B$205,A126,EVIDENCE_PACKET!$O$6:$O$205,"VALID")=1,VLOOKUP(D126,EVIDENCE_PACKET!$A$6:$O$205,3,FALSE),"INVALID LINK"))</x:f>
      </x:c>
      <x:c r="F126" s="34" t="str">
        <x:f>IF(D126="","",IF(COUNTIFS(EVIDENCE_PACKET!$A$6:$A$205,D126,EVIDENCE_PACKET!$B$6:$B$205,A126,EVIDENCE_PACKET!$O$6:$O$205,"VALID")=1,VLOOKUP(D126,EVIDENCE_PACKET!$A$6:$O$205,6,FALSE),"INVALID LINK"))</x:f>
      </x:c>
      <x:c r="G126" s="34" t="str">
        <x:f>IF(D126="","",IF(COUNTIFS(EVIDENCE_PACKET!$A$6:$A$205,D126,EVIDENCE_PACKET!$B$6:$B$205,A126,EVIDENCE_PACKET!$O$6:$O$205,"VALID")=1,VLOOKUP(D126,EVIDENCE_PACKET!$A$6:$O$205,7,FALSE),"INVALID LINK"))</x:f>
      </x:c>
      <x:c r="H126" s="34" t="str">
        <x:f>IF(A126="","",IF(COUNTIFS(CONFLICTS!$B$6:$B$205,A126,CONFLICTS!$H$6:$H$205,"YES",CONFLICTS!$I$6:$I$205,"OPEN",CONFLICTS!$R$6:$R$205,"VALID")&gt;0,"OPEN",IF(COUNTIFS(CONFLICTS!$B$6:$B$205,A126,CONFLICTS!$I$6:$I$205,"RESOLVED",CONFLICTS!$R$6:$R$205,"VALID")&gt;0,"RESOLVED","NONE")))</x:f>
      </x:c>
      <x:c r="I126" s="17"/>
      <x:c r="J126" s="17"/>
      <x:c r="K126" s="21" t="str">
        <x:f>IF(C126="","",IF(AND(COUNTIF(LISTS!$B$2:$B$10,C126)=1,C126=UPPER(C126)),"VALID","INVALID"))</x:f>
      </x:c>
      <x:c r="L126" s="21" t="str">
        <x:f>IF(E126="","",IF(AND(COUNTIF(LISTS!$A$2:$A$8,E126)=1,E126=UPPER(E126)),"VALID","INVALID"))</x:f>
      </x:c>
      <x:c r="M126" s="21" t="str">
        <x:f>IF(F126="","",IF(AND(COUNTIF(LISTS!$D$2:$D$4,F126)=1,IFERROR(FIND(F126,UPPER(F126)),0)=1),"VALID","INVALID"))</x:f>
      </x:c>
      <x:c r="N126" s="21" t="str">
        <x:f>IF(G126="","",IF(AND(COUNTIF(LISTS!$E$2:$E$4,G126)=1,IFERROR(FIND(G126,UPPER(G126)),0)=1),"VALID","INVALID"))</x:f>
      </x:c>
      <x:c r="O126" s="21" t="str">
        <x:f>IF(I126="","",IF(AND(COUNTIF(LISTS!$I$2:$I$4,I126)=1,IFERROR(FIND(I126,UPPER(I126)),0)=1),"VALID","INVALID"))</x:f>
      </x:c>
      <x:c r="P126" s="21" t="str">
        <x:f>IF(A126="","",IF(COUNTIF($A$6:$A$205,A126)&gt;1,"INVALID - DUPLICATE ID",IF(AND(B126&lt;&gt;"",D126&lt;&gt;"",J126&lt;&gt;"",OR(H126="NONE",H126="OPEN",H126="RESOLVED"),K126="VALID",L126="VALID",M126="VALID",N126="VALID",O126="VALID"),"VALID","INVALID - CONTROL TOKEN")))</x:f>
      </x:c>
      <x:c r="Q126" s="21" t="str">
        <x:f>IF(A126="","",IF(COUNTIFS(EVIDENCE_PACKET!$A$6:$A$205,D126,EVIDENCE_PACKET!$B$6:$B$205,A126,EVIDENCE_PACKET!$O$6:$O$205,"VALID")=1,"READY","INVALID - EVIDENCE LINK"))</x:f>
      </x:c>
      <x:c r="R126" s="21" t="str">
        <x:f>IF(A126="","",IF(OR(P126&lt;&gt;"VALID",Q126&lt;&gt;"READY",X126&lt;&gt;"MATCH"),"BLOCKED",IF(AND(C126="REGULATORY / REGISTRATION STATUS",E126="REGULATOR / OFFICIAL REGISTER"),"FIT",IF(AND(OR(C126="SERVICE EXISTS / IS OFFERED",C126="ACCESS / AVAILABILITY"),E126="PROVIDER FIRST-PARTY PAGE"),"FIT",IF(AND(C126="EXPERIENCE SIGNAL",E126="REVIEW / FORUM / TESTIMONIAL"),"FIT",IF(AND(C126="VISIBILITY / DISCOVERY",E126="SEARCH / VISIBILITY OBSERVATION"),"FIT",IF(AND(C126="PUBLIC MARKETING / ADVERTISING CLAIM",E126="UK ADVERTISING / CLAIMS GOVERNANCE"),"FIT",IF(AND(OR(C126="CLINICAL EFFICACY / EFFECT",C126="SAFETY",C126="PATIENT ELIGIBILITY / SUITABILITY"),OR(E126="CLINICAL GUIDELINE / EVIDENCE STANDARD",E126="MANUFACTURER / PRODUCT PAGE")),"REVIEW","MISMATCH"))))))))</x:f>
      </x:c>
      <x:c r="S126" s="21" t="str">
        <x:f>IF(A126="","",IF(OR(P126&lt;&gt;"VALID",Q126&lt;&gt;"READY",X126&lt;&gt;"MATCH"),"BLOCKED",IF(W126="UNRESOLVED","BLOCKED - EVIDENCE UNRESOLVED",IF(W126="INFERRED","ESCALATE",IF(F126&lt;&gt;"CURRENT","BLOCKED - FRESHNESS",IF(G126&lt;&gt;"YES","BLOCKED - JURISDICTION",IF(H126="OPEN","BLOCKED - CONFLICT",IF(AND(OR(C126="CLINICAL EFFICACY / EFFECT",C126="SAFETY",C126="PATIENT ELIGIBILITY / SUITABILITY"),I126="REQUIRED / NOT COMPLETED"),"ESCALATE",IF(R126="MISMATCH","BLOCKED",IF(R126="REVIEW","ESCALATE","READY"))))))))))</x:f>
      </x:c>
      <x:c r="T126" s="21" t="str">
        <x:f>IF(A126="","",IF(S126="READY",IF(C126="REGULATORY / REGISTRATION STATUS","PUBLISH OFFICIAL STATUS",IF(OR(C126="SERVICE EXISTS / IS OFFERED",C126="ACCESS / AVAILABILITY"),"PUBLISH SERVICE FACT",IF(C126="PUBLIC MARKETING / ADVERTISING CLAIM","PUBLISH SCOPED CONTEXT",IF(C126="EXPERIENCE SIGNAL","REFERENCE ONLY",IF(C126="VISIBILITY / DISCOVERY","DISCOVERY ONLY","PUBLISH SCOPED CONTEXT"))))),IF(S126="ESCALATE","ESCALATE","REFUSE STRONGER CLAIM")))</x:f>
      </x:c>
      <x:c r="U126" s="21" t="str">
        <x:f>IF(A126="","",IF(C126="REGULATORY / REGISTRATION STATUS","Do not infer clinical superiority, outcomes or current capacity.",IF(OR(C126="SERVICE EXISTS / IS OFFERED",C126="ACCESS / AVAILABILITY"),"Do not infer efficacy, safety, suitability or comparative quality.",IF(C126="PUBLIC MARKETING / ADVERTISING CLAIM","Do not infer clinical efficacy, patient suitability, treatment outcomes or legal clearance for a specific advert.",IF(C126="EXPERIENCE SIGNAL","Do not infer representative efficacy, safety rates or causal outcomes.",IF(C126="VISIBILITY / DISCOVERY","Do not infer healthcare quality, efficacy, safety, capacity or suitability.","Do not infer a consequential healthcare claim beyond the reviewed evidence scope."))))))</x:f>
      </x:c>
      <x:c r="V126" s="21" t="str">
        <x:f>IF(A126="","","Reopen when source role, freshness, jurisdiction, material conflict, specialist-review state or claim scope changes.")</x:f>
      </x:c>
      <x:c r="W126" s="34" t="str">
        <x:f>IF(D126="","",IF(COUNTIFS(EVIDENCE_PACKET!$A$6:$A$205,D126,EVIDENCE_PACKET!$B$6:$B$205,A126,EVIDENCE_PACKET!$O$6:$O$205,"VALID")=1,VLOOKUP(D126,EVIDENCE_PACKET!$A$6:$O$205,5,FALSE),"INVALID LINK"))</x:f>
      </x:c>
      <x:c r="X126" s="34" t="str">
        <x:f>IF(A126="","",IF(Q126&lt;&gt;"READY","INVALID - EVIDENCE LINK",IF(AND(E126=VLOOKUP(D126,EVIDENCE_PACKET!$A$6:$O$205,3,FALSE),W126=VLOOKUP(D126,EVIDENCE_PACKET!$A$6:$O$205,5,FALSE),F126=VLOOKUP(D126,EVIDENCE_PACKET!$A$6:$O$205,6,FALSE),G126=VLOOKUP(D126,EVIDENCE_PACKET!$A$6:$O$205,7,FALSE)),"MATCH","MISMATCH - UPSTREAM EVIDENCE")))</x:f>
      </x:c>
    </x:row>
    <x:row r="127">
      <x:c r="A127" s="17"/>
      <x:c r="B127" s="17"/>
      <x:c r="C127" s="17"/>
      <x:c r="D127" s="17"/>
      <x:c r="E127" s="34" t="str">
        <x:f>IF(D127="","",IF(COUNTIFS(EVIDENCE_PACKET!$A$6:$A$205,D127,EVIDENCE_PACKET!$B$6:$B$205,A127,EVIDENCE_PACKET!$O$6:$O$205,"VALID")=1,VLOOKUP(D127,EVIDENCE_PACKET!$A$6:$O$205,3,FALSE),"INVALID LINK"))</x:f>
      </x:c>
      <x:c r="F127" s="34" t="str">
        <x:f>IF(D127="","",IF(COUNTIFS(EVIDENCE_PACKET!$A$6:$A$205,D127,EVIDENCE_PACKET!$B$6:$B$205,A127,EVIDENCE_PACKET!$O$6:$O$205,"VALID")=1,VLOOKUP(D127,EVIDENCE_PACKET!$A$6:$O$205,6,FALSE),"INVALID LINK"))</x:f>
      </x:c>
      <x:c r="G127" s="34" t="str">
        <x:f>IF(D127="","",IF(COUNTIFS(EVIDENCE_PACKET!$A$6:$A$205,D127,EVIDENCE_PACKET!$B$6:$B$205,A127,EVIDENCE_PACKET!$O$6:$O$205,"VALID")=1,VLOOKUP(D127,EVIDENCE_PACKET!$A$6:$O$205,7,FALSE),"INVALID LINK"))</x:f>
      </x:c>
      <x:c r="H127" s="34" t="str">
        <x:f>IF(A127="","",IF(COUNTIFS(CONFLICTS!$B$6:$B$205,A127,CONFLICTS!$H$6:$H$205,"YES",CONFLICTS!$I$6:$I$205,"OPEN",CONFLICTS!$R$6:$R$205,"VALID")&gt;0,"OPEN",IF(COUNTIFS(CONFLICTS!$B$6:$B$205,A127,CONFLICTS!$I$6:$I$205,"RESOLVED",CONFLICTS!$R$6:$R$205,"VALID")&gt;0,"RESOLVED","NONE")))</x:f>
      </x:c>
      <x:c r="I127" s="17"/>
      <x:c r="J127" s="17"/>
      <x:c r="K127" s="21" t="str">
        <x:f>IF(C127="","",IF(AND(COUNTIF(LISTS!$B$2:$B$10,C127)=1,C127=UPPER(C127)),"VALID","INVALID"))</x:f>
      </x:c>
      <x:c r="L127" s="21" t="str">
        <x:f>IF(E127="","",IF(AND(COUNTIF(LISTS!$A$2:$A$8,E127)=1,E127=UPPER(E127)),"VALID","INVALID"))</x:f>
      </x:c>
      <x:c r="M127" s="21" t="str">
        <x:f>IF(F127="","",IF(AND(COUNTIF(LISTS!$D$2:$D$4,F127)=1,IFERROR(FIND(F127,UPPER(F127)),0)=1),"VALID","INVALID"))</x:f>
      </x:c>
      <x:c r="N127" s="21" t="str">
        <x:f>IF(G127="","",IF(AND(COUNTIF(LISTS!$E$2:$E$4,G127)=1,IFERROR(FIND(G127,UPPER(G127)),0)=1),"VALID","INVALID"))</x:f>
      </x:c>
      <x:c r="O127" s="21" t="str">
        <x:f>IF(I127="","",IF(AND(COUNTIF(LISTS!$I$2:$I$4,I127)=1,IFERROR(FIND(I127,UPPER(I127)),0)=1),"VALID","INVALID"))</x:f>
      </x:c>
      <x:c r="P127" s="21" t="str">
        <x:f>IF(A127="","",IF(COUNTIF($A$6:$A$205,A127)&gt;1,"INVALID - DUPLICATE ID",IF(AND(B127&lt;&gt;"",D127&lt;&gt;"",J127&lt;&gt;"",OR(H127="NONE",H127="OPEN",H127="RESOLVED"),K127="VALID",L127="VALID",M127="VALID",N127="VALID",O127="VALID"),"VALID","INVALID - CONTROL TOKEN")))</x:f>
      </x:c>
      <x:c r="Q127" s="21" t="str">
        <x:f>IF(A127="","",IF(COUNTIFS(EVIDENCE_PACKET!$A$6:$A$205,D127,EVIDENCE_PACKET!$B$6:$B$205,A127,EVIDENCE_PACKET!$O$6:$O$205,"VALID")=1,"READY","INVALID - EVIDENCE LINK"))</x:f>
      </x:c>
      <x:c r="R127" s="21" t="str">
        <x:f>IF(A127="","",IF(OR(P127&lt;&gt;"VALID",Q127&lt;&gt;"READY",X127&lt;&gt;"MATCH"),"BLOCKED",IF(AND(C127="REGULATORY / REGISTRATION STATUS",E127="REGULATOR / OFFICIAL REGISTER"),"FIT",IF(AND(OR(C127="SERVICE EXISTS / IS OFFERED",C127="ACCESS / AVAILABILITY"),E127="PROVIDER FIRST-PARTY PAGE"),"FIT",IF(AND(C127="EXPERIENCE SIGNAL",E127="REVIEW / FORUM / TESTIMONIAL"),"FIT",IF(AND(C127="VISIBILITY / DISCOVERY",E127="SEARCH / VISIBILITY OBSERVATION"),"FIT",IF(AND(C127="PUBLIC MARKETING / ADVERTISING CLAIM",E127="UK ADVERTISING / CLAIMS GOVERNANCE"),"FIT",IF(AND(OR(C127="CLINICAL EFFICACY / EFFECT",C127="SAFETY",C127="PATIENT ELIGIBILITY / SUITABILITY"),OR(E127="CLINICAL GUIDELINE / EVIDENCE STANDARD",E127="MANUFACTURER / PRODUCT PAGE")),"REVIEW","MISMATCH"))))))))</x:f>
      </x:c>
      <x:c r="S127" s="21" t="str">
        <x:f>IF(A127="","",IF(OR(P127&lt;&gt;"VALID",Q127&lt;&gt;"READY",X127&lt;&gt;"MATCH"),"BLOCKED",IF(W127="UNRESOLVED","BLOCKED - EVIDENCE UNRESOLVED",IF(W127="INFERRED","ESCALATE",IF(F127&lt;&gt;"CURRENT","BLOCKED - FRESHNESS",IF(G127&lt;&gt;"YES","BLOCKED - JURISDICTION",IF(H127="OPEN","BLOCKED - CONFLICT",IF(AND(OR(C127="CLINICAL EFFICACY / EFFECT",C127="SAFETY",C127="PATIENT ELIGIBILITY / SUITABILITY"),I127="REQUIRED / NOT COMPLETED"),"ESCALATE",IF(R127="MISMATCH","BLOCKED",IF(R127="REVIEW","ESCALATE","READY"))))))))))</x:f>
      </x:c>
      <x:c r="T127" s="21" t="str">
        <x:f>IF(A127="","",IF(S127="READY",IF(C127="REGULATORY / REGISTRATION STATUS","PUBLISH OFFICIAL STATUS",IF(OR(C127="SERVICE EXISTS / IS OFFERED",C127="ACCESS / AVAILABILITY"),"PUBLISH SERVICE FACT",IF(C127="PUBLIC MARKETING / ADVERTISING CLAIM","PUBLISH SCOPED CONTEXT",IF(C127="EXPERIENCE SIGNAL","REFERENCE ONLY",IF(C127="VISIBILITY / DISCOVERY","DISCOVERY ONLY","PUBLISH SCOPED CONTEXT"))))),IF(S127="ESCALATE","ESCALATE","REFUSE STRONGER CLAIM")))</x:f>
      </x:c>
      <x:c r="U127" s="21" t="str">
        <x:f>IF(A127="","",IF(C127="REGULATORY / REGISTRATION STATUS","Do not infer clinical superiority, outcomes or current capacity.",IF(OR(C127="SERVICE EXISTS / IS OFFERED",C127="ACCESS / AVAILABILITY"),"Do not infer efficacy, safety, suitability or comparative quality.",IF(C127="PUBLIC MARKETING / ADVERTISING CLAIM","Do not infer clinical efficacy, patient suitability, treatment outcomes or legal clearance for a specific advert.",IF(C127="EXPERIENCE SIGNAL","Do not infer representative efficacy, safety rates or causal outcomes.",IF(C127="VISIBILITY / DISCOVERY","Do not infer healthcare quality, efficacy, safety, capacity or suitability.","Do not infer a consequential healthcare claim beyond the reviewed evidence scope."))))))</x:f>
      </x:c>
      <x:c r="V127" s="21" t="str">
        <x:f>IF(A127="","","Reopen when source role, freshness, jurisdiction, material conflict, specialist-review state or claim scope changes.")</x:f>
      </x:c>
      <x:c r="W127" s="34" t="str">
        <x:f>IF(D127="","",IF(COUNTIFS(EVIDENCE_PACKET!$A$6:$A$205,D127,EVIDENCE_PACKET!$B$6:$B$205,A127,EVIDENCE_PACKET!$O$6:$O$205,"VALID")=1,VLOOKUP(D127,EVIDENCE_PACKET!$A$6:$O$205,5,FALSE),"INVALID LINK"))</x:f>
      </x:c>
      <x:c r="X127" s="34" t="str">
        <x:f>IF(A127="","",IF(Q127&lt;&gt;"READY","INVALID - EVIDENCE LINK",IF(AND(E127=VLOOKUP(D127,EVIDENCE_PACKET!$A$6:$O$205,3,FALSE),W127=VLOOKUP(D127,EVIDENCE_PACKET!$A$6:$O$205,5,FALSE),F127=VLOOKUP(D127,EVIDENCE_PACKET!$A$6:$O$205,6,FALSE),G127=VLOOKUP(D127,EVIDENCE_PACKET!$A$6:$O$205,7,FALSE)),"MATCH","MISMATCH - UPSTREAM EVIDENCE")))</x:f>
      </x:c>
    </x:row>
    <x:row r="128">
      <x:c r="A128" s="17"/>
      <x:c r="B128" s="17"/>
      <x:c r="C128" s="17"/>
      <x:c r="D128" s="17"/>
      <x:c r="E128" s="34" t="str">
        <x:f>IF(D128="","",IF(COUNTIFS(EVIDENCE_PACKET!$A$6:$A$205,D128,EVIDENCE_PACKET!$B$6:$B$205,A128,EVIDENCE_PACKET!$O$6:$O$205,"VALID")=1,VLOOKUP(D128,EVIDENCE_PACKET!$A$6:$O$205,3,FALSE),"INVALID LINK"))</x:f>
      </x:c>
      <x:c r="F128" s="34" t="str">
        <x:f>IF(D128="","",IF(COUNTIFS(EVIDENCE_PACKET!$A$6:$A$205,D128,EVIDENCE_PACKET!$B$6:$B$205,A128,EVIDENCE_PACKET!$O$6:$O$205,"VALID")=1,VLOOKUP(D128,EVIDENCE_PACKET!$A$6:$O$205,6,FALSE),"INVALID LINK"))</x:f>
      </x:c>
      <x:c r="G128" s="34" t="str">
        <x:f>IF(D128="","",IF(COUNTIFS(EVIDENCE_PACKET!$A$6:$A$205,D128,EVIDENCE_PACKET!$B$6:$B$205,A128,EVIDENCE_PACKET!$O$6:$O$205,"VALID")=1,VLOOKUP(D128,EVIDENCE_PACKET!$A$6:$O$205,7,FALSE),"INVALID LINK"))</x:f>
      </x:c>
      <x:c r="H128" s="34" t="str">
        <x:f>IF(A128="","",IF(COUNTIFS(CONFLICTS!$B$6:$B$205,A128,CONFLICTS!$H$6:$H$205,"YES",CONFLICTS!$I$6:$I$205,"OPEN",CONFLICTS!$R$6:$R$205,"VALID")&gt;0,"OPEN",IF(COUNTIFS(CONFLICTS!$B$6:$B$205,A128,CONFLICTS!$I$6:$I$205,"RESOLVED",CONFLICTS!$R$6:$R$205,"VALID")&gt;0,"RESOLVED","NONE")))</x:f>
      </x:c>
      <x:c r="I128" s="17"/>
      <x:c r="J128" s="17"/>
      <x:c r="K128" s="21" t="str">
        <x:f>IF(C128="","",IF(AND(COUNTIF(LISTS!$B$2:$B$10,C128)=1,C128=UPPER(C128)),"VALID","INVALID"))</x:f>
      </x:c>
      <x:c r="L128" s="21" t="str">
        <x:f>IF(E128="","",IF(AND(COUNTIF(LISTS!$A$2:$A$8,E128)=1,E128=UPPER(E128)),"VALID","INVALID"))</x:f>
      </x:c>
      <x:c r="M128" s="21" t="str">
        <x:f>IF(F128="","",IF(AND(COUNTIF(LISTS!$D$2:$D$4,F128)=1,IFERROR(FIND(F128,UPPER(F128)),0)=1),"VALID","INVALID"))</x:f>
      </x:c>
      <x:c r="N128" s="21" t="str">
        <x:f>IF(G128="","",IF(AND(COUNTIF(LISTS!$E$2:$E$4,G128)=1,IFERROR(FIND(G128,UPPER(G128)),0)=1),"VALID","INVALID"))</x:f>
      </x:c>
      <x:c r="O128" s="21" t="str">
        <x:f>IF(I128="","",IF(AND(COUNTIF(LISTS!$I$2:$I$4,I128)=1,IFERROR(FIND(I128,UPPER(I128)),0)=1),"VALID","INVALID"))</x:f>
      </x:c>
      <x:c r="P128" s="21" t="str">
        <x:f>IF(A128="","",IF(COUNTIF($A$6:$A$205,A128)&gt;1,"INVALID - DUPLICATE ID",IF(AND(B128&lt;&gt;"",D128&lt;&gt;"",J128&lt;&gt;"",OR(H128="NONE",H128="OPEN",H128="RESOLVED"),K128="VALID",L128="VALID",M128="VALID",N128="VALID",O128="VALID"),"VALID","INVALID - CONTROL TOKEN")))</x:f>
      </x:c>
      <x:c r="Q128" s="21" t="str">
        <x:f>IF(A128="","",IF(COUNTIFS(EVIDENCE_PACKET!$A$6:$A$205,D128,EVIDENCE_PACKET!$B$6:$B$205,A128,EVIDENCE_PACKET!$O$6:$O$205,"VALID")=1,"READY","INVALID - EVIDENCE LINK"))</x:f>
      </x:c>
      <x:c r="R128" s="21" t="str">
        <x:f>IF(A128="","",IF(OR(P128&lt;&gt;"VALID",Q128&lt;&gt;"READY",X128&lt;&gt;"MATCH"),"BLOCKED",IF(AND(C128="REGULATORY / REGISTRATION STATUS",E128="REGULATOR / OFFICIAL REGISTER"),"FIT",IF(AND(OR(C128="SERVICE EXISTS / IS OFFERED",C128="ACCESS / AVAILABILITY"),E128="PROVIDER FIRST-PARTY PAGE"),"FIT",IF(AND(C128="EXPERIENCE SIGNAL",E128="REVIEW / FORUM / TESTIMONIAL"),"FIT",IF(AND(C128="VISIBILITY / DISCOVERY",E128="SEARCH / VISIBILITY OBSERVATION"),"FIT",IF(AND(C128="PUBLIC MARKETING / ADVERTISING CLAIM",E128="UK ADVERTISING / CLAIMS GOVERNANCE"),"FIT",IF(AND(OR(C128="CLINICAL EFFICACY / EFFECT",C128="SAFETY",C128="PATIENT ELIGIBILITY / SUITABILITY"),OR(E128="CLINICAL GUIDELINE / EVIDENCE STANDARD",E128="MANUFACTURER / PRODUCT PAGE")),"REVIEW","MISMATCH"))))))))</x:f>
      </x:c>
      <x:c r="S128" s="21" t="str">
        <x:f>IF(A128="","",IF(OR(P128&lt;&gt;"VALID",Q128&lt;&gt;"READY",X128&lt;&gt;"MATCH"),"BLOCKED",IF(W128="UNRESOLVED","BLOCKED - EVIDENCE UNRESOLVED",IF(W128="INFERRED","ESCALATE",IF(F128&lt;&gt;"CURRENT","BLOCKED - FRESHNESS",IF(G128&lt;&gt;"YES","BLOCKED - JURISDICTION",IF(H128="OPEN","BLOCKED - CONFLICT",IF(AND(OR(C128="CLINICAL EFFICACY / EFFECT",C128="SAFETY",C128="PATIENT ELIGIBILITY / SUITABILITY"),I128="REQUIRED / NOT COMPLETED"),"ESCALATE",IF(R128="MISMATCH","BLOCKED",IF(R128="REVIEW","ESCALATE","READY"))))))))))</x:f>
      </x:c>
      <x:c r="T128" s="21" t="str">
        <x:f>IF(A128="","",IF(S128="READY",IF(C128="REGULATORY / REGISTRATION STATUS","PUBLISH OFFICIAL STATUS",IF(OR(C128="SERVICE EXISTS / IS OFFERED",C128="ACCESS / AVAILABILITY"),"PUBLISH SERVICE FACT",IF(C128="PUBLIC MARKETING / ADVERTISING CLAIM","PUBLISH SCOPED CONTEXT",IF(C128="EXPERIENCE SIGNAL","REFERENCE ONLY",IF(C128="VISIBILITY / DISCOVERY","DISCOVERY ONLY","PUBLISH SCOPED CONTEXT"))))),IF(S128="ESCALATE","ESCALATE","REFUSE STRONGER CLAIM")))</x:f>
      </x:c>
      <x:c r="U128" s="21" t="str">
        <x:f>IF(A128="","",IF(C128="REGULATORY / REGISTRATION STATUS","Do not infer clinical superiority, outcomes or current capacity.",IF(OR(C128="SERVICE EXISTS / IS OFFERED",C128="ACCESS / AVAILABILITY"),"Do not infer efficacy, safety, suitability or comparative quality.",IF(C128="PUBLIC MARKETING / ADVERTISING CLAIM","Do not infer clinical efficacy, patient suitability, treatment outcomes or legal clearance for a specific advert.",IF(C128="EXPERIENCE SIGNAL","Do not infer representative efficacy, safety rates or causal outcomes.",IF(C128="VISIBILITY / DISCOVERY","Do not infer healthcare quality, efficacy, safety, capacity or suitability.","Do not infer a consequential healthcare claim beyond the reviewed evidence scope."))))))</x:f>
      </x:c>
      <x:c r="V128" s="21" t="str">
        <x:f>IF(A128="","","Reopen when source role, freshness, jurisdiction, material conflict, specialist-review state or claim scope changes.")</x:f>
      </x:c>
      <x:c r="W128" s="34" t="str">
        <x:f>IF(D128="","",IF(COUNTIFS(EVIDENCE_PACKET!$A$6:$A$205,D128,EVIDENCE_PACKET!$B$6:$B$205,A128,EVIDENCE_PACKET!$O$6:$O$205,"VALID")=1,VLOOKUP(D128,EVIDENCE_PACKET!$A$6:$O$205,5,FALSE),"INVALID LINK"))</x:f>
      </x:c>
      <x:c r="X128" s="34" t="str">
        <x:f>IF(A128="","",IF(Q128&lt;&gt;"READY","INVALID - EVIDENCE LINK",IF(AND(E128=VLOOKUP(D128,EVIDENCE_PACKET!$A$6:$O$205,3,FALSE),W128=VLOOKUP(D128,EVIDENCE_PACKET!$A$6:$O$205,5,FALSE),F128=VLOOKUP(D128,EVIDENCE_PACKET!$A$6:$O$205,6,FALSE),G128=VLOOKUP(D128,EVIDENCE_PACKET!$A$6:$O$205,7,FALSE)),"MATCH","MISMATCH - UPSTREAM EVIDENCE")))</x:f>
      </x:c>
    </x:row>
    <x:row r="129">
      <x:c r="A129" s="17"/>
      <x:c r="B129" s="17"/>
      <x:c r="C129" s="17"/>
      <x:c r="D129" s="17"/>
      <x:c r="E129" s="34" t="str">
        <x:f>IF(D129="","",IF(COUNTIFS(EVIDENCE_PACKET!$A$6:$A$205,D129,EVIDENCE_PACKET!$B$6:$B$205,A129,EVIDENCE_PACKET!$O$6:$O$205,"VALID")=1,VLOOKUP(D129,EVIDENCE_PACKET!$A$6:$O$205,3,FALSE),"INVALID LINK"))</x:f>
      </x:c>
      <x:c r="F129" s="34" t="str">
        <x:f>IF(D129="","",IF(COUNTIFS(EVIDENCE_PACKET!$A$6:$A$205,D129,EVIDENCE_PACKET!$B$6:$B$205,A129,EVIDENCE_PACKET!$O$6:$O$205,"VALID")=1,VLOOKUP(D129,EVIDENCE_PACKET!$A$6:$O$205,6,FALSE),"INVALID LINK"))</x:f>
      </x:c>
      <x:c r="G129" s="34" t="str">
        <x:f>IF(D129="","",IF(COUNTIFS(EVIDENCE_PACKET!$A$6:$A$205,D129,EVIDENCE_PACKET!$B$6:$B$205,A129,EVIDENCE_PACKET!$O$6:$O$205,"VALID")=1,VLOOKUP(D129,EVIDENCE_PACKET!$A$6:$O$205,7,FALSE),"INVALID LINK"))</x:f>
      </x:c>
      <x:c r="H129" s="34" t="str">
        <x:f>IF(A129="","",IF(COUNTIFS(CONFLICTS!$B$6:$B$205,A129,CONFLICTS!$H$6:$H$205,"YES",CONFLICTS!$I$6:$I$205,"OPEN",CONFLICTS!$R$6:$R$205,"VALID")&gt;0,"OPEN",IF(COUNTIFS(CONFLICTS!$B$6:$B$205,A129,CONFLICTS!$I$6:$I$205,"RESOLVED",CONFLICTS!$R$6:$R$205,"VALID")&gt;0,"RESOLVED","NONE")))</x:f>
      </x:c>
      <x:c r="I129" s="17"/>
      <x:c r="J129" s="17"/>
      <x:c r="K129" s="21" t="str">
        <x:f>IF(C129="","",IF(AND(COUNTIF(LISTS!$B$2:$B$10,C129)=1,C129=UPPER(C129)),"VALID","INVALID"))</x:f>
      </x:c>
      <x:c r="L129" s="21" t="str">
        <x:f>IF(E129="","",IF(AND(COUNTIF(LISTS!$A$2:$A$8,E129)=1,E129=UPPER(E129)),"VALID","INVALID"))</x:f>
      </x:c>
      <x:c r="M129" s="21" t="str">
        <x:f>IF(F129="","",IF(AND(COUNTIF(LISTS!$D$2:$D$4,F129)=1,IFERROR(FIND(F129,UPPER(F129)),0)=1),"VALID","INVALID"))</x:f>
      </x:c>
      <x:c r="N129" s="21" t="str">
        <x:f>IF(G129="","",IF(AND(COUNTIF(LISTS!$E$2:$E$4,G129)=1,IFERROR(FIND(G129,UPPER(G129)),0)=1),"VALID","INVALID"))</x:f>
      </x:c>
      <x:c r="O129" s="21" t="str">
        <x:f>IF(I129="","",IF(AND(COUNTIF(LISTS!$I$2:$I$4,I129)=1,IFERROR(FIND(I129,UPPER(I129)),0)=1),"VALID","INVALID"))</x:f>
      </x:c>
      <x:c r="P129" s="21" t="str">
        <x:f>IF(A129="","",IF(COUNTIF($A$6:$A$205,A129)&gt;1,"INVALID - DUPLICATE ID",IF(AND(B129&lt;&gt;"",D129&lt;&gt;"",J129&lt;&gt;"",OR(H129="NONE",H129="OPEN",H129="RESOLVED"),K129="VALID",L129="VALID",M129="VALID",N129="VALID",O129="VALID"),"VALID","INVALID - CONTROL TOKEN")))</x:f>
      </x:c>
      <x:c r="Q129" s="21" t="str">
        <x:f>IF(A129="","",IF(COUNTIFS(EVIDENCE_PACKET!$A$6:$A$205,D129,EVIDENCE_PACKET!$B$6:$B$205,A129,EVIDENCE_PACKET!$O$6:$O$205,"VALID")=1,"READY","INVALID - EVIDENCE LINK"))</x:f>
      </x:c>
      <x:c r="R129" s="21" t="str">
        <x:f>IF(A129="","",IF(OR(P129&lt;&gt;"VALID",Q129&lt;&gt;"READY",X129&lt;&gt;"MATCH"),"BLOCKED",IF(AND(C129="REGULATORY / REGISTRATION STATUS",E129="REGULATOR / OFFICIAL REGISTER"),"FIT",IF(AND(OR(C129="SERVICE EXISTS / IS OFFERED",C129="ACCESS / AVAILABILITY"),E129="PROVIDER FIRST-PARTY PAGE"),"FIT",IF(AND(C129="EXPERIENCE SIGNAL",E129="REVIEW / FORUM / TESTIMONIAL"),"FIT",IF(AND(C129="VISIBILITY / DISCOVERY",E129="SEARCH / VISIBILITY OBSERVATION"),"FIT",IF(AND(C129="PUBLIC MARKETING / ADVERTISING CLAIM",E129="UK ADVERTISING / CLAIMS GOVERNANCE"),"FIT",IF(AND(OR(C129="CLINICAL EFFICACY / EFFECT",C129="SAFETY",C129="PATIENT ELIGIBILITY / SUITABILITY"),OR(E129="CLINICAL GUIDELINE / EVIDENCE STANDARD",E129="MANUFACTURER / PRODUCT PAGE")),"REVIEW","MISMATCH"))))))))</x:f>
      </x:c>
      <x:c r="S129" s="21" t="str">
        <x:f>IF(A129="","",IF(OR(P129&lt;&gt;"VALID",Q129&lt;&gt;"READY",X129&lt;&gt;"MATCH"),"BLOCKED",IF(W129="UNRESOLVED","BLOCKED - EVIDENCE UNRESOLVED",IF(W129="INFERRED","ESCALATE",IF(F129&lt;&gt;"CURRENT","BLOCKED - FRESHNESS",IF(G129&lt;&gt;"YES","BLOCKED - JURISDICTION",IF(H129="OPEN","BLOCKED - CONFLICT",IF(AND(OR(C129="CLINICAL EFFICACY / EFFECT",C129="SAFETY",C129="PATIENT ELIGIBILITY / SUITABILITY"),I129="REQUIRED / NOT COMPLETED"),"ESCALATE",IF(R129="MISMATCH","BLOCKED",IF(R129="REVIEW","ESCALATE","READY"))))))))))</x:f>
      </x:c>
      <x:c r="T129" s="21" t="str">
        <x:f>IF(A129="","",IF(S129="READY",IF(C129="REGULATORY / REGISTRATION STATUS","PUBLISH OFFICIAL STATUS",IF(OR(C129="SERVICE EXISTS / IS OFFERED",C129="ACCESS / AVAILABILITY"),"PUBLISH SERVICE FACT",IF(C129="PUBLIC MARKETING / ADVERTISING CLAIM","PUBLISH SCOPED CONTEXT",IF(C129="EXPERIENCE SIGNAL","REFERENCE ONLY",IF(C129="VISIBILITY / DISCOVERY","DISCOVERY ONLY","PUBLISH SCOPED CONTEXT"))))),IF(S129="ESCALATE","ESCALATE","REFUSE STRONGER CLAIM")))</x:f>
      </x:c>
      <x:c r="U129" s="21" t="str">
        <x:f>IF(A129="","",IF(C129="REGULATORY / REGISTRATION STATUS","Do not infer clinical superiority, outcomes or current capacity.",IF(OR(C129="SERVICE EXISTS / IS OFFERED",C129="ACCESS / AVAILABILITY"),"Do not infer efficacy, safety, suitability or comparative quality.",IF(C129="PUBLIC MARKETING / ADVERTISING CLAIM","Do not infer clinical efficacy, patient suitability, treatment outcomes or legal clearance for a specific advert.",IF(C129="EXPERIENCE SIGNAL","Do not infer representative efficacy, safety rates or causal outcomes.",IF(C129="VISIBILITY / DISCOVERY","Do not infer healthcare quality, efficacy, safety, capacity or suitability.","Do not infer a consequential healthcare claim beyond the reviewed evidence scope."))))))</x:f>
      </x:c>
      <x:c r="V129" s="21" t="str">
        <x:f>IF(A129="","","Reopen when source role, freshness, jurisdiction, material conflict, specialist-review state or claim scope changes.")</x:f>
      </x:c>
      <x:c r="W129" s="34" t="str">
        <x:f>IF(D129="","",IF(COUNTIFS(EVIDENCE_PACKET!$A$6:$A$205,D129,EVIDENCE_PACKET!$B$6:$B$205,A129,EVIDENCE_PACKET!$O$6:$O$205,"VALID")=1,VLOOKUP(D129,EVIDENCE_PACKET!$A$6:$O$205,5,FALSE),"INVALID LINK"))</x:f>
      </x:c>
      <x:c r="X129" s="34" t="str">
        <x:f>IF(A129="","",IF(Q129&lt;&gt;"READY","INVALID - EVIDENCE LINK",IF(AND(E129=VLOOKUP(D129,EVIDENCE_PACKET!$A$6:$O$205,3,FALSE),W129=VLOOKUP(D129,EVIDENCE_PACKET!$A$6:$O$205,5,FALSE),F129=VLOOKUP(D129,EVIDENCE_PACKET!$A$6:$O$205,6,FALSE),G129=VLOOKUP(D129,EVIDENCE_PACKET!$A$6:$O$205,7,FALSE)),"MATCH","MISMATCH - UPSTREAM EVIDENCE")))</x:f>
      </x:c>
    </x:row>
    <x:row r="130">
      <x:c r="A130" s="17"/>
      <x:c r="B130" s="17"/>
      <x:c r="C130" s="17"/>
      <x:c r="D130" s="17"/>
      <x:c r="E130" s="34" t="str">
        <x:f>IF(D130="","",IF(COUNTIFS(EVIDENCE_PACKET!$A$6:$A$205,D130,EVIDENCE_PACKET!$B$6:$B$205,A130,EVIDENCE_PACKET!$O$6:$O$205,"VALID")=1,VLOOKUP(D130,EVIDENCE_PACKET!$A$6:$O$205,3,FALSE),"INVALID LINK"))</x:f>
      </x:c>
      <x:c r="F130" s="34" t="str">
        <x:f>IF(D130="","",IF(COUNTIFS(EVIDENCE_PACKET!$A$6:$A$205,D130,EVIDENCE_PACKET!$B$6:$B$205,A130,EVIDENCE_PACKET!$O$6:$O$205,"VALID")=1,VLOOKUP(D130,EVIDENCE_PACKET!$A$6:$O$205,6,FALSE),"INVALID LINK"))</x:f>
      </x:c>
      <x:c r="G130" s="34" t="str">
        <x:f>IF(D130="","",IF(COUNTIFS(EVIDENCE_PACKET!$A$6:$A$205,D130,EVIDENCE_PACKET!$B$6:$B$205,A130,EVIDENCE_PACKET!$O$6:$O$205,"VALID")=1,VLOOKUP(D130,EVIDENCE_PACKET!$A$6:$O$205,7,FALSE),"INVALID LINK"))</x:f>
      </x:c>
      <x:c r="H130" s="34" t="str">
        <x:f>IF(A130="","",IF(COUNTIFS(CONFLICTS!$B$6:$B$205,A130,CONFLICTS!$H$6:$H$205,"YES",CONFLICTS!$I$6:$I$205,"OPEN",CONFLICTS!$R$6:$R$205,"VALID")&gt;0,"OPEN",IF(COUNTIFS(CONFLICTS!$B$6:$B$205,A130,CONFLICTS!$I$6:$I$205,"RESOLVED",CONFLICTS!$R$6:$R$205,"VALID")&gt;0,"RESOLVED","NONE")))</x:f>
      </x:c>
      <x:c r="I130" s="17"/>
      <x:c r="J130" s="17"/>
      <x:c r="K130" s="21" t="str">
        <x:f>IF(C130="","",IF(AND(COUNTIF(LISTS!$B$2:$B$10,C130)=1,C130=UPPER(C130)),"VALID","INVALID"))</x:f>
      </x:c>
      <x:c r="L130" s="21" t="str">
        <x:f>IF(E130="","",IF(AND(COUNTIF(LISTS!$A$2:$A$8,E130)=1,E130=UPPER(E130)),"VALID","INVALID"))</x:f>
      </x:c>
      <x:c r="M130" s="21" t="str">
        <x:f>IF(F130="","",IF(AND(COUNTIF(LISTS!$D$2:$D$4,F130)=1,IFERROR(FIND(F130,UPPER(F130)),0)=1),"VALID","INVALID"))</x:f>
      </x:c>
      <x:c r="N130" s="21" t="str">
        <x:f>IF(G130="","",IF(AND(COUNTIF(LISTS!$E$2:$E$4,G130)=1,IFERROR(FIND(G130,UPPER(G130)),0)=1),"VALID","INVALID"))</x:f>
      </x:c>
      <x:c r="O130" s="21" t="str">
        <x:f>IF(I130="","",IF(AND(COUNTIF(LISTS!$I$2:$I$4,I130)=1,IFERROR(FIND(I130,UPPER(I130)),0)=1),"VALID","INVALID"))</x:f>
      </x:c>
      <x:c r="P130" s="21" t="str">
        <x:f>IF(A130="","",IF(COUNTIF($A$6:$A$205,A130)&gt;1,"INVALID - DUPLICATE ID",IF(AND(B130&lt;&gt;"",D130&lt;&gt;"",J130&lt;&gt;"",OR(H130="NONE",H130="OPEN",H130="RESOLVED"),K130="VALID",L130="VALID",M130="VALID",N130="VALID",O130="VALID"),"VALID","INVALID - CONTROL TOKEN")))</x:f>
      </x:c>
      <x:c r="Q130" s="21" t="str">
        <x:f>IF(A130="","",IF(COUNTIFS(EVIDENCE_PACKET!$A$6:$A$205,D130,EVIDENCE_PACKET!$B$6:$B$205,A130,EVIDENCE_PACKET!$O$6:$O$205,"VALID")=1,"READY","INVALID - EVIDENCE LINK"))</x:f>
      </x:c>
      <x:c r="R130" s="21" t="str">
        <x:f>IF(A130="","",IF(OR(P130&lt;&gt;"VALID",Q130&lt;&gt;"READY",X130&lt;&gt;"MATCH"),"BLOCKED",IF(AND(C130="REGULATORY / REGISTRATION STATUS",E130="REGULATOR / OFFICIAL REGISTER"),"FIT",IF(AND(OR(C130="SERVICE EXISTS / IS OFFERED",C130="ACCESS / AVAILABILITY"),E130="PROVIDER FIRST-PARTY PAGE"),"FIT",IF(AND(C130="EXPERIENCE SIGNAL",E130="REVIEW / FORUM / TESTIMONIAL"),"FIT",IF(AND(C130="VISIBILITY / DISCOVERY",E130="SEARCH / VISIBILITY OBSERVATION"),"FIT",IF(AND(C130="PUBLIC MARKETING / ADVERTISING CLAIM",E130="UK ADVERTISING / CLAIMS GOVERNANCE"),"FIT",IF(AND(OR(C130="CLINICAL EFFICACY / EFFECT",C130="SAFETY",C130="PATIENT ELIGIBILITY / SUITABILITY"),OR(E130="CLINICAL GUIDELINE / EVIDENCE STANDARD",E130="MANUFACTURER / PRODUCT PAGE")),"REVIEW","MISMATCH"))))))))</x:f>
      </x:c>
      <x:c r="S130" s="21" t="str">
        <x:f>IF(A130="","",IF(OR(P130&lt;&gt;"VALID",Q130&lt;&gt;"READY",X130&lt;&gt;"MATCH"),"BLOCKED",IF(W130="UNRESOLVED","BLOCKED - EVIDENCE UNRESOLVED",IF(W130="INFERRED","ESCALATE",IF(F130&lt;&gt;"CURRENT","BLOCKED - FRESHNESS",IF(G130&lt;&gt;"YES","BLOCKED - JURISDICTION",IF(H130="OPEN","BLOCKED - CONFLICT",IF(AND(OR(C130="CLINICAL EFFICACY / EFFECT",C130="SAFETY",C130="PATIENT ELIGIBILITY / SUITABILITY"),I130="REQUIRED / NOT COMPLETED"),"ESCALATE",IF(R130="MISMATCH","BLOCKED",IF(R130="REVIEW","ESCALATE","READY"))))))))))</x:f>
      </x:c>
      <x:c r="T130" s="21" t="str">
        <x:f>IF(A130="","",IF(S130="READY",IF(C130="REGULATORY / REGISTRATION STATUS","PUBLISH OFFICIAL STATUS",IF(OR(C130="SERVICE EXISTS / IS OFFERED",C130="ACCESS / AVAILABILITY"),"PUBLISH SERVICE FACT",IF(C130="PUBLIC MARKETING / ADVERTISING CLAIM","PUBLISH SCOPED CONTEXT",IF(C130="EXPERIENCE SIGNAL","REFERENCE ONLY",IF(C130="VISIBILITY / DISCOVERY","DISCOVERY ONLY","PUBLISH SCOPED CONTEXT"))))),IF(S130="ESCALATE","ESCALATE","REFUSE STRONGER CLAIM")))</x:f>
      </x:c>
      <x:c r="U130" s="21" t="str">
        <x:f>IF(A130="","",IF(C130="REGULATORY / REGISTRATION STATUS","Do not infer clinical superiority, outcomes or current capacity.",IF(OR(C130="SERVICE EXISTS / IS OFFERED",C130="ACCESS / AVAILABILITY"),"Do not infer efficacy, safety, suitability or comparative quality.",IF(C130="PUBLIC MARKETING / ADVERTISING CLAIM","Do not infer clinical efficacy, patient suitability, treatment outcomes or legal clearance for a specific advert.",IF(C130="EXPERIENCE SIGNAL","Do not infer representative efficacy, safety rates or causal outcomes.",IF(C130="VISIBILITY / DISCOVERY","Do not infer healthcare quality, efficacy, safety, capacity or suitability.","Do not infer a consequential healthcare claim beyond the reviewed evidence scope."))))))</x:f>
      </x:c>
      <x:c r="V130" s="21" t="str">
        <x:f>IF(A130="","","Reopen when source role, freshness, jurisdiction, material conflict, specialist-review state or claim scope changes.")</x:f>
      </x:c>
      <x:c r="W130" s="34" t="str">
        <x:f>IF(D130="","",IF(COUNTIFS(EVIDENCE_PACKET!$A$6:$A$205,D130,EVIDENCE_PACKET!$B$6:$B$205,A130,EVIDENCE_PACKET!$O$6:$O$205,"VALID")=1,VLOOKUP(D130,EVIDENCE_PACKET!$A$6:$O$205,5,FALSE),"INVALID LINK"))</x:f>
      </x:c>
      <x:c r="X130" s="34" t="str">
        <x:f>IF(A130="","",IF(Q130&lt;&gt;"READY","INVALID - EVIDENCE LINK",IF(AND(E130=VLOOKUP(D130,EVIDENCE_PACKET!$A$6:$O$205,3,FALSE),W130=VLOOKUP(D130,EVIDENCE_PACKET!$A$6:$O$205,5,FALSE),F130=VLOOKUP(D130,EVIDENCE_PACKET!$A$6:$O$205,6,FALSE),G130=VLOOKUP(D130,EVIDENCE_PACKET!$A$6:$O$205,7,FALSE)),"MATCH","MISMATCH - UPSTREAM EVIDENCE")))</x:f>
      </x:c>
    </x:row>
    <x:row r="131">
      <x:c r="A131" s="17"/>
      <x:c r="B131" s="17"/>
      <x:c r="C131" s="17"/>
      <x:c r="D131" s="17"/>
      <x:c r="E131" s="34" t="str">
        <x:f>IF(D131="","",IF(COUNTIFS(EVIDENCE_PACKET!$A$6:$A$205,D131,EVIDENCE_PACKET!$B$6:$B$205,A131,EVIDENCE_PACKET!$O$6:$O$205,"VALID")=1,VLOOKUP(D131,EVIDENCE_PACKET!$A$6:$O$205,3,FALSE),"INVALID LINK"))</x:f>
      </x:c>
      <x:c r="F131" s="34" t="str">
        <x:f>IF(D131="","",IF(COUNTIFS(EVIDENCE_PACKET!$A$6:$A$205,D131,EVIDENCE_PACKET!$B$6:$B$205,A131,EVIDENCE_PACKET!$O$6:$O$205,"VALID")=1,VLOOKUP(D131,EVIDENCE_PACKET!$A$6:$O$205,6,FALSE),"INVALID LINK"))</x:f>
      </x:c>
      <x:c r="G131" s="34" t="str">
        <x:f>IF(D131="","",IF(COUNTIFS(EVIDENCE_PACKET!$A$6:$A$205,D131,EVIDENCE_PACKET!$B$6:$B$205,A131,EVIDENCE_PACKET!$O$6:$O$205,"VALID")=1,VLOOKUP(D131,EVIDENCE_PACKET!$A$6:$O$205,7,FALSE),"INVALID LINK"))</x:f>
      </x:c>
      <x:c r="H131" s="34" t="str">
        <x:f>IF(A131="","",IF(COUNTIFS(CONFLICTS!$B$6:$B$205,A131,CONFLICTS!$H$6:$H$205,"YES",CONFLICTS!$I$6:$I$205,"OPEN",CONFLICTS!$R$6:$R$205,"VALID")&gt;0,"OPEN",IF(COUNTIFS(CONFLICTS!$B$6:$B$205,A131,CONFLICTS!$I$6:$I$205,"RESOLVED",CONFLICTS!$R$6:$R$205,"VALID")&gt;0,"RESOLVED","NONE")))</x:f>
      </x:c>
      <x:c r="I131" s="17"/>
      <x:c r="J131" s="17"/>
      <x:c r="K131" s="21" t="str">
        <x:f>IF(C131="","",IF(AND(COUNTIF(LISTS!$B$2:$B$10,C131)=1,C131=UPPER(C131)),"VALID","INVALID"))</x:f>
      </x:c>
      <x:c r="L131" s="21" t="str">
        <x:f>IF(E131="","",IF(AND(COUNTIF(LISTS!$A$2:$A$8,E131)=1,E131=UPPER(E131)),"VALID","INVALID"))</x:f>
      </x:c>
      <x:c r="M131" s="21" t="str">
        <x:f>IF(F131="","",IF(AND(COUNTIF(LISTS!$D$2:$D$4,F131)=1,IFERROR(FIND(F131,UPPER(F131)),0)=1),"VALID","INVALID"))</x:f>
      </x:c>
      <x:c r="N131" s="21" t="str">
        <x:f>IF(G131="","",IF(AND(COUNTIF(LISTS!$E$2:$E$4,G131)=1,IFERROR(FIND(G131,UPPER(G131)),0)=1),"VALID","INVALID"))</x:f>
      </x:c>
      <x:c r="O131" s="21" t="str">
        <x:f>IF(I131="","",IF(AND(COUNTIF(LISTS!$I$2:$I$4,I131)=1,IFERROR(FIND(I131,UPPER(I131)),0)=1),"VALID","INVALID"))</x:f>
      </x:c>
      <x:c r="P131" s="21" t="str">
        <x:f>IF(A131="","",IF(COUNTIF($A$6:$A$205,A131)&gt;1,"INVALID - DUPLICATE ID",IF(AND(B131&lt;&gt;"",D131&lt;&gt;"",J131&lt;&gt;"",OR(H131="NONE",H131="OPEN",H131="RESOLVED"),K131="VALID",L131="VALID",M131="VALID",N131="VALID",O131="VALID"),"VALID","INVALID - CONTROL TOKEN")))</x:f>
      </x:c>
      <x:c r="Q131" s="21" t="str">
        <x:f>IF(A131="","",IF(COUNTIFS(EVIDENCE_PACKET!$A$6:$A$205,D131,EVIDENCE_PACKET!$B$6:$B$205,A131,EVIDENCE_PACKET!$O$6:$O$205,"VALID")=1,"READY","INVALID - EVIDENCE LINK"))</x:f>
      </x:c>
      <x:c r="R131" s="21" t="str">
        <x:f>IF(A131="","",IF(OR(P131&lt;&gt;"VALID",Q131&lt;&gt;"READY",X131&lt;&gt;"MATCH"),"BLOCKED",IF(AND(C131="REGULATORY / REGISTRATION STATUS",E131="REGULATOR / OFFICIAL REGISTER"),"FIT",IF(AND(OR(C131="SERVICE EXISTS / IS OFFERED",C131="ACCESS / AVAILABILITY"),E131="PROVIDER FIRST-PARTY PAGE"),"FIT",IF(AND(C131="EXPERIENCE SIGNAL",E131="REVIEW / FORUM / TESTIMONIAL"),"FIT",IF(AND(C131="VISIBILITY / DISCOVERY",E131="SEARCH / VISIBILITY OBSERVATION"),"FIT",IF(AND(C131="PUBLIC MARKETING / ADVERTISING CLAIM",E131="UK ADVERTISING / CLAIMS GOVERNANCE"),"FIT",IF(AND(OR(C131="CLINICAL EFFICACY / EFFECT",C131="SAFETY",C131="PATIENT ELIGIBILITY / SUITABILITY"),OR(E131="CLINICAL GUIDELINE / EVIDENCE STANDARD",E131="MANUFACTURER / PRODUCT PAGE")),"REVIEW","MISMATCH"))))))))</x:f>
      </x:c>
      <x:c r="S131" s="21" t="str">
        <x:f>IF(A131="","",IF(OR(P131&lt;&gt;"VALID",Q131&lt;&gt;"READY",X131&lt;&gt;"MATCH"),"BLOCKED",IF(W131="UNRESOLVED","BLOCKED - EVIDENCE UNRESOLVED",IF(W131="INFERRED","ESCALATE",IF(F131&lt;&gt;"CURRENT","BLOCKED - FRESHNESS",IF(G131&lt;&gt;"YES","BLOCKED - JURISDICTION",IF(H131="OPEN","BLOCKED - CONFLICT",IF(AND(OR(C131="CLINICAL EFFICACY / EFFECT",C131="SAFETY",C131="PATIENT ELIGIBILITY / SUITABILITY"),I131="REQUIRED / NOT COMPLETED"),"ESCALATE",IF(R131="MISMATCH","BLOCKED",IF(R131="REVIEW","ESCALATE","READY"))))))))))</x:f>
      </x:c>
      <x:c r="T131" s="21" t="str">
        <x:f>IF(A131="","",IF(S131="READY",IF(C131="REGULATORY / REGISTRATION STATUS","PUBLISH OFFICIAL STATUS",IF(OR(C131="SERVICE EXISTS / IS OFFERED",C131="ACCESS / AVAILABILITY"),"PUBLISH SERVICE FACT",IF(C131="PUBLIC MARKETING / ADVERTISING CLAIM","PUBLISH SCOPED CONTEXT",IF(C131="EXPERIENCE SIGNAL","REFERENCE ONLY",IF(C131="VISIBILITY / DISCOVERY","DISCOVERY ONLY","PUBLISH SCOPED CONTEXT"))))),IF(S131="ESCALATE","ESCALATE","REFUSE STRONGER CLAIM")))</x:f>
      </x:c>
      <x:c r="U131" s="21" t="str">
        <x:f>IF(A131="","",IF(C131="REGULATORY / REGISTRATION STATUS","Do not infer clinical superiority, outcomes or current capacity.",IF(OR(C131="SERVICE EXISTS / IS OFFERED",C131="ACCESS / AVAILABILITY"),"Do not infer efficacy, safety, suitability or comparative quality.",IF(C131="PUBLIC MARKETING / ADVERTISING CLAIM","Do not infer clinical efficacy, patient suitability, treatment outcomes or legal clearance for a specific advert.",IF(C131="EXPERIENCE SIGNAL","Do not infer representative efficacy, safety rates or causal outcomes.",IF(C131="VISIBILITY / DISCOVERY","Do not infer healthcare quality, efficacy, safety, capacity or suitability.","Do not infer a consequential healthcare claim beyond the reviewed evidence scope."))))))</x:f>
      </x:c>
      <x:c r="V131" s="21" t="str">
        <x:f>IF(A131="","","Reopen when source role, freshness, jurisdiction, material conflict, specialist-review state or claim scope changes.")</x:f>
      </x:c>
      <x:c r="W131" s="34" t="str">
        <x:f>IF(D131="","",IF(COUNTIFS(EVIDENCE_PACKET!$A$6:$A$205,D131,EVIDENCE_PACKET!$B$6:$B$205,A131,EVIDENCE_PACKET!$O$6:$O$205,"VALID")=1,VLOOKUP(D131,EVIDENCE_PACKET!$A$6:$O$205,5,FALSE),"INVALID LINK"))</x:f>
      </x:c>
      <x:c r="X131" s="34" t="str">
        <x:f>IF(A131="","",IF(Q131&lt;&gt;"READY","INVALID - EVIDENCE LINK",IF(AND(E131=VLOOKUP(D131,EVIDENCE_PACKET!$A$6:$O$205,3,FALSE),W131=VLOOKUP(D131,EVIDENCE_PACKET!$A$6:$O$205,5,FALSE),F131=VLOOKUP(D131,EVIDENCE_PACKET!$A$6:$O$205,6,FALSE),G131=VLOOKUP(D131,EVIDENCE_PACKET!$A$6:$O$205,7,FALSE)),"MATCH","MISMATCH - UPSTREAM EVIDENCE")))</x:f>
      </x:c>
    </x:row>
    <x:row r="132">
      <x:c r="A132" s="17"/>
      <x:c r="B132" s="17"/>
      <x:c r="C132" s="17"/>
      <x:c r="D132" s="17"/>
      <x:c r="E132" s="34" t="str">
        <x:f>IF(D132="","",IF(COUNTIFS(EVIDENCE_PACKET!$A$6:$A$205,D132,EVIDENCE_PACKET!$B$6:$B$205,A132,EVIDENCE_PACKET!$O$6:$O$205,"VALID")=1,VLOOKUP(D132,EVIDENCE_PACKET!$A$6:$O$205,3,FALSE),"INVALID LINK"))</x:f>
      </x:c>
      <x:c r="F132" s="34" t="str">
        <x:f>IF(D132="","",IF(COUNTIFS(EVIDENCE_PACKET!$A$6:$A$205,D132,EVIDENCE_PACKET!$B$6:$B$205,A132,EVIDENCE_PACKET!$O$6:$O$205,"VALID")=1,VLOOKUP(D132,EVIDENCE_PACKET!$A$6:$O$205,6,FALSE),"INVALID LINK"))</x:f>
      </x:c>
      <x:c r="G132" s="34" t="str">
        <x:f>IF(D132="","",IF(COUNTIFS(EVIDENCE_PACKET!$A$6:$A$205,D132,EVIDENCE_PACKET!$B$6:$B$205,A132,EVIDENCE_PACKET!$O$6:$O$205,"VALID")=1,VLOOKUP(D132,EVIDENCE_PACKET!$A$6:$O$205,7,FALSE),"INVALID LINK"))</x:f>
      </x:c>
      <x:c r="H132" s="34" t="str">
        <x:f>IF(A132="","",IF(COUNTIFS(CONFLICTS!$B$6:$B$205,A132,CONFLICTS!$H$6:$H$205,"YES",CONFLICTS!$I$6:$I$205,"OPEN",CONFLICTS!$R$6:$R$205,"VALID")&gt;0,"OPEN",IF(COUNTIFS(CONFLICTS!$B$6:$B$205,A132,CONFLICTS!$I$6:$I$205,"RESOLVED",CONFLICTS!$R$6:$R$205,"VALID")&gt;0,"RESOLVED","NONE")))</x:f>
      </x:c>
      <x:c r="I132" s="17"/>
      <x:c r="J132" s="17"/>
      <x:c r="K132" s="21" t="str">
        <x:f>IF(C132="","",IF(AND(COUNTIF(LISTS!$B$2:$B$10,C132)=1,C132=UPPER(C132)),"VALID","INVALID"))</x:f>
      </x:c>
      <x:c r="L132" s="21" t="str">
        <x:f>IF(E132="","",IF(AND(COUNTIF(LISTS!$A$2:$A$8,E132)=1,E132=UPPER(E132)),"VALID","INVALID"))</x:f>
      </x:c>
      <x:c r="M132" s="21" t="str">
        <x:f>IF(F132="","",IF(AND(COUNTIF(LISTS!$D$2:$D$4,F132)=1,IFERROR(FIND(F132,UPPER(F132)),0)=1),"VALID","INVALID"))</x:f>
      </x:c>
      <x:c r="N132" s="21" t="str">
        <x:f>IF(G132="","",IF(AND(COUNTIF(LISTS!$E$2:$E$4,G132)=1,IFERROR(FIND(G132,UPPER(G132)),0)=1),"VALID","INVALID"))</x:f>
      </x:c>
      <x:c r="O132" s="21" t="str">
        <x:f>IF(I132="","",IF(AND(COUNTIF(LISTS!$I$2:$I$4,I132)=1,IFERROR(FIND(I132,UPPER(I132)),0)=1),"VALID","INVALID"))</x:f>
      </x:c>
      <x:c r="P132" s="21" t="str">
        <x:f>IF(A132="","",IF(COUNTIF($A$6:$A$205,A132)&gt;1,"INVALID - DUPLICATE ID",IF(AND(B132&lt;&gt;"",D132&lt;&gt;"",J132&lt;&gt;"",OR(H132="NONE",H132="OPEN",H132="RESOLVED"),K132="VALID",L132="VALID",M132="VALID",N132="VALID",O132="VALID"),"VALID","INVALID - CONTROL TOKEN")))</x:f>
      </x:c>
      <x:c r="Q132" s="21" t="str">
        <x:f>IF(A132="","",IF(COUNTIFS(EVIDENCE_PACKET!$A$6:$A$205,D132,EVIDENCE_PACKET!$B$6:$B$205,A132,EVIDENCE_PACKET!$O$6:$O$205,"VALID")=1,"READY","INVALID - EVIDENCE LINK"))</x:f>
      </x:c>
      <x:c r="R132" s="21" t="str">
        <x:f>IF(A132="","",IF(OR(P132&lt;&gt;"VALID",Q132&lt;&gt;"READY",X132&lt;&gt;"MATCH"),"BLOCKED",IF(AND(C132="REGULATORY / REGISTRATION STATUS",E132="REGULATOR / OFFICIAL REGISTER"),"FIT",IF(AND(OR(C132="SERVICE EXISTS / IS OFFERED",C132="ACCESS / AVAILABILITY"),E132="PROVIDER FIRST-PARTY PAGE"),"FIT",IF(AND(C132="EXPERIENCE SIGNAL",E132="REVIEW / FORUM / TESTIMONIAL"),"FIT",IF(AND(C132="VISIBILITY / DISCOVERY",E132="SEARCH / VISIBILITY OBSERVATION"),"FIT",IF(AND(C132="PUBLIC MARKETING / ADVERTISING CLAIM",E132="UK ADVERTISING / CLAIMS GOVERNANCE"),"FIT",IF(AND(OR(C132="CLINICAL EFFICACY / EFFECT",C132="SAFETY",C132="PATIENT ELIGIBILITY / SUITABILITY"),OR(E132="CLINICAL GUIDELINE / EVIDENCE STANDARD",E132="MANUFACTURER / PRODUCT PAGE")),"REVIEW","MISMATCH"))))))))</x:f>
      </x:c>
      <x:c r="S132" s="21" t="str">
        <x:f>IF(A132="","",IF(OR(P132&lt;&gt;"VALID",Q132&lt;&gt;"READY",X132&lt;&gt;"MATCH"),"BLOCKED",IF(W132="UNRESOLVED","BLOCKED - EVIDENCE UNRESOLVED",IF(W132="INFERRED","ESCALATE",IF(F132&lt;&gt;"CURRENT","BLOCKED - FRESHNESS",IF(G132&lt;&gt;"YES","BLOCKED - JURISDICTION",IF(H132="OPEN","BLOCKED - CONFLICT",IF(AND(OR(C132="CLINICAL EFFICACY / EFFECT",C132="SAFETY",C132="PATIENT ELIGIBILITY / SUITABILITY"),I132="REQUIRED / NOT COMPLETED"),"ESCALATE",IF(R132="MISMATCH","BLOCKED",IF(R132="REVIEW","ESCALATE","READY"))))))))))</x:f>
      </x:c>
      <x:c r="T132" s="21" t="str">
        <x:f>IF(A132="","",IF(S132="READY",IF(C132="REGULATORY / REGISTRATION STATUS","PUBLISH OFFICIAL STATUS",IF(OR(C132="SERVICE EXISTS / IS OFFERED",C132="ACCESS / AVAILABILITY"),"PUBLISH SERVICE FACT",IF(C132="PUBLIC MARKETING / ADVERTISING CLAIM","PUBLISH SCOPED CONTEXT",IF(C132="EXPERIENCE SIGNAL","REFERENCE ONLY",IF(C132="VISIBILITY / DISCOVERY","DISCOVERY ONLY","PUBLISH SCOPED CONTEXT"))))),IF(S132="ESCALATE","ESCALATE","REFUSE STRONGER CLAIM")))</x:f>
      </x:c>
      <x:c r="U132" s="21" t="str">
        <x:f>IF(A132="","",IF(C132="REGULATORY / REGISTRATION STATUS","Do not infer clinical superiority, outcomes or current capacity.",IF(OR(C132="SERVICE EXISTS / IS OFFERED",C132="ACCESS / AVAILABILITY"),"Do not infer efficacy, safety, suitability or comparative quality.",IF(C132="PUBLIC MARKETING / ADVERTISING CLAIM","Do not infer clinical efficacy, patient suitability, treatment outcomes or legal clearance for a specific advert.",IF(C132="EXPERIENCE SIGNAL","Do not infer representative efficacy, safety rates or causal outcomes.",IF(C132="VISIBILITY / DISCOVERY","Do not infer healthcare quality, efficacy, safety, capacity or suitability.","Do not infer a consequential healthcare claim beyond the reviewed evidence scope."))))))</x:f>
      </x:c>
      <x:c r="V132" s="21" t="str">
        <x:f>IF(A132="","","Reopen when source role, freshness, jurisdiction, material conflict, specialist-review state or claim scope changes.")</x:f>
      </x:c>
      <x:c r="W132" s="34" t="str">
        <x:f>IF(D132="","",IF(COUNTIFS(EVIDENCE_PACKET!$A$6:$A$205,D132,EVIDENCE_PACKET!$B$6:$B$205,A132,EVIDENCE_PACKET!$O$6:$O$205,"VALID")=1,VLOOKUP(D132,EVIDENCE_PACKET!$A$6:$O$205,5,FALSE),"INVALID LINK"))</x:f>
      </x:c>
      <x:c r="X132" s="34" t="str">
        <x:f>IF(A132="","",IF(Q132&lt;&gt;"READY","INVALID - EVIDENCE LINK",IF(AND(E132=VLOOKUP(D132,EVIDENCE_PACKET!$A$6:$O$205,3,FALSE),W132=VLOOKUP(D132,EVIDENCE_PACKET!$A$6:$O$205,5,FALSE),F132=VLOOKUP(D132,EVIDENCE_PACKET!$A$6:$O$205,6,FALSE),G132=VLOOKUP(D132,EVIDENCE_PACKET!$A$6:$O$205,7,FALSE)),"MATCH","MISMATCH - UPSTREAM EVIDENCE")))</x:f>
      </x:c>
    </x:row>
    <x:row r="133">
      <x:c r="A133" s="17"/>
      <x:c r="B133" s="17"/>
      <x:c r="C133" s="17"/>
      <x:c r="D133" s="17"/>
      <x:c r="E133" s="34" t="str">
        <x:f>IF(D133="","",IF(COUNTIFS(EVIDENCE_PACKET!$A$6:$A$205,D133,EVIDENCE_PACKET!$B$6:$B$205,A133,EVIDENCE_PACKET!$O$6:$O$205,"VALID")=1,VLOOKUP(D133,EVIDENCE_PACKET!$A$6:$O$205,3,FALSE),"INVALID LINK"))</x:f>
      </x:c>
      <x:c r="F133" s="34" t="str">
        <x:f>IF(D133="","",IF(COUNTIFS(EVIDENCE_PACKET!$A$6:$A$205,D133,EVIDENCE_PACKET!$B$6:$B$205,A133,EVIDENCE_PACKET!$O$6:$O$205,"VALID")=1,VLOOKUP(D133,EVIDENCE_PACKET!$A$6:$O$205,6,FALSE),"INVALID LINK"))</x:f>
      </x:c>
      <x:c r="G133" s="34" t="str">
        <x:f>IF(D133="","",IF(COUNTIFS(EVIDENCE_PACKET!$A$6:$A$205,D133,EVIDENCE_PACKET!$B$6:$B$205,A133,EVIDENCE_PACKET!$O$6:$O$205,"VALID")=1,VLOOKUP(D133,EVIDENCE_PACKET!$A$6:$O$205,7,FALSE),"INVALID LINK"))</x:f>
      </x:c>
      <x:c r="H133" s="34" t="str">
        <x:f>IF(A133="","",IF(COUNTIFS(CONFLICTS!$B$6:$B$205,A133,CONFLICTS!$H$6:$H$205,"YES",CONFLICTS!$I$6:$I$205,"OPEN",CONFLICTS!$R$6:$R$205,"VALID")&gt;0,"OPEN",IF(COUNTIFS(CONFLICTS!$B$6:$B$205,A133,CONFLICTS!$I$6:$I$205,"RESOLVED",CONFLICTS!$R$6:$R$205,"VALID")&gt;0,"RESOLVED","NONE")))</x:f>
      </x:c>
      <x:c r="I133" s="17"/>
      <x:c r="J133" s="17"/>
      <x:c r="K133" s="21" t="str">
        <x:f>IF(C133="","",IF(AND(COUNTIF(LISTS!$B$2:$B$10,C133)=1,C133=UPPER(C133)),"VALID","INVALID"))</x:f>
      </x:c>
      <x:c r="L133" s="21" t="str">
        <x:f>IF(E133="","",IF(AND(COUNTIF(LISTS!$A$2:$A$8,E133)=1,E133=UPPER(E133)),"VALID","INVALID"))</x:f>
      </x:c>
      <x:c r="M133" s="21" t="str">
        <x:f>IF(F133="","",IF(AND(COUNTIF(LISTS!$D$2:$D$4,F133)=1,IFERROR(FIND(F133,UPPER(F133)),0)=1),"VALID","INVALID"))</x:f>
      </x:c>
      <x:c r="N133" s="21" t="str">
        <x:f>IF(G133="","",IF(AND(COUNTIF(LISTS!$E$2:$E$4,G133)=1,IFERROR(FIND(G133,UPPER(G133)),0)=1),"VALID","INVALID"))</x:f>
      </x:c>
      <x:c r="O133" s="21" t="str">
        <x:f>IF(I133="","",IF(AND(COUNTIF(LISTS!$I$2:$I$4,I133)=1,IFERROR(FIND(I133,UPPER(I133)),0)=1),"VALID","INVALID"))</x:f>
      </x:c>
      <x:c r="P133" s="21" t="str">
        <x:f>IF(A133="","",IF(COUNTIF($A$6:$A$205,A133)&gt;1,"INVALID - DUPLICATE ID",IF(AND(B133&lt;&gt;"",D133&lt;&gt;"",J133&lt;&gt;"",OR(H133="NONE",H133="OPEN",H133="RESOLVED"),K133="VALID",L133="VALID",M133="VALID",N133="VALID",O133="VALID"),"VALID","INVALID - CONTROL TOKEN")))</x:f>
      </x:c>
      <x:c r="Q133" s="21" t="str">
        <x:f>IF(A133="","",IF(COUNTIFS(EVIDENCE_PACKET!$A$6:$A$205,D133,EVIDENCE_PACKET!$B$6:$B$205,A133,EVIDENCE_PACKET!$O$6:$O$205,"VALID")=1,"READY","INVALID - EVIDENCE LINK"))</x:f>
      </x:c>
      <x:c r="R133" s="21" t="str">
        <x:f>IF(A133="","",IF(OR(P133&lt;&gt;"VALID",Q133&lt;&gt;"READY",X133&lt;&gt;"MATCH"),"BLOCKED",IF(AND(C133="REGULATORY / REGISTRATION STATUS",E133="REGULATOR / OFFICIAL REGISTER"),"FIT",IF(AND(OR(C133="SERVICE EXISTS / IS OFFERED",C133="ACCESS / AVAILABILITY"),E133="PROVIDER FIRST-PARTY PAGE"),"FIT",IF(AND(C133="EXPERIENCE SIGNAL",E133="REVIEW / FORUM / TESTIMONIAL"),"FIT",IF(AND(C133="VISIBILITY / DISCOVERY",E133="SEARCH / VISIBILITY OBSERVATION"),"FIT",IF(AND(C133="PUBLIC MARKETING / ADVERTISING CLAIM",E133="UK ADVERTISING / CLAIMS GOVERNANCE"),"FIT",IF(AND(OR(C133="CLINICAL EFFICACY / EFFECT",C133="SAFETY",C133="PATIENT ELIGIBILITY / SUITABILITY"),OR(E133="CLINICAL GUIDELINE / EVIDENCE STANDARD",E133="MANUFACTURER / PRODUCT PAGE")),"REVIEW","MISMATCH"))))))))</x:f>
      </x:c>
      <x:c r="S133" s="21" t="str">
        <x:f>IF(A133="","",IF(OR(P133&lt;&gt;"VALID",Q133&lt;&gt;"READY",X133&lt;&gt;"MATCH"),"BLOCKED",IF(W133="UNRESOLVED","BLOCKED - EVIDENCE UNRESOLVED",IF(W133="INFERRED","ESCALATE",IF(F133&lt;&gt;"CURRENT","BLOCKED - FRESHNESS",IF(G133&lt;&gt;"YES","BLOCKED - JURISDICTION",IF(H133="OPEN","BLOCKED - CONFLICT",IF(AND(OR(C133="CLINICAL EFFICACY / EFFECT",C133="SAFETY",C133="PATIENT ELIGIBILITY / SUITABILITY"),I133="REQUIRED / NOT COMPLETED"),"ESCALATE",IF(R133="MISMATCH","BLOCKED",IF(R133="REVIEW","ESCALATE","READY"))))))))))</x:f>
      </x:c>
      <x:c r="T133" s="21" t="str">
        <x:f>IF(A133="","",IF(S133="READY",IF(C133="REGULATORY / REGISTRATION STATUS","PUBLISH OFFICIAL STATUS",IF(OR(C133="SERVICE EXISTS / IS OFFERED",C133="ACCESS / AVAILABILITY"),"PUBLISH SERVICE FACT",IF(C133="PUBLIC MARKETING / ADVERTISING CLAIM","PUBLISH SCOPED CONTEXT",IF(C133="EXPERIENCE SIGNAL","REFERENCE ONLY",IF(C133="VISIBILITY / DISCOVERY","DISCOVERY ONLY","PUBLISH SCOPED CONTEXT"))))),IF(S133="ESCALATE","ESCALATE","REFUSE STRONGER CLAIM")))</x:f>
      </x:c>
      <x:c r="U133" s="21" t="str">
        <x:f>IF(A133="","",IF(C133="REGULATORY / REGISTRATION STATUS","Do not infer clinical superiority, outcomes or current capacity.",IF(OR(C133="SERVICE EXISTS / IS OFFERED",C133="ACCESS / AVAILABILITY"),"Do not infer efficacy, safety, suitability or comparative quality.",IF(C133="PUBLIC MARKETING / ADVERTISING CLAIM","Do not infer clinical efficacy, patient suitability, treatment outcomes or legal clearance for a specific advert.",IF(C133="EXPERIENCE SIGNAL","Do not infer representative efficacy, safety rates or causal outcomes.",IF(C133="VISIBILITY / DISCOVERY","Do not infer healthcare quality, efficacy, safety, capacity or suitability.","Do not infer a consequential healthcare claim beyond the reviewed evidence scope."))))))</x:f>
      </x:c>
      <x:c r="V133" s="21" t="str">
        <x:f>IF(A133="","","Reopen when source role, freshness, jurisdiction, material conflict, specialist-review state or claim scope changes.")</x:f>
      </x:c>
      <x:c r="W133" s="34" t="str">
        <x:f>IF(D133="","",IF(COUNTIFS(EVIDENCE_PACKET!$A$6:$A$205,D133,EVIDENCE_PACKET!$B$6:$B$205,A133,EVIDENCE_PACKET!$O$6:$O$205,"VALID")=1,VLOOKUP(D133,EVIDENCE_PACKET!$A$6:$O$205,5,FALSE),"INVALID LINK"))</x:f>
      </x:c>
      <x:c r="X133" s="34" t="str">
        <x:f>IF(A133="","",IF(Q133&lt;&gt;"READY","INVALID - EVIDENCE LINK",IF(AND(E133=VLOOKUP(D133,EVIDENCE_PACKET!$A$6:$O$205,3,FALSE),W133=VLOOKUP(D133,EVIDENCE_PACKET!$A$6:$O$205,5,FALSE),F133=VLOOKUP(D133,EVIDENCE_PACKET!$A$6:$O$205,6,FALSE),G133=VLOOKUP(D133,EVIDENCE_PACKET!$A$6:$O$205,7,FALSE)),"MATCH","MISMATCH - UPSTREAM EVIDENCE")))</x:f>
      </x:c>
    </x:row>
    <x:row r="134">
      <x:c r="A134" s="17"/>
      <x:c r="B134" s="17"/>
      <x:c r="C134" s="17"/>
      <x:c r="D134" s="17"/>
      <x:c r="E134" s="34" t="str">
        <x:f>IF(D134="","",IF(COUNTIFS(EVIDENCE_PACKET!$A$6:$A$205,D134,EVIDENCE_PACKET!$B$6:$B$205,A134,EVIDENCE_PACKET!$O$6:$O$205,"VALID")=1,VLOOKUP(D134,EVIDENCE_PACKET!$A$6:$O$205,3,FALSE),"INVALID LINK"))</x:f>
      </x:c>
      <x:c r="F134" s="34" t="str">
        <x:f>IF(D134="","",IF(COUNTIFS(EVIDENCE_PACKET!$A$6:$A$205,D134,EVIDENCE_PACKET!$B$6:$B$205,A134,EVIDENCE_PACKET!$O$6:$O$205,"VALID")=1,VLOOKUP(D134,EVIDENCE_PACKET!$A$6:$O$205,6,FALSE),"INVALID LINK"))</x:f>
      </x:c>
      <x:c r="G134" s="34" t="str">
        <x:f>IF(D134="","",IF(COUNTIFS(EVIDENCE_PACKET!$A$6:$A$205,D134,EVIDENCE_PACKET!$B$6:$B$205,A134,EVIDENCE_PACKET!$O$6:$O$205,"VALID")=1,VLOOKUP(D134,EVIDENCE_PACKET!$A$6:$O$205,7,FALSE),"INVALID LINK"))</x:f>
      </x:c>
      <x:c r="H134" s="34" t="str">
        <x:f>IF(A134="","",IF(COUNTIFS(CONFLICTS!$B$6:$B$205,A134,CONFLICTS!$H$6:$H$205,"YES",CONFLICTS!$I$6:$I$205,"OPEN",CONFLICTS!$R$6:$R$205,"VALID")&gt;0,"OPEN",IF(COUNTIFS(CONFLICTS!$B$6:$B$205,A134,CONFLICTS!$I$6:$I$205,"RESOLVED",CONFLICTS!$R$6:$R$205,"VALID")&gt;0,"RESOLVED","NONE")))</x:f>
      </x:c>
      <x:c r="I134" s="17"/>
      <x:c r="J134" s="17"/>
      <x:c r="K134" s="21" t="str">
        <x:f>IF(C134="","",IF(AND(COUNTIF(LISTS!$B$2:$B$10,C134)=1,C134=UPPER(C134)),"VALID","INVALID"))</x:f>
      </x:c>
      <x:c r="L134" s="21" t="str">
        <x:f>IF(E134="","",IF(AND(COUNTIF(LISTS!$A$2:$A$8,E134)=1,E134=UPPER(E134)),"VALID","INVALID"))</x:f>
      </x:c>
      <x:c r="M134" s="21" t="str">
        <x:f>IF(F134="","",IF(AND(COUNTIF(LISTS!$D$2:$D$4,F134)=1,IFERROR(FIND(F134,UPPER(F134)),0)=1),"VALID","INVALID"))</x:f>
      </x:c>
      <x:c r="N134" s="21" t="str">
        <x:f>IF(G134="","",IF(AND(COUNTIF(LISTS!$E$2:$E$4,G134)=1,IFERROR(FIND(G134,UPPER(G134)),0)=1),"VALID","INVALID"))</x:f>
      </x:c>
      <x:c r="O134" s="21" t="str">
        <x:f>IF(I134="","",IF(AND(COUNTIF(LISTS!$I$2:$I$4,I134)=1,IFERROR(FIND(I134,UPPER(I134)),0)=1),"VALID","INVALID"))</x:f>
      </x:c>
      <x:c r="P134" s="21" t="str">
        <x:f>IF(A134="","",IF(COUNTIF($A$6:$A$205,A134)&gt;1,"INVALID - DUPLICATE ID",IF(AND(B134&lt;&gt;"",D134&lt;&gt;"",J134&lt;&gt;"",OR(H134="NONE",H134="OPEN",H134="RESOLVED"),K134="VALID",L134="VALID",M134="VALID",N134="VALID",O134="VALID"),"VALID","INVALID - CONTROL TOKEN")))</x:f>
      </x:c>
      <x:c r="Q134" s="21" t="str">
        <x:f>IF(A134="","",IF(COUNTIFS(EVIDENCE_PACKET!$A$6:$A$205,D134,EVIDENCE_PACKET!$B$6:$B$205,A134,EVIDENCE_PACKET!$O$6:$O$205,"VALID")=1,"READY","INVALID - EVIDENCE LINK"))</x:f>
      </x:c>
      <x:c r="R134" s="21" t="str">
        <x:f>IF(A134="","",IF(OR(P134&lt;&gt;"VALID",Q134&lt;&gt;"READY",X134&lt;&gt;"MATCH"),"BLOCKED",IF(AND(C134="REGULATORY / REGISTRATION STATUS",E134="REGULATOR / OFFICIAL REGISTER"),"FIT",IF(AND(OR(C134="SERVICE EXISTS / IS OFFERED",C134="ACCESS / AVAILABILITY"),E134="PROVIDER FIRST-PARTY PAGE"),"FIT",IF(AND(C134="EXPERIENCE SIGNAL",E134="REVIEW / FORUM / TESTIMONIAL"),"FIT",IF(AND(C134="VISIBILITY / DISCOVERY",E134="SEARCH / VISIBILITY OBSERVATION"),"FIT",IF(AND(C134="PUBLIC MARKETING / ADVERTISING CLAIM",E134="UK ADVERTISING / CLAIMS GOVERNANCE"),"FIT",IF(AND(OR(C134="CLINICAL EFFICACY / EFFECT",C134="SAFETY",C134="PATIENT ELIGIBILITY / SUITABILITY"),OR(E134="CLINICAL GUIDELINE / EVIDENCE STANDARD",E134="MANUFACTURER / PRODUCT PAGE")),"REVIEW","MISMATCH"))))))))</x:f>
      </x:c>
      <x:c r="S134" s="21" t="str">
        <x:f>IF(A134="","",IF(OR(P134&lt;&gt;"VALID",Q134&lt;&gt;"READY",X134&lt;&gt;"MATCH"),"BLOCKED",IF(W134="UNRESOLVED","BLOCKED - EVIDENCE UNRESOLVED",IF(W134="INFERRED","ESCALATE",IF(F134&lt;&gt;"CURRENT","BLOCKED - FRESHNESS",IF(G134&lt;&gt;"YES","BLOCKED - JURISDICTION",IF(H134="OPEN","BLOCKED - CONFLICT",IF(AND(OR(C134="CLINICAL EFFICACY / EFFECT",C134="SAFETY",C134="PATIENT ELIGIBILITY / SUITABILITY"),I134="REQUIRED / NOT COMPLETED"),"ESCALATE",IF(R134="MISMATCH","BLOCKED",IF(R134="REVIEW","ESCALATE","READY"))))))))))</x:f>
      </x:c>
      <x:c r="T134" s="21" t="str">
        <x:f>IF(A134="","",IF(S134="READY",IF(C134="REGULATORY / REGISTRATION STATUS","PUBLISH OFFICIAL STATUS",IF(OR(C134="SERVICE EXISTS / IS OFFERED",C134="ACCESS / AVAILABILITY"),"PUBLISH SERVICE FACT",IF(C134="PUBLIC MARKETING / ADVERTISING CLAIM","PUBLISH SCOPED CONTEXT",IF(C134="EXPERIENCE SIGNAL","REFERENCE ONLY",IF(C134="VISIBILITY / DISCOVERY","DISCOVERY ONLY","PUBLISH SCOPED CONTEXT"))))),IF(S134="ESCALATE","ESCALATE","REFUSE STRONGER CLAIM")))</x:f>
      </x:c>
      <x:c r="U134" s="21" t="str">
        <x:f>IF(A134="","",IF(C134="REGULATORY / REGISTRATION STATUS","Do not infer clinical superiority, outcomes or current capacity.",IF(OR(C134="SERVICE EXISTS / IS OFFERED",C134="ACCESS / AVAILABILITY"),"Do not infer efficacy, safety, suitability or comparative quality.",IF(C134="PUBLIC MARKETING / ADVERTISING CLAIM","Do not infer clinical efficacy, patient suitability, treatment outcomes or legal clearance for a specific advert.",IF(C134="EXPERIENCE SIGNAL","Do not infer representative efficacy, safety rates or causal outcomes.",IF(C134="VISIBILITY / DISCOVERY","Do not infer healthcare quality, efficacy, safety, capacity or suitability.","Do not infer a consequential healthcare claim beyond the reviewed evidence scope."))))))</x:f>
      </x:c>
      <x:c r="V134" s="21" t="str">
        <x:f>IF(A134="","","Reopen when source role, freshness, jurisdiction, material conflict, specialist-review state or claim scope changes.")</x:f>
      </x:c>
      <x:c r="W134" s="34" t="str">
        <x:f>IF(D134="","",IF(COUNTIFS(EVIDENCE_PACKET!$A$6:$A$205,D134,EVIDENCE_PACKET!$B$6:$B$205,A134,EVIDENCE_PACKET!$O$6:$O$205,"VALID")=1,VLOOKUP(D134,EVIDENCE_PACKET!$A$6:$O$205,5,FALSE),"INVALID LINK"))</x:f>
      </x:c>
      <x:c r="X134" s="34" t="str">
        <x:f>IF(A134="","",IF(Q134&lt;&gt;"READY","INVALID - EVIDENCE LINK",IF(AND(E134=VLOOKUP(D134,EVIDENCE_PACKET!$A$6:$O$205,3,FALSE),W134=VLOOKUP(D134,EVIDENCE_PACKET!$A$6:$O$205,5,FALSE),F134=VLOOKUP(D134,EVIDENCE_PACKET!$A$6:$O$205,6,FALSE),G134=VLOOKUP(D134,EVIDENCE_PACKET!$A$6:$O$205,7,FALSE)),"MATCH","MISMATCH - UPSTREAM EVIDENCE")))</x:f>
      </x:c>
    </x:row>
    <x:row r="135">
      <x:c r="A135" s="17"/>
      <x:c r="B135" s="17"/>
      <x:c r="C135" s="17"/>
      <x:c r="D135" s="17"/>
      <x:c r="E135" s="34" t="str">
        <x:f>IF(D135="","",IF(COUNTIFS(EVIDENCE_PACKET!$A$6:$A$205,D135,EVIDENCE_PACKET!$B$6:$B$205,A135,EVIDENCE_PACKET!$O$6:$O$205,"VALID")=1,VLOOKUP(D135,EVIDENCE_PACKET!$A$6:$O$205,3,FALSE),"INVALID LINK"))</x:f>
      </x:c>
      <x:c r="F135" s="34" t="str">
        <x:f>IF(D135="","",IF(COUNTIFS(EVIDENCE_PACKET!$A$6:$A$205,D135,EVIDENCE_PACKET!$B$6:$B$205,A135,EVIDENCE_PACKET!$O$6:$O$205,"VALID")=1,VLOOKUP(D135,EVIDENCE_PACKET!$A$6:$O$205,6,FALSE),"INVALID LINK"))</x:f>
      </x:c>
      <x:c r="G135" s="34" t="str">
        <x:f>IF(D135="","",IF(COUNTIFS(EVIDENCE_PACKET!$A$6:$A$205,D135,EVIDENCE_PACKET!$B$6:$B$205,A135,EVIDENCE_PACKET!$O$6:$O$205,"VALID")=1,VLOOKUP(D135,EVIDENCE_PACKET!$A$6:$O$205,7,FALSE),"INVALID LINK"))</x:f>
      </x:c>
      <x:c r="H135" s="34" t="str">
        <x:f>IF(A135="","",IF(COUNTIFS(CONFLICTS!$B$6:$B$205,A135,CONFLICTS!$H$6:$H$205,"YES",CONFLICTS!$I$6:$I$205,"OPEN",CONFLICTS!$R$6:$R$205,"VALID")&gt;0,"OPEN",IF(COUNTIFS(CONFLICTS!$B$6:$B$205,A135,CONFLICTS!$I$6:$I$205,"RESOLVED",CONFLICTS!$R$6:$R$205,"VALID")&gt;0,"RESOLVED","NONE")))</x:f>
      </x:c>
      <x:c r="I135" s="17"/>
      <x:c r="J135" s="17"/>
      <x:c r="K135" s="21" t="str">
        <x:f>IF(C135="","",IF(AND(COUNTIF(LISTS!$B$2:$B$10,C135)=1,C135=UPPER(C135)),"VALID","INVALID"))</x:f>
      </x:c>
      <x:c r="L135" s="21" t="str">
        <x:f>IF(E135="","",IF(AND(COUNTIF(LISTS!$A$2:$A$8,E135)=1,E135=UPPER(E135)),"VALID","INVALID"))</x:f>
      </x:c>
      <x:c r="M135" s="21" t="str">
        <x:f>IF(F135="","",IF(AND(COUNTIF(LISTS!$D$2:$D$4,F135)=1,IFERROR(FIND(F135,UPPER(F135)),0)=1),"VALID","INVALID"))</x:f>
      </x:c>
      <x:c r="N135" s="21" t="str">
        <x:f>IF(G135="","",IF(AND(COUNTIF(LISTS!$E$2:$E$4,G135)=1,IFERROR(FIND(G135,UPPER(G135)),0)=1),"VALID","INVALID"))</x:f>
      </x:c>
      <x:c r="O135" s="21" t="str">
        <x:f>IF(I135="","",IF(AND(COUNTIF(LISTS!$I$2:$I$4,I135)=1,IFERROR(FIND(I135,UPPER(I135)),0)=1),"VALID","INVALID"))</x:f>
      </x:c>
      <x:c r="P135" s="21" t="str">
        <x:f>IF(A135="","",IF(COUNTIF($A$6:$A$205,A135)&gt;1,"INVALID - DUPLICATE ID",IF(AND(B135&lt;&gt;"",D135&lt;&gt;"",J135&lt;&gt;"",OR(H135="NONE",H135="OPEN",H135="RESOLVED"),K135="VALID",L135="VALID",M135="VALID",N135="VALID",O135="VALID"),"VALID","INVALID - CONTROL TOKEN")))</x:f>
      </x:c>
      <x:c r="Q135" s="21" t="str">
        <x:f>IF(A135="","",IF(COUNTIFS(EVIDENCE_PACKET!$A$6:$A$205,D135,EVIDENCE_PACKET!$B$6:$B$205,A135,EVIDENCE_PACKET!$O$6:$O$205,"VALID")=1,"READY","INVALID - EVIDENCE LINK"))</x:f>
      </x:c>
      <x:c r="R135" s="21" t="str">
        <x:f>IF(A135="","",IF(OR(P135&lt;&gt;"VALID",Q135&lt;&gt;"READY",X135&lt;&gt;"MATCH"),"BLOCKED",IF(AND(C135="REGULATORY / REGISTRATION STATUS",E135="REGULATOR / OFFICIAL REGISTER"),"FIT",IF(AND(OR(C135="SERVICE EXISTS / IS OFFERED",C135="ACCESS / AVAILABILITY"),E135="PROVIDER FIRST-PARTY PAGE"),"FIT",IF(AND(C135="EXPERIENCE SIGNAL",E135="REVIEW / FORUM / TESTIMONIAL"),"FIT",IF(AND(C135="VISIBILITY / DISCOVERY",E135="SEARCH / VISIBILITY OBSERVATION"),"FIT",IF(AND(C135="PUBLIC MARKETING / ADVERTISING CLAIM",E135="UK ADVERTISING / CLAIMS GOVERNANCE"),"FIT",IF(AND(OR(C135="CLINICAL EFFICACY / EFFECT",C135="SAFETY",C135="PATIENT ELIGIBILITY / SUITABILITY"),OR(E135="CLINICAL GUIDELINE / EVIDENCE STANDARD",E135="MANUFACTURER / PRODUCT PAGE")),"REVIEW","MISMATCH"))))))))</x:f>
      </x:c>
      <x:c r="S135" s="21" t="str">
        <x:f>IF(A135="","",IF(OR(P135&lt;&gt;"VALID",Q135&lt;&gt;"READY",X135&lt;&gt;"MATCH"),"BLOCKED",IF(W135="UNRESOLVED","BLOCKED - EVIDENCE UNRESOLVED",IF(W135="INFERRED","ESCALATE",IF(F135&lt;&gt;"CURRENT","BLOCKED - FRESHNESS",IF(G135&lt;&gt;"YES","BLOCKED - JURISDICTION",IF(H135="OPEN","BLOCKED - CONFLICT",IF(AND(OR(C135="CLINICAL EFFICACY / EFFECT",C135="SAFETY",C135="PATIENT ELIGIBILITY / SUITABILITY"),I135="REQUIRED / NOT COMPLETED"),"ESCALATE",IF(R135="MISMATCH","BLOCKED",IF(R135="REVIEW","ESCALATE","READY"))))))))))</x:f>
      </x:c>
      <x:c r="T135" s="21" t="str">
        <x:f>IF(A135="","",IF(S135="READY",IF(C135="REGULATORY / REGISTRATION STATUS","PUBLISH OFFICIAL STATUS",IF(OR(C135="SERVICE EXISTS / IS OFFERED",C135="ACCESS / AVAILABILITY"),"PUBLISH SERVICE FACT",IF(C135="PUBLIC MARKETING / ADVERTISING CLAIM","PUBLISH SCOPED CONTEXT",IF(C135="EXPERIENCE SIGNAL","REFERENCE ONLY",IF(C135="VISIBILITY / DISCOVERY","DISCOVERY ONLY","PUBLISH SCOPED CONTEXT"))))),IF(S135="ESCALATE","ESCALATE","REFUSE STRONGER CLAIM")))</x:f>
      </x:c>
      <x:c r="U135" s="21" t="str">
        <x:f>IF(A135="","",IF(C135="REGULATORY / REGISTRATION STATUS","Do not infer clinical superiority, outcomes or current capacity.",IF(OR(C135="SERVICE EXISTS / IS OFFERED",C135="ACCESS / AVAILABILITY"),"Do not infer efficacy, safety, suitability or comparative quality.",IF(C135="PUBLIC MARKETING / ADVERTISING CLAIM","Do not infer clinical efficacy, patient suitability, treatment outcomes or legal clearance for a specific advert.",IF(C135="EXPERIENCE SIGNAL","Do not infer representative efficacy, safety rates or causal outcomes.",IF(C135="VISIBILITY / DISCOVERY","Do not infer healthcare quality, efficacy, safety, capacity or suitability.","Do not infer a consequential healthcare claim beyond the reviewed evidence scope."))))))</x:f>
      </x:c>
      <x:c r="V135" s="21" t="str">
        <x:f>IF(A135="","","Reopen when source role, freshness, jurisdiction, material conflict, specialist-review state or claim scope changes.")</x:f>
      </x:c>
      <x:c r="W135" s="34" t="str">
        <x:f>IF(D135="","",IF(COUNTIFS(EVIDENCE_PACKET!$A$6:$A$205,D135,EVIDENCE_PACKET!$B$6:$B$205,A135,EVIDENCE_PACKET!$O$6:$O$205,"VALID")=1,VLOOKUP(D135,EVIDENCE_PACKET!$A$6:$O$205,5,FALSE),"INVALID LINK"))</x:f>
      </x:c>
      <x:c r="X135" s="34" t="str">
        <x:f>IF(A135="","",IF(Q135&lt;&gt;"READY","INVALID - EVIDENCE LINK",IF(AND(E135=VLOOKUP(D135,EVIDENCE_PACKET!$A$6:$O$205,3,FALSE),W135=VLOOKUP(D135,EVIDENCE_PACKET!$A$6:$O$205,5,FALSE),F135=VLOOKUP(D135,EVIDENCE_PACKET!$A$6:$O$205,6,FALSE),G135=VLOOKUP(D135,EVIDENCE_PACKET!$A$6:$O$205,7,FALSE)),"MATCH","MISMATCH - UPSTREAM EVIDENCE")))</x:f>
      </x:c>
    </x:row>
    <x:row r="136">
      <x:c r="A136" s="17"/>
      <x:c r="B136" s="17"/>
      <x:c r="C136" s="17"/>
      <x:c r="D136" s="17"/>
      <x:c r="E136" s="34" t="str">
        <x:f>IF(D136="","",IF(COUNTIFS(EVIDENCE_PACKET!$A$6:$A$205,D136,EVIDENCE_PACKET!$B$6:$B$205,A136,EVIDENCE_PACKET!$O$6:$O$205,"VALID")=1,VLOOKUP(D136,EVIDENCE_PACKET!$A$6:$O$205,3,FALSE),"INVALID LINK"))</x:f>
      </x:c>
      <x:c r="F136" s="34" t="str">
        <x:f>IF(D136="","",IF(COUNTIFS(EVIDENCE_PACKET!$A$6:$A$205,D136,EVIDENCE_PACKET!$B$6:$B$205,A136,EVIDENCE_PACKET!$O$6:$O$205,"VALID")=1,VLOOKUP(D136,EVIDENCE_PACKET!$A$6:$O$205,6,FALSE),"INVALID LINK"))</x:f>
      </x:c>
      <x:c r="G136" s="34" t="str">
        <x:f>IF(D136="","",IF(COUNTIFS(EVIDENCE_PACKET!$A$6:$A$205,D136,EVIDENCE_PACKET!$B$6:$B$205,A136,EVIDENCE_PACKET!$O$6:$O$205,"VALID")=1,VLOOKUP(D136,EVIDENCE_PACKET!$A$6:$O$205,7,FALSE),"INVALID LINK"))</x:f>
      </x:c>
      <x:c r="H136" s="34" t="str">
        <x:f>IF(A136="","",IF(COUNTIFS(CONFLICTS!$B$6:$B$205,A136,CONFLICTS!$H$6:$H$205,"YES",CONFLICTS!$I$6:$I$205,"OPEN",CONFLICTS!$R$6:$R$205,"VALID")&gt;0,"OPEN",IF(COUNTIFS(CONFLICTS!$B$6:$B$205,A136,CONFLICTS!$I$6:$I$205,"RESOLVED",CONFLICTS!$R$6:$R$205,"VALID")&gt;0,"RESOLVED","NONE")))</x:f>
      </x:c>
      <x:c r="I136" s="17"/>
      <x:c r="J136" s="17"/>
      <x:c r="K136" s="21" t="str">
        <x:f>IF(C136="","",IF(AND(COUNTIF(LISTS!$B$2:$B$10,C136)=1,C136=UPPER(C136)),"VALID","INVALID"))</x:f>
      </x:c>
      <x:c r="L136" s="21" t="str">
        <x:f>IF(E136="","",IF(AND(COUNTIF(LISTS!$A$2:$A$8,E136)=1,E136=UPPER(E136)),"VALID","INVALID"))</x:f>
      </x:c>
      <x:c r="M136" s="21" t="str">
        <x:f>IF(F136="","",IF(AND(COUNTIF(LISTS!$D$2:$D$4,F136)=1,IFERROR(FIND(F136,UPPER(F136)),0)=1),"VALID","INVALID"))</x:f>
      </x:c>
      <x:c r="N136" s="21" t="str">
        <x:f>IF(G136="","",IF(AND(COUNTIF(LISTS!$E$2:$E$4,G136)=1,IFERROR(FIND(G136,UPPER(G136)),0)=1),"VALID","INVALID"))</x:f>
      </x:c>
      <x:c r="O136" s="21" t="str">
        <x:f>IF(I136="","",IF(AND(COUNTIF(LISTS!$I$2:$I$4,I136)=1,IFERROR(FIND(I136,UPPER(I136)),0)=1),"VALID","INVALID"))</x:f>
      </x:c>
      <x:c r="P136" s="21" t="str">
        <x:f>IF(A136="","",IF(COUNTIF($A$6:$A$205,A136)&gt;1,"INVALID - DUPLICATE ID",IF(AND(B136&lt;&gt;"",D136&lt;&gt;"",J136&lt;&gt;"",OR(H136="NONE",H136="OPEN",H136="RESOLVED"),K136="VALID",L136="VALID",M136="VALID",N136="VALID",O136="VALID"),"VALID","INVALID - CONTROL TOKEN")))</x:f>
      </x:c>
      <x:c r="Q136" s="21" t="str">
        <x:f>IF(A136="","",IF(COUNTIFS(EVIDENCE_PACKET!$A$6:$A$205,D136,EVIDENCE_PACKET!$B$6:$B$205,A136,EVIDENCE_PACKET!$O$6:$O$205,"VALID")=1,"READY","INVALID - EVIDENCE LINK"))</x:f>
      </x:c>
      <x:c r="R136" s="21" t="str">
        <x:f>IF(A136="","",IF(OR(P136&lt;&gt;"VALID",Q136&lt;&gt;"READY",X136&lt;&gt;"MATCH"),"BLOCKED",IF(AND(C136="REGULATORY / REGISTRATION STATUS",E136="REGULATOR / OFFICIAL REGISTER"),"FIT",IF(AND(OR(C136="SERVICE EXISTS / IS OFFERED",C136="ACCESS / AVAILABILITY"),E136="PROVIDER FIRST-PARTY PAGE"),"FIT",IF(AND(C136="EXPERIENCE SIGNAL",E136="REVIEW / FORUM / TESTIMONIAL"),"FIT",IF(AND(C136="VISIBILITY / DISCOVERY",E136="SEARCH / VISIBILITY OBSERVATION"),"FIT",IF(AND(C136="PUBLIC MARKETING / ADVERTISING CLAIM",E136="UK ADVERTISING / CLAIMS GOVERNANCE"),"FIT",IF(AND(OR(C136="CLINICAL EFFICACY / EFFECT",C136="SAFETY",C136="PATIENT ELIGIBILITY / SUITABILITY"),OR(E136="CLINICAL GUIDELINE / EVIDENCE STANDARD",E136="MANUFACTURER / PRODUCT PAGE")),"REVIEW","MISMATCH"))))))))</x:f>
      </x:c>
      <x:c r="S136" s="21" t="str">
        <x:f>IF(A136="","",IF(OR(P136&lt;&gt;"VALID",Q136&lt;&gt;"READY",X136&lt;&gt;"MATCH"),"BLOCKED",IF(W136="UNRESOLVED","BLOCKED - EVIDENCE UNRESOLVED",IF(W136="INFERRED","ESCALATE",IF(F136&lt;&gt;"CURRENT","BLOCKED - FRESHNESS",IF(G136&lt;&gt;"YES","BLOCKED - JURISDICTION",IF(H136="OPEN","BLOCKED - CONFLICT",IF(AND(OR(C136="CLINICAL EFFICACY / EFFECT",C136="SAFETY",C136="PATIENT ELIGIBILITY / SUITABILITY"),I136="REQUIRED / NOT COMPLETED"),"ESCALATE",IF(R136="MISMATCH","BLOCKED",IF(R136="REVIEW","ESCALATE","READY"))))))))))</x:f>
      </x:c>
      <x:c r="T136" s="21" t="str">
        <x:f>IF(A136="","",IF(S136="READY",IF(C136="REGULATORY / REGISTRATION STATUS","PUBLISH OFFICIAL STATUS",IF(OR(C136="SERVICE EXISTS / IS OFFERED",C136="ACCESS / AVAILABILITY"),"PUBLISH SERVICE FACT",IF(C136="PUBLIC MARKETING / ADVERTISING CLAIM","PUBLISH SCOPED CONTEXT",IF(C136="EXPERIENCE SIGNAL","REFERENCE ONLY",IF(C136="VISIBILITY / DISCOVERY","DISCOVERY ONLY","PUBLISH SCOPED CONTEXT"))))),IF(S136="ESCALATE","ESCALATE","REFUSE STRONGER CLAIM")))</x:f>
      </x:c>
      <x:c r="U136" s="21" t="str">
        <x:f>IF(A136="","",IF(C136="REGULATORY / REGISTRATION STATUS","Do not infer clinical superiority, outcomes or current capacity.",IF(OR(C136="SERVICE EXISTS / IS OFFERED",C136="ACCESS / AVAILABILITY"),"Do not infer efficacy, safety, suitability or comparative quality.",IF(C136="PUBLIC MARKETING / ADVERTISING CLAIM","Do not infer clinical efficacy, patient suitability, treatment outcomes or legal clearance for a specific advert.",IF(C136="EXPERIENCE SIGNAL","Do not infer representative efficacy, safety rates or causal outcomes.",IF(C136="VISIBILITY / DISCOVERY","Do not infer healthcare quality, efficacy, safety, capacity or suitability.","Do not infer a consequential healthcare claim beyond the reviewed evidence scope."))))))</x:f>
      </x:c>
      <x:c r="V136" s="21" t="str">
        <x:f>IF(A136="","","Reopen when source role, freshness, jurisdiction, material conflict, specialist-review state or claim scope changes.")</x:f>
      </x:c>
      <x:c r="W136" s="34" t="str">
        <x:f>IF(D136="","",IF(COUNTIFS(EVIDENCE_PACKET!$A$6:$A$205,D136,EVIDENCE_PACKET!$B$6:$B$205,A136,EVIDENCE_PACKET!$O$6:$O$205,"VALID")=1,VLOOKUP(D136,EVIDENCE_PACKET!$A$6:$O$205,5,FALSE),"INVALID LINK"))</x:f>
      </x:c>
      <x:c r="X136" s="34" t="str">
        <x:f>IF(A136="","",IF(Q136&lt;&gt;"READY","INVALID - EVIDENCE LINK",IF(AND(E136=VLOOKUP(D136,EVIDENCE_PACKET!$A$6:$O$205,3,FALSE),W136=VLOOKUP(D136,EVIDENCE_PACKET!$A$6:$O$205,5,FALSE),F136=VLOOKUP(D136,EVIDENCE_PACKET!$A$6:$O$205,6,FALSE),G136=VLOOKUP(D136,EVIDENCE_PACKET!$A$6:$O$205,7,FALSE)),"MATCH","MISMATCH - UPSTREAM EVIDENCE")))</x:f>
      </x:c>
    </x:row>
    <x:row r="137">
      <x:c r="A137" s="17"/>
      <x:c r="B137" s="17"/>
      <x:c r="C137" s="17"/>
      <x:c r="D137" s="17"/>
      <x:c r="E137" s="34" t="str">
        <x:f>IF(D137="","",IF(COUNTIFS(EVIDENCE_PACKET!$A$6:$A$205,D137,EVIDENCE_PACKET!$B$6:$B$205,A137,EVIDENCE_PACKET!$O$6:$O$205,"VALID")=1,VLOOKUP(D137,EVIDENCE_PACKET!$A$6:$O$205,3,FALSE),"INVALID LINK"))</x:f>
      </x:c>
      <x:c r="F137" s="34" t="str">
        <x:f>IF(D137="","",IF(COUNTIFS(EVIDENCE_PACKET!$A$6:$A$205,D137,EVIDENCE_PACKET!$B$6:$B$205,A137,EVIDENCE_PACKET!$O$6:$O$205,"VALID")=1,VLOOKUP(D137,EVIDENCE_PACKET!$A$6:$O$205,6,FALSE),"INVALID LINK"))</x:f>
      </x:c>
      <x:c r="G137" s="34" t="str">
        <x:f>IF(D137="","",IF(COUNTIFS(EVIDENCE_PACKET!$A$6:$A$205,D137,EVIDENCE_PACKET!$B$6:$B$205,A137,EVIDENCE_PACKET!$O$6:$O$205,"VALID")=1,VLOOKUP(D137,EVIDENCE_PACKET!$A$6:$O$205,7,FALSE),"INVALID LINK"))</x:f>
      </x:c>
      <x:c r="H137" s="34" t="str">
        <x:f>IF(A137="","",IF(COUNTIFS(CONFLICTS!$B$6:$B$205,A137,CONFLICTS!$H$6:$H$205,"YES",CONFLICTS!$I$6:$I$205,"OPEN",CONFLICTS!$R$6:$R$205,"VALID")&gt;0,"OPEN",IF(COUNTIFS(CONFLICTS!$B$6:$B$205,A137,CONFLICTS!$I$6:$I$205,"RESOLVED",CONFLICTS!$R$6:$R$205,"VALID")&gt;0,"RESOLVED","NONE")))</x:f>
      </x:c>
      <x:c r="I137" s="17"/>
      <x:c r="J137" s="17"/>
      <x:c r="K137" s="21" t="str">
        <x:f>IF(C137="","",IF(AND(COUNTIF(LISTS!$B$2:$B$10,C137)=1,C137=UPPER(C137)),"VALID","INVALID"))</x:f>
      </x:c>
      <x:c r="L137" s="21" t="str">
        <x:f>IF(E137="","",IF(AND(COUNTIF(LISTS!$A$2:$A$8,E137)=1,E137=UPPER(E137)),"VALID","INVALID"))</x:f>
      </x:c>
      <x:c r="M137" s="21" t="str">
        <x:f>IF(F137="","",IF(AND(COUNTIF(LISTS!$D$2:$D$4,F137)=1,IFERROR(FIND(F137,UPPER(F137)),0)=1),"VALID","INVALID"))</x:f>
      </x:c>
      <x:c r="N137" s="21" t="str">
        <x:f>IF(G137="","",IF(AND(COUNTIF(LISTS!$E$2:$E$4,G137)=1,IFERROR(FIND(G137,UPPER(G137)),0)=1),"VALID","INVALID"))</x:f>
      </x:c>
      <x:c r="O137" s="21" t="str">
        <x:f>IF(I137="","",IF(AND(COUNTIF(LISTS!$I$2:$I$4,I137)=1,IFERROR(FIND(I137,UPPER(I137)),0)=1),"VALID","INVALID"))</x:f>
      </x:c>
      <x:c r="P137" s="21" t="str">
        <x:f>IF(A137="","",IF(COUNTIF($A$6:$A$205,A137)&gt;1,"INVALID - DUPLICATE ID",IF(AND(B137&lt;&gt;"",D137&lt;&gt;"",J137&lt;&gt;"",OR(H137="NONE",H137="OPEN",H137="RESOLVED"),K137="VALID",L137="VALID",M137="VALID",N137="VALID",O137="VALID"),"VALID","INVALID - CONTROL TOKEN")))</x:f>
      </x:c>
      <x:c r="Q137" s="21" t="str">
        <x:f>IF(A137="","",IF(COUNTIFS(EVIDENCE_PACKET!$A$6:$A$205,D137,EVIDENCE_PACKET!$B$6:$B$205,A137,EVIDENCE_PACKET!$O$6:$O$205,"VALID")=1,"READY","INVALID - EVIDENCE LINK"))</x:f>
      </x:c>
      <x:c r="R137" s="21" t="str">
        <x:f>IF(A137="","",IF(OR(P137&lt;&gt;"VALID",Q137&lt;&gt;"READY",X137&lt;&gt;"MATCH"),"BLOCKED",IF(AND(C137="REGULATORY / REGISTRATION STATUS",E137="REGULATOR / OFFICIAL REGISTER"),"FIT",IF(AND(OR(C137="SERVICE EXISTS / IS OFFERED",C137="ACCESS / AVAILABILITY"),E137="PROVIDER FIRST-PARTY PAGE"),"FIT",IF(AND(C137="EXPERIENCE SIGNAL",E137="REVIEW / FORUM / TESTIMONIAL"),"FIT",IF(AND(C137="VISIBILITY / DISCOVERY",E137="SEARCH / VISIBILITY OBSERVATION"),"FIT",IF(AND(C137="PUBLIC MARKETING / ADVERTISING CLAIM",E137="UK ADVERTISING / CLAIMS GOVERNANCE"),"FIT",IF(AND(OR(C137="CLINICAL EFFICACY / EFFECT",C137="SAFETY",C137="PATIENT ELIGIBILITY / SUITABILITY"),OR(E137="CLINICAL GUIDELINE / EVIDENCE STANDARD",E137="MANUFACTURER / PRODUCT PAGE")),"REVIEW","MISMATCH"))))))))</x:f>
      </x:c>
      <x:c r="S137" s="21" t="str">
        <x:f>IF(A137="","",IF(OR(P137&lt;&gt;"VALID",Q137&lt;&gt;"READY",X137&lt;&gt;"MATCH"),"BLOCKED",IF(W137="UNRESOLVED","BLOCKED - EVIDENCE UNRESOLVED",IF(W137="INFERRED","ESCALATE",IF(F137&lt;&gt;"CURRENT","BLOCKED - FRESHNESS",IF(G137&lt;&gt;"YES","BLOCKED - JURISDICTION",IF(H137="OPEN","BLOCKED - CONFLICT",IF(AND(OR(C137="CLINICAL EFFICACY / EFFECT",C137="SAFETY",C137="PATIENT ELIGIBILITY / SUITABILITY"),I137="REQUIRED / NOT COMPLETED"),"ESCALATE",IF(R137="MISMATCH","BLOCKED",IF(R137="REVIEW","ESCALATE","READY"))))))))))</x:f>
      </x:c>
      <x:c r="T137" s="21" t="str">
        <x:f>IF(A137="","",IF(S137="READY",IF(C137="REGULATORY / REGISTRATION STATUS","PUBLISH OFFICIAL STATUS",IF(OR(C137="SERVICE EXISTS / IS OFFERED",C137="ACCESS / AVAILABILITY"),"PUBLISH SERVICE FACT",IF(C137="PUBLIC MARKETING / ADVERTISING CLAIM","PUBLISH SCOPED CONTEXT",IF(C137="EXPERIENCE SIGNAL","REFERENCE ONLY",IF(C137="VISIBILITY / DISCOVERY","DISCOVERY ONLY","PUBLISH SCOPED CONTEXT"))))),IF(S137="ESCALATE","ESCALATE","REFUSE STRONGER CLAIM")))</x:f>
      </x:c>
      <x:c r="U137" s="21" t="str">
        <x:f>IF(A137="","",IF(C137="REGULATORY / REGISTRATION STATUS","Do not infer clinical superiority, outcomes or current capacity.",IF(OR(C137="SERVICE EXISTS / IS OFFERED",C137="ACCESS / AVAILABILITY"),"Do not infer efficacy, safety, suitability or comparative quality.",IF(C137="PUBLIC MARKETING / ADVERTISING CLAIM","Do not infer clinical efficacy, patient suitability, treatment outcomes or legal clearance for a specific advert.",IF(C137="EXPERIENCE SIGNAL","Do not infer representative efficacy, safety rates or causal outcomes.",IF(C137="VISIBILITY / DISCOVERY","Do not infer healthcare quality, efficacy, safety, capacity or suitability.","Do not infer a consequential healthcare claim beyond the reviewed evidence scope."))))))</x:f>
      </x:c>
      <x:c r="V137" s="21" t="str">
        <x:f>IF(A137="","","Reopen when source role, freshness, jurisdiction, material conflict, specialist-review state or claim scope changes.")</x:f>
      </x:c>
      <x:c r="W137" s="34" t="str">
        <x:f>IF(D137="","",IF(COUNTIFS(EVIDENCE_PACKET!$A$6:$A$205,D137,EVIDENCE_PACKET!$B$6:$B$205,A137,EVIDENCE_PACKET!$O$6:$O$205,"VALID")=1,VLOOKUP(D137,EVIDENCE_PACKET!$A$6:$O$205,5,FALSE),"INVALID LINK"))</x:f>
      </x:c>
      <x:c r="X137" s="34" t="str">
        <x:f>IF(A137="","",IF(Q137&lt;&gt;"READY","INVALID - EVIDENCE LINK",IF(AND(E137=VLOOKUP(D137,EVIDENCE_PACKET!$A$6:$O$205,3,FALSE),W137=VLOOKUP(D137,EVIDENCE_PACKET!$A$6:$O$205,5,FALSE),F137=VLOOKUP(D137,EVIDENCE_PACKET!$A$6:$O$205,6,FALSE),G137=VLOOKUP(D137,EVIDENCE_PACKET!$A$6:$O$205,7,FALSE)),"MATCH","MISMATCH - UPSTREAM EVIDENCE")))</x:f>
      </x:c>
    </x:row>
    <x:row r="138">
      <x:c r="A138" s="17"/>
      <x:c r="B138" s="17"/>
      <x:c r="C138" s="17"/>
      <x:c r="D138" s="17"/>
      <x:c r="E138" s="34" t="str">
        <x:f>IF(D138="","",IF(COUNTIFS(EVIDENCE_PACKET!$A$6:$A$205,D138,EVIDENCE_PACKET!$B$6:$B$205,A138,EVIDENCE_PACKET!$O$6:$O$205,"VALID")=1,VLOOKUP(D138,EVIDENCE_PACKET!$A$6:$O$205,3,FALSE),"INVALID LINK"))</x:f>
      </x:c>
      <x:c r="F138" s="34" t="str">
        <x:f>IF(D138="","",IF(COUNTIFS(EVIDENCE_PACKET!$A$6:$A$205,D138,EVIDENCE_PACKET!$B$6:$B$205,A138,EVIDENCE_PACKET!$O$6:$O$205,"VALID")=1,VLOOKUP(D138,EVIDENCE_PACKET!$A$6:$O$205,6,FALSE),"INVALID LINK"))</x:f>
      </x:c>
      <x:c r="G138" s="34" t="str">
        <x:f>IF(D138="","",IF(COUNTIFS(EVIDENCE_PACKET!$A$6:$A$205,D138,EVIDENCE_PACKET!$B$6:$B$205,A138,EVIDENCE_PACKET!$O$6:$O$205,"VALID")=1,VLOOKUP(D138,EVIDENCE_PACKET!$A$6:$O$205,7,FALSE),"INVALID LINK"))</x:f>
      </x:c>
      <x:c r="H138" s="34" t="str">
        <x:f>IF(A138="","",IF(COUNTIFS(CONFLICTS!$B$6:$B$205,A138,CONFLICTS!$H$6:$H$205,"YES",CONFLICTS!$I$6:$I$205,"OPEN",CONFLICTS!$R$6:$R$205,"VALID")&gt;0,"OPEN",IF(COUNTIFS(CONFLICTS!$B$6:$B$205,A138,CONFLICTS!$I$6:$I$205,"RESOLVED",CONFLICTS!$R$6:$R$205,"VALID")&gt;0,"RESOLVED","NONE")))</x:f>
      </x:c>
      <x:c r="I138" s="17"/>
      <x:c r="J138" s="17"/>
      <x:c r="K138" s="21" t="str">
        <x:f>IF(C138="","",IF(AND(COUNTIF(LISTS!$B$2:$B$10,C138)=1,C138=UPPER(C138)),"VALID","INVALID"))</x:f>
      </x:c>
      <x:c r="L138" s="21" t="str">
        <x:f>IF(E138="","",IF(AND(COUNTIF(LISTS!$A$2:$A$8,E138)=1,E138=UPPER(E138)),"VALID","INVALID"))</x:f>
      </x:c>
      <x:c r="M138" s="21" t="str">
        <x:f>IF(F138="","",IF(AND(COUNTIF(LISTS!$D$2:$D$4,F138)=1,IFERROR(FIND(F138,UPPER(F138)),0)=1),"VALID","INVALID"))</x:f>
      </x:c>
      <x:c r="N138" s="21" t="str">
        <x:f>IF(G138="","",IF(AND(COUNTIF(LISTS!$E$2:$E$4,G138)=1,IFERROR(FIND(G138,UPPER(G138)),0)=1),"VALID","INVALID"))</x:f>
      </x:c>
      <x:c r="O138" s="21" t="str">
        <x:f>IF(I138="","",IF(AND(COUNTIF(LISTS!$I$2:$I$4,I138)=1,IFERROR(FIND(I138,UPPER(I138)),0)=1),"VALID","INVALID"))</x:f>
      </x:c>
      <x:c r="P138" s="21" t="str">
        <x:f>IF(A138="","",IF(COUNTIF($A$6:$A$205,A138)&gt;1,"INVALID - DUPLICATE ID",IF(AND(B138&lt;&gt;"",D138&lt;&gt;"",J138&lt;&gt;"",OR(H138="NONE",H138="OPEN",H138="RESOLVED"),K138="VALID",L138="VALID",M138="VALID",N138="VALID",O138="VALID"),"VALID","INVALID - CONTROL TOKEN")))</x:f>
      </x:c>
      <x:c r="Q138" s="21" t="str">
        <x:f>IF(A138="","",IF(COUNTIFS(EVIDENCE_PACKET!$A$6:$A$205,D138,EVIDENCE_PACKET!$B$6:$B$205,A138,EVIDENCE_PACKET!$O$6:$O$205,"VALID")=1,"READY","INVALID - EVIDENCE LINK"))</x:f>
      </x:c>
      <x:c r="R138" s="21" t="str">
        <x:f>IF(A138="","",IF(OR(P138&lt;&gt;"VALID",Q138&lt;&gt;"READY",X138&lt;&gt;"MATCH"),"BLOCKED",IF(AND(C138="REGULATORY / REGISTRATION STATUS",E138="REGULATOR / OFFICIAL REGISTER"),"FIT",IF(AND(OR(C138="SERVICE EXISTS / IS OFFERED",C138="ACCESS / AVAILABILITY"),E138="PROVIDER FIRST-PARTY PAGE"),"FIT",IF(AND(C138="EXPERIENCE SIGNAL",E138="REVIEW / FORUM / TESTIMONIAL"),"FIT",IF(AND(C138="VISIBILITY / DISCOVERY",E138="SEARCH / VISIBILITY OBSERVATION"),"FIT",IF(AND(C138="PUBLIC MARKETING / ADVERTISING CLAIM",E138="UK ADVERTISING / CLAIMS GOVERNANCE"),"FIT",IF(AND(OR(C138="CLINICAL EFFICACY / EFFECT",C138="SAFETY",C138="PATIENT ELIGIBILITY / SUITABILITY"),OR(E138="CLINICAL GUIDELINE / EVIDENCE STANDARD",E138="MANUFACTURER / PRODUCT PAGE")),"REVIEW","MISMATCH"))))))))</x:f>
      </x:c>
      <x:c r="S138" s="21" t="str">
        <x:f>IF(A138="","",IF(OR(P138&lt;&gt;"VALID",Q138&lt;&gt;"READY",X138&lt;&gt;"MATCH"),"BLOCKED",IF(W138="UNRESOLVED","BLOCKED - EVIDENCE UNRESOLVED",IF(W138="INFERRED","ESCALATE",IF(F138&lt;&gt;"CURRENT","BLOCKED - FRESHNESS",IF(G138&lt;&gt;"YES","BLOCKED - JURISDICTION",IF(H138="OPEN","BLOCKED - CONFLICT",IF(AND(OR(C138="CLINICAL EFFICACY / EFFECT",C138="SAFETY",C138="PATIENT ELIGIBILITY / SUITABILITY"),I138="REQUIRED / NOT COMPLETED"),"ESCALATE",IF(R138="MISMATCH","BLOCKED",IF(R138="REVIEW","ESCALATE","READY"))))))))))</x:f>
      </x:c>
      <x:c r="T138" s="21" t="str">
        <x:f>IF(A138="","",IF(S138="READY",IF(C138="REGULATORY / REGISTRATION STATUS","PUBLISH OFFICIAL STATUS",IF(OR(C138="SERVICE EXISTS / IS OFFERED",C138="ACCESS / AVAILABILITY"),"PUBLISH SERVICE FACT",IF(C138="PUBLIC MARKETING / ADVERTISING CLAIM","PUBLISH SCOPED CONTEXT",IF(C138="EXPERIENCE SIGNAL","REFERENCE ONLY",IF(C138="VISIBILITY / DISCOVERY","DISCOVERY ONLY","PUBLISH SCOPED CONTEXT"))))),IF(S138="ESCALATE","ESCALATE","REFUSE STRONGER CLAIM")))</x:f>
      </x:c>
      <x:c r="U138" s="21" t="str">
        <x:f>IF(A138="","",IF(C138="REGULATORY / REGISTRATION STATUS","Do not infer clinical superiority, outcomes or current capacity.",IF(OR(C138="SERVICE EXISTS / IS OFFERED",C138="ACCESS / AVAILABILITY"),"Do not infer efficacy, safety, suitability or comparative quality.",IF(C138="PUBLIC MARKETING / ADVERTISING CLAIM","Do not infer clinical efficacy, patient suitability, treatment outcomes or legal clearance for a specific advert.",IF(C138="EXPERIENCE SIGNAL","Do not infer representative efficacy, safety rates or causal outcomes.",IF(C138="VISIBILITY / DISCOVERY","Do not infer healthcare quality, efficacy, safety, capacity or suitability.","Do not infer a consequential healthcare claim beyond the reviewed evidence scope."))))))</x:f>
      </x:c>
      <x:c r="V138" s="21" t="str">
        <x:f>IF(A138="","","Reopen when source role, freshness, jurisdiction, material conflict, specialist-review state or claim scope changes.")</x:f>
      </x:c>
      <x:c r="W138" s="34" t="str">
        <x:f>IF(D138="","",IF(COUNTIFS(EVIDENCE_PACKET!$A$6:$A$205,D138,EVIDENCE_PACKET!$B$6:$B$205,A138,EVIDENCE_PACKET!$O$6:$O$205,"VALID")=1,VLOOKUP(D138,EVIDENCE_PACKET!$A$6:$O$205,5,FALSE),"INVALID LINK"))</x:f>
      </x:c>
      <x:c r="X138" s="34" t="str">
        <x:f>IF(A138="","",IF(Q138&lt;&gt;"READY","INVALID - EVIDENCE LINK",IF(AND(E138=VLOOKUP(D138,EVIDENCE_PACKET!$A$6:$O$205,3,FALSE),W138=VLOOKUP(D138,EVIDENCE_PACKET!$A$6:$O$205,5,FALSE),F138=VLOOKUP(D138,EVIDENCE_PACKET!$A$6:$O$205,6,FALSE),G138=VLOOKUP(D138,EVIDENCE_PACKET!$A$6:$O$205,7,FALSE)),"MATCH","MISMATCH - UPSTREAM EVIDENCE")))</x:f>
      </x:c>
    </x:row>
    <x:row r="139">
      <x:c r="A139" s="17"/>
      <x:c r="B139" s="17"/>
      <x:c r="C139" s="17"/>
      <x:c r="D139" s="17"/>
      <x:c r="E139" s="34" t="str">
        <x:f>IF(D139="","",IF(COUNTIFS(EVIDENCE_PACKET!$A$6:$A$205,D139,EVIDENCE_PACKET!$B$6:$B$205,A139,EVIDENCE_PACKET!$O$6:$O$205,"VALID")=1,VLOOKUP(D139,EVIDENCE_PACKET!$A$6:$O$205,3,FALSE),"INVALID LINK"))</x:f>
      </x:c>
      <x:c r="F139" s="34" t="str">
        <x:f>IF(D139="","",IF(COUNTIFS(EVIDENCE_PACKET!$A$6:$A$205,D139,EVIDENCE_PACKET!$B$6:$B$205,A139,EVIDENCE_PACKET!$O$6:$O$205,"VALID")=1,VLOOKUP(D139,EVIDENCE_PACKET!$A$6:$O$205,6,FALSE),"INVALID LINK"))</x:f>
      </x:c>
      <x:c r="G139" s="34" t="str">
        <x:f>IF(D139="","",IF(COUNTIFS(EVIDENCE_PACKET!$A$6:$A$205,D139,EVIDENCE_PACKET!$B$6:$B$205,A139,EVIDENCE_PACKET!$O$6:$O$205,"VALID")=1,VLOOKUP(D139,EVIDENCE_PACKET!$A$6:$O$205,7,FALSE),"INVALID LINK"))</x:f>
      </x:c>
      <x:c r="H139" s="34" t="str">
        <x:f>IF(A139="","",IF(COUNTIFS(CONFLICTS!$B$6:$B$205,A139,CONFLICTS!$H$6:$H$205,"YES",CONFLICTS!$I$6:$I$205,"OPEN",CONFLICTS!$R$6:$R$205,"VALID")&gt;0,"OPEN",IF(COUNTIFS(CONFLICTS!$B$6:$B$205,A139,CONFLICTS!$I$6:$I$205,"RESOLVED",CONFLICTS!$R$6:$R$205,"VALID")&gt;0,"RESOLVED","NONE")))</x:f>
      </x:c>
      <x:c r="I139" s="17"/>
      <x:c r="J139" s="17"/>
      <x:c r="K139" s="21" t="str">
        <x:f>IF(C139="","",IF(AND(COUNTIF(LISTS!$B$2:$B$10,C139)=1,C139=UPPER(C139)),"VALID","INVALID"))</x:f>
      </x:c>
      <x:c r="L139" s="21" t="str">
        <x:f>IF(E139="","",IF(AND(COUNTIF(LISTS!$A$2:$A$8,E139)=1,E139=UPPER(E139)),"VALID","INVALID"))</x:f>
      </x:c>
      <x:c r="M139" s="21" t="str">
        <x:f>IF(F139="","",IF(AND(COUNTIF(LISTS!$D$2:$D$4,F139)=1,IFERROR(FIND(F139,UPPER(F139)),0)=1),"VALID","INVALID"))</x:f>
      </x:c>
      <x:c r="N139" s="21" t="str">
        <x:f>IF(G139="","",IF(AND(COUNTIF(LISTS!$E$2:$E$4,G139)=1,IFERROR(FIND(G139,UPPER(G139)),0)=1),"VALID","INVALID"))</x:f>
      </x:c>
      <x:c r="O139" s="21" t="str">
        <x:f>IF(I139="","",IF(AND(COUNTIF(LISTS!$I$2:$I$4,I139)=1,IFERROR(FIND(I139,UPPER(I139)),0)=1),"VALID","INVALID"))</x:f>
      </x:c>
      <x:c r="P139" s="21" t="str">
        <x:f>IF(A139="","",IF(COUNTIF($A$6:$A$205,A139)&gt;1,"INVALID - DUPLICATE ID",IF(AND(B139&lt;&gt;"",D139&lt;&gt;"",J139&lt;&gt;"",OR(H139="NONE",H139="OPEN",H139="RESOLVED"),K139="VALID",L139="VALID",M139="VALID",N139="VALID",O139="VALID"),"VALID","INVALID - CONTROL TOKEN")))</x:f>
      </x:c>
      <x:c r="Q139" s="21" t="str">
        <x:f>IF(A139="","",IF(COUNTIFS(EVIDENCE_PACKET!$A$6:$A$205,D139,EVIDENCE_PACKET!$B$6:$B$205,A139,EVIDENCE_PACKET!$O$6:$O$205,"VALID")=1,"READY","INVALID - EVIDENCE LINK"))</x:f>
      </x:c>
      <x:c r="R139" s="21" t="str">
        <x:f>IF(A139="","",IF(OR(P139&lt;&gt;"VALID",Q139&lt;&gt;"READY",X139&lt;&gt;"MATCH"),"BLOCKED",IF(AND(C139="REGULATORY / REGISTRATION STATUS",E139="REGULATOR / OFFICIAL REGISTER"),"FIT",IF(AND(OR(C139="SERVICE EXISTS / IS OFFERED",C139="ACCESS / AVAILABILITY"),E139="PROVIDER FIRST-PARTY PAGE"),"FIT",IF(AND(C139="EXPERIENCE SIGNAL",E139="REVIEW / FORUM / TESTIMONIAL"),"FIT",IF(AND(C139="VISIBILITY / DISCOVERY",E139="SEARCH / VISIBILITY OBSERVATION"),"FIT",IF(AND(C139="PUBLIC MARKETING / ADVERTISING CLAIM",E139="UK ADVERTISING / CLAIMS GOVERNANCE"),"FIT",IF(AND(OR(C139="CLINICAL EFFICACY / EFFECT",C139="SAFETY",C139="PATIENT ELIGIBILITY / SUITABILITY"),OR(E139="CLINICAL GUIDELINE / EVIDENCE STANDARD",E139="MANUFACTURER / PRODUCT PAGE")),"REVIEW","MISMATCH"))))))))</x:f>
      </x:c>
      <x:c r="S139" s="21" t="str">
        <x:f>IF(A139="","",IF(OR(P139&lt;&gt;"VALID",Q139&lt;&gt;"READY",X139&lt;&gt;"MATCH"),"BLOCKED",IF(W139="UNRESOLVED","BLOCKED - EVIDENCE UNRESOLVED",IF(W139="INFERRED","ESCALATE",IF(F139&lt;&gt;"CURRENT","BLOCKED - FRESHNESS",IF(G139&lt;&gt;"YES","BLOCKED - JURISDICTION",IF(H139="OPEN","BLOCKED - CONFLICT",IF(AND(OR(C139="CLINICAL EFFICACY / EFFECT",C139="SAFETY",C139="PATIENT ELIGIBILITY / SUITABILITY"),I139="REQUIRED / NOT COMPLETED"),"ESCALATE",IF(R139="MISMATCH","BLOCKED",IF(R139="REVIEW","ESCALATE","READY"))))))))))</x:f>
      </x:c>
      <x:c r="T139" s="21" t="str">
        <x:f>IF(A139="","",IF(S139="READY",IF(C139="REGULATORY / REGISTRATION STATUS","PUBLISH OFFICIAL STATUS",IF(OR(C139="SERVICE EXISTS / IS OFFERED",C139="ACCESS / AVAILABILITY"),"PUBLISH SERVICE FACT",IF(C139="PUBLIC MARKETING / ADVERTISING CLAIM","PUBLISH SCOPED CONTEXT",IF(C139="EXPERIENCE SIGNAL","REFERENCE ONLY",IF(C139="VISIBILITY / DISCOVERY","DISCOVERY ONLY","PUBLISH SCOPED CONTEXT"))))),IF(S139="ESCALATE","ESCALATE","REFUSE STRONGER CLAIM")))</x:f>
      </x:c>
      <x:c r="U139" s="21" t="str">
        <x:f>IF(A139="","",IF(C139="REGULATORY / REGISTRATION STATUS","Do not infer clinical superiority, outcomes or current capacity.",IF(OR(C139="SERVICE EXISTS / IS OFFERED",C139="ACCESS / AVAILABILITY"),"Do not infer efficacy, safety, suitability or comparative quality.",IF(C139="PUBLIC MARKETING / ADVERTISING CLAIM","Do not infer clinical efficacy, patient suitability, treatment outcomes or legal clearance for a specific advert.",IF(C139="EXPERIENCE SIGNAL","Do not infer representative efficacy, safety rates or causal outcomes.",IF(C139="VISIBILITY / DISCOVERY","Do not infer healthcare quality, efficacy, safety, capacity or suitability.","Do not infer a consequential healthcare claim beyond the reviewed evidence scope."))))))</x:f>
      </x:c>
      <x:c r="V139" s="21" t="str">
        <x:f>IF(A139="","","Reopen when source role, freshness, jurisdiction, material conflict, specialist-review state or claim scope changes.")</x:f>
      </x:c>
      <x:c r="W139" s="34" t="str">
        <x:f>IF(D139="","",IF(COUNTIFS(EVIDENCE_PACKET!$A$6:$A$205,D139,EVIDENCE_PACKET!$B$6:$B$205,A139,EVIDENCE_PACKET!$O$6:$O$205,"VALID")=1,VLOOKUP(D139,EVIDENCE_PACKET!$A$6:$O$205,5,FALSE),"INVALID LINK"))</x:f>
      </x:c>
      <x:c r="X139" s="34" t="str">
        <x:f>IF(A139="","",IF(Q139&lt;&gt;"READY","INVALID - EVIDENCE LINK",IF(AND(E139=VLOOKUP(D139,EVIDENCE_PACKET!$A$6:$O$205,3,FALSE),W139=VLOOKUP(D139,EVIDENCE_PACKET!$A$6:$O$205,5,FALSE),F139=VLOOKUP(D139,EVIDENCE_PACKET!$A$6:$O$205,6,FALSE),G139=VLOOKUP(D139,EVIDENCE_PACKET!$A$6:$O$205,7,FALSE)),"MATCH","MISMATCH - UPSTREAM EVIDENCE")))</x:f>
      </x:c>
    </x:row>
    <x:row r="140">
      <x:c r="A140" s="17"/>
      <x:c r="B140" s="17"/>
      <x:c r="C140" s="17"/>
      <x:c r="D140" s="17"/>
      <x:c r="E140" s="34" t="str">
        <x:f>IF(D140="","",IF(COUNTIFS(EVIDENCE_PACKET!$A$6:$A$205,D140,EVIDENCE_PACKET!$B$6:$B$205,A140,EVIDENCE_PACKET!$O$6:$O$205,"VALID")=1,VLOOKUP(D140,EVIDENCE_PACKET!$A$6:$O$205,3,FALSE),"INVALID LINK"))</x:f>
      </x:c>
      <x:c r="F140" s="34" t="str">
        <x:f>IF(D140="","",IF(COUNTIFS(EVIDENCE_PACKET!$A$6:$A$205,D140,EVIDENCE_PACKET!$B$6:$B$205,A140,EVIDENCE_PACKET!$O$6:$O$205,"VALID")=1,VLOOKUP(D140,EVIDENCE_PACKET!$A$6:$O$205,6,FALSE),"INVALID LINK"))</x:f>
      </x:c>
      <x:c r="G140" s="34" t="str">
        <x:f>IF(D140="","",IF(COUNTIFS(EVIDENCE_PACKET!$A$6:$A$205,D140,EVIDENCE_PACKET!$B$6:$B$205,A140,EVIDENCE_PACKET!$O$6:$O$205,"VALID")=1,VLOOKUP(D140,EVIDENCE_PACKET!$A$6:$O$205,7,FALSE),"INVALID LINK"))</x:f>
      </x:c>
      <x:c r="H140" s="34" t="str">
        <x:f>IF(A140="","",IF(COUNTIFS(CONFLICTS!$B$6:$B$205,A140,CONFLICTS!$H$6:$H$205,"YES",CONFLICTS!$I$6:$I$205,"OPEN",CONFLICTS!$R$6:$R$205,"VALID")&gt;0,"OPEN",IF(COUNTIFS(CONFLICTS!$B$6:$B$205,A140,CONFLICTS!$I$6:$I$205,"RESOLVED",CONFLICTS!$R$6:$R$205,"VALID")&gt;0,"RESOLVED","NONE")))</x:f>
      </x:c>
      <x:c r="I140" s="17"/>
      <x:c r="J140" s="17"/>
      <x:c r="K140" s="21" t="str">
        <x:f>IF(C140="","",IF(AND(COUNTIF(LISTS!$B$2:$B$10,C140)=1,C140=UPPER(C140)),"VALID","INVALID"))</x:f>
      </x:c>
      <x:c r="L140" s="21" t="str">
        <x:f>IF(E140="","",IF(AND(COUNTIF(LISTS!$A$2:$A$8,E140)=1,E140=UPPER(E140)),"VALID","INVALID"))</x:f>
      </x:c>
      <x:c r="M140" s="21" t="str">
        <x:f>IF(F140="","",IF(AND(COUNTIF(LISTS!$D$2:$D$4,F140)=1,IFERROR(FIND(F140,UPPER(F140)),0)=1),"VALID","INVALID"))</x:f>
      </x:c>
      <x:c r="N140" s="21" t="str">
        <x:f>IF(G140="","",IF(AND(COUNTIF(LISTS!$E$2:$E$4,G140)=1,IFERROR(FIND(G140,UPPER(G140)),0)=1),"VALID","INVALID"))</x:f>
      </x:c>
      <x:c r="O140" s="21" t="str">
        <x:f>IF(I140="","",IF(AND(COUNTIF(LISTS!$I$2:$I$4,I140)=1,IFERROR(FIND(I140,UPPER(I140)),0)=1),"VALID","INVALID"))</x:f>
      </x:c>
      <x:c r="P140" s="21" t="str">
        <x:f>IF(A140="","",IF(COUNTIF($A$6:$A$205,A140)&gt;1,"INVALID - DUPLICATE ID",IF(AND(B140&lt;&gt;"",D140&lt;&gt;"",J140&lt;&gt;"",OR(H140="NONE",H140="OPEN",H140="RESOLVED"),K140="VALID",L140="VALID",M140="VALID",N140="VALID",O140="VALID"),"VALID","INVALID - CONTROL TOKEN")))</x:f>
      </x:c>
      <x:c r="Q140" s="21" t="str">
        <x:f>IF(A140="","",IF(COUNTIFS(EVIDENCE_PACKET!$A$6:$A$205,D140,EVIDENCE_PACKET!$B$6:$B$205,A140,EVIDENCE_PACKET!$O$6:$O$205,"VALID")=1,"READY","INVALID - EVIDENCE LINK"))</x:f>
      </x:c>
      <x:c r="R140" s="21" t="str">
        <x:f>IF(A140="","",IF(OR(P140&lt;&gt;"VALID",Q140&lt;&gt;"READY",X140&lt;&gt;"MATCH"),"BLOCKED",IF(AND(C140="REGULATORY / REGISTRATION STATUS",E140="REGULATOR / OFFICIAL REGISTER"),"FIT",IF(AND(OR(C140="SERVICE EXISTS / IS OFFERED",C140="ACCESS / AVAILABILITY"),E140="PROVIDER FIRST-PARTY PAGE"),"FIT",IF(AND(C140="EXPERIENCE SIGNAL",E140="REVIEW / FORUM / TESTIMONIAL"),"FIT",IF(AND(C140="VISIBILITY / DISCOVERY",E140="SEARCH / VISIBILITY OBSERVATION"),"FIT",IF(AND(C140="PUBLIC MARKETING / ADVERTISING CLAIM",E140="UK ADVERTISING / CLAIMS GOVERNANCE"),"FIT",IF(AND(OR(C140="CLINICAL EFFICACY / EFFECT",C140="SAFETY",C140="PATIENT ELIGIBILITY / SUITABILITY"),OR(E140="CLINICAL GUIDELINE / EVIDENCE STANDARD",E140="MANUFACTURER / PRODUCT PAGE")),"REVIEW","MISMATCH"))))))))</x:f>
      </x:c>
      <x:c r="S140" s="21" t="str">
        <x:f>IF(A140="","",IF(OR(P140&lt;&gt;"VALID",Q140&lt;&gt;"READY",X140&lt;&gt;"MATCH"),"BLOCKED",IF(W140="UNRESOLVED","BLOCKED - EVIDENCE UNRESOLVED",IF(W140="INFERRED","ESCALATE",IF(F140&lt;&gt;"CURRENT","BLOCKED - FRESHNESS",IF(G140&lt;&gt;"YES","BLOCKED - JURISDICTION",IF(H140="OPEN","BLOCKED - CONFLICT",IF(AND(OR(C140="CLINICAL EFFICACY / EFFECT",C140="SAFETY",C140="PATIENT ELIGIBILITY / SUITABILITY"),I140="REQUIRED / NOT COMPLETED"),"ESCALATE",IF(R140="MISMATCH","BLOCKED",IF(R140="REVIEW","ESCALATE","READY"))))))))))</x:f>
      </x:c>
      <x:c r="T140" s="21" t="str">
        <x:f>IF(A140="","",IF(S140="READY",IF(C140="REGULATORY / REGISTRATION STATUS","PUBLISH OFFICIAL STATUS",IF(OR(C140="SERVICE EXISTS / IS OFFERED",C140="ACCESS / AVAILABILITY"),"PUBLISH SERVICE FACT",IF(C140="PUBLIC MARKETING / ADVERTISING CLAIM","PUBLISH SCOPED CONTEXT",IF(C140="EXPERIENCE SIGNAL","REFERENCE ONLY",IF(C140="VISIBILITY / DISCOVERY","DISCOVERY ONLY","PUBLISH SCOPED CONTEXT"))))),IF(S140="ESCALATE","ESCALATE","REFUSE STRONGER CLAIM")))</x:f>
      </x:c>
      <x:c r="U140" s="21" t="str">
        <x:f>IF(A140="","",IF(C140="REGULATORY / REGISTRATION STATUS","Do not infer clinical superiority, outcomes or current capacity.",IF(OR(C140="SERVICE EXISTS / IS OFFERED",C140="ACCESS / AVAILABILITY"),"Do not infer efficacy, safety, suitability or comparative quality.",IF(C140="PUBLIC MARKETING / ADVERTISING CLAIM","Do not infer clinical efficacy, patient suitability, treatment outcomes or legal clearance for a specific advert.",IF(C140="EXPERIENCE SIGNAL","Do not infer representative efficacy, safety rates or causal outcomes.",IF(C140="VISIBILITY / DISCOVERY","Do not infer healthcare quality, efficacy, safety, capacity or suitability.","Do not infer a consequential healthcare claim beyond the reviewed evidence scope."))))))</x:f>
      </x:c>
      <x:c r="V140" s="21" t="str">
        <x:f>IF(A140="","","Reopen when source role, freshness, jurisdiction, material conflict, specialist-review state or claim scope changes.")</x:f>
      </x:c>
      <x:c r="W140" s="34" t="str">
        <x:f>IF(D140="","",IF(COUNTIFS(EVIDENCE_PACKET!$A$6:$A$205,D140,EVIDENCE_PACKET!$B$6:$B$205,A140,EVIDENCE_PACKET!$O$6:$O$205,"VALID")=1,VLOOKUP(D140,EVIDENCE_PACKET!$A$6:$O$205,5,FALSE),"INVALID LINK"))</x:f>
      </x:c>
      <x:c r="X140" s="34" t="str">
        <x:f>IF(A140="","",IF(Q140&lt;&gt;"READY","INVALID - EVIDENCE LINK",IF(AND(E140=VLOOKUP(D140,EVIDENCE_PACKET!$A$6:$O$205,3,FALSE),W140=VLOOKUP(D140,EVIDENCE_PACKET!$A$6:$O$205,5,FALSE),F140=VLOOKUP(D140,EVIDENCE_PACKET!$A$6:$O$205,6,FALSE),G140=VLOOKUP(D140,EVIDENCE_PACKET!$A$6:$O$205,7,FALSE)),"MATCH","MISMATCH - UPSTREAM EVIDENCE")))</x:f>
      </x:c>
    </x:row>
    <x:row r="141">
      <x:c r="A141" s="17"/>
      <x:c r="B141" s="17"/>
      <x:c r="C141" s="17"/>
      <x:c r="D141" s="17"/>
      <x:c r="E141" s="34" t="str">
        <x:f>IF(D141="","",IF(COUNTIFS(EVIDENCE_PACKET!$A$6:$A$205,D141,EVIDENCE_PACKET!$B$6:$B$205,A141,EVIDENCE_PACKET!$O$6:$O$205,"VALID")=1,VLOOKUP(D141,EVIDENCE_PACKET!$A$6:$O$205,3,FALSE),"INVALID LINK"))</x:f>
      </x:c>
      <x:c r="F141" s="34" t="str">
        <x:f>IF(D141="","",IF(COUNTIFS(EVIDENCE_PACKET!$A$6:$A$205,D141,EVIDENCE_PACKET!$B$6:$B$205,A141,EVIDENCE_PACKET!$O$6:$O$205,"VALID")=1,VLOOKUP(D141,EVIDENCE_PACKET!$A$6:$O$205,6,FALSE),"INVALID LINK"))</x:f>
      </x:c>
      <x:c r="G141" s="34" t="str">
        <x:f>IF(D141="","",IF(COUNTIFS(EVIDENCE_PACKET!$A$6:$A$205,D141,EVIDENCE_PACKET!$B$6:$B$205,A141,EVIDENCE_PACKET!$O$6:$O$205,"VALID")=1,VLOOKUP(D141,EVIDENCE_PACKET!$A$6:$O$205,7,FALSE),"INVALID LINK"))</x:f>
      </x:c>
      <x:c r="H141" s="34" t="str">
        <x:f>IF(A141="","",IF(COUNTIFS(CONFLICTS!$B$6:$B$205,A141,CONFLICTS!$H$6:$H$205,"YES",CONFLICTS!$I$6:$I$205,"OPEN",CONFLICTS!$R$6:$R$205,"VALID")&gt;0,"OPEN",IF(COUNTIFS(CONFLICTS!$B$6:$B$205,A141,CONFLICTS!$I$6:$I$205,"RESOLVED",CONFLICTS!$R$6:$R$205,"VALID")&gt;0,"RESOLVED","NONE")))</x:f>
      </x:c>
      <x:c r="I141" s="17"/>
      <x:c r="J141" s="17"/>
      <x:c r="K141" s="21" t="str">
        <x:f>IF(C141="","",IF(AND(COUNTIF(LISTS!$B$2:$B$10,C141)=1,C141=UPPER(C141)),"VALID","INVALID"))</x:f>
      </x:c>
      <x:c r="L141" s="21" t="str">
        <x:f>IF(E141="","",IF(AND(COUNTIF(LISTS!$A$2:$A$8,E141)=1,E141=UPPER(E141)),"VALID","INVALID"))</x:f>
      </x:c>
      <x:c r="M141" s="21" t="str">
        <x:f>IF(F141="","",IF(AND(COUNTIF(LISTS!$D$2:$D$4,F141)=1,IFERROR(FIND(F141,UPPER(F141)),0)=1),"VALID","INVALID"))</x:f>
      </x:c>
      <x:c r="N141" s="21" t="str">
        <x:f>IF(G141="","",IF(AND(COUNTIF(LISTS!$E$2:$E$4,G141)=1,IFERROR(FIND(G141,UPPER(G141)),0)=1),"VALID","INVALID"))</x:f>
      </x:c>
      <x:c r="O141" s="21" t="str">
        <x:f>IF(I141="","",IF(AND(COUNTIF(LISTS!$I$2:$I$4,I141)=1,IFERROR(FIND(I141,UPPER(I141)),0)=1),"VALID","INVALID"))</x:f>
      </x:c>
      <x:c r="P141" s="21" t="str">
        <x:f>IF(A141="","",IF(COUNTIF($A$6:$A$205,A141)&gt;1,"INVALID - DUPLICATE ID",IF(AND(B141&lt;&gt;"",D141&lt;&gt;"",J141&lt;&gt;"",OR(H141="NONE",H141="OPEN",H141="RESOLVED"),K141="VALID",L141="VALID",M141="VALID",N141="VALID",O141="VALID"),"VALID","INVALID - CONTROL TOKEN")))</x:f>
      </x:c>
      <x:c r="Q141" s="21" t="str">
        <x:f>IF(A141="","",IF(COUNTIFS(EVIDENCE_PACKET!$A$6:$A$205,D141,EVIDENCE_PACKET!$B$6:$B$205,A141,EVIDENCE_PACKET!$O$6:$O$205,"VALID")=1,"READY","INVALID - EVIDENCE LINK"))</x:f>
      </x:c>
      <x:c r="R141" s="21" t="str">
        <x:f>IF(A141="","",IF(OR(P141&lt;&gt;"VALID",Q141&lt;&gt;"READY",X141&lt;&gt;"MATCH"),"BLOCKED",IF(AND(C141="REGULATORY / REGISTRATION STATUS",E141="REGULATOR / OFFICIAL REGISTER"),"FIT",IF(AND(OR(C141="SERVICE EXISTS / IS OFFERED",C141="ACCESS / AVAILABILITY"),E141="PROVIDER FIRST-PARTY PAGE"),"FIT",IF(AND(C141="EXPERIENCE SIGNAL",E141="REVIEW / FORUM / TESTIMONIAL"),"FIT",IF(AND(C141="VISIBILITY / DISCOVERY",E141="SEARCH / VISIBILITY OBSERVATION"),"FIT",IF(AND(C141="PUBLIC MARKETING / ADVERTISING CLAIM",E141="UK ADVERTISING / CLAIMS GOVERNANCE"),"FIT",IF(AND(OR(C141="CLINICAL EFFICACY / EFFECT",C141="SAFETY",C141="PATIENT ELIGIBILITY / SUITABILITY"),OR(E141="CLINICAL GUIDELINE / EVIDENCE STANDARD",E141="MANUFACTURER / PRODUCT PAGE")),"REVIEW","MISMATCH"))))))))</x:f>
      </x:c>
      <x:c r="S141" s="21" t="str">
        <x:f>IF(A141="","",IF(OR(P141&lt;&gt;"VALID",Q141&lt;&gt;"READY",X141&lt;&gt;"MATCH"),"BLOCKED",IF(W141="UNRESOLVED","BLOCKED - EVIDENCE UNRESOLVED",IF(W141="INFERRED","ESCALATE",IF(F141&lt;&gt;"CURRENT","BLOCKED - FRESHNESS",IF(G141&lt;&gt;"YES","BLOCKED - JURISDICTION",IF(H141="OPEN","BLOCKED - CONFLICT",IF(AND(OR(C141="CLINICAL EFFICACY / EFFECT",C141="SAFETY",C141="PATIENT ELIGIBILITY / SUITABILITY"),I141="REQUIRED / NOT COMPLETED"),"ESCALATE",IF(R141="MISMATCH","BLOCKED",IF(R141="REVIEW","ESCALATE","READY"))))))))))</x:f>
      </x:c>
      <x:c r="T141" s="21" t="str">
        <x:f>IF(A141="","",IF(S141="READY",IF(C141="REGULATORY / REGISTRATION STATUS","PUBLISH OFFICIAL STATUS",IF(OR(C141="SERVICE EXISTS / IS OFFERED",C141="ACCESS / AVAILABILITY"),"PUBLISH SERVICE FACT",IF(C141="PUBLIC MARKETING / ADVERTISING CLAIM","PUBLISH SCOPED CONTEXT",IF(C141="EXPERIENCE SIGNAL","REFERENCE ONLY",IF(C141="VISIBILITY / DISCOVERY","DISCOVERY ONLY","PUBLISH SCOPED CONTEXT"))))),IF(S141="ESCALATE","ESCALATE","REFUSE STRONGER CLAIM")))</x:f>
      </x:c>
      <x:c r="U141" s="21" t="str">
        <x:f>IF(A141="","",IF(C141="REGULATORY / REGISTRATION STATUS","Do not infer clinical superiority, outcomes or current capacity.",IF(OR(C141="SERVICE EXISTS / IS OFFERED",C141="ACCESS / AVAILABILITY"),"Do not infer efficacy, safety, suitability or comparative quality.",IF(C141="PUBLIC MARKETING / ADVERTISING CLAIM","Do not infer clinical efficacy, patient suitability, treatment outcomes or legal clearance for a specific advert.",IF(C141="EXPERIENCE SIGNAL","Do not infer representative efficacy, safety rates or causal outcomes.",IF(C141="VISIBILITY / DISCOVERY","Do not infer healthcare quality, efficacy, safety, capacity or suitability.","Do not infer a consequential healthcare claim beyond the reviewed evidence scope."))))))</x:f>
      </x:c>
      <x:c r="V141" s="21" t="str">
        <x:f>IF(A141="","","Reopen when source role, freshness, jurisdiction, material conflict, specialist-review state or claim scope changes.")</x:f>
      </x:c>
      <x:c r="W141" s="34" t="str">
        <x:f>IF(D141="","",IF(COUNTIFS(EVIDENCE_PACKET!$A$6:$A$205,D141,EVIDENCE_PACKET!$B$6:$B$205,A141,EVIDENCE_PACKET!$O$6:$O$205,"VALID")=1,VLOOKUP(D141,EVIDENCE_PACKET!$A$6:$O$205,5,FALSE),"INVALID LINK"))</x:f>
      </x:c>
      <x:c r="X141" s="34" t="str">
        <x:f>IF(A141="","",IF(Q141&lt;&gt;"READY","INVALID - EVIDENCE LINK",IF(AND(E141=VLOOKUP(D141,EVIDENCE_PACKET!$A$6:$O$205,3,FALSE),W141=VLOOKUP(D141,EVIDENCE_PACKET!$A$6:$O$205,5,FALSE),F141=VLOOKUP(D141,EVIDENCE_PACKET!$A$6:$O$205,6,FALSE),G141=VLOOKUP(D141,EVIDENCE_PACKET!$A$6:$O$205,7,FALSE)),"MATCH","MISMATCH - UPSTREAM EVIDENCE")))</x:f>
      </x:c>
    </x:row>
    <x:row r="142">
      <x:c r="A142" s="17"/>
      <x:c r="B142" s="17"/>
      <x:c r="C142" s="17"/>
      <x:c r="D142" s="17"/>
      <x:c r="E142" s="34" t="str">
        <x:f>IF(D142="","",IF(COUNTIFS(EVIDENCE_PACKET!$A$6:$A$205,D142,EVIDENCE_PACKET!$B$6:$B$205,A142,EVIDENCE_PACKET!$O$6:$O$205,"VALID")=1,VLOOKUP(D142,EVIDENCE_PACKET!$A$6:$O$205,3,FALSE),"INVALID LINK"))</x:f>
      </x:c>
      <x:c r="F142" s="34" t="str">
        <x:f>IF(D142="","",IF(COUNTIFS(EVIDENCE_PACKET!$A$6:$A$205,D142,EVIDENCE_PACKET!$B$6:$B$205,A142,EVIDENCE_PACKET!$O$6:$O$205,"VALID")=1,VLOOKUP(D142,EVIDENCE_PACKET!$A$6:$O$205,6,FALSE),"INVALID LINK"))</x:f>
      </x:c>
      <x:c r="G142" s="34" t="str">
        <x:f>IF(D142="","",IF(COUNTIFS(EVIDENCE_PACKET!$A$6:$A$205,D142,EVIDENCE_PACKET!$B$6:$B$205,A142,EVIDENCE_PACKET!$O$6:$O$205,"VALID")=1,VLOOKUP(D142,EVIDENCE_PACKET!$A$6:$O$205,7,FALSE),"INVALID LINK"))</x:f>
      </x:c>
      <x:c r="H142" s="34" t="str">
        <x:f>IF(A142="","",IF(COUNTIFS(CONFLICTS!$B$6:$B$205,A142,CONFLICTS!$H$6:$H$205,"YES",CONFLICTS!$I$6:$I$205,"OPEN",CONFLICTS!$R$6:$R$205,"VALID")&gt;0,"OPEN",IF(COUNTIFS(CONFLICTS!$B$6:$B$205,A142,CONFLICTS!$I$6:$I$205,"RESOLVED",CONFLICTS!$R$6:$R$205,"VALID")&gt;0,"RESOLVED","NONE")))</x:f>
      </x:c>
      <x:c r="I142" s="17"/>
      <x:c r="J142" s="17"/>
      <x:c r="K142" s="21" t="str">
        <x:f>IF(C142="","",IF(AND(COUNTIF(LISTS!$B$2:$B$10,C142)=1,C142=UPPER(C142)),"VALID","INVALID"))</x:f>
      </x:c>
      <x:c r="L142" s="21" t="str">
        <x:f>IF(E142="","",IF(AND(COUNTIF(LISTS!$A$2:$A$8,E142)=1,E142=UPPER(E142)),"VALID","INVALID"))</x:f>
      </x:c>
      <x:c r="M142" s="21" t="str">
        <x:f>IF(F142="","",IF(AND(COUNTIF(LISTS!$D$2:$D$4,F142)=1,IFERROR(FIND(F142,UPPER(F142)),0)=1),"VALID","INVALID"))</x:f>
      </x:c>
      <x:c r="N142" s="21" t="str">
        <x:f>IF(G142="","",IF(AND(COUNTIF(LISTS!$E$2:$E$4,G142)=1,IFERROR(FIND(G142,UPPER(G142)),0)=1),"VALID","INVALID"))</x:f>
      </x:c>
      <x:c r="O142" s="21" t="str">
        <x:f>IF(I142="","",IF(AND(COUNTIF(LISTS!$I$2:$I$4,I142)=1,IFERROR(FIND(I142,UPPER(I142)),0)=1),"VALID","INVALID"))</x:f>
      </x:c>
      <x:c r="P142" s="21" t="str">
        <x:f>IF(A142="","",IF(COUNTIF($A$6:$A$205,A142)&gt;1,"INVALID - DUPLICATE ID",IF(AND(B142&lt;&gt;"",D142&lt;&gt;"",J142&lt;&gt;"",OR(H142="NONE",H142="OPEN",H142="RESOLVED"),K142="VALID",L142="VALID",M142="VALID",N142="VALID",O142="VALID"),"VALID","INVALID - CONTROL TOKEN")))</x:f>
      </x:c>
      <x:c r="Q142" s="21" t="str">
        <x:f>IF(A142="","",IF(COUNTIFS(EVIDENCE_PACKET!$A$6:$A$205,D142,EVIDENCE_PACKET!$B$6:$B$205,A142,EVIDENCE_PACKET!$O$6:$O$205,"VALID")=1,"READY","INVALID - EVIDENCE LINK"))</x:f>
      </x:c>
      <x:c r="R142" s="21" t="str">
        <x:f>IF(A142="","",IF(OR(P142&lt;&gt;"VALID",Q142&lt;&gt;"READY",X142&lt;&gt;"MATCH"),"BLOCKED",IF(AND(C142="REGULATORY / REGISTRATION STATUS",E142="REGULATOR / OFFICIAL REGISTER"),"FIT",IF(AND(OR(C142="SERVICE EXISTS / IS OFFERED",C142="ACCESS / AVAILABILITY"),E142="PROVIDER FIRST-PARTY PAGE"),"FIT",IF(AND(C142="EXPERIENCE SIGNAL",E142="REVIEW / FORUM / TESTIMONIAL"),"FIT",IF(AND(C142="VISIBILITY / DISCOVERY",E142="SEARCH / VISIBILITY OBSERVATION"),"FIT",IF(AND(C142="PUBLIC MARKETING / ADVERTISING CLAIM",E142="UK ADVERTISING / CLAIMS GOVERNANCE"),"FIT",IF(AND(OR(C142="CLINICAL EFFICACY / EFFECT",C142="SAFETY",C142="PATIENT ELIGIBILITY / SUITABILITY"),OR(E142="CLINICAL GUIDELINE / EVIDENCE STANDARD",E142="MANUFACTURER / PRODUCT PAGE")),"REVIEW","MISMATCH"))))))))</x:f>
      </x:c>
      <x:c r="S142" s="21" t="str">
        <x:f>IF(A142="","",IF(OR(P142&lt;&gt;"VALID",Q142&lt;&gt;"READY",X142&lt;&gt;"MATCH"),"BLOCKED",IF(W142="UNRESOLVED","BLOCKED - EVIDENCE UNRESOLVED",IF(W142="INFERRED","ESCALATE",IF(F142&lt;&gt;"CURRENT","BLOCKED - FRESHNESS",IF(G142&lt;&gt;"YES","BLOCKED - JURISDICTION",IF(H142="OPEN","BLOCKED - CONFLICT",IF(AND(OR(C142="CLINICAL EFFICACY / EFFECT",C142="SAFETY",C142="PATIENT ELIGIBILITY / SUITABILITY"),I142="REQUIRED / NOT COMPLETED"),"ESCALATE",IF(R142="MISMATCH","BLOCKED",IF(R142="REVIEW","ESCALATE","READY"))))))))))</x:f>
      </x:c>
      <x:c r="T142" s="21" t="str">
        <x:f>IF(A142="","",IF(S142="READY",IF(C142="REGULATORY / REGISTRATION STATUS","PUBLISH OFFICIAL STATUS",IF(OR(C142="SERVICE EXISTS / IS OFFERED",C142="ACCESS / AVAILABILITY"),"PUBLISH SERVICE FACT",IF(C142="PUBLIC MARKETING / ADVERTISING CLAIM","PUBLISH SCOPED CONTEXT",IF(C142="EXPERIENCE SIGNAL","REFERENCE ONLY",IF(C142="VISIBILITY / DISCOVERY","DISCOVERY ONLY","PUBLISH SCOPED CONTEXT"))))),IF(S142="ESCALATE","ESCALATE","REFUSE STRONGER CLAIM")))</x:f>
      </x:c>
      <x:c r="U142" s="21" t="str">
        <x:f>IF(A142="","",IF(C142="REGULATORY / REGISTRATION STATUS","Do not infer clinical superiority, outcomes or current capacity.",IF(OR(C142="SERVICE EXISTS / IS OFFERED",C142="ACCESS / AVAILABILITY"),"Do not infer efficacy, safety, suitability or comparative quality.",IF(C142="PUBLIC MARKETING / ADVERTISING CLAIM","Do not infer clinical efficacy, patient suitability, treatment outcomes or legal clearance for a specific advert.",IF(C142="EXPERIENCE SIGNAL","Do not infer representative efficacy, safety rates or causal outcomes.",IF(C142="VISIBILITY / DISCOVERY","Do not infer healthcare quality, efficacy, safety, capacity or suitability.","Do not infer a consequential healthcare claim beyond the reviewed evidence scope."))))))</x:f>
      </x:c>
      <x:c r="V142" s="21" t="str">
        <x:f>IF(A142="","","Reopen when source role, freshness, jurisdiction, material conflict, specialist-review state or claim scope changes.")</x:f>
      </x:c>
      <x:c r="W142" s="34" t="str">
        <x:f>IF(D142="","",IF(COUNTIFS(EVIDENCE_PACKET!$A$6:$A$205,D142,EVIDENCE_PACKET!$B$6:$B$205,A142,EVIDENCE_PACKET!$O$6:$O$205,"VALID")=1,VLOOKUP(D142,EVIDENCE_PACKET!$A$6:$O$205,5,FALSE),"INVALID LINK"))</x:f>
      </x:c>
      <x:c r="X142" s="34" t="str">
        <x:f>IF(A142="","",IF(Q142&lt;&gt;"READY","INVALID - EVIDENCE LINK",IF(AND(E142=VLOOKUP(D142,EVIDENCE_PACKET!$A$6:$O$205,3,FALSE),W142=VLOOKUP(D142,EVIDENCE_PACKET!$A$6:$O$205,5,FALSE),F142=VLOOKUP(D142,EVIDENCE_PACKET!$A$6:$O$205,6,FALSE),G142=VLOOKUP(D142,EVIDENCE_PACKET!$A$6:$O$205,7,FALSE)),"MATCH","MISMATCH - UPSTREAM EVIDENCE")))</x:f>
      </x:c>
    </x:row>
    <x:row r="143">
      <x:c r="A143" s="17"/>
      <x:c r="B143" s="17"/>
      <x:c r="C143" s="17"/>
      <x:c r="D143" s="17"/>
      <x:c r="E143" s="34" t="str">
        <x:f>IF(D143="","",IF(COUNTIFS(EVIDENCE_PACKET!$A$6:$A$205,D143,EVIDENCE_PACKET!$B$6:$B$205,A143,EVIDENCE_PACKET!$O$6:$O$205,"VALID")=1,VLOOKUP(D143,EVIDENCE_PACKET!$A$6:$O$205,3,FALSE),"INVALID LINK"))</x:f>
      </x:c>
      <x:c r="F143" s="34" t="str">
        <x:f>IF(D143="","",IF(COUNTIFS(EVIDENCE_PACKET!$A$6:$A$205,D143,EVIDENCE_PACKET!$B$6:$B$205,A143,EVIDENCE_PACKET!$O$6:$O$205,"VALID")=1,VLOOKUP(D143,EVIDENCE_PACKET!$A$6:$O$205,6,FALSE),"INVALID LINK"))</x:f>
      </x:c>
      <x:c r="G143" s="34" t="str">
        <x:f>IF(D143="","",IF(COUNTIFS(EVIDENCE_PACKET!$A$6:$A$205,D143,EVIDENCE_PACKET!$B$6:$B$205,A143,EVIDENCE_PACKET!$O$6:$O$205,"VALID")=1,VLOOKUP(D143,EVIDENCE_PACKET!$A$6:$O$205,7,FALSE),"INVALID LINK"))</x:f>
      </x:c>
      <x:c r="H143" s="34" t="str">
        <x:f>IF(A143="","",IF(COUNTIFS(CONFLICTS!$B$6:$B$205,A143,CONFLICTS!$H$6:$H$205,"YES",CONFLICTS!$I$6:$I$205,"OPEN",CONFLICTS!$R$6:$R$205,"VALID")&gt;0,"OPEN",IF(COUNTIFS(CONFLICTS!$B$6:$B$205,A143,CONFLICTS!$I$6:$I$205,"RESOLVED",CONFLICTS!$R$6:$R$205,"VALID")&gt;0,"RESOLVED","NONE")))</x:f>
      </x:c>
      <x:c r="I143" s="17"/>
      <x:c r="J143" s="17"/>
      <x:c r="K143" s="21" t="str">
        <x:f>IF(C143="","",IF(AND(COUNTIF(LISTS!$B$2:$B$10,C143)=1,C143=UPPER(C143)),"VALID","INVALID"))</x:f>
      </x:c>
      <x:c r="L143" s="21" t="str">
        <x:f>IF(E143="","",IF(AND(COUNTIF(LISTS!$A$2:$A$8,E143)=1,E143=UPPER(E143)),"VALID","INVALID"))</x:f>
      </x:c>
      <x:c r="M143" s="21" t="str">
        <x:f>IF(F143="","",IF(AND(COUNTIF(LISTS!$D$2:$D$4,F143)=1,IFERROR(FIND(F143,UPPER(F143)),0)=1),"VALID","INVALID"))</x:f>
      </x:c>
      <x:c r="N143" s="21" t="str">
        <x:f>IF(G143="","",IF(AND(COUNTIF(LISTS!$E$2:$E$4,G143)=1,IFERROR(FIND(G143,UPPER(G143)),0)=1),"VALID","INVALID"))</x:f>
      </x:c>
      <x:c r="O143" s="21" t="str">
        <x:f>IF(I143="","",IF(AND(COUNTIF(LISTS!$I$2:$I$4,I143)=1,IFERROR(FIND(I143,UPPER(I143)),0)=1),"VALID","INVALID"))</x:f>
      </x:c>
      <x:c r="P143" s="21" t="str">
        <x:f>IF(A143="","",IF(COUNTIF($A$6:$A$205,A143)&gt;1,"INVALID - DUPLICATE ID",IF(AND(B143&lt;&gt;"",D143&lt;&gt;"",J143&lt;&gt;"",OR(H143="NONE",H143="OPEN",H143="RESOLVED"),K143="VALID",L143="VALID",M143="VALID",N143="VALID",O143="VALID"),"VALID","INVALID - CONTROL TOKEN")))</x:f>
      </x:c>
      <x:c r="Q143" s="21" t="str">
        <x:f>IF(A143="","",IF(COUNTIFS(EVIDENCE_PACKET!$A$6:$A$205,D143,EVIDENCE_PACKET!$B$6:$B$205,A143,EVIDENCE_PACKET!$O$6:$O$205,"VALID")=1,"READY","INVALID - EVIDENCE LINK"))</x:f>
      </x:c>
      <x:c r="R143" s="21" t="str">
        <x:f>IF(A143="","",IF(OR(P143&lt;&gt;"VALID",Q143&lt;&gt;"READY",X143&lt;&gt;"MATCH"),"BLOCKED",IF(AND(C143="REGULATORY / REGISTRATION STATUS",E143="REGULATOR / OFFICIAL REGISTER"),"FIT",IF(AND(OR(C143="SERVICE EXISTS / IS OFFERED",C143="ACCESS / AVAILABILITY"),E143="PROVIDER FIRST-PARTY PAGE"),"FIT",IF(AND(C143="EXPERIENCE SIGNAL",E143="REVIEW / FORUM / TESTIMONIAL"),"FIT",IF(AND(C143="VISIBILITY / DISCOVERY",E143="SEARCH / VISIBILITY OBSERVATION"),"FIT",IF(AND(C143="PUBLIC MARKETING / ADVERTISING CLAIM",E143="UK ADVERTISING / CLAIMS GOVERNANCE"),"FIT",IF(AND(OR(C143="CLINICAL EFFICACY / EFFECT",C143="SAFETY",C143="PATIENT ELIGIBILITY / SUITABILITY"),OR(E143="CLINICAL GUIDELINE / EVIDENCE STANDARD",E143="MANUFACTURER / PRODUCT PAGE")),"REVIEW","MISMATCH"))))))))</x:f>
      </x:c>
      <x:c r="S143" s="21" t="str">
        <x:f>IF(A143="","",IF(OR(P143&lt;&gt;"VALID",Q143&lt;&gt;"READY",X143&lt;&gt;"MATCH"),"BLOCKED",IF(W143="UNRESOLVED","BLOCKED - EVIDENCE UNRESOLVED",IF(W143="INFERRED","ESCALATE",IF(F143&lt;&gt;"CURRENT","BLOCKED - FRESHNESS",IF(G143&lt;&gt;"YES","BLOCKED - JURISDICTION",IF(H143="OPEN","BLOCKED - CONFLICT",IF(AND(OR(C143="CLINICAL EFFICACY / EFFECT",C143="SAFETY",C143="PATIENT ELIGIBILITY / SUITABILITY"),I143="REQUIRED / NOT COMPLETED"),"ESCALATE",IF(R143="MISMATCH","BLOCKED",IF(R143="REVIEW","ESCALATE","READY"))))))))))</x:f>
      </x:c>
      <x:c r="T143" s="21" t="str">
        <x:f>IF(A143="","",IF(S143="READY",IF(C143="REGULATORY / REGISTRATION STATUS","PUBLISH OFFICIAL STATUS",IF(OR(C143="SERVICE EXISTS / IS OFFERED",C143="ACCESS / AVAILABILITY"),"PUBLISH SERVICE FACT",IF(C143="PUBLIC MARKETING / ADVERTISING CLAIM","PUBLISH SCOPED CONTEXT",IF(C143="EXPERIENCE SIGNAL","REFERENCE ONLY",IF(C143="VISIBILITY / DISCOVERY","DISCOVERY ONLY","PUBLISH SCOPED CONTEXT"))))),IF(S143="ESCALATE","ESCALATE","REFUSE STRONGER CLAIM")))</x:f>
      </x:c>
      <x:c r="U143" s="21" t="str">
        <x:f>IF(A143="","",IF(C143="REGULATORY / REGISTRATION STATUS","Do not infer clinical superiority, outcomes or current capacity.",IF(OR(C143="SERVICE EXISTS / IS OFFERED",C143="ACCESS / AVAILABILITY"),"Do not infer efficacy, safety, suitability or comparative quality.",IF(C143="PUBLIC MARKETING / ADVERTISING CLAIM","Do not infer clinical efficacy, patient suitability, treatment outcomes or legal clearance for a specific advert.",IF(C143="EXPERIENCE SIGNAL","Do not infer representative efficacy, safety rates or causal outcomes.",IF(C143="VISIBILITY / DISCOVERY","Do not infer healthcare quality, efficacy, safety, capacity or suitability.","Do not infer a consequential healthcare claim beyond the reviewed evidence scope."))))))</x:f>
      </x:c>
      <x:c r="V143" s="21" t="str">
        <x:f>IF(A143="","","Reopen when source role, freshness, jurisdiction, material conflict, specialist-review state or claim scope changes.")</x:f>
      </x:c>
      <x:c r="W143" s="34" t="str">
        <x:f>IF(D143="","",IF(COUNTIFS(EVIDENCE_PACKET!$A$6:$A$205,D143,EVIDENCE_PACKET!$B$6:$B$205,A143,EVIDENCE_PACKET!$O$6:$O$205,"VALID")=1,VLOOKUP(D143,EVIDENCE_PACKET!$A$6:$O$205,5,FALSE),"INVALID LINK"))</x:f>
      </x:c>
      <x:c r="X143" s="34" t="str">
        <x:f>IF(A143="","",IF(Q143&lt;&gt;"READY","INVALID - EVIDENCE LINK",IF(AND(E143=VLOOKUP(D143,EVIDENCE_PACKET!$A$6:$O$205,3,FALSE),W143=VLOOKUP(D143,EVIDENCE_PACKET!$A$6:$O$205,5,FALSE),F143=VLOOKUP(D143,EVIDENCE_PACKET!$A$6:$O$205,6,FALSE),G143=VLOOKUP(D143,EVIDENCE_PACKET!$A$6:$O$205,7,FALSE)),"MATCH","MISMATCH - UPSTREAM EVIDENCE")))</x:f>
      </x:c>
    </x:row>
    <x:row r="144">
      <x:c r="A144" s="17"/>
      <x:c r="B144" s="17"/>
      <x:c r="C144" s="17"/>
      <x:c r="D144" s="17"/>
      <x:c r="E144" s="34" t="str">
        <x:f>IF(D144="","",IF(COUNTIFS(EVIDENCE_PACKET!$A$6:$A$205,D144,EVIDENCE_PACKET!$B$6:$B$205,A144,EVIDENCE_PACKET!$O$6:$O$205,"VALID")=1,VLOOKUP(D144,EVIDENCE_PACKET!$A$6:$O$205,3,FALSE),"INVALID LINK"))</x:f>
      </x:c>
      <x:c r="F144" s="34" t="str">
        <x:f>IF(D144="","",IF(COUNTIFS(EVIDENCE_PACKET!$A$6:$A$205,D144,EVIDENCE_PACKET!$B$6:$B$205,A144,EVIDENCE_PACKET!$O$6:$O$205,"VALID")=1,VLOOKUP(D144,EVIDENCE_PACKET!$A$6:$O$205,6,FALSE),"INVALID LINK"))</x:f>
      </x:c>
      <x:c r="G144" s="34" t="str">
        <x:f>IF(D144="","",IF(COUNTIFS(EVIDENCE_PACKET!$A$6:$A$205,D144,EVIDENCE_PACKET!$B$6:$B$205,A144,EVIDENCE_PACKET!$O$6:$O$205,"VALID")=1,VLOOKUP(D144,EVIDENCE_PACKET!$A$6:$O$205,7,FALSE),"INVALID LINK"))</x:f>
      </x:c>
      <x:c r="H144" s="34" t="str">
        <x:f>IF(A144="","",IF(COUNTIFS(CONFLICTS!$B$6:$B$205,A144,CONFLICTS!$H$6:$H$205,"YES",CONFLICTS!$I$6:$I$205,"OPEN",CONFLICTS!$R$6:$R$205,"VALID")&gt;0,"OPEN",IF(COUNTIFS(CONFLICTS!$B$6:$B$205,A144,CONFLICTS!$I$6:$I$205,"RESOLVED",CONFLICTS!$R$6:$R$205,"VALID")&gt;0,"RESOLVED","NONE")))</x:f>
      </x:c>
      <x:c r="I144" s="17"/>
      <x:c r="J144" s="17"/>
      <x:c r="K144" s="21" t="str">
        <x:f>IF(C144="","",IF(AND(COUNTIF(LISTS!$B$2:$B$10,C144)=1,C144=UPPER(C144)),"VALID","INVALID"))</x:f>
      </x:c>
      <x:c r="L144" s="21" t="str">
        <x:f>IF(E144="","",IF(AND(COUNTIF(LISTS!$A$2:$A$8,E144)=1,E144=UPPER(E144)),"VALID","INVALID"))</x:f>
      </x:c>
      <x:c r="M144" s="21" t="str">
        <x:f>IF(F144="","",IF(AND(COUNTIF(LISTS!$D$2:$D$4,F144)=1,IFERROR(FIND(F144,UPPER(F144)),0)=1),"VALID","INVALID"))</x:f>
      </x:c>
      <x:c r="N144" s="21" t="str">
        <x:f>IF(G144="","",IF(AND(COUNTIF(LISTS!$E$2:$E$4,G144)=1,IFERROR(FIND(G144,UPPER(G144)),0)=1),"VALID","INVALID"))</x:f>
      </x:c>
      <x:c r="O144" s="21" t="str">
        <x:f>IF(I144="","",IF(AND(COUNTIF(LISTS!$I$2:$I$4,I144)=1,IFERROR(FIND(I144,UPPER(I144)),0)=1),"VALID","INVALID"))</x:f>
      </x:c>
      <x:c r="P144" s="21" t="str">
        <x:f>IF(A144="","",IF(COUNTIF($A$6:$A$205,A144)&gt;1,"INVALID - DUPLICATE ID",IF(AND(B144&lt;&gt;"",D144&lt;&gt;"",J144&lt;&gt;"",OR(H144="NONE",H144="OPEN",H144="RESOLVED"),K144="VALID",L144="VALID",M144="VALID",N144="VALID",O144="VALID"),"VALID","INVALID - CONTROL TOKEN")))</x:f>
      </x:c>
      <x:c r="Q144" s="21" t="str">
        <x:f>IF(A144="","",IF(COUNTIFS(EVIDENCE_PACKET!$A$6:$A$205,D144,EVIDENCE_PACKET!$B$6:$B$205,A144,EVIDENCE_PACKET!$O$6:$O$205,"VALID")=1,"READY","INVALID - EVIDENCE LINK"))</x:f>
      </x:c>
      <x:c r="R144" s="21" t="str">
        <x:f>IF(A144="","",IF(OR(P144&lt;&gt;"VALID",Q144&lt;&gt;"READY",X144&lt;&gt;"MATCH"),"BLOCKED",IF(AND(C144="REGULATORY / REGISTRATION STATUS",E144="REGULATOR / OFFICIAL REGISTER"),"FIT",IF(AND(OR(C144="SERVICE EXISTS / IS OFFERED",C144="ACCESS / AVAILABILITY"),E144="PROVIDER FIRST-PARTY PAGE"),"FIT",IF(AND(C144="EXPERIENCE SIGNAL",E144="REVIEW / FORUM / TESTIMONIAL"),"FIT",IF(AND(C144="VISIBILITY / DISCOVERY",E144="SEARCH / VISIBILITY OBSERVATION"),"FIT",IF(AND(C144="PUBLIC MARKETING / ADVERTISING CLAIM",E144="UK ADVERTISING / CLAIMS GOVERNANCE"),"FIT",IF(AND(OR(C144="CLINICAL EFFICACY / EFFECT",C144="SAFETY",C144="PATIENT ELIGIBILITY / SUITABILITY"),OR(E144="CLINICAL GUIDELINE / EVIDENCE STANDARD",E144="MANUFACTURER / PRODUCT PAGE")),"REVIEW","MISMATCH"))))))))</x:f>
      </x:c>
      <x:c r="S144" s="21" t="str">
        <x:f>IF(A144="","",IF(OR(P144&lt;&gt;"VALID",Q144&lt;&gt;"READY",X144&lt;&gt;"MATCH"),"BLOCKED",IF(W144="UNRESOLVED","BLOCKED - EVIDENCE UNRESOLVED",IF(W144="INFERRED","ESCALATE",IF(F144&lt;&gt;"CURRENT","BLOCKED - FRESHNESS",IF(G144&lt;&gt;"YES","BLOCKED - JURISDICTION",IF(H144="OPEN","BLOCKED - CONFLICT",IF(AND(OR(C144="CLINICAL EFFICACY / EFFECT",C144="SAFETY",C144="PATIENT ELIGIBILITY / SUITABILITY"),I144="REQUIRED / NOT COMPLETED"),"ESCALATE",IF(R144="MISMATCH","BLOCKED",IF(R144="REVIEW","ESCALATE","READY"))))))))))</x:f>
      </x:c>
      <x:c r="T144" s="21" t="str">
        <x:f>IF(A144="","",IF(S144="READY",IF(C144="REGULATORY / REGISTRATION STATUS","PUBLISH OFFICIAL STATUS",IF(OR(C144="SERVICE EXISTS / IS OFFERED",C144="ACCESS / AVAILABILITY"),"PUBLISH SERVICE FACT",IF(C144="PUBLIC MARKETING / ADVERTISING CLAIM","PUBLISH SCOPED CONTEXT",IF(C144="EXPERIENCE SIGNAL","REFERENCE ONLY",IF(C144="VISIBILITY / DISCOVERY","DISCOVERY ONLY","PUBLISH SCOPED CONTEXT"))))),IF(S144="ESCALATE","ESCALATE","REFUSE STRONGER CLAIM")))</x:f>
      </x:c>
      <x:c r="U144" s="21" t="str">
        <x:f>IF(A144="","",IF(C144="REGULATORY / REGISTRATION STATUS","Do not infer clinical superiority, outcomes or current capacity.",IF(OR(C144="SERVICE EXISTS / IS OFFERED",C144="ACCESS / AVAILABILITY"),"Do not infer efficacy, safety, suitability or comparative quality.",IF(C144="PUBLIC MARKETING / ADVERTISING CLAIM","Do not infer clinical efficacy, patient suitability, treatment outcomes or legal clearance for a specific advert.",IF(C144="EXPERIENCE SIGNAL","Do not infer representative efficacy, safety rates or causal outcomes.",IF(C144="VISIBILITY / DISCOVERY","Do not infer healthcare quality, efficacy, safety, capacity or suitability.","Do not infer a consequential healthcare claim beyond the reviewed evidence scope."))))))</x:f>
      </x:c>
      <x:c r="V144" s="21" t="str">
        <x:f>IF(A144="","","Reopen when source role, freshness, jurisdiction, material conflict, specialist-review state or claim scope changes.")</x:f>
      </x:c>
      <x:c r="W144" s="34" t="str">
        <x:f>IF(D144="","",IF(COUNTIFS(EVIDENCE_PACKET!$A$6:$A$205,D144,EVIDENCE_PACKET!$B$6:$B$205,A144,EVIDENCE_PACKET!$O$6:$O$205,"VALID")=1,VLOOKUP(D144,EVIDENCE_PACKET!$A$6:$O$205,5,FALSE),"INVALID LINK"))</x:f>
      </x:c>
      <x:c r="X144" s="34" t="str">
        <x:f>IF(A144="","",IF(Q144&lt;&gt;"READY","INVALID - EVIDENCE LINK",IF(AND(E144=VLOOKUP(D144,EVIDENCE_PACKET!$A$6:$O$205,3,FALSE),W144=VLOOKUP(D144,EVIDENCE_PACKET!$A$6:$O$205,5,FALSE),F144=VLOOKUP(D144,EVIDENCE_PACKET!$A$6:$O$205,6,FALSE),G144=VLOOKUP(D144,EVIDENCE_PACKET!$A$6:$O$205,7,FALSE)),"MATCH","MISMATCH - UPSTREAM EVIDENCE")))</x:f>
      </x:c>
    </x:row>
    <x:row r="145">
      <x:c r="A145" s="17"/>
      <x:c r="B145" s="17"/>
      <x:c r="C145" s="17"/>
      <x:c r="D145" s="17"/>
      <x:c r="E145" s="34" t="str">
        <x:f>IF(D145="","",IF(COUNTIFS(EVIDENCE_PACKET!$A$6:$A$205,D145,EVIDENCE_PACKET!$B$6:$B$205,A145,EVIDENCE_PACKET!$O$6:$O$205,"VALID")=1,VLOOKUP(D145,EVIDENCE_PACKET!$A$6:$O$205,3,FALSE),"INVALID LINK"))</x:f>
      </x:c>
      <x:c r="F145" s="34" t="str">
        <x:f>IF(D145="","",IF(COUNTIFS(EVIDENCE_PACKET!$A$6:$A$205,D145,EVIDENCE_PACKET!$B$6:$B$205,A145,EVIDENCE_PACKET!$O$6:$O$205,"VALID")=1,VLOOKUP(D145,EVIDENCE_PACKET!$A$6:$O$205,6,FALSE),"INVALID LINK"))</x:f>
      </x:c>
      <x:c r="G145" s="34" t="str">
        <x:f>IF(D145="","",IF(COUNTIFS(EVIDENCE_PACKET!$A$6:$A$205,D145,EVIDENCE_PACKET!$B$6:$B$205,A145,EVIDENCE_PACKET!$O$6:$O$205,"VALID")=1,VLOOKUP(D145,EVIDENCE_PACKET!$A$6:$O$205,7,FALSE),"INVALID LINK"))</x:f>
      </x:c>
      <x:c r="H145" s="34" t="str">
        <x:f>IF(A145="","",IF(COUNTIFS(CONFLICTS!$B$6:$B$205,A145,CONFLICTS!$H$6:$H$205,"YES",CONFLICTS!$I$6:$I$205,"OPEN",CONFLICTS!$R$6:$R$205,"VALID")&gt;0,"OPEN",IF(COUNTIFS(CONFLICTS!$B$6:$B$205,A145,CONFLICTS!$I$6:$I$205,"RESOLVED",CONFLICTS!$R$6:$R$205,"VALID")&gt;0,"RESOLVED","NONE")))</x:f>
      </x:c>
      <x:c r="I145" s="17"/>
      <x:c r="J145" s="17"/>
      <x:c r="K145" s="21" t="str">
        <x:f>IF(C145="","",IF(AND(COUNTIF(LISTS!$B$2:$B$10,C145)=1,C145=UPPER(C145)),"VALID","INVALID"))</x:f>
      </x:c>
      <x:c r="L145" s="21" t="str">
        <x:f>IF(E145="","",IF(AND(COUNTIF(LISTS!$A$2:$A$8,E145)=1,E145=UPPER(E145)),"VALID","INVALID"))</x:f>
      </x:c>
      <x:c r="M145" s="21" t="str">
        <x:f>IF(F145="","",IF(AND(COUNTIF(LISTS!$D$2:$D$4,F145)=1,IFERROR(FIND(F145,UPPER(F145)),0)=1),"VALID","INVALID"))</x:f>
      </x:c>
      <x:c r="N145" s="21" t="str">
        <x:f>IF(G145="","",IF(AND(COUNTIF(LISTS!$E$2:$E$4,G145)=1,IFERROR(FIND(G145,UPPER(G145)),0)=1),"VALID","INVALID"))</x:f>
      </x:c>
      <x:c r="O145" s="21" t="str">
        <x:f>IF(I145="","",IF(AND(COUNTIF(LISTS!$I$2:$I$4,I145)=1,IFERROR(FIND(I145,UPPER(I145)),0)=1),"VALID","INVALID"))</x:f>
      </x:c>
      <x:c r="P145" s="21" t="str">
        <x:f>IF(A145="","",IF(COUNTIF($A$6:$A$205,A145)&gt;1,"INVALID - DUPLICATE ID",IF(AND(B145&lt;&gt;"",D145&lt;&gt;"",J145&lt;&gt;"",OR(H145="NONE",H145="OPEN",H145="RESOLVED"),K145="VALID",L145="VALID",M145="VALID",N145="VALID",O145="VALID"),"VALID","INVALID - CONTROL TOKEN")))</x:f>
      </x:c>
      <x:c r="Q145" s="21" t="str">
        <x:f>IF(A145="","",IF(COUNTIFS(EVIDENCE_PACKET!$A$6:$A$205,D145,EVIDENCE_PACKET!$B$6:$B$205,A145,EVIDENCE_PACKET!$O$6:$O$205,"VALID")=1,"READY","INVALID - EVIDENCE LINK"))</x:f>
      </x:c>
      <x:c r="R145" s="21" t="str">
        <x:f>IF(A145="","",IF(OR(P145&lt;&gt;"VALID",Q145&lt;&gt;"READY",X145&lt;&gt;"MATCH"),"BLOCKED",IF(AND(C145="REGULATORY / REGISTRATION STATUS",E145="REGULATOR / OFFICIAL REGISTER"),"FIT",IF(AND(OR(C145="SERVICE EXISTS / IS OFFERED",C145="ACCESS / AVAILABILITY"),E145="PROVIDER FIRST-PARTY PAGE"),"FIT",IF(AND(C145="EXPERIENCE SIGNAL",E145="REVIEW / FORUM / TESTIMONIAL"),"FIT",IF(AND(C145="VISIBILITY / DISCOVERY",E145="SEARCH / VISIBILITY OBSERVATION"),"FIT",IF(AND(C145="PUBLIC MARKETING / ADVERTISING CLAIM",E145="UK ADVERTISING / CLAIMS GOVERNANCE"),"FIT",IF(AND(OR(C145="CLINICAL EFFICACY / EFFECT",C145="SAFETY",C145="PATIENT ELIGIBILITY / SUITABILITY"),OR(E145="CLINICAL GUIDELINE / EVIDENCE STANDARD",E145="MANUFACTURER / PRODUCT PAGE")),"REVIEW","MISMATCH"))))))))</x:f>
      </x:c>
      <x:c r="S145" s="21" t="str">
        <x:f>IF(A145="","",IF(OR(P145&lt;&gt;"VALID",Q145&lt;&gt;"READY",X145&lt;&gt;"MATCH"),"BLOCKED",IF(W145="UNRESOLVED","BLOCKED - EVIDENCE UNRESOLVED",IF(W145="INFERRED","ESCALATE",IF(F145&lt;&gt;"CURRENT","BLOCKED - FRESHNESS",IF(G145&lt;&gt;"YES","BLOCKED - JURISDICTION",IF(H145="OPEN","BLOCKED - CONFLICT",IF(AND(OR(C145="CLINICAL EFFICACY / EFFECT",C145="SAFETY",C145="PATIENT ELIGIBILITY / SUITABILITY"),I145="REQUIRED / NOT COMPLETED"),"ESCALATE",IF(R145="MISMATCH","BLOCKED",IF(R145="REVIEW","ESCALATE","READY"))))))))))</x:f>
      </x:c>
      <x:c r="T145" s="21" t="str">
        <x:f>IF(A145="","",IF(S145="READY",IF(C145="REGULATORY / REGISTRATION STATUS","PUBLISH OFFICIAL STATUS",IF(OR(C145="SERVICE EXISTS / IS OFFERED",C145="ACCESS / AVAILABILITY"),"PUBLISH SERVICE FACT",IF(C145="PUBLIC MARKETING / ADVERTISING CLAIM","PUBLISH SCOPED CONTEXT",IF(C145="EXPERIENCE SIGNAL","REFERENCE ONLY",IF(C145="VISIBILITY / DISCOVERY","DISCOVERY ONLY","PUBLISH SCOPED CONTEXT"))))),IF(S145="ESCALATE","ESCALATE","REFUSE STRONGER CLAIM")))</x:f>
      </x:c>
      <x:c r="U145" s="21" t="str">
        <x:f>IF(A145="","",IF(C145="REGULATORY / REGISTRATION STATUS","Do not infer clinical superiority, outcomes or current capacity.",IF(OR(C145="SERVICE EXISTS / IS OFFERED",C145="ACCESS / AVAILABILITY"),"Do not infer efficacy, safety, suitability or comparative quality.",IF(C145="PUBLIC MARKETING / ADVERTISING CLAIM","Do not infer clinical efficacy, patient suitability, treatment outcomes or legal clearance for a specific advert.",IF(C145="EXPERIENCE SIGNAL","Do not infer representative efficacy, safety rates or causal outcomes.",IF(C145="VISIBILITY / DISCOVERY","Do not infer healthcare quality, efficacy, safety, capacity or suitability.","Do not infer a consequential healthcare claim beyond the reviewed evidence scope."))))))</x:f>
      </x:c>
      <x:c r="V145" s="21" t="str">
        <x:f>IF(A145="","","Reopen when source role, freshness, jurisdiction, material conflict, specialist-review state or claim scope changes.")</x:f>
      </x:c>
      <x:c r="W145" s="34" t="str">
        <x:f>IF(D145="","",IF(COUNTIFS(EVIDENCE_PACKET!$A$6:$A$205,D145,EVIDENCE_PACKET!$B$6:$B$205,A145,EVIDENCE_PACKET!$O$6:$O$205,"VALID")=1,VLOOKUP(D145,EVIDENCE_PACKET!$A$6:$O$205,5,FALSE),"INVALID LINK"))</x:f>
      </x:c>
      <x:c r="X145" s="34" t="str">
        <x:f>IF(A145="","",IF(Q145&lt;&gt;"READY","INVALID - EVIDENCE LINK",IF(AND(E145=VLOOKUP(D145,EVIDENCE_PACKET!$A$6:$O$205,3,FALSE),W145=VLOOKUP(D145,EVIDENCE_PACKET!$A$6:$O$205,5,FALSE),F145=VLOOKUP(D145,EVIDENCE_PACKET!$A$6:$O$205,6,FALSE),G145=VLOOKUP(D145,EVIDENCE_PACKET!$A$6:$O$205,7,FALSE)),"MATCH","MISMATCH - UPSTREAM EVIDENCE")))</x:f>
      </x:c>
    </x:row>
    <x:row r="146">
      <x:c r="A146" s="17"/>
      <x:c r="B146" s="17"/>
      <x:c r="C146" s="17"/>
      <x:c r="D146" s="17"/>
      <x:c r="E146" s="34" t="str">
        <x:f>IF(D146="","",IF(COUNTIFS(EVIDENCE_PACKET!$A$6:$A$205,D146,EVIDENCE_PACKET!$B$6:$B$205,A146,EVIDENCE_PACKET!$O$6:$O$205,"VALID")=1,VLOOKUP(D146,EVIDENCE_PACKET!$A$6:$O$205,3,FALSE),"INVALID LINK"))</x:f>
      </x:c>
      <x:c r="F146" s="34" t="str">
        <x:f>IF(D146="","",IF(COUNTIFS(EVIDENCE_PACKET!$A$6:$A$205,D146,EVIDENCE_PACKET!$B$6:$B$205,A146,EVIDENCE_PACKET!$O$6:$O$205,"VALID")=1,VLOOKUP(D146,EVIDENCE_PACKET!$A$6:$O$205,6,FALSE),"INVALID LINK"))</x:f>
      </x:c>
      <x:c r="G146" s="34" t="str">
        <x:f>IF(D146="","",IF(COUNTIFS(EVIDENCE_PACKET!$A$6:$A$205,D146,EVIDENCE_PACKET!$B$6:$B$205,A146,EVIDENCE_PACKET!$O$6:$O$205,"VALID")=1,VLOOKUP(D146,EVIDENCE_PACKET!$A$6:$O$205,7,FALSE),"INVALID LINK"))</x:f>
      </x:c>
      <x:c r="H146" s="34" t="str">
        <x:f>IF(A146="","",IF(COUNTIFS(CONFLICTS!$B$6:$B$205,A146,CONFLICTS!$H$6:$H$205,"YES",CONFLICTS!$I$6:$I$205,"OPEN",CONFLICTS!$R$6:$R$205,"VALID")&gt;0,"OPEN",IF(COUNTIFS(CONFLICTS!$B$6:$B$205,A146,CONFLICTS!$I$6:$I$205,"RESOLVED",CONFLICTS!$R$6:$R$205,"VALID")&gt;0,"RESOLVED","NONE")))</x:f>
      </x:c>
      <x:c r="I146" s="17"/>
      <x:c r="J146" s="17"/>
      <x:c r="K146" s="21" t="str">
        <x:f>IF(C146="","",IF(AND(COUNTIF(LISTS!$B$2:$B$10,C146)=1,C146=UPPER(C146)),"VALID","INVALID"))</x:f>
      </x:c>
      <x:c r="L146" s="21" t="str">
        <x:f>IF(E146="","",IF(AND(COUNTIF(LISTS!$A$2:$A$8,E146)=1,E146=UPPER(E146)),"VALID","INVALID"))</x:f>
      </x:c>
      <x:c r="M146" s="21" t="str">
        <x:f>IF(F146="","",IF(AND(COUNTIF(LISTS!$D$2:$D$4,F146)=1,IFERROR(FIND(F146,UPPER(F146)),0)=1),"VALID","INVALID"))</x:f>
      </x:c>
      <x:c r="N146" s="21" t="str">
        <x:f>IF(G146="","",IF(AND(COUNTIF(LISTS!$E$2:$E$4,G146)=1,IFERROR(FIND(G146,UPPER(G146)),0)=1),"VALID","INVALID"))</x:f>
      </x:c>
      <x:c r="O146" s="21" t="str">
        <x:f>IF(I146="","",IF(AND(COUNTIF(LISTS!$I$2:$I$4,I146)=1,IFERROR(FIND(I146,UPPER(I146)),0)=1),"VALID","INVALID"))</x:f>
      </x:c>
      <x:c r="P146" s="21" t="str">
        <x:f>IF(A146="","",IF(COUNTIF($A$6:$A$205,A146)&gt;1,"INVALID - DUPLICATE ID",IF(AND(B146&lt;&gt;"",D146&lt;&gt;"",J146&lt;&gt;"",OR(H146="NONE",H146="OPEN",H146="RESOLVED"),K146="VALID",L146="VALID",M146="VALID",N146="VALID",O146="VALID"),"VALID","INVALID - CONTROL TOKEN")))</x:f>
      </x:c>
      <x:c r="Q146" s="21" t="str">
        <x:f>IF(A146="","",IF(COUNTIFS(EVIDENCE_PACKET!$A$6:$A$205,D146,EVIDENCE_PACKET!$B$6:$B$205,A146,EVIDENCE_PACKET!$O$6:$O$205,"VALID")=1,"READY","INVALID - EVIDENCE LINK"))</x:f>
      </x:c>
      <x:c r="R146" s="21" t="str">
        <x:f>IF(A146="","",IF(OR(P146&lt;&gt;"VALID",Q146&lt;&gt;"READY",X146&lt;&gt;"MATCH"),"BLOCKED",IF(AND(C146="REGULATORY / REGISTRATION STATUS",E146="REGULATOR / OFFICIAL REGISTER"),"FIT",IF(AND(OR(C146="SERVICE EXISTS / IS OFFERED",C146="ACCESS / AVAILABILITY"),E146="PROVIDER FIRST-PARTY PAGE"),"FIT",IF(AND(C146="EXPERIENCE SIGNAL",E146="REVIEW / FORUM / TESTIMONIAL"),"FIT",IF(AND(C146="VISIBILITY / DISCOVERY",E146="SEARCH / VISIBILITY OBSERVATION"),"FIT",IF(AND(C146="PUBLIC MARKETING / ADVERTISING CLAIM",E146="UK ADVERTISING / CLAIMS GOVERNANCE"),"FIT",IF(AND(OR(C146="CLINICAL EFFICACY / EFFECT",C146="SAFETY",C146="PATIENT ELIGIBILITY / SUITABILITY"),OR(E146="CLINICAL GUIDELINE / EVIDENCE STANDARD",E146="MANUFACTURER / PRODUCT PAGE")),"REVIEW","MISMATCH"))))))))</x:f>
      </x:c>
      <x:c r="S146" s="21" t="str">
        <x:f>IF(A146="","",IF(OR(P146&lt;&gt;"VALID",Q146&lt;&gt;"READY",X146&lt;&gt;"MATCH"),"BLOCKED",IF(W146="UNRESOLVED","BLOCKED - EVIDENCE UNRESOLVED",IF(W146="INFERRED","ESCALATE",IF(F146&lt;&gt;"CURRENT","BLOCKED - FRESHNESS",IF(G146&lt;&gt;"YES","BLOCKED - JURISDICTION",IF(H146="OPEN","BLOCKED - CONFLICT",IF(AND(OR(C146="CLINICAL EFFICACY / EFFECT",C146="SAFETY",C146="PATIENT ELIGIBILITY / SUITABILITY"),I146="REQUIRED / NOT COMPLETED"),"ESCALATE",IF(R146="MISMATCH","BLOCKED",IF(R146="REVIEW","ESCALATE","READY"))))))))))</x:f>
      </x:c>
      <x:c r="T146" s="21" t="str">
        <x:f>IF(A146="","",IF(S146="READY",IF(C146="REGULATORY / REGISTRATION STATUS","PUBLISH OFFICIAL STATUS",IF(OR(C146="SERVICE EXISTS / IS OFFERED",C146="ACCESS / AVAILABILITY"),"PUBLISH SERVICE FACT",IF(C146="PUBLIC MARKETING / ADVERTISING CLAIM","PUBLISH SCOPED CONTEXT",IF(C146="EXPERIENCE SIGNAL","REFERENCE ONLY",IF(C146="VISIBILITY / DISCOVERY","DISCOVERY ONLY","PUBLISH SCOPED CONTEXT"))))),IF(S146="ESCALATE","ESCALATE","REFUSE STRONGER CLAIM")))</x:f>
      </x:c>
      <x:c r="U146" s="21" t="str">
        <x:f>IF(A146="","",IF(C146="REGULATORY / REGISTRATION STATUS","Do not infer clinical superiority, outcomes or current capacity.",IF(OR(C146="SERVICE EXISTS / IS OFFERED",C146="ACCESS / AVAILABILITY"),"Do not infer efficacy, safety, suitability or comparative quality.",IF(C146="PUBLIC MARKETING / ADVERTISING CLAIM","Do not infer clinical efficacy, patient suitability, treatment outcomes or legal clearance for a specific advert.",IF(C146="EXPERIENCE SIGNAL","Do not infer representative efficacy, safety rates or causal outcomes.",IF(C146="VISIBILITY / DISCOVERY","Do not infer healthcare quality, efficacy, safety, capacity or suitability.","Do not infer a consequential healthcare claim beyond the reviewed evidence scope."))))))</x:f>
      </x:c>
      <x:c r="V146" s="21" t="str">
        <x:f>IF(A146="","","Reopen when source role, freshness, jurisdiction, material conflict, specialist-review state or claim scope changes.")</x:f>
      </x:c>
      <x:c r="W146" s="34" t="str">
        <x:f>IF(D146="","",IF(COUNTIFS(EVIDENCE_PACKET!$A$6:$A$205,D146,EVIDENCE_PACKET!$B$6:$B$205,A146,EVIDENCE_PACKET!$O$6:$O$205,"VALID")=1,VLOOKUP(D146,EVIDENCE_PACKET!$A$6:$O$205,5,FALSE),"INVALID LINK"))</x:f>
      </x:c>
      <x:c r="X146" s="34" t="str">
        <x:f>IF(A146="","",IF(Q146&lt;&gt;"READY","INVALID - EVIDENCE LINK",IF(AND(E146=VLOOKUP(D146,EVIDENCE_PACKET!$A$6:$O$205,3,FALSE),W146=VLOOKUP(D146,EVIDENCE_PACKET!$A$6:$O$205,5,FALSE),F146=VLOOKUP(D146,EVIDENCE_PACKET!$A$6:$O$205,6,FALSE),G146=VLOOKUP(D146,EVIDENCE_PACKET!$A$6:$O$205,7,FALSE)),"MATCH","MISMATCH - UPSTREAM EVIDENCE")))</x:f>
      </x:c>
    </x:row>
    <x:row r="147">
      <x:c r="A147" s="17"/>
      <x:c r="B147" s="17"/>
      <x:c r="C147" s="17"/>
      <x:c r="D147" s="17"/>
      <x:c r="E147" s="34" t="str">
        <x:f>IF(D147="","",IF(COUNTIFS(EVIDENCE_PACKET!$A$6:$A$205,D147,EVIDENCE_PACKET!$B$6:$B$205,A147,EVIDENCE_PACKET!$O$6:$O$205,"VALID")=1,VLOOKUP(D147,EVIDENCE_PACKET!$A$6:$O$205,3,FALSE),"INVALID LINK"))</x:f>
      </x:c>
      <x:c r="F147" s="34" t="str">
        <x:f>IF(D147="","",IF(COUNTIFS(EVIDENCE_PACKET!$A$6:$A$205,D147,EVIDENCE_PACKET!$B$6:$B$205,A147,EVIDENCE_PACKET!$O$6:$O$205,"VALID")=1,VLOOKUP(D147,EVIDENCE_PACKET!$A$6:$O$205,6,FALSE),"INVALID LINK"))</x:f>
      </x:c>
      <x:c r="G147" s="34" t="str">
        <x:f>IF(D147="","",IF(COUNTIFS(EVIDENCE_PACKET!$A$6:$A$205,D147,EVIDENCE_PACKET!$B$6:$B$205,A147,EVIDENCE_PACKET!$O$6:$O$205,"VALID")=1,VLOOKUP(D147,EVIDENCE_PACKET!$A$6:$O$205,7,FALSE),"INVALID LINK"))</x:f>
      </x:c>
      <x:c r="H147" s="34" t="str">
        <x:f>IF(A147="","",IF(COUNTIFS(CONFLICTS!$B$6:$B$205,A147,CONFLICTS!$H$6:$H$205,"YES",CONFLICTS!$I$6:$I$205,"OPEN",CONFLICTS!$R$6:$R$205,"VALID")&gt;0,"OPEN",IF(COUNTIFS(CONFLICTS!$B$6:$B$205,A147,CONFLICTS!$I$6:$I$205,"RESOLVED",CONFLICTS!$R$6:$R$205,"VALID")&gt;0,"RESOLVED","NONE")))</x:f>
      </x:c>
      <x:c r="I147" s="17"/>
      <x:c r="J147" s="17"/>
      <x:c r="K147" s="21" t="str">
        <x:f>IF(C147="","",IF(AND(COUNTIF(LISTS!$B$2:$B$10,C147)=1,C147=UPPER(C147)),"VALID","INVALID"))</x:f>
      </x:c>
      <x:c r="L147" s="21" t="str">
        <x:f>IF(E147="","",IF(AND(COUNTIF(LISTS!$A$2:$A$8,E147)=1,E147=UPPER(E147)),"VALID","INVALID"))</x:f>
      </x:c>
      <x:c r="M147" s="21" t="str">
        <x:f>IF(F147="","",IF(AND(COUNTIF(LISTS!$D$2:$D$4,F147)=1,IFERROR(FIND(F147,UPPER(F147)),0)=1),"VALID","INVALID"))</x:f>
      </x:c>
      <x:c r="N147" s="21" t="str">
        <x:f>IF(G147="","",IF(AND(COUNTIF(LISTS!$E$2:$E$4,G147)=1,IFERROR(FIND(G147,UPPER(G147)),0)=1),"VALID","INVALID"))</x:f>
      </x:c>
      <x:c r="O147" s="21" t="str">
        <x:f>IF(I147="","",IF(AND(COUNTIF(LISTS!$I$2:$I$4,I147)=1,IFERROR(FIND(I147,UPPER(I147)),0)=1),"VALID","INVALID"))</x:f>
      </x:c>
      <x:c r="P147" s="21" t="str">
        <x:f>IF(A147="","",IF(COUNTIF($A$6:$A$205,A147)&gt;1,"INVALID - DUPLICATE ID",IF(AND(B147&lt;&gt;"",D147&lt;&gt;"",J147&lt;&gt;"",OR(H147="NONE",H147="OPEN",H147="RESOLVED"),K147="VALID",L147="VALID",M147="VALID",N147="VALID",O147="VALID"),"VALID","INVALID - CONTROL TOKEN")))</x:f>
      </x:c>
      <x:c r="Q147" s="21" t="str">
        <x:f>IF(A147="","",IF(COUNTIFS(EVIDENCE_PACKET!$A$6:$A$205,D147,EVIDENCE_PACKET!$B$6:$B$205,A147,EVIDENCE_PACKET!$O$6:$O$205,"VALID")=1,"READY","INVALID - EVIDENCE LINK"))</x:f>
      </x:c>
      <x:c r="R147" s="21" t="str">
        <x:f>IF(A147="","",IF(OR(P147&lt;&gt;"VALID",Q147&lt;&gt;"READY",X147&lt;&gt;"MATCH"),"BLOCKED",IF(AND(C147="REGULATORY / REGISTRATION STATUS",E147="REGULATOR / OFFICIAL REGISTER"),"FIT",IF(AND(OR(C147="SERVICE EXISTS / IS OFFERED",C147="ACCESS / AVAILABILITY"),E147="PROVIDER FIRST-PARTY PAGE"),"FIT",IF(AND(C147="EXPERIENCE SIGNAL",E147="REVIEW / FORUM / TESTIMONIAL"),"FIT",IF(AND(C147="VISIBILITY / DISCOVERY",E147="SEARCH / VISIBILITY OBSERVATION"),"FIT",IF(AND(C147="PUBLIC MARKETING / ADVERTISING CLAIM",E147="UK ADVERTISING / CLAIMS GOVERNANCE"),"FIT",IF(AND(OR(C147="CLINICAL EFFICACY / EFFECT",C147="SAFETY",C147="PATIENT ELIGIBILITY / SUITABILITY"),OR(E147="CLINICAL GUIDELINE / EVIDENCE STANDARD",E147="MANUFACTURER / PRODUCT PAGE")),"REVIEW","MISMATCH"))))))))</x:f>
      </x:c>
      <x:c r="S147" s="21" t="str">
        <x:f>IF(A147="","",IF(OR(P147&lt;&gt;"VALID",Q147&lt;&gt;"READY",X147&lt;&gt;"MATCH"),"BLOCKED",IF(W147="UNRESOLVED","BLOCKED - EVIDENCE UNRESOLVED",IF(W147="INFERRED","ESCALATE",IF(F147&lt;&gt;"CURRENT","BLOCKED - FRESHNESS",IF(G147&lt;&gt;"YES","BLOCKED - JURISDICTION",IF(H147="OPEN","BLOCKED - CONFLICT",IF(AND(OR(C147="CLINICAL EFFICACY / EFFECT",C147="SAFETY",C147="PATIENT ELIGIBILITY / SUITABILITY"),I147="REQUIRED / NOT COMPLETED"),"ESCALATE",IF(R147="MISMATCH","BLOCKED",IF(R147="REVIEW","ESCALATE","READY"))))))))))</x:f>
      </x:c>
      <x:c r="T147" s="21" t="str">
        <x:f>IF(A147="","",IF(S147="READY",IF(C147="REGULATORY / REGISTRATION STATUS","PUBLISH OFFICIAL STATUS",IF(OR(C147="SERVICE EXISTS / IS OFFERED",C147="ACCESS / AVAILABILITY"),"PUBLISH SERVICE FACT",IF(C147="PUBLIC MARKETING / ADVERTISING CLAIM","PUBLISH SCOPED CONTEXT",IF(C147="EXPERIENCE SIGNAL","REFERENCE ONLY",IF(C147="VISIBILITY / DISCOVERY","DISCOVERY ONLY","PUBLISH SCOPED CONTEXT"))))),IF(S147="ESCALATE","ESCALATE","REFUSE STRONGER CLAIM")))</x:f>
      </x:c>
      <x:c r="U147" s="21" t="str">
        <x:f>IF(A147="","",IF(C147="REGULATORY / REGISTRATION STATUS","Do not infer clinical superiority, outcomes or current capacity.",IF(OR(C147="SERVICE EXISTS / IS OFFERED",C147="ACCESS / AVAILABILITY"),"Do not infer efficacy, safety, suitability or comparative quality.",IF(C147="PUBLIC MARKETING / ADVERTISING CLAIM","Do not infer clinical efficacy, patient suitability, treatment outcomes or legal clearance for a specific advert.",IF(C147="EXPERIENCE SIGNAL","Do not infer representative efficacy, safety rates or causal outcomes.",IF(C147="VISIBILITY / DISCOVERY","Do not infer healthcare quality, efficacy, safety, capacity or suitability.","Do not infer a consequential healthcare claim beyond the reviewed evidence scope."))))))</x:f>
      </x:c>
      <x:c r="V147" s="21" t="str">
        <x:f>IF(A147="","","Reopen when source role, freshness, jurisdiction, material conflict, specialist-review state or claim scope changes.")</x:f>
      </x:c>
      <x:c r="W147" s="34" t="str">
        <x:f>IF(D147="","",IF(COUNTIFS(EVIDENCE_PACKET!$A$6:$A$205,D147,EVIDENCE_PACKET!$B$6:$B$205,A147,EVIDENCE_PACKET!$O$6:$O$205,"VALID")=1,VLOOKUP(D147,EVIDENCE_PACKET!$A$6:$O$205,5,FALSE),"INVALID LINK"))</x:f>
      </x:c>
      <x:c r="X147" s="34" t="str">
        <x:f>IF(A147="","",IF(Q147&lt;&gt;"READY","INVALID - EVIDENCE LINK",IF(AND(E147=VLOOKUP(D147,EVIDENCE_PACKET!$A$6:$O$205,3,FALSE),W147=VLOOKUP(D147,EVIDENCE_PACKET!$A$6:$O$205,5,FALSE),F147=VLOOKUP(D147,EVIDENCE_PACKET!$A$6:$O$205,6,FALSE),G147=VLOOKUP(D147,EVIDENCE_PACKET!$A$6:$O$205,7,FALSE)),"MATCH","MISMATCH - UPSTREAM EVIDENCE")))</x:f>
      </x:c>
    </x:row>
    <x:row r="148">
      <x:c r="A148" s="17"/>
      <x:c r="B148" s="17"/>
      <x:c r="C148" s="17"/>
      <x:c r="D148" s="17"/>
      <x:c r="E148" s="34" t="str">
        <x:f>IF(D148="","",IF(COUNTIFS(EVIDENCE_PACKET!$A$6:$A$205,D148,EVIDENCE_PACKET!$B$6:$B$205,A148,EVIDENCE_PACKET!$O$6:$O$205,"VALID")=1,VLOOKUP(D148,EVIDENCE_PACKET!$A$6:$O$205,3,FALSE),"INVALID LINK"))</x:f>
      </x:c>
      <x:c r="F148" s="34" t="str">
        <x:f>IF(D148="","",IF(COUNTIFS(EVIDENCE_PACKET!$A$6:$A$205,D148,EVIDENCE_PACKET!$B$6:$B$205,A148,EVIDENCE_PACKET!$O$6:$O$205,"VALID")=1,VLOOKUP(D148,EVIDENCE_PACKET!$A$6:$O$205,6,FALSE),"INVALID LINK"))</x:f>
      </x:c>
      <x:c r="G148" s="34" t="str">
        <x:f>IF(D148="","",IF(COUNTIFS(EVIDENCE_PACKET!$A$6:$A$205,D148,EVIDENCE_PACKET!$B$6:$B$205,A148,EVIDENCE_PACKET!$O$6:$O$205,"VALID")=1,VLOOKUP(D148,EVIDENCE_PACKET!$A$6:$O$205,7,FALSE),"INVALID LINK"))</x:f>
      </x:c>
      <x:c r="H148" s="34" t="str">
        <x:f>IF(A148="","",IF(COUNTIFS(CONFLICTS!$B$6:$B$205,A148,CONFLICTS!$H$6:$H$205,"YES",CONFLICTS!$I$6:$I$205,"OPEN",CONFLICTS!$R$6:$R$205,"VALID")&gt;0,"OPEN",IF(COUNTIFS(CONFLICTS!$B$6:$B$205,A148,CONFLICTS!$I$6:$I$205,"RESOLVED",CONFLICTS!$R$6:$R$205,"VALID")&gt;0,"RESOLVED","NONE")))</x:f>
      </x:c>
      <x:c r="I148" s="17"/>
      <x:c r="J148" s="17"/>
      <x:c r="K148" s="21" t="str">
        <x:f>IF(C148="","",IF(AND(COUNTIF(LISTS!$B$2:$B$10,C148)=1,C148=UPPER(C148)),"VALID","INVALID"))</x:f>
      </x:c>
      <x:c r="L148" s="21" t="str">
        <x:f>IF(E148="","",IF(AND(COUNTIF(LISTS!$A$2:$A$8,E148)=1,E148=UPPER(E148)),"VALID","INVALID"))</x:f>
      </x:c>
      <x:c r="M148" s="21" t="str">
        <x:f>IF(F148="","",IF(AND(COUNTIF(LISTS!$D$2:$D$4,F148)=1,IFERROR(FIND(F148,UPPER(F148)),0)=1),"VALID","INVALID"))</x:f>
      </x:c>
      <x:c r="N148" s="21" t="str">
        <x:f>IF(G148="","",IF(AND(COUNTIF(LISTS!$E$2:$E$4,G148)=1,IFERROR(FIND(G148,UPPER(G148)),0)=1),"VALID","INVALID"))</x:f>
      </x:c>
      <x:c r="O148" s="21" t="str">
        <x:f>IF(I148="","",IF(AND(COUNTIF(LISTS!$I$2:$I$4,I148)=1,IFERROR(FIND(I148,UPPER(I148)),0)=1),"VALID","INVALID"))</x:f>
      </x:c>
      <x:c r="P148" s="21" t="str">
        <x:f>IF(A148="","",IF(COUNTIF($A$6:$A$205,A148)&gt;1,"INVALID - DUPLICATE ID",IF(AND(B148&lt;&gt;"",D148&lt;&gt;"",J148&lt;&gt;"",OR(H148="NONE",H148="OPEN",H148="RESOLVED"),K148="VALID",L148="VALID",M148="VALID",N148="VALID",O148="VALID"),"VALID","INVALID - CONTROL TOKEN")))</x:f>
      </x:c>
      <x:c r="Q148" s="21" t="str">
        <x:f>IF(A148="","",IF(COUNTIFS(EVIDENCE_PACKET!$A$6:$A$205,D148,EVIDENCE_PACKET!$B$6:$B$205,A148,EVIDENCE_PACKET!$O$6:$O$205,"VALID")=1,"READY","INVALID - EVIDENCE LINK"))</x:f>
      </x:c>
      <x:c r="R148" s="21" t="str">
        <x:f>IF(A148="","",IF(OR(P148&lt;&gt;"VALID",Q148&lt;&gt;"READY",X148&lt;&gt;"MATCH"),"BLOCKED",IF(AND(C148="REGULATORY / REGISTRATION STATUS",E148="REGULATOR / OFFICIAL REGISTER"),"FIT",IF(AND(OR(C148="SERVICE EXISTS / IS OFFERED",C148="ACCESS / AVAILABILITY"),E148="PROVIDER FIRST-PARTY PAGE"),"FIT",IF(AND(C148="EXPERIENCE SIGNAL",E148="REVIEW / FORUM / TESTIMONIAL"),"FIT",IF(AND(C148="VISIBILITY / DISCOVERY",E148="SEARCH / VISIBILITY OBSERVATION"),"FIT",IF(AND(C148="PUBLIC MARKETING / ADVERTISING CLAIM",E148="UK ADVERTISING / CLAIMS GOVERNANCE"),"FIT",IF(AND(OR(C148="CLINICAL EFFICACY / EFFECT",C148="SAFETY",C148="PATIENT ELIGIBILITY / SUITABILITY"),OR(E148="CLINICAL GUIDELINE / EVIDENCE STANDARD",E148="MANUFACTURER / PRODUCT PAGE")),"REVIEW","MISMATCH"))))))))</x:f>
      </x:c>
      <x:c r="S148" s="21" t="str">
        <x:f>IF(A148="","",IF(OR(P148&lt;&gt;"VALID",Q148&lt;&gt;"READY",X148&lt;&gt;"MATCH"),"BLOCKED",IF(W148="UNRESOLVED","BLOCKED - EVIDENCE UNRESOLVED",IF(W148="INFERRED","ESCALATE",IF(F148&lt;&gt;"CURRENT","BLOCKED - FRESHNESS",IF(G148&lt;&gt;"YES","BLOCKED - JURISDICTION",IF(H148="OPEN","BLOCKED - CONFLICT",IF(AND(OR(C148="CLINICAL EFFICACY / EFFECT",C148="SAFETY",C148="PATIENT ELIGIBILITY / SUITABILITY"),I148="REQUIRED / NOT COMPLETED"),"ESCALATE",IF(R148="MISMATCH","BLOCKED",IF(R148="REVIEW","ESCALATE","READY"))))))))))</x:f>
      </x:c>
      <x:c r="T148" s="21" t="str">
        <x:f>IF(A148="","",IF(S148="READY",IF(C148="REGULATORY / REGISTRATION STATUS","PUBLISH OFFICIAL STATUS",IF(OR(C148="SERVICE EXISTS / IS OFFERED",C148="ACCESS / AVAILABILITY"),"PUBLISH SERVICE FACT",IF(C148="PUBLIC MARKETING / ADVERTISING CLAIM","PUBLISH SCOPED CONTEXT",IF(C148="EXPERIENCE SIGNAL","REFERENCE ONLY",IF(C148="VISIBILITY / DISCOVERY","DISCOVERY ONLY","PUBLISH SCOPED CONTEXT"))))),IF(S148="ESCALATE","ESCALATE","REFUSE STRONGER CLAIM")))</x:f>
      </x:c>
      <x:c r="U148" s="21" t="str">
        <x:f>IF(A148="","",IF(C148="REGULATORY / REGISTRATION STATUS","Do not infer clinical superiority, outcomes or current capacity.",IF(OR(C148="SERVICE EXISTS / IS OFFERED",C148="ACCESS / AVAILABILITY"),"Do not infer efficacy, safety, suitability or comparative quality.",IF(C148="PUBLIC MARKETING / ADVERTISING CLAIM","Do not infer clinical efficacy, patient suitability, treatment outcomes or legal clearance for a specific advert.",IF(C148="EXPERIENCE SIGNAL","Do not infer representative efficacy, safety rates or causal outcomes.",IF(C148="VISIBILITY / DISCOVERY","Do not infer healthcare quality, efficacy, safety, capacity or suitability.","Do not infer a consequential healthcare claim beyond the reviewed evidence scope."))))))</x:f>
      </x:c>
      <x:c r="V148" s="21" t="str">
        <x:f>IF(A148="","","Reopen when source role, freshness, jurisdiction, material conflict, specialist-review state or claim scope changes.")</x:f>
      </x:c>
      <x:c r="W148" s="34" t="str">
        <x:f>IF(D148="","",IF(COUNTIFS(EVIDENCE_PACKET!$A$6:$A$205,D148,EVIDENCE_PACKET!$B$6:$B$205,A148,EVIDENCE_PACKET!$O$6:$O$205,"VALID")=1,VLOOKUP(D148,EVIDENCE_PACKET!$A$6:$O$205,5,FALSE),"INVALID LINK"))</x:f>
      </x:c>
      <x:c r="X148" s="34" t="str">
        <x:f>IF(A148="","",IF(Q148&lt;&gt;"READY","INVALID - EVIDENCE LINK",IF(AND(E148=VLOOKUP(D148,EVIDENCE_PACKET!$A$6:$O$205,3,FALSE),W148=VLOOKUP(D148,EVIDENCE_PACKET!$A$6:$O$205,5,FALSE),F148=VLOOKUP(D148,EVIDENCE_PACKET!$A$6:$O$205,6,FALSE),G148=VLOOKUP(D148,EVIDENCE_PACKET!$A$6:$O$205,7,FALSE)),"MATCH","MISMATCH - UPSTREAM EVIDENCE")))</x:f>
      </x:c>
    </x:row>
    <x:row r="149">
      <x:c r="A149" s="17"/>
      <x:c r="B149" s="17"/>
      <x:c r="C149" s="17"/>
      <x:c r="D149" s="17"/>
      <x:c r="E149" s="34" t="str">
        <x:f>IF(D149="","",IF(COUNTIFS(EVIDENCE_PACKET!$A$6:$A$205,D149,EVIDENCE_PACKET!$B$6:$B$205,A149,EVIDENCE_PACKET!$O$6:$O$205,"VALID")=1,VLOOKUP(D149,EVIDENCE_PACKET!$A$6:$O$205,3,FALSE),"INVALID LINK"))</x:f>
      </x:c>
      <x:c r="F149" s="34" t="str">
        <x:f>IF(D149="","",IF(COUNTIFS(EVIDENCE_PACKET!$A$6:$A$205,D149,EVIDENCE_PACKET!$B$6:$B$205,A149,EVIDENCE_PACKET!$O$6:$O$205,"VALID")=1,VLOOKUP(D149,EVIDENCE_PACKET!$A$6:$O$205,6,FALSE),"INVALID LINK"))</x:f>
      </x:c>
      <x:c r="G149" s="34" t="str">
        <x:f>IF(D149="","",IF(COUNTIFS(EVIDENCE_PACKET!$A$6:$A$205,D149,EVIDENCE_PACKET!$B$6:$B$205,A149,EVIDENCE_PACKET!$O$6:$O$205,"VALID")=1,VLOOKUP(D149,EVIDENCE_PACKET!$A$6:$O$205,7,FALSE),"INVALID LINK"))</x:f>
      </x:c>
      <x:c r="H149" s="34" t="str">
        <x:f>IF(A149="","",IF(COUNTIFS(CONFLICTS!$B$6:$B$205,A149,CONFLICTS!$H$6:$H$205,"YES",CONFLICTS!$I$6:$I$205,"OPEN",CONFLICTS!$R$6:$R$205,"VALID")&gt;0,"OPEN",IF(COUNTIFS(CONFLICTS!$B$6:$B$205,A149,CONFLICTS!$I$6:$I$205,"RESOLVED",CONFLICTS!$R$6:$R$205,"VALID")&gt;0,"RESOLVED","NONE")))</x:f>
      </x:c>
      <x:c r="I149" s="17"/>
      <x:c r="J149" s="17"/>
      <x:c r="K149" s="21" t="str">
        <x:f>IF(C149="","",IF(AND(COUNTIF(LISTS!$B$2:$B$10,C149)=1,C149=UPPER(C149)),"VALID","INVALID"))</x:f>
      </x:c>
      <x:c r="L149" s="21" t="str">
        <x:f>IF(E149="","",IF(AND(COUNTIF(LISTS!$A$2:$A$8,E149)=1,E149=UPPER(E149)),"VALID","INVALID"))</x:f>
      </x:c>
      <x:c r="M149" s="21" t="str">
        <x:f>IF(F149="","",IF(AND(COUNTIF(LISTS!$D$2:$D$4,F149)=1,IFERROR(FIND(F149,UPPER(F149)),0)=1),"VALID","INVALID"))</x:f>
      </x:c>
      <x:c r="N149" s="21" t="str">
        <x:f>IF(G149="","",IF(AND(COUNTIF(LISTS!$E$2:$E$4,G149)=1,IFERROR(FIND(G149,UPPER(G149)),0)=1),"VALID","INVALID"))</x:f>
      </x:c>
      <x:c r="O149" s="21" t="str">
        <x:f>IF(I149="","",IF(AND(COUNTIF(LISTS!$I$2:$I$4,I149)=1,IFERROR(FIND(I149,UPPER(I149)),0)=1),"VALID","INVALID"))</x:f>
      </x:c>
      <x:c r="P149" s="21" t="str">
        <x:f>IF(A149="","",IF(COUNTIF($A$6:$A$205,A149)&gt;1,"INVALID - DUPLICATE ID",IF(AND(B149&lt;&gt;"",D149&lt;&gt;"",J149&lt;&gt;"",OR(H149="NONE",H149="OPEN",H149="RESOLVED"),K149="VALID",L149="VALID",M149="VALID",N149="VALID",O149="VALID"),"VALID","INVALID - CONTROL TOKEN")))</x:f>
      </x:c>
      <x:c r="Q149" s="21" t="str">
        <x:f>IF(A149="","",IF(COUNTIFS(EVIDENCE_PACKET!$A$6:$A$205,D149,EVIDENCE_PACKET!$B$6:$B$205,A149,EVIDENCE_PACKET!$O$6:$O$205,"VALID")=1,"READY","INVALID - EVIDENCE LINK"))</x:f>
      </x:c>
      <x:c r="R149" s="21" t="str">
        <x:f>IF(A149="","",IF(OR(P149&lt;&gt;"VALID",Q149&lt;&gt;"READY",X149&lt;&gt;"MATCH"),"BLOCKED",IF(AND(C149="REGULATORY / REGISTRATION STATUS",E149="REGULATOR / OFFICIAL REGISTER"),"FIT",IF(AND(OR(C149="SERVICE EXISTS / IS OFFERED",C149="ACCESS / AVAILABILITY"),E149="PROVIDER FIRST-PARTY PAGE"),"FIT",IF(AND(C149="EXPERIENCE SIGNAL",E149="REVIEW / FORUM / TESTIMONIAL"),"FIT",IF(AND(C149="VISIBILITY / DISCOVERY",E149="SEARCH / VISIBILITY OBSERVATION"),"FIT",IF(AND(C149="PUBLIC MARKETING / ADVERTISING CLAIM",E149="UK ADVERTISING / CLAIMS GOVERNANCE"),"FIT",IF(AND(OR(C149="CLINICAL EFFICACY / EFFECT",C149="SAFETY",C149="PATIENT ELIGIBILITY / SUITABILITY"),OR(E149="CLINICAL GUIDELINE / EVIDENCE STANDARD",E149="MANUFACTURER / PRODUCT PAGE")),"REVIEW","MISMATCH"))))))))</x:f>
      </x:c>
      <x:c r="S149" s="21" t="str">
        <x:f>IF(A149="","",IF(OR(P149&lt;&gt;"VALID",Q149&lt;&gt;"READY",X149&lt;&gt;"MATCH"),"BLOCKED",IF(W149="UNRESOLVED","BLOCKED - EVIDENCE UNRESOLVED",IF(W149="INFERRED","ESCALATE",IF(F149&lt;&gt;"CURRENT","BLOCKED - FRESHNESS",IF(G149&lt;&gt;"YES","BLOCKED - JURISDICTION",IF(H149="OPEN","BLOCKED - CONFLICT",IF(AND(OR(C149="CLINICAL EFFICACY / EFFECT",C149="SAFETY",C149="PATIENT ELIGIBILITY / SUITABILITY"),I149="REQUIRED / NOT COMPLETED"),"ESCALATE",IF(R149="MISMATCH","BLOCKED",IF(R149="REVIEW","ESCALATE","READY"))))))))))</x:f>
      </x:c>
      <x:c r="T149" s="21" t="str">
        <x:f>IF(A149="","",IF(S149="READY",IF(C149="REGULATORY / REGISTRATION STATUS","PUBLISH OFFICIAL STATUS",IF(OR(C149="SERVICE EXISTS / IS OFFERED",C149="ACCESS / AVAILABILITY"),"PUBLISH SERVICE FACT",IF(C149="PUBLIC MARKETING / ADVERTISING CLAIM","PUBLISH SCOPED CONTEXT",IF(C149="EXPERIENCE SIGNAL","REFERENCE ONLY",IF(C149="VISIBILITY / DISCOVERY","DISCOVERY ONLY","PUBLISH SCOPED CONTEXT"))))),IF(S149="ESCALATE","ESCALATE","REFUSE STRONGER CLAIM")))</x:f>
      </x:c>
      <x:c r="U149" s="21" t="str">
        <x:f>IF(A149="","",IF(C149="REGULATORY / REGISTRATION STATUS","Do not infer clinical superiority, outcomes or current capacity.",IF(OR(C149="SERVICE EXISTS / IS OFFERED",C149="ACCESS / AVAILABILITY"),"Do not infer efficacy, safety, suitability or comparative quality.",IF(C149="PUBLIC MARKETING / ADVERTISING CLAIM","Do not infer clinical efficacy, patient suitability, treatment outcomes or legal clearance for a specific advert.",IF(C149="EXPERIENCE SIGNAL","Do not infer representative efficacy, safety rates or causal outcomes.",IF(C149="VISIBILITY / DISCOVERY","Do not infer healthcare quality, efficacy, safety, capacity or suitability.","Do not infer a consequential healthcare claim beyond the reviewed evidence scope."))))))</x:f>
      </x:c>
      <x:c r="V149" s="21" t="str">
        <x:f>IF(A149="","","Reopen when source role, freshness, jurisdiction, material conflict, specialist-review state or claim scope changes.")</x:f>
      </x:c>
      <x:c r="W149" s="34" t="str">
        <x:f>IF(D149="","",IF(COUNTIFS(EVIDENCE_PACKET!$A$6:$A$205,D149,EVIDENCE_PACKET!$B$6:$B$205,A149,EVIDENCE_PACKET!$O$6:$O$205,"VALID")=1,VLOOKUP(D149,EVIDENCE_PACKET!$A$6:$O$205,5,FALSE),"INVALID LINK"))</x:f>
      </x:c>
      <x:c r="X149" s="34" t="str">
        <x:f>IF(A149="","",IF(Q149&lt;&gt;"READY","INVALID - EVIDENCE LINK",IF(AND(E149=VLOOKUP(D149,EVIDENCE_PACKET!$A$6:$O$205,3,FALSE),W149=VLOOKUP(D149,EVIDENCE_PACKET!$A$6:$O$205,5,FALSE),F149=VLOOKUP(D149,EVIDENCE_PACKET!$A$6:$O$205,6,FALSE),G149=VLOOKUP(D149,EVIDENCE_PACKET!$A$6:$O$205,7,FALSE)),"MATCH","MISMATCH - UPSTREAM EVIDENCE")))</x:f>
      </x:c>
    </x:row>
    <x:row r="150">
      <x:c r="A150" s="17"/>
      <x:c r="B150" s="17"/>
      <x:c r="C150" s="17"/>
      <x:c r="D150" s="17"/>
      <x:c r="E150" s="34" t="str">
        <x:f>IF(D150="","",IF(COUNTIFS(EVIDENCE_PACKET!$A$6:$A$205,D150,EVIDENCE_PACKET!$B$6:$B$205,A150,EVIDENCE_PACKET!$O$6:$O$205,"VALID")=1,VLOOKUP(D150,EVIDENCE_PACKET!$A$6:$O$205,3,FALSE),"INVALID LINK"))</x:f>
      </x:c>
      <x:c r="F150" s="34" t="str">
        <x:f>IF(D150="","",IF(COUNTIFS(EVIDENCE_PACKET!$A$6:$A$205,D150,EVIDENCE_PACKET!$B$6:$B$205,A150,EVIDENCE_PACKET!$O$6:$O$205,"VALID")=1,VLOOKUP(D150,EVIDENCE_PACKET!$A$6:$O$205,6,FALSE),"INVALID LINK"))</x:f>
      </x:c>
      <x:c r="G150" s="34" t="str">
        <x:f>IF(D150="","",IF(COUNTIFS(EVIDENCE_PACKET!$A$6:$A$205,D150,EVIDENCE_PACKET!$B$6:$B$205,A150,EVIDENCE_PACKET!$O$6:$O$205,"VALID")=1,VLOOKUP(D150,EVIDENCE_PACKET!$A$6:$O$205,7,FALSE),"INVALID LINK"))</x:f>
      </x:c>
      <x:c r="H150" s="34" t="str">
        <x:f>IF(A150="","",IF(COUNTIFS(CONFLICTS!$B$6:$B$205,A150,CONFLICTS!$H$6:$H$205,"YES",CONFLICTS!$I$6:$I$205,"OPEN",CONFLICTS!$R$6:$R$205,"VALID")&gt;0,"OPEN",IF(COUNTIFS(CONFLICTS!$B$6:$B$205,A150,CONFLICTS!$I$6:$I$205,"RESOLVED",CONFLICTS!$R$6:$R$205,"VALID")&gt;0,"RESOLVED","NONE")))</x:f>
      </x:c>
      <x:c r="I150" s="17"/>
      <x:c r="J150" s="17"/>
      <x:c r="K150" s="21" t="str">
        <x:f>IF(C150="","",IF(AND(COUNTIF(LISTS!$B$2:$B$10,C150)=1,C150=UPPER(C150)),"VALID","INVALID"))</x:f>
      </x:c>
      <x:c r="L150" s="21" t="str">
        <x:f>IF(E150="","",IF(AND(COUNTIF(LISTS!$A$2:$A$8,E150)=1,E150=UPPER(E150)),"VALID","INVALID"))</x:f>
      </x:c>
      <x:c r="M150" s="21" t="str">
        <x:f>IF(F150="","",IF(AND(COUNTIF(LISTS!$D$2:$D$4,F150)=1,IFERROR(FIND(F150,UPPER(F150)),0)=1),"VALID","INVALID"))</x:f>
      </x:c>
      <x:c r="N150" s="21" t="str">
        <x:f>IF(G150="","",IF(AND(COUNTIF(LISTS!$E$2:$E$4,G150)=1,IFERROR(FIND(G150,UPPER(G150)),0)=1),"VALID","INVALID"))</x:f>
      </x:c>
      <x:c r="O150" s="21" t="str">
        <x:f>IF(I150="","",IF(AND(COUNTIF(LISTS!$I$2:$I$4,I150)=1,IFERROR(FIND(I150,UPPER(I150)),0)=1),"VALID","INVALID"))</x:f>
      </x:c>
      <x:c r="P150" s="21" t="str">
        <x:f>IF(A150="","",IF(COUNTIF($A$6:$A$205,A150)&gt;1,"INVALID - DUPLICATE ID",IF(AND(B150&lt;&gt;"",D150&lt;&gt;"",J150&lt;&gt;"",OR(H150="NONE",H150="OPEN",H150="RESOLVED"),K150="VALID",L150="VALID",M150="VALID",N150="VALID",O150="VALID"),"VALID","INVALID - CONTROL TOKEN")))</x:f>
      </x:c>
      <x:c r="Q150" s="21" t="str">
        <x:f>IF(A150="","",IF(COUNTIFS(EVIDENCE_PACKET!$A$6:$A$205,D150,EVIDENCE_PACKET!$B$6:$B$205,A150,EVIDENCE_PACKET!$O$6:$O$205,"VALID")=1,"READY","INVALID - EVIDENCE LINK"))</x:f>
      </x:c>
      <x:c r="R150" s="21" t="str">
        <x:f>IF(A150="","",IF(OR(P150&lt;&gt;"VALID",Q150&lt;&gt;"READY",X150&lt;&gt;"MATCH"),"BLOCKED",IF(AND(C150="REGULATORY / REGISTRATION STATUS",E150="REGULATOR / OFFICIAL REGISTER"),"FIT",IF(AND(OR(C150="SERVICE EXISTS / IS OFFERED",C150="ACCESS / AVAILABILITY"),E150="PROVIDER FIRST-PARTY PAGE"),"FIT",IF(AND(C150="EXPERIENCE SIGNAL",E150="REVIEW / FORUM / TESTIMONIAL"),"FIT",IF(AND(C150="VISIBILITY / DISCOVERY",E150="SEARCH / VISIBILITY OBSERVATION"),"FIT",IF(AND(C150="PUBLIC MARKETING / ADVERTISING CLAIM",E150="UK ADVERTISING / CLAIMS GOVERNANCE"),"FIT",IF(AND(OR(C150="CLINICAL EFFICACY / EFFECT",C150="SAFETY",C150="PATIENT ELIGIBILITY / SUITABILITY"),OR(E150="CLINICAL GUIDELINE / EVIDENCE STANDARD",E150="MANUFACTURER / PRODUCT PAGE")),"REVIEW","MISMATCH"))))))))</x:f>
      </x:c>
      <x:c r="S150" s="21" t="str">
        <x:f>IF(A150="","",IF(OR(P150&lt;&gt;"VALID",Q150&lt;&gt;"READY",X150&lt;&gt;"MATCH"),"BLOCKED",IF(W150="UNRESOLVED","BLOCKED - EVIDENCE UNRESOLVED",IF(W150="INFERRED","ESCALATE",IF(F150&lt;&gt;"CURRENT","BLOCKED - FRESHNESS",IF(G150&lt;&gt;"YES","BLOCKED - JURISDICTION",IF(H150="OPEN","BLOCKED - CONFLICT",IF(AND(OR(C150="CLINICAL EFFICACY / EFFECT",C150="SAFETY",C150="PATIENT ELIGIBILITY / SUITABILITY"),I150="REQUIRED / NOT COMPLETED"),"ESCALATE",IF(R150="MISMATCH","BLOCKED",IF(R150="REVIEW","ESCALATE","READY"))))))))))</x:f>
      </x:c>
      <x:c r="T150" s="21" t="str">
        <x:f>IF(A150="","",IF(S150="READY",IF(C150="REGULATORY / REGISTRATION STATUS","PUBLISH OFFICIAL STATUS",IF(OR(C150="SERVICE EXISTS / IS OFFERED",C150="ACCESS / AVAILABILITY"),"PUBLISH SERVICE FACT",IF(C150="PUBLIC MARKETING / ADVERTISING CLAIM","PUBLISH SCOPED CONTEXT",IF(C150="EXPERIENCE SIGNAL","REFERENCE ONLY",IF(C150="VISIBILITY / DISCOVERY","DISCOVERY ONLY","PUBLISH SCOPED CONTEXT"))))),IF(S150="ESCALATE","ESCALATE","REFUSE STRONGER CLAIM")))</x:f>
      </x:c>
      <x:c r="U150" s="21" t="str">
        <x:f>IF(A150="","",IF(C150="REGULATORY / REGISTRATION STATUS","Do not infer clinical superiority, outcomes or current capacity.",IF(OR(C150="SERVICE EXISTS / IS OFFERED",C150="ACCESS / AVAILABILITY"),"Do not infer efficacy, safety, suitability or comparative quality.",IF(C150="PUBLIC MARKETING / ADVERTISING CLAIM","Do not infer clinical efficacy, patient suitability, treatment outcomes or legal clearance for a specific advert.",IF(C150="EXPERIENCE SIGNAL","Do not infer representative efficacy, safety rates or causal outcomes.",IF(C150="VISIBILITY / DISCOVERY","Do not infer healthcare quality, efficacy, safety, capacity or suitability.","Do not infer a consequential healthcare claim beyond the reviewed evidence scope."))))))</x:f>
      </x:c>
      <x:c r="V150" s="21" t="str">
        <x:f>IF(A150="","","Reopen when source role, freshness, jurisdiction, material conflict, specialist-review state or claim scope changes.")</x:f>
      </x:c>
      <x:c r="W150" s="34" t="str">
        <x:f>IF(D150="","",IF(COUNTIFS(EVIDENCE_PACKET!$A$6:$A$205,D150,EVIDENCE_PACKET!$B$6:$B$205,A150,EVIDENCE_PACKET!$O$6:$O$205,"VALID")=1,VLOOKUP(D150,EVIDENCE_PACKET!$A$6:$O$205,5,FALSE),"INVALID LINK"))</x:f>
      </x:c>
      <x:c r="X150" s="34" t="str">
        <x:f>IF(A150="","",IF(Q150&lt;&gt;"READY","INVALID - EVIDENCE LINK",IF(AND(E150=VLOOKUP(D150,EVIDENCE_PACKET!$A$6:$O$205,3,FALSE),W150=VLOOKUP(D150,EVIDENCE_PACKET!$A$6:$O$205,5,FALSE),F150=VLOOKUP(D150,EVIDENCE_PACKET!$A$6:$O$205,6,FALSE),G150=VLOOKUP(D150,EVIDENCE_PACKET!$A$6:$O$205,7,FALSE)),"MATCH","MISMATCH - UPSTREAM EVIDENCE")))</x:f>
      </x:c>
    </x:row>
    <x:row r="151">
      <x:c r="A151" s="17"/>
      <x:c r="B151" s="17"/>
      <x:c r="C151" s="17"/>
      <x:c r="D151" s="17"/>
      <x:c r="E151" s="34" t="str">
        <x:f>IF(D151="","",IF(COUNTIFS(EVIDENCE_PACKET!$A$6:$A$205,D151,EVIDENCE_PACKET!$B$6:$B$205,A151,EVIDENCE_PACKET!$O$6:$O$205,"VALID")=1,VLOOKUP(D151,EVIDENCE_PACKET!$A$6:$O$205,3,FALSE),"INVALID LINK"))</x:f>
      </x:c>
      <x:c r="F151" s="34" t="str">
        <x:f>IF(D151="","",IF(COUNTIFS(EVIDENCE_PACKET!$A$6:$A$205,D151,EVIDENCE_PACKET!$B$6:$B$205,A151,EVIDENCE_PACKET!$O$6:$O$205,"VALID")=1,VLOOKUP(D151,EVIDENCE_PACKET!$A$6:$O$205,6,FALSE),"INVALID LINK"))</x:f>
      </x:c>
      <x:c r="G151" s="34" t="str">
        <x:f>IF(D151="","",IF(COUNTIFS(EVIDENCE_PACKET!$A$6:$A$205,D151,EVIDENCE_PACKET!$B$6:$B$205,A151,EVIDENCE_PACKET!$O$6:$O$205,"VALID")=1,VLOOKUP(D151,EVIDENCE_PACKET!$A$6:$O$205,7,FALSE),"INVALID LINK"))</x:f>
      </x:c>
      <x:c r="H151" s="34" t="str">
        <x:f>IF(A151="","",IF(COUNTIFS(CONFLICTS!$B$6:$B$205,A151,CONFLICTS!$H$6:$H$205,"YES",CONFLICTS!$I$6:$I$205,"OPEN",CONFLICTS!$R$6:$R$205,"VALID")&gt;0,"OPEN",IF(COUNTIFS(CONFLICTS!$B$6:$B$205,A151,CONFLICTS!$I$6:$I$205,"RESOLVED",CONFLICTS!$R$6:$R$205,"VALID")&gt;0,"RESOLVED","NONE")))</x:f>
      </x:c>
      <x:c r="I151" s="17"/>
      <x:c r="J151" s="17"/>
      <x:c r="K151" s="21" t="str">
        <x:f>IF(C151="","",IF(AND(COUNTIF(LISTS!$B$2:$B$10,C151)=1,C151=UPPER(C151)),"VALID","INVALID"))</x:f>
      </x:c>
      <x:c r="L151" s="21" t="str">
        <x:f>IF(E151="","",IF(AND(COUNTIF(LISTS!$A$2:$A$8,E151)=1,E151=UPPER(E151)),"VALID","INVALID"))</x:f>
      </x:c>
      <x:c r="M151" s="21" t="str">
        <x:f>IF(F151="","",IF(AND(COUNTIF(LISTS!$D$2:$D$4,F151)=1,IFERROR(FIND(F151,UPPER(F151)),0)=1),"VALID","INVALID"))</x:f>
      </x:c>
      <x:c r="N151" s="21" t="str">
        <x:f>IF(G151="","",IF(AND(COUNTIF(LISTS!$E$2:$E$4,G151)=1,IFERROR(FIND(G151,UPPER(G151)),0)=1),"VALID","INVALID"))</x:f>
      </x:c>
      <x:c r="O151" s="21" t="str">
        <x:f>IF(I151="","",IF(AND(COUNTIF(LISTS!$I$2:$I$4,I151)=1,IFERROR(FIND(I151,UPPER(I151)),0)=1),"VALID","INVALID"))</x:f>
      </x:c>
      <x:c r="P151" s="21" t="str">
        <x:f>IF(A151="","",IF(COUNTIF($A$6:$A$205,A151)&gt;1,"INVALID - DUPLICATE ID",IF(AND(B151&lt;&gt;"",D151&lt;&gt;"",J151&lt;&gt;"",OR(H151="NONE",H151="OPEN",H151="RESOLVED"),K151="VALID",L151="VALID",M151="VALID",N151="VALID",O151="VALID"),"VALID","INVALID - CONTROL TOKEN")))</x:f>
      </x:c>
      <x:c r="Q151" s="21" t="str">
        <x:f>IF(A151="","",IF(COUNTIFS(EVIDENCE_PACKET!$A$6:$A$205,D151,EVIDENCE_PACKET!$B$6:$B$205,A151,EVIDENCE_PACKET!$O$6:$O$205,"VALID")=1,"READY","INVALID - EVIDENCE LINK"))</x:f>
      </x:c>
      <x:c r="R151" s="21" t="str">
        <x:f>IF(A151="","",IF(OR(P151&lt;&gt;"VALID",Q151&lt;&gt;"READY",X151&lt;&gt;"MATCH"),"BLOCKED",IF(AND(C151="REGULATORY / REGISTRATION STATUS",E151="REGULATOR / OFFICIAL REGISTER"),"FIT",IF(AND(OR(C151="SERVICE EXISTS / IS OFFERED",C151="ACCESS / AVAILABILITY"),E151="PROVIDER FIRST-PARTY PAGE"),"FIT",IF(AND(C151="EXPERIENCE SIGNAL",E151="REVIEW / FORUM / TESTIMONIAL"),"FIT",IF(AND(C151="VISIBILITY / DISCOVERY",E151="SEARCH / VISIBILITY OBSERVATION"),"FIT",IF(AND(C151="PUBLIC MARKETING / ADVERTISING CLAIM",E151="UK ADVERTISING / CLAIMS GOVERNANCE"),"FIT",IF(AND(OR(C151="CLINICAL EFFICACY / EFFECT",C151="SAFETY",C151="PATIENT ELIGIBILITY / SUITABILITY"),OR(E151="CLINICAL GUIDELINE / EVIDENCE STANDARD",E151="MANUFACTURER / PRODUCT PAGE")),"REVIEW","MISMATCH"))))))))</x:f>
      </x:c>
      <x:c r="S151" s="21" t="str">
        <x:f>IF(A151="","",IF(OR(P151&lt;&gt;"VALID",Q151&lt;&gt;"READY",X151&lt;&gt;"MATCH"),"BLOCKED",IF(W151="UNRESOLVED","BLOCKED - EVIDENCE UNRESOLVED",IF(W151="INFERRED","ESCALATE",IF(F151&lt;&gt;"CURRENT","BLOCKED - FRESHNESS",IF(G151&lt;&gt;"YES","BLOCKED - JURISDICTION",IF(H151="OPEN","BLOCKED - CONFLICT",IF(AND(OR(C151="CLINICAL EFFICACY / EFFECT",C151="SAFETY",C151="PATIENT ELIGIBILITY / SUITABILITY"),I151="REQUIRED / NOT COMPLETED"),"ESCALATE",IF(R151="MISMATCH","BLOCKED",IF(R151="REVIEW","ESCALATE","READY"))))))))))</x:f>
      </x:c>
      <x:c r="T151" s="21" t="str">
        <x:f>IF(A151="","",IF(S151="READY",IF(C151="REGULATORY / REGISTRATION STATUS","PUBLISH OFFICIAL STATUS",IF(OR(C151="SERVICE EXISTS / IS OFFERED",C151="ACCESS / AVAILABILITY"),"PUBLISH SERVICE FACT",IF(C151="PUBLIC MARKETING / ADVERTISING CLAIM","PUBLISH SCOPED CONTEXT",IF(C151="EXPERIENCE SIGNAL","REFERENCE ONLY",IF(C151="VISIBILITY / DISCOVERY","DISCOVERY ONLY","PUBLISH SCOPED CONTEXT"))))),IF(S151="ESCALATE","ESCALATE","REFUSE STRONGER CLAIM")))</x:f>
      </x:c>
      <x:c r="U151" s="21" t="str">
        <x:f>IF(A151="","",IF(C151="REGULATORY / REGISTRATION STATUS","Do not infer clinical superiority, outcomes or current capacity.",IF(OR(C151="SERVICE EXISTS / IS OFFERED",C151="ACCESS / AVAILABILITY"),"Do not infer efficacy, safety, suitability or comparative quality.",IF(C151="PUBLIC MARKETING / ADVERTISING CLAIM","Do not infer clinical efficacy, patient suitability, treatment outcomes or legal clearance for a specific advert.",IF(C151="EXPERIENCE SIGNAL","Do not infer representative efficacy, safety rates or causal outcomes.",IF(C151="VISIBILITY / DISCOVERY","Do not infer healthcare quality, efficacy, safety, capacity or suitability.","Do not infer a consequential healthcare claim beyond the reviewed evidence scope."))))))</x:f>
      </x:c>
      <x:c r="V151" s="21" t="str">
        <x:f>IF(A151="","","Reopen when source role, freshness, jurisdiction, material conflict, specialist-review state or claim scope changes.")</x:f>
      </x:c>
      <x:c r="W151" s="34" t="str">
        <x:f>IF(D151="","",IF(COUNTIFS(EVIDENCE_PACKET!$A$6:$A$205,D151,EVIDENCE_PACKET!$B$6:$B$205,A151,EVIDENCE_PACKET!$O$6:$O$205,"VALID")=1,VLOOKUP(D151,EVIDENCE_PACKET!$A$6:$O$205,5,FALSE),"INVALID LINK"))</x:f>
      </x:c>
      <x:c r="X151" s="34" t="str">
        <x:f>IF(A151="","",IF(Q151&lt;&gt;"READY","INVALID - EVIDENCE LINK",IF(AND(E151=VLOOKUP(D151,EVIDENCE_PACKET!$A$6:$O$205,3,FALSE),W151=VLOOKUP(D151,EVIDENCE_PACKET!$A$6:$O$205,5,FALSE),F151=VLOOKUP(D151,EVIDENCE_PACKET!$A$6:$O$205,6,FALSE),G151=VLOOKUP(D151,EVIDENCE_PACKET!$A$6:$O$205,7,FALSE)),"MATCH","MISMATCH - UPSTREAM EVIDENCE")))</x:f>
      </x:c>
    </x:row>
    <x:row r="152">
      <x:c r="A152" s="17"/>
      <x:c r="B152" s="17"/>
      <x:c r="C152" s="17"/>
      <x:c r="D152" s="17"/>
      <x:c r="E152" s="34" t="str">
        <x:f>IF(D152="","",IF(COUNTIFS(EVIDENCE_PACKET!$A$6:$A$205,D152,EVIDENCE_PACKET!$B$6:$B$205,A152,EVIDENCE_PACKET!$O$6:$O$205,"VALID")=1,VLOOKUP(D152,EVIDENCE_PACKET!$A$6:$O$205,3,FALSE),"INVALID LINK"))</x:f>
      </x:c>
      <x:c r="F152" s="34" t="str">
        <x:f>IF(D152="","",IF(COUNTIFS(EVIDENCE_PACKET!$A$6:$A$205,D152,EVIDENCE_PACKET!$B$6:$B$205,A152,EVIDENCE_PACKET!$O$6:$O$205,"VALID")=1,VLOOKUP(D152,EVIDENCE_PACKET!$A$6:$O$205,6,FALSE),"INVALID LINK"))</x:f>
      </x:c>
      <x:c r="G152" s="34" t="str">
        <x:f>IF(D152="","",IF(COUNTIFS(EVIDENCE_PACKET!$A$6:$A$205,D152,EVIDENCE_PACKET!$B$6:$B$205,A152,EVIDENCE_PACKET!$O$6:$O$205,"VALID")=1,VLOOKUP(D152,EVIDENCE_PACKET!$A$6:$O$205,7,FALSE),"INVALID LINK"))</x:f>
      </x:c>
      <x:c r="H152" s="34" t="str">
        <x:f>IF(A152="","",IF(COUNTIFS(CONFLICTS!$B$6:$B$205,A152,CONFLICTS!$H$6:$H$205,"YES",CONFLICTS!$I$6:$I$205,"OPEN",CONFLICTS!$R$6:$R$205,"VALID")&gt;0,"OPEN",IF(COUNTIFS(CONFLICTS!$B$6:$B$205,A152,CONFLICTS!$I$6:$I$205,"RESOLVED",CONFLICTS!$R$6:$R$205,"VALID")&gt;0,"RESOLVED","NONE")))</x:f>
      </x:c>
      <x:c r="I152" s="17"/>
      <x:c r="J152" s="17"/>
      <x:c r="K152" s="21" t="str">
        <x:f>IF(C152="","",IF(AND(COUNTIF(LISTS!$B$2:$B$10,C152)=1,C152=UPPER(C152)),"VALID","INVALID"))</x:f>
      </x:c>
      <x:c r="L152" s="21" t="str">
        <x:f>IF(E152="","",IF(AND(COUNTIF(LISTS!$A$2:$A$8,E152)=1,E152=UPPER(E152)),"VALID","INVALID"))</x:f>
      </x:c>
      <x:c r="M152" s="21" t="str">
        <x:f>IF(F152="","",IF(AND(COUNTIF(LISTS!$D$2:$D$4,F152)=1,IFERROR(FIND(F152,UPPER(F152)),0)=1),"VALID","INVALID"))</x:f>
      </x:c>
      <x:c r="N152" s="21" t="str">
        <x:f>IF(G152="","",IF(AND(COUNTIF(LISTS!$E$2:$E$4,G152)=1,IFERROR(FIND(G152,UPPER(G152)),0)=1),"VALID","INVALID"))</x:f>
      </x:c>
      <x:c r="O152" s="21" t="str">
        <x:f>IF(I152="","",IF(AND(COUNTIF(LISTS!$I$2:$I$4,I152)=1,IFERROR(FIND(I152,UPPER(I152)),0)=1),"VALID","INVALID"))</x:f>
      </x:c>
      <x:c r="P152" s="21" t="str">
        <x:f>IF(A152="","",IF(COUNTIF($A$6:$A$205,A152)&gt;1,"INVALID - DUPLICATE ID",IF(AND(B152&lt;&gt;"",D152&lt;&gt;"",J152&lt;&gt;"",OR(H152="NONE",H152="OPEN",H152="RESOLVED"),K152="VALID",L152="VALID",M152="VALID",N152="VALID",O152="VALID"),"VALID","INVALID - CONTROL TOKEN")))</x:f>
      </x:c>
      <x:c r="Q152" s="21" t="str">
        <x:f>IF(A152="","",IF(COUNTIFS(EVIDENCE_PACKET!$A$6:$A$205,D152,EVIDENCE_PACKET!$B$6:$B$205,A152,EVIDENCE_PACKET!$O$6:$O$205,"VALID")=1,"READY","INVALID - EVIDENCE LINK"))</x:f>
      </x:c>
      <x:c r="R152" s="21" t="str">
        <x:f>IF(A152="","",IF(OR(P152&lt;&gt;"VALID",Q152&lt;&gt;"READY",X152&lt;&gt;"MATCH"),"BLOCKED",IF(AND(C152="REGULATORY / REGISTRATION STATUS",E152="REGULATOR / OFFICIAL REGISTER"),"FIT",IF(AND(OR(C152="SERVICE EXISTS / IS OFFERED",C152="ACCESS / AVAILABILITY"),E152="PROVIDER FIRST-PARTY PAGE"),"FIT",IF(AND(C152="EXPERIENCE SIGNAL",E152="REVIEW / FORUM / TESTIMONIAL"),"FIT",IF(AND(C152="VISIBILITY / DISCOVERY",E152="SEARCH / VISIBILITY OBSERVATION"),"FIT",IF(AND(C152="PUBLIC MARKETING / ADVERTISING CLAIM",E152="UK ADVERTISING / CLAIMS GOVERNANCE"),"FIT",IF(AND(OR(C152="CLINICAL EFFICACY / EFFECT",C152="SAFETY",C152="PATIENT ELIGIBILITY / SUITABILITY"),OR(E152="CLINICAL GUIDELINE / EVIDENCE STANDARD",E152="MANUFACTURER / PRODUCT PAGE")),"REVIEW","MISMATCH"))))))))</x:f>
      </x:c>
      <x:c r="S152" s="21" t="str">
        <x:f>IF(A152="","",IF(OR(P152&lt;&gt;"VALID",Q152&lt;&gt;"READY",X152&lt;&gt;"MATCH"),"BLOCKED",IF(W152="UNRESOLVED","BLOCKED - EVIDENCE UNRESOLVED",IF(W152="INFERRED","ESCALATE",IF(F152&lt;&gt;"CURRENT","BLOCKED - FRESHNESS",IF(G152&lt;&gt;"YES","BLOCKED - JURISDICTION",IF(H152="OPEN","BLOCKED - CONFLICT",IF(AND(OR(C152="CLINICAL EFFICACY / EFFECT",C152="SAFETY",C152="PATIENT ELIGIBILITY / SUITABILITY"),I152="REQUIRED / NOT COMPLETED"),"ESCALATE",IF(R152="MISMATCH","BLOCKED",IF(R152="REVIEW","ESCALATE","READY"))))))))))</x:f>
      </x:c>
      <x:c r="T152" s="21" t="str">
        <x:f>IF(A152="","",IF(S152="READY",IF(C152="REGULATORY / REGISTRATION STATUS","PUBLISH OFFICIAL STATUS",IF(OR(C152="SERVICE EXISTS / IS OFFERED",C152="ACCESS / AVAILABILITY"),"PUBLISH SERVICE FACT",IF(C152="PUBLIC MARKETING / ADVERTISING CLAIM","PUBLISH SCOPED CONTEXT",IF(C152="EXPERIENCE SIGNAL","REFERENCE ONLY",IF(C152="VISIBILITY / DISCOVERY","DISCOVERY ONLY","PUBLISH SCOPED CONTEXT"))))),IF(S152="ESCALATE","ESCALATE","REFUSE STRONGER CLAIM")))</x:f>
      </x:c>
      <x:c r="U152" s="21" t="str">
        <x:f>IF(A152="","",IF(C152="REGULATORY / REGISTRATION STATUS","Do not infer clinical superiority, outcomes or current capacity.",IF(OR(C152="SERVICE EXISTS / IS OFFERED",C152="ACCESS / AVAILABILITY"),"Do not infer efficacy, safety, suitability or comparative quality.",IF(C152="PUBLIC MARKETING / ADVERTISING CLAIM","Do not infer clinical efficacy, patient suitability, treatment outcomes or legal clearance for a specific advert.",IF(C152="EXPERIENCE SIGNAL","Do not infer representative efficacy, safety rates or causal outcomes.",IF(C152="VISIBILITY / DISCOVERY","Do not infer healthcare quality, efficacy, safety, capacity or suitability.","Do not infer a consequential healthcare claim beyond the reviewed evidence scope."))))))</x:f>
      </x:c>
      <x:c r="V152" s="21" t="str">
        <x:f>IF(A152="","","Reopen when source role, freshness, jurisdiction, material conflict, specialist-review state or claim scope changes.")</x:f>
      </x:c>
      <x:c r="W152" s="34" t="str">
        <x:f>IF(D152="","",IF(COUNTIFS(EVIDENCE_PACKET!$A$6:$A$205,D152,EVIDENCE_PACKET!$B$6:$B$205,A152,EVIDENCE_PACKET!$O$6:$O$205,"VALID")=1,VLOOKUP(D152,EVIDENCE_PACKET!$A$6:$O$205,5,FALSE),"INVALID LINK"))</x:f>
      </x:c>
      <x:c r="X152" s="34" t="str">
        <x:f>IF(A152="","",IF(Q152&lt;&gt;"READY","INVALID - EVIDENCE LINK",IF(AND(E152=VLOOKUP(D152,EVIDENCE_PACKET!$A$6:$O$205,3,FALSE),W152=VLOOKUP(D152,EVIDENCE_PACKET!$A$6:$O$205,5,FALSE),F152=VLOOKUP(D152,EVIDENCE_PACKET!$A$6:$O$205,6,FALSE),G152=VLOOKUP(D152,EVIDENCE_PACKET!$A$6:$O$205,7,FALSE)),"MATCH","MISMATCH - UPSTREAM EVIDENCE")))</x:f>
      </x:c>
    </x:row>
    <x:row r="153">
      <x:c r="A153" s="17"/>
      <x:c r="B153" s="17"/>
      <x:c r="C153" s="17"/>
      <x:c r="D153" s="17"/>
      <x:c r="E153" s="34" t="str">
        <x:f>IF(D153="","",IF(COUNTIFS(EVIDENCE_PACKET!$A$6:$A$205,D153,EVIDENCE_PACKET!$B$6:$B$205,A153,EVIDENCE_PACKET!$O$6:$O$205,"VALID")=1,VLOOKUP(D153,EVIDENCE_PACKET!$A$6:$O$205,3,FALSE),"INVALID LINK"))</x:f>
      </x:c>
      <x:c r="F153" s="34" t="str">
        <x:f>IF(D153="","",IF(COUNTIFS(EVIDENCE_PACKET!$A$6:$A$205,D153,EVIDENCE_PACKET!$B$6:$B$205,A153,EVIDENCE_PACKET!$O$6:$O$205,"VALID")=1,VLOOKUP(D153,EVIDENCE_PACKET!$A$6:$O$205,6,FALSE),"INVALID LINK"))</x:f>
      </x:c>
      <x:c r="G153" s="34" t="str">
        <x:f>IF(D153="","",IF(COUNTIFS(EVIDENCE_PACKET!$A$6:$A$205,D153,EVIDENCE_PACKET!$B$6:$B$205,A153,EVIDENCE_PACKET!$O$6:$O$205,"VALID")=1,VLOOKUP(D153,EVIDENCE_PACKET!$A$6:$O$205,7,FALSE),"INVALID LINK"))</x:f>
      </x:c>
      <x:c r="H153" s="34" t="str">
        <x:f>IF(A153="","",IF(COUNTIFS(CONFLICTS!$B$6:$B$205,A153,CONFLICTS!$H$6:$H$205,"YES",CONFLICTS!$I$6:$I$205,"OPEN",CONFLICTS!$R$6:$R$205,"VALID")&gt;0,"OPEN",IF(COUNTIFS(CONFLICTS!$B$6:$B$205,A153,CONFLICTS!$I$6:$I$205,"RESOLVED",CONFLICTS!$R$6:$R$205,"VALID")&gt;0,"RESOLVED","NONE")))</x:f>
      </x:c>
      <x:c r="I153" s="17"/>
      <x:c r="J153" s="17"/>
      <x:c r="K153" s="21" t="str">
        <x:f>IF(C153="","",IF(AND(COUNTIF(LISTS!$B$2:$B$10,C153)=1,C153=UPPER(C153)),"VALID","INVALID"))</x:f>
      </x:c>
      <x:c r="L153" s="21" t="str">
        <x:f>IF(E153="","",IF(AND(COUNTIF(LISTS!$A$2:$A$8,E153)=1,E153=UPPER(E153)),"VALID","INVALID"))</x:f>
      </x:c>
      <x:c r="M153" s="21" t="str">
        <x:f>IF(F153="","",IF(AND(COUNTIF(LISTS!$D$2:$D$4,F153)=1,IFERROR(FIND(F153,UPPER(F153)),0)=1),"VALID","INVALID"))</x:f>
      </x:c>
      <x:c r="N153" s="21" t="str">
        <x:f>IF(G153="","",IF(AND(COUNTIF(LISTS!$E$2:$E$4,G153)=1,IFERROR(FIND(G153,UPPER(G153)),0)=1),"VALID","INVALID"))</x:f>
      </x:c>
      <x:c r="O153" s="21" t="str">
        <x:f>IF(I153="","",IF(AND(COUNTIF(LISTS!$I$2:$I$4,I153)=1,IFERROR(FIND(I153,UPPER(I153)),0)=1),"VALID","INVALID"))</x:f>
      </x:c>
      <x:c r="P153" s="21" t="str">
        <x:f>IF(A153="","",IF(COUNTIF($A$6:$A$205,A153)&gt;1,"INVALID - DUPLICATE ID",IF(AND(B153&lt;&gt;"",D153&lt;&gt;"",J153&lt;&gt;"",OR(H153="NONE",H153="OPEN",H153="RESOLVED"),K153="VALID",L153="VALID",M153="VALID",N153="VALID",O153="VALID"),"VALID","INVALID - CONTROL TOKEN")))</x:f>
      </x:c>
      <x:c r="Q153" s="21" t="str">
        <x:f>IF(A153="","",IF(COUNTIFS(EVIDENCE_PACKET!$A$6:$A$205,D153,EVIDENCE_PACKET!$B$6:$B$205,A153,EVIDENCE_PACKET!$O$6:$O$205,"VALID")=1,"READY","INVALID - EVIDENCE LINK"))</x:f>
      </x:c>
      <x:c r="R153" s="21" t="str">
        <x:f>IF(A153="","",IF(OR(P153&lt;&gt;"VALID",Q153&lt;&gt;"READY",X153&lt;&gt;"MATCH"),"BLOCKED",IF(AND(C153="REGULATORY / REGISTRATION STATUS",E153="REGULATOR / OFFICIAL REGISTER"),"FIT",IF(AND(OR(C153="SERVICE EXISTS / IS OFFERED",C153="ACCESS / AVAILABILITY"),E153="PROVIDER FIRST-PARTY PAGE"),"FIT",IF(AND(C153="EXPERIENCE SIGNAL",E153="REVIEW / FORUM / TESTIMONIAL"),"FIT",IF(AND(C153="VISIBILITY / DISCOVERY",E153="SEARCH / VISIBILITY OBSERVATION"),"FIT",IF(AND(C153="PUBLIC MARKETING / ADVERTISING CLAIM",E153="UK ADVERTISING / CLAIMS GOVERNANCE"),"FIT",IF(AND(OR(C153="CLINICAL EFFICACY / EFFECT",C153="SAFETY",C153="PATIENT ELIGIBILITY / SUITABILITY"),OR(E153="CLINICAL GUIDELINE / EVIDENCE STANDARD",E153="MANUFACTURER / PRODUCT PAGE")),"REVIEW","MISMATCH"))))))))</x:f>
      </x:c>
      <x:c r="S153" s="21" t="str">
        <x:f>IF(A153="","",IF(OR(P153&lt;&gt;"VALID",Q153&lt;&gt;"READY",X153&lt;&gt;"MATCH"),"BLOCKED",IF(W153="UNRESOLVED","BLOCKED - EVIDENCE UNRESOLVED",IF(W153="INFERRED","ESCALATE",IF(F153&lt;&gt;"CURRENT","BLOCKED - FRESHNESS",IF(G153&lt;&gt;"YES","BLOCKED - JURISDICTION",IF(H153="OPEN","BLOCKED - CONFLICT",IF(AND(OR(C153="CLINICAL EFFICACY / EFFECT",C153="SAFETY",C153="PATIENT ELIGIBILITY / SUITABILITY"),I153="REQUIRED / NOT COMPLETED"),"ESCALATE",IF(R153="MISMATCH","BLOCKED",IF(R153="REVIEW","ESCALATE","READY"))))))))))</x:f>
      </x:c>
      <x:c r="T153" s="21" t="str">
        <x:f>IF(A153="","",IF(S153="READY",IF(C153="REGULATORY / REGISTRATION STATUS","PUBLISH OFFICIAL STATUS",IF(OR(C153="SERVICE EXISTS / IS OFFERED",C153="ACCESS / AVAILABILITY"),"PUBLISH SERVICE FACT",IF(C153="PUBLIC MARKETING / ADVERTISING CLAIM","PUBLISH SCOPED CONTEXT",IF(C153="EXPERIENCE SIGNAL","REFERENCE ONLY",IF(C153="VISIBILITY / DISCOVERY","DISCOVERY ONLY","PUBLISH SCOPED CONTEXT"))))),IF(S153="ESCALATE","ESCALATE","REFUSE STRONGER CLAIM")))</x:f>
      </x:c>
      <x:c r="U153" s="21" t="str">
        <x:f>IF(A153="","",IF(C153="REGULATORY / REGISTRATION STATUS","Do not infer clinical superiority, outcomes or current capacity.",IF(OR(C153="SERVICE EXISTS / IS OFFERED",C153="ACCESS / AVAILABILITY"),"Do not infer efficacy, safety, suitability or comparative quality.",IF(C153="PUBLIC MARKETING / ADVERTISING CLAIM","Do not infer clinical efficacy, patient suitability, treatment outcomes or legal clearance for a specific advert.",IF(C153="EXPERIENCE SIGNAL","Do not infer representative efficacy, safety rates or causal outcomes.",IF(C153="VISIBILITY / DISCOVERY","Do not infer healthcare quality, efficacy, safety, capacity or suitability.","Do not infer a consequential healthcare claim beyond the reviewed evidence scope."))))))</x:f>
      </x:c>
      <x:c r="V153" s="21" t="str">
        <x:f>IF(A153="","","Reopen when source role, freshness, jurisdiction, material conflict, specialist-review state or claim scope changes.")</x:f>
      </x:c>
      <x:c r="W153" s="34" t="str">
        <x:f>IF(D153="","",IF(COUNTIFS(EVIDENCE_PACKET!$A$6:$A$205,D153,EVIDENCE_PACKET!$B$6:$B$205,A153,EVIDENCE_PACKET!$O$6:$O$205,"VALID")=1,VLOOKUP(D153,EVIDENCE_PACKET!$A$6:$O$205,5,FALSE),"INVALID LINK"))</x:f>
      </x:c>
      <x:c r="X153" s="34" t="str">
        <x:f>IF(A153="","",IF(Q153&lt;&gt;"READY","INVALID - EVIDENCE LINK",IF(AND(E153=VLOOKUP(D153,EVIDENCE_PACKET!$A$6:$O$205,3,FALSE),W153=VLOOKUP(D153,EVIDENCE_PACKET!$A$6:$O$205,5,FALSE),F153=VLOOKUP(D153,EVIDENCE_PACKET!$A$6:$O$205,6,FALSE),G153=VLOOKUP(D153,EVIDENCE_PACKET!$A$6:$O$205,7,FALSE)),"MATCH","MISMATCH - UPSTREAM EVIDENCE")))</x:f>
      </x:c>
    </x:row>
    <x:row r="154">
      <x:c r="A154" s="17"/>
      <x:c r="B154" s="17"/>
      <x:c r="C154" s="17"/>
      <x:c r="D154" s="17"/>
      <x:c r="E154" s="34" t="str">
        <x:f>IF(D154="","",IF(COUNTIFS(EVIDENCE_PACKET!$A$6:$A$205,D154,EVIDENCE_PACKET!$B$6:$B$205,A154,EVIDENCE_PACKET!$O$6:$O$205,"VALID")=1,VLOOKUP(D154,EVIDENCE_PACKET!$A$6:$O$205,3,FALSE),"INVALID LINK"))</x:f>
      </x:c>
      <x:c r="F154" s="34" t="str">
        <x:f>IF(D154="","",IF(COUNTIFS(EVIDENCE_PACKET!$A$6:$A$205,D154,EVIDENCE_PACKET!$B$6:$B$205,A154,EVIDENCE_PACKET!$O$6:$O$205,"VALID")=1,VLOOKUP(D154,EVIDENCE_PACKET!$A$6:$O$205,6,FALSE),"INVALID LINK"))</x:f>
      </x:c>
      <x:c r="G154" s="34" t="str">
        <x:f>IF(D154="","",IF(COUNTIFS(EVIDENCE_PACKET!$A$6:$A$205,D154,EVIDENCE_PACKET!$B$6:$B$205,A154,EVIDENCE_PACKET!$O$6:$O$205,"VALID")=1,VLOOKUP(D154,EVIDENCE_PACKET!$A$6:$O$205,7,FALSE),"INVALID LINK"))</x:f>
      </x:c>
      <x:c r="H154" s="34" t="str">
        <x:f>IF(A154="","",IF(COUNTIFS(CONFLICTS!$B$6:$B$205,A154,CONFLICTS!$H$6:$H$205,"YES",CONFLICTS!$I$6:$I$205,"OPEN",CONFLICTS!$R$6:$R$205,"VALID")&gt;0,"OPEN",IF(COUNTIFS(CONFLICTS!$B$6:$B$205,A154,CONFLICTS!$I$6:$I$205,"RESOLVED",CONFLICTS!$R$6:$R$205,"VALID")&gt;0,"RESOLVED","NONE")))</x:f>
      </x:c>
      <x:c r="I154" s="17"/>
      <x:c r="J154" s="17"/>
      <x:c r="K154" s="21" t="str">
        <x:f>IF(C154="","",IF(AND(COUNTIF(LISTS!$B$2:$B$10,C154)=1,C154=UPPER(C154)),"VALID","INVALID"))</x:f>
      </x:c>
      <x:c r="L154" s="21" t="str">
        <x:f>IF(E154="","",IF(AND(COUNTIF(LISTS!$A$2:$A$8,E154)=1,E154=UPPER(E154)),"VALID","INVALID"))</x:f>
      </x:c>
      <x:c r="M154" s="21" t="str">
        <x:f>IF(F154="","",IF(AND(COUNTIF(LISTS!$D$2:$D$4,F154)=1,IFERROR(FIND(F154,UPPER(F154)),0)=1),"VALID","INVALID"))</x:f>
      </x:c>
      <x:c r="N154" s="21" t="str">
        <x:f>IF(G154="","",IF(AND(COUNTIF(LISTS!$E$2:$E$4,G154)=1,IFERROR(FIND(G154,UPPER(G154)),0)=1),"VALID","INVALID"))</x:f>
      </x:c>
      <x:c r="O154" s="21" t="str">
        <x:f>IF(I154="","",IF(AND(COUNTIF(LISTS!$I$2:$I$4,I154)=1,IFERROR(FIND(I154,UPPER(I154)),0)=1),"VALID","INVALID"))</x:f>
      </x:c>
      <x:c r="P154" s="21" t="str">
        <x:f>IF(A154="","",IF(COUNTIF($A$6:$A$205,A154)&gt;1,"INVALID - DUPLICATE ID",IF(AND(B154&lt;&gt;"",D154&lt;&gt;"",J154&lt;&gt;"",OR(H154="NONE",H154="OPEN",H154="RESOLVED"),K154="VALID",L154="VALID",M154="VALID",N154="VALID",O154="VALID"),"VALID","INVALID - CONTROL TOKEN")))</x:f>
      </x:c>
      <x:c r="Q154" s="21" t="str">
        <x:f>IF(A154="","",IF(COUNTIFS(EVIDENCE_PACKET!$A$6:$A$205,D154,EVIDENCE_PACKET!$B$6:$B$205,A154,EVIDENCE_PACKET!$O$6:$O$205,"VALID")=1,"READY","INVALID - EVIDENCE LINK"))</x:f>
      </x:c>
      <x:c r="R154" s="21" t="str">
        <x:f>IF(A154="","",IF(OR(P154&lt;&gt;"VALID",Q154&lt;&gt;"READY",X154&lt;&gt;"MATCH"),"BLOCKED",IF(AND(C154="REGULATORY / REGISTRATION STATUS",E154="REGULATOR / OFFICIAL REGISTER"),"FIT",IF(AND(OR(C154="SERVICE EXISTS / IS OFFERED",C154="ACCESS / AVAILABILITY"),E154="PROVIDER FIRST-PARTY PAGE"),"FIT",IF(AND(C154="EXPERIENCE SIGNAL",E154="REVIEW / FORUM / TESTIMONIAL"),"FIT",IF(AND(C154="VISIBILITY / DISCOVERY",E154="SEARCH / VISIBILITY OBSERVATION"),"FIT",IF(AND(C154="PUBLIC MARKETING / ADVERTISING CLAIM",E154="UK ADVERTISING / CLAIMS GOVERNANCE"),"FIT",IF(AND(OR(C154="CLINICAL EFFICACY / EFFECT",C154="SAFETY",C154="PATIENT ELIGIBILITY / SUITABILITY"),OR(E154="CLINICAL GUIDELINE / EVIDENCE STANDARD",E154="MANUFACTURER / PRODUCT PAGE")),"REVIEW","MISMATCH"))))))))</x:f>
      </x:c>
      <x:c r="S154" s="21" t="str">
        <x:f>IF(A154="","",IF(OR(P154&lt;&gt;"VALID",Q154&lt;&gt;"READY",X154&lt;&gt;"MATCH"),"BLOCKED",IF(W154="UNRESOLVED","BLOCKED - EVIDENCE UNRESOLVED",IF(W154="INFERRED","ESCALATE",IF(F154&lt;&gt;"CURRENT","BLOCKED - FRESHNESS",IF(G154&lt;&gt;"YES","BLOCKED - JURISDICTION",IF(H154="OPEN","BLOCKED - CONFLICT",IF(AND(OR(C154="CLINICAL EFFICACY / EFFECT",C154="SAFETY",C154="PATIENT ELIGIBILITY / SUITABILITY"),I154="REQUIRED / NOT COMPLETED"),"ESCALATE",IF(R154="MISMATCH","BLOCKED",IF(R154="REVIEW","ESCALATE","READY"))))))))))</x:f>
      </x:c>
      <x:c r="T154" s="21" t="str">
        <x:f>IF(A154="","",IF(S154="READY",IF(C154="REGULATORY / REGISTRATION STATUS","PUBLISH OFFICIAL STATUS",IF(OR(C154="SERVICE EXISTS / IS OFFERED",C154="ACCESS / AVAILABILITY"),"PUBLISH SERVICE FACT",IF(C154="PUBLIC MARKETING / ADVERTISING CLAIM","PUBLISH SCOPED CONTEXT",IF(C154="EXPERIENCE SIGNAL","REFERENCE ONLY",IF(C154="VISIBILITY / DISCOVERY","DISCOVERY ONLY","PUBLISH SCOPED CONTEXT"))))),IF(S154="ESCALATE","ESCALATE","REFUSE STRONGER CLAIM")))</x:f>
      </x:c>
      <x:c r="U154" s="21" t="str">
        <x:f>IF(A154="","",IF(C154="REGULATORY / REGISTRATION STATUS","Do not infer clinical superiority, outcomes or current capacity.",IF(OR(C154="SERVICE EXISTS / IS OFFERED",C154="ACCESS / AVAILABILITY"),"Do not infer efficacy, safety, suitability or comparative quality.",IF(C154="PUBLIC MARKETING / ADVERTISING CLAIM","Do not infer clinical efficacy, patient suitability, treatment outcomes or legal clearance for a specific advert.",IF(C154="EXPERIENCE SIGNAL","Do not infer representative efficacy, safety rates or causal outcomes.",IF(C154="VISIBILITY / DISCOVERY","Do not infer healthcare quality, efficacy, safety, capacity or suitability.","Do not infer a consequential healthcare claim beyond the reviewed evidence scope."))))))</x:f>
      </x:c>
      <x:c r="V154" s="21" t="str">
        <x:f>IF(A154="","","Reopen when source role, freshness, jurisdiction, material conflict, specialist-review state or claim scope changes.")</x:f>
      </x:c>
      <x:c r="W154" s="34" t="str">
        <x:f>IF(D154="","",IF(COUNTIFS(EVIDENCE_PACKET!$A$6:$A$205,D154,EVIDENCE_PACKET!$B$6:$B$205,A154,EVIDENCE_PACKET!$O$6:$O$205,"VALID")=1,VLOOKUP(D154,EVIDENCE_PACKET!$A$6:$O$205,5,FALSE),"INVALID LINK"))</x:f>
      </x:c>
      <x:c r="X154" s="34" t="str">
        <x:f>IF(A154="","",IF(Q154&lt;&gt;"READY","INVALID - EVIDENCE LINK",IF(AND(E154=VLOOKUP(D154,EVIDENCE_PACKET!$A$6:$O$205,3,FALSE),W154=VLOOKUP(D154,EVIDENCE_PACKET!$A$6:$O$205,5,FALSE),F154=VLOOKUP(D154,EVIDENCE_PACKET!$A$6:$O$205,6,FALSE),G154=VLOOKUP(D154,EVIDENCE_PACKET!$A$6:$O$205,7,FALSE)),"MATCH","MISMATCH - UPSTREAM EVIDENCE")))</x:f>
      </x:c>
    </x:row>
    <x:row r="155">
      <x:c r="A155" s="17"/>
      <x:c r="B155" s="17"/>
      <x:c r="C155" s="17"/>
      <x:c r="D155" s="17"/>
      <x:c r="E155" s="34" t="str">
        <x:f>IF(D155="","",IF(COUNTIFS(EVIDENCE_PACKET!$A$6:$A$205,D155,EVIDENCE_PACKET!$B$6:$B$205,A155,EVIDENCE_PACKET!$O$6:$O$205,"VALID")=1,VLOOKUP(D155,EVIDENCE_PACKET!$A$6:$O$205,3,FALSE),"INVALID LINK"))</x:f>
      </x:c>
      <x:c r="F155" s="34" t="str">
        <x:f>IF(D155="","",IF(COUNTIFS(EVIDENCE_PACKET!$A$6:$A$205,D155,EVIDENCE_PACKET!$B$6:$B$205,A155,EVIDENCE_PACKET!$O$6:$O$205,"VALID")=1,VLOOKUP(D155,EVIDENCE_PACKET!$A$6:$O$205,6,FALSE),"INVALID LINK"))</x:f>
      </x:c>
      <x:c r="G155" s="34" t="str">
        <x:f>IF(D155="","",IF(COUNTIFS(EVIDENCE_PACKET!$A$6:$A$205,D155,EVIDENCE_PACKET!$B$6:$B$205,A155,EVIDENCE_PACKET!$O$6:$O$205,"VALID")=1,VLOOKUP(D155,EVIDENCE_PACKET!$A$6:$O$205,7,FALSE),"INVALID LINK"))</x:f>
      </x:c>
      <x:c r="H155" s="34" t="str">
        <x:f>IF(A155="","",IF(COUNTIFS(CONFLICTS!$B$6:$B$205,A155,CONFLICTS!$H$6:$H$205,"YES",CONFLICTS!$I$6:$I$205,"OPEN",CONFLICTS!$R$6:$R$205,"VALID")&gt;0,"OPEN",IF(COUNTIFS(CONFLICTS!$B$6:$B$205,A155,CONFLICTS!$I$6:$I$205,"RESOLVED",CONFLICTS!$R$6:$R$205,"VALID")&gt;0,"RESOLVED","NONE")))</x:f>
      </x:c>
      <x:c r="I155" s="17"/>
      <x:c r="J155" s="17"/>
      <x:c r="K155" s="21" t="str">
        <x:f>IF(C155="","",IF(AND(COUNTIF(LISTS!$B$2:$B$10,C155)=1,C155=UPPER(C155)),"VALID","INVALID"))</x:f>
      </x:c>
      <x:c r="L155" s="21" t="str">
        <x:f>IF(E155="","",IF(AND(COUNTIF(LISTS!$A$2:$A$8,E155)=1,E155=UPPER(E155)),"VALID","INVALID"))</x:f>
      </x:c>
      <x:c r="M155" s="21" t="str">
        <x:f>IF(F155="","",IF(AND(COUNTIF(LISTS!$D$2:$D$4,F155)=1,IFERROR(FIND(F155,UPPER(F155)),0)=1),"VALID","INVALID"))</x:f>
      </x:c>
      <x:c r="N155" s="21" t="str">
        <x:f>IF(G155="","",IF(AND(COUNTIF(LISTS!$E$2:$E$4,G155)=1,IFERROR(FIND(G155,UPPER(G155)),0)=1),"VALID","INVALID"))</x:f>
      </x:c>
      <x:c r="O155" s="21" t="str">
        <x:f>IF(I155="","",IF(AND(COUNTIF(LISTS!$I$2:$I$4,I155)=1,IFERROR(FIND(I155,UPPER(I155)),0)=1),"VALID","INVALID"))</x:f>
      </x:c>
      <x:c r="P155" s="21" t="str">
        <x:f>IF(A155="","",IF(COUNTIF($A$6:$A$205,A155)&gt;1,"INVALID - DUPLICATE ID",IF(AND(B155&lt;&gt;"",D155&lt;&gt;"",J155&lt;&gt;"",OR(H155="NONE",H155="OPEN",H155="RESOLVED"),K155="VALID",L155="VALID",M155="VALID",N155="VALID",O155="VALID"),"VALID","INVALID - CONTROL TOKEN")))</x:f>
      </x:c>
      <x:c r="Q155" s="21" t="str">
        <x:f>IF(A155="","",IF(COUNTIFS(EVIDENCE_PACKET!$A$6:$A$205,D155,EVIDENCE_PACKET!$B$6:$B$205,A155,EVIDENCE_PACKET!$O$6:$O$205,"VALID")=1,"READY","INVALID - EVIDENCE LINK"))</x:f>
      </x:c>
      <x:c r="R155" s="21" t="str">
        <x:f>IF(A155="","",IF(OR(P155&lt;&gt;"VALID",Q155&lt;&gt;"READY",X155&lt;&gt;"MATCH"),"BLOCKED",IF(AND(C155="REGULATORY / REGISTRATION STATUS",E155="REGULATOR / OFFICIAL REGISTER"),"FIT",IF(AND(OR(C155="SERVICE EXISTS / IS OFFERED",C155="ACCESS / AVAILABILITY"),E155="PROVIDER FIRST-PARTY PAGE"),"FIT",IF(AND(C155="EXPERIENCE SIGNAL",E155="REVIEW / FORUM / TESTIMONIAL"),"FIT",IF(AND(C155="VISIBILITY / DISCOVERY",E155="SEARCH / VISIBILITY OBSERVATION"),"FIT",IF(AND(C155="PUBLIC MARKETING / ADVERTISING CLAIM",E155="UK ADVERTISING / CLAIMS GOVERNANCE"),"FIT",IF(AND(OR(C155="CLINICAL EFFICACY / EFFECT",C155="SAFETY",C155="PATIENT ELIGIBILITY / SUITABILITY"),OR(E155="CLINICAL GUIDELINE / EVIDENCE STANDARD",E155="MANUFACTURER / PRODUCT PAGE")),"REVIEW","MISMATCH"))))))))</x:f>
      </x:c>
      <x:c r="S155" s="21" t="str">
        <x:f>IF(A155="","",IF(OR(P155&lt;&gt;"VALID",Q155&lt;&gt;"READY",X155&lt;&gt;"MATCH"),"BLOCKED",IF(W155="UNRESOLVED","BLOCKED - EVIDENCE UNRESOLVED",IF(W155="INFERRED","ESCALATE",IF(F155&lt;&gt;"CURRENT","BLOCKED - FRESHNESS",IF(G155&lt;&gt;"YES","BLOCKED - JURISDICTION",IF(H155="OPEN","BLOCKED - CONFLICT",IF(AND(OR(C155="CLINICAL EFFICACY / EFFECT",C155="SAFETY",C155="PATIENT ELIGIBILITY / SUITABILITY"),I155="REQUIRED / NOT COMPLETED"),"ESCALATE",IF(R155="MISMATCH","BLOCKED",IF(R155="REVIEW","ESCALATE","READY"))))))))))</x:f>
      </x:c>
      <x:c r="T155" s="21" t="str">
        <x:f>IF(A155="","",IF(S155="READY",IF(C155="REGULATORY / REGISTRATION STATUS","PUBLISH OFFICIAL STATUS",IF(OR(C155="SERVICE EXISTS / IS OFFERED",C155="ACCESS / AVAILABILITY"),"PUBLISH SERVICE FACT",IF(C155="PUBLIC MARKETING / ADVERTISING CLAIM","PUBLISH SCOPED CONTEXT",IF(C155="EXPERIENCE SIGNAL","REFERENCE ONLY",IF(C155="VISIBILITY / DISCOVERY","DISCOVERY ONLY","PUBLISH SCOPED CONTEXT"))))),IF(S155="ESCALATE","ESCALATE","REFUSE STRONGER CLAIM")))</x:f>
      </x:c>
      <x:c r="U155" s="21" t="str">
        <x:f>IF(A155="","",IF(C155="REGULATORY / REGISTRATION STATUS","Do not infer clinical superiority, outcomes or current capacity.",IF(OR(C155="SERVICE EXISTS / IS OFFERED",C155="ACCESS / AVAILABILITY"),"Do not infer efficacy, safety, suitability or comparative quality.",IF(C155="PUBLIC MARKETING / ADVERTISING CLAIM","Do not infer clinical efficacy, patient suitability, treatment outcomes or legal clearance for a specific advert.",IF(C155="EXPERIENCE SIGNAL","Do not infer representative efficacy, safety rates or causal outcomes.",IF(C155="VISIBILITY / DISCOVERY","Do not infer healthcare quality, efficacy, safety, capacity or suitability.","Do not infer a consequential healthcare claim beyond the reviewed evidence scope."))))))</x:f>
      </x:c>
      <x:c r="V155" s="21" t="str">
        <x:f>IF(A155="","","Reopen when source role, freshness, jurisdiction, material conflict, specialist-review state or claim scope changes.")</x:f>
      </x:c>
      <x:c r="W155" s="34" t="str">
        <x:f>IF(D155="","",IF(COUNTIFS(EVIDENCE_PACKET!$A$6:$A$205,D155,EVIDENCE_PACKET!$B$6:$B$205,A155,EVIDENCE_PACKET!$O$6:$O$205,"VALID")=1,VLOOKUP(D155,EVIDENCE_PACKET!$A$6:$O$205,5,FALSE),"INVALID LINK"))</x:f>
      </x:c>
      <x:c r="X155" s="34" t="str">
        <x:f>IF(A155="","",IF(Q155&lt;&gt;"READY","INVALID - EVIDENCE LINK",IF(AND(E155=VLOOKUP(D155,EVIDENCE_PACKET!$A$6:$O$205,3,FALSE),W155=VLOOKUP(D155,EVIDENCE_PACKET!$A$6:$O$205,5,FALSE),F155=VLOOKUP(D155,EVIDENCE_PACKET!$A$6:$O$205,6,FALSE),G155=VLOOKUP(D155,EVIDENCE_PACKET!$A$6:$O$205,7,FALSE)),"MATCH","MISMATCH - UPSTREAM EVIDENCE")))</x:f>
      </x:c>
    </x:row>
    <x:row r="156">
      <x:c r="A156" s="17"/>
      <x:c r="B156" s="17"/>
      <x:c r="C156" s="17"/>
      <x:c r="D156" s="17"/>
      <x:c r="E156" s="34" t="str">
        <x:f>IF(D156="","",IF(COUNTIFS(EVIDENCE_PACKET!$A$6:$A$205,D156,EVIDENCE_PACKET!$B$6:$B$205,A156,EVIDENCE_PACKET!$O$6:$O$205,"VALID")=1,VLOOKUP(D156,EVIDENCE_PACKET!$A$6:$O$205,3,FALSE),"INVALID LINK"))</x:f>
      </x:c>
      <x:c r="F156" s="34" t="str">
        <x:f>IF(D156="","",IF(COUNTIFS(EVIDENCE_PACKET!$A$6:$A$205,D156,EVIDENCE_PACKET!$B$6:$B$205,A156,EVIDENCE_PACKET!$O$6:$O$205,"VALID")=1,VLOOKUP(D156,EVIDENCE_PACKET!$A$6:$O$205,6,FALSE),"INVALID LINK"))</x:f>
      </x:c>
      <x:c r="G156" s="34" t="str">
        <x:f>IF(D156="","",IF(COUNTIFS(EVIDENCE_PACKET!$A$6:$A$205,D156,EVIDENCE_PACKET!$B$6:$B$205,A156,EVIDENCE_PACKET!$O$6:$O$205,"VALID")=1,VLOOKUP(D156,EVIDENCE_PACKET!$A$6:$O$205,7,FALSE),"INVALID LINK"))</x:f>
      </x:c>
      <x:c r="H156" s="34" t="str">
        <x:f>IF(A156="","",IF(COUNTIFS(CONFLICTS!$B$6:$B$205,A156,CONFLICTS!$H$6:$H$205,"YES",CONFLICTS!$I$6:$I$205,"OPEN",CONFLICTS!$R$6:$R$205,"VALID")&gt;0,"OPEN",IF(COUNTIFS(CONFLICTS!$B$6:$B$205,A156,CONFLICTS!$I$6:$I$205,"RESOLVED",CONFLICTS!$R$6:$R$205,"VALID")&gt;0,"RESOLVED","NONE")))</x:f>
      </x:c>
      <x:c r="I156" s="17"/>
      <x:c r="J156" s="17"/>
      <x:c r="K156" s="21" t="str">
        <x:f>IF(C156="","",IF(AND(COUNTIF(LISTS!$B$2:$B$10,C156)=1,C156=UPPER(C156)),"VALID","INVALID"))</x:f>
      </x:c>
      <x:c r="L156" s="21" t="str">
        <x:f>IF(E156="","",IF(AND(COUNTIF(LISTS!$A$2:$A$8,E156)=1,E156=UPPER(E156)),"VALID","INVALID"))</x:f>
      </x:c>
      <x:c r="M156" s="21" t="str">
        <x:f>IF(F156="","",IF(AND(COUNTIF(LISTS!$D$2:$D$4,F156)=1,IFERROR(FIND(F156,UPPER(F156)),0)=1),"VALID","INVALID"))</x:f>
      </x:c>
      <x:c r="N156" s="21" t="str">
        <x:f>IF(G156="","",IF(AND(COUNTIF(LISTS!$E$2:$E$4,G156)=1,IFERROR(FIND(G156,UPPER(G156)),0)=1),"VALID","INVALID"))</x:f>
      </x:c>
      <x:c r="O156" s="21" t="str">
        <x:f>IF(I156="","",IF(AND(COUNTIF(LISTS!$I$2:$I$4,I156)=1,IFERROR(FIND(I156,UPPER(I156)),0)=1),"VALID","INVALID"))</x:f>
      </x:c>
      <x:c r="P156" s="21" t="str">
        <x:f>IF(A156="","",IF(COUNTIF($A$6:$A$205,A156)&gt;1,"INVALID - DUPLICATE ID",IF(AND(B156&lt;&gt;"",D156&lt;&gt;"",J156&lt;&gt;"",OR(H156="NONE",H156="OPEN",H156="RESOLVED"),K156="VALID",L156="VALID",M156="VALID",N156="VALID",O156="VALID"),"VALID","INVALID - CONTROL TOKEN")))</x:f>
      </x:c>
      <x:c r="Q156" s="21" t="str">
        <x:f>IF(A156="","",IF(COUNTIFS(EVIDENCE_PACKET!$A$6:$A$205,D156,EVIDENCE_PACKET!$B$6:$B$205,A156,EVIDENCE_PACKET!$O$6:$O$205,"VALID")=1,"READY","INVALID - EVIDENCE LINK"))</x:f>
      </x:c>
      <x:c r="R156" s="21" t="str">
        <x:f>IF(A156="","",IF(OR(P156&lt;&gt;"VALID",Q156&lt;&gt;"READY",X156&lt;&gt;"MATCH"),"BLOCKED",IF(AND(C156="REGULATORY / REGISTRATION STATUS",E156="REGULATOR / OFFICIAL REGISTER"),"FIT",IF(AND(OR(C156="SERVICE EXISTS / IS OFFERED",C156="ACCESS / AVAILABILITY"),E156="PROVIDER FIRST-PARTY PAGE"),"FIT",IF(AND(C156="EXPERIENCE SIGNAL",E156="REVIEW / FORUM / TESTIMONIAL"),"FIT",IF(AND(C156="VISIBILITY / DISCOVERY",E156="SEARCH / VISIBILITY OBSERVATION"),"FIT",IF(AND(C156="PUBLIC MARKETING / ADVERTISING CLAIM",E156="UK ADVERTISING / CLAIMS GOVERNANCE"),"FIT",IF(AND(OR(C156="CLINICAL EFFICACY / EFFECT",C156="SAFETY",C156="PATIENT ELIGIBILITY / SUITABILITY"),OR(E156="CLINICAL GUIDELINE / EVIDENCE STANDARD",E156="MANUFACTURER / PRODUCT PAGE")),"REVIEW","MISMATCH"))))))))</x:f>
      </x:c>
      <x:c r="S156" s="21" t="str">
        <x:f>IF(A156="","",IF(OR(P156&lt;&gt;"VALID",Q156&lt;&gt;"READY",X156&lt;&gt;"MATCH"),"BLOCKED",IF(W156="UNRESOLVED","BLOCKED - EVIDENCE UNRESOLVED",IF(W156="INFERRED","ESCALATE",IF(F156&lt;&gt;"CURRENT","BLOCKED - FRESHNESS",IF(G156&lt;&gt;"YES","BLOCKED - JURISDICTION",IF(H156="OPEN","BLOCKED - CONFLICT",IF(AND(OR(C156="CLINICAL EFFICACY / EFFECT",C156="SAFETY",C156="PATIENT ELIGIBILITY / SUITABILITY"),I156="REQUIRED / NOT COMPLETED"),"ESCALATE",IF(R156="MISMATCH","BLOCKED",IF(R156="REVIEW","ESCALATE","READY"))))))))))</x:f>
      </x:c>
      <x:c r="T156" s="21" t="str">
        <x:f>IF(A156="","",IF(S156="READY",IF(C156="REGULATORY / REGISTRATION STATUS","PUBLISH OFFICIAL STATUS",IF(OR(C156="SERVICE EXISTS / IS OFFERED",C156="ACCESS / AVAILABILITY"),"PUBLISH SERVICE FACT",IF(C156="PUBLIC MARKETING / ADVERTISING CLAIM","PUBLISH SCOPED CONTEXT",IF(C156="EXPERIENCE SIGNAL","REFERENCE ONLY",IF(C156="VISIBILITY / DISCOVERY","DISCOVERY ONLY","PUBLISH SCOPED CONTEXT"))))),IF(S156="ESCALATE","ESCALATE","REFUSE STRONGER CLAIM")))</x:f>
      </x:c>
      <x:c r="U156" s="21" t="str">
        <x:f>IF(A156="","",IF(C156="REGULATORY / REGISTRATION STATUS","Do not infer clinical superiority, outcomes or current capacity.",IF(OR(C156="SERVICE EXISTS / IS OFFERED",C156="ACCESS / AVAILABILITY"),"Do not infer efficacy, safety, suitability or comparative quality.",IF(C156="PUBLIC MARKETING / ADVERTISING CLAIM","Do not infer clinical efficacy, patient suitability, treatment outcomes or legal clearance for a specific advert.",IF(C156="EXPERIENCE SIGNAL","Do not infer representative efficacy, safety rates or causal outcomes.",IF(C156="VISIBILITY / DISCOVERY","Do not infer healthcare quality, efficacy, safety, capacity or suitability.","Do not infer a consequential healthcare claim beyond the reviewed evidence scope."))))))</x:f>
      </x:c>
      <x:c r="V156" s="21" t="str">
        <x:f>IF(A156="","","Reopen when source role, freshness, jurisdiction, material conflict, specialist-review state or claim scope changes.")</x:f>
      </x:c>
      <x:c r="W156" s="34" t="str">
        <x:f>IF(D156="","",IF(COUNTIFS(EVIDENCE_PACKET!$A$6:$A$205,D156,EVIDENCE_PACKET!$B$6:$B$205,A156,EVIDENCE_PACKET!$O$6:$O$205,"VALID")=1,VLOOKUP(D156,EVIDENCE_PACKET!$A$6:$O$205,5,FALSE),"INVALID LINK"))</x:f>
      </x:c>
      <x:c r="X156" s="34" t="str">
        <x:f>IF(A156="","",IF(Q156&lt;&gt;"READY","INVALID - EVIDENCE LINK",IF(AND(E156=VLOOKUP(D156,EVIDENCE_PACKET!$A$6:$O$205,3,FALSE),W156=VLOOKUP(D156,EVIDENCE_PACKET!$A$6:$O$205,5,FALSE),F156=VLOOKUP(D156,EVIDENCE_PACKET!$A$6:$O$205,6,FALSE),G156=VLOOKUP(D156,EVIDENCE_PACKET!$A$6:$O$205,7,FALSE)),"MATCH","MISMATCH - UPSTREAM EVIDENCE")))</x:f>
      </x:c>
    </x:row>
    <x:row r="157">
      <x:c r="A157" s="17"/>
      <x:c r="B157" s="17"/>
      <x:c r="C157" s="17"/>
      <x:c r="D157" s="17"/>
      <x:c r="E157" s="34" t="str">
        <x:f>IF(D157="","",IF(COUNTIFS(EVIDENCE_PACKET!$A$6:$A$205,D157,EVIDENCE_PACKET!$B$6:$B$205,A157,EVIDENCE_PACKET!$O$6:$O$205,"VALID")=1,VLOOKUP(D157,EVIDENCE_PACKET!$A$6:$O$205,3,FALSE),"INVALID LINK"))</x:f>
      </x:c>
      <x:c r="F157" s="34" t="str">
        <x:f>IF(D157="","",IF(COUNTIFS(EVIDENCE_PACKET!$A$6:$A$205,D157,EVIDENCE_PACKET!$B$6:$B$205,A157,EVIDENCE_PACKET!$O$6:$O$205,"VALID")=1,VLOOKUP(D157,EVIDENCE_PACKET!$A$6:$O$205,6,FALSE),"INVALID LINK"))</x:f>
      </x:c>
      <x:c r="G157" s="34" t="str">
        <x:f>IF(D157="","",IF(COUNTIFS(EVIDENCE_PACKET!$A$6:$A$205,D157,EVIDENCE_PACKET!$B$6:$B$205,A157,EVIDENCE_PACKET!$O$6:$O$205,"VALID")=1,VLOOKUP(D157,EVIDENCE_PACKET!$A$6:$O$205,7,FALSE),"INVALID LINK"))</x:f>
      </x:c>
      <x:c r="H157" s="34" t="str">
        <x:f>IF(A157="","",IF(COUNTIFS(CONFLICTS!$B$6:$B$205,A157,CONFLICTS!$H$6:$H$205,"YES",CONFLICTS!$I$6:$I$205,"OPEN",CONFLICTS!$R$6:$R$205,"VALID")&gt;0,"OPEN",IF(COUNTIFS(CONFLICTS!$B$6:$B$205,A157,CONFLICTS!$I$6:$I$205,"RESOLVED",CONFLICTS!$R$6:$R$205,"VALID")&gt;0,"RESOLVED","NONE")))</x:f>
      </x:c>
      <x:c r="I157" s="17"/>
      <x:c r="J157" s="17"/>
      <x:c r="K157" s="21" t="str">
        <x:f>IF(C157="","",IF(AND(COUNTIF(LISTS!$B$2:$B$10,C157)=1,C157=UPPER(C157)),"VALID","INVALID"))</x:f>
      </x:c>
      <x:c r="L157" s="21" t="str">
        <x:f>IF(E157="","",IF(AND(COUNTIF(LISTS!$A$2:$A$8,E157)=1,E157=UPPER(E157)),"VALID","INVALID"))</x:f>
      </x:c>
      <x:c r="M157" s="21" t="str">
        <x:f>IF(F157="","",IF(AND(COUNTIF(LISTS!$D$2:$D$4,F157)=1,IFERROR(FIND(F157,UPPER(F157)),0)=1),"VALID","INVALID"))</x:f>
      </x:c>
      <x:c r="N157" s="21" t="str">
        <x:f>IF(G157="","",IF(AND(COUNTIF(LISTS!$E$2:$E$4,G157)=1,IFERROR(FIND(G157,UPPER(G157)),0)=1),"VALID","INVALID"))</x:f>
      </x:c>
      <x:c r="O157" s="21" t="str">
        <x:f>IF(I157="","",IF(AND(COUNTIF(LISTS!$I$2:$I$4,I157)=1,IFERROR(FIND(I157,UPPER(I157)),0)=1),"VALID","INVALID"))</x:f>
      </x:c>
      <x:c r="P157" s="21" t="str">
        <x:f>IF(A157="","",IF(COUNTIF($A$6:$A$205,A157)&gt;1,"INVALID - DUPLICATE ID",IF(AND(B157&lt;&gt;"",D157&lt;&gt;"",J157&lt;&gt;"",OR(H157="NONE",H157="OPEN",H157="RESOLVED"),K157="VALID",L157="VALID",M157="VALID",N157="VALID",O157="VALID"),"VALID","INVALID - CONTROL TOKEN")))</x:f>
      </x:c>
      <x:c r="Q157" s="21" t="str">
        <x:f>IF(A157="","",IF(COUNTIFS(EVIDENCE_PACKET!$A$6:$A$205,D157,EVIDENCE_PACKET!$B$6:$B$205,A157,EVIDENCE_PACKET!$O$6:$O$205,"VALID")=1,"READY","INVALID - EVIDENCE LINK"))</x:f>
      </x:c>
      <x:c r="R157" s="21" t="str">
        <x:f>IF(A157="","",IF(OR(P157&lt;&gt;"VALID",Q157&lt;&gt;"READY",X157&lt;&gt;"MATCH"),"BLOCKED",IF(AND(C157="REGULATORY / REGISTRATION STATUS",E157="REGULATOR / OFFICIAL REGISTER"),"FIT",IF(AND(OR(C157="SERVICE EXISTS / IS OFFERED",C157="ACCESS / AVAILABILITY"),E157="PROVIDER FIRST-PARTY PAGE"),"FIT",IF(AND(C157="EXPERIENCE SIGNAL",E157="REVIEW / FORUM / TESTIMONIAL"),"FIT",IF(AND(C157="VISIBILITY / DISCOVERY",E157="SEARCH / VISIBILITY OBSERVATION"),"FIT",IF(AND(C157="PUBLIC MARKETING / ADVERTISING CLAIM",E157="UK ADVERTISING / CLAIMS GOVERNANCE"),"FIT",IF(AND(OR(C157="CLINICAL EFFICACY / EFFECT",C157="SAFETY",C157="PATIENT ELIGIBILITY / SUITABILITY"),OR(E157="CLINICAL GUIDELINE / EVIDENCE STANDARD",E157="MANUFACTURER / PRODUCT PAGE")),"REVIEW","MISMATCH"))))))))</x:f>
      </x:c>
      <x:c r="S157" s="21" t="str">
        <x:f>IF(A157="","",IF(OR(P157&lt;&gt;"VALID",Q157&lt;&gt;"READY",X157&lt;&gt;"MATCH"),"BLOCKED",IF(W157="UNRESOLVED","BLOCKED - EVIDENCE UNRESOLVED",IF(W157="INFERRED","ESCALATE",IF(F157&lt;&gt;"CURRENT","BLOCKED - FRESHNESS",IF(G157&lt;&gt;"YES","BLOCKED - JURISDICTION",IF(H157="OPEN","BLOCKED - CONFLICT",IF(AND(OR(C157="CLINICAL EFFICACY / EFFECT",C157="SAFETY",C157="PATIENT ELIGIBILITY / SUITABILITY"),I157="REQUIRED / NOT COMPLETED"),"ESCALATE",IF(R157="MISMATCH","BLOCKED",IF(R157="REVIEW","ESCALATE","READY"))))))))))</x:f>
      </x:c>
      <x:c r="T157" s="21" t="str">
        <x:f>IF(A157="","",IF(S157="READY",IF(C157="REGULATORY / REGISTRATION STATUS","PUBLISH OFFICIAL STATUS",IF(OR(C157="SERVICE EXISTS / IS OFFERED",C157="ACCESS / AVAILABILITY"),"PUBLISH SERVICE FACT",IF(C157="PUBLIC MARKETING / ADVERTISING CLAIM","PUBLISH SCOPED CONTEXT",IF(C157="EXPERIENCE SIGNAL","REFERENCE ONLY",IF(C157="VISIBILITY / DISCOVERY","DISCOVERY ONLY","PUBLISH SCOPED CONTEXT"))))),IF(S157="ESCALATE","ESCALATE","REFUSE STRONGER CLAIM")))</x:f>
      </x:c>
      <x:c r="U157" s="21" t="str">
        <x:f>IF(A157="","",IF(C157="REGULATORY / REGISTRATION STATUS","Do not infer clinical superiority, outcomes or current capacity.",IF(OR(C157="SERVICE EXISTS / IS OFFERED",C157="ACCESS / AVAILABILITY"),"Do not infer efficacy, safety, suitability or comparative quality.",IF(C157="PUBLIC MARKETING / ADVERTISING CLAIM","Do not infer clinical efficacy, patient suitability, treatment outcomes or legal clearance for a specific advert.",IF(C157="EXPERIENCE SIGNAL","Do not infer representative efficacy, safety rates or causal outcomes.",IF(C157="VISIBILITY / DISCOVERY","Do not infer healthcare quality, efficacy, safety, capacity or suitability.","Do not infer a consequential healthcare claim beyond the reviewed evidence scope."))))))</x:f>
      </x:c>
      <x:c r="V157" s="21" t="str">
        <x:f>IF(A157="","","Reopen when source role, freshness, jurisdiction, material conflict, specialist-review state or claim scope changes.")</x:f>
      </x:c>
      <x:c r="W157" s="34" t="str">
        <x:f>IF(D157="","",IF(COUNTIFS(EVIDENCE_PACKET!$A$6:$A$205,D157,EVIDENCE_PACKET!$B$6:$B$205,A157,EVIDENCE_PACKET!$O$6:$O$205,"VALID")=1,VLOOKUP(D157,EVIDENCE_PACKET!$A$6:$O$205,5,FALSE),"INVALID LINK"))</x:f>
      </x:c>
      <x:c r="X157" s="34" t="str">
        <x:f>IF(A157="","",IF(Q157&lt;&gt;"READY","INVALID - EVIDENCE LINK",IF(AND(E157=VLOOKUP(D157,EVIDENCE_PACKET!$A$6:$O$205,3,FALSE),W157=VLOOKUP(D157,EVIDENCE_PACKET!$A$6:$O$205,5,FALSE),F157=VLOOKUP(D157,EVIDENCE_PACKET!$A$6:$O$205,6,FALSE),G157=VLOOKUP(D157,EVIDENCE_PACKET!$A$6:$O$205,7,FALSE)),"MATCH","MISMATCH - UPSTREAM EVIDENCE")))</x:f>
      </x:c>
    </x:row>
    <x:row r="158">
      <x:c r="A158" s="17"/>
      <x:c r="B158" s="17"/>
      <x:c r="C158" s="17"/>
      <x:c r="D158" s="17"/>
      <x:c r="E158" s="34" t="str">
        <x:f>IF(D158="","",IF(COUNTIFS(EVIDENCE_PACKET!$A$6:$A$205,D158,EVIDENCE_PACKET!$B$6:$B$205,A158,EVIDENCE_PACKET!$O$6:$O$205,"VALID")=1,VLOOKUP(D158,EVIDENCE_PACKET!$A$6:$O$205,3,FALSE),"INVALID LINK"))</x:f>
      </x:c>
      <x:c r="F158" s="34" t="str">
        <x:f>IF(D158="","",IF(COUNTIFS(EVIDENCE_PACKET!$A$6:$A$205,D158,EVIDENCE_PACKET!$B$6:$B$205,A158,EVIDENCE_PACKET!$O$6:$O$205,"VALID")=1,VLOOKUP(D158,EVIDENCE_PACKET!$A$6:$O$205,6,FALSE),"INVALID LINK"))</x:f>
      </x:c>
      <x:c r="G158" s="34" t="str">
        <x:f>IF(D158="","",IF(COUNTIFS(EVIDENCE_PACKET!$A$6:$A$205,D158,EVIDENCE_PACKET!$B$6:$B$205,A158,EVIDENCE_PACKET!$O$6:$O$205,"VALID")=1,VLOOKUP(D158,EVIDENCE_PACKET!$A$6:$O$205,7,FALSE),"INVALID LINK"))</x:f>
      </x:c>
      <x:c r="H158" s="34" t="str">
        <x:f>IF(A158="","",IF(COUNTIFS(CONFLICTS!$B$6:$B$205,A158,CONFLICTS!$H$6:$H$205,"YES",CONFLICTS!$I$6:$I$205,"OPEN",CONFLICTS!$R$6:$R$205,"VALID")&gt;0,"OPEN",IF(COUNTIFS(CONFLICTS!$B$6:$B$205,A158,CONFLICTS!$I$6:$I$205,"RESOLVED",CONFLICTS!$R$6:$R$205,"VALID")&gt;0,"RESOLVED","NONE")))</x:f>
      </x:c>
      <x:c r="I158" s="17"/>
      <x:c r="J158" s="17"/>
      <x:c r="K158" s="21" t="str">
        <x:f>IF(C158="","",IF(AND(COUNTIF(LISTS!$B$2:$B$10,C158)=1,C158=UPPER(C158)),"VALID","INVALID"))</x:f>
      </x:c>
      <x:c r="L158" s="21" t="str">
        <x:f>IF(E158="","",IF(AND(COUNTIF(LISTS!$A$2:$A$8,E158)=1,E158=UPPER(E158)),"VALID","INVALID"))</x:f>
      </x:c>
      <x:c r="M158" s="21" t="str">
        <x:f>IF(F158="","",IF(AND(COUNTIF(LISTS!$D$2:$D$4,F158)=1,IFERROR(FIND(F158,UPPER(F158)),0)=1),"VALID","INVALID"))</x:f>
      </x:c>
      <x:c r="N158" s="21" t="str">
        <x:f>IF(G158="","",IF(AND(COUNTIF(LISTS!$E$2:$E$4,G158)=1,IFERROR(FIND(G158,UPPER(G158)),0)=1),"VALID","INVALID"))</x:f>
      </x:c>
      <x:c r="O158" s="21" t="str">
        <x:f>IF(I158="","",IF(AND(COUNTIF(LISTS!$I$2:$I$4,I158)=1,IFERROR(FIND(I158,UPPER(I158)),0)=1),"VALID","INVALID"))</x:f>
      </x:c>
      <x:c r="P158" s="21" t="str">
        <x:f>IF(A158="","",IF(COUNTIF($A$6:$A$205,A158)&gt;1,"INVALID - DUPLICATE ID",IF(AND(B158&lt;&gt;"",D158&lt;&gt;"",J158&lt;&gt;"",OR(H158="NONE",H158="OPEN",H158="RESOLVED"),K158="VALID",L158="VALID",M158="VALID",N158="VALID",O158="VALID"),"VALID","INVALID - CONTROL TOKEN")))</x:f>
      </x:c>
      <x:c r="Q158" s="21" t="str">
        <x:f>IF(A158="","",IF(COUNTIFS(EVIDENCE_PACKET!$A$6:$A$205,D158,EVIDENCE_PACKET!$B$6:$B$205,A158,EVIDENCE_PACKET!$O$6:$O$205,"VALID")=1,"READY","INVALID - EVIDENCE LINK"))</x:f>
      </x:c>
      <x:c r="R158" s="21" t="str">
        <x:f>IF(A158="","",IF(OR(P158&lt;&gt;"VALID",Q158&lt;&gt;"READY",X158&lt;&gt;"MATCH"),"BLOCKED",IF(AND(C158="REGULATORY / REGISTRATION STATUS",E158="REGULATOR / OFFICIAL REGISTER"),"FIT",IF(AND(OR(C158="SERVICE EXISTS / IS OFFERED",C158="ACCESS / AVAILABILITY"),E158="PROVIDER FIRST-PARTY PAGE"),"FIT",IF(AND(C158="EXPERIENCE SIGNAL",E158="REVIEW / FORUM / TESTIMONIAL"),"FIT",IF(AND(C158="VISIBILITY / DISCOVERY",E158="SEARCH / VISIBILITY OBSERVATION"),"FIT",IF(AND(C158="PUBLIC MARKETING / ADVERTISING CLAIM",E158="UK ADVERTISING / CLAIMS GOVERNANCE"),"FIT",IF(AND(OR(C158="CLINICAL EFFICACY / EFFECT",C158="SAFETY",C158="PATIENT ELIGIBILITY / SUITABILITY"),OR(E158="CLINICAL GUIDELINE / EVIDENCE STANDARD",E158="MANUFACTURER / PRODUCT PAGE")),"REVIEW","MISMATCH"))))))))</x:f>
      </x:c>
      <x:c r="S158" s="21" t="str">
        <x:f>IF(A158="","",IF(OR(P158&lt;&gt;"VALID",Q158&lt;&gt;"READY",X158&lt;&gt;"MATCH"),"BLOCKED",IF(W158="UNRESOLVED","BLOCKED - EVIDENCE UNRESOLVED",IF(W158="INFERRED","ESCALATE",IF(F158&lt;&gt;"CURRENT","BLOCKED - FRESHNESS",IF(G158&lt;&gt;"YES","BLOCKED - JURISDICTION",IF(H158="OPEN","BLOCKED - CONFLICT",IF(AND(OR(C158="CLINICAL EFFICACY / EFFECT",C158="SAFETY",C158="PATIENT ELIGIBILITY / SUITABILITY"),I158="REQUIRED / NOT COMPLETED"),"ESCALATE",IF(R158="MISMATCH","BLOCKED",IF(R158="REVIEW","ESCALATE","READY"))))))))))</x:f>
      </x:c>
      <x:c r="T158" s="21" t="str">
        <x:f>IF(A158="","",IF(S158="READY",IF(C158="REGULATORY / REGISTRATION STATUS","PUBLISH OFFICIAL STATUS",IF(OR(C158="SERVICE EXISTS / IS OFFERED",C158="ACCESS / AVAILABILITY"),"PUBLISH SERVICE FACT",IF(C158="PUBLIC MARKETING / ADVERTISING CLAIM","PUBLISH SCOPED CONTEXT",IF(C158="EXPERIENCE SIGNAL","REFERENCE ONLY",IF(C158="VISIBILITY / DISCOVERY","DISCOVERY ONLY","PUBLISH SCOPED CONTEXT"))))),IF(S158="ESCALATE","ESCALATE","REFUSE STRONGER CLAIM")))</x:f>
      </x:c>
      <x:c r="U158" s="21" t="str">
        <x:f>IF(A158="","",IF(C158="REGULATORY / REGISTRATION STATUS","Do not infer clinical superiority, outcomes or current capacity.",IF(OR(C158="SERVICE EXISTS / IS OFFERED",C158="ACCESS / AVAILABILITY"),"Do not infer efficacy, safety, suitability or comparative quality.",IF(C158="PUBLIC MARKETING / ADVERTISING CLAIM","Do not infer clinical efficacy, patient suitability, treatment outcomes or legal clearance for a specific advert.",IF(C158="EXPERIENCE SIGNAL","Do not infer representative efficacy, safety rates or causal outcomes.",IF(C158="VISIBILITY / DISCOVERY","Do not infer healthcare quality, efficacy, safety, capacity or suitability.","Do not infer a consequential healthcare claim beyond the reviewed evidence scope."))))))</x:f>
      </x:c>
      <x:c r="V158" s="21" t="str">
        <x:f>IF(A158="","","Reopen when source role, freshness, jurisdiction, material conflict, specialist-review state or claim scope changes.")</x:f>
      </x:c>
      <x:c r="W158" s="34" t="str">
        <x:f>IF(D158="","",IF(COUNTIFS(EVIDENCE_PACKET!$A$6:$A$205,D158,EVIDENCE_PACKET!$B$6:$B$205,A158,EVIDENCE_PACKET!$O$6:$O$205,"VALID")=1,VLOOKUP(D158,EVIDENCE_PACKET!$A$6:$O$205,5,FALSE),"INVALID LINK"))</x:f>
      </x:c>
      <x:c r="X158" s="34" t="str">
        <x:f>IF(A158="","",IF(Q158&lt;&gt;"READY","INVALID - EVIDENCE LINK",IF(AND(E158=VLOOKUP(D158,EVIDENCE_PACKET!$A$6:$O$205,3,FALSE),W158=VLOOKUP(D158,EVIDENCE_PACKET!$A$6:$O$205,5,FALSE),F158=VLOOKUP(D158,EVIDENCE_PACKET!$A$6:$O$205,6,FALSE),G158=VLOOKUP(D158,EVIDENCE_PACKET!$A$6:$O$205,7,FALSE)),"MATCH","MISMATCH - UPSTREAM EVIDENCE")))</x:f>
      </x:c>
    </x:row>
    <x:row r="159">
      <x:c r="A159" s="17"/>
      <x:c r="B159" s="17"/>
      <x:c r="C159" s="17"/>
      <x:c r="D159" s="17"/>
      <x:c r="E159" s="34" t="str">
        <x:f>IF(D159="","",IF(COUNTIFS(EVIDENCE_PACKET!$A$6:$A$205,D159,EVIDENCE_PACKET!$B$6:$B$205,A159,EVIDENCE_PACKET!$O$6:$O$205,"VALID")=1,VLOOKUP(D159,EVIDENCE_PACKET!$A$6:$O$205,3,FALSE),"INVALID LINK"))</x:f>
      </x:c>
      <x:c r="F159" s="34" t="str">
        <x:f>IF(D159="","",IF(COUNTIFS(EVIDENCE_PACKET!$A$6:$A$205,D159,EVIDENCE_PACKET!$B$6:$B$205,A159,EVIDENCE_PACKET!$O$6:$O$205,"VALID")=1,VLOOKUP(D159,EVIDENCE_PACKET!$A$6:$O$205,6,FALSE),"INVALID LINK"))</x:f>
      </x:c>
      <x:c r="G159" s="34" t="str">
        <x:f>IF(D159="","",IF(COUNTIFS(EVIDENCE_PACKET!$A$6:$A$205,D159,EVIDENCE_PACKET!$B$6:$B$205,A159,EVIDENCE_PACKET!$O$6:$O$205,"VALID")=1,VLOOKUP(D159,EVIDENCE_PACKET!$A$6:$O$205,7,FALSE),"INVALID LINK"))</x:f>
      </x:c>
      <x:c r="H159" s="34" t="str">
        <x:f>IF(A159="","",IF(COUNTIFS(CONFLICTS!$B$6:$B$205,A159,CONFLICTS!$H$6:$H$205,"YES",CONFLICTS!$I$6:$I$205,"OPEN",CONFLICTS!$R$6:$R$205,"VALID")&gt;0,"OPEN",IF(COUNTIFS(CONFLICTS!$B$6:$B$205,A159,CONFLICTS!$I$6:$I$205,"RESOLVED",CONFLICTS!$R$6:$R$205,"VALID")&gt;0,"RESOLVED","NONE")))</x:f>
      </x:c>
      <x:c r="I159" s="17"/>
      <x:c r="J159" s="17"/>
      <x:c r="K159" s="21" t="str">
        <x:f>IF(C159="","",IF(AND(COUNTIF(LISTS!$B$2:$B$10,C159)=1,C159=UPPER(C159)),"VALID","INVALID"))</x:f>
      </x:c>
      <x:c r="L159" s="21" t="str">
        <x:f>IF(E159="","",IF(AND(COUNTIF(LISTS!$A$2:$A$8,E159)=1,E159=UPPER(E159)),"VALID","INVALID"))</x:f>
      </x:c>
      <x:c r="M159" s="21" t="str">
        <x:f>IF(F159="","",IF(AND(COUNTIF(LISTS!$D$2:$D$4,F159)=1,IFERROR(FIND(F159,UPPER(F159)),0)=1),"VALID","INVALID"))</x:f>
      </x:c>
      <x:c r="N159" s="21" t="str">
        <x:f>IF(G159="","",IF(AND(COUNTIF(LISTS!$E$2:$E$4,G159)=1,IFERROR(FIND(G159,UPPER(G159)),0)=1),"VALID","INVALID"))</x:f>
      </x:c>
      <x:c r="O159" s="21" t="str">
        <x:f>IF(I159="","",IF(AND(COUNTIF(LISTS!$I$2:$I$4,I159)=1,IFERROR(FIND(I159,UPPER(I159)),0)=1),"VALID","INVALID"))</x:f>
      </x:c>
      <x:c r="P159" s="21" t="str">
        <x:f>IF(A159="","",IF(COUNTIF($A$6:$A$205,A159)&gt;1,"INVALID - DUPLICATE ID",IF(AND(B159&lt;&gt;"",D159&lt;&gt;"",J159&lt;&gt;"",OR(H159="NONE",H159="OPEN",H159="RESOLVED"),K159="VALID",L159="VALID",M159="VALID",N159="VALID",O159="VALID"),"VALID","INVALID - CONTROL TOKEN")))</x:f>
      </x:c>
      <x:c r="Q159" s="21" t="str">
        <x:f>IF(A159="","",IF(COUNTIFS(EVIDENCE_PACKET!$A$6:$A$205,D159,EVIDENCE_PACKET!$B$6:$B$205,A159,EVIDENCE_PACKET!$O$6:$O$205,"VALID")=1,"READY","INVALID - EVIDENCE LINK"))</x:f>
      </x:c>
      <x:c r="R159" s="21" t="str">
        <x:f>IF(A159="","",IF(OR(P159&lt;&gt;"VALID",Q159&lt;&gt;"READY",X159&lt;&gt;"MATCH"),"BLOCKED",IF(AND(C159="REGULATORY / REGISTRATION STATUS",E159="REGULATOR / OFFICIAL REGISTER"),"FIT",IF(AND(OR(C159="SERVICE EXISTS / IS OFFERED",C159="ACCESS / AVAILABILITY"),E159="PROVIDER FIRST-PARTY PAGE"),"FIT",IF(AND(C159="EXPERIENCE SIGNAL",E159="REVIEW / FORUM / TESTIMONIAL"),"FIT",IF(AND(C159="VISIBILITY / DISCOVERY",E159="SEARCH / VISIBILITY OBSERVATION"),"FIT",IF(AND(C159="PUBLIC MARKETING / ADVERTISING CLAIM",E159="UK ADVERTISING / CLAIMS GOVERNANCE"),"FIT",IF(AND(OR(C159="CLINICAL EFFICACY / EFFECT",C159="SAFETY",C159="PATIENT ELIGIBILITY / SUITABILITY"),OR(E159="CLINICAL GUIDELINE / EVIDENCE STANDARD",E159="MANUFACTURER / PRODUCT PAGE")),"REVIEW","MISMATCH"))))))))</x:f>
      </x:c>
      <x:c r="S159" s="21" t="str">
        <x:f>IF(A159="","",IF(OR(P159&lt;&gt;"VALID",Q159&lt;&gt;"READY",X159&lt;&gt;"MATCH"),"BLOCKED",IF(W159="UNRESOLVED","BLOCKED - EVIDENCE UNRESOLVED",IF(W159="INFERRED","ESCALATE",IF(F159&lt;&gt;"CURRENT","BLOCKED - FRESHNESS",IF(G159&lt;&gt;"YES","BLOCKED - JURISDICTION",IF(H159="OPEN","BLOCKED - CONFLICT",IF(AND(OR(C159="CLINICAL EFFICACY / EFFECT",C159="SAFETY",C159="PATIENT ELIGIBILITY / SUITABILITY"),I159="REQUIRED / NOT COMPLETED"),"ESCALATE",IF(R159="MISMATCH","BLOCKED",IF(R159="REVIEW","ESCALATE","READY"))))))))))</x:f>
      </x:c>
      <x:c r="T159" s="21" t="str">
        <x:f>IF(A159="","",IF(S159="READY",IF(C159="REGULATORY / REGISTRATION STATUS","PUBLISH OFFICIAL STATUS",IF(OR(C159="SERVICE EXISTS / IS OFFERED",C159="ACCESS / AVAILABILITY"),"PUBLISH SERVICE FACT",IF(C159="PUBLIC MARKETING / ADVERTISING CLAIM","PUBLISH SCOPED CONTEXT",IF(C159="EXPERIENCE SIGNAL","REFERENCE ONLY",IF(C159="VISIBILITY / DISCOVERY","DISCOVERY ONLY","PUBLISH SCOPED CONTEXT"))))),IF(S159="ESCALATE","ESCALATE","REFUSE STRONGER CLAIM")))</x:f>
      </x:c>
      <x:c r="U159" s="21" t="str">
        <x:f>IF(A159="","",IF(C159="REGULATORY / REGISTRATION STATUS","Do not infer clinical superiority, outcomes or current capacity.",IF(OR(C159="SERVICE EXISTS / IS OFFERED",C159="ACCESS / AVAILABILITY"),"Do not infer efficacy, safety, suitability or comparative quality.",IF(C159="PUBLIC MARKETING / ADVERTISING CLAIM","Do not infer clinical efficacy, patient suitability, treatment outcomes or legal clearance for a specific advert.",IF(C159="EXPERIENCE SIGNAL","Do not infer representative efficacy, safety rates or causal outcomes.",IF(C159="VISIBILITY / DISCOVERY","Do not infer healthcare quality, efficacy, safety, capacity or suitability.","Do not infer a consequential healthcare claim beyond the reviewed evidence scope."))))))</x:f>
      </x:c>
      <x:c r="V159" s="21" t="str">
        <x:f>IF(A159="","","Reopen when source role, freshness, jurisdiction, material conflict, specialist-review state or claim scope changes.")</x:f>
      </x:c>
      <x:c r="W159" s="34" t="str">
        <x:f>IF(D159="","",IF(COUNTIFS(EVIDENCE_PACKET!$A$6:$A$205,D159,EVIDENCE_PACKET!$B$6:$B$205,A159,EVIDENCE_PACKET!$O$6:$O$205,"VALID")=1,VLOOKUP(D159,EVIDENCE_PACKET!$A$6:$O$205,5,FALSE),"INVALID LINK"))</x:f>
      </x:c>
      <x:c r="X159" s="34" t="str">
        <x:f>IF(A159="","",IF(Q159&lt;&gt;"READY","INVALID - EVIDENCE LINK",IF(AND(E159=VLOOKUP(D159,EVIDENCE_PACKET!$A$6:$O$205,3,FALSE),W159=VLOOKUP(D159,EVIDENCE_PACKET!$A$6:$O$205,5,FALSE),F159=VLOOKUP(D159,EVIDENCE_PACKET!$A$6:$O$205,6,FALSE),G159=VLOOKUP(D159,EVIDENCE_PACKET!$A$6:$O$205,7,FALSE)),"MATCH","MISMATCH - UPSTREAM EVIDENCE")))</x:f>
      </x:c>
    </x:row>
    <x:row r="160">
      <x:c r="A160" s="17"/>
      <x:c r="B160" s="17"/>
      <x:c r="C160" s="17"/>
      <x:c r="D160" s="17"/>
      <x:c r="E160" s="34" t="str">
        <x:f>IF(D160="","",IF(COUNTIFS(EVIDENCE_PACKET!$A$6:$A$205,D160,EVIDENCE_PACKET!$B$6:$B$205,A160,EVIDENCE_PACKET!$O$6:$O$205,"VALID")=1,VLOOKUP(D160,EVIDENCE_PACKET!$A$6:$O$205,3,FALSE),"INVALID LINK"))</x:f>
      </x:c>
      <x:c r="F160" s="34" t="str">
        <x:f>IF(D160="","",IF(COUNTIFS(EVIDENCE_PACKET!$A$6:$A$205,D160,EVIDENCE_PACKET!$B$6:$B$205,A160,EVIDENCE_PACKET!$O$6:$O$205,"VALID")=1,VLOOKUP(D160,EVIDENCE_PACKET!$A$6:$O$205,6,FALSE),"INVALID LINK"))</x:f>
      </x:c>
      <x:c r="G160" s="34" t="str">
        <x:f>IF(D160="","",IF(COUNTIFS(EVIDENCE_PACKET!$A$6:$A$205,D160,EVIDENCE_PACKET!$B$6:$B$205,A160,EVIDENCE_PACKET!$O$6:$O$205,"VALID")=1,VLOOKUP(D160,EVIDENCE_PACKET!$A$6:$O$205,7,FALSE),"INVALID LINK"))</x:f>
      </x:c>
      <x:c r="H160" s="34" t="str">
        <x:f>IF(A160="","",IF(COUNTIFS(CONFLICTS!$B$6:$B$205,A160,CONFLICTS!$H$6:$H$205,"YES",CONFLICTS!$I$6:$I$205,"OPEN",CONFLICTS!$R$6:$R$205,"VALID")&gt;0,"OPEN",IF(COUNTIFS(CONFLICTS!$B$6:$B$205,A160,CONFLICTS!$I$6:$I$205,"RESOLVED",CONFLICTS!$R$6:$R$205,"VALID")&gt;0,"RESOLVED","NONE")))</x:f>
      </x:c>
      <x:c r="I160" s="17"/>
      <x:c r="J160" s="17"/>
      <x:c r="K160" s="21" t="str">
        <x:f>IF(C160="","",IF(AND(COUNTIF(LISTS!$B$2:$B$10,C160)=1,C160=UPPER(C160)),"VALID","INVALID"))</x:f>
      </x:c>
      <x:c r="L160" s="21" t="str">
        <x:f>IF(E160="","",IF(AND(COUNTIF(LISTS!$A$2:$A$8,E160)=1,E160=UPPER(E160)),"VALID","INVALID"))</x:f>
      </x:c>
      <x:c r="M160" s="21" t="str">
        <x:f>IF(F160="","",IF(AND(COUNTIF(LISTS!$D$2:$D$4,F160)=1,IFERROR(FIND(F160,UPPER(F160)),0)=1),"VALID","INVALID"))</x:f>
      </x:c>
      <x:c r="N160" s="21" t="str">
        <x:f>IF(G160="","",IF(AND(COUNTIF(LISTS!$E$2:$E$4,G160)=1,IFERROR(FIND(G160,UPPER(G160)),0)=1),"VALID","INVALID"))</x:f>
      </x:c>
      <x:c r="O160" s="21" t="str">
        <x:f>IF(I160="","",IF(AND(COUNTIF(LISTS!$I$2:$I$4,I160)=1,IFERROR(FIND(I160,UPPER(I160)),0)=1),"VALID","INVALID"))</x:f>
      </x:c>
      <x:c r="P160" s="21" t="str">
        <x:f>IF(A160="","",IF(COUNTIF($A$6:$A$205,A160)&gt;1,"INVALID - DUPLICATE ID",IF(AND(B160&lt;&gt;"",D160&lt;&gt;"",J160&lt;&gt;"",OR(H160="NONE",H160="OPEN",H160="RESOLVED"),K160="VALID",L160="VALID",M160="VALID",N160="VALID",O160="VALID"),"VALID","INVALID - CONTROL TOKEN")))</x:f>
      </x:c>
      <x:c r="Q160" s="21" t="str">
        <x:f>IF(A160="","",IF(COUNTIFS(EVIDENCE_PACKET!$A$6:$A$205,D160,EVIDENCE_PACKET!$B$6:$B$205,A160,EVIDENCE_PACKET!$O$6:$O$205,"VALID")=1,"READY","INVALID - EVIDENCE LINK"))</x:f>
      </x:c>
      <x:c r="R160" s="21" t="str">
        <x:f>IF(A160="","",IF(OR(P160&lt;&gt;"VALID",Q160&lt;&gt;"READY",X160&lt;&gt;"MATCH"),"BLOCKED",IF(AND(C160="REGULATORY / REGISTRATION STATUS",E160="REGULATOR / OFFICIAL REGISTER"),"FIT",IF(AND(OR(C160="SERVICE EXISTS / IS OFFERED",C160="ACCESS / AVAILABILITY"),E160="PROVIDER FIRST-PARTY PAGE"),"FIT",IF(AND(C160="EXPERIENCE SIGNAL",E160="REVIEW / FORUM / TESTIMONIAL"),"FIT",IF(AND(C160="VISIBILITY / DISCOVERY",E160="SEARCH / VISIBILITY OBSERVATION"),"FIT",IF(AND(C160="PUBLIC MARKETING / ADVERTISING CLAIM",E160="UK ADVERTISING / CLAIMS GOVERNANCE"),"FIT",IF(AND(OR(C160="CLINICAL EFFICACY / EFFECT",C160="SAFETY",C160="PATIENT ELIGIBILITY / SUITABILITY"),OR(E160="CLINICAL GUIDELINE / EVIDENCE STANDARD",E160="MANUFACTURER / PRODUCT PAGE")),"REVIEW","MISMATCH"))))))))</x:f>
      </x:c>
      <x:c r="S160" s="21" t="str">
        <x:f>IF(A160="","",IF(OR(P160&lt;&gt;"VALID",Q160&lt;&gt;"READY",X160&lt;&gt;"MATCH"),"BLOCKED",IF(W160="UNRESOLVED","BLOCKED - EVIDENCE UNRESOLVED",IF(W160="INFERRED","ESCALATE",IF(F160&lt;&gt;"CURRENT","BLOCKED - FRESHNESS",IF(G160&lt;&gt;"YES","BLOCKED - JURISDICTION",IF(H160="OPEN","BLOCKED - CONFLICT",IF(AND(OR(C160="CLINICAL EFFICACY / EFFECT",C160="SAFETY",C160="PATIENT ELIGIBILITY / SUITABILITY"),I160="REQUIRED / NOT COMPLETED"),"ESCALATE",IF(R160="MISMATCH","BLOCKED",IF(R160="REVIEW","ESCALATE","READY"))))))))))</x:f>
      </x:c>
      <x:c r="T160" s="21" t="str">
        <x:f>IF(A160="","",IF(S160="READY",IF(C160="REGULATORY / REGISTRATION STATUS","PUBLISH OFFICIAL STATUS",IF(OR(C160="SERVICE EXISTS / IS OFFERED",C160="ACCESS / AVAILABILITY"),"PUBLISH SERVICE FACT",IF(C160="PUBLIC MARKETING / ADVERTISING CLAIM","PUBLISH SCOPED CONTEXT",IF(C160="EXPERIENCE SIGNAL","REFERENCE ONLY",IF(C160="VISIBILITY / DISCOVERY","DISCOVERY ONLY","PUBLISH SCOPED CONTEXT"))))),IF(S160="ESCALATE","ESCALATE","REFUSE STRONGER CLAIM")))</x:f>
      </x:c>
      <x:c r="U160" s="21" t="str">
        <x:f>IF(A160="","",IF(C160="REGULATORY / REGISTRATION STATUS","Do not infer clinical superiority, outcomes or current capacity.",IF(OR(C160="SERVICE EXISTS / IS OFFERED",C160="ACCESS / AVAILABILITY"),"Do not infer efficacy, safety, suitability or comparative quality.",IF(C160="PUBLIC MARKETING / ADVERTISING CLAIM","Do not infer clinical efficacy, patient suitability, treatment outcomes or legal clearance for a specific advert.",IF(C160="EXPERIENCE SIGNAL","Do not infer representative efficacy, safety rates or causal outcomes.",IF(C160="VISIBILITY / DISCOVERY","Do not infer healthcare quality, efficacy, safety, capacity or suitability.","Do not infer a consequential healthcare claim beyond the reviewed evidence scope."))))))</x:f>
      </x:c>
      <x:c r="V160" s="21" t="str">
        <x:f>IF(A160="","","Reopen when source role, freshness, jurisdiction, material conflict, specialist-review state or claim scope changes.")</x:f>
      </x:c>
      <x:c r="W160" s="34" t="str">
        <x:f>IF(D160="","",IF(COUNTIFS(EVIDENCE_PACKET!$A$6:$A$205,D160,EVIDENCE_PACKET!$B$6:$B$205,A160,EVIDENCE_PACKET!$O$6:$O$205,"VALID")=1,VLOOKUP(D160,EVIDENCE_PACKET!$A$6:$O$205,5,FALSE),"INVALID LINK"))</x:f>
      </x:c>
      <x:c r="X160" s="34" t="str">
        <x:f>IF(A160="","",IF(Q160&lt;&gt;"READY","INVALID - EVIDENCE LINK",IF(AND(E160=VLOOKUP(D160,EVIDENCE_PACKET!$A$6:$O$205,3,FALSE),W160=VLOOKUP(D160,EVIDENCE_PACKET!$A$6:$O$205,5,FALSE),F160=VLOOKUP(D160,EVIDENCE_PACKET!$A$6:$O$205,6,FALSE),G160=VLOOKUP(D160,EVIDENCE_PACKET!$A$6:$O$205,7,FALSE)),"MATCH","MISMATCH - UPSTREAM EVIDENCE")))</x:f>
      </x:c>
    </x:row>
    <x:row r="161">
      <x:c r="A161" s="17"/>
      <x:c r="B161" s="17"/>
      <x:c r="C161" s="17"/>
      <x:c r="D161" s="17"/>
      <x:c r="E161" s="34" t="str">
        <x:f>IF(D161="","",IF(COUNTIFS(EVIDENCE_PACKET!$A$6:$A$205,D161,EVIDENCE_PACKET!$B$6:$B$205,A161,EVIDENCE_PACKET!$O$6:$O$205,"VALID")=1,VLOOKUP(D161,EVIDENCE_PACKET!$A$6:$O$205,3,FALSE),"INVALID LINK"))</x:f>
      </x:c>
      <x:c r="F161" s="34" t="str">
        <x:f>IF(D161="","",IF(COUNTIFS(EVIDENCE_PACKET!$A$6:$A$205,D161,EVIDENCE_PACKET!$B$6:$B$205,A161,EVIDENCE_PACKET!$O$6:$O$205,"VALID")=1,VLOOKUP(D161,EVIDENCE_PACKET!$A$6:$O$205,6,FALSE),"INVALID LINK"))</x:f>
      </x:c>
      <x:c r="G161" s="34" t="str">
        <x:f>IF(D161="","",IF(COUNTIFS(EVIDENCE_PACKET!$A$6:$A$205,D161,EVIDENCE_PACKET!$B$6:$B$205,A161,EVIDENCE_PACKET!$O$6:$O$205,"VALID")=1,VLOOKUP(D161,EVIDENCE_PACKET!$A$6:$O$205,7,FALSE),"INVALID LINK"))</x:f>
      </x:c>
      <x:c r="H161" s="34" t="str">
        <x:f>IF(A161="","",IF(COUNTIFS(CONFLICTS!$B$6:$B$205,A161,CONFLICTS!$H$6:$H$205,"YES",CONFLICTS!$I$6:$I$205,"OPEN",CONFLICTS!$R$6:$R$205,"VALID")&gt;0,"OPEN",IF(COUNTIFS(CONFLICTS!$B$6:$B$205,A161,CONFLICTS!$I$6:$I$205,"RESOLVED",CONFLICTS!$R$6:$R$205,"VALID")&gt;0,"RESOLVED","NONE")))</x:f>
      </x:c>
      <x:c r="I161" s="17"/>
      <x:c r="J161" s="17"/>
      <x:c r="K161" s="21" t="str">
        <x:f>IF(C161="","",IF(AND(COUNTIF(LISTS!$B$2:$B$10,C161)=1,C161=UPPER(C161)),"VALID","INVALID"))</x:f>
      </x:c>
      <x:c r="L161" s="21" t="str">
        <x:f>IF(E161="","",IF(AND(COUNTIF(LISTS!$A$2:$A$8,E161)=1,E161=UPPER(E161)),"VALID","INVALID"))</x:f>
      </x:c>
      <x:c r="M161" s="21" t="str">
        <x:f>IF(F161="","",IF(AND(COUNTIF(LISTS!$D$2:$D$4,F161)=1,IFERROR(FIND(F161,UPPER(F161)),0)=1),"VALID","INVALID"))</x:f>
      </x:c>
      <x:c r="N161" s="21" t="str">
        <x:f>IF(G161="","",IF(AND(COUNTIF(LISTS!$E$2:$E$4,G161)=1,IFERROR(FIND(G161,UPPER(G161)),0)=1),"VALID","INVALID"))</x:f>
      </x:c>
      <x:c r="O161" s="21" t="str">
        <x:f>IF(I161="","",IF(AND(COUNTIF(LISTS!$I$2:$I$4,I161)=1,IFERROR(FIND(I161,UPPER(I161)),0)=1),"VALID","INVALID"))</x:f>
      </x:c>
      <x:c r="P161" s="21" t="str">
        <x:f>IF(A161="","",IF(COUNTIF($A$6:$A$205,A161)&gt;1,"INVALID - DUPLICATE ID",IF(AND(B161&lt;&gt;"",D161&lt;&gt;"",J161&lt;&gt;"",OR(H161="NONE",H161="OPEN",H161="RESOLVED"),K161="VALID",L161="VALID",M161="VALID",N161="VALID",O161="VALID"),"VALID","INVALID - CONTROL TOKEN")))</x:f>
      </x:c>
      <x:c r="Q161" s="21" t="str">
        <x:f>IF(A161="","",IF(COUNTIFS(EVIDENCE_PACKET!$A$6:$A$205,D161,EVIDENCE_PACKET!$B$6:$B$205,A161,EVIDENCE_PACKET!$O$6:$O$205,"VALID")=1,"READY","INVALID - EVIDENCE LINK"))</x:f>
      </x:c>
      <x:c r="R161" s="21" t="str">
        <x:f>IF(A161="","",IF(OR(P161&lt;&gt;"VALID",Q161&lt;&gt;"READY",X161&lt;&gt;"MATCH"),"BLOCKED",IF(AND(C161="REGULATORY / REGISTRATION STATUS",E161="REGULATOR / OFFICIAL REGISTER"),"FIT",IF(AND(OR(C161="SERVICE EXISTS / IS OFFERED",C161="ACCESS / AVAILABILITY"),E161="PROVIDER FIRST-PARTY PAGE"),"FIT",IF(AND(C161="EXPERIENCE SIGNAL",E161="REVIEW / FORUM / TESTIMONIAL"),"FIT",IF(AND(C161="VISIBILITY / DISCOVERY",E161="SEARCH / VISIBILITY OBSERVATION"),"FIT",IF(AND(C161="PUBLIC MARKETING / ADVERTISING CLAIM",E161="UK ADVERTISING / CLAIMS GOVERNANCE"),"FIT",IF(AND(OR(C161="CLINICAL EFFICACY / EFFECT",C161="SAFETY",C161="PATIENT ELIGIBILITY / SUITABILITY"),OR(E161="CLINICAL GUIDELINE / EVIDENCE STANDARD",E161="MANUFACTURER / PRODUCT PAGE")),"REVIEW","MISMATCH"))))))))</x:f>
      </x:c>
      <x:c r="S161" s="21" t="str">
        <x:f>IF(A161="","",IF(OR(P161&lt;&gt;"VALID",Q161&lt;&gt;"READY",X161&lt;&gt;"MATCH"),"BLOCKED",IF(W161="UNRESOLVED","BLOCKED - EVIDENCE UNRESOLVED",IF(W161="INFERRED","ESCALATE",IF(F161&lt;&gt;"CURRENT","BLOCKED - FRESHNESS",IF(G161&lt;&gt;"YES","BLOCKED - JURISDICTION",IF(H161="OPEN","BLOCKED - CONFLICT",IF(AND(OR(C161="CLINICAL EFFICACY / EFFECT",C161="SAFETY",C161="PATIENT ELIGIBILITY / SUITABILITY"),I161="REQUIRED / NOT COMPLETED"),"ESCALATE",IF(R161="MISMATCH","BLOCKED",IF(R161="REVIEW","ESCALATE","READY"))))))))))</x:f>
      </x:c>
      <x:c r="T161" s="21" t="str">
        <x:f>IF(A161="","",IF(S161="READY",IF(C161="REGULATORY / REGISTRATION STATUS","PUBLISH OFFICIAL STATUS",IF(OR(C161="SERVICE EXISTS / IS OFFERED",C161="ACCESS / AVAILABILITY"),"PUBLISH SERVICE FACT",IF(C161="PUBLIC MARKETING / ADVERTISING CLAIM","PUBLISH SCOPED CONTEXT",IF(C161="EXPERIENCE SIGNAL","REFERENCE ONLY",IF(C161="VISIBILITY / DISCOVERY","DISCOVERY ONLY","PUBLISH SCOPED CONTEXT"))))),IF(S161="ESCALATE","ESCALATE","REFUSE STRONGER CLAIM")))</x:f>
      </x:c>
      <x:c r="U161" s="21" t="str">
        <x:f>IF(A161="","",IF(C161="REGULATORY / REGISTRATION STATUS","Do not infer clinical superiority, outcomes or current capacity.",IF(OR(C161="SERVICE EXISTS / IS OFFERED",C161="ACCESS / AVAILABILITY"),"Do not infer efficacy, safety, suitability or comparative quality.",IF(C161="PUBLIC MARKETING / ADVERTISING CLAIM","Do not infer clinical efficacy, patient suitability, treatment outcomes or legal clearance for a specific advert.",IF(C161="EXPERIENCE SIGNAL","Do not infer representative efficacy, safety rates or causal outcomes.",IF(C161="VISIBILITY / DISCOVERY","Do not infer healthcare quality, efficacy, safety, capacity or suitability.","Do not infer a consequential healthcare claim beyond the reviewed evidence scope."))))))</x:f>
      </x:c>
      <x:c r="V161" s="21" t="str">
        <x:f>IF(A161="","","Reopen when source role, freshness, jurisdiction, material conflict, specialist-review state or claim scope changes.")</x:f>
      </x:c>
      <x:c r="W161" s="34" t="str">
        <x:f>IF(D161="","",IF(COUNTIFS(EVIDENCE_PACKET!$A$6:$A$205,D161,EVIDENCE_PACKET!$B$6:$B$205,A161,EVIDENCE_PACKET!$O$6:$O$205,"VALID")=1,VLOOKUP(D161,EVIDENCE_PACKET!$A$6:$O$205,5,FALSE),"INVALID LINK"))</x:f>
      </x:c>
      <x:c r="X161" s="34" t="str">
        <x:f>IF(A161="","",IF(Q161&lt;&gt;"READY","INVALID - EVIDENCE LINK",IF(AND(E161=VLOOKUP(D161,EVIDENCE_PACKET!$A$6:$O$205,3,FALSE),W161=VLOOKUP(D161,EVIDENCE_PACKET!$A$6:$O$205,5,FALSE),F161=VLOOKUP(D161,EVIDENCE_PACKET!$A$6:$O$205,6,FALSE),G161=VLOOKUP(D161,EVIDENCE_PACKET!$A$6:$O$205,7,FALSE)),"MATCH","MISMATCH - UPSTREAM EVIDENCE")))</x:f>
      </x:c>
    </x:row>
    <x:row r="162">
      <x:c r="A162" s="17"/>
      <x:c r="B162" s="17"/>
      <x:c r="C162" s="17"/>
      <x:c r="D162" s="17"/>
      <x:c r="E162" s="34" t="str">
        <x:f>IF(D162="","",IF(COUNTIFS(EVIDENCE_PACKET!$A$6:$A$205,D162,EVIDENCE_PACKET!$B$6:$B$205,A162,EVIDENCE_PACKET!$O$6:$O$205,"VALID")=1,VLOOKUP(D162,EVIDENCE_PACKET!$A$6:$O$205,3,FALSE),"INVALID LINK"))</x:f>
      </x:c>
      <x:c r="F162" s="34" t="str">
        <x:f>IF(D162="","",IF(COUNTIFS(EVIDENCE_PACKET!$A$6:$A$205,D162,EVIDENCE_PACKET!$B$6:$B$205,A162,EVIDENCE_PACKET!$O$6:$O$205,"VALID")=1,VLOOKUP(D162,EVIDENCE_PACKET!$A$6:$O$205,6,FALSE),"INVALID LINK"))</x:f>
      </x:c>
      <x:c r="G162" s="34" t="str">
        <x:f>IF(D162="","",IF(COUNTIFS(EVIDENCE_PACKET!$A$6:$A$205,D162,EVIDENCE_PACKET!$B$6:$B$205,A162,EVIDENCE_PACKET!$O$6:$O$205,"VALID")=1,VLOOKUP(D162,EVIDENCE_PACKET!$A$6:$O$205,7,FALSE),"INVALID LINK"))</x:f>
      </x:c>
      <x:c r="H162" s="34" t="str">
        <x:f>IF(A162="","",IF(COUNTIFS(CONFLICTS!$B$6:$B$205,A162,CONFLICTS!$H$6:$H$205,"YES",CONFLICTS!$I$6:$I$205,"OPEN",CONFLICTS!$R$6:$R$205,"VALID")&gt;0,"OPEN",IF(COUNTIFS(CONFLICTS!$B$6:$B$205,A162,CONFLICTS!$I$6:$I$205,"RESOLVED",CONFLICTS!$R$6:$R$205,"VALID")&gt;0,"RESOLVED","NONE")))</x:f>
      </x:c>
      <x:c r="I162" s="17"/>
      <x:c r="J162" s="17"/>
      <x:c r="K162" s="21" t="str">
        <x:f>IF(C162="","",IF(AND(COUNTIF(LISTS!$B$2:$B$10,C162)=1,C162=UPPER(C162)),"VALID","INVALID"))</x:f>
      </x:c>
      <x:c r="L162" s="21" t="str">
        <x:f>IF(E162="","",IF(AND(COUNTIF(LISTS!$A$2:$A$8,E162)=1,E162=UPPER(E162)),"VALID","INVALID"))</x:f>
      </x:c>
      <x:c r="M162" s="21" t="str">
        <x:f>IF(F162="","",IF(AND(COUNTIF(LISTS!$D$2:$D$4,F162)=1,IFERROR(FIND(F162,UPPER(F162)),0)=1),"VALID","INVALID"))</x:f>
      </x:c>
      <x:c r="N162" s="21" t="str">
        <x:f>IF(G162="","",IF(AND(COUNTIF(LISTS!$E$2:$E$4,G162)=1,IFERROR(FIND(G162,UPPER(G162)),0)=1),"VALID","INVALID"))</x:f>
      </x:c>
      <x:c r="O162" s="21" t="str">
        <x:f>IF(I162="","",IF(AND(COUNTIF(LISTS!$I$2:$I$4,I162)=1,IFERROR(FIND(I162,UPPER(I162)),0)=1),"VALID","INVALID"))</x:f>
      </x:c>
      <x:c r="P162" s="21" t="str">
        <x:f>IF(A162="","",IF(COUNTIF($A$6:$A$205,A162)&gt;1,"INVALID - DUPLICATE ID",IF(AND(B162&lt;&gt;"",D162&lt;&gt;"",J162&lt;&gt;"",OR(H162="NONE",H162="OPEN",H162="RESOLVED"),K162="VALID",L162="VALID",M162="VALID",N162="VALID",O162="VALID"),"VALID","INVALID - CONTROL TOKEN")))</x:f>
      </x:c>
      <x:c r="Q162" s="21" t="str">
        <x:f>IF(A162="","",IF(COUNTIFS(EVIDENCE_PACKET!$A$6:$A$205,D162,EVIDENCE_PACKET!$B$6:$B$205,A162,EVIDENCE_PACKET!$O$6:$O$205,"VALID")=1,"READY","INVALID - EVIDENCE LINK"))</x:f>
      </x:c>
      <x:c r="R162" s="21" t="str">
        <x:f>IF(A162="","",IF(OR(P162&lt;&gt;"VALID",Q162&lt;&gt;"READY",X162&lt;&gt;"MATCH"),"BLOCKED",IF(AND(C162="REGULATORY / REGISTRATION STATUS",E162="REGULATOR / OFFICIAL REGISTER"),"FIT",IF(AND(OR(C162="SERVICE EXISTS / IS OFFERED",C162="ACCESS / AVAILABILITY"),E162="PROVIDER FIRST-PARTY PAGE"),"FIT",IF(AND(C162="EXPERIENCE SIGNAL",E162="REVIEW / FORUM / TESTIMONIAL"),"FIT",IF(AND(C162="VISIBILITY / DISCOVERY",E162="SEARCH / VISIBILITY OBSERVATION"),"FIT",IF(AND(C162="PUBLIC MARKETING / ADVERTISING CLAIM",E162="UK ADVERTISING / CLAIMS GOVERNANCE"),"FIT",IF(AND(OR(C162="CLINICAL EFFICACY / EFFECT",C162="SAFETY",C162="PATIENT ELIGIBILITY / SUITABILITY"),OR(E162="CLINICAL GUIDELINE / EVIDENCE STANDARD",E162="MANUFACTURER / PRODUCT PAGE")),"REVIEW","MISMATCH"))))))))</x:f>
      </x:c>
      <x:c r="S162" s="21" t="str">
        <x:f>IF(A162="","",IF(OR(P162&lt;&gt;"VALID",Q162&lt;&gt;"READY",X162&lt;&gt;"MATCH"),"BLOCKED",IF(W162="UNRESOLVED","BLOCKED - EVIDENCE UNRESOLVED",IF(W162="INFERRED","ESCALATE",IF(F162&lt;&gt;"CURRENT","BLOCKED - FRESHNESS",IF(G162&lt;&gt;"YES","BLOCKED - JURISDICTION",IF(H162="OPEN","BLOCKED - CONFLICT",IF(AND(OR(C162="CLINICAL EFFICACY / EFFECT",C162="SAFETY",C162="PATIENT ELIGIBILITY / SUITABILITY"),I162="REQUIRED / NOT COMPLETED"),"ESCALATE",IF(R162="MISMATCH","BLOCKED",IF(R162="REVIEW","ESCALATE","READY"))))))))))</x:f>
      </x:c>
      <x:c r="T162" s="21" t="str">
        <x:f>IF(A162="","",IF(S162="READY",IF(C162="REGULATORY / REGISTRATION STATUS","PUBLISH OFFICIAL STATUS",IF(OR(C162="SERVICE EXISTS / IS OFFERED",C162="ACCESS / AVAILABILITY"),"PUBLISH SERVICE FACT",IF(C162="PUBLIC MARKETING / ADVERTISING CLAIM","PUBLISH SCOPED CONTEXT",IF(C162="EXPERIENCE SIGNAL","REFERENCE ONLY",IF(C162="VISIBILITY / DISCOVERY","DISCOVERY ONLY","PUBLISH SCOPED CONTEXT"))))),IF(S162="ESCALATE","ESCALATE","REFUSE STRONGER CLAIM")))</x:f>
      </x:c>
      <x:c r="U162" s="21" t="str">
        <x:f>IF(A162="","",IF(C162="REGULATORY / REGISTRATION STATUS","Do not infer clinical superiority, outcomes or current capacity.",IF(OR(C162="SERVICE EXISTS / IS OFFERED",C162="ACCESS / AVAILABILITY"),"Do not infer efficacy, safety, suitability or comparative quality.",IF(C162="PUBLIC MARKETING / ADVERTISING CLAIM","Do not infer clinical efficacy, patient suitability, treatment outcomes or legal clearance for a specific advert.",IF(C162="EXPERIENCE SIGNAL","Do not infer representative efficacy, safety rates or causal outcomes.",IF(C162="VISIBILITY / DISCOVERY","Do not infer healthcare quality, efficacy, safety, capacity or suitability.","Do not infer a consequential healthcare claim beyond the reviewed evidence scope."))))))</x:f>
      </x:c>
      <x:c r="V162" s="21" t="str">
        <x:f>IF(A162="","","Reopen when source role, freshness, jurisdiction, material conflict, specialist-review state or claim scope changes.")</x:f>
      </x:c>
      <x:c r="W162" s="34" t="str">
        <x:f>IF(D162="","",IF(COUNTIFS(EVIDENCE_PACKET!$A$6:$A$205,D162,EVIDENCE_PACKET!$B$6:$B$205,A162,EVIDENCE_PACKET!$O$6:$O$205,"VALID")=1,VLOOKUP(D162,EVIDENCE_PACKET!$A$6:$O$205,5,FALSE),"INVALID LINK"))</x:f>
      </x:c>
      <x:c r="X162" s="34" t="str">
        <x:f>IF(A162="","",IF(Q162&lt;&gt;"READY","INVALID - EVIDENCE LINK",IF(AND(E162=VLOOKUP(D162,EVIDENCE_PACKET!$A$6:$O$205,3,FALSE),W162=VLOOKUP(D162,EVIDENCE_PACKET!$A$6:$O$205,5,FALSE),F162=VLOOKUP(D162,EVIDENCE_PACKET!$A$6:$O$205,6,FALSE),G162=VLOOKUP(D162,EVIDENCE_PACKET!$A$6:$O$205,7,FALSE)),"MATCH","MISMATCH - UPSTREAM EVIDENCE")))</x:f>
      </x:c>
    </x:row>
    <x:row r="163">
      <x:c r="A163" s="17"/>
      <x:c r="B163" s="17"/>
      <x:c r="C163" s="17"/>
      <x:c r="D163" s="17"/>
      <x:c r="E163" s="34" t="str">
        <x:f>IF(D163="","",IF(COUNTIFS(EVIDENCE_PACKET!$A$6:$A$205,D163,EVIDENCE_PACKET!$B$6:$B$205,A163,EVIDENCE_PACKET!$O$6:$O$205,"VALID")=1,VLOOKUP(D163,EVIDENCE_PACKET!$A$6:$O$205,3,FALSE),"INVALID LINK"))</x:f>
      </x:c>
      <x:c r="F163" s="34" t="str">
        <x:f>IF(D163="","",IF(COUNTIFS(EVIDENCE_PACKET!$A$6:$A$205,D163,EVIDENCE_PACKET!$B$6:$B$205,A163,EVIDENCE_PACKET!$O$6:$O$205,"VALID")=1,VLOOKUP(D163,EVIDENCE_PACKET!$A$6:$O$205,6,FALSE),"INVALID LINK"))</x:f>
      </x:c>
      <x:c r="G163" s="34" t="str">
        <x:f>IF(D163="","",IF(COUNTIFS(EVIDENCE_PACKET!$A$6:$A$205,D163,EVIDENCE_PACKET!$B$6:$B$205,A163,EVIDENCE_PACKET!$O$6:$O$205,"VALID")=1,VLOOKUP(D163,EVIDENCE_PACKET!$A$6:$O$205,7,FALSE),"INVALID LINK"))</x:f>
      </x:c>
      <x:c r="H163" s="34" t="str">
        <x:f>IF(A163="","",IF(COUNTIFS(CONFLICTS!$B$6:$B$205,A163,CONFLICTS!$H$6:$H$205,"YES",CONFLICTS!$I$6:$I$205,"OPEN",CONFLICTS!$R$6:$R$205,"VALID")&gt;0,"OPEN",IF(COUNTIFS(CONFLICTS!$B$6:$B$205,A163,CONFLICTS!$I$6:$I$205,"RESOLVED",CONFLICTS!$R$6:$R$205,"VALID")&gt;0,"RESOLVED","NONE")))</x:f>
      </x:c>
      <x:c r="I163" s="17"/>
      <x:c r="J163" s="17"/>
      <x:c r="K163" s="21" t="str">
        <x:f>IF(C163="","",IF(AND(COUNTIF(LISTS!$B$2:$B$10,C163)=1,C163=UPPER(C163)),"VALID","INVALID"))</x:f>
      </x:c>
      <x:c r="L163" s="21" t="str">
        <x:f>IF(E163="","",IF(AND(COUNTIF(LISTS!$A$2:$A$8,E163)=1,E163=UPPER(E163)),"VALID","INVALID"))</x:f>
      </x:c>
      <x:c r="M163" s="21" t="str">
        <x:f>IF(F163="","",IF(AND(COUNTIF(LISTS!$D$2:$D$4,F163)=1,IFERROR(FIND(F163,UPPER(F163)),0)=1),"VALID","INVALID"))</x:f>
      </x:c>
      <x:c r="N163" s="21" t="str">
        <x:f>IF(G163="","",IF(AND(COUNTIF(LISTS!$E$2:$E$4,G163)=1,IFERROR(FIND(G163,UPPER(G163)),0)=1),"VALID","INVALID"))</x:f>
      </x:c>
      <x:c r="O163" s="21" t="str">
        <x:f>IF(I163="","",IF(AND(COUNTIF(LISTS!$I$2:$I$4,I163)=1,IFERROR(FIND(I163,UPPER(I163)),0)=1),"VALID","INVALID"))</x:f>
      </x:c>
      <x:c r="P163" s="21" t="str">
        <x:f>IF(A163="","",IF(COUNTIF($A$6:$A$205,A163)&gt;1,"INVALID - DUPLICATE ID",IF(AND(B163&lt;&gt;"",D163&lt;&gt;"",J163&lt;&gt;"",OR(H163="NONE",H163="OPEN",H163="RESOLVED"),K163="VALID",L163="VALID",M163="VALID",N163="VALID",O163="VALID"),"VALID","INVALID - CONTROL TOKEN")))</x:f>
      </x:c>
      <x:c r="Q163" s="21" t="str">
        <x:f>IF(A163="","",IF(COUNTIFS(EVIDENCE_PACKET!$A$6:$A$205,D163,EVIDENCE_PACKET!$B$6:$B$205,A163,EVIDENCE_PACKET!$O$6:$O$205,"VALID")=1,"READY","INVALID - EVIDENCE LINK"))</x:f>
      </x:c>
      <x:c r="R163" s="21" t="str">
        <x:f>IF(A163="","",IF(OR(P163&lt;&gt;"VALID",Q163&lt;&gt;"READY",X163&lt;&gt;"MATCH"),"BLOCKED",IF(AND(C163="REGULATORY / REGISTRATION STATUS",E163="REGULATOR / OFFICIAL REGISTER"),"FIT",IF(AND(OR(C163="SERVICE EXISTS / IS OFFERED",C163="ACCESS / AVAILABILITY"),E163="PROVIDER FIRST-PARTY PAGE"),"FIT",IF(AND(C163="EXPERIENCE SIGNAL",E163="REVIEW / FORUM / TESTIMONIAL"),"FIT",IF(AND(C163="VISIBILITY / DISCOVERY",E163="SEARCH / VISIBILITY OBSERVATION"),"FIT",IF(AND(C163="PUBLIC MARKETING / ADVERTISING CLAIM",E163="UK ADVERTISING / CLAIMS GOVERNANCE"),"FIT",IF(AND(OR(C163="CLINICAL EFFICACY / EFFECT",C163="SAFETY",C163="PATIENT ELIGIBILITY / SUITABILITY"),OR(E163="CLINICAL GUIDELINE / EVIDENCE STANDARD",E163="MANUFACTURER / PRODUCT PAGE")),"REVIEW","MISMATCH"))))))))</x:f>
      </x:c>
      <x:c r="S163" s="21" t="str">
        <x:f>IF(A163="","",IF(OR(P163&lt;&gt;"VALID",Q163&lt;&gt;"READY",X163&lt;&gt;"MATCH"),"BLOCKED",IF(W163="UNRESOLVED","BLOCKED - EVIDENCE UNRESOLVED",IF(W163="INFERRED","ESCALATE",IF(F163&lt;&gt;"CURRENT","BLOCKED - FRESHNESS",IF(G163&lt;&gt;"YES","BLOCKED - JURISDICTION",IF(H163="OPEN","BLOCKED - CONFLICT",IF(AND(OR(C163="CLINICAL EFFICACY / EFFECT",C163="SAFETY",C163="PATIENT ELIGIBILITY / SUITABILITY"),I163="REQUIRED / NOT COMPLETED"),"ESCALATE",IF(R163="MISMATCH","BLOCKED",IF(R163="REVIEW","ESCALATE","READY"))))))))))</x:f>
      </x:c>
      <x:c r="T163" s="21" t="str">
        <x:f>IF(A163="","",IF(S163="READY",IF(C163="REGULATORY / REGISTRATION STATUS","PUBLISH OFFICIAL STATUS",IF(OR(C163="SERVICE EXISTS / IS OFFERED",C163="ACCESS / AVAILABILITY"),"PUBLISH SERVICE FACT",IF(C163="PUBLIC MARKETING / ADVERTISING CLAIM","PUBLISH SCOPED CONTEXT",IF(C163="EXPERIENCE SIGNAL","REFERENCE ONLY",IF(C163="VISIBILITY / DISCOVERY","DISCOVERY ONLY","PUBLISH SCOPED CONTEXT"))))),IF(S163="ESCALATE","ESCALATE","REFUSE STRONGER CLAIM")))</x:f>
      </x:c>
      <x:c r="U163" s="21" t="str">
        <x:f>IF(A163="","",IF(C163="REGULATORY / REGISTRATION STATUS","Do not infer clinical superiority, outcomes or current capacity.",IF(OR(C163="SERVICE EXISTS / IS OFFERED",C163="ACCESS / AVAILABILITY"),"Do not infer efficacy, safety, suitability or comparative quality.",IF(C163="PUBLIC MARKETING / ADVERTISING CLAIM","Do not infer clinical efficacy, patient suitability, treatment outcomes or legal clearance for a specific advert.",IF(C163="EXPERIENCE SIGNAL","Do not infer representative efficacy, safety rates or causal outcomes.",IF(C163="VISIBILITY / DISCOVERY","Do not infer healthcare quality, efficacy, safety, capacity or suitability.","Do not infer a consequential healthcare claim beyond the reviewed evidence scope."))))))</x:f>
      </x:c>
      <x:c r="V163" s="21" t="str">
        <x:f>IF(A163="","","Reopen when source role, freshness, jurisdiction, material conflict, specialist-review state or claim scope changes.")</x:f>
      </x:c>
      <x:c r="W163" s="34" t="str">
        <x:f>IF(D163="","",IF(COUNTIFS(EVIDENCE_PACKET!$A$6:$A$205,D163,EVIDENCE_PACKET!$B$6:$B$205,A163,EVIDENCE_PACKET!$O$6:$O$205,"VALID")=1,VLOOKUP(D163,EVIDENCE_PACKET!$A$6:$O$205,5,FALSE),"INVALID LINK"))</x:f>
      </x:c>
      <x:c r="X163" s="34" t="str">
        <x:f>IF(A163="","",IF(Q163&lt;&gt;"READY","INVALID - EVIDENCE LINK",IF(AND(E163=VLOOKUP(D163,EVIDENCE_PACKET!$A$6:$O$205,3,FALSE),W163=VLOOKUP(D163,EVIDENCE_PACKET!$A$6:$O$205,5,FALSE),F163=VLOOKUP(D163,EVIDENCE_PACKET!$A$6:$O$205,6,FALSE),G163=VLOOKUP(D163,EVIDENCE_PACKET!$A$6:$O$205,7,FALSE)),"MATCH","MISMATCH - UPSTREAM EVIDENCE")))</x:f>
      </x:c>
    </x:row>
    <x:row r="164">
      <x:c r="A164" s="17"/>
      <x:c r="B164" s="17"/>
      <x:c r="C164" s="17"/>
      <x:c r="D164" s="17"/>
      <x:c r="E164" s="34" t="str">
        <x:f>IF(D164="","",IF(COUNTIFS(EVIDENCE_PACKET!$A$6:$A$205,D164,EVIDENCE_PACKET!$B$6:$B$205,A164,EVIDENCE_PACKET!$O$6:$O$205,"VALID")=1,VLOOKUP(D164,EVIDENCE_PACKET!$A$6:$O$205,3,FALSE),"INVALID LINK"))</x:f>
      </x:c>
      <x:c r="F164" s="34" t="str">
        <x:f>IF(D164="","",IF(COUNTIFS(EVIDENCE_PACKET!$A$6:$A$205,D164,EVIDENCE_PACKET!$B$6:$B$205,A164,EVIDENCE_PACKET!$O$6:$O$205,"VALID")=1,VLOOKUP(D164,EVIDENCE_PACKET!$A$6:$O$205,6,FALSE),"INVALID LINK"))</x:f>
      </x:c>
      <x:c r="G164" s="34" t="str">
        <x:f>IF(D164="","",IF(COUNTIFS(EVIDENCE_PACKET!$A$6:$A$205,D164,EVIDENCE_PACKET!$B$6:$B$205,A164,EVIDENCE_PACKET!$O$6:$O$205,"VALID")=1,VLOOKUP(D164,EVIDENCE_PACKET!$A$6:$O$205,7,FALSE),"INVALID LINK"))</x:f>
      </x:c>
      <x:c r="H164" s="34" t="str">
        <x:f>IF(A164="","",IF(COUNTIFS(CONFLICTS!$B$6:$B$205,A164,CONFLICTS!$H$6:$H$205,"YES",CONFLICTS!$I$6:$I$205,"OPEN",CONFLICTS!$R$6:$R$205,"VALID")&gt;0,"OPEN",IF(COUNTIFS(CONFLICTS!$B$6:$B$205,A164,CONFLICTS!$I$6:$I$205,"RESOLVED",CONFLICTS!$R$6:$R$205,"VALID")&gt;0,"RESOLVED","NONE")))</x:f>
      </x:c>
      <x:c r="I164" s="17"/>
      <x:c r="J164" s="17"/>
      <x:c r="K164" s="21" t="str">
        <x:f>IF(C164="","",IF(AND(COUNTIF(LISTS!$B$2:$B$10,C164)=1,C164=UPPER(C164)),"VALID","INVALID"))</x:f>
      </x:c>
      <x:c r="L164" s="21" t="str">
        <x:f>IF(E164="","",IF(AND(COUNTIF(LISTS!$A$2:$A$8,E164)=1,E164=UPPER(E164)),"VALID","INVALID"))</x:f>
      </x:c>
      <x:c r="M164" s="21" t="str">
        <x:f>IF(F164="","",IF(AND(COUNTIF(LISTS!$D$2:$D$4,F164)=1,IFERROR(FIND(F164,UPPER(F164)),0)=1),"VALID","INVALID"))</x:f>
      </x:c>
      <x:c r="N164" s="21" t="str">
        <x:f>IF(G164="","",IF(AND(COUNTIF(LISTS!$E$2:$E$4,G164)=1,IFERROR(FIND(G164,UPPER(G164)),0)=1),"VALID","INVALID"))</x:f>
      </x:c>
      <x:c r="O164" s="21" t="str">
        <x:f>IF(I164="","",IF(AND(COUNTIF(LISTS!$I$2:$I$4,I164)=1,IFERROR(FIND(I164,UPPER(I164)),0)=1),"VALID","INVALID"))</x:f>
      </x:c>
      <x:c r="P164" s="21" t="str">
        <x:f>IF(A164="","",IF(COUNTIF($A$6:$A$205,A164)&gt;1,"INVALID - DUPLICATE ID",IF(AND(B164&lt;&gt;"",D164&lt;&gt;"",J164&lt;&gt;"",OR(H164="NONE",H164="OPEN",H164="RESOLVED"),K164="VALID",L164="VALID",M164="VALID",N164="VALID",O164="VALID"),"VALID","INVALID - CONTROL TOKEN")))</x:f>
      </x:c>
      <x:c r="Q164" s="21" t="str">
        <x:f>IF(A164="","",IF(COUNTIFS(EVIDENCE_PACKET!$A$6:$A$205,D164,EVIDENCE_PACKET!$B$6:$B$205,A164,EVIDENCE_PACKET!$O$6:$O$205,"VALID")=1,"READY","INVALID - EVIDENCE LINK"))</x:f>
      </x:c>
      <x:c r="R164" s="21" t="str">
        <x:f>IF(A164="","",IF(OR(P164&lt;&gt;"VALID",Q164&lt;&gt;"READY",X164&lt;&gt;"MATCH"),"BLOCKED",IF(AND(C164="REGULATORY / REGISTRATION STATUS",E164="REGULATOR / OFFICIAL REGISTER"),"FIT",IF(AND(OR(C164="SERVICE EXISTS / IS OFFERED",C164="ACCESS / AVAILABILITY"),E164="PROVIDER FIRST-PARTY PAGE"),"FIT",IF(AND(C164="EXPERIENCE SIGNAL",E164="REVIEW / FORUM / TESTIMONIAL"),"FIT",IF(AND(C164="VISIBILITY / DISCOVERY",E164="SEARCH / VISIBILITY OBSERVATION"),"FIT",IF(AND(C164="PUBLIC MARKETING / ADVERTISING CLAIM",E164="UK ADVERTISING / CLAIMS GOVERNANCE"),"FIT",IF(AND(OR(C164="CLINICAL EFFICACY / EFFECT",C164="SAFETY",C164="PATIENT ELIGIBILITY / SUITABILITY"),OR(E164="CLINICAL GUIDELINE / EVIDENCE STANDARD",E164="MANUFACTURER / PRODUCT PAGE")),"REVIEW","MISMATCH"))))))))</x:f>
      </x:c>
      <x:c r="S164" s="21" t="str">
        <x:f>IF(A164="","",IF(OR(P164&lt;&gt;"VALID",Q164&lt;&gt;"READY",X164&lt;&gt;"MATCH"),"BLOCKED",IF(W164="UNRESOLVED","BLOCKED - EVIDENCE UNRESOLVED",IF(W164="INFERRED","ESCALATE",IF(F164&lt;&gt;"CURRENT","BLOCKED - FRESHNESS",IF(G164&lt;&gt;"YES","BLOCKED - JURISDICTION",IF(H164="OPEN","BLOCKED - CONFLICT",IF(AND(OR(C164="CLINICAL EFFICACY / EFFECT",C164="SAFETY",C164="PATIENT ELIGIBILITY / SUITABILITY"),I164="REQUIRED / NOT COMPLETED"),"ESCALATE",IF(R164="MISMATCH","BLOCKED",IF(R164="REVIEW","ESCALATE","READY"))))))))))</x:f>
      </x:c>
      <x:c r="T164" s="21" t="str">
        <x:f>IF(A164="","",IF(S164="READY",IF(C164="REGULATORY / REGISTRATION STATUS","PUBLISH OFFICIAL STATUS",IF(OR(C164="SERVICE EXISTS / IS OFFERED",C164="ACCESS / AVAILABILITY"),"PUBLISH SERVICE FACT",IF(C164="PUBLIC MARKETING / ADVERTISING CLAIM","PUBLISH SCOPED CONTEXT",IF(C164="EXPERIENCE SIGNAL","REFERENCE ONLY",IF(C164="VISIBILITY / DISCOVERY","DISCOVERY ONLY","PUBLISH SCOPED CONTEXT"))))),IF(S164="ESCALATE","ESCALATE","REFUSE STRONGER CLAIM")))</x:f>
      </x:c>
      <x:c r="U164" s="21" t="str">
        <x:f>IF(A164="","",IF(C164="REGULATORY / REGISTRATION STATUS","Do not infer clinical superiority, outcomes or current capacity.",IF(OR(C164="SERVICE EXISTS / IS OFFERED",C164="ACCESS / AVAILABILITY"),"Do not infer efficacy, safety, suitability or comparative quality.",IF(C164="PUBLIC MARKETING / ADVERTISING CLAIM","Do not infer clinical efficacy, patient suitability, treatment outcomes or legal clearance for a specific advert.",IF(C164="EXPERIENCE SIGNAL","Do not infer representative efficacy, safety rates or causal outcomes.",IF(C164="VISIBILITY / DISCOVERY","Do not infer healthcare quality, efficacy, safety, capacity or suitability.","Do not infer a consequential healthcare claim beyond the reviewed evidence scope."))))))</x:f>
      </x:c>
      <x:c r="V164" s="21" t="str">
        <x:f>IF(A164="","","Reopen when source role, freshness, jurisdiction, material conflict, specialist-review state or claim scope changes.")</x:f>
      </x:c>
      <x:c r="W164" s="34" t="str">
        <x:f>IF(D164="","",IF(COUNTIFS(EVIDENCE_PACKET!$A$6:$A$205,D164,EVIDENCE_PACKET!$B$6:$B$205,A164,EVIDENCE_PACKET!$O$6:$O$205,"VALID")=1,VLOOKUP(D164,EVIDENCE_PACKET!$A$6:$O$205,5,FALSE),"INVALID LINK"))</x:f>
      </x:c>
      <x:c r="X164" s="34" t="str">
        <x:f>IF(A164="","",IF(Q164&lt;&gt;"READY","INVALID - EVIDENCE LINK",IF(AND(E164=VLOOKUP(D164,EVIDENCE_PACKET!$A$6:$O$205,3,FALSE),W164=VLOOKUP(D164,EVIDENCE_PACKET!$A$6:$O$205,5,FALSE),F164=VLOOKUP(D164,EVIDENCE_PACKET!$A$6:$O$205,6,FALSE),G164=VLOOKUP(D164,EVIDENCE_PACKET!$A$6:$O$205,7,FALSE)),"MATCH","MISMATCH - UPSTREAM EVIDENCE")))</x:f>
      </x:c>
    </x:row>
    <x:row r="165">
      <x:c r="A165" s="17"/>
      <x:c r="B165" s="17"/>
      <x:c r="C165" s="17"/>
      <x:c r="D165" s="17"/>
      <x:c r="E165" s="34" t="str">
        <x:f>IF(D165="","",IF(COUNTIFS(EVIDENCE_PACKET!$A$6:$A$205,D165,EVIDENCE_PACKET!$B$6:$B$205,A165,EVIDENCE_PACKET!$O$6:$O$205,"VALID")=1,VLOOKUP(D165,EVIDENCE_PACKET!$A$6:$O$205,3,FALSE),"INVALID LINK"))</x:f>
      </x:c>
      <x:c r="F165" s="34" t="str">
        <x:f>IF(D165="","",IF(COUNTIFS(EVIDENCE_PACKET!$A$6:$A$205,D165,EVIDENCE_PACKET!$B$6:$B$205,A165,EVIDENCE_PACKET!$O$6:$O$205,"VALID")=1,VLOOKUP(D165,EVIDENCE_PACKET!$A$6:$O$205,6,FALSE),"INVALID LINK"))</x:f>
      </x:c>
      <x:c r="G165" s="34" t="str">
        <x:f>IF(D165="","",IF(COUNTIFS(EVIDENCE_PACKET!$A$6:$A$205,D165,EVIDENCE_PACKET!$B$6:$B$205,A165,EVIDENCE_PACKET!$O$6:$O$205,"VALID")=1,VLOOKUP(D165,EVIDENCE_PACKET!$A$6:$O$205,7,FALSE),"INVALID LINK"))</x:f>
      </x:c>
      <x:c r="H165" s="34" t="str">
        <x:f>IF(A165="","",IF(COUNTIFS(CONFLICTS!$B$6:$B$205,A165,CONFLICTS!$H$6:$H$205,"YES",CONFLICTS!$I$6:$I$205,"OPEN",CONFLICTS!$R$6:$R$205,"VALID")&gt;0,"OPEN",IF(COUNTIFS(CONFLICTS!$B$6:$B$205,A165,CONFLICTS!$I$6:$I$205,"RESOLVED",CONFLICTS!$R$6:$R$205,"VALID")&gt;0,"RESOLVED","NONE")))</x:f>
      </x:c>
      <x:c r="I165" s="17"/>
      <x:c r="J165" s="17"/>
      <x:c r="K165" s="21" t="str">
        <x:f>IF(C165="","",IF(AND(COUNTIF(LISTS!$B$2:$B$10,C165)=1,C165=UPPER(C165)),"VALID","INVALID"))</x:f>
      </x:c>
      <x:c r="L165" s="21" t="str">
        <x:f>IF(E165="","",IF(AND(COUNTIF(LISTS!$A$2:$A$8,E165)=1,E165=UPPER(E165)),"VALID","INVALID"))</x:f>
      </x:c>
      <x:c r="M165" s="21" t="str">
        <x:f>IF(F165="","",IF(AND(COUNTIF(LISTS!$D$2:$D$4,F165)=1,IFERROR(FIND(F165,UPPER(F165)),0)=1),"VALID","INVALID"))</x:f>
      </x:c>
      <x:c r="N165" s="21" t="str">
        <x:f>IF(G165="","",IF(AND(COUNTIF(LISTS!$E$2:$E$4,G165)=1,IFERROR(FIND(G165,UPPER(G165)),0)=1),"VALID","INVALID"))</x:f>
      </x:c>
      <x:c r="O165" s="21" t="str">
        <x:f>IF(I165="","",IF(AND(COUNTIF(LISTS!$I$2:$I$4,I165)=1,IFERROR(FIND(I165,UPPER(I165)),0)=1),"VALID","INVALID"))</x:f>
      </x:c>
      <x:c r="P165" s="21" t="str">
        <x:f>IF(A165="","",IF(COUNTIF($A$6:$A$205,A165)&gt;1,"INVALID - DUPLICATE ID",IF(AND(B165&lt;&gt;"",D165&lt;&gt;"",J165&lt;&gt;"",OR(H165="NONE",H165="OPEN",H165="RESOLVED"),K165="VALID",L165="VALID",M165="VALID",N165="VALID",O165="VALID"),"VALID","INVALID - CONTROL TOKEN")))</x:f>
      </x:c>
      <x:c r="Q165" s="21" t="str">
        <x:f>IF(A165="","",IF(COUNTIFS(EVIDENCE_PACKET!$A$6:$A$205,D165,EVIDENCE_PACKET!$B$6:$B$205,A165,EVIDENCE_PACKET!$O$6:$O$205,"VALID")=1,"READY","INVALID - EVIDENCE LINK"))</x:f>
      </x:c>
      <x:c r="R165" s="21" t="str">
        <x:f>IF(A165="","",IF(OR(P165&lt;&gt;"VALID",Q165&lt;&gt;"READY",X165&lt;&gt;"MATCH"),"BLOCKED",IF(AND(C165="REGULATORY / REGISTRATION STATUS",E165="REGULATOR / OFFICIAL REGISTER"),"FIT",IF(AND(OR(C165="SERVICE EXISTS / IS OFFERED",C165="ACCESS / AVAILABILITY"),E165="PROVIDER FIRST-PARTY PAGE"),"FIT",IF(AND(C165="EXPERIENCE SIGNAL",E165="REVIEW / FORUM / TESTIMONIAL"),"FIT",IF(AND(C165="VISIBILITY / DISCOVERY",E165="SEARCH / VISIBILITY OBSERVATION"),"FIT",IF(AND(C165="PUBLIC MARKETING / ADVERTISING CLAIM",E165="UK ADVERTISING / CLAIMS GOVERNANCE"),"FIT",IF(AND(OR(C165="CLINICAL EFFICACY / EFFECT",C165="SAFETY",C165="PATIENT ELIGIBILITY / SUITABILITY"),OR(E165="CLINICAL GUIDELINE / EVIDENCE STANDARD",E165="MANUFACTURER / PRODUCT PAGE")),"REVIEW","MISMATCH"))))))))</x:f>
      </x:c>
      <x:c r="S165" s="21" t="str">
        <x:f>IF(A165="","",IF(OR(P165&lt;&gt;"VALID",Q165&lt;&gt;"READY",X165&lt;&gt;"MATCH"),"BLOCKED",IF(W165="UNRESOLVED","BLOCKED - EVIDENCE UNRESOLVED",IF(W165="INFERRED","ESCALATE",IF(F165&lt;&gt;"CURRENT","BLOCKED - FRESHNESS",IF(G165&lt;&gt;"YES","BLOCKED - JURISDICTION",IF(H165="OPEN","BLOCKED - CONFLICT",IF(AND(OR(C165="CLINICAL EFFICACY / EFFECT",C165="SAFETY",C165="PATIENT ELIGIBILITY / SUITABILITY"),I165="REQUIRED / NOT COMPLETED"),"ESCALATE",IF(R165="MISMATCH","BLOCKED",IF(R165="REVIEW","ESCALATE","READY"))))))))))</x:f>
      </x:c>
      <x:c r="T165" s="21" t="str">
        <x:f>IF(A165="","",IF(S165="READY",IF(C165="REGULATORY / REGISTRATION STATUS","PUBLISH OFFICIAL STATUS",IF(OR(C165="SERVICE EXISTS / IS OFFERED",C165="ACCESS / AVAILABILITY"),"PUBLISH SERVICE FACT",IF(C165="PUBLIC MARKETING / ADVERTISING CLAIM","PUBLISH SCOPED CONTEXT",IF(C165="EXPERIENCE SIGNAL","REFERENCE ONLY",IF(C165="VISIBILITY / DISCOVERY","DISCOVERY ONLY","PUBLISH SCOPED CONTEXT"))))),IF(S165="ESCALATE","ESCALATE","REFUSE STRONGER CLAIM")))</x:f>
      </x:c>
      <x:c r="U165" s="21" t="str">
        <x:f>IF(A165="","",IF(C165="REGULATORY / REGISTRATION STATUS","Do not infer clinical superiority, outcomes or current capacity.",IF(OR(C165="SERVICE EXISTS / IS OFFERED",C165="ACCESS / AVAILABILITY"),"Do not infer efficacy, safety, suitability or comparative quality.",IF(C165="PUBLIC MARKETING / ADVERTISING CLAIM","Do not infer clinical efficacy, patient suitability, treatment outcomes or legal clearance for a specific advert.",IF(C165="EXPERIENCE SIGNAL","Do not infer representative efficacy, safety rates or causal outcomes.",IF(C165="VISIBILITY / DISCOVERY","Do not infer healthcare quality, efficacy, safety, capacity or suitability.","Do not infer a consequential healthcare claim beyond the reviewed evidence scope."))))))</x:f>
      </x:c>
      <x:c r="V165" s="21" t="str">
        <x:f>IF(A165="","","Reopen when source role, freshness, jurisdiction, material conflict, specialist-review state or claim scope changes.")</x:f>
      </x:c>
      <x:c r="W165" s="34" t="str">
        <x:f>IF(D165="","",IF(COUNTIFS(EVIDENCE_PACKET!$A$6:$A$205,D165,EVIDENCE_PACKET!$B$6:$B$205,A165,EVIDENCE_PACKET!$O$6:$O$205,"VALID")=1,VLOOKUP(D165,EVIDENCE_PACKET!$A$6:$O$205,5,FALSE),"INVALID LINK"))</x:f>
      </x:c>
      <x:c r="X165" s="34" t="str">
        <x:f>IF(A165="","",IF(Q165&lt;&gt;"READY","INVALID - EVIDENCE LINK",IF(AND(E165=VLOOKUP(D165,EVIDENCE_PACKET!$A$6:$O$205,3,FALSE),W165=VLOOKUP(D165,EVIDENCE_PACKET!$A$6:$O$205,5,FALSE),F165=VLOOKUP(D165,EVIDENCE_PACKET!$A$6:$O$205,6,FALSE),G165=VLOOKUP(D165,EVIDENCE_PACKET!$A$6:$O$205,7,FALSE)),"MATCH","MISMATCH - UPSTREAM EVIDENCE")))</x:f>
      </x:c>
    </x:row>
    <x:row r="166">
      <x:c r="A166" s="17"/>
      <x:c r="B166" s="17"/>
      <x:c r="C166" s="17"/>
      <x:c r="D166" s="17"/>
      <x:c r="E166" s="34" t="str">
        <x:f>IF(D166="","",IF(COUNTIFS(EVIDENCE_PACKET!$A$6:$A$205,D166,EVIDENCE_PACKET!$B$6:$B$205,A166,EVIDENCE_PACKET!$O$6:$O$205,"VALID")=1,VLOOKUP(D166,EVIDENCE_PACKET!$A$6:$O$205,3,FALSE),"INVALID LINK"))</x:f>
      </x:c>
      <x:c r="F166" s="34" t="str">
        <x:f>IF(D166="","",IF(COUNTIFS(EVIDENCE_PACKET!$A$6:$A$205,D166,EVIDENCE_PACKET!$B$6:$B$205,A166,EVIDENCE_PACKET!$O$6:$O$205,"VALID")=1,VLOOKUP(D166,EVIDENCE_PACKET!$A$6:$O$205,6,FALSE),"INVALID LINK"))</x:f>
      </x:c>
      <x:c r="G166" s="34" t="str">
        <x:f>IF(D166="","",IF(COUNTIFS(EVIDENCE_PACKET!$A$6:$A$205,D166,EVIDENCE_PACKET!$B$6:$B$205,A166,EVIDENCE_PACKET!$O$6:$O$205,"VALID")=1,VLOOKUP(D166,EVIDENCE_PACKET!$A$6:$O$205,7,FALSE),"INVALID LINK"))</x:f>
      </x:c>
      <x:c r="H166" s="34" t="str">
        <x:f>IF(A166="","",IF(COUNTIFS(CONFLICTS!$B$6:$B$205,A166,CONFLICTS!$H$6:$H$205,"YES",CONFLICTS!$I$6:$I$205,"OPEN",CONFLICTS!$R$6:$R$205,"VALID")&gt;0,"OPEN",IF(COUNTIFS(CONFLICTS!$B$6:$B$205,A166,CONFLICTS!$I$6:$I$205,"RESOLVED",CONFLICTS!$R$6:$R$205,"VALID")&gt;0,"RESOLVED","NONE")))</x:f>
      </x:c>
      <x:c r="I166" s="17"/>
      <x:c r="J166" s="17"/>
      <x:c r="K166" s="21" t="str">
        <x:f>IF(C166="","",IF(AND(COUNTIF(LISTS!$B$2:$B$10,C166)=1,C166=UPPER(C166)),"VALID","INVALID"))</x:f>
      </x:c>
      <x:c r="L166" s="21" t="str">
        <x:f>IF(E166="","",IF(AND(COUNTIF(LISTS!$A$2:$A$8,E166)=1,E166=UPPER(E166)),"VALID","INVALID"))</x:f>
      </x:c>
      <x:c r="M166" s="21" t="str">
        <x:f>IF(F166="","",IF(AND(COUNTIF(LISTS!$D$2:$D$4,F166)=1,IFERROR(FIND(F166,UPPER(F166)),0)=1),"VALID","INVALID"))</x:f>
      </x:c>
      <x:c r="N166" s="21" t="str">
        <x:f>IF(G166="","",IF(AND(COUNTIF(LISTS!$E$2:$E$4,G166)=1,IFERROR(FIND(G166,UPPER(G166)),0)=1),"VALID","INVALID"))</x:f>
      </x:c>
      <x:c r="O166" s="21" t="str">
        <x:f>IF(I166="","",IF(AND(COUNTIF(LISTS!$I$2:$I$4,I166)=1,IFERROR(FIND(I166,UPPER(I166)),0)=1),"VALID","INVALID"))</x:f>
      </x:c>
      <x:c r="P166" s="21" t="str">
        <x:f>IF(A166="","",IF(COUNTIF($A$6:$A$205,A166)&gt;1,"INVALID - DUPLICATE ID",IF(AND(B166&lt;&gt;"",D166&lt;&gt;"",J166&lt;&gt;"",OR(H166="NONE",H166="OPEN",H166="RESOLVED"),K166="VALID",L166="VALID",M166="VALID",N166="VALID",O166="VALID"),"VALID","INVALID - CONTROL TOKEN")))</x:f>
      </x:c>
      <x:c r="Q166" s="21" t="str">
        <x:f>IF(A166="","",IF(COUNTIFS(EVIDENCE_PACKET!$A$6:$A$205,D166,EVIDENCE_PACKET!$B$6:$B$205,A166,EVIDENCE_PACKET!$O$6:$O$205,"VALID")=1,"READY","INVALID - EVIDENCE LINK"))</x:f>
      </x:c>
      <x:c r="R166" s="21" t="str">
        <x:f>IF(A166="","",IF(OR(P166&lt;&gt;"VALID",Q166&lt;&gt;"READY",X166&lt;&gt;"MATCH"),"BLOCKED",IF(AND(C166="REGULATORY / REGISTRATION STATUS",E166="REGULATOR / OFFICIAL REGISTER"),"FIT",IF(AND(OR(C166="SERVICE EXISTS / IS OFFERED",C166="ACCESS / AVAILABILITY"),E166="PROVIDER FIRST-PARTY PAGE"),"FIT",IF(AND(C166="EXPERIENCE SIGNAL",E166="REVIEW / FORUM / TESTIMONIAL"),"FIT",IF(AND(C166="VISIBILITY / DISCOVERY",E166="SEARCH / VISIBILITY OBSERVATION"),"FIT",IF(AND(C166="PUBLIC MARKETING / ADVERTISING CLAIM",E166="UK ADVERTISING / CLAIMS GOVERNANCE"),"FIT",IF(AND(OR(C166="CLINICAL EFFICACY / EFFECT",C166="SAFETY",C166="PATIENT ELIGIBILITY / SUITABILITY"),OR(E166="CLINICAL GUIDELINE / EVIDENCE STANDARD",E166="MANUFACTURER / PRODUCT PAGE")),"REVIEW","MISMATCH"))))))))</x:f>
      </x:c>
      <x:c r="S166" s="21" t="str">
        <x:f>IF(A166="","",IF(OR(P166&lt;&gt;"VALID",Q166&lt;&gt;"READY",X166&lt;&gt;"MATCH"),"BLOCKED",IF(W166="UNRESOLVED","BLOCKED - EVIDENCE UNRESOLVED",IF(W166="INFERRED","ESCALATE",IF(F166&lt;&gt;"CURRENT","BLOCKED - FRESHNESS",IF(G166&lt;&gt;"YES","BLOCKED - JURISDICTION",IF(H166="OPEN","BLOCKED - CONFLICT",IF(AND(OR(C166="CLINICAL EFFICACY / EFFECT",C166="SAFETY",C166="PATIENT ELIGIBILITY / SUITABILITY"),I166="REQUIRED / NOT COMPLETED"),"ESCALATE",IF(R166="MISMATCH","BLOCKED",IF(R166="REVIEW","ESCALATE","READY"))))))))))</x:f>
      </x:c>
      <x:c r="T166" s="21" t="str">
        <x:f>IF(A166="","",IF(S166="READY",IF(C166="REGULATORY / REGISTRATION STATUS","PUBLISH OFFICIAL STATUS",IF(OR(C166="SERVICE EXISTS / IS OFFERED",C166="ACCESS / AVAILABILITY"),"PUBLISH SERVICE FACT",IF(C166="PUBLIC MARKETING / ADVERTISING CLAIM","PUBLISH SCOPED CONTEXT",IF(C166="EXPERIENCE SIGNAL","REFERENCE ONLY",IF(C166="VISIBILITY / DISCOVERY","DISCOVERY ONLY","PUBLISH SCOPED CONTEXT"))))),IF(S166="ESCALATE","ESCALATE","REFUSE STRONGER CLAIM")))</x:f>
      </x:c>
      <x:c r="U166" s="21" t="str">
        <x:f>IF(A166="","",IF(C166="REGULATORY / REGISTRATION STATUS","Do not infer clinical superiority, outcomes or current capacity.",IF(OR(C166="SERVICE EXISTS / IS OFFERED",C166="ACCESS / AVAILABILITY"),"Do not infer efficacy, safety, suitability or comparative quality.",IF(C166="PUBLIC MARKETING / ADVERTISING CLAIM","Do not infer clinical efficacy, patient suitability, treatment outcomes or legal clearance for a specific advert.",IF(C166="EXPERIENCE SIGNAL","Do not infer representative efficacy, safety rates or causal outcomes.",IF(C166="VISIBILITY / DISCOVERY","Do not infer healthcare quality, efficacy, safety, capacity or suitability.","Do not infer a consequential healthcare claim beyond the reviewed evidence scope."))))))</x:f>
      </x:c>
      <x:c r="V166" s="21" t="str">
        <x:f>IF(A166="","","Reopen when source role, freshness, jurisdiction, material conflict, specialist-review state or claim scope changes.")</x:f>
      </x:c>
      <x:c r="W166" s="34" t="str">
        <x:f>IF(D166="","",IF(COUNTIFS(EVIDENCE_PACKET!$A$6:$A$205,D166,EVIDENCE_PACKET!$B$6:$B$205,A166,EVIDENCE_PACKET!$O$6:$O$205,"VALID")=1,VLOOKUP(D166,EVIDENCE_PACKET!$A$6:$O$205,5,FALSE),"INVALID LINK"))</x:f>
      </x:c>
      <x:c r="X166" s="34" t="str">
        <x:f>IF(A166="","",IF(Q166&lt;&gt;"READY","INVALID - EVIDENCE LINK",IF(AND(E166=VLOOKUP(D166,EVIDENCE_PACKET!$A$6:$O$205,3,FALSE),W166=VLOOKUP(D166,EVIDENCE_PACKET!$A$6:$O$205,5,FALSE),F166=VLOOKUP(D166,EVIDENCE_PACKET!$A$6:$O$205,6,FALSE),G166=VLOOKUP(D166,EVIDENCE_PACKET!$A$6:$O$205,7,FALSE)),"MATCH","MISMATCH - UPSTREAM EVIDENCE")))</x:f>
      </x:c>
    </x:row>
    <x:row r="167">
      <x:c r="A167" s="17"/>
      <x:c r="B167" s="17"/>
      <x:c r="C167" s="17"/>
      <x:c r="D167" s="17"/>
      <x:c r="E167" s="34" t="str">
        <x:f>IF(D167="","",IF(COUNTIFS(EVIDENCE_PACKET!$A$6:$A$205,D167,EVIDENCE_PACKET!$B$6:$B$205,A167,EVIDENCE_PACKET!$O$6:$O$205,"VALID")=1,VLOOKUP(D167,EVIDENCE_PACKET!$A$6:$O$205,3,FALSE),"INVALID LINK"))</x:f>
      </x:c>
      <x:c r="F167" s="34" t="str">
        <x:f>IF(D167="","",IF(COUNTIFS(EVIDENCE_PACKET!$A$6:$A$205,D167,EVIDENCE_PACKET!$B$6:$B$205,A167,EVIDENCE_PACKET!$O$6:$O$205,"VALID")=1,VLOOKUP(D167,EVIDENCE_PACKET!$A$6:$O$205,6,FALSE),"INVALID LINK"))</x:f>
      </x:c>
      <x:c r="G167" s="34" t="str">
        <x:f>IF(D167="","",IF(COUNTIFS(EVIDENCE_PACKET!$A$6:$A$205,D167,EVIDENCE_PACKET!$B$6:$B$205,A167,EVIDENCE_PACKET!$O$6:$O$205,"VALID")=1,VLOOKUP(D167,EVIDENCE_PACKET!$A$6:$O$205,7,FALSE),"INVALID LINK"))</x:f>
      </x:c>
      <x:c r="H167" s="34" t="str">
        <x:f>IF(A167="","",IF(COUNTIFS(CONFLICTS!$B$6:$B$205,A167,CONFLICTS!$H$6:$H$205,"YES",CONFLICTS!$I$6:$I$205,"OPEN",CONFLICTS!$R$6:$R$205,"VALID")&gt;0,"OPEN",IF(COUNTIFS(CONFLICTS!$B$6:$B$205,A167,CONFLICTS!$I$6:$I$205,"RESOLVED",CONFLICTS!$R$6:$R$205,"VALID")&gt;0,"RESOLVED","NONE")))</x:f>
      </x:c>
      <x:c r="I167" s="17"/>
      <x:c r="J167" s="17"/>
      <x:c r="K167" s="21" t="str">
        <x:f>IF(C167="","",IF(AND(COUNTIF(LISTS!$B$2:$B$10,C167)=1,C167=UPPER(C167)),"VALID","INVALID"))</x:f>
      </x:c>
      <x:c r="L167" s="21" t="str">
        <x:f>IF(E167="","",IF(AND(COUNTIF(LISTS!$A$2:$A$8,E167)=1,E167=UPPER(E167)),"VALID","INVALID"))</x:f>
      </x:c>
      <x:c r="M167" s="21" t="str">
        <x:f>IF(F167="","",IF(AND(COUNTIF(LISTS!$D$2:$D$4,F167)=1,IFERROR(FIND(F167,UPPER(F167)),0)=1),"VALID","INVALID"))</x:f>
      </x:c>
      <x:c r="N167" s="21" t="str">
        <x:f>IF(G167="","",IF(AND(COUNTIF(LISTS!$E$2:$E$4,G167)=1,IFERROR(FIND(G167,UPPER(G167)),0)=1),"VALID","INVALID"))</x:f>
      </x:c>
      <x:c r="O167" s="21" t="str">
        <x:f>IF(I167="","",IF(AND(COUNTIF(LISTS!$I$2:$I$4,I167)=1,IFERROR(FIND(I167,UPPER(I167)),0)=1),"VALID","INVALID"))</x:f>
      </x:c>
      <x:c r="P167" s="21" t="str">
        <x:f>IF(A167="","",IF(COUNTIF($A$6:$A$205,A167)&gt;1,"INVALID - DUPLICATE ID",IF(AND(B167&lt;&gt;"",D167&lt;&gt;"",J167&lt;&gt;"",OR(H167="NONE",H167="OPEN",H167="RESOLVED"),K167="VALID",L167="VALID",M167="VALID",N167="VALID",O167="VALID"),"VALID","INVALID - CONTROL TOKEN")))</x:f>
      </x:c>
      <x:c r="Q167" s="21" t="str">
        <x:f>IF(A167="","",IF(COUNTIFS(EVIDENCE_PACKET!$A$6:$A$205,D167,EVIDENCE_PACKET!$B$6:$B$205,A167,EVIDENCE_PACKET!$O$6:$O$205,"VALID")=1,"READY","INVALID - EVIDENCE LINK"))</x:f>
      </x:c>
      <x:c r="R167" s="21" t="str">
        <x:f>IF(A167="","",IF(OR(P167&lt;&gt;"VALID",Q167&lt;&gt;"READY",X167&lt;&gt;"MATCH"),"BLOCKED",IF(AND(C167="REGULATORY / REGISTRATION STATUS",E167="REGULATOR / OFFICIAL REGISTER"),"FIT",IF(AND(OR(C167="SERVICE EXISTS / IS OFFERED",C167="ACCESS / AVAILABILITY"),E167="PROVIDER FIRST-PARTY PAGE"),"FIT",IF(AND(C167="EXPERIENCE SIGNAL",E167="REVIEW / FORUM / TESTIMONIAL"),"FIT",IF(AND(C167="VISIBILITY / DISCOVERY",E167="SEARCH / VISIBILITY OBSERVATION"),"FIT",IF(AND(C167="PUBLIC MARKETING / ADVERTISING CLAIM",E167="UK ADVERTISING / CLAIMS GOVERNANCE"),"FIT",IF(AND(OR(C167="CLINICAL EFFICACY / EFFECT",C167="SAFETY",C167="PATIENT ELIGIBILITY / SUITABILITY"),OR(E167="CLINICAL GUIDELINE / EVIDENCE STANDARD",E167="MANUFACTURER / PRODUCT PAGE")),"REVIEW","MISMATCH"))))))))</x:f>
      </x:c>
      <x:c r="S167" s="21" t="str">
        <x:f>IF(A167="","",IF(OR(P167&lt;&gt;"VALID",Q167&lt;&gt;"READY",X167&lt;&gt;"MATCH"),"BLOCKED",IF(W167="UNRESOLVED","BLOCKED - EVIDENCE UNRESOLVED",IF(W167="INFERRED","ESCALATE",IF(F167&lt;&gt;"CURRENT","BLOCKED - FRESHNESS",IF(G167&lt;&gt;"YES","BLOCKED - JURISDICTION",IF(H167="OPEN","BLOCKED - CONFLICT",IF(AND(OR(C167="CLINICAL EFFICACY / EFFECT",C167="SAFETY",C167="PATIENT ELIGIBILITY / SUITABILITY"),I167="REQUIRED / NOT COMPLETED"),"ESCALATE",IF(R167="MISMATCH","BLOCKED",IF(R167="REVIEW","ESCALATE","READY"))))))))))</x:f>
      </x:c>
      <x:c r="T167" s="21" t="str">
        <x:f>IF(A167="","",IF(S167="READY",IF(C167="REGULATORY / REGISTRATION STATUS","PUBLISH OFFICIAL STATUS",IF(OR(C167="SERVICE EXISTS / IS OFFERED",C167="ACCESS / AVAILABILITY"),"PUBLISH SERVICE FACT",IF(C167="PUBLIC MARKETING / ADVERTISING CLAIM","PUBLISH SCOPED CONTEXT",IF(C167="EXPERIENCE SIGNAL","REFERENCE ONLY",IF(C167="VISIBILITY / DISCOVERY","DISCOVERY ONLY","PUBLISH SCOPED CONTEXT"))))),IF(S167="ESCALATE","ESCALATE","REFUSE STRONGER CLAIM")))</x:f>
      </x:c>
      <x:c r="U167" s="21" t="str">
        <x:f>IF(A167="","",IF(C167="REGULATORY / REGISTRATION STATUS","Do not infer clinical superiority, outcomes or current capacity.",IF(OR(C167="SERVICE EXISTS / IS OFFERED",C167="ACCESS / AVAILABILITY"),"Do not infer efficacy, safety, suitability or comparative quality.",IF(C167="PUBLIC MARKETING / ADVERTISING CLAIM","Do not infer clinical efficacy, patient suitability, treatment outcomes or legal clearance for a specific advert.",IF(C167="EXPERIENCE SIGNAL","Do not infer representative efficacy, safety rates or causal outcomes.",IF(C167="VISIBILITY / DISCOVERY","Do not infer healthcare quality, efficacy, safety, capacity or suitability.","Do not infer a consequential healthcare claim beyond the reviewed evidence scope."))))))</x:f>
      </x:c>
      <x:c r="V167" s="21" t="str">
        <x:f>IF(A167="","","Reopen when source role, freshness, jurisdiction, material conflict, specialist-review state or claim scope changes.")</x:f>
      </x:c>
      <x:c r="W167" s="34" t="str">
        <x:f>IF(D167="","",IF(COUNTIFS(EVIDENCE_PACKET!$A$6:$A$205,D167,EVIDENCE_PACKET!$B$6:$B$205,A167,EVIDENCE_PACKET!$O$6:$O$205,"VALID")=1,VLOOKUP(D167,EVIDENCE_PACKET!$A$6:$O$205,5,FALSE),"INVALID LINK"))</x:f>
      </x:c>
      <x:c r="X167" s="34" t="str">
        <x:f>IF(A167="","",IF(Q167&lt;&gt;"READY","INVALID - EVIDENCE LINK",IF(AND(E167=VLOOKUP(D167,EVIDENCE_PACKET!$A$6:$O$205,3,FALSE),W167=VLOOKUP(D167,EVIDENCE_PACKET!$A$6:$O$205,5,FALSE),F167=VLOOKUP(D167,EVIDENCE_PACKET!$A$6:$O$205,6,FALSE),G167=VLOOKUP(D167,EVIDENCE_PACKET!$A$6:$O$205,7,FALSE)),"MATCH","MISMATCH - UPSTREAM EVIDENCE")))</x:f>
      </x:c>
    </x:row>
    <x:row r="168">
      <x:c r="A168" s="17"/>
      <x:c r="B168" s="17"/>
      <x:c r="C168" s="17"/>
      <x:c r="D168" s="17"/>
      <x:c r="E168" s="34" t="str">
        <x:f>IF(D168="","",IF(COUNTIFS(EVIDENCE_PACKET!$A$6:$A$205,D168,EVIDENCE_PACKET!$B$6:$B$205,A168,EVIDENCE_PACKET!$O$6:$O$205,"VALID")=1,VLOOKUP(D168,EVIDENCE_PACKET!$A$6:$O$205,3,FALSE),"INVALID LINK"))</x:f>
      </x:c>
      <x:c r="F168" s="34" t="str">
        <x:f>IF(D168="","",IF(COUNTIFS(EVIDENCE_PACKET!$A$6:$A$205,D168,EVIDENCE_PACKET!$B$6:$B$205,A168,EVIDENCE_PACKET!$O$6:$O$205,"VALID")=1,VLOOKUP(D168,EVIDENCE_PACKET!$A$6:$O$205,6,FALSE),"INVALID LINK"))</x:f>
      </x:c>
      <x:c r="G168" s="34" t="str">
        <x:f>IF(D168="","",IF(COUNTIFS(EVIDENCE_PACKET!$A$6:$A$205,D168,EVIDENCE_PACKET!$B$6:$B$205,A168,EVIDENCE_PACKET!$O$6:$O$205,"VALID")=1,VLOOKUP(D168,EVIDENCE_PACKET!$A$6:$O$205,7,FALSE),"INVALID LINK"))</x:f>
      </x:c>
      <x:c r="H168" s="34" t="str">
        <x:f>IF(A168="","",IF(COUNTIFS(CONFLICTS!$B$6:$B$205,A168,CONFLICTS!$H$6:$H$205,"YES",CONFLICTS!$I$6:$I$205,"OPEN",CONFLICTS!$R$6:$R$205,"VALID")&gt;0,"OPEN",IF(COUNTIFS(CONFLICTS!$B$6:$B$205,A168,CONFLICTS!$I$6:$I$205,"RESOLVED",CONFLICTS!$R$6:$R$205,"VALID")&gt;0,"RESOLVED","NONE")))</x:f>
      </x:c>
      <x:c r="I168" s="17"/>
      <x:c r="J168" s="17"/>
      <x:c r="K168" s="21" t="str">
        <x:f>IF(C168="","",IF(AND(COUNTIF(LISTS!$B$2:$B$10,C168)=1,C168=UPPER(C168)),"VALID","INVALID"))</x:f>
      </x:c>
      <x:c r="L168" s="21" t="str">
        <x:f>IF(E168="","",IF(AND(COUNTIF(LISTS!$A$2:$A$8,E168)=1,E168=UPPER(E168)),"VALID","INVALID"))</x:f>
      </x:c>
      <x:c r="M168" s="21" t="str">
        <x:f>IF(F168="","",IF(AND(COUNTIF(LISTS!$D$2:$D$4,F168)=1,IFERROR(FIND(F168,UPPER(F168)),0)=1),"VALID","INVALID"))</x:f>
      </x:c>
      <x:c r="N168" s="21" t="str">
        <x:f>IF(G168="","",IF(AND(COUNTIF(LISTS!$E$2:$E$4,G168)=1,IFERROR(FIND(G168,UPPER(G168)),0)=1),"VALID","INVALID"))</x:f>
      </x:c>
      <x:c r="O168" s="21" t="str">
        <x:f>IF(I168="","",IF(AND(COUNTIF(LISTS!$I$2:$I$4,I168)=1,IFERROR(FIND(I168,UPPER(I168)),0)=1),"VALID","INVALID"))</x:f>
      </x:c>
      <x:c r="P168" s="21" t="str">
        <x:f>IF(A168="","",IF(COUNTIF($A$6:$A$205,A168)&gt;1,"INVALID - DUPLICATE ID",IF(AND(B168&lt;&gt;"",D168&lt;&gt;"",J168&lt;&gt;"",OR(H168="NONE",H168="OPEN",H168="RESOLVED"),K168="VALID",L168="VALID",M168="VALID",N168="VALID",O168="VALID"),"VALID","INVALID - CONTROL TOKEN")))</x:f>
      </x:c>
      <x:c r="Q168" s="21" t="str">
        <x:f>IF(A168="","",IF(COUNTIFS(EVIDENCE_PACKET!$A$6:$A$205,D168,EVIDENCE_PACKET!$B$6:$B$205,A168,EVIDENCE_PACKET!$O$6:$O$205,"VALID")=1,"READY","INVALID - EVIDENCE LINK"))</x:f>
      </x:c>
      <x:c r="R168" s="21" t="str">
        <x:f>IF(A168="","",IF(OR(P168&lt;&gt;"VALID",Q168&lt;&gt;"READY",X168&lt;&gt;"MATCH"),"BLOCKED",IF(AND(C168="REGULATORY / REGISTRATION STATUS",E168="REGULATOR / OFFICIAL REGISTER"),"FIT",IF(AND(OR(C168="SERVICE EXISTS / IS OFFERED",C168="ACCESS / AVAILABILITY"),E168="PROVIDER FIRST-PARTY PAGE"),"FIT",IF(AND(C168="EXPERIENCE SIGNAL",E168="REVIEW / FORUM / TESTIMONIAL"),"FIT",IF(AND(C168="VISIBILITY / DISCOVERY",E168="SEARCH / VISIBILITY OBSERVATION"),"FIT",IF(AND(C168="PUBLIC MARKETING / ADVERTISING CLAIM",E168="UK ADVERTISING / CLAIMS GOVERNANCE"),"FIT",IF(AND(OR(C168="CLINICAL EFFICACY / EFFECT",C168="SAFETY",C168="PATIENT ELIGIBILITY / SUITABILITY"),OR(E168="CLINICAL GUIDELINE / EVIDENCE STANDARD",E168="MANUFACTURER / PRODUCT PAGE")),"REVIEW","MISMATCH"))))))))</x:f>
      </x:c>
      <x:c r="S168" s="21" t="str">
        <x:f>IF(A168="","",IF(OR(P168&lt;&gt;"VALID",Q168&lt;&gt;"READY",X168&lt;&gt;"MATCH"),"BLOCKED",IF(W168="UNRESOLVED","BLOCKED - EVIDENCE UNRESOLVED",IF(W168="INFERRED","ESCALATE",IF(F168&lt;&gt;"CURRENT","BLOCKED - FRESHNESS",IF(G168&lt;&gt;"YES","BLOCKED - JURISDICTION",IF(H168="OPEN","BLOCKED - CONFLICT",IF(AND(OR(C168="CLINICAL EFFICACY / EFFECT",C168="SAFETY",C168="PATIENT ELIGIBILITY / SUITABILITY"),I168="REQUIRED / NOT COMPLETED"),"ESCALATE",IF(R168="MISMATCH","BLOCKED",IF(R168="REVIEW","ESCALATE","READY"))))))))))</x:f>
      </x:c>
      <x:c r="T168" s="21" t="str">
        <x:f>IF(A168="","",IF(S168="READY",IF(C168="REGULATORY / REGISTRATION STATUS","PUBLISH OFFICIAL STATUS",IF(OR(C168="SERVICE EXISTS / IS OFFERED",C168="ACCESS / AVAILABILITY"),"PUBLISH SERVICE FACT",IF(C168="PUBLIC MARKETING / ADVERTISING CLAIM","PUBLISH SCOPED CONTEXT",IF(C168="EXPERIENCE SIGNAL","REFERENCE ONLY",IF(C168="VISIBILITY / DISCOVERY","DISCOVERY ONLY","PUBLISH SCOPED CONTEXT"))))),IF(S168="ESCALATE","ESCALATE","REFUSE STRONGER CLAIM")))</x:f>
      </x:c>
      <x:c r="U168" s="21" t="str">
        <x:f>IF(A168="","",IF(C168="REGULATORY / REGISTRATION STATUS","Do not infer clinical superiority, outcomes or current capacity.",IF(OR(C168="SERVICE EXISTS / IS OFFERED",C168="ACCESS / AVAILABILITY"),"Do not infer efficacy, safety, suitability or comparative quality.",IF(C168="PUBLIC MARKETING / ADVERTISING CLAIM","Do not infer clinical efficacy, patient suitability, treatment outcomes or legal clearance for a specific advert.",IF(C168="EXPERIENCE SIGNAL","Do not infer representative efficacy, safety rates or causal outcomes.",IF(C168="VISIBILITY / DISCOVERY","Do not infer healthcare quality, efficacy, safety, capacity or suitability.","Do not infer a consequential healthcare claim beyond the reviewed evidence scope."))))))</x:f>
      </x:c>
      <x:c r="V168" s="21" t="str">
        <x:f>IF(A168="","","Reopen when source role, freshness, jurisdiction, material conflict, specialist-review state or claim scope changes.")</x:f>
      </x:c>
      <x:c r="W168" s="34" t="str">
        <x:f>IF(D168="","",IF(COUNTIFS(EVIDENCE_PACKET!$A$6:$A$205,D168,EVIDENCE_PACKET!$B$6:$B$205,A168,EVIDENCE_PACKET!$O$6:$O$205,"VALID")=1,VLOOKUP(D168,EVIDENCE_PACKET!$A$6:$O$205,5,FALSE),"INVALID LINK"))</x:f>
      </x:c>
      <x:c r="X168" s="34" t="str">
        <x:f>IF(A168="","",IF(Q168&lt;&gt;"READY","INVALID - EVIDENCE LINK",IF(AND(E168=VLOOKUP(D168,EVIDENCE_PACKET!$A$6:$O$205,3,FALSE),W168=VLOOKUP(D168,EVIDENCE_PACKET!$A$6:$O$205,5,FALSE),F168=VLOOKUP(D168,EVIDENCE_PACKET!$A$6:$O$205,6,FALSE),G168=VLOOKUP(D168,EVIDENCE_PACKET!$A$6:$O$205,7,FALSE)),"MATCH","MISMATCH - UPSTREAM EVIDENCE")))</x:f>
      </x:c>
    </x:row>
    <x:row r="169">
      <x:c r="A169" s="17"/>
      <x:c r="B169" s="17"/>
      <x:c r="C169" s="17"/>
      <x:c r="D169" s="17"/>
      <x:c r="E169" s="34" t="str">
        <x:f>IF(D169="","",IF(COUNTIFS(EVIDENCE_PACKET!$A$6:$A$205,D169,EVIDENCE_PACKET!$B$6:$B$205,A169,EVIDENCE_PACKET!$O$6:$O$205,"VALID")=1,VLOOKUP(D169,EVIDENCE_PACKET!$A$6:$O$205,3,FALSE),"INVALID LINK"))</x:f>
      </x:c>
      <x:c r="F169" s="34" t="str">
        <x:f>IF(D169="","",IF(COUNTIFS(EVIDENCE_PACKET!$A$6:$A$205,D169,EVIDENCE_PACKET!$B$6:$B$205,A169,EVIDENCE_PACKET!$O$6:$O$205,"VALID")=1,VLOOKUP(D169,EVIDENCE_PACKET!$A$6:$O$205,6,FALSE),"INVALID LINK"))</x:f>
      </x:c>
      <x:c r="G169" s="34" t="str">
        <x:f>IF(D169="","",IF(COUNTIFS(EVIDENCE_PACKET!$A$6:$A$205,D169,EVIDENCE_PACKET!$B$6:$B$205,A169,EVIDENCE_PACKET!$O$6:$O$205,"VALID")=1,VLOOKUP(D169,EVIDENCE_PACKET!$A$6:$O$205,7,FALSE),"INVALID LINK"))</x:f>
      </x:c>
      <x:c r="H169" s="34" t="str">
        <x:f>IF(A169="","",IF(COUNTIFS(CONFLICTS!$B$6:$B$205,A169,CONFLICTS!$H$6:$H$205,"YES",CONFLICTS!$I$6:$I$205,"OPEN",CONFLICTS!$R$6:$R$205,"VALID")&gt;0,"OPEN",IF(COUNTIFS(CONFLICTS!$B$6:$B$205,A169,CONFLICTS!$I$6:$I$205,"RESOLVED",CONFLICTS!$R$6:$R$205,"VALID")&gt;0,"RESOLVED","NONE")))</x:f>
      </x:c>
      <x:c r="I169" s="17"/>
      <x:c r="J169" s="17"/>
      <x:c r="K169" s="21" t="str">
        <x:f>IF(C169="","",IF(AND(COUNTIF(LISTS!$B$2:$B$10,C169)=1,C169=UPPER(C169)),"VALID","INVALID"))</x:f>
      </x:c>
      <x:c r="L169" s="21" t="str">
        <x:f>IF(E169="","",IF(AND(COUNTIF(LISTS!$A$2:$A$8,E169)=1,E169=UPPER(E169)),"VALID","INVALID"))</x:f>
      </x:c>
      <x:c r="M169" s="21" t="str">
        <x:f>IF(F169="","",IF(AND(COUNTIF(LISTS!$D$2:$D$4,F169)=1,IFERROR(FIND(F169,UPPER(F169)),0)=1),"VALID","INVALID"))</x:f>
      </x:c>
      <x:c r="N169" s="21" t="str">
        <x:f>IF(G169="","",IF(AND(COUNTIF(LISTS!$E$2:$E$4,G169)=1,IFERROR(FIND(G169,UPPER(G169)),0)=1),"VALID","INVALID"))</x:f>
      </x:c>
      <x:c r="O169" s="21" t="str">
        <x:f>IF(I169="","",IF(AND(COUNTIF(LISTS!$I$2:$I$4,I169)=1,IFERROR(FIND(I169,UPPER(I169)),0)=1),"VALID","INVALID"))</x:f>
      </x:c>
      <x:c r="P169" s="21" t="str">
        <x:f>IF(A169="","",IF(COUNTIF($A$6:$A$205,A169)&gt;1,"INVALID - DUPLICATE ID",IF(AND(B169&lt;&gt;"",D169&lt;&gt;"",J169&lt;&gt;"",OR(H169="NONE",H169="OPEN",H169="RESOLVED"),K169="VALID",L169="VALID",M169="VALID",N169="VALID",O169="VALID"),"VALID","INVALID - CONTROL TOKEN")))</x:f>
      </x:c>
      <x:c r="Q169" s="21" t="str">
        <x:f>IF(A169="","",IF(COUNTIFS(EVIDENCE_PACKET!$A$6:$A$205,D169,EVIDENCE_PACKET!$B$6:$B$205,A169,EVIDENCE_PACKET!$O$6:$O$205,"VALID")=1,"READY","INVALID - EVIDENCE LINK"))</x:f>
      </x:c>
      <x:c r="R169" s="21" t="str">
        <x:f>IF(A169="","",IF(OR(P169&lt;&gt;"VALID",Q169&lt;&gt;"READY",X169&lt;&gt;"MATCH"),"BLOCKED",IF(AND(C169="REGULATORY / REGISTRATION STATUS",E169="REGULATOR / OFFICIAL REGISTER"),"FIT",IF(AND(OR(C169="SERVICE EXISTS / IS OFFERED",C169="ACCESS / AVAILABILITY"),E169="PROVIDER FIRST-PARTY PAGE"),"FIT",IF(AND(C169="EXPERIENCE SIGNAL",E169="REVIEW / FORUM / TESTIMONIAL"),"FIT",IF(AND(C169="VISIBILITY / DISCOVERY",E169="SEARCH / VISIBILITY OBSERVATION"),"FIT",IF(AND(C169="PUBLIC MARKETING / ADVERTISING CLAIM",E169="UK ADVERTISING / CLAIMS GOVERNANCE"),"FIT",IF(AND(OR(C169="CLINICAL EFFICACY / EFFECT",C169="SAFETY",C169="PATIENT ELIGIBILITY / SUITABILITY"),OR(E169="CLINICAL GUIDELINE / EVIDENCE STANDARD",E169="MANUFACTURER / PRODUCT PAGE")),"REVIEW","MISMATCH"))))))))</x:f>
      </x:c>
      <x:c r="S169" s="21" t="str">
        <x:f>IF(A169="","",IF(OR(P169&lt;&gt;"VALID",Q169&lt;&gt;"READY",X169&lt;&gt;"MATCH"),"BLOCKED",IF(W169="UNRESOLVED","BLOCKED - EVIDENCE UNRESOLVED",IF(W169="INFERRED","ESCALATE",IF(F169&lt;&gt;"CURRENT","BLOCKED - FRESHNESS",IF(G169&lt;&gt;"YES","BLOCKED - JURISDICTION",IF(H169="OPEN","BLOCKED - CONFLICT",IF(AND(OR(C169="CLINICAL EFFICACY / EFFECT",C169="SAFETY",C169="PATIENT ELIGIBILITY / SUITABILITY"),I169="REQUIRED / NOT COMPLETED"),"ESCALATE",IF(R169="MISMATCH","BLOCKED",IF(R169="REVIEW","ESCALATE","READY"))))))))))</x:f>
      </x:c>
      <x:c r="T169" s="21" t="str">
        <x:f>IF(A169="","",IF(S169="READY",IF(C169="REGULATORY / REGISTRATION STATUS","PUBLISH OFFICIAL STATUS",IF(OR(C169="SERVICE EXISTS / IS OFFERED",C169="ACCESS / AVAILABILITY"),"PUBLISH SERVICE FACT",IF(C169="PUBLIC MARKETING / ADVERTISING CLAIM","PUBLISH SCOPED CONTEXT",IF(C169="EXPERIENCE SIGNAL","REFERENCE ONLY",IF(C169="VISIBILITY / DISCOVERY","DISCOVERY ONLY","PUBLISH SCOPED CONTEXT"))))),IF(S169="ESCALATE","ESCALATE","REFUSE STRONGER CLAIM")))</x:f>
      </x:c>
      <x:c r="U169" s="21" t="str">
        <x:f>IF(A169="","",IF(C169="REGULATORY / REGISTRATION STATUS","Do not infer clinical superiority, outcomes or current capacity.",IF(OR(C169="SERVICE EXISTS / IS OFFERED",C169="ACCESS / AVAILABILITY"),"Do not infer efficacy, safety, suitability or comparative quality.",IF(C169="PUBLIC MARKETING / ADVERTISING CLAIM","Do not infer clinical efficacy, patient suitability, treatment outcomes or legal clearance for a specific advert.",IF(C169="EXPERIENCE SIGNAL","Do not infer representative efficacy, safety rates or causal outcomes.",IF(C169="VISIBILITY / DISCOVERY","Do not infer healthcare quality, efficacy, safety, capacity or suitability.","Do not infer a consequential healthcare claim beyond the reviewed evidence scope."))))))</x:f>
      </x:c>
      <x:c r="V169" s="21" t="str">
        <x:f>IF(A169="","","Reopen when source role, freshness, jurisdiction, material conflict, specialist-review state or claim scope changes.")</x:f>
      </x:c>
      <x:c r="W169" s="34" t="str">
        <x:f>IF(D169="","",IF(COUNTIFS(EVIDENCE_PACKET!$A$6:$A$205,D169,EVIDENCE_PACKET!$B$6:$B$205,A169,EVIDENCE_PACKET!$O$6:$O$205,"VALID")=1,VLOOKUP(D169,EVIDENCE_PACKET!$A$6:$O$205,5,FALSE),"INVALID LINK"))</x:f>
      </x:c>
      <x:c r="X169" s="34" t="str">
        <x:f>IF(A169="","",IF(Q169&lt;&gt;"READY","INVALID - EVIDENCE LINK",IF(AND(E169=VLOOKUP(D169,EVIDENCE_PACKET!$A$6:$O$205,3,FALSE),W169=VLOOKUP(D169,EVIDENCE_PACKET!$A$6:$O$205,5,FALSE),F169=VLOOKUP(D169,EVIDENCE_PACKET!$A$6:$O$205,6,FALSE),G169=VLOOKUP(D169,EVIDENCE_PACKET!$A$6:$O$205,7,FALSE)),"MATCH","MISMATCH - UPSTREAM EVIDENCE")))</x:f>
      </x:c>
    </x:row>
    <x:row r="170">
      <x:c r="A170" s="17"/>
      <x:c r="B170" s="17"/>
      <x:c r="C170" s="17"/>
      <x:c r="D170" s="17"/>
      <x:c r="E170" s="34" t="str">
        <x:f>IF(D170="","",IF(COUNTIFS(EVIDENCE_PACKET!$A$6:$A$205,D170,EVIDENCE_PACKET!$B$6:$B$205,A170,EVIDENCE_PACKET!$O$6:$O$205,"VALID")=1,VLOOKUP(D170,EVIDENCE_PACKET!$A$6:$O$205,3,FALSE),"INVALID LINK"))</x:f>
      </x:c>
      <x:c r="F170" s="34" t="str">
        <x:f>IF(D170="","",IF(COUNTIFS(EVIDENCE_PACKET!$A$6:$A$205,D170,EVIDENCE_PACKET!$B$6:$B$205,A170,EVIDENCE_PACKET!$O$6:$O$205,"VALID")=1,VLOOKUP(D170,EVIDENCE_PACKET!$A$6:$O$205,6,FALSE),"INVALID LINK"))</x:f>
      </x:c>
      <x:c r="G170" s="34" t="str">
        <x:f>IF(D170="","",IF(COUNTIFS(EVIDENCE_PACKET!$A$6:$A$205,D170,EVIDENCE_PACKET!$B$6:$B$205,A170,EVIDENCE_PACKET!$O$6:$O$205,"VALID")=1,VLOOKUP(D170,EVIDENCE_PACKET!$A$6:$O$205,7,FALSE),"INVALID LINK"))</x:f>
      </x:c>
      <x:c r="H170" s="34" t="str">
        <x:f>IF(A170="","",IF(COUNTIFS(CONFLICTS!$B$6:$B$205,A170,CONFLICTS!$H$6:$H$205,"YES",CONFLICTS!$I$6:$I$205,"OPEN",CONFLICTS!$R$6:$R$205,"VALID")&gt;0,"OPEN",IF(COUNTIFS(CONFLICTS!$B$6:$B$205,A170,CONFLICTS!$I$6:$I$205,"RESOLVED",CONFLICTS!$R$6:$R$205,"VALID")&gt;0,"RESOLVED","NONE")))</x:f>
      </x:c>
      <x:c r="I170" s="17"/>
      <x:c r="J170" s="17"/>
      <x:c r="K170" s="21" t="str">
        <x:f>IF(C170="","",IF(AND(COUNTIF(LISTS!$B$2:$B$10,C170)=1,C170=UPPER(C170)),"VALID","INVALID"))</x:f>
      </x:c>
      <x:c r="L170" s="21" t="str">
        <x:f>IF(E170="","",IF(AND(COUNTIF(LISTS!$A$2:$A$8,E170)=1,E170=UPPER(E170)),"VALID","INVALID"))</x:f>
      </x:c>
      <x:c r="M170" s="21" t="str">
        <x:f>IF(F170="","",IF(AND(COUNTIF(LISTS!$D$2:$D$4,F170)=1,IFERROR(FIND(F170,UPPER(F170)),0)=1),"VALID","INVALID"))</x:f>
      </x:c>
      <x:c r="N170" s="21" t="str">
        <x:f>IF(G170="","",IF(AND(COUNTIF(LISTS!$E$2:$E$4,G170)=1,IFERROR(FIND(G170,UPPER(G170)),0)=1),"VALID","INVALID"))</x:f>
      </x:c>
      <x:c r="O170" s="21" t="str">
        <x:f>IF(I170="","",IF(AND(COUNTIF(LISTS!$I$2:$I$4,I170)=1,IFERROR(FIND(I170,UPPER(I170)),0)=1),"VALID","INVALID"))</x:f>
      </x:c>
      <x:c r="P170" s="21" t="str">
        <x:f>IF(A170="","",IF(COUNTIF($A$6:$A$205,A170)&gt;1,"INVALID - DUPLICATE ID",IF(AND(B170&lt;&gt;"",D170&lt;&gt;"",J170&lt;&gt;"",OR(H170="NONE",H170="OPEN",H170="RESOLVED"),K170="VALID",L170="VALID",M170="VALID",N170="VALID",O170="VALID"),"VALID","INVALID - CONTROL TOKEN")))</x:f>
      </x:c>
      <x:c r="Q170" s="21" t="str">
        <x:f>IF(A170="","",IF(COUNTIFS(EVIDENCE_PACKET!$A$6:$A$205,D170,EVIDENCE_PACKET!$B$6:$B$205,A170,EVIDENCE_PACKET!$O$6:$O$205,"VALID")=1,"READY","INVALID - EVIDENCE LINK"))</x:f>
      </x:c>
      <x:c r="R170" s="21" t="str">
        <x:f>IF(A170="","",IF(OR(P170&lt;&gt;"VALID",Q170&lt;&gt;"READY",X170&lt;&gt;"MATCH"),"BLOCKED",IF(AND(C170="REGULATORY / REGISTRATION STATUS",E170="REGULATOR / OFFICIAL REGISTER"),"FIT",IF(AND(OR(C170="SERVICE EXISTS / IS OFFERED",C170="ACCESS / AVAILABILITY"),E170="PROVIDER FIRST-PARTY PAGE"),"FIT",IF(AND(C170="EXPERIENCE SIGNAL",E170="REVIEW / FORUM / TESTIMONIAL"),"FIT",IF(AND(C170="VISIBILITY / DISCOVERY",E170="SEARCH / VISIBILITY OBSERVATION"),"FIT",IF(AND(C170="PUBLIC MARKETING / ADVERTISING CLAIM",E170="UK ADVERTISING / CLAIMS GOVERNANCE"),"FIT",IF(AND(OR(C170="CLINICAL EFFICACY / EFFECT",C170="SAFETY",C170="PATIENT ELIGIBILITY / SUITABILITY"),OR(E170="CLINICAL GUIDELINE / EVIDENCE STANDARD",E170="MANUFACTURER / PRODUCT PAGE")),"REVIEW","MISMATCH"))))))))</x:f>
      </x:c>
      <x:c r="S170" s="21" t="str">
        <x:f>IF(A170="","",IF(OR(P170&lt;&gt;"VALID",Q170&lt;&gt;"READY",X170&lt;&gt;"MATCH"),"BLOCKED",IF(W170="UNRESOLVED","BLOCKED - EVIDENCE UNRESOLVED",IF(W170="INFERRED","ESCALATE",IF(F170&lt;&gt;"CURRENT","BLOCKED - FRESHNESS",IF(G170&lt;&gt;"YES","BLOCKED - JURISDICTION",IF(H170="OPEN","BLOCKED - CONFLICT",IF(AND(OR(C170="CLINICAL EFFICACY / EFFECT",C170="SAFETY",C170="PATIENT ELIGIBILITY / SUITABILITY"),I170="REQUIRED / NOT COMPLETED"),"ESCALATE",IF(R170="MISMATCH","BLOCKED",IF(R170="REVIEW","ESCALATE","READY"))))))))))</x:f>
      </x:c>
      <x:c r="T170" s="21" t="str">
        <x:f>IF(A170="","",IF(S170="READY",IF(C170="REGULATORY / REGISTRATION STATUS","PUBLISH OFFICIAL STATUS",IF(OR(C170="SERVICE EXISTS / IS OFFERED",C170="ACCESS / AVAILABILITY"),"PUBLISH SERVICE FACT",IF(C170="PUBLIC MARKETING / ADVERTISING CLAIM","PUBLISH SCOPED CONTEXT",IF(C170="EXPERIENCE SIGNAL","REFERENCE ONLY",IF(C170="VISIBILITY / DISCOVERY","DISCOVERY ONLY","PUBLISH SCOPED CONTEXT"))))),IF(S170="ESCALATE","ESCALATE","REFUSE STRONGER CLAIM")))</x:f>
      </x:c>
      <x:c r="U170" s="21" t="str">
        <x:f>IF(A170="","",IF(C170="REGULATORY / REGISTRATION STATUS","Do not infer clinical superiority, outcomes or current capacity.",IF(OR(C170="SERVICE EXISTS / IS OFFERED",C170="ACCESS / AVAILABILITY"),"Do not infer efficacy, safety, suitability or comparative quality.",IF(C170="PUBLIC MARKETING / ADVERTISING CLAIM","Do not infer clinical efficacy, patient suitability, treatment outcomes or legal clearance for a specific advert.",IF(C170="EXPERIENCE SIGNAL","Do not infer representative efficacy, safety rates or causal outcomes.",IF(C170="VISIBILITY / DISCOVERY","Do not infer healthcare quality, efficacy, safety, capacity or suitability.","Do not infer a consequential healthcare claim beyond the reviewed evidence scope."))))))</x:f>
      </x:c>
      <x:c r="V170" s="21" t="str">
        <x:f>IF(A170="","","Reopen when source role, freshness, jurisdiction, material conflict, specialist-review state or claim scope changes.")</x:f>
      </x:c>
      <x:c r="W170" s="34" t="str">
        <x:f>IF(D170="","",IF(COUNTIFS(EVIDENCE_PACKET!$A$6:$A$205,D170,EVIDENCE_PACKET!$B$6:$B$205,A170,EVIDENCE_PACKET!$O$6:$O$205,"VALID")=1,VLOOKUP(D170,EVIDENCE_PACKET!$A$6:$O$205,5,FALSE),"INVALID LINK"))</x:f>
      </x:c>
      <x:c r="X170" s="34" t="str">
        <x:f>IF(A170="","",IF(Q170&lt;&gt;"READY","INVALID - EVIDENCE LINK",IF(AND(E170=VLOOKUP(D170,EVIDENCE_PACKET!$A$6:$O$205,3,FALSE),W170=VLOOKUP(D170,EVIDENCE_PACKET!$A$6:$O$205,5,FALSE),F170=VLOOKUP(D170,EVIDENCE_PACKET!$A$6:$O$205,6,FALSE),G170=VLOOKUP(D170,EVIDENCE_PACKET!$A$6:$O$205,7,FALSE)),"MATCH","MISMATCH - UPSTREAM EVIDENCE")))</x:f>
      </x:c>
    </x:row>
    <x:row r="171">
      <x:c r="A171" s="17"/>
      <x:c r="B171" s="17"/>
      <x:c r="C171" s="17"/>
      <x:c r="D171" s="17"/>
      <x:c r="E171" s="34" t="str">
        <x:f>IF(D171="","",IF(COUNTIFS(EVIDENCE_PACKET!$A$6:$A$205,D171,EVIDENCE_PACKET!$B$6:$B$205,A171,EVIDENCE_PACKET!$O$6:$O$205,"VALID")=1,VLOOKUP(D171,EVIDENCE_PACKET!$A$6:$O$205,3,FALSE),"INVALID LINK"))</x:f>
      </x:c>
      <x:c r="F171" s="34" t="str">
        <x:f>IF(D171="","",IF(COUNTIFS(EVIDENCE_PACKET!$A$6:$A$205,D171,EVIDENCE_PACKET!$B$6:$B$205,A171,EVIDENCE_PACKET!$O$6:$O$205,"VALID")=1,VLOOKUP(D171,EVIDENCE_PACKET!$A$6:$O$205,6,FALSE),"INVALID LINK"))</x:f>
      </x:c>
      <x:c r="G171" s="34" t="str">
        <x:f>IF(D171="","",IF(COUNTIFS(EVIDENCE_PACKET!$A$6:$A$205,D171,EVIDENCE_PACKET!$B$6:$B$205,A171,EVIDENCE_PACKET!$O$6:$O$205,"VALID")=1,VLOOKUP(D171,EVIDENCE_PACKET!$A$6:$O$205,7,FALSE),"INVALID LINK"))</x:f>
      </x:c>
      <x:c r="H171" s="34" t="str">
        <x:f>IF(A171="","",IF(COUNTIFS(CONFLICTS!$B$6:$B$205,A171,CONFLICTS!$H$6:$H$205,"YES",CONFLICTS!$I$6:$I$205,"OPEN",CONFLICTS!$R$6:$R$205,"VALID")&gt;0,"OPEN",IF(COUNTIFS(CONFLICTS!$B$6:$B$205,A171,CONFLICTS!$I$6:$I$205,"RESOLVED",CONFLICTS!$R$6:$R$205,"VALID")&gt;0,"RESOLVED","NONE")))</x:f>
      </x:c>
      <x:c r="I171" s="17"/>
      <x:c r="J171" s="17"/>
      <x:c r="K171" s="21" t="str">
        <x:f>IF(C171="","",IF(AND(COUNTIF(LISTS!$B$2:$B$10,C171)=1,C171=UPPER(C171)),"VALID","INVALID"))</x:f>
      </x:c>
      <x:c r="L171" s="21" t="str">
        <x:f>IF(E171="","",IF(AND(COUNTIF(LISTS!$A$2:$A$8,E171)=1,E171=UPPER(E171)),"VALID","INVALID"))</x:f>
      </x:c>
      <x:c r="M171" s="21" t="str">
        <x:f>IF(F171="","",IF(AND(COUNTIF(LISTS!$D$2:$D$4,F171)=1,IFERROR(FIND(F171,UPPER(F171)),0)=1),"VALID","INVALID"))</x:f>
      </x:c>
      <x:c r="N171" s="21" t="str">
        <x:f>IF(G171="","",IF(AND(COUNTIF(LISTS!$E$2:$E$4,G171)=1,IFERROR(FIND(G171,UPPER(G171)),0)=1),"VALID","INVALID"))</x:f>
      </x:c>
      <x:c r="O171" s="21" t="str">
        <x:f>IF(I171="","",IF(AND(COUNTIF(LISTS!$I$2:$I$4,I171)=1,IFERROR(FIND(I171,UPPER(I171)),0)=1),"VALID","INVALID"))</x:f>
      </x:c>
      <x:c r="P171" s="21" t="str">
        <x:f>IF(A171="","",IF(COUNTIF($A$6:$A$205,A171)&gt;1,"INVALID - DUPLICATE ID",IF(AND(B171&lt;&gt;"",D171&lt;&gt;"",J171&lt;&gt;"",OR(H171="NONE",H171="OPEN",H171="RESOLVED"),K171="VALID",L171="VALID",M171="VALID",N171="VALID",O171="VALID"),"VALID","INVALID - CONTROL TOKEN")))</x:f>
      </x:c>
      <x:c r="Q171" s="21" t="str">
        <x:f>IF(A171="","",IF(COUNTIFS(EVIDENCE_PACKET!$A$6:$A$205,D171,EVIDENCE_PACKET!$B$6:$B$205,A171,EVIDENCE_PACKET!$O$6:$O$205,"VALID")=1,"READY","INVALID - EVIDENCE LINK"))</x:f>
      </x:c>
      <x:c r="R171" s="21" t="str">
        <x:f>IF(A171="","",IF(OR(P171&lt;&gt;"VALID",Q171&lt;&gt;"READY",X171&lt;&gt;"MATCH"),"BLOCKED",IF(AND(C171="REGULATORY / REGISTRATION STATUS",E171="REGULATOR / OFFICIAL REGISTER"),"FIT",IF(AND(OR(C171="SERVICE EXISTS / IS OFFERED",C171="ACCESS / AVAILABILITY"),E171="PROVIDER FIRST-PARTY PAGE"),"FIT",IF(AND(C171="EXPERIENCE SIGNAL",E171="REVIEW / FORUM / TESTIMONIAL"),"FIT",IF(AND(C171="VISIBILITY / DISCOVERY",E171="SEARCH / VISIBILITY OBSERVATION"),"FIT",IF(AND(C171="PUBLIC MARKETING / ADVERTISING CLAIM",E171="UK ADVERTISING / CLAIMS GOVERNANCE"),"FIT",IF(AND(OR(C171="CLINICAL EFFICACY / EFFECT",C171="SAFETY",C171="PATIENT ELIGIBILITY / SUITABILITY"),OR(E171="CLINICAL GUIDELINE / EVIDENCE STANDARD",E171="MANUFACTURER / PRODUCT PAGE")),"REVIEW","MISMATCH"))))))))</x:f>
      </x:c>
      <x:c r="S171" s="21" t="str">
        <x:f>IF(A171="","",IF(OR(P171&lt;&gt;"VALID",Q171&lt;&gt;"READY",X171&lt;&gt;"MATCH"),"BLOCKED",IF(W171="UNRESOLVED","BLOCKED - EVIDENCE UNRESOLVED",IF(W171="INFERRED","ESCALATE",IF(F171&lt;&gt;"CURRENT","BLOCKED - FRESHNESS",IF(G171&lt;&gt;"YES","BLOCKED - JURISDICTION",IF(H171="OPEN","BLOCKED - CONFLICT",IF(AND(OR(C171="CLINICAL EFFICACY / EFFECT",C171="SAFETY",C171="PATIENT ELIGIBILITY / SUITABILITY"),I171="REQUIRED / NOT COMPLETED"),"ESCALATE",IF(R171="MISMATCH","BLOCKED",IF(R171="REVIEW","ESCALATE","READY"))))))))))</x:f>
      </x:c>
      <x:c r="T171" s="21" t="str">
        <x:f>IF(A171="","",IF(S171="READY",IF(C171="REGULATORY / REGISTRATION STATUS","PUBLISH OFFICIAL STATUS",IF(OR(C171="SERVICE EXISTS / IS OFFERED",C171="ACCESS / AVAILABILITY"),"PUBLISH SERVICE FACT",IF(C171="PUBLIC MARKETING / ADVERTISING CLAIM","PUBLISH SCOPED CONTEXT",IF(C171="EXPERIENCE SIGNAL","REFERENCE ONLY",IF(C171="VISIBILITY / DISCOVERY","DISCOVERY ONLY","PUBLISH SCOPED CONTEXT"))))),IF(S171="ESCALATE","ESCALATE","REFUSE STRONGER CLAIM")))</x:f>
      </x:c>
      <x:c r="U171" s="21" t="str">
        <x:f>IF(A171="","",IF(C171="REGULATORY / REGISTRATION STATUS","Do not infer clinical superiority, outcomes or current capacity.",IF(OR(C171="SERVICE EXISTS / IS OFFERED",C171="ACCESS / AVAILABILITY"),"Do not infer efficacy, safety, suitability or comparative quality.",IF(C171="PUBLIC MARKETING / ADVERTISING CLAIM","Do not infer clinical efficacy, patient suitability, treatment outcomes or legal clearance for a specific advert.",IF(C171="EXPERIENCE SIGNAL","Do not infer representative efficacy, safety rates or causal outcomes.",IF(C171="VISIBILITY / DISCOVERY","Do not infer healthcare quality, efficacy, safety, capacity or suitability.","Do not infer a consequential healthcare claim beyond the reviewed evidence scope."))))))</x:f>
      </x:c>
      <x:c r="V171" s="21" t="str">
        <x:f>IF(A171="","","Reopen when source role, freshness, jurisdiction, material conflict, specialist-review state or claim scope changes.")</x:f>
      </x:c>
      <x:c r="W171" s="34" t="str">
        <x:f>IF(D171="","",IF(COUNTIFS(EVIDENCE_PACKET!$A$6:$A$205,D171,EVIDENCE_PACKET!$B$6:$B$205,A171,EVIDENCE_PACKET!$O$6:$O$205,"VALID")=1,VLOOKUP(D171,EVIDENCE_PACKET!$A$6:$O$205,5,FALSE),"INVALID LINK"))</x:f>
      </x:c>
      <x:c r="X171" s="34" t="str">
        <x:f>IF(A171="","",IF(Q171&lt;&gt;"READY","INVALID - EVIDENCE LINK",IF(AND(E171=VLOOKUP(D171,EVIDENCE_PACKET!$A$6:$O$205,3,FALSE),W171=VLOOKUP(D171,EVIDENCE_PACKET!$A$6:$O$205,5,FALSE),F171=VLOOKUP(D171,EVIDENCE_PACKET!$A$6:$O$205,6,FALSE),G171=VLOOKUP(D171,EVIDENCE_PACKET!$A$6:$O$205,7,FALSE)),"MATCH","MISMATCH - UPSTREAM EVIDENCE")))</x:f>
      </x:c>
    </x:row>
    <x:row r="172">
      <x:c r="A172" s="17"/>
      <x:c r="B172" s="17"/>
      <x:c r="C172" s="17"/>
      <x:c r="D172" s="17"/>
      <x:c r="E172" s="34" t="str">
        <x:f>IF(D172="","",IF(COUNTIFS(EVIDENCE_PACKET!$A$6:$A$205,D172,EVIDENCE_PACKET!$B$6:$B$205,A172,EVIDENCE_PACKET!$O$6:$O$205,"VALID")=1,VLOOKUP(D172,EVIDENCE_PACKET!$A$6:$O$205,3,FALSE),"INVALID LINK"))</x:f>
      </x:c>
      <x:c r="F172" s="34" t="str">
        <x:f>IF(D172="","",IF(COUNTIFS(EVIDENCE_PACKET!$A$6:$A$205,D172,EVIDENCE_PACKET!$B$6:$B$205,A172,EVIDENCE_PACKET!$O$6:$O$205,"VALID")=1,VLOOKUP(D172,EVIDENCE_PACKET!$A$6:$O$205,6,FALSE),"INVALID LINK"))</x:f>
      </x:c>
      <x:c r="G172" s="34" t="str">
        <x:f>IF(D172="","",IF(COUNTIFS(EVIDENCE_PACKET!$A$6:$A$205,D172,EVIDENCE_PACKET!$B$6:$B$205,A172,EVIDENCE_PACKET!$O$6:$O$205,"VALID")=1,VLOOKUP(D172,EVIDENCE_PACKET!$A$6:$O$205,7,FALSE),"INVALID LINK"))</x:f>
      </x:c>
      <x:c r="H172" s="34" t="str">
        <x:f>IF(A172="","",IF(COUNTIFS(CONFLICTS!$B$6:$B$205,A172,CONFLICTS!$H$6:$H$205,"YES",CONFLICTS!$I$6:$I$205,"OPEN",CONFLICTS!$R$6:$R$205,"VALID")&gt;0,"OPEN",IF(COUNTIFS(CONFLICTS!$B$6:$B$205,A172,CONFLICTS!$I$6:$I$205,"RESOLVED",CONFLICTS!$R$6:$R$205,"VALID")&gt;0,"RESOLVED","NONE")))</x:f>
      </x:c>
      <x:c r="I172" s="17"/>
      <x:c r="J172" s="17"/>
      <x:c r="K172" s="21" t="str">
        <x:f>IF(C172="","",IF(AND(COUNTIF(LISTS!$B$2:$B$10,C172)=1,C172=UPPER(C172)),"VALID","INVALID"))</x:f>
      </x:c>
      <x:c r="L172" s="21" t="str">
        <x:f>IF(E172="","",IF(AND(COUNTIF(LISTS!$A$2:$A$8,E172)=1,E172=UPPER(E172)),"VALID","INVALID"))</x:f>
      </x:c>
      <x:c r="M172" s="21" t="str">
        <x:f>IF(F172="","",IF(AND(COUNTIF(LISTS!$D$2:$D$4,F172)=1,IFERROR(FIND(F172,UPPER(F172)),0)=1),"VALID","INVALID"))</x:f>
      </x:c>
      <x:c r="N172" s="21" t="str">
        <x:f>IF(G172="","",IF(AND(COUNTIF(LISTS!$E$2:$E$4,G172)=1,IFERROR(FIND(G172,UPPER(G172)),0)=1),"VALID","INVALID"))</x:f>
      </x:c>
      <x:c r="O172" s="21" t="str">
        <x:f>IF(I172="","",IF(AND(COUNTIF(LISTS!$I$2:$I$4,I172)=1,IFERROR(FIND(I172,UPPER(I172)),0)=1),"VALID","INVALID"))</x:f>
      </x:c>
      <x:c r="P172" s="21" t="str">
        <x:f>IF(A172="","",IF(COUNTIF($A$6:$A$205,A172)&gt;1,"INVALID - DUPLICATE ID",IF(AND(B172&lt;&gt;"",D172&lt;&gt;"",J172&lt;&gt;"",OR(H172="NONE",H172="OPEN",H172="RESOLVED"),K172="VALID",L172="VALID",M172="VALID",N172="VALID",O172="VALID"),"VALID","INVALID - CONTROL TOKEN")))</x:f>
      </x:c>
      <x:c r="Q172" s="21" t="str">
        <x:f>IF(A172="","",IF(COUNTIFS(EVIDENCE_PACKET!$A$6:$A$205,D172,EVIDENCE_PACKET!$B$6:$B$205,A172,EVIDENCE_PACKET!$O$6:$O$205,"VALID")=1,"READY","INVALID - EVIDENCE LINK"))</x:f>
      </x:c>
      <x:c r="R172" s="21" t="str">
        <x:f>IF(A172="","",IF(OR(P172&lt;&gt;"VALID",Q172&lt;&gt;"READY",X172&lt;&gt;"MATCH"),"BLOCKED",IF(AND(C172="REGULATORY / REGISTRATION STATUS",E172="REGULATOR / OFFICIAL REGISTER"),"FIT",IF(AND(OR(C172="SERVICE EXISTS / IS OFFERED",C172="ACCESS / AVAILABILITY"),E172="PROVIDER FIRST-PARTY PAGE"),"FIT",IF(AND(C172="EXPERIENCE SIGNAL",E172="REVIEW / FORUM / TESTIMONIAL"),"FIT",IF(AND(C172="VISIBILITY / DISCOVERY",E172="SEARCH / VISIBILITY OBSERVATION"),"FIT",IF(AND(C172="PUBLIC MARKETING / ADVERTISING CLAIM",E172="UK ADVERTISING / CLAIMS GOVERNANCE"),"FIT",IF(AND(OR(C172="CLINICAL EFFICACY / EFFECT",C172="SAFETY",C172="PATIENT ELIGIBILITY / SUITABILITY"),OR(E172="CLINICAL GUIDELINE / EVIDENCE STANDARD",E172="MANUFACTURER / PRODUCT PAGE")),"REVIEW","MISMATCH"))))))))</x:f>
      </x:c>
      <x:c r="S172" s="21" t="str">
        <x:f>IF(A172="","",IF(OR(P172&lt;&gt;"VALID",Q172&lt;&gt;"READY",X172&lt;&gt;"MATCH"),"BLOCKED",IF(W172="UNRESOLVED","BLOCKED - EVIDENCE UNRESOLVED",IF(W172="INFERRED","ESCALATE",IF(F172&lt;&gt;"CURRENT","BLOCKED - FRESHNESS",IF(G172&lt;&gt;"YES","BLOCKED - JURISDICTION",IF(H172="OPEN","BLOCKED - CONFLICT",IF(AND(OR(C172="CLINICAL EFFICACY / EFFECT",C172="SAFETY",C172="PATIENT ELIGIBILITY / SUITABILITY"),I172="REQUIRED / NOT COMPLETED"),"ESCALATE",IF(R172="MISMATCH","BLOCKED",IF(R172="REVIEW","ESCALATE","READY"))))))))))</x:f>
      </x:c>
      <x:c r="T172" s="21" t="str">
        <x:f>IF(A172="","",IF(S172="READY",IF(C172="REGULATORY / REGISTRATION STATUS","PUBLISH OFFICIAL STATUS",IF(OR(C172="SERVICE EXISTS / IS OFFERED",C172="ACCESS / AVAILABILITY"),"PUBLISH SERVICE FACT",IF(C172="PUBLIC MARKETING / ADVERTISING CLAIM","PUBLISH SCOPED CONTEXT",IF(C172="EXPERIENCE SIGNAL","REFERENCE ONLY",IF(C172="VISIBILITY / DISCOVERY","DISCOVERY ONLY","PUBLISH SCOPED CONTEXT"))))),IF(S172="ESCALATE","ESCALATE","REFUSE STRONGER CLAIM")))</x:f>
      </x:c>
      <x:c r="U172" s="21" t="str">
        <x:f>IF(A172="","",IF(C172="REGULATORY / REGISTRATION STATUS","Do not infer clinical superiority, outcomes or current capacity.",IF(OR(C172="SERVICE EXISTS / IS OFFERED",C172="ACCESS / AVAILABILITY"),"Do not infer efficacy, safety, suitability or comparative quality.",IF(C172="PUBLIC MARKETING / ADVERTISING CLAIM","Do not infer clinical efficacy, patient suitability, treatment outcomes or legal clearance for a specific advert.",IF(C172="EXPERIENCE SIGNAL","Do not infer representative efficacy, safety rates or causal outcomes.",IF(C172="VISIBILITY / DISCOVERY","Do not infer healthcare quality, efficacy, safety, capacity or suitability.","Do not infer a consequential healthcare claim beyond the reviewed evidence scope."))))))</x:f>
      </x:c>
      <x:c r="V172" s="21" t="str">
        <x:f>IF(A172="","","Reopen when source role, freshness, jurisdiction, material conflict, specialist-review state or claim scope changes.")</x:f>
      </x:c>
      <x:c r="W172" s="34" t="str">
        <x:f>IF(D172="","",IF(COUNTIFS(EVIDENCE_PACKET!$A$6:$A$205,D172,EVIDENCE_PACKET!$B$6:$B$205,A172,EVIDENCE_PACKET!$O$6:$O$205,"VALID")=1,VLOOKUP(D172,EVIDENCE_PACKET!$A$6:$O$205,5,FALSE),"INVALID LINK"))</x:f>
      </x:c>
      <x:c r="X172" s="34" t="str">
        <x:f>IF(A172="","",IF(Q172&lt;&gt;"READY","INVALID - EVIDENCE LINK",IF(AND(E172=VLOOKUP(D172,EVIDENCE_PACKET!$A$6:$O$205,3,FALSE),W172=VLOOKUP(D172,EVIDENCE_PACKET!$A$6:$O$205,5,FALSE),F172=VLOOKUP(D172,EVIDENCE_PACKET!$A$6:$O$205,6,FALSE),G172=VLOOKUP(D172,EVIDENCE_PACKET!$A$6:$O$205,7,FALSE)),"MATCH","MISMATCH - UPSTREAM EVIDENCE")))</x:f>
      </x:c>
    </x:row>
    <x:row r="173">
      <x:c r="A173" s="17"/>
      <x:c r="B173" s="17"/>
      <x:c r="C173" s="17"/>
      <x:c r="D173" s="17"/>
      <x:c r="E173" s="34" t="str">
        <x:f>IF(D173="","",IF(COUNTIFS(EVIDENCE_PACKET!$A$6:$A$205,D173,EVIDENCE_PACKET!$B$6:$B$205,A173,EVIDENCE_PACKET!$O$6:$O$205,"VALID")=1,VLOOKUP(D173,EVIDENCE_PACKET!$A$6:$O$205,3,FALSE),"INVALID LINK"))</x:f>
      </x:c>
      <x:c r="F173" s="34" t="str">
        <x:f>IF(D173="","",IF(COUNTIFS(EVIDENCE_PACKET!$A$6:$A$205,D173,EVIDENCE_PACKET!$B$6:$B$205,A173,EVIDENCE_PACKET!$O$6:$O$205,"VALID")=1,VLOOKUP(D173,EVIDENCE_PACKET!$A$6:$O$205,6,FALSE),"INVALID LINK"))</x:f>
      </x:c>
      <x:c r="G173" s="34" t="str">
        <x:f>IF(D173="","",IF(COUNTIFS(EVIDENCE_PACKET!$A$6:$A$205,D173,EVIDENCE_PACKET!$B$6:$B$205,A173,EVIDENCE_PACKET!$O$6:$O$205,"VALID")=1,VLOOKUP(D173,EVIDENCE_PACKET!$A$6:$O$205,7,FALSE),"INVALID LINK"))</x:f>
      </x:c>
      <x:c r="H173" s="34" t="str">
        <x:f>IF(A173="","",IF(COUNTIFS(CONFLICTS!$B$6:$B$205,A173,CONFLICTS!$H$6:$H$205,"YES",CONFLICTS!$I$6:$I$205,"OPEN",CONFLICTS!$R$6:$R$205,"VALID")&gt;0,"OPEN",IF(COUNTIFS(CONFLICTS!$B$6:$B$205,A173,CONFLICTS!$I$6:$I$205,"RESOLVED",CONFLICTS!$R$6:$R$205,"VALID")&gt;0,"RESOLVED","NONE")))</x:f>
      </x:c>
      <x:c r="I173" s="17"/>
      <x:c r="J173" s="17"/>
      <x:c r="K173" s="21" t="str">
        <x:f>IF(C173="","",IF(AND(COUNTIF(LISTS!$B$2:$B$10,C173)=1,C173=UPPER(C173)),"VALID","INVALID"))</x:f>
      </x:c>
      <x:c r="L173" s="21" t="str">
        <x:f>IF(E173="","",IF(AND(COUNTIF(LISTS!$A$2:$A$8,E173)=1,E173=UPPER(E173)),"VALID","INVALID"))</x:f>
      </x:c>
      <x:c r="M173" s="21" t="str">
        <x:f>IF(F173="","",IF(AND(COUNTIF(LISTS!$D$2:$D$4,F173)=1,IFERROR(FIND(F173,UPPER(F173)),0)=1),"VALID","INVALID"))</x:f>
      </x:c>
      <x:c r="N173" s="21" t="str">
        <x:f>IF(G173="","",IF(AND(COUNTIF(LISTS!$E$2:$E$4,G173)=1,IFERROR(FIND(G173,UPPER(G173)),0)=1),"VALID","INVALID"))</x:f>
      </x:c>
      <x:c r="O173" s="21" t="str">
        <x:f>IF(I173="","",IF(AND(COUNTIF(LISTS!$I$2:$I$4,I173)=1,IFERROR(FIND(I173,UPPER(I173)),0)=1),"VALID","INVALID"))</x:f>
      </x:c>
      <x:c r="P173" s="21" t="str">
        <x:f>IF(A173="","",IF(COUNTIF($A$6:$A$205,A173)&gt;1,"INVALID - DUPLICATE ID",IF(AND(B173&lt;&gt;"",D173&lt;&gt;"",J173&lt;&gt;"",OR(H173="NONE",H173="OPEN",H173="RESOLVED"),K173="VALID",L173="VALID",M173="VALID",N173="VALID",O173="VALID"),"VALID","INVALID - CONTROL TOKEN")))</x:f>
      </x:c>
      <x:c r="Q173" s="21" t="str">
        <x:f>IF(A173="","",IF(COUNTIFS(EVIDENCE_PACKET!$A$6:$A$205,D173,EVIDENCE_PACKET!$B$6:$B$205,A173,EVIDENCE_PACKET!$O$6:$O$205,"VALID")=1,"READY","INVALID - EVIDENCE LINK"))</x:f>
      </x:c>
      <x:c r="R173" s="21" t="str">
        <x:f>IF(A173="","",IF(OR(P173&lt;&gt;"VALID",Q173&lt;&gt;"READY",X173&lt;&gt;"MATCH"),"BLOCKED",IF(AND(C173="REGULATORY / REGISTRATION STATUS",E173="REGULATOR / OFFICIAL REGISTER"),"FIT",IF(AND(OR(C173="SERVICE EXISTS / IS OFFERED",C173="ACCESS / AVAILABILITY"),E173="PROVIDER FIRST-PARTY PAGE"),"FIT",IF(AND(C173="EXPERIENCE SIGNAL",E173="REVIEW / FORUM / TESTIMONIAL"),"FIT",IF(AND(C173="VISIBILITY / DISCOVERY",E173="SEARCH / VISIBILITY OBSERVATION"),"FIT",IF(AND(C173="PUBLIC MARKETING / ADVERTISING CLAIM",E173="UK ADVERTISING / CLAIMS GOVERNANCE"),"FIT",IF(AND(OR(C173="CLINICAL EFFICACY / EFFECT",C173="SAFETY",C173="PATIENT ELIGIBILITY / SUITABILITY"),OR(E173="CLINICAL GUIDELINE / EVIDENCE STANDARD",E173="MANUFACTURER / PRODUCT PAGE")),"REVIEW","MISMATCH"))))))))</x:f>
      </x:c>
      <x:c r="S173" s="21" t="str">
        <x:f>IF(A173="","",IF(OR(P173&lt;&gt;"VALID",Q173&lt;&gt;"READY",X173&lt;&gt;"MATCH"),"BLOCKED",IF(W173="UNRESOLVED","BLOCKED - EVIDENCE UNRESOLVED",IF(W173="INFERRED","ESCALATE",IF(F173&lt;&gt;"CURRENT","BLOCKED - FRESHNESS",IF(G173&lt;&gt;"YES","BLOCKED - JURISDICTION",IF(H173="OPEN","BLOCKED - CONFLICT",IF(AND(OR(C173="CLINICAL EFFICACY / EFFECT",C173="SAFETY",C173="PATIENT ELIGIBILITY / SUITABILITY"),I173="REQUIRED / NOT COMPLETED"),"ESCALATE",IF(R173="MISMATCH","BLOCKED",IF(R173="REVIEW","ESCALATE","READY"))))))))))</x:f>
      </x:c>
      <x:c r="T173" s="21" t="str">
        <x:f>IF(A173="","",IF(S173="READY",IF(C173="REGULATORY / REGISTRATION STATUS","PUBLISH OFFICIAL STATUS",IF(OR(C173="SERVICE EXISTS / IS OFFERED",C173="ACCESS / AVAILABILITY"),"PUBLISH SERVICE FACT",IF(C173="PUBLIC MARKETING / ADVERTISING CLAIM","PUBLISH SCOPED CONTEXT",IF(C173="EXPERIENCE SIGNAL","REFERENCE ONLY",IF(C173="VISIBILITY / DISCOVERY","DISCOVERY ONLY","PUBLISH SCOPED CONTEXT"))))),IF(S173="ESCALATE","ESCALATE","REFUSE STRONGER CLAIM")))</x:f>
      </x:c>
      <x:c r="U173" s="21" t="str">
        <x:f>IF(A173="","",IF(C173="REGULATORY / REGISTRATION STATUS","Do not infer clinical superiority, outcomes or current capacity.",IF(OR(C173="SERVICE EXISTS / IS OFFERED",C173="ACCESS / AVAILABILITY"),"Do not infer efficacy, safety, suitability or comparative quality.",IF(C173="PUBLIC MARKETING / ADVERTISING CLAIM","Do not infer clinical efficacy, patient suitability, treatment outcomes or legal clearance for a specific advert.",IF(C173="EXPERIENCE SIGNAL","Do not infer representative efficacy, safety rates or causal outcomes.",IF(C173="VISIBILITY / DISCOVERY","Do not infer healthcare quality, efficacy, safety, capacity or suitability.","Do not infer a consequential healthcare claim beyond the reviewed evidence scope."))))))</x:f>
      </x:c>
      <x:c r="V173" s="21" t="str">
        <x:f>IF(A173="","","Reopen when source role, freshness, jurisdiction, material conflict, specialist-review state or claim scope changes.")</x:f>
      </x:c>
      <x:c r="W173" s="34" t="str">
        <x:f>IF(D173="","",IF(COUNTIFS(EVIDENCE_PACKET!$A$6:$A$205,D173,EVIDENCE_PACKET!$B$6:$B$205,A173,EVIDENCE_PACKET!$O$6:$O$205,"VALID")=1,VLOOKUP(D173,EVIDENCE_PACKET!$A$6:$O$205,5,FALSE),"INVALID LINK"))</x:f>
      </x:c>
      <x:c r="X173" s="34" t="str">
        <x:f>IF(A173="","",IF(Q173&lt;&gt;"READY","INVALID - EVIDENCE LINK",IF(AND(E173=VLOOKUP(D173,EVIDENCE_PACKET!$A$6:$O$205,3,FALSE),W173=VLOOKUP(D173,EVIDENCE_PACKET!$A$6:$O$205,5,FALSE),F173=VLOOKUP(D173,EVIDENCE_PACKET!$A$6:$O$205,6,FALSE),G173=VLOOKUP(D173,EVIDENCE_PACKET!$A$6:$O$205,7,FALSE)),"MATCH","MISMATCH - UPSTREAM EVIDENCE")))</x:f>
      </x:c>
    </x:row>
    <x:row r="174">
      <x:c r="A174" s="17"/>
      <x:c r="B174" s="17"/>
      <x:c r="C174" s="17"/>
      <x:c r="D174" s="17"/>
      <x:c r="E174" s="34" t="str">
        <x:f>IF(D174="","",IF(COUNTIFS(EVIDENCE_PACKET!$A$6:$A$205,D174,EVIDENCE_PACKET!$B$6:$B$205,A174,EVIDENCE_PACKET!$O$6:$O$205,"VALID")=1,VLOOKUP(D174,EVIDENCE_PACKET!$A$6:$O$205,3,FALSE),"INVALID LINK"))</x:f>
      </x:c>
      <x:c r="F174" s="34" t="str">
        <x:f>IF(D174="","",IF(COUNTIFS(EVIDENCE_PACKET!$A$6:$A$205,D174,EVIDENCE_PACKET!$B$6:$B$205,A174,EVIDENCE_PACKET!$O$6:$O$205,"VALID")=1,VLOOKUP(D174,EVIDENCE_PACKET!$A$6:$O$205,6,FALSE),"INVALID LINK"))</x:f>
      </x:c>
      <x:c r="G174" s="34" t="str">
        <x:f>IF(D174="","",IF(COUNTIFS(EVIDENCE_PACKET!$A$6:$A$205,D174,EVIDENCE_PACKET!$B$6:$B$205,A174,EVIDENCE_PACKET!$O$6:$O$205,"VALID")=1,VLOOKUP(D174,EVIDENCE_PACKET!$A$6:$O$205,7,FALSE),"INVALID LINK"))</x:f>
      </x:c>
      <x:c r="H174" s="34" t="str">
        <x:f>IF(A174="","",IF(COUNTIFS(CONFLICTS!$B$6:$B$205,A174,CONFLICTS!$H$6:$H$205,"YES",CONFLICTS!$I$6:$I$205,"OPEN",CONFLICTS!$R$6:$R$205,"VALID")&gt;0,"OPEN",IF(COUNTIFS(CONFLICTS!$B$6:$B$205,A174,CONFLICTS!$I$6:$I$205,"RESOLVED",CONFLICTS!$R$6:$R$205,"VALID")&gt;0,"RESOLVED","NONE")))</x:f>
      </x:c>
      <x:c r="I174" s="17"/>
      <x:c r="J174" s="17"/>
      <x:c r="K174" s="21" t="str">
        <x:f>IF(C174="","",IF(AND(COUNTIF(LISTS!$B$2:$B$10,C174)=1,C174=UPPER(C174)),"VALID","INVALID"))</x:f>
      </x:c>
      <x:c r="L174" s="21" t="str">
        <x:f>IF(E174="","",IF(AND(COUNTIF(LISTS!$A$2:$A$8,E174)=1,E174=UPPER(E174)),"VALID","INVALID"))</x:f>
      </x:c>
      <x:c r="M174" s="21" t="str">
        <x:f>IF(F174="","",IF(AND(COUNTIF(LISTS!$D$2:$D$4,F174)=1,IFERROR(FIND(F174,UPPER(F174)),0)=1),"VALID","INVALID"))</x:f>
      </x:c>
      <x:c r="N174" s="21" t="str">
        <x:f>IF(G174="","",IF(AND(COUNTIF(LISTS!$E$2:$E$4,G174)=1,IFERROR(FIND(G174,UPPER(G174)),0)=1),"VALID","INVALID"))</x:f>
      </x:c>
      <x:c r="O174" s="21" t="str">
        <x:f>IF(I174="","",IF(AND(COUNTIF(LISTS!$I$2:$I$4,I174)=1,IFERROR(FIND(I174,UPPER(I174)),0)=1),"VALID","INVALID"))</x:f>
      </x:c>
      <x:c r="P174" s="21" t="str">
        <x:f>IF(A174="","",IF(COUNTIF($A$6:$A$205,A174)&gt;1,"INVALID - DUPLICATE ID",IF(AND(B174&lt;&gt;"",D174&lt;&gt;"",J174&lt;&gt;"",OR(H174="NONE",H174="OPEN",H174="RESOLVED"),K174="VALID",L174="VALID",M174="VALID",N174="VALID",O174="VALID"),"VALID","INVALID - CONTROL TOKEN")))</x:f>
      </x:c>
      <x:c r="Q174" s="21" t="str">
        <x:f>IF(A174="","",IF(COUNTIFS(EVIDENCE_PACKET!$A$6:$A$205,D174,EVIDENCE_PACKET!$B$6:$B$205,A174,EVIDENCE_PACKET!$O$6:$O$205,"VALID")=1,"READY","INVALID - EVIDENCE LINK"))</x:f>
      </x:c>
      <x:c r="R174" s="21" t="str">
        <x:f>IF(A174="","",IF(OR(P174&lt;&gt;"VALID",Q174&lt;&gt;"READY",X174&lt;&gt;"MATCH"),"BLOCKED",IF(AND(C174="REGULATORY / REGISTRATION STATUS",E174="REGULATOR / OFFICIAL REGISTER"),"FIT",IF(AND(OR(C174="SERVICE EXISTS / IS OFFERED",C174="ACCESS / AVAILABILITY"),E174="PROVIDER FIRST-PARTY PAGE"),"FIT",IF(AND(C174="EXPERIENCE SIGNAL",E174="REVIEW / FORUM / TESTIMONIAL"),"FIT",IF(AND(C174="VISIBILITY / DISCOVERY",E174="SEARCH / VISIBILITY OBSERVATION"),"FIT",IF(AND(C174="PUBLIC MARKETING / ADVERTISING CLAIM",E174="UK ADVERTISING / CLAIMS GOVERNANCE"),"FIT",IF(AND(OR(C174="CLINICAL EFFICACY / EFFECT",C174="SAFETY",C174="PATIENT ELIGIBILITY / SUITABILITY"),OR(E174="CLINICAL GUIDELINE / EVIDENCE STANDARD",E174="MANUFACTURER / PRODUCT PAGE")),"REVIEW","MISMATCH"))))))))</x:f>
      </x:c>
      <x:c r="S174" s="21" t="str">
        <x:f>IF(A174="","",IF(OR(P174&lt;&gt;"VALID",Q174&lt;&gt;"READY",X174&lt;&gt;"MATCH"),"BLOCKED",IF(W174="UNRESOLVED","BLOCKED - EVIDENCE UNRESOLVED",IF(W174="INFERRED","ESCALATE",IF(F174&lt;&gt;"CURRENT","BLOCKED - FRESHNESS",IF(G174&lt;&gt;"YES","BLOCKED - JURISDICTION",IF(H174="OPEN","BLOCKED - CONFLICT",IF(AND(OR(C174="CLINICAL EFFICACY / EFFECT",C174="SAFETY",C174="PATIENT ELIGIBILITY / SUITABILITY"),I174="REQUIRED / NOT COMPLETED"),"ESCALATE",IF(R174="MISMATCH","BLOCKED",IF(R174="REVIEW","ESCALATE","READY"))))))))))</x:f>
      </x:c>
      <x:c r="T174" s="21" t="str">
        <x:f>IF(A174="","",IF(S174="READY",IF(C174="REGULATORY / REGISTRATION STATUS","PUBLISH OFFICIAL STATUS",IF(OR(C174="SERVICE EXISTS / IS OFFERED",C174="ACCESS / AVAILABILITY"),"PUBLISH SERVICE FACT",IF(C174="PUBLIC MARKETING / ADVERTISING CLAIM","PUBLISH SCOPED CONTEXT",IF(C174="EXPERIENCE SIGNAL","REFERENCE ONLY",IF(C174="VISIBILITY / DISCOVERY","DISCOVERY ONLY","PUBLISH SCOPED CONTEXT"))))),IF(S174="ESCALATE","ESCALATE","REFUSE STRONGER CLAIM")))</x:f>
      </x:c>
      <x:c r="U174" s="21" t="str">
        <x:f>IF(A174="","",IF(C174="REGULATORY / REGISTRATION STATUS","Do not infer clinical superiority, outcomes or current capacity.",IF(OR(C174="SERVICE EXISTS / IS OFFERED",C174="ACCESS / AVAILABILITY"),"Do not infer efficacy, safety, suitability or comparative quality.",IF(C174="PUBLIC MARKETING / ADVERTISING CLAIM","Do not infer clinical efficacy, patient suitability, treatment outcomes or legal clearance for a specific advert.",IF(C174="EXPERIENCE SIGNAL","Do not infer representative efficacy, safety rates or causal outcomes.",IF(C174="VISIBILITY / DISCOVERY","Do not infer healthcare quality, efficacy, safety, capacity or suitability.","Do not infer a consequential healthcare claim beyond the reviewed evidence scope."))))))</x:f>
      </x:c>
      <x:c r="V174" s="21" t="str">
        <x:f>IF(A174="","","Reopen when source role, freshness, jurisdiction, material conflict, specialist-review state or claim scope changes.")</x:f>
      </x:c>
      <x:c r="W174" s="34" t="str">
        <x:f>IF(D174="","",IF(COUNTIFS(EVIDENCE_PACKET!$A$6:$A$205,D174,EVIDENCE_PACKET!$B$6:$B$205,A174,EVIDENCE_PACKET!$O$6:$O$205,"VALID")=1,VLOOKUP(D174,EVIDENCE_PACKET!$A$6:$O$205,5,FALSE),"INVALID LINK"))</x:f>
      </x:c>
      <x:c r="X174" s="34" t="str">
        <x:f>IF(A174="","",IF(Q174&lt;&gt;"READY","INVALID - EVIDENCE LINK",IF(AND(E174=VLOOKUP(D174,EVIDENCE_PACKET!$A$6:$O$205,3,FALSE),W174=VLOOKUP(D174,EVIDENCE_PACKET!$A$6:$O$205,5,FALSE),F174=VLOOKUP(D174,EVIDENCE_PACKET!$A$6:$O$205,6,FALSE),G174=VLOOKUP(D174,EVIDENCE_PACKET!$A$6:$O$205,7,FALSE)),"MATCH","MISMATCH - UPSTREAM EVIDENCE")))</x:f>
      </x:c>
    </x:row>
    <x:row r="175">
      <x:c r="A175" s="17"/>
      <x:c r="B175" s="17"/>
      <x:c r="C175" s="17"/>
      <x:c r="D175" s="17"/>
      <x:c r="E175" s="34" t="str">
        <x:f>IF(D175="","",IF(COUNTIFS(EVIDENCE_PACKET!$A$6:$A$205,D175,EVIDENCE_PACKET!$B$6:$B$205,A175,EVIDENCE_PACKET!$O$6:$O$205,"VALID")=1,VLOOKUP(D175,EVIDENCE_PACKET!$A$6:$O$205,3,FALSE),"INVALID LINK"))</x:f>
      </x:c>
      <x:c r="F175" s="34" t="str">
        <x:f>IF(D175="","",IF(COUNTIFS(EVIDENCE_PACKET!$A$6:$A$205,D175,EVIDENCE_PACKET!$B$6:$B$205,A175,EVIDENCE_PACKET!$O$6:$O$205,"VALID")=1,VLOOKUP(D175,EVIDENCE_PACKET!$A$6:$O$205,6,FALSE),"INVALID LINK"))</x:f>
      </x:c>
      <x:c r="G175" s="34" t="str">
        <x:f>IF(D175="","",IF(COUNTIFS(EVIDENCE_PACKET!$A$6:$A$205,D175,EVIDENCE_PACKET!$B$6:$B$205,A175,EVIDENCE_PACKET!$O$6:$O$205,"VALID")=1,VLOOKUP(D175,EVIDENCE_PACKET!$A$6:$O$205,7,FALSE),"INVALID LINK"))</x:f>
      </x:c>
      <x:c r="H175" s="34" t="str">
        <x:f>IF(A175="","",IF(COUNTIFS(CONFLICTS!$B$6:$B$205,A175,CONFLICTS!$H$6:$H$205,"YES",CONFLICTS!$I$6:$I$205,"OPEN",CONFLICTS!$R$6:$R$205,"VALID")&gt;0,"OPEN",IF(COUNTIFS(CONFLICTS!$B$6:$B$205,A175,CONFLICTS!$I$6:$I$205,"RESOLVED",CONFLICTS!$R$6:$R$205,"VALID")&gt;0,"RESOLVED","NONE")))</x:f>
      </x:c>
      <x:c r="I175" s="17"/>
      <x:c r="J175" s="17"/>
      <x:c r="K175" s="21" t="str">
        <x:f>IF(C175="","",IF(AND(COUNTIF(LISTS!$B$2:$B$10,C175)=1,C175=UPPER(C175)),"VALID","INVALID"))</x:f>
      </x:c>
      <x:c r="L175" s="21" t="str">
        <x:f>IF(E175="","",IF(AND(COUNTIF(LISTS!$A$2:$A$8,E175)=1,E175=UPPER(E175)),"VALID","INVALID"))</x:f>
      </x:c>
      <x:c r="M175" s="21" t="str">
        <x:f>IF(F175="","",IF(AND(COUNTIF(LISTS!$D$2:$D$4,F175)=1,IFERROR(FIND(F175,UPPER(F175)),0)=1),"VALID","INVALID"))</x:f>
      </x:c>
      <x:c r="N175" s="21" t="str">
        <x:f>IF(G175="","",IF(AND(COUNTIF(LISTS!$E$2:$E$4,G175)=1,IFERROR(FIND(G175,UPPER(G175)),0)=1),"VALID","INVALID"))</x:f>
      </x:c>
      <x:c r="O175" s="21" t="str">
        <x:f>IF(I175="","",IF(AND(COUNTIF(LISTS!$I$2:$I$4,I175)=1,IFERROR(FIND(I175,UPPER(I175)),0)=1),"VALID","INVALID"))</x:f>
      </x:c>
      <x:c r="P175" s="21" t="str">
        <x:f>IF(A175="","",IF(COUNTIF($A$6:$A$205,A175)&gt;1,"INVALID - DUPLICATE ID",IF(AND(B175&lt;&gt;"",D175&lt;&gt;"",J175&lt;&gt;"",OR(H175="NONE",H175="OPEN",H175="RESOLVED"),K175="VALID",L175="VALID",M175="VALID",N175="VALID",O175="VALID"),"VALID","INVALID - CONTROL TOKEN")))</x:f>
      </x:c>
      <x:c r="Q175" s="21" t="str">
        <x:f>IF(A175="","",IF(COUNTIFS(EVIDENCE_PACKET!$A$6:$A$205,D175,EVIDENCE_PACKET!$B$6:$B$205,A175,EVIDENCE_PACKET!$O$6:$O$205,"VALID")=1,"READY","INVALID - EVIDENCE LINK"))</x:f>
      </x:c>
      <x:c r="R175" s="21" t="str">
        <x:f>IF(A175="","",IF(OR(P175&lt;&gt;"VALID",Q175&lt;&gt;"READY",X175&lt;&gt;"MATCH"),"BLOCKED",IF(AND(C175="REGULATORY / REGISTRATION STATUS",E175="REGULATOR / OFFICIAL REGISTER"),"FIT",IF(AND(OR(C175="SERVICE EXISTS / IS OFFERED",C175="ACCESS / AVAILABILITY"),E175="PROVIDER FIRST-PARTY PAGE"),"FIT",IF(AND(C175="EXPERIENCE SIGNAL",E175="REVIEW / FORUM / TESTIMONIAL"),"FIT",IF(AND(C175="VISIBILITY / DISCOVERY",E175="SEARCH / VISIBILITY OBSERVATION"),"FIT",IF(AND(C175="PUBLIC MARKETING / ADVERTISING CLAIM",E175="UK ADVERTISING / CLAIMS GOVERNANCE"),"FIT",IF(AND(OR(C175="CLINICAL EFFICACY / EFFECT",C175="SAFETY",C175="PATIENT ELIGIBILITY / SUITABILITY"),OR(E175="CLINICAL GUIDELINE / EVIDENCE STANDARD",E175="MANUFACTURER / PRODUCT PAGE")),"REVIEW","MISMATCH"))))))))</x:f>
      </x:c>
      <x:c r="S175" s="21" t="str">
        <x:f>IF(A175="","",IF(OR(P175&lt;&gt;"VALID",Q175&lt;&gt;"READY",X175&lt;&gt;"MATCH"),"BLOCKED",IF(W175="UNRESOLVED","BLOCKED - EVIDENCE UNRESOLVED",IF(W175="INFERRED","ESCALATE",IF(F175&lt;&gt;"CURRENT","BLOCKED - FRESHNESS",IF(G175&lt;&gt;"YES","BLOCKED - JURISDICTION",IF(H175="OPEN","BLOCKED - CONFLICT",IF(AND(OR(C175="CLINICAL EFFICACY / EFFECT",C175="SAFETY",C175="PATIENT ELIGIBILITY / SUITABILITY"),I175="REQUIRED / NOT COMPLETED"),"ESCALATE",IF(R175="MISMATCH","BLOCKED",IF(R175="REVIEW","ESCALATE","READY"))))))))))</x:f>
      </x:c>
      <x:c r="T175" s="21" t="str">
        <x:f>IF(A175="","",IF(S175="READY",IF(C175="REGULATORY / REGISTRATION STATUS","PUBLISH OFFICIAL STATUS",IF(OR(C175="SERVICE EXISTS / IS OFFERED",C175="ACCESS / AVAILABILITY"),"PUBLISH SERVICE FACT",IF(C175="PUBLIC MARKETING / ADVERTISING CLAIM","PUBLISH SCOPED CONTEXT",IF(C175="EXPERIENCE SIGNAL","REFERENCE ONLY",IF(C175="VISIBILITY / DISCOVERY","DISCOVERY ONLY","PUBLISH SCOPED CONTEXT"))))),IF(S175="ESCALATE","ESCALATE","REFUSE STRONGER CLAIM")))</x:f>
      </x:c>
      <x:c r="U175" s="21" t="str">
        <x:f>IF(A175="","",IF(C175="REGULATORY / REGISTRATION STATUS","Do not infer clinical superiority, outcomes or current capacity.",IF(OR(C175="SERVICE EXISTS / IS OFFERED",C175="ACCESS / AVAILABILITY"),"Do not infer efficacy, safety, suitability or comparative quality.",IF(C175="PUBLIC MARKETING / ADVERTISING CLAIM","Do not infer clinical efficacy, patient suitability, treatment outcomes or legal clearance for a specific advert.",IF(C175="EXPERIENCE SIGNAL","Do not infer representative efficacy, safety rates or causal outcomes.",IF(C175="VISIBILITY / DISCOVERY","Do not infer healthcare quality, efficacy, safety, capacity or suitability.","Do not infer a consequential healthcare claim beyond the reviewed evidence scope."))))))</x:f>
      </x:c>
      <x:c r="V175" s="21" t="str">
        <x:f>IF(A175="","","Reopen when source role, freshness, jurisdiction, material conflict, specialist-review state or claim scope changes.")</x:f>
      </x:c>
      <x:c r="W175" s="34" t="str">
        <x:f>IF(D175="","",IF(COUNTIFS(EVIDENCE_PACKET!$A$6:$A$205,D175,EVIDENCE_PACKET!$B$6:$B$205,A175,EVIDENCE_PACKET!$O$6:$O$205,"VALID")=1,VLOOKUP(D175,EVIDENCE_PACKET!$A$6:$O$205,5,FALSE),"INVALID LINK"))</x:f>
      </x:c>
      <x:c r="X175" s="34" t="str">
        <x:f>IF(A175="","",IF(Q175&lt;&gt;"READY","INVALID - EVIDENCE LINK",IF(AND(E175=VLOOKUP(D175,EVIDENCE_PACKET!$A$6:$O$205,3,FALSE),W175=VLOOKUP(D175,EVIDENCE_PACKET!$A$6:$O$205,5,FALSE),F175=VLOOKUP(D175,EVIDENCE_PACKET!$A$6:$O$205,6,FALSE),G175=VLOOKUP(D175,EVIDENCE_PACKET!$A$6:$O$205,7,FALSE)),"MATCH","MISMATCH - UPSTREAM EVIDENCE")))</x:f>
      </x:c>
    </x:row>
    <x:row r="176">
      <x:c r="A176" s="17"/>
      <x:c r="B176" s="17"/>
      <x:c r="C176" s="17"/>
      <x:c r="D176" s="17"/>
      <x:c r="E176" s="34" t="str">
        <x:f>IF(D176="","",IF(COUNTIFS(EVIDENCE_PACKET!$A$6:$A$205,D176,EVIDENCE_PACKET!$B$6:$B$205,A176,EVIDENCE_PACKET!$O$6:$O$205,"VALID")=1,VLOOKUP(D176,EVIDENCE_PACKET!$A$6:$O$205,3,FALSE),"INVALID LINK"))</x:f>
      </x:c>
      <x:c r="F176" s="34" t="str">
        <x:f>IF(D176="","",IF(COUNTIFS(EVIDENCE_PACKET!$A$6:$A$205,D176,EVIDENCE_PACKET!$B$6:$B$205,A176,EVIDENCE_PACKET!$O$6:$O$205,"VALID")=1,VLOOKUP(D176,EVIDENCE_PACKET!$A$6:$O$205,6,FALSE),"INVALID LINK"))</x:f>
      </x:c>
      <x:c r="G176" s="34" t="str">
        <x:f>IF(D176="","",IF(COUNTIFS(EVIDENCE_PACKET!$A$6:$A$205,D176,EVIDENCE_PACKET!$B$6:$B$205,A176,EVIDENCE_PACKET!$O$6:$O$205,"VALID")=1,VLOOKUP(D176,EVIDENCE_PACKET!$A$6:$O$205,7,FALSE),"INVALID LINK"))</x:f>
      </x:c>
      <x:c r="H176" s="34" t="str">
        <x:f>IF(A176="","",IF(COUNTIFS(CONFLICTS!$B$6:$B$205,A176,CONFLICTS!$H$6:$H$205,"YES",CONFLICTS!$I$6:$I$205,"OPEN",CONFLICTS!$R$6:$R$205,"VALID")&gt;0,"OPEN",IF(COUNTIFS(CONFLICTS!$B$6:$B$205,A176,CONFLICTS!$I$6:$I$205,"RESOLVED",CONFLICTS!$R$6:$R$205,"VALID")&gt;0,"RESOLVED","NONE")))</x:f>
      </x:c>
      <x:c r="I176" s="17"/>
      <x:c r="J176" s="17"/>
      <x:c r="K176" s="21" t="str">
        <x:f>IF(C176="","",IF(AND(COUNTIF(LISTS!$B$2:$B$10,C176)=1,C176=UPPER(C176)),"VALID","INVALID"))</x:f>
      </x:c>
      <x:c r="L176" s="21" t="str">
        <x:f>IF(E176="","",IF(AND(COUNTIF(LISTS!$A$2:$A$8,E176)=1,E176=UPPER(E176)),"VALID","INVALID"))</x:f>
      </x:c>
      <x:c r="M176" s="21" t="str">
        <x:f>IF(F176="","",IF(AND(COUNTIF(LISTS!$D$2:$D$4,F176)=1,IFERROR(FIND(F176,UPPER(F176)),0)=1),"VALID","INVALID"))</x:f>
      </x:c>
      <x:c r="N176" s="21" t="str">
        <x:f>IF(G176="","",IF(AND(COUNTIF(LISTS!$E$2:$E$4,G176)=1,IFERROR(FIND(G176,UPPER(G176)),0)=1),"VALID","INVALID"))</x:f>
      </x:c>
      <x:c r="O176" s="21" t="str">
        <x:f>IF(I176="","",IF(AND(COUNTIF(LISTS!$I$2:$I$4,I176)=1,IFERROR(FIND(I176,UPPER(I176)),0)=1),"VALID","INVALID"))</x:f>
      </x:c>
      <x:c r="P176" s="21" t="str">
        <x:f>IF(A176="","",IF(COUNTIF($A$6:$A$205,A176)&gt;1,"INVALID - DUPLICATE ID",IF(AND(B176&lt;&gt;"",D176&lt;&gt;"",J176&lt;&gt;"",OR(H176="NONE",H176="OPEN",H176="RESOLVED"),K176="VALID",L176="VALID",M176="VALID",N176="VALID",O176="VALID"),"VALID","INVALID - CONTROL TOKEN")))</x:f>
      </x:c>
      <x:c r="Q176" s="21" t="str">
        <x:f>IF(A176="","",IF(COUNTIFS(EVIDENCE_PACKET!$A$6:$A$205,D176,EVIDENCE_PACKET!$B$6:$B$205,A176,EVIDENCE_PACKET!$O$6:$O$205,"VALID")=1,"READY","INVALID - EVIDENCE LINK"))</x:f>
      </x:c>
      <x:c r="R176" s="21" t="str">
        <x:f>IF(A176="","",IF(OR(P176&lt;&gt;"VALID",Q176&lt;&gt;"READY",X176&lt;&gt;"MATCH"),"BLOCKED",IF(AND(C176="REGULATORY / REGISTRATION STATUS",E176="REGULATOR / OFFICIAL REGISTER"),"FIT",IF(AND(OR(C176="SERVICE EXISTS / IS OFFERED",C176="ACCESS / AVAILABILITY"),E176="PROVIDER FIRST-PARTY PAGE"),"FIT",IF(AND(C176="EXPERIENCE SIGNAL",E176="REVIEW / FORUM / TESTIMONIAL"),"FIT",IF(AND(C176="VISIBILITY / DISCOVERY",E176="SEARCH / VISIBILITY OBSERVATION"),"FIT",IF(AND(C176="PUBLIC MARKETING / ADVERTISING CLAIM",E176="UK ADVERTISING / CLAIMS GOVERNANCE"),"FIT",IF(AND(OR(C176="CLINICAL EFFICACY / EFFECT",C176="SAFETY",C176="PATIENT ELIGIBILITY / SUITABILITY"),OR(E176="CLINICAL GUIDELINE / EVIDENCE STANDARD",E176="MANUFACTURER / PRODUCT PAGE")),"REVIEW","MISMATCH"))))))))</x:f>
      </x:c>
      <x:c r="S176" s="21" t="str">
        <x:f>IF(A176="","",IF(OR(P176&lt;&gt;"VALID",Q176&lt;&gt;"READY",X176&lt;&gt;"MATCH"),"BLOCKED",IF(W176="UNRESOLVED","BLOCKED - EVIDENCE UNRESOLVED",IF(W176="INFERRED","ESCALATE",IF(F176&lt;&gt;"CURRENT","BLOCKED - FRESHNESS",IF(G176&lt;&gt;"YES","BLOCKED - JURISDICTION",IF(H176="OPEN","BLOCKED - CONFLICT",IF(AND(OR(C176="CLINICAL EFFICACY / EFFECT",C176="SAFETY",C176="PATIENT ELIGIBILITY / SUITABILITY"),I176="REQUIRED / NOT COMPLETED"),"ESCALATE",IF(R176="MISMATCH","BLOCKED",IF(R176="REVIEW","ESCALATE","READY"))))))))))</x:f>
      </x:c>
      <x:c r="T176" s="21" t="str">
        <x:f>IF(A176="","",IF(S176="READY",IF(C176="REGULATORY / REGISTRATION STATUS","PUBLISH OFFICIAL STATUS",IF(OR(C176="SERVICE EXISTS / IS OFFERED",C176="ACCESS / AVAILABILITY"),"PUBLISH SERVICE FACT",IF(C176="PUBLIC MARKETING / ADVERTISING CLAIM","PUBLISH SCOPED CONTEXT",IF(C176="EXPERIENCE SIGNAL","REFERENCE ONLY",IF(C176="VISIBILITY / DISCOVERY","DISCOVERY ONLY","PUBLISH SCOPED CONTEXT"))))),IF(S176="ESCALATE","ESCALATE","REFUSE STRONGER CLAIM")))</x:f>
      </x:c>
      <x:c r="U176" s="21" t="str">
        <x:f>IF(A176="","",IF(C176="REGULATORY / REGISTRATION STATUS","Do not infer clinical superiority, outcomes or current capacity.",IF(OR(C176="SERVICE EXISTS / IS OFFERED",C176="ACCESS / AVAILABILITY"),"Do not infer efficacy, safety, suitability or comparative quality.",IF(C176="PUBLIC MARKETING / ADVERTISING CLAIM","Do not infer clinical efficacy, patient suitability, treatment outcomes or legal clearance for a specific advert.",IF(C176="EXPERIENCE SIGNAL","Do not infer representative efficacy, safety rates or causal outcomes.",IF(C176="VISIBILITY / DISCOVERY","Do not infer healthcare quality, efficacy, safety, capacity or suitability.","Do not infer a consequential healthcare claim beyond the reviewed evidence scope."))))))</x:f>
      </x:c>
      <x:c r="V176" s="21" t="str">
        <x:f>IF(A176="","","Reopen when source role, freshness, jurisdiction, material conflict, specialist-review state or claim scope changes.")</x:f>
      </x:c>
      <x:c r="W176" s="34" t="str">
        <x:f>IF(D176="","",IF(COUNTIFS(EVIDENCE_PACKET!$A$6:$A$205,D176,EVIDENCE_PACKET!$B$6:$B$205,A176,EVIDENCE_PACKET!$O$6:$O$205,"VALID")=1,VLOOKUP(D176,EVIDENCE_PACKET!$A$6:$O$205,5,FALSE),"INVALID LINK"))</x:f>
      </x:c>
      <x:c r="X176" s="34" t="str">
        <x:f>IF(A176="","",IF(Q176&lt;&gt;"READY","INVALID - EVIDENCE LINK",IF(AND(E176=VLOOKUP(D176,EVIDENCE_PACKET!$A$6:$O$205,3,FALSE),W176=VLOOKUP(D176,EVIDENCE_PACKET!$A$6:$O$205,5,FALSE),F176=VLOOKUP(D176,EVIDENCE_PACKET!$A$6:$O$205,6,FALSE),G176=VLOOKUP(D176,EVIDENCE_PACKET!$A$6:$O$205,7,FALSE)),"MATCH","MISMATCH - UPSTREAM EVIDENCE")))</x:f>
      </x:c>
    </x:row>
    <x:row r="177">
      <x:c r="A177" s="17"/>
      <x:c r="B177" s="17"/>
      <x:c r="C177" s="17"/>
      <x:c r="D177" s="17"/>
      <x:c r="E177" s="34" t="str">
        <x:f>IF(D177="","",IF(COUNTIFS(EVIDENCE_PACKET!$A$6:$A$205,D177,EVIDENCE_PACKET!$B$6:$B$205,A177,EVIDENCE_PACKET!$O$6:$O$205,"VALID")=1,VLOOKUP(D177,EVIDENCE_PACKET!$A$6:$O$205,3,FALSE),"INVALID LINK"))</x:f>
      </x:c>
      <x:c r="F177" s="34" t="str">
        <x:f>IF(D177="","",IF(COUNTIFS(EVIDENCE_PACKET!$A$6:$A$205,D177,EVIDENCE_PACKET!$B$6:$B$205,A177,EVIDENCE_PACKET!$O$6:$O$205,"VALID")=1,VLOOKUP(D177,EVIDENCE_PACKET!$A$6:$O$205,6,FALSE),"INVALID LINK"))</x:f>
      </x:c>
      <x:c r="G177" s="34" t="str">
        <x:f>IF(D177="","",IF(COUNTIFS(EVIDENCE_PACKET!$A$6:$A$205,D177,EVIDENCE_PACKET!$B$6:$B$205,A177,EVIDENCE_PACKET!$O$6:$O$205,"VALID")=1,VLOOKUP(D177,EVIDENCE_PACKET!$A$6:$O$205,7,FALSE),"INVALID LINK"))</x:f>
      </x:c>
      <x:c r="H177" s="34" t="str">
        <x:f>IF(A177="","",IF(COUNTIFS(CONFLICTS!$B$6:$B$205,A177,CONFLICTS!$H$6:$H$205,"YES",CONFLICTS!$I$6:$I$205,"OPEN",CONFLICTS!$R$6:$R$205,"VALID")&gt;0,"OPEN",IF(COUNTIFS(CONFLICTS!$B$6:$B$205,A177,CONFLICTS!$I$6:$I$205,"RESOLVED",CONFLICTS!$R$6:$R$205,"VALID")&gt;0,"RESOLVED","NONE")))</x:f>
      </x:c>
      <x:c r="I177" s="17"/>
      <x:c r="J177" s="17"/>
      <x:c r="K177" s="21" t="str">
        <x:f>IF(C177="","",IF(AND(COUNTIF(LISTS!$B$2:$B$10,C177)=1,C177=UPPER(C177)),"VALID","INVALID"))</x:f>
      </x:c>
      <x:c r="L177" s="21" t="str">
        <x:f>IF(E177="","",IF(AND(COUNTIF(LISTS!$A$2:$A$8,E177)=1,E177=UPPER(E177)),"VALID","INVALID"))</x:f>
      </x:c>
      <x:c r="M177" s="21" t="str">
        <x:f>IF(F177="","",IF(AND(COUNTIF(LISTS!$D$2:$D$4,F177)=1,IFERROR(FIND(F177,UPPER(F177)),0)=1),"VALID","INVALID"))</x:f>
      </x:c>
      <x:c r="N177" s="21" t="str">
        <x:f>IF(G177="","",IF(AND(COUNTIF(LISTS!$E$2:$E$4,G177)=1,IFERROR(FIND(G177,UPPER(G177)),0)=1),"VALID","INVALID"))</x:f>
      </x:c>
      <x:c r="O177" s="21" t="str">
        <x:f>IF(I177="","",IF(AND(COUNTIF(LISTS!$I$2:$I$4,I177)=1,IFERROR(FIND(I177,UPPER(I177)),0)=1),"VALID","INVALID"))</x:f>
      </x:c>
      <x:c r="P177" s="21" t="str">
        <x:f>IF(A177="","",IF(COUNTIF($A$6:$A$205,A177)&gt;1,"INVALID - DUPLICATE ID",IF(AND(B177&lt;&gt;"",D177&lt;&gt;"",J177&lt;&gt;"",OR(H177="NONE",H177="OPEN",H177="RESOLVED"),K177="VALID",L177="VALID",M177="VALID",N177="VALID",O177="VALID"),"VALID","INVALID - CONTROL TOKEN")))</x:f>
      </x:c>
      <x:c r="Q177" s="21" t="str">
        <x:f>IF(A177="","",IF(COUNTIFS(EVIDENCE_PACKET!$A$6:$A$205,D177,EVIDENCE_PACKET!$B$6:$B$205,A177,EVIDENCE_PACKET!$O$6:$O$205,"VALID")=1,"READY","INVALID - EVIDENCE LINK"))</x:f>
      </x:c>
      <x:c r="R177" s="21" t="str">
        <x:f>IF(A177="","",IF(OR(P177&lt;&gt;"VALID",Q177&lt;&gt;"READY",X177&lt;&gt;"MATCH"),"BLOCKED",IF(AND(C177="REGULATORY / REGISTRATION STATUS",E177="REGULATOR / OFFICIAL REGISTER"),"FIT",IF(AND(OR(C177="SERVICE EXISTS / IS OFFERED",C177="ACCESS / AVAILABILITY"),E177="PROVIDER FIRST-PARTY PAGE"),"FIT",IF(AND(C177="EXPERIENCE SIGNAL",E177="REVIEW / FORUM / TESTIMONIAL"),"FIT",IF(AND(C177="VISIBILITY / DISCOVERY",E177="SEARCH / VISIBILITY OBSERVATION"),"FIT",IF(AND(C177="PUBLIC MARKETING / ADVERTISING CLAIM",E177="UK ADVERTISING / CLAIMS GOVERNANCE"),"FIT",IF(AND(OR(C177="CLINICAL EFFICACY / EFFECT",C177="SAFETY",C177="PATIENT ELIGIBILITY / SUITABILITY"),OR(E177="CLINICAL GUIDELINE / EVIDENCE STANDARD",E177="MANUFACTURER / PRODUCT PAGE")),"REVIEW","MISMATCH"))))))))</x:f>
      </x:c>
      <x:c r="S177" s="21" t="str">
        <x:f>IF(A177="","",IF(OR(P177&lt;&gt;"VALID",Q177&lt;&gt;"READY",X177&lt;&gt;"MATCH"),"BLOCKED",IF(W177="UNRESOLVED","BLOCKED - EVIDENCE UNRESOLVED",IF(W177="INFERRED","ESCALATE",IF(F177&lt;&gt;"CURRENT","BLOCKED - FRESHNESS",IF(G177&lt;&gt;"YES","BLOCKED - JURISDICTION",IF(H177="OPEN","BLOCKED - CONFLICT",IF(AND(OR(C177="CLINICAL EFFICACY / EFFECT",C177="SAFETY",C177="PATIENT ELIGIBILITY / SUITABILITY"),I177="REQUIRED / NOT COMPLETED"),"ESCALATE",IF(R177="MISMATCH","BLOCKED",IF(R177="REVIEW","ESCALATE","READY"))))))))))</x:f>
      </x:c>
      <x:c r="T177" s="21" t="str">
        <x:f>IF(A177="","",IF(S177="READY",IF(C177="REGULATORY / REGISTRATION STATUS","PUBLISH OFFICIAL STATUS",IF(OR(C177="SERVICE EXISTS / IS OFFERED",C177="ACCESS / AVAILABILITY"),"PUBLISH SERVICE FACT",IF(C177="PUBLIC MARKETING / ADVERTISING CLAIM","PUBLISH SCOPED CONTEXT",IF(C177="EXPERIENCE SIGNAL","REFERENCE ONLY",IF(C177="VISIBILITY / DISCOVERY","DISCOVERY ONLY","PUBLISH SCOPED CONTEXT"))))),IF(S177="ESCALATE","ESCALATE","REFUSE STRONGER CLAIM")))</x:f>
      </x:c>
      <x:c r="U177" s="21" t="str">
        <x:f>IF(A177="","",IF(C177="REGULATORY / REGISTRATION STATUS","Do not infer clinical superiority, outcomes or current capacity.",IF(OR(C177="SERVICE EXISTS / IS OFFERED",C177="ACCESS / AVAILABILITY"),"Do not infer efficacy, safety, suitability or comparative quality.",IF(C177="PUBLIC MARKETING / ADVERTISING CLAIM","Do not infer clinical efficacy, patient suitability, treatment outcomes or legal clearance for a specific advert.",IF(C177="EXPERIENCE SIGNAL","Do not infer representative efficacy, safety rates or causal outcomes.",IF(C177="VISIBILITY / DISCOVERY","Do not infer healthcare quality, efficacy, safety, capacity or suitability.","Do not infer a consequential healthcare claim beyond the reviewed evidence scope."))))))</x:f>
      </x:c>
      <x:c r="V177" s="21" t="str">
        <x:f>IF(A177="","","Reopen when source role, freshness, jurisdiction, material conflict, specialist-review state or claim scope changes.")</x:f>
      </x:c>
      <x:c r="W177" s="34" t="str">
        <x:f>IF(D177="","",IF(COUNTIFS(EVIDENCE_PACKET!$A$6:$A$205,D177,EVIDENCE_PACKET!$B$6:$B$205,A177,EVIDENCE_PACKET!$O$6:$O$205,"VALID")=1,VLOOKUP(D177,EVIDENCE_PACKET!$A$6:$O$205,5,FALSE),"INVALID LINK"))</x:f>
      </x:c>
      <x:c r="X177" s="34" t="str">
        <x:f>IF(A177="","",IF(Q177&lt;&gt;"READY","INVALID - EVIDENCE LINK",IF(AND(E177=VLOOKUP(D177,EVIDENCE_PACKET!$A$6:$O$205,3,FALSE),W177=VLOOKUP(D177,EVIDENCE_PACKET!$A$6:$O$205,5,FALSE),F177=VLOOKUP(D177,EVIDENCE_PACKET!$A$6:$O$205,6,FALSE),G177=VLOOKUP(D177,EVIDENCE_PACKET!$A$6:$O$205,7,FALSE)),"MATCH","MISMATCH - UPSTREAM EVIDENCE")))</x:f>
      </x:c>
    </x:row>
    <x:row r="178">
      <x:c r="A178" s="17"/>
      <x:c r="B178" s="17"/>
      <x:c r="C178" s="17"/>
      <x:c r="D178" s="17"/>
      <x:c r="E178" s="34" t="str">
        <x:f>IF(D178="","",IF(COUNTIFS(EVIDENCE_PACKET!$A$6:$A$205,D178,EVIDENCE_PACKET!$B$6:$B$205,A178,EVIDENCE_PACKET!$O$6:$O$205,"VALID")=1,VLOOKUP(D178,EVIDENCE_PACKET!$A$6:$O$205,3,FALSE),"INVALID LINK"))</x:f>
      </x:c>
      <x:c r="F178" s="34" t="str">
        <x:f>IF(D178="","",IF(COUNTIFS(EVIDENCE_PACKET!$A$6:$A$205,D178,EVIDENCE_PACKET!$B$6:$B$205,A178,EVIDENCE_PACKET!$O$6:$O$205,"VALID")=1,VLOOKUP(D178,EVIDENCE_PACKET!$A$6:$O$205,6,FALSE),"INVALID LINK"))</x:f>
      </x:c>
      <x:c r="G178" s="34" t="str">
        <x:f>IF(D178="","",IF(COUNTIFS(EVIDENCE_PACKET!$A$6:$A$205,D178,EVIDENCE_PACKET!$B$6:$B$205,A178,EVIDENCE_PACKET!$O$6:$O$205,"VALID")=1,VLOOKUP(D178,EVIDENCE_PACKET!$A$6:$O$205,7,FALSE),"INVALID LINK"))</x:f>
      </x:c>
      <x:c r="H178" s="34" t="str">
        <x:f>IF(A178="","",IF(COUNTIFS(CONFLICTS!$B$6:$B$205,A178,CONFLICTS!$H$6:$H$205,"YES",CONFLICTS!$I$6:$I$205,"OPEN",CONFLICTS!$R$6:$R$205,"VALID")&gt;0,"OPEN",IF(COUNTIFS(CONFLICTS!$B$6:$B$205,A178,CONFLICTS!$I$6:$I$205,"RESOLVED",CONFLICTS!$R$6:$R$205,"VALID")&gt;0,"RESOLVED","NONE")))</x:f>
      </x:c>
      <x:c r="I178" s="17"/>
      <x:c r="J178" s="17"/>
      <x:c r="K178" s="21" t="str">
        <x:f>IF(C178="","",IF(AND(COUNTIF(LISTS!$B$2:$B$10,C178)=1,C178=UPPER(C178)),"VALID","INVALID"))</x:f>
      </x:c>
      <x:c r="L178" s="21" t="str">
        <x:f>IF(E178="","",IF(AND(COUNTIF(LISTS!$A$2:$A$8,E178)=1,E178=UPPER(E178)),"VALID","INVALID"))</x:f>
      </x:c>
      <x:c r="M178" s="21" t="str">
        <x:f>IF(F178="","",IF(AND(COUNTIF(LISTS!$D$2:$D$4,F178)=1,IFERROR(FIND(F178,UPPER(F178)),0)=1),"VALID","INVALID"))</x:f>
      </x:c>
      <x:c r="N178" s="21" t="str">
        <x:f>IF(G178="","",IF(AND(COUNTIF(LISTS!$E$2:$E$4,G178)=1,IFERROR(FIND(G178,UPPER(G178)),0)=1),"VALID","INVALID"))</x:f>
      </x:c>
      <x:c r="O178" s="21" t="str">
        <x:f>IF(I178="","",IF(AND(COUNTIF(LISTS!$I$2:$I$4,I178)=1,IFERROR(FIND(I178,UPPER(I178)),0)=1),"VALID","INVALID"))</x:f>
      </x:c>
      <x:c r="P178" s="21" t="str">
        <x:f>IF(A178="","",IF(COUNTIF($A$6:$A$205,A178)&gt;1,"INVALID - DUPLICATE ID",IF(AND(B178&lt;&gt;"",D178&lt;&gt;"",J178&lt;&gt;"",OR(H178="NONE",H178="OPEN",H178="RESOLVED"),K178="VALID",L178="VALID",M178="VALID",N178="VALID",O178="VALID"),"VALID","INVALID - CONTROL TOKEN")))</x:f>
      </x:c>
      <x:c r="Q178" s="21" t="str">
        <x:f>IF(A178="","",IF(COUNTIFS(EVIDENCE_PACKET!$A$6:$A$205,D178,EVIDENCE_PACKET!$B$6:$B$205,A178,EVIDENCE_PACKET!$O$6:$O$205,"VALID")=1,"READY","INVALID - EVIDENCE LINK"))</x:f>
      </x:c>
      <x:c r="R178" s="21" t="str">
        <x:f>IF(A178="","",IF(OR(P178&lt;&gt;"VALID",Q178&lt;&gt;"READY",X178&lt;&gt;"MATCH"),"BLOCKED",IF(AND(C178="REGULATORY / REGISTRATION STATUS",E178="REGULATOR / OFFICIAL REGISTER"),"FIT",IF(AND(OR(C178="SERVICE EXISTS / IS OFFERED",C178="ACCESS / AVAILABILITY"),E178="PROVIDER FIRST-PARTY PAGE"),"FIT",IF(AND(C178="EXPERIENCE SIGNAL",E178="REVIEW / FORUM / TESTIMONIAL"),"FIT",IF(AND(C178="VISIBILITY / DISCOVERY",E178="SEARCH / VISIBILITY OBSERVATION"),"FIT",IF(AND(C178="PUBLIC MARKETING / ADVERTISING CLAIM",E178="UK ADVERTISING / CLAIMS GOVERNANCE"),"FIT",IF(AND(OR(C178="CLINICAL EFFICACY / EFFECT",C178="SAFETY",C178="PATIENT ELIGIBILITY / SUITABILITY"),OR(E178="CLINICAL GUIDELINE / EVIDENCE STANDARD",E178="MANUFACTURER / PRODUCT PAGE")),"REVIEW","MISMATCH"))))))))</x:f>
      </x:c>
      <x:c r="S178" s="21" t="str">
        <x:f>IF(A178="","",IF(OR(P178&lt;&gt;"VALID",Q178&lt;&gt;"READY",X178&lt;&gt;"MATCH"),"BLOCKED",IF(W178="UNRESOLVED","BLOCKED - EVIDENCE UNRESOLVED",IF(W178="INFERRED","ESCALATE",IF(F178&lt;&gt;"CURRENT","BLOCKED - FRESHNESS",IF(G178&lt;&gt;"YES","BLOCKED - JURISDICTION",IF(H178="OPEN","BLOCKED - CONFLICT",IF(AND(OR(C178="CLINICAL EFFICACY / EFFECT",C178="SAFETY",C178="PATIENT ELIGIBILITY / SUITABILITY"),I178="REQUIRED / NOT COMPLETED"),"ESCALATE",IF(R178="MISMATCH","BLOCKED",IF(R178="REVIEW","ESCALATE","READY"))))))))))</x:f>
      </x:c>
      <x:c r="T178" s="21" t="str">
        <x:f>IF(A178="","",IF(S178="READY",IF(C178="REGULATORY / REGISTRATION STATUS","PUBLISH OFFICIAL STATUS",IF(OR(C178="SERVICE EXISTS / IS OFFERED",C178="ACCESS / AVAILABILITY"),"PUBLISH SERVICE FACT",IF(C178="PUBLIC MARKETING / ADVERTISING CLAIM","PUBLISH SCOPED CONTEXT",IF(C178="EXPERIENCE SIGNAL","REFERENCE ONLY",IF(C178="VISIBILITY / DISCOVERY","DISCOVERY ONLY","PUBLISH SCOPED CONTEXT"))))),IF(S178="ESCALATE","ESCALATE","REFUSE STRONGER CLAIM")))</x:f>
      </x:c>
      <x:c r="U178" s="21" t="str">
        <x:f>IF(A178="","",IF(C178="REGULATORY / REGISTRATION STATUS","Do not infer clinical superiority, outcomes or current capacity.",IF(OR(C178="SERVICE EXISTS / IS OFFERED",C178="ACCESS / AVAILABILITY"),"Do not infer efficacy, safety, suitability or comparative quality.",IF(C178="PUBLIC MARKETING / ADVERTISING CLAIM","Do not infer clinical efficacy, patient suitability, treatment outcomes or legal clearance for a specific advert.",IF(C178="EXPERIENCE SIGNAL","Do not infer representative efficacy, safety rates or causal outcomes.",IF(C178="VISIBILITY / DISCOVERY","Do not infer healthcare quality, efficacy, safety, capacity or suitability.","Do not infer a consequential healthcare claim beyond the reviewed evidence scope."))))))</x:f>
      </x:c>
      <x:c r="V178" s="21" t="str">
        <x:f>IF(A178="","","Reopen when source role, freshness, jurisdiction, material conflict, specialist-review state or claim scope changes.")</x:f>
      </x:c>
      <x:c r="W178" s="34" t="str">
        <x:f>IF(D178="","",IF(COUNTIFS(EVIDENCE_PACKET!$A$6:$A$205,D178,EVIDENCE_PACKET!$B$6:$B$205,A178,EVIDENCE_PACKET!$O$6:$O$205,"VALID")=1,VLOOKUP(D178,EVIDENCE_PACKET!$A$6:$O$205,5,FALSE),"INVALID LINK"))</x:f>
      </x:c>
      <x:c r="X178" s="34" t="str">
        <x:f>IF(A178="","",IF(Q178&lt;&gt;"READY","INVALID - EVIDENCE LINK",IF(AND(E178=VLOOKUP(D178,EVIDENCE_PACKET!$A$6:$O$205,3,FALSE),W178=VLOOKUP(D178,EVIDENCE_PACKET!$A$6:$O$205,5,FALSE),F178=VLOOKUP(D178,EVIDENCE_PACKET!$A$6:$O$205,6,FALSE),G178=VLOOKUP(D178,EVIDENCE_PACKET!$A$6:$O$205,7,FALSE)),"MATCH","MISMATCH - UPSTREAM EVIDENCE")))</x:f>
      </x:c>
    </x:row>
    <x:row r="179">
      <x:c r="A179" s="17"/>
      <x:c r="B179" s="17"/>
      <x:c r="C179" s="17"/>
      <x:c r="D179" s="17"/>
      <x:c r="E179" s="34" t="str">
        <x:f>IF(D179="","",IF(COUNTIFS(EVIDENCE_PACKET!$A$6:$A$205,D179,EVIDENCE_PACKET!$B$6:$B$205,A179,EVIDENCE_PACKET!$O$6:$O$205,"VALID")=1,VLOOKUP(D179,EVIDENCE_PACKET!$A$6:$O$205,3,FALSE),"INVALID LINK"))</x:f>
      </x:c>
      <x:c r="F179" s="34" t="str">
        <x:f>IF(D179="","",IF(COUNTIFS(EVIDENCE_PACKET!$A$6:$A$205,D179,EVIDENCE_PACKET!$B$6:$B$205,A179,EVIDENCE_PACKET!$O$6:$O$205,"VALID")=1,VLOOKUP(D179,EVIDENCE_PACKET!$A$6:$O$205,6,FALSE),"INVALID LINK"))</x:f>
      </x:c>
      <x:c r="G179" s="34" t="str">
        <x:f>IF(D179="","",IF(COUNTIFS(EVIDENCE_PACKET!$A$6:$A$205,D179,EVIDENCE_PACKET!$B$6:$B$205,A179,EVIDENCE_PACKET!$O$6:$O$205,"VALID")=1,VLOOKUP(D179,EVIDENCE_PACKET!$A$6:$O$205,7,FALSE),"INVALID LINK"))</x:f>
      </x:c>
      <x:c r="H179" s="34" t="str">
        <x:f>IF(A179="","",IF(COUNTIFS(CONFLICTS!$B$6:$B$205,A179,CONFLICTS!$H$6:$H$205,"YES",CONFLICTS!$I$6:$I$205,"OPEN",CONFLICTS!$R$6:$R$205,"VALID")&gt;0,"OPEN",IF(COUNTIFS(CONFLICTS!$B$6:$B$205,A179,CONFLICTS!$I$6:$I$205,"RESOLVED",CONFLICTS!$R$6:$R$205,"VALID")&gt;0,"RESOLVED","NONE")))</x:f>
      </x:c>
      <x:c r="I179" s="17"/>
      <x:c r="J179" s="17"/>
      <x:c r="K179" s="21" t="str">
        <x:f>IF(C179="","",IF(AND(COUNTIF(LISTS!$B$2:$B$10,C179)=1,C179=UPPER(C179)),"VALID","INVALID"))</x:f>
      </x:c>
      <x:c r="L179" s="21" t="str">
        <x:f>IF(E179="","",IF(AND(COUNTIF(LISTS!$A$2:$A$8,E179)=1,E179=UPPER(E179)),"VALID","INVALID"))</x:f>
      </x:c>
      <x:c r="M179" s="21" t="str">
        <x:f>IF(F179="","",IF(AND(COUNTIF(LISTS!$D$2:$D$4,F179)=1,IFERROR(FIND(F179,UPPER(F179)),0)=1),"VALID","INVALID"))</x:f>
      </x:c>
      <x:c r="N179" s="21" t="str">
        <x:f>IF(G179="","",IF(AND(COUNTIF(LISTS!$E$2:$E$4,G179)=1,IFERROR(FIND(G179,UPPER(G179)),0)=1),"VALID","INVALID"))</x:f>
      </x:c>
      <x:c r="O179" s="21" t="str">
        <x:f>IF(I179="","",IF(AND(COUNTIF(LISTS!$I$2:$I$4,I179)=1,IFERROR(FIND(I179,UPPER(I179)),0)=1),"VALID","INVALID"))</x:f>
      </x:c>
      <x:c r="P179" s="21" t="str">
        <x:f>IF(A179="","",IF(COUNTIF($A$6:$A$205,A179)&gt;1,"INVALID - DUPLICATE ID",IF(AND(B179&lt;&gt;"",D179&lt;&gt;"",J179&lt;&gt;"",OR(H179="NONE",H179="OPEN",H179="RESOLVED"),K179="VALID",L179="VALID",M179="VALID",N179="VALID",O179="VALID"),"VALID","INVALID - CONTROL TOKEN")))</x:f>
      </x:c>
      <x:c r="Q179" s="21" t="str">
        <x:f>IF(A179="","",IF(COUNTIFS(EVIDENCE_PACKET!$A$6:$A$205,D179,EVIDENCE_PACKET!$B$6:$B$205,A179,EVIDENCE_PACKET!$O$6:$O$205,"VALID")=1,"READY","INVALID - EVIDENCE LINK"))</x:f>
      </x:c>
      <x:c r="R179" s="21" t="str">
        <x:f>IF(A179="","",IF(OR(P179&lt;&gt;"VALID",Q179&lt;&gt;"READY",X179&lt;&gt;"MATCH"),"BLOCKED",IF(AND(C179="REGULATORY / REGISTRATION STATUS",E179="REGULATOR / OFFICIAL REGISTER"),"FIT",IF(AND(OR(C179="SERVICE EXISTS / IS OFFERED",C179="ACCESS / AVAILABILITY"),E179="PROVIDER FIRST-PARTY PAGE"),"FIT",IF(AND(C179="EXPERIENCE SIGNAL",E179="REVIEW / FORUM / TESTIMONIAL"),"FIT",IF(AND(C179="VISIBILITY / DISCOVERY",E179="SEARCH / VISIBILITY OBSERVATION"),"FIT",IF(AND(C179="PUBLIC MARKETING / ADVERTISING CLAIM",E179="UK ADVERTISING / CLAIMS GOVERNANCE"),"FIT",IF(AND(OR(C179="CLINICAL EFFICACY / EFFECT",C179="SAFETY",C179="PATIENT ELIGIBILITY / SUITABILITY"),OR(E179="CLINICAL GUIDELINE / EVIDENCE STANDARD",E179="MANUFACTURER / PRODUCT PAGE")),"REVIEW","MISMATCH"))))))))</x:f>
      </x:c>
      <x:c r="S179" s="21" t="str">
        <x:f>IF(A179="","",IF(OR(P179&lt;&gt;"VALID",Q179&lt;&gt;"READY",X179&lt;&gt;"MATCH"),"BLOCKED",IF(W179="UNRESOLVED","BLOCKED - EVIDENCE UNRESOLVED",IF(W179="INFERRED","ESCALATE",IF(F179&lt;&gt;"CURRENT","BLOCKED - FRESHNESS",IF(G179&lt;&gt;"YES","BLOCKED - JURISDICTION",IF(H179="OPEN","BLOCKED - CONFLICT",IF(AND(OR(C179="CLINICAL EFFICACY / EFFECT",C179="SAFETY",C179="PATIENT ELIGIBILITY / SUITABILITY"),I179="REQUIRED / NOT COMPLETED"),"ESCALATE",IF(R179="MISMATCH","BLOCKED",IF(R179="REVIEW","ESCALATE","READY"))))))))))</x:f>
      </x:c>
      <x:c r="T179" s="21" t="str">
        <x:f>IF(A179="","",IF(S179="READY",IF(C179="REGULATORY / REGISTRATION STATUS","PUBLISH OFFICIAL STATUS",IF(OR(C179="SERVICE EXISTS / IS OFFERED",C179="ACCESS / AVAILABILITY"),"PUBLISH SERVICE FACT",IF(C179="PUBLIC MARKETING / ADVERTISING CLAIM","PUBLISH SCOPED CONTEXT",IF(C179="EXPERIENCE SIGNAL","REFERENCE ONLY",IF(C179="VISIBILITY / DISCOVERY","DISCOVERY ONLY","PUBLISH SCOPED CONTEXT"))))),IF(S179="ESCALATE","ESCALATE","REFUSE STRONGER CLAIM")))</x:f>
      </x:c>
      <x:c r="U179" s="21" t="str">
        <x:f>IF(A179="","",IF(C179="REGULATORY / REGISTRATION STATUS","Do not infer clinical superiority, outcomes or current capacity.",IF(OR(C179="SERVICE EXISTS / IS OFFERED",C179="ACCESS / AVAILABILITY"),"Do not infer efficacy, safety, suitability or comparative quality.",IF(C179="PUBLIC MARKETING / ADVERTISING CLAIM","Do not infer clinical efficacy, patient suitability, treatment outcomes or legal clearance for a specific advert.",IF(C179="EXPERIENCE SIGNAL","Do not infer representative efficacy, safety rates or causal outcomes.",IF(C179="VISIBILITY / DISCOVERY","Do not infer healthcare quality, efficacy, safety, capacity or suitability.","Do not infer a consequential healthcare claim beyond the reviewed evidence scope."))))))</x:f>
      </x:c>
      <x:c r="V179" s="21" t="str">
        <x:f>IF(A179="","","Reopen when source role, freshness, jurisdiction, material conflict, specialist-review state or claim scope changes.")</x:f>
      </x:c>
      <x:c r="W179" s="34" t="str">
        <x:f>IF(D179="","",IF(COUNTIFS(EVIDENCE_PACKET!$A$6:$A$205,D179,EVIDENCE_PACKET!$B$6:$B$205,A179,EVIDENCE_PACKET!$O$6:$O$205,"VALID")=1,VLOOKUP(D179,EVIDENCE_PACKET!$A$6:$O$205,5,FALSE),"INVALID LINK"))</x:f>
      </x:c>
      <x:c r="X179" s="34" t="str">
        <x:f>IF(A179="","",IF(Q179&lt;&gt;"READY","INVALID - EVIDENCE LINK",IF(AND(E179=VLOOKUP(D179,EVIDENCE_PACKET!$A$6:$O$205,3,FALSE),W179=VLOOKUP(D179,EVIDENCE_PACKET!$A$6:$O$205,5,FALSE),F179=VLOOKUP(D179,EVIDENCE_PACKET!$A$6:$O$205,6,FALSE),G179=VLOOKUP(D179,EVIDENCE_PACKET!$A$6:$O$205,7,FALSE)),"MATCH","MISMATCH - UPSTREAM EVIDENCE")))</x:f>
      </x:c>
    </x:row>
    <x:row r="180">
      <x:c r="A180" s="17"/>
      <x:c r="B180" s="17"/>
      <x:c r="C180" s="17"/>
      <x:c r="D180" s="17"/>
      <x:c r="E180" s="34" t="str">
        <x:f>IF(D180="","",IF(COUNTIFS(EVIDENCE_PACKET!$A$6:$A$205,D180,EVIDENCE_PACKET!$B$6:$B$205,A180,EVIDENCE_PACKET!$O$6:$O$205,"VALID")=1,VLOOKUP(D180,EVIDENCE_PACKET!$A$6:$O$205,3,FALSE),"INVALID LINK"))</x:f>
      </x:c>
      <x:c r="F180" s="34" t="str">
        <x:f>IF(D180="","",IF(COUNTIFS(EVIDENCE_PACKET!$A$6:$A$205,D180,EVIDENCE_PACKET!$B$6:$B$205,A180,EVIDENCE_PACKET!$O$6:$O$205,"VALID")=1,VLOOKUP(D180,EVIDENCE_PACKET!$A$6:$O$205,6,FALSE),"INVALID LINK"))</x:f>
      </x:c>
      <x:c r="G180" s="34" t="str">
        <x:f>IF(D180="","",IF(COUNTIFS(EVIDENCE_PACKET!$A$6:$A$205,D180,EVIDENCE_PACKET!$B$6:$B$205,A180,EVIDENCE_PACKET!$O$6:$O$205,"VALID")=1,VLOOKUP(D180,EVIDENCE_PACKET!$A$6:$O$205,7,FALSE),"INVALID LINK"))</x:f>
      </x:c>
      <x:c r="H180" s="34" t="str">
        <x:f>IF(A180="","",IF(COUNTIFS(CONFLICTS!$B$6:$B$205,A180,CONFLICTS!$H$6:$H$205,"YES",CONFLICTS!$I$6:$I$205,"OPEN",CONFLICTS!$R$6:$R$205,"VALID")&gt;0,"OPEN",IF(COUNTIFS(CONFLICTS!$B$6:$B$205,A180,CONFLICTS!$I$6:$I$205,"RESOLVED",CONFLICTS!$R$6:$R$205,"VALID")&gt;0,"RESOLVED","NONE")))</x:f>
      </x:c>
      <x:c r="I180" s="17"/>
      <x:c r="J180" s="17"/>
      <x:c r="K180" s="21" t="str">
        <x:f>IF(C180="","",IF(AND(COUNTIF(LISTS!$B$2:$B$10,C180)=1,C180=UPPER(C180)),"VALID","INVALID"))</x:f>
      </x:c>
      <x:c r="L180" s="21" t="str">
        <x:f>IF(E180="","",IF(AND(COUNTIF(LISTS!$A$2:$A$8,E180)=1,E180=UPPER(E180)),"VALID","INVALID"))</x:f>
      </x:c>
      <x:c r="M180" s="21" t="str">
        <x:f>IF(F180="","",IF(AND(COUNTIF(LISTS!$D$2:$D$4,F180)=1,IFERROR(FIND(F180,UPPER(F180)),0)=1),"VALID","INVALID"))</x:f>
      </x:c>
      <x:c r="N180" s="21" t="str">
        <x:f>IF(G180="","",IF(AND(COUNTIF(LISTS!$E$2:$E$4,G180)=1,IFERROR(FIND(G180,UPPER(G180)),0)=1),"VALID","INVALID"))</x:f>
      </x:c>
      <x:c r="O180" s="21" t="str">
        <x:f>IF(I180="","",IF(AND(COUNTIF(LISTS!$I$2:$I$4,I180)=1,IFERROR(FIND(I180,UPPER(I180)),0)=1),"VALID","INVALID"))</x:f>
      </x:c>
      <x:c r="P180" s="21" t="str">
        <x:f>IF(A180="","",IF(COUNTIF($A$6:$A$205,A180)&gt;1,"INVALID - DUPLICATE ID",IF(AND(B180&lt;&gt;"",D180&lt;&gt;"",J180&lt;&gt;"",OR(H180="NONE",H180="OPEN",H180="RESOLVED"),K180="VALID",L180="VALID",M180="VALID",N180="VALID",O180="VALID"),"VALID","INVALID - CONTROL TOKEN")))</x:f>
      </x:c>
      <x:c r="Q180" s="21" t="str">
        <x:f>IF(A180="","",IF(COUNTIFS(EVIDENCE_PACKET!$A$6:$A$205,D180,EVIDENCE_PACKET!$B$6:$B$205,A180,EVIDENCE_PACKET!$O$6:$O$205,"VALID")=1,"READY","INVALID - EVIDENCE LINK"))</x:f>
      </x:c>
      <x:c r="R180" s="21" t="str">
        <x:f>IF(A180="","",IF(OR(P180&lt;&gt;"VALID",Q180&lt;&gt;"READY",X180&lt;&gt;"MATCH"),"BLOCKED",IF(AND(C180="REGULATORY / REGISTRATION STATUS",E180="REGULATOR / OFFICIAL REGISTER"),"FIT",IF(AND(OR(C180="SERVICE EXISTS / IS OFFERED",C180="ACCESS / AVAILABILITY"),E180="PROVIDER FIRST-PARTY PAGE"),"FIT",IF(AND(C180="EXPERIENCE SIGNAL",E180="REVIEW / FORUM / TESTIMONIAL"),"FIT",IF(AND(C180="VISIBILITY / DISCOVERY",E180="SEARCH / VISIBILITY OBSERVATION"),"FIT",IF(AND(C180="PUBLIC MARKETING / ADVERTISING CLAIM",E180="UK ADVERTISING / CLAIMS GOVERNANCE"),"FIT",IF(AND(OR(C180="CLINICAL EFFICACY / EFFECT",C180="SAFETY",C180="PATIENT ELIGIBILITY / SUITABILITY"),OR(E180="CLINICAL GUIDELINE / EVIDENCE STANDARD",E180="MANUFACTURER / PRODUCT PAGE")),"REVIEW","MISMATCH"))))))))</x:f>
      </x:c>
      <x:c r="S180" s="21" t="str">
        <x:f>IF(A180="","",IF(OR(P180&lt;&gt;"VALID",Q180&lt;&gt;"READY",X180&lt;&gt;"MATCH"),"BLOCKED",IF(W180="UNRESOLVED","BLOCKED - EVIDENCE UNRESOLVED",IF(W180="INFERRED","ESCALATE",IF(F180&lt;&gt;"CURRENT","BLOCKED - FRESHNESS",IF(G180&lt;&gt;"YES","BLOCKED - JURISDICTION",IF(H180="OPEN","BLOCKED - CONFLICT",IF(AND(OR(C180="CLINICAL EFFICACY / EFFECT",C180="SAFETY",C180="PATIENT ELIGIBILITY / SUITABILITY"),I180="REQUIRED / NOT COMPLETED"),"ESCALATE",IF(R180="MISMATCH","BLOCKED",IF(R180="REVIEW","ESCALATE","READY"))))))))))</x:f>
      </x:c>
      <x:c r="T180" s="21" t="str">
        <x:f>IF(A180="","",IF(S180="READY",IF(C180="REGULATORY / REGISTRATION STATUS","PUBLISH OFFICIAL STATUS",IF(OR(C180="SERVICE EXISTS / IS OFFERED",C180="ACCESS / AVAILABILITY"),"PUBLISH SERVICE FACT",IF(C180="PUBLIC MARKETING / ADVERTISING CLAIM","PUBLISH SCOPED CONTEXT",IF(C180="EXPERIENCE SIGNAL","REFERENCE ONLY",IF(C180="VISIBILITY / DISCOVERY","DISCOVERY ONLY","PUBLISH SCOPED CONTEXT"))))),IF(S180="ESCALATE","ESCALATE","REFUSE STRONGER CLAIM")))</x:f>
      </x:c>
      <x:c r="U180" s="21" t="str">
        <x:f>IF(A180="","",IF(C180="REGULATORY / REGISTRATION STATUS","Do not infer clinical superiority, outcomes or current capacity.",IF(OR(C180="SERVICE EXISTS / IS OFFERED",C180="ACCESS / AVAILABILITY"),"Do not infer efficacy, safety, suitability or comparative quality.",IF(C180="PUBLIC MARKETING / ADVERTISING CLAIM","Do not infer clinical efficacy, patient suitability, treatment outcomes or legal clearance for a specific advert.",IF(C180="EXPERIENCE SIGNAL","Do not infer representative efficacy, safety rates or causal outcomes.",IF(C180="VISIBILITY / DISCOVERY","Do not infer healthcare quality, efficacy, safety, capacity or suitability.","Do not infer a consequential healthcare claim beyond the reviewed evidence scope."))))))</x:f>
      </x:c>
      <x:c r="V180" s="21" t="str">
        <x:f>IF(A180="","","Reopen when source role, freshness, jurisdiction, material conflict, specialist-review state or claim scope changes.")</x:f>
      </x:c>
      <x:c r="W180" s="34" t="str">
        <x:f>IF(D180="","",IF(COUNTIFS(EVIDENCE_PACKET!$A$6:$A$205,D180,EVIDENCE_PACKET!$B$6:$B$205,A180,EVIDENCE_PACKET!$O$6:$O$205,"VALID")=1,VLOOKUP(D180,EVIDENCE_PACKET!$A$6:$O$205,5,FALSE),"INVALID LINK"))</x:f>
      </x:c>
      <x:c r="X180" s="34" t="str">
        <x:f>IF(A180="","",IF(Q180&lt;&gt;"READY","INVALID - EVIDENCE LINK",IF(AND(E180=VLOOKUP(D180,EVIDENCE_PACKET!$A$6:$O$205,3,FALSE),W180=VLOOKUP(D180,EVIDENCE_PACKET!$A$6:$O$205,5,FALSE),F180=VLOOKUP(D180,EVIDENCE_PACKET!$A$6:$O$205,6,FALSE),G180=VLOOKUP(D180,EVIDENCE_PACKET!$A$6:$O$205,7,FALSE)),"MATCH","MISMATCH - UPSTREAM EVIDENCE")))</x:f>
      </x:c>
    </x:row>
    <x:row r="181">
      <x:c r="A181" s="17"/>
      <x:c r="B181" s="17"/>
      <x:c r="C181" s="17"/>
      <x:c r="D181" s="17"/>
      <x:c r="E181" s="34" t="str">
        <x:f>IF(D181="","",IF(COUNTIFS(EVIDENCE_PACKET!$A$6:$A$205,D181,EVIDENCE_PACKET!$B$6:$B$205,A181,EVIDENCE_PACKET!$O$6:$O$205,"VALID")=1,VLOOKUP(D181,EVIDENCE_PACKET!$A$6:$O$205,3,FALSE),"INVALID LINK"))</x:f>
      </x:c>
      <x:c r="F181" s="34" t="str">
        <x:f>IF(D181="","",IF(COUNTIFS(EVIDENCE_PACKET!$A$6:$A$205,D181,EVIDENCE_PACKET!$B$6:$B$205,A181,EVIDENCE_PACKET!$O$6:$O$205,"VALID")=1,VLOOKUP(D181,EVIDENCE_PACKET!$A$6:$O$205,6,FALSE),"INVALID LINK"))</x:f>
      </x:c>
      <x:c r="G181" s="34" t="str">
        <x:f>IF(D181="","",IF(COUNTIFS(EVIDENCE_PACKET!$A$6:$A$205,D181,EVIDENCE_PACKET!$B$6:$B$205,A181,EVIDENCE_PACKET!$O$6:$O$205,"VALID")=1,VLOOKUP(D181,EVIDENCE_PACKET!$A$6:$O$205,7,FALSE),"INVALID LINK"))</x:f>
      </x:c>
      <x:c r="H181" s="34" t="str">
        <x:f>IF(A181="","",IF(COUNTIFS(CONFLICTS!$B$6:$B$205,A181,CONFLICTS!$H$6:$H$205,"YES",CONFLICTS!$I$6:$I$205,"OPEN",CONFLICTS!$R$6:$R$205,"VALID")&gt;0,"OPEN",IF(COUNTIFS(CONFLICTS!$B$6:$B$205,A181,CONFLICTS!$I$6:$I$205,"RESOLVED",CONFLICTS!$R$6:$R$205,"VALID")&gt;0,"RESOLVED","NONE")))</x:f>
      </x:c>
      <x:c r="I181" s="17"/>
      <x:c r="J181" s="17"/>
      <x:c r="K181" s="21" t="str">
        <x:f>IF(C181="","",IF(AND(COUNTIF(LISTS!$B$2:$B$10,C181)=1,C181=UPPER(C181)),"VALID","INVALID"))</x:f>
      </x:c>
      <x:c r="L181" s="21" t="str">
        <x:f>IF(E181="","",IF(AND(COUNTIF(LISTS!$A$2:$A$8,E181)=1,E181=UPPER(E181)),"VALID","INVALID"))</x:f>
      </x:c>
      <x:c r="M181" s="21" t="str">
        <x:f>IF(F181="","",IF(AND(COUNTIF(LISTS!$D$2:$D$4,F181)=1,IFERROR(FIND(F181,UPPER(F181)),0)=1),"VALID","INVALID"))</x:f>
      </x:c>
      <x:c r="N181" s="21" t="str">
        <x:f>IF(G181="","",IF(AND(COUNTIF(LISTS!$E$2:$E$4,G181)=1,IFERROR(FIND(G181,UPPER(G181)),0)=1),"VALID","INVALID"))</x:f>
      </x:c>
      <x:c r="O181" s="21" t="str">
        <x:f>IF(I181="","",IF(AND(COUNTIF(LISTS!$I$2:$I$4,I181)=1,IFERROR(FIND(I181,UPPER(I181)),0)=1),"VALID","INVALID"))</x:f>
      </x:c>
      <x:c r="P181" s="21" t="str">
        <x:f>IF(A181="","",IF(COUNTIF($A$6:$A$205,A181)&gt;1,"INVALID - DUPLICATE ID",IF(AND(B181&lt;&gt;"",D181&lt;&gt;"",J181&lt;&gt;"",OR(H181="NONE",H181="OPEN",H181="RESOLVED"),K181="VALID",L181="VALID",M181="VALID",N181="VALID",O181="VALID"),"VALID","INVALID - CONTROL TOKEN")))</x:f>
      </x:c>
      <x:c r="Q181" s="21" t="str">
        <x:f>IF(A181="","",IF(COUNTIFS(EVIDENCE_PACKET!$A$6:$A$205,D181,EVIDENCE_PACKET!$B$6:$B$205,A181,EVIDENCE_PACKET!$O$6:$O$205,"VALID")=1,"READY","INVALID - EVIDENCE LINK"))</x:f>
      </x:c>
      <x:c r="R181" s="21" t="str">
        <x:f>IF(A181="","",IF(OR(P181&lt;&gt;"VALID",Q181&lt;&gt;"READY",X181&lt;&gt;"MATCH"),"BLOCKED",IF(AND(C181="REGULATORY / REGISTRATION STATUS",E181="REGULATOR / OFFICIAL REGISTER"),"FIT",IF(AND(OR(C181="SERVICE EXISTS / IS OFFERED",C181="ACCESS / AVAILABILITY"),E181="PROVIDER FIRST-PARTY PAGE"),"FIT",IF(AND(C181="EXPERIENCE SIGNAL",E181="REVIEW / FORUM / TESTIMONIAL"),"FIT",IF(AND(C181="VISIBILITY / DISCOVERY",E181="SEARCH / VISIBILITY OBSERVATION"),"FIT",IF(AND(C181="PUBLIC MARKETING / ADVERTISING CLAIM",E181="UK ADVERTISING / CLAIMS GOVERNANCE"),"FIT",IF(AND(OR(C181="CLINICAL EFFICACY / EFFECT",C181="SAFETY",C181="PATIENT ELIGIBILITY / SUITABILITY"),OR(E181="CLINICAL GUIDELINE / EVIDENCE STANDARD",E181="MANUFACTURER / PRODUCT PAGE")),"REVIEW","MISMATCH"))))))))</x:f>
      </x:c>
      <x:c r="S181" s="21" t="str">
        <x:f>IF(A181="","",IF(OR(P181&lt;&gt;"VALID",Q181&lt;&gt;"READY",X181&lt;&gt;"MATCH"),"BLOCKED",IF(W181="UNRESOLVED","BLOCKED - EVIDENCE UNRESOLVED",IF(W181="INFERRED","ESCALATE",IF(F181&lt;&gt;"CURRENT","BLOCKED - FRESHNESS",IF(G181&lt;&gt;"YES","BLOCKED - JURISDICTION",IF(H181="OPEN","BLOCKED - CONFLICT",IF(AND(OR(C181="CLINICAL EFFICACY / EFFECT",C181="SAFETY",C181="PATIENT ELIGIBILITY / SUITABILITY"),I181="REQUIRED / NOT COMPLETED"),"ESCALATE",IF(R181="MISMATCH","BLOCKED",IF(R181="REVIEW","ESCALATE","READY"))))))))))</x:f>
      </x:c>
      <x:c r="T181" s="21" t="str">
        <x:f>IF(A181="","",IF(S181="READY",IF(C181="REGULATORY / REGISTRATION STATUS","PUBLISH OFFICIAL STATUS",IF(OR(C181="SERVICE EXISTS / IS OFFERED",C181="ACCESS / AVAILABILITY"),"PUBLISH SERVICE FACT",IF(C181="PUBLIC MARKETING / ADVERTISING CLAIM","PUBLISH SCOPED CONTEXT",IF(C181="EXPERIENCE SIGNAL","REFERENCE ONLY",IF(C181="VISIBILITY / DISCOVERY","DISCOVERY ONLY","PUBLISH SCOPED CONTEXT"))))),IF(S181="ESCALATE","ESCALATE","REFUSE STRONGER CLAIM")))</x:f>
      </x:c>
      <x:c r="U181" s="21" t="str">
        <x:f>IF(A181="","",IF(C181="REGULATORY / REGISTRATION STATUS","Do not infer clinical superiority, outcomes or current capacity.",IF(OR(C181="SERVICE EXISTS / IS OFFERED",C181="ACCESS / AVAILABILITY"),"Do not infer efficacy, safety, suitability or comparative quality.",IF(C181="PUBLIC MARKETING / ADVERTISING CLAIM","Do not infer clinical efficacy, patient suitability, treatment outcomes or legal clearance for a specific advert.",IF(C181="EXPERIENCE SIGNAL","Do not infer representative efficacy, safety rates or causal outcomes.",IF(C181="VISIBILITY / DISCOVERY","Do not infer healthcare quality, efficacy, safety, capacity or suitability.","Do not infer a consequential healthcare claim beyond the reviewed evidence scope."))))))</x:f>
      </x:c>
      <x:c r="V181" s="21" t="str">
        <x:f>IF(A181="","","Reopen when source role, freshness, jurisdiction, material conflict, specialist-review state or claim scope changes.")</x:f>
      </x:c>
      <x:c r="W181" s="34" t="str">
        <x:f>IF(D181="","",IF(COUNTIFS(EVIDENCE_PACKET!$A$6:$A$205,D181,EVIDENCE_PACKET!$B$6:$B$205,A181,EVIDENCE_PACKET!$O$6:$O$205,"VALID")=1,VLOOKUP(D181,EVIDENCE_PACKET!$A$6:$O$205,5,FALSE),"INVALID LINK"))</x:f>
      </x:c>
      <x:c r="X181" s="34" t="str">
        <x:f>IF(A181="","",IF(Q181&lt;&gt;"READY","INVALID - EVIDENCE LINK",IF(AND(E181=VLOOKUP(D181,EVIDENCE_PACKET!$A$6:$O$205,3,FALSE),W181=VLOOKUP(D181,EVIDENCE_PACKET!$A$6:$O$205,5,FALSE),F181=VLOOKUP(D181,EVIDENCE_PACKET!$A$6:$O$205,6,FALSE),G181=VLOOKUP(D181,EVIDENCE_PACKET!$A$6:$O$205,7,FALSE)),"MATCH","MISMATCH - UPSTREAM EVIDENCE")))</x:f>
      </x:c>
    </x:row>
    <x:row r="182">
      <x:c r="A182" s="17"/>
      <x:c r="B182" s="17"/>
      <x:c r="C182" s="17"/>
      <x:c r="D182" s="17"/>
      <x:c r="E182" s="34" t="str">
        <x:f>IF(D182="","",IF(COUNTIFS(EVIDENCE_PACKET!$A$6:$A$205,D182,EVIDENCE_PACKET!$B$6:$B$205,A182,EVIDENCE_PACKET!$O$6:$O$205,"VALID")=1,VLOOKUP(D182,EVIDENCE_PACKET!$A$6:$O$205,3,FALSE),"INVALID LINK"))</x:f>
      </x:c>
      <x:c r="F182" s="34" t="str">
        <x:f>IF(D182="","",IF(COUNTIFS(EVIDENCE_PACKET!$A$6:$A$205,D182,EVIDENCE_PACKET!$B$6:$B$205,A182,EVIDENCE_PACKET!$O$6:$O$205,"VALID")=1,VLOOKUP(D182,EVIDENCE_PACKET!$A$6:$O$205,6,FALSE),"INVALID LINK"))</x:f>
      </x:c>
      <x:c r="G182" s="34" t="str">
        <x:f>IF(D182="","",IF(COUNTIFS(EVIDENCE_PACKET!$A$6:$A$205,D182,EVIDENCE_PACKET!$B$6:$B$205,A182,EVIDENCE_PACKET!$O$6:$O$205,"VALID")=1,VLOOKUP(D182,EVIDENCE_PACKET!$A$6:$O$205,7,FALSE),"INVALID LINK"))</x:f>
      </x:c>
      <x:c r="H182" s="34" t="str">
        <x:f>IF(A182="","",IF(COUNTIFS(CONFLICTS!$B$6:$B$205,A182,CONFLICTS!$H$6:$H$205,"YES",CONFLICTS!$I$6:$I$205,"OPEN",CONFLICTS!$R$6:$R$205,"VALID")&gt;0,"OPEN",IF(COUNTIFS(CONFLICTS!$B$6:$B$205,A182,CONFLICTS!$I$6:$I$205,"RESOLVED",CONFLICTS!$R$6:$R$205,"VALID")&gt;0,"RESOLVED","NONE")))</x:f>
      </x:c>
      <x:c r="I182" s="17"/>
      <x:c r="J182" s="17"/>
      <x:c r="K182" s="21" t="str">
        <x:f>IF(C182="","",IF(AND(COUNTIF(LISTS!$B$2:$B$10,C182)=1,C182=UPPER(C182)),"VALID","INVALID"))</x:f>
      </x:c>
      <x:c r="L182" s="21" t="str">
        <x:f>IF(E182="","",IF(AND(COUNTIF(LISTS!$A$2:$A$8,E182)=1,E182=UPPER(E182)),"VALID","INVALID"))</x:f>
      </x:c>
      <x:c r="M182" s="21" t="str">
        <x:f>IF(F182="","",IF(AND(COUNTIF(LISTS!$D$2:$D$4,F182)=1,IFERROR(FIND(F182,UPPER(F182)),0)=1),"VALID","INVALID"))</x:f>
      </x:c>
      <x:c r="N182" s="21" t="str">
        <x:f>IF(G182="","",IF(AND(COUNTIF(LISTS!$E$2:$E$4,G182)=1,IFERROR(FIND(G182,UPPER(G182)),0)=1),"VALID","INVALID"))</x:f>
      </x:c>
      <x:c r="O182" s="21" t="str">
        <x:f>IF(I182="","",IF(AND(COUNTIF(LISTS!$I$2:$I$4,I182)=1,IFERROR(FIND(I182,UPPER(I182)),0)=1),"VALID","INVALID"))</x:f>
      </x:c>
      <x:c r="P182" s="21" t="str">
        <x:f>IF(A182="","",IF(COUNTIF($A$6:$A$205,A182)&gt;1,"INVALID - DUPLICATE ID",IF(AND(B182&lt;&gt;"",D182&lt;&gt;"",J182&lt;&gt;"",OR(H182="NONE",H182="OPEN",H182="RESOLVED"),K182="VALID",L182="VALID",M182="VALID",N182="VALID",O182="VALID"),"VALID","INVALID - CONTROL TOKEN")))</x:f>
      </x:c>
      <x:c r="Q182" s="21" t="str">
        <x:f>IF(A182="","",IF(COUNTIFS(EVIDENCE_PACKET!$A$6:$A$205,D182,EVIDENCE_PACKET!$B$6:$B$205,A182,EVIDENCE_PACKET!$O$6:$O$205,"VALID")=1,"READY","INVALID - EVIDENCE LINK"))</x:f>
      </x:c>
      <x:c r="R182" s="21" t="str">
        <x:f>IF(A182="","",IF(OR(P182&lt;&gt;"VALID",Q182&lt;&gt;"READY",X182&lt;&gt;"MATCH"),"BLOCKED",IF(AND(C182="REGULATORY / REGISTRATION STATUS",E182="REGULATOR / OFFICIAL REGISTER"),"FIT",IF(AND(OR(C182="SERVICE EXISTS / IS OFFERED",C182="ACCESS / AVAILABILITY"),E182="PROVIDER FIRST-PARTY PAGE"),"FIT",IF(AND(C182="EXPERIENCE SIGNAL",E182="REVIEW / FORUM / TESTIMONIAL"),"FIT",IF(AND(C182="VISIBILITY / DISCOVERY",E182="SEARCH / VISIBILITY OBSERVATION"),"FIT",IF(AND(C182="PUBLIC MARKETING / ADVERTISING CLAIM",E182="UK ADVERTISING / CLAIMS GOVERNANCE"),"FIT",IF(AND(OR(C182="CLINICAL EFFICACY / EFFECT",C182="SAFETY",C182="PATIENT ELIGIBILITY / SUITABILITY"),OR(E182="CLINICAL GUIDELINE / EVIDENCE STANDARD",E182="MANUFACTURER / PRODUCT PAGE")),"REVIEW","MISMATCH"))))))))</x:f>
      </x:c>
      <x:c r="S182" s="21" t="str">
        <x:f>IF(A182="","",IF(OR(P182&lt;&gt;"VALID",Q182&lt;&gt;"READY",X182&lt;&gt;"MATCH"),"BLOCKED",IF(W182="UNRESOLVED","BLOCKED - EVIDENCE UNRESOLVED",IF(W182="INFERRED","ESCALATE",IF(F182&lt;&gt;"CURRENT","BLOCKED - FRESHNESS",IF(G182&lt;&gt;"YES","BLOCKED - JURISDICTION",IF(H182="OPEN","BLOCKED - CONFLICT",IF(AND(OR(C182="CLINICAL EFFICACY / EFFECT",C182="SAFETY",C182="PATIENT ELIGIBILITY / SUITABILITY"),I182="REQUIRED / NOT COMPLETED"),"ESCALATE",IF(R182="MISMATCH","BLOCKED",IF(R182="REVIEW","ESCALATE","READY"))))))))))</x:f>
      </x:c>
      <x:c r="T182" s="21" t="str">
        <x:f>IF(A182="","",IF(S182="READY",IF(C182="REGULATORY / REGISTRATION STATUS","PUBLISH OFFICIAL STATUS",IF(OR(C182="SERVICE EXISTS / IS OFFERED",C182="ACCESS / AVAILABILITY"),"PUBLISH SERVICE FACT",IF(C182="PUBLIC MARKETING / ADVERTISING CLAIM","PUBLISH SCOPED CONTEXT",IF(C182="EXPERIENCE SIGNAL","REFERENCE ONLY",IF(C182="VISIBILITY / DISCOVERY","DISCOVERY ONLY","PUBLISH SCOPED CONTEXT"))))),IF(S182="ESCALATE","ESCALATE","REFUSE STRONGER CLAIM")))</x:f>
      </x:c>
      <x:c r="U182" s="21" t="str">
        <x:f>IF(A182="","",IF(C182="REGULATORY / REGISTRATION STATUS","Do not infer clinical superiority, outcomes or current capacity.",IF(OR(C182="SERVICE EXISTS / IS OFFERED",C182="ACCESS / AVAILABILITY"),"Do not infer efficacy, safety, suitability or comparative quality.",IF(C182="PUBLIC MARKETING / ADVERTISING CLAIM","Do not infer clinical efficacy, patient suitability, treatment outcomes or legal clearance for a specific advert.",IF(C182="EXPERIENCE SIGNAL","Do not infer representative efficacy, safety rates or causal outcomes.",IF(C182="VISIBILITY / DISCOVERY","Do not infer healthcare quality, efficacy, safety, capacity or suitability.","Do not infer a consequential healthcare claim beyond the reviewed evidence scope."))))))</x:f>
      </x:c>
      <x:c r="V182" s="21" t="str">
        <x:f>IF(A182="","","Reopen when source role, freshness, jurisdiction, material conflict, specialist-review state or claim scope changes.")</x:f>
      </x:c>
      <x:c r="W182" s="34" t="str">
        <x:f>IF(D182="","",IF(COUNTIFS(EVIDENCE_PACKET!$A$6:$A$205,D182,EVIDENCE_PACKET!$B$6:$B$205,A182,EVIDENCE_PACKET!$O$6:$O$205,"VALID")=1,VLOOKUP(D182,EVIDENCE_PACKET!$A$6:$O$205,5,FALSE),"INVALID LINK"))</x:f>
      </x:c>
      <x:c r="X182" s="34" t="str">
        <x:f>IF(A182="","",IF(Q182&lt;&gt;"READY","INVALID - EVIDENCE LINK",IF(AND(E182=VLOOKUP(D182,EVIDENCE_PACKET!$A$6:$O$205,3,FALSE),W182=VLOOKUP(D182,EVIDENCE_PACKET!$A$6:$O$205,5,FALSE),F182=VLOOKUP(D182,EVIDENCE_PACKET!$A$6:$O$205,6,FALSE),G182=VLOOKUP(D182,EVIDENCE_PACKET!$A$6:$O$205,7,FALSE)),"MATCH","MISMATCH - UPSTREAM EVIDENCE")))</x:f>
      </x:c>
    </x:row>
    <x:row r="183">
      <x:c r="A183" s="17"/>
      <x:c r="B183" s="17"/>
      <x:c r="C183" s="17"/>
      <x:c r="D183" s="17"/>
      <x:c r="E183" s="34" t="str">
        <x:f>IF(D183="","",IF(COUNTIFS(EVIDENCE_PACKET!$A$6:$A$205,D183,EVIDENCE_PACKET!$B$6:$B$205,A183,EVIDENCE_PACKET!$O$6:$O$205,"VALID")=1,VLOOKUP(D183,EVIDENCE_PACKET!$A$6:$O$205,3,FALSE),"INVALID LINK"))</x:f>
      </x:c>
      <x:c r="F183" s="34" t="str">
        <x:f>IF(D183="","",IF(COUNTIFS(EVIDENCE_PACKET!$A$6:$A$205,D183,EVIDENCE_PACKET!$B$6:$B$205,A183,EVIDENCE_PACKET!$O$6:$O$205,"VALID")=1,VLOOKUP(D183,EVIDENCE_PACKET!$A$6:$O$205,6,FALSE),"INVALID LINK"))</x:f>
      </x:c>
      <x:c r="G183" s="34" t="str">
        <x:f>IF(D183="","",IF(COUNTIFS(EVIDENCE_PACKET!$A$6:$A$205,D183,EVIDENCE_PACKET!$B$6:$B$205,A183,EVIDENCE_PACKET!$O$6:$O$205,"VALID")=1,VLOOKUP(D183,EVIDENCE_PACKET!$A$6:$O$205,7,FALSE),"INVALID LINK"))</x:f>
      </x:c>
      <x:c r="H183" s="34" t="str">
        <x:f>IF(A183="","",IF(COUNTIFS(CONFLICTS!$B$6:$B$205,A183,CONFLICTS!$H$6:$H$205,"YES",CONFLICTS!$I$6:$I$205,"OPEN",CONFLICTS!$R$6:$R$205,"VALID")&gt;0,"OPEN",IF(COUNTIFS(CONFLICTS!$B$6:$B$205,A183,CONFLICTS!$I$6:$I$205,"RESOLVED",CONFLICTS!$R$6:$R$205,"VALID")&gt;0,"RESOLVED","NONE")))</x:f>
      </x:c>
      <x:c r="I183" s="17"/>
      <x:c r="J183" s="17"/>
      <x:c r="K183" s="21" t="str">
        <x:f>IF(C183="","",IF(AND(COUNTIF(LISTS!$B$2:$B$10,C183)=1,C183=UPPER(C183)),"VALID","INVALID"))</x:f>
      </x:c>
      <x:c r="L183" s="21" t="str">
        <x:f>IF(E183="","",IF(AND(COUNTIF(LISTS!$A$2:$A$8,E183)=1,E183=UPPER(E183)),"VALID","INVALID"))</x:f>
      </x:c>
      <x:c r="M183" s="21" t="str">
        <x:f>IF(F183="","",IF(AND(COUNTIF(LISTS!$D$2:$D$4,F183)=1,IFERROR(FIND(F183,UPPER(F183)),0)=1),"VALID","INVALID"))</x:f>
      </x:c>
      <x:c r="N183" s="21" t="str">
        <x:f>IF(G183="","",IF(AND(COUNTIF(LISTS!$E$2:$E$4,G183)=1,IFERROR(FIND(G183,UPPER(G183)),0)=1),"VALID","INVALID"))</x:f>
      </x:c>
      <x:c r="O183" s="21" t="str">
        <x:f>IF(I183="","",IF(AND(COUNTIF(LISTS!$I$2:$I$4,I183)=1,IFERROR(FIND(I183,UPPER(I183)),0)=1),"VALID","INVALID"))</x:f>
      </x:c>
      <x:c r="P183" s="21" t="str">
        <x:f>IF(A183="","",IF(COUNTIF($A$6:$A$205,A183)&gt;1,"INVALID - DUPLICATE ID",IF(AND(B183&lt;&gt;"",D183&lt;&gt;"",J183&lt;&gt;"",OR(H183="NONE",H183="OPEN",H183="RESOLVED"),K183="VALID",L183="VALID",M183="VALID",N183="VALID",O183="VALID"),"VALID","INVALID - CONTROL TOKEN")))</x:f>
      </x:c>
      <x:c r="Q183" s="21" t="str">
        <x:f>IF(A183="","",IF(COUNTIFS(EVIDENCE_PACKET!$A$6:$A$205,D183,EVIDENCE_PACKET!$B$6:$B$205,A183,EVIDENCE_PACKET!$O$6:$O$205,"VALID")=1,"READY","INVALID - EVIDENCE LINK"))</x:f>
      </x:c>
      <x:c r="R183" s="21" t="str">
        <x:f>IF(A183="","",IF(OR(P183&lt;&gt;"VALID",Q183&lt;&gt;"READY",X183&lt;&gt;"MATCH"),"BLOCKED",IF(AND(C183="REGULATORY / REGISTRATION STATUS",E183="REGULATOR / OFFICIAL REGISTER"),"FIT",IF(AND(OR(C183="SERVICE EXISTS / IS OFFERED",C183="ACCESS / AVAILABILITY"),E183="PROVIDER FIRST-PARTY PAGE"),"FIT",IF(AND(C183="EXPERIENCE SIGNAL",E183="REVIEW / FORUM / TESTIMONIAL"),"FIT",IF(AND(C183="VISIBILITY / DISCOVERY",E183="SEARCH / VISIBILITY OBSERVATION"),"FIT",IF(AND(C183="PUBLIC MARKETING / ADVERTISING CLAIM",E183="UK ADVERTISING / CLAIMS GOVERNANCE"),"FIT",IF(AND(OR(C183="CLINICAL EFFICACY / EFFECT",C183="SAFETY",C183="PATIENT ELIGIBILITY / SUITABILITY"),OR(E183="CLINICAL GUIDELINE / EVIDENCE STANDARD",E183="MANUFACTURER / PRODUCT PAGE")),"REVIEW","MISMATCH"))))))))</x:f>
      </x:c>
      <x:c r="S183" s="21" t="str">
        <x:f>IF(A183="","",IF(OR(P183&lt;&gt;"VALID",Q183&lt;&gt;"READY",X183&lt;&gt;"MATCH"),"BLOCKED",IF(W183="UNRESOLVED","BLOCKED - EVIDENCE UNRESOLVED",IF(W183="INFERRED","ESCALATE",IF(F183&lt;&gt;"CURRENT","BLOCKED - FRESHNESS",IF(G183&lt;&gt;"YES","BLOCKED - JURISDICTION",IF(H183="OPEN","BLOCKED - CONFLICT",IF(AND(OR(C183="CLINICAL EFFICACY / EFFECT",C183="SAFETY",C183="PATIENT ELIGIBILITY / SUITABILITY"),I183="REQUIRED / NOT COMPLETED"),"ESCALATE",IF(R183="MISMATCH","BLOCKED",IF(R183="REVIEW","ESCALATE","READY"))))))))))</x:f>
      </x:c>
      <x:c r="T183" s="21" t="str">
        <x:f>IF(A183="","",IF(S183="READY",IF(C183="REGULATORY / REGISTRATION STATUS","PUBLISH OFFICIAL STATUS",IF(OR(C183="SERVICE EXISTS / IS OFFERED",C183="ACCESS / AVAILABILITY"),"PUBLISH SERVICE FACT",IF(C183="PUBLIC MARKETING / ADVERTISING CLAIM","PUBLISH SCOPED CONTEXT",IF(C183="EXPERIENCE SIGNAL","REFERENCE ONLY",IF(C183="VISIBILITY / DISCOVERY","DISCOVERY ONLY","PUBLISH SCOPED CONTEXT"))))),IF(S183="ESCALATE","ESCALATE","REFUSE STRONGER CLAIM")))</x:f>
      </x:c>
      <x:c r="U183" s="21" t="str">
        <x:f>IF(A183="","",IF(C183="REGULATORY / REGISTRATION STATUS","Do not infer clinical superiority, outcomes or current capacity.",IF(OR(C183="SERVICE EXISTS / IS OFFERED",C183="ACCESS / AVAILABILITY"),"Do not infer efficacy, safety, suitability or comparative quality.",IF(C183="PUBLIC MARKETING / ADVERTISING CLAIM","Do not infer clinical efficacy, patient suitability, treatment outcomes or legal clearance for a specific advert.",IF(C183="EXPERIENCE SIGNAL","Do not infer representative efficacy, safety rates or causal outcomes.",IF(C183="VISIBILITY / DISCOVERY","Do not infer healthcare quality, efficacy, safety, capacity or suitability.","Do not infer a consequential healthcare claim beyond the reviewed evidence scope."))))))</x:f>
      </x:c>
      <x:c r="V183" s="21" t="str">
        <x:f>IF(A183="","","Reopen when source role, freshness, jurisdiction, material conflict, specialist-review state or claim scope changes.")</x:f>
      </x:c>
      <x:c r="W183" s="34" t="str">
        <x:f>IF(D183="","",IF(COUNTIFS(EVIDENCE_PACKET!$A$6:$A$205,D183,EVIDENCE_PACKET!$B$6:$B$205,A183,EVIDENCE_PACKET!$O$6:$O$205,"VALID")=1,VLOOKUP(D183,EVIDENCE_PACKET!$A$6:$O$205,5,FALSE),"INVALID LINK"))</x:f>
      </x:c>
      <x:c r="X183" s="34" t="str">
        <x:f>IF(A183="","",IF(Q183&lt;&gt;"READY","INVALID - EVIDENCE LINK",IF(AND(E183=VLOOKUP(D183,EVIDENCE_PACKET!$A$6:$O$205,3,FALSE),W183=VLOOKUP(D183,EVIDENCE_PACKET!$A$6:$O$205,5,FALSE),F183=VLOOKUP(D183,EVIDENCE_PACKET!$A$6:$O$205,6,FALSE),G183=VLOOKUP(D183,EVIDENCE_PACKET!$A$6:$O$205,7,FALSE)),"MATCH","MISMATCH - UPSTREAM EVIDENCE")))</x:f>
      </x:c>
    </x:row>
    <x:row r="184">
      <x:c r="A184" s="17"/>
      <x:c r="B184" s="17"/>
      <x:c r="C184" s="17"/>
      <x:c r="D184" s="17"/>
      <x:c r="E184" s="34" t="str">
        <x:f>IF(D184="","",IF(COUNTIFS(EVIDENCE_PACKET!$A$6:$A$205,D184,EVIDENCE_PACKET!$B$6:$B$205,A184,EVIDENCE_PACKET!$O$6:$O$205,"VALID")=1,VLOOKUP(D184,EVIDENCE_PACKET!$A$6:$O$205,3,FALSE),"INVALID LINK"))</x:f>
      </x:c>
      <x:c r="F184" s="34" t="str">
        <x:f>IF(D184="","",IF(COUNTIFS(EVIDENCE_PACKET!$A$6:$A$205,D184,EVIDENCE_PACKET!$B$6:$B$205,A184,EVIDENCE_PACKET!$O$6:$O$205,"VALID")=1,VLOOKUP(D184,EVIDENCE_PACKET!$A$6:$O$205,6,FALSE),"INVALID LINK"))</x:f>
      </x:c>
      <x:c r="G184" s="34" t="str">
        <x:f>IF(D184="","",IF(COUNTIFS(EVIDENCE_PACKET!$A$6:$A$205,D184,EVIDENCE_PACKET!$B$6:$B$205,A184,EVIDENCE_PACKET!$O$6:$O$205,"VALID")=1,VLOOKUP(D184,EVIDENCE_PACKET!$A$6:$O$205,7,FALSE),"INVALID LINK"))</x:f>
      </x:c>
      <x:c r="H184" s="34" t="str">
        <x:f>IF(A184="","",IF(COUNTIFS(CONFLICTS!$B$6:$B$205,A184,CONFLICTS!$H$6:$H$205,"YES",CONFLICTS!$I$6:$I$205,"OPEN",CONFLICTS!$R$6:$R$205,"VALID")&gt;0,"OPEN",IF(COUNTIFS(CONFLICTS!$B$6:$B$205,A184,CONFLICTS!$I$6:$I$205,"RESOLVED",CONFLICTS!$R$6:$R$205,"VALID")&gt;0,"RESOLVED","NONE")))</x:f>
      </x:c>
      <x:c r="I184" s="17"/>
      <x:c r="J184" s="17"/>
      <x:c r="K184" s="21" t="str">
        <x:f>IF(C184="","",IF(AND(COUNTIF(LISTS!$B$2:$B$10,C184)=1,C184=UPPER(C184)),"VALID","INVALID"))</x:f>
      </x:c>
      <x:c r="L184" s="21" t="str">
        <x:f>IF(E184="","",IF(AND(COUNTIF(LISTS!$A$2:$A$8,E184)=1,E184=UPPER(E184)),"VALID","INVALID"))</x:f>
      </x:c>
      <x:c r="M184" s="21" t="str">
        <x:f>IF(F184="","",IF(AND(COUNTIF(LISTS!$D$2:$D$4,F184)=1,IFERROR(FIND(F184,UPPER(F184)),0)=1),"VALID","INVALID"))</x:f>
      </x:c>
      <x:c r="N184" s="21" t="str">
        <x:f>IF(G184="","",IF(AND(COUNTIF(LISTS!$E$2:$E$4,G184)=1,IFERROR(FIND(G184,UPPER(G184)),0)=1),"VALID","INVALID"))</x:f>
      </x:c>
      <x:c r="O184" s="21" t="str">
        <x:f>IF(I184="","",IF(AND(COUNTIF(LISTS!$I$2:$I$4,I184)=1,IFERROR(FIND(I184,UPPER(I184)),0)=1),"VALID","INVALID"))</x:f>
      </x:c>
      <x:c r="P184" s="21" t="str">
        <x:f>IF(A184="","",IF(COUNTIF($A$6:$A$205,A184)&gt;1,"INVALID - DUPLICATE ID",IF(AND(B184&lt;&gt;"",D184&lt;&gt;"",J184&lt;&gt;"",OR(H184="NONE",H184="OPEN",H184="RESOLVED"),K184="VALID",L184="VALID",M184="VALID",N184="VALID",O184="VALID"),"VALID","INVALID - CONTROL TOKEN")))</x:f>
      </x:c>
      <x:c r="Q184" s="21" t="str">
        <x:f>IF(A184="","",IF(COUNTIFS(EVIDENCE_PACKET!$A$6:$A$205,D184,EVIDENCE_PACKET!$B$6:$B$205,A184,EVIDENCE_PACKET!$O$6:$O$205,"VALID")=1,"READY","INVALID - EVIDENCE LINK"))</x:f>
      </x:c>
      <x:c r="R184" s="21" t="str">
        <x:f>IF(A184="","",IF(OR(P184&lt;&gt;"VALID",Q184&lt;&gt;"READY",X184&lt;&gt;"MATCH"),"BLOCKED",IF(AND(C184="REGULATORY / REGISTRATION STATUS",E184="REGULATOR / OFFICIAL REGISTER"),"FIT",IF(AND(OR(C184="SERVICE EXISTS / IS OFFERED",C184="ACCESS / AVAILABILITY"),E184="PROVIDER FIRST-PARTY PAGE"),"FIT",IF(AND(C184="EXPERIENCE SIGNAL",E184="REVIEW / FORUM / TESTIMONIAL"),"FIT",IF(AND(C184="VISIBILITY / DISCOVERY",E184="SEARCH / VISIBILITY OBSERVATION"),"FIT",IF(AND(C184="PUBLIC MARKETING / ADVERTISING CLAIM",E184="UK ADVERTISING / CLAIMS GOVERNANCE"),"FIT",IF(AND(OR(C184="CLINICAL EFFICACY / EFFECT",C184="SAFETY",C184="PATIENT ELIGIBILITY / SUITABILITY"),OR(E184="CLINICAL GUIDELINE / EVIDENCE STANDARD",E184="MANUFACTURER / PRODUCT PAGE")),"REVIEW","MISMATCH"))))))))</x:f>
      </x:c>
      <x:c r="S184" s="21" t="str">
        <x:f>IF(A184="","",IF(OR(P184&lt;&gt;"VALID",Q184&lt;&gt;"READY",X184&lt;&gt;"MATCH"),"BLOCKED",IF(W184="UNRESOLVED","BLOCKED - EVIDENCE UNRESOLVED",IF(W184="INFERRED","ESCALATE",IF(F184&lt;&gt;"CURRENT","BLOCKED - FRESHNESS",IF(G184&lt;&gt;"YES","BLOCKED - JURISDICTION",IF(H184="OPEN","BLOCKED - CONFLICT",IF(AND(OR(C184="CLINICAL EFFICACY / EFFECT",C184="SAFETY",C184="PATIENT ELIGIBILITY / SUITABILITY"),I184="REQUIRED / NOT COMPLETED"),"ESCALATE",IF(R184="MISMATCH","BLOCKED",IF(R184="REVIEW","ESCALATE","READY"))))))))))</x:f>
      </x:c>
      <x:c r="T184" s="21" t="str">
        <x:f>IF(A184="","",IF(S184="READY",IF(C184="REGULATORY / REGISTRATION STATUS","PUBLISH OFFICIAL STATUS",IF(OR(C184="SERVICE EXISTS / IS OFFERED",C184="ACCESS / AVAILABILITY"),"PUBLISH SERVICE FACT",IF(C184="PUBLIC MARKETING / ADVERTISING CLAIM","PUBLISH SCOPED CONTEXT",IF(C184="EXPERIENCE SIGNAL","REFERENCE ONLY",IF(C184="VISIBILITY / DISCOVERY","DISCOVERY ONLY","PUBLISH SCOPED CONTEXT"))))),IF(S184="ESCALATE","ESCALATE","REFUSE STRONGER CLAIM")))</x:f>
      </x:c>
      <x:c r="U184" s="21" t="str">
        <x:f>IF(A184="","",IF(C184="REGULATORY / REGISTRATION STATUS","Do not infer clinical superiority, outcomes or current capacity.",IF(OR(C184="SERVICE EXISTS / IS OFFERED",C184="ACCESS / AVAILABILITY"),"Do not infer efficacy, safety, suitability or comparative quality.",IF(C184="PUBLIC MARKETING / ADVERTISING CLAIM","Do not infer clinical efficacy, patient suitability, treatment outcomes or legal clearance for a specific advert.",IF(C184="EXPERIENCE SIGNAL","Do not infer representative efficacy, safety rates or causal outcomes.",IF(C184="VISIBILITY / DISCOVERY","Do not infer healthcare quality, efficacy, safety, capacity or suitability.","Do not infer a consequential healthcare claim beyond the reviewed evidence scope."))))))</x:f>
      </x:c>
      <x:c r="V184" s="21" t="str">
        <x:f>IF(A184="","","Reopen when source role, freshness, jurisdiction, material conflict, specialist-review state or claim scope changes.")</x:f>
      </x:c>
      <x:c r="W184" s="34" t="str">
        <x:f>IF(D184="","",IF(COUNTIFS(EVIDENCE_PACKET!$A$6:$A$205,D184,EVIDENCE_PACKET!$B$6:$B$205,A184,EVIDENCE_PACKET!$O$6:$O$205,"VALID")=1,VLOOKUP(D184,EVIDENCE_PACKET!$A$6:$O$205,5,FALSE),"INVALID LINK"))</x:f>
      </x:c>
      <x:c r="X184" s="34" t="str">
        <x:f>IF(A184="","",IF(Q184&lt;&gt;"READY","INVALID - EVIDENCE LINK",IF(AND(E184=VLOOKUP(D184,EVIDENCE_PACKET!$A$6:$O$205,3,FALSE),W184=VLOOKUP(D184,EVIDENCE_PACKET!$A$6:$O$205,5,FALSE),F184=VLOOKUP(D184,EVIDENCE_PACKET!$A$6:$O$205,6,FALSE),G184=VLOOKUP(D184,EVIDENCE_PACKET!$A$6:$O$205,7,FALSE)),"MATCH","MISMATCH - UPSTREAM EVIDENCE")))</x:f>
      </x:c>
    </x:row>
    <x:row r="185">
      <x:c r="A185" s="17"/>
      <x:c r="B185" s="17"/>
      <x:c r="C185" s="17"/>
      <x:c r="D185" s="17"/>
      <x:c r="E185" s="34" t="str">
        <x:f>IF(D185="","",IF(COUNTIFS(EVIDENCE_PACKET!$A$6:$A$205,D185,EVIDENCE_PACKET!$B$6:$B$205,A185,EVIDENCE_PACKET!$O$6:$O$205,"VALID")=1,VLOOKUP(D185,EVIDENCE_PACKET!$A$6:$O$205,3,FALSE),"INVALID LINK"))</x:f>
      </x:c>
      <x:c r="F185" s="34" t="str">
        <x:f>IF(D185="","",IF(COUNTIFS(EVIDENCE_PACKET!$A$6:$A$205,D185,EVIDENCE_PACKET!$B$6:$B$205,A185,EVIDENCE_PACKET!$O$6:$O$205,"VALID")=1,VLOOKUP(D185,EVIDENCE_PACKET!$A$6:$O$205,6,FALSE),"INVALID LINK"))</x:f>
      </x:c>
      <x:c r="G185" s="34" t="str">
        <x:f>IF(D185="","",IF(COUNTIFS(EVIDENCE_PACKET!$A$6:$A$205,D185,EVIDENCE_PACKET!$B$6:$B$205,A185,EVIDENCE_PACKET!$O$6:$O$205,"VALID")=1,VLOOKUP(D185,EVIDENCE_PACKET!$A$6:$O$205,7,FALSE),"INVALID LINK"))</x:f>
      </x:c>
      <x:c r="H185" s="34" t="str">
        <x:f>IF(A185="","",IF(COUNTIFS(CONFLICTS!$B$6:$B$205,A185,CONFLICTS!$H$6:$H$205,"YES",CONFLICTS!$I$6:$I$205,"OPEN",CONFLICTS!$R$6:$R$205,"VALID")&gt;0,"OPEN",IF(COUNTIFS(CONFLICTS!$B$6:$B$205,A185,CONFLICTS!$I$6:$I$205,"RESOLVED",CONFLICTS!$R$6:$R$205,"VALID")&gt;0,"RESOLVED","NONE")))</x:f>
      </x:c>
      <x:c r="I185" s="17"/>
      <x:c r="J185" s="17"/>
      <x:c r="K185" s="21" t="str">
        <x:f>IF(C185="","",IF(AND(COUNTIF(LISTS!$B$2:$B$10,C185)=1,C185=UPPER(C185)),"VALID","INVALID"))</x:f>
      </x:c>
      <x:c r="L185" s="21" t="str">
        <x:f>IF(E185="","",IF(AND(COUNTIF(LISTS!$A$2:$A$8,E185)=1,E185=UPPER(E185)),"VALID","INVALID"))</x:f>
      </x:c>
      <x:c r="M185" s="21" t="str">
        <x:f>IF(F185="","",IF(AND(COUNTIF(LISTS!$D$2:$D$4,F185)=1,IFERROR(FIND(F185,UPPER(F185)),0)=1),"VALID","INVALID"))</x:f>
      </x:c>
      <x:c r="N185" s="21" t="str">
        <x:f>IF(G185="","",IF(AND(COUNTIF(LISTS!$E$2:$E$4,G185)=1,IFERROR(FIND(G185,UPPER(G185)),0)=1),"VALID","INVALID"))</x:f>
      </x:c>
      <x:c r="O185" s="21" t="str">
        <x:f>IF(I185="","",IF(AND(COUNTIF(LISTS!$I$2:$I$4,I185)=1,IFERROR(FIND(I185,UPPER(I185)),0)=1),"VALID","INVALID"))</x:f>
      </x:c>
      <x:c r="P185" s="21" t="str">
        <x:f>IF(A185="","",IF(COUNTIF($A$6:$A$205,A185)&gt;1,"INVALID - DUPLICATE ID",IF(AND(B185&lt;&gt;"",D185&lt;&gt;"",J185&lt;&gt;"",OR(H185="NONE",H185="OPEN",H185="RESOLVED"),K185="VALID",L185="VALID",M185="VALID",N185="VALID",O185="VALID"),"VALID","INVALID - CONTROL TOKEN")))</x:f>
      </x:c>
      <x:c r="Q185" s="21" t="str">
        <x:f>IF(A185="","",IF(COUNTIFS(EVIDENCE_PACKET!$A$6:$A$205,D185,EVIDENCE_PACKET!$B$6:$B$205,A185,EVIDENCE_PACKET!$O$6:$O$205,"VALID")=1,"READY","INVALID - EVIDENCE LINK"))</x:f>
      </x:c>
      <x:c r="R185" s="21" t="str">
        <x:f>IF(A185="","",IF(OR(P185&lt;&gt;"VALID",Q185&lt;&gt;"READY",X185&lt;&gt;"MATCH"),"BLOCKED",IF(AND(C185="REGULATORY / REGISTRATION STATUS",E185="REGULATOR / OFFICIAL REGISTER"),"FIT",IF(AND(OR(C185="SERVICE EXISTS / IS OFFERED",C185="ACCESS / AVAILABILITY"),E185="PROVIDER FIRST-PARTY PAGE"),"FIT",IF(AND(C185="EXPERIENCE SIGNAL",E185="REVIEW / FORUM / TESTIMONIAL"),"FIT",IF(AND(C185="VISIBILITY / DISCOVERY",E185="SEARCH / VISIBILITY OBSERVATION"),"FIT",IF(AND(C185="PUBLIC MARKETING / ADVERTISING CLAIM",E185="UK ADVERTISING / CLAIMS GOVERNANCE"),"FIT",IF(AND(OR(C185="CLINICAL EFFICACY / EFFECT",C185="SAFETY",C185="PATIENT ELIGIBILITY / SUITABILITY"),OR(E185="CLINICAL GUIDELINE / EVIDENCE STANDARD",E185="MANUFACTURER / PRODUCT PAGE")),"REVIEW","MISMATCH"))))))))</x:f>
      </x:c>
      <x:c r="S185" s="21" t="str">
        <x:f>IF(A185="","",IF(OR(P185&lt;&gt;"VALID",Q185&lt;&gt;"READY",X185&lt;&gt;"MATCH"),"BLOCKED",IF(W185="UNRESOLVED","BLOCKED - EVIDENCE UNRESOLVED",IF(W185="INFERRED","ESCALATE",IF(F185&lt;&gt;"CURRENT","BLOCKED - FRESHNESS",IF(G185&lt;&gt;"YES","BLOCKED - JURISDICTION",IF(H185="OPEN","BLOCKED - CONFLICT",IF(AND(OR(C185="CLINICAL EFFICACY / EFFECT",C185="SAFETY",C185="PATIENT ELIGIBILITY / SUITABILITY"),I185="REQUIRED / NOT COMPLETED"),"ESCALATE",IF(R185="MISMATCH","BLOCKED",IF(R185="REVIEW","ESCALATE","READY"))))))))))</x:f>
      </x:c>
      <x:c r="T185" s="21" t="str">
        <x:f>IF(A185="","",IF(S185="READY",IF(C185="REGULATORY / REGISTRATION STATUS","PUBLISH OFFICIAL STATUS",IF(OR(C185="SERVICE EXISTS / IS OFFERED",C185="ACCESS / AVAILABILITY"),"PUBLISH SERVICE FACT",IF(C185="PUBLIC MARKETING / ADVERTISING CLAIM","PUBLISH SCOPED CONTEXT",IF(C185="EXPERIENCE SIGNAL","REFERENCE ONLY",IF(C185="VISIBILITY / DISCOVERY","DISCOVERY ONLY","PUBLISH SCOPED CONTEXT"))))),IF(S185="ESCALATE","ESCALATE","REFUSE STRONGER CLAIM")))</x:f>
      </x:c>
      <x:c r="U185" s="21" t="str">
        <x:f>IF(A185="","",IF(C185="REGULATORY / REGISTRATION STATUS","Do not infer clinical superiority, outcomes or current capacity.",IF(OR(C185="SERVICE EXISTS / IS OFFERED",C185="ACCESS / AVAILABILITY"),"Do not infer efficacy, safety, suitability or comparative quality.",IF(C185="PUBLIC MARKETING / ADVERTISING CLAIM","Do not infer clinical efficacy, patient suitability, treatment outcomes or legal clearance for a specific advert.",IF(C185="EXPERIENCE SIGNAL","Do not infer representative efficacy, safety rates or causal outcomes.",IF(C185="VISIBILITY / DISCOVERY","Do not infer healthcare quality, efficacy, safety, capacity or suitability.","Do not infer a consequential healthcare claim beyond the reviewed evidence scope."))))))</x:f>
      </x:c>
      <x:c r="V185" s="21" t="str">
        <x:f>IF(A185="","","Reopen when source role, freshness, jurisdiction, material conflict, specialist-review state or claim scope changes.")</x:f>
      </x:c>
      <x:c r="W185" s="34" t="str">
        <x:f>IF(D185="","",IF(COUNTIFS(EVIDENCE_PACKET!$A$6:$A$205,D185,EVIDENCE_PACKET!$B$6:$B$205,A185,EVIDENCE_PACKET!$O$6:$O$205,"VALID")=1,VLOOKUP(D185,EVIDENCE_PACKET!$A$6:$O$205,5,FALSE),"INVALID LINK"))</x:f>
      </x:c>
      <x:c r="X185" s="34" t="str">
        <x:f>IF(A185="","",IF(Q185&lt;&gt;"READY","INVALID - EVIDENCE LINK",IF(AND(E185=VLOOKUP(D185,EVIDENCE_PACKET!$A$6:$O$205,3,FALSE),W185=VLOOKUP(D185,EVIDENCE_PACKET!$A$6:$O$205,5,FALSE),F185=VLOOKUP(D185,EVIDENCE_PACKET!$A$6:$O$205,6,FALSE),G185=VLOOKUP(D185,EVIDENCE_PACKET!$A$6:$O$205,7,FALSE)),"MATCH","MISMATCH - UPSTREAM EVIDENCE")))</x:f>
      </x:c>
    </x:row>
    <x:row r="186">
      <x:c r="A186" s="17"/>
      <x:c r="B186" s="17"/>
      <x:c r="C186" s="17"/>
      <x:c r="D186" s="17"/>
      <x:c r="E186" s="34" t="str">
        <x:f>IF(D186="","",IF(COUNTIFS(EVIDENCE_PACKET!$A$6:$A$205,D186,EVIDENCE_PACKET!$B$6:$B$205,A186,EVIDENCE_PACKET!$O$6:$O$205,"VALID")=1,VLOOKUP(D186,EVIDENCE_PACKET!$A$6:$O$205,3,FALSE),"INVALID LINK"))</x:f>
      </x:c>
      <x:c r="F186" s="34" t="str">
        <x:f>IF(D186="","",IF(COUNTIFS(EVIDENCE_PACKET!$A$6:$A$205,D186,EVIDENCE_PACKET!$B$6:$B$205,A186,EVIDENCE_PACKET!$O$6:$O$205,"VALID")=1,VLOOKUP(D186,EVIDENCE_PACKET!$A$6:$O$205,6,FALSE),"INVALID LINK"))</x:f>
      </x:c>
      <x:c r="G186" s="34" t="str">
        <x:f>IF(D186="","",IF(COUNTIFS(EVIDENCE_PACKET!$A$6:$A$205,D186,EVIDENCE_PACKET!$B$6:$B$205,A186,EVIDENCE_PACKET!$O$6:$O$205,"VALID")=1,VLOOKUP(D186,EVIDENCE_PACKET!$A$6:$O$205,7,FALSE),"INVALID LINK"))</x:f>
      </x:c>
      <x:c r="H186" s="34" t="str">
        <x:f>IF(A186="","",IF(COUNTIFS(CONFLICTS!$B$6:$B$205,A186,CONFLICTS!$H$6:$H$205,"YES",CONFLICTS!$I$6:$I$205,"OPEN",CONFLICTS!$R$6:$R$205,"VALID")&gt;0,"OPEN",IF(COUNTIFS(CONFLICTS!$B$6:$B$205,A186,CONFLICTS!$I$6:$I$205,"RESOLVED",CONFLICTS!$R$6:$R$205,"VALID")&gt;0,"RESOLVED","NONE")))</x:f>
      </x:c>
      <x:c r="I186" s="17"/>
      <x:c r="J186" s="17"/>
      <x:c r="K186" s="21" t="str">
        <x:f>IF(C186="","",IF(AND(COUNTIF(LISTS!$B$2:$B$10,C186)=1,C186=UPPER(C186)),"VALID","INVALID"))</x:f>
      </x:c>
      <x:c r="L186" s="21" t="str">
        <x:f>IF(E186="","",IF(AND(COUNTIF(LISTS!$A$2:$A$8,E186)=1,E186=UPPER(E186)),"VALID","INVALID"))</x:f>
      </x:c>
      <x:c r="M186" s="21" t="str">
        <x:f>IF(F186="","",IF(AND(COUNTIF(LISTS!$D$2:$D$4,F186)=1,IFERROR(FIND(F186,UPPER(F186)),0)=1),"VALID","INVALID"))</x:f>
      </x:c>
      <x:c r="N186" s="21" t="str">
        <x:f>IF(G186="","",IF(AND(COUNTIF(LISTS!$E$2:$E$4,G186)=1,IFERROR(FIND(G186,UPPER(G186)),0)=1),"VALID","INVALID"))</x:f>
      </x:c>
      <x:c r="O186" s="21" t="str">
        <x:f>IF(I186="","",IF(AND(COUNTIF(LISTS!$I$2:$I$4,I186)=1,IFERROR(FIND(I186,UPPER(I186)),0)=1),"VALID","INVALID"))</x:f>
      </x:c>
      <x:c r="P186" s="21" t="str">
        <x:f>IF(A186="","",IF(COUNTIF($A$6:$A$205,A186)&gt;1,"INVALID - DUPLICATE ID",IF(AND(B186&lt;&gt;"",D186&lt;&gt;"",J186&lt;&gt;"",OR(H186="NONE",H186="OPEN",H186="RESOLVED"),K186="VALID",L186="VALID",M186="VALID",N186="VALID",O186="VALID"),"VALID","INVALID - CONTROL TOKEN")))</x:f>
      </x:c>
      <x:c r="Q186" s="21" t="str">
        <x:f>IF(A186="","",IF(COUNTIFS(EVIDENCE_PACKET!$A$6:$A$205,D186,EVIDENCE_PACKET!$B$6:$B$205,A186,EVIDENCE_PACKET!$O$6:$O$205,"VALID")=1,"READY","INVALID - EVIDENCE LINK"))</x:f>
      </x:c>
      <x:c r="R186" s="21" t="str">
        <x:f>IF(A186="","",IF(OR(P186&lt;&gt;"VALID",Q186&lt;&gt;"READY",X186&lt;&gt;"MATCH"),"BLOCKED",IF(AND(C186="REGULATORY / REGISTRATION STATUS",E186="REGULATOR / OFFICIAL REGISTER"),"FIT",IF(AND(OR(C186="SERVICE EXISTS / IS OFFERED",C186="ACCESS / AVAILABILITY"),E186="PROVIDER FIRST-PARTY PAGE"),"FIT",IF(AND(C186="EXPERIENCE SIGNAL",E186="REVIEW / FORUM / TESTIMONIAL"),"FIT",IF(AND(C186="VISIBILITY / DISCOVERY",E186="SEARCH / VISIBILITY OBSERVATION"),"FIT",IF(AND(C186="PUBLIC MARKETING / ADVERTISING CLAIM",E186="UK ADVERTISING / CLAIMS GOVERNANCE"),"FIT",IF(AND(OR(C186="CLINICAL EFFICACY / EFFECT",C186="SAFETY",C186="PATIENT ELIGIBILITY / SUITABILITY"),OR(E186="CLINICAL GUIDELINE / EVIDENCE STANDARD",E186="MANUFACTURER / PRODUCT PAGE")),"REVIEW","MISMATCH"))))))))</x:f>
      </x:c>
      <x:c r="S186" s="21" t="str">
        <x:f>IF(A186="","",IF(OR(P186&lt;&gt;"VALID",Q186&lt;&gt;"READY",X186&lt;&gt;"MATCH"),"BLOCKED",IF(W186="UNRESOLVED","BLOCKED - EVIDENCE UNRESOLVED",IF(W186="INFERRED","ESCALATE",IF(F186&lt;&gt;"CURRENT","BLOCKED - FRESHNESS",IF(G186&lt;&gt;"YES","BLOCKED - JURISDICTION",IF(H186="OPEN","BLOCKED - CONFLICT",IF(AND(OR(C186="CLINICAL EFFICACY / EFFECT",C186="SAFETY",C186="PATIENT ELIGIBILITY / SUITABILITY"),I186="REQUIRED / NOT COMPLETED"),"ESCALATE",IF(R186="MISMATCH","BLOCKED",IF(R186="REVIEW","ESCALATE","READY"))))))))))</x:f>
      </x:c>
      <x:c r="T186" s="21" t="str">
        <x:f>IF(A186="","",IF(S186="READY",IF(C186="REGULATORY / REGISTRATION STATUS","PUBLISH OFFICIAL STATUS",IF(OR(C186="SERVICE EXISTS / IS OFFERED",C186="ACCESS / AVAILABILITY"),"PUBLISH SERVICE FACT",IF(C186="PUBLIC MARKETING / ADVERTISING CLAIM","PUBLISH SCOPED CONTEXT",IF(C186="EXPERIENCE SIGNAL","REFERENCE ONLY",IF(C186="VISIBILITY / DISCOVERY","DISCOVERY ONLY","PUBLISH SCOPED CONTEXT"))))),IF(S186="ESCALATE","ESCALATE","REFUSE STRONGER CLAIM")))</x:f>
      </x:c>
      <x:c r="U186" s="21" t="str">
        <x:f>IF(A186="","",IF(C186="REGULATORY / REGISTRATION STATUS","Do not infer clinical superiority, outcomes or current capacity.",IF(OR(C186="SERVICE EXISTS / IS OFFERED",C186="ACCESS / AVAILABILITY"),"Do not infer efficacy, safety, suitability or comparative quality.",IF(C186="PUBLIC MARKETING / ADVERTISING CLAIM","Do not infer clinical efficacy, patient suitability, treatment outcomes or legal clearance for a specific advert.",IF(C186="EXPERIENCE SIGNAL","Do not infer representative efficacy, safety rates or causal outcomes.",IF(C186="VISIBILITY / DISCOVERY","Do not infer healthcare quality, efficacy, safety, capacity or suitability.","Do not infer a consequential healthcare claim beyond the reviewed evidence scope."))))))</x:f>
      </x:c>
      <x:c r="V186" s="21" t="str">
        <x:f>IF(A186="","","Reopen when source role, freshness, jurisdiction, material conflict, specialist-review state or claim scope changes.")</x:f>
      </x:c>
      <x:c r="W186" s="34" t="str">
        <x:f>IF(D186="","",IF(COUNTIFS(EVIDENCE_PACKET!$A$6:$A$205,D186,EVIDENCE_PACKET!$B$6:$B$205,A186,EVIDENCE_PACKET!$O$6:$O$205,"VALID")=1,VLOOKUP(D186,EVIDENCE_PACKET!$A$6:$O$205,5,FALSE),"INVALID LINK"))</x:f>
      </x:c>
      <x:c r="X186" s="34" t="str">
        <x:f>IF(A186="","",IF(Q186&lt;&gt;"READY","INVALID - EVIDENCE LINK",IF(AND(E186=VLOOKUP(D186,EVIDENCE_PACKET!$A$6:$O$205,3,FALSE),W186=VLOOKUP(D186,EVIDENCE_PACKET!$A$6:$O$205,5,FALSE),F186=VLOOKUP(D186,EVIDENCE_PACKET!$A$6:$O$205,6,FALSE),G186=VLOOKUP(D186,EVIDENCE_PACKET!$A$6:$O$205,7,FALSE)),"MATCH","MISMATCH - UPSTREAM EVIDENCE")))</x:f>
      </x:c>
    </x:row>
    <x:row r="187">
      <x:c r="A187" s="17"/>
      <x:c r="B187" s="17"/>
      <x:c r="C187" s="17"/>
      <x:c r="D187" s="17"/>
      <x:c r="E187" s="34" t="str">
        <x:f>IF(D187="","",IF(COUNTIFS(EVIDENCE_PACKET!$A$6:$A$205,D187,EVIDENCE_PACKET!$B$6:$B$205,A187,EVIDENCE_PACKET!$O$6:$O$205,"VALID")=1,VLOOKUP(D187,EVIDENCE_PACKET!$A$6:$O$205,3,FALSE),"INVALID LINK"))</x:f>
      </x:c>
      <x:c r="F187" s="34" t="str">
        <x:f>IF(D187="","",IF(COUNTIFS(EVIDENCE_PACKET!$A$6:$A$205,D187,EVIDENCE_PACKET!$B$6:$B$205,A187,EVIDENCE_PACKET!$O$6:$O$205,"VALID")=1,VLOOKUP(D187,EVIDENCE_PACKET!$A$6:$O$205,6,FALSE),"INVALID LINK"))</x:f>
      </x:c>
      <x:c r="G187" s="34" t="str">
        <x:f>IF(D187="","",IF(COUNTIFS(EVIDENCE_PACKET!$A$6:$A$205,D187,EVIDENCE_PACKET!$B$6:$B$205,A187,EVIDENCE_PACKET!$O$6:$O$205,"VALID")=1,VLOOKUP(D187,EVIDENCE_PACKET!$A$6:$O$205,7,FALSE),"INVALID LINK"))</x:f>
      </x:c>
      <x:c r="H187" s="34" t="str">
        <x:f>IF(A187="","",IF(COUNTIFS(CONFLICTS!$B$6:$B$205,A187,CONFLICTS!$H$6:$H$205,"YES",CONFLICTS!$I$6:$I$205,"OPEN",CONFLICTS!$R$6:$R$205,"VALID")&gt;0,"OPEN",IF(COUNTIFS(CONFLICTS!$B$6:$B$205,A187,CONFLICTS!$I$6:$I$205,"RESOLVED",CONFLICTS!$R$6:$R$205,"VALID")&gt;0,"RESOLVED","NONE")))</x:f>
      </x:c>
      <x:c r="I187" s="17"/>
      <x:c r="J187" s="17"/>
      <x:c r="K187" s="21" t="str">
        <x:f>IF(C187="","",IF(AND(COUNTIF(LISTS!$B$2:$B$10,C187)=1,C187=UPPER(C187)),"VALID","INVALID"))</x:f>
      </x:c>
      <x:c r="L187" s="21" t="str">
        <x:f>IF(E187="","",IF(AND(COUNTIF(LISTS!$A$2:$A$8,E187)=1,E187=UPPER(E187)),"VALID","INVALID"))</x:f>
      </x:c>
      <x:c r="M187" s="21" t="str">
        <x:f>IF(F187="","",IF(AND(COUNTIF(LISTS!$D$2:$D$4,F187)=1,IFERROR(FIND(F187,UPPER(F187)),0)=1),"VALID","INVALID"))</x:f>
      </x:c>
      <x:c r="N187" s="21" t="str">
        <x:f>IF(G187="","",IF(AND(COUNTIF(LISTS!$E$2:$E$4,G187)=1,IFERROR(FIND(G187,UPPER(G187)),0)=1),"VALID","INVALID"))</x:f>
      </x:c>
      <x:c r="O187" s="21" t="str">
        <x:f>IF(I187="","",IF(AND(COUNTIF(LISTS!$I$2:$I$4,I187)=1,IFERROR(FIND(I187,UPPER(I187)),0)=1),"VALID","INVALID"))</x:f>
      </x:c>
      <x:c r="P187" s="21" t="str">
        <x:f>IF(A187="","",IF(COUNTIF($A$6:$A$205,A187)&gt;1,"INVALID - DUPLICATE ID",IF(AND(B187&lt;&gt;"",D187&lt;&gt;"",J187&lt;&gt;"",OR(H187="NONE",H187="OPEN",H187="RESOLVED"),K187="VALID",L187="VALID",M187="VALID",N187="VALID",O187="VALID"),"VALID","INVALID - CONTROL TOKEN")))</x:f>
      </x:c>
      <x:c r="Q187" s="21" t="str">
        <x:f>IF(A187="","",IF(COUNTIFS(EVIDENCE_PACKET!$A$6:$A$205,D187,EVIDENCE_PACKET!$B$6:$B$205,A187,EVIDENCE_PACKET!$O$6:$O$205,"VALID")=1,"READY","INVALID - EVIDENCE LINK"))</x:f>
      </x:c>
      <x:c r="R187" s="21" t="str">
        <x:f>IF(A187="","",IF(OR(P187&lt;&gt;"VALID",Q187&lt;&gt;"READY",X187&lt;&gt;"MATCH"),"BLOCKED",IF(AND(C187="REGULATORY / REGISTRATION STATUS",E187="REGULATOR / OFFICIAL REGISTER"),"FIT",IF(AND(OR(C187="SERVICE EXISTS / IS OFFERED",C187="ACCESS / AVAILABILITY"),E187="PROVIDER FIRST-PARTY PAGE"),"FIT",IF(AND(C187="EXPERIENCE SIGNAL",E187="REVIEW / FORUM / TESTIMONIAL"),"FIT",IF(AND(C187="VISIBILITY / DISCOVERY",E187="SEARCH / VISIBILITY OBSERVATION"),"FIT",IF(AND(C187="PUBLIC MARKETING / ADVERTISING CLAIM",E187="UK ADVERTISING / CLAIMS GOVERNANCE"),"FIT",IF(AND(OR(C187="CLINICAL EFFICACY / EFFECT",C187="SAFETY",C187="PATIENT ELIGIBILITY / SUITABILITY"),OR(E187="CLINICAL GUIDELINE / EVIDENCE STANDARD",E187="MANUFACTURER / PRODUCT PAGE")),"REVIEW","MISMATCH"))))))))</x:f>
      </x:c>
      <x:c r="S187" s="21" t="str">
        <x:f>IF(A187="","",IF(OR(P187&lt;&gt;"VALID",Q187&lt;&gt;"READY",X187&lt;&gt;"MATCH"),"BLOCKED",IF(W187="UNRESOLVED","BLOCKED - EVIDENCE UNRESOLVED",IF(W187="INFERRED","ESCALATE",IF(F187&lt;&gt;"CURRENT","BLOCKED - FRESHNESS",IF(G187&lt;&gt;"YES","BLOCKED - JURISDICTION",IF(H187="OPEN","BLOCKED - CONFLICT",IF(AND(OR(C187="CLINICAL EFFICACY / EFFECT",C187="SAFETY",C187="PATIENT ELIGIBILITY / SUITABILITY"),I187="REQUIRED / NOT COMPLETED"),"ESCALATE",IF(R187="MISMATCH","BLOCKED",IF(R187="REVIEW","ESCALATE","READY"))))))))))</x:f>
      </x:c>
      <x:c r="T187" s="21" t="str">
        <x:f>IF(A187="","",IF(S187="READY",IF(C187="REGULATORY / REGISTRATION STATUS","PUBLISH OFFICIAL STATUS",IF(OR(C187="SERVICE EXISTS / IS OFFERED",C187="ACCESS / AVAILABILITY"),"PUBLISH SERVICE FACT",IF(C187="PUBLIC MARKETING / ADVERTISING CLAIM","PUBLISH SCOPED CONTEXT",IF(C187="EXPERIENCE SIGNAL","REFERENCE ONLY",IF(C187="VISIBILITY / DISCOVERY","DISCOVERY ONLY","PUBLISH SCOPED CONTEXT"))))),IF(S187="ESCALATE","ESCALATE","REFUSE STRONGER CLAIM")))</x:f>
      </x:c>
      <x:c r="U187" s="21" t="str">
        <x:f>IF(A187="","",IF(C187="REGULATORY / REGISTRATION STATUS","Do not infer clinical superiority, outcomes or current capacity.",IF(OR(C187="SERVICE EXISTS / IS OFFERED",C187="ACCESS / AVAILABILITY"),"Do not infer efficacy, safety, suitability or comparative quality.",IF(C187="PUBLIC MARKETING / ADVERTISING CLAIM","Do not infer clinical efficacy, patient suitability, treatment outcomes or legal clearance for a specific advert.",IF(C187="EXPERIENCE SIGNAL","Do not infer representative efficacy, safety rates or causal outcomes.",IF(C187="VISIBILITY / DISCOVERY","Do not infer healthcare quality, efficacy, safety, capacity or suitability.","Do not infer a consequential healthcare claim beyond the reviewed evidence scope."))))))</x:f>
      </x:c>
      <x:c r="V187" s="21" t="str">
        <x:f>IF(A187="","","Reopen when source role, freshness, jurisdiction, material conflict, specialist-review state or claim scope changes.")</x:f>
      </x:c>
      <x:c r="W187" s="34" t="str">
        <x:f>IF(D187="","",IF(COUNTIFS(EVIDENCE_PACKET!$A$6:$A$205,D187,EVIDENCE_PACKET!$B$6:$B$205,A187,EVIDENCE_PACKET!$O$6:$O$205,"VALID")=1,VLOOKUP(D187,EVIDENCE_PACKET!$A$6:$O$205,5,FALSE),"INVALID LINK"))</x:f>
      </x:c>
      <x:c r="X187" s="34" t="str">
        <x:f>IF(A187="","",IF(Q187&lt;&gt;"READY","INVALID - EVIDENCE LINK",IF(AND(E187=VLOOKUP(D187,EVIDENCE_PACKET!$A$6:$O$205,3,FALSE),W187=VLOOKUP(D187,EVIDENCE_PACKET!$A$6:$O$205,5,FALSE),F187=VLOOKUP(D187,EVIDENCE_PACKET!$A$6:$O$205,6,FALSE),G187=VLOOKUP(D187,EVIDENCE_PACKET!$A$6:$O$205,7,FALSE)),"MATCH","MISMATCH - UPSTREAM EVIDENCE")))</x:f>
      </x:c>
    </x:row>
    <x:row r="188">
      <x:c r="A188" s="17"/>
      <x:c r="B188" s="17"/>
      <x:c r="C188" s="17"/>
      <x:c r="D188" s="17"/>
      <x:c r="E188" s="34" t="str">
        <x:f>IF(D188="","",IF(COUNTIFS(EVIDENCE_PACKET!$A$6:$A$205,D188,EVIDENCE_PACKET!$B$6:$B$205,A188,EVIDENCE_PACKET!$O$6:$O$205,"VALID")=1,VLOOKUP(D188,EVIDENCE_PACKET!$A$6:$O$205,3,FALSE),"INVALID LINK"))</x:f>
      </x:c>
      <x:c r="F188" s="34" t="str">
        <x:f>IF(D188="","",IF(COUNTIFS(EVIDENCE_PACKET!$A$6:$A$205,D188,EVIDENCE_PACKET!$B$6:$B$205,A188,EVIDENCE_PACKET!$O$6:$O$205,"VALID")=1,VLOOKUP(D188,EVIDENCE_PACKET!$A$6:$O$205,6,FALSE),"INVALID LINK"))</x:f>
      </x:c>
      <x:c r="G188" s="34" t="str">
        <x:f>IF(D188="","",IF(COUNTIFS(EVIDENCE_PACKET!$A$6:$A$205,D188,EVIDENCE_PACKET!$B$6:$B$205,A188,EVIDENCE_PACKET!$O$6:$O$205,"VALID")=1,VLOOKUP(D188,EVIDENCE_PACKET!$A$6:$O$205,7,FALSE),"INVALID LINK"))</x:f>
      </x:c>
      <x:c r="H188" s="34" t="str">
        <x:f>IF(A188="","",IF(COUNTIFS(CONFLICTS!$B$6:$B$205,A188,CONFLICTS!$H$6:$H$205,"YES",CONFLICTS!$I$6:$I$205,"OPEN",CONFLICTS!$R$6:$R$205,"VALID")&gt;0,"OPEN",IF(COUNTIFS(CONFLICTS!$B$6:$B$205,A188,CONFLICTS!$I$6:$I$205,"RESOLVED",CONFLICTS!$R$6:$R$205,"VALID")&gt;0,"RESOLVED","NONE")))</x:f>
      </x:c>
      <x:c r="I188" s="17"/>
      <x:c r="J188" s="17"/>
      <x:c r="K188" s="21" t="str">
        <x:f>IF(C188="","",IF(AND(COUNTIF(LISTS!$B$2:$B$10,C188)=1,C188=UPPER(C188)),"VALID","INVALID"))</x:f>
      </x:c>
      <x:c r="L188" s="21" t="str">
        <x:f>IF(E188="","",IF(AND(COUNTIF(LISTS!$A$2:$A$8,E188)=1,E188=UPPER(E188)),"VALID","INVALID"))</x:f>
      </x:c>
      <x:c r="M188" s="21" t="str">
        <x:f>IF(F188="","",IF(AND(COUNTIF(LISTS!$D$2:$D$4,F188)=1,IFERROR(FIND(F188,UPPER(F188)),0)=1),"VALID","INVALID"))</x:f>
      </x:c>
      <x:c r="N188" s="21" t="str">
        <x:f>IF(G188="","",IF(AND(COUNTIF(LISTS!$E$2:$E$4,G188)=1,IFERROR(FIND(G188,UPPER(G188)),0)=1),"VALID","INVALID"))</x:f>
      </x:c>
      <x:c r="O188" s="21" t="str">
        <x:f>IF(I188="","",IF(AND(COUNTIF(LISTS!$I$2:$I$4,I188)=1,IFERROR(FIND(I188,UPPER(I188)),0)=1),"VALID","INVALID"))</x:f>
      </x:c>
      <x:c r="P188" s="21" t="str">
        <x:f>IF(A188="","",IF(COUNTIF($A$6:$A$205,A188)&gt;1,"INVALID - DUPLICATE ID",IF(AND(B188&lt;&gt;"",D188&lt;&gt;"",J188&lt;&gt;"",OR(H188="NONE",H188="OPEN",H188="RESOLVED"),K188="VALID",L188="VALID",M188="VALID",N188="VALID",O188="VALID"),"VALID","INVALID - CONTROL TOKEN")))</x:f>
      </x:c>
      <x:c r="Q188" s="21" t="str">
        <x:f>IF(A188="","",IF(COUNTIFS(EVIDENCE_PACKET!$A$6:$A$205,D188,EVIDENCE_PACKET!$B$6:$B$205,A188,EVIDENCE_PACKET!$O$6:$O$205,"VALID")=1,"READY","INVALID - EVIDENCE LINK"))</x:f>
      </x:c>
      <x:c r="R188" s="21" t="str">
        <x:f>IF(A188="","",IF(OR(P188&lt;&gt;"VALID",Q188&lt;&gt;"READY",X188&lt;&gt;"MATCH"),"BLOCKED",IF(AND(C188="REGULATORY / REGISTRATION STATUS",E188="REGULATOR / OFFICIAL REGISTER"),"FIT",IF(AND(OR(C188="SERVICE EXISTS / IS OFFERED",C188="ACCESS / AVAILABILITY"),E188="PROVIDER FIRST-PARTY PAGE"),"FIT",IF(AND(C188="EXPERIENCE SIGNAL",E188="REVIEW / FORUM / TESTIMONIAL"),"FIT",IF(AND(C188="VISIBILITY / DISCOVERY",E188="SEARCH / VISIBILITY OBSERVATION"),"FIT",IF(AND(C188="PUBLIC MARKETING / ADVERTISING CLAIM",E188="UK ADVERTISING / CLAIMS GOVERNANCE"),"FIT",IF(AND(OR(C188="CLINICAL EFFICACY / EFFECT",C188="SAFETY",C188="PATIENT ELIGIBILITY / SUITABILITY"),OR(E188="CLINICAL GUIDELINE / EVIDENCE STANDARD",E188="MANUFACTURER / PRODUCT PAGE")),"REVIEW","MISMATCH"))))))))</x:f>
      </x:c>
      <x:c r="S188" s="21" t="str">
        <x:f>IF(A188="","",IF(OR(P188&lt;&gt;"VALID",Q188&lt;&gt;"READY",X188&lt;&gt;"MATCH"),"BLOCKED",IF(W188="UNRESOLVED","BLOCKED - EVIDENCE UNRESOLVED",IF(W188="INFERRED","ESCALATE",IF(F188&lt;&gt;"CURRENT","BLOCKED - FRESHNESS",IF(G188&lt;&gt;"YES","BLOCKED - JURISDICTION",IF(H188="OPEN","BLOCKED - CONFLICT",IF(AND(OR(C188="CLINICAL EFFICACY / EFFECT",C188="SAFETY",C188="PATIENT ELIGIBILITY / SUITABILITY"),I188="REQUIRED / NOT COMPLETED"),"ESCALATE",IF(R188="MISMATCH","BLOCKED",IF(R188="REVIEW","ESCALATE","READY"))))))))))</x:f>
      </x:c>
      <x:c r="T188" s="21" t="str">
        <x:f>IF(A188="","",IF(S188="READY",IF(C188="REGULATORY / REGISTRATION STATUS","PUBLISH OFFICIAL STATUS",IF(OR(C188="SERVICE EXISTS / IS OFFERED",C188="ACCESS / AVAILABILITY"),"PUBLISH SERVICE FACT",IF(C188="PUBLIC MARKETING / ADVERTISING CLAIM","PUBLISH SCOPED CONTEXT",IF(C188="EXPERIENCE SIGNAL","REFERENCE ONLY",IF(C188="VISIBILITY / DISCOVERY","DISCOVERY ONLY","PUBLISH SCOPED CONTEXT"))))),IF(S188="ESCALATE","ESCALATE","REFUSE STRONGER CLAIM")))</x:f>
      </x:c>
      <x:c r="U188" s="21" t="str">
        <x:f>IF(A188="","",IF(C188="REGULATORY / REGISTRATION STATUS","Do not infer clinical superiority, outcomes or current capacity.",IF(OR(C188="SERVICE EXISTS / IS OFFERED",C188="ACCESS / AVAILABILITY"),"Do not infer efficacy, safety, suitability or comparative quality.",IF(C188="PUBLIC MARKETING / ADVERTISING CLAIM","Do not infer clinical efficacy, patient suitability, treatment outcomes or legal clearance for a specific advert.",IF(C188="EXPERIENCE SIGNAL","Do not infer representative efficacy, safety rates or causal outcomes.",IF(C188="VISIBILITY / DISCOVERY","Do not infer healthcare quality, efficacy, safety, capacity or suitability.","Do not infer a consequential healthcare claim beyond the reviewed evidence scope."))))))</x:f>
      </x:c>
      <x:c r="V188" s="21" t="str">
        <x:f>IF(A188="","","Reopen when source role, freshness, jurisdiction, material conflict, specialist-review state or claim scope changes.")</x:f>
      </x:c>
      <x:c r="W188" s="34" t="str">
        <x:f>IF(D188="","",IF(COUNTIFS(EVIDENCE_PACKET!$A$6:$A$205,D188,EVIDENCE_PACKET!$B$6:$B$205,A188,EVIDENCE_PACKET!$O$6:$O$205,"VALID")=1,VLOOKUP(D188,EVIDENCE_PACKET!$A$6:$O$205,5,FALSE),"INVALID LINK"))</x:f>
      </x:c>
      <x:c r="X188" s="34" t="str">
        <x:f>IF(A188="","",IF(Q188&lt;&gt;"READY","INVALID - EVIDENCE LINK",IF(AND(E188=VLOOKUP(D188,EVIDENCE_PACKET!$A$6:$O$205,3,FALSE),W188=VLOOKUP(D188,EVIDENCE_PACKET!$A$6:$O$205,5,FALSE),F188=VLOOKUP(D188,EVIDENCE_PACKET!$A$6:$O$205,6,FALSE),G188=VLOOKUP(D188,EVIDENCE_PACKET!$A$6:$O$205,7,FALSE)),"MATCH","MISMATCH - UPSTREAM EVIDENCE")))</x:f>
      </x:c>
    </x:row>
    <x:row r="189">
      <x:c r="A189" s="17"/>
      <x:c r="B189" s="17"/>
      <x:c r="C189" s="17"/>
      <x:c r="D189" s="17"/>
      <x:c r="E189" s="34" t="str">
        <x:f>IF(D189="","",IF(COUNTIFS(EVIDENCE_PACKET!$A$6:$A$205,D189,EVIDENCE_PACKET!$B$6:$B$205,A189,EVIDENCE_PACKET!$O$6:$O$205,"VALID")=1,VLOOKUP(D189,EVIDENCE_PACKET!$A$6:$O$205,3,FALSE),"INVALID LINK"))</x:f>
      </x:c>
      <x:c r="F189" s="34" t="str">
        <x:f>IF(D189="","",IF(COUNTIFS(EVIDENCE_PACKET!$A$6:$A$205,D189,EVIDENCE_PACKET!$B$6:$B$205,A189,EVIDENCE_PACKET!$O$6:$O$205,"VALID")=1,VLOOKUP(D189,EVIDENCE_PACKET!$A$6:$O$205,6,FALSE),"INVALID LINK"))</x:f>
      </x:c>
      <x:c r="G189" s="34" t="str">
        <x:f>IF(D189="","",IF(COUNTIFS(EVIDENCE_PACKET!$A$6:$A$205,D189,EVIDENCE_PACKET!$B$6:$B$205,A189,EVIDENCE_PACKET!$O$6:$O$205,"VALID")=1,VLOOKUP(D189,EVIDENCE_PACKET!$A$6:$O$205,7,FALSE),"INVALID LINK"))</x:f>
      </x:c>
      <x:c r="H189" s="34" t="str">
        <x:f>IF(A189="","",IF(COUNTIFS(CONFLICTS!$B$6:$B$205,A189,CONFLICTS!$H$6:$H$205,"YES",CONFLICTS!$I$6:$I$205,"OPEN",CONFLICTS!$R$6:$R$205,"VALID")&gt;0,"OPEN",IF(COUNTIFS(CONFLICTS!$B$6:$B$205,A189,CONFLICTS!$I$6:$I$205,"RESOLVED",CONFLICTS!$R$6:$R$205,"VALID")&gt;0,"RESOLVED","NONE")))</x:f>
      </x:c>
      <x:c r="I189" s="17"/>
      <x:c r="J189" s="17"/>
      <x:c r="K189" s="21" t="str">
        <x:f>IF(C189="","",IF(AND(COUNTIF(LISTS!$B$2:$B$10,C189)=1,C189=UPPER(C189)),"VALID","INVALID"))</x:f>
      </x:c>
      <x:c r="L189" s="21" t="str">
        <x:f>IF(E189="","",IF(AND(COUNTIF(LISTS!$A$2:$A$8,E189)=1,E189=UPPER(E189)),"VALID","INVALID"))</x:f>
      </x:c>
      <x:c r="M189" s="21" t="str">
        <x:f>IF(F189="","",IF(AND(COUNTIF(LISTS!$D$2:$D$4,F189)=1,IFERROR(FIND(F189,UPPER(F189)),0)=1),"VALID","INVALID"))</x:f>
      </x:c>
      <x:c r="N189" s="21" t="str">
        <x:f>IF(G189="","",IF(AND(COUNTIF(LISTS!$E$2:$E$4,G189)=1,IFERROR(FIND(G189,UPPER(G189)),0)=1),"VALID","INVALID"))</x:f>
      </x:c>
      <x:c r="O189" s="21" t="str">
        <x:f>IF(I189="","",IF(AND(COUNTIF(LISTS!$I$2:$I$4,I189)=1,IFERROR(FIND(I189,UPPER(I189)),0)=1),"VALID","INVALID"))</x:f>
      </x:c>
      <x:c r="P189" s="21" t="str">
        <x:f>IF(A189="","",IF(COUNTIF($A$6:$A$205,A189)&gt;1,"INVALID - DUPLICATE ID",IF(AND(B189&lt;&gt;"",D189&lt;&gt;"",J189&lt;&gt;"",OR(H189="NONE",H189="OPEN",H189="RESOLVED"),K189="VALID",L189="VALID",M189="VALID",N189="VALID",O189="VALID"),"VALID","INVALID - CONTROL TOKEN")))</x:f>
      </x:c>
      <x:c r="Q189" s="21" t="str">
        <x:f>IF(A189="","",IF(COUNTIFS(EVIDENCE_PACKET!$A$6:$A$205,D189,EVIDENCE_PACKET!$B$6:$B$205,A189,EVIDENCE_PACKET!$O$6:$O$205,"VALID")=1,"READY","INVALID - EVIDENCE LINK"))</x:f>
      </x:c>
      <x:c r="R189" s="21" t="str">
        <x:f>IF(A189="","",IF(OR(P189&lt;&gt;"VALID",Q189&lt;&gt;"READY",X189&lt;&gt;"MATCH"),"BLOCKED",IF(AND(C189="REGULATORY / REGISTRATION STATUS",E189="REGULATOR / OFFICIAL REGISTER"),"FIT",IF(AND(OR(C189="SERVICE EXISTS / IS OFFERED",C189="ACCESS / AVAILABILITY"),E189="PROVIDER FIRST-PARTY PAGE"),"FIT",IF(AND(C189="EXPERIENCE SIGNAL",E189="REVIEW / FORUM / TESTIMONIAL"),"FIT",IF(AND(C189="VISIBILITY / DISCOVERY",E189="SEARCH / VISIBILITY OBSERVATION"),"FIT",IF(AND(C189="PUBLIC MARKETING / ADVERTISING CLAIM",E189="UK ADVERTISING / CLAIMS GOVERNANCE"),"FIT",IF(AND(OR(C189="CLINICAL EFFICACY / EFFECT",C189="SAFETY",C189="PATIENT ELIGIBILITY / SUITABILITY"),OR(E189="CLINICAL GUIDELINE / EVIDENCE STANDARD",E189="MANUFACTURER / PRODUCT PAGE")),"REVIEW","MISMATCH"))))))))</x:f>
      </x:c>
      <x:c r="S189" s="21" t="str">
        <x:f>IF(A189="","",IF(OR(P189&lt;&gt;"VALID",Q189&lt;&gt;"READY",X189&lt;&gt;"MATCH"),"BLOCKED",IF(W189="UNRESOLVED","BLOCKED - EVIDENCE UNRESOLVED",IF(W189="INFERRED","ESCALATE",IF(F189&lt;&gt;"CURRENT","BLOCKED - FRESHNESS",IF(G189&lt;&gt;"YES","BLOCKED - JURISDICTION",IF(H189="OPEN","BLOCKED - CONFLICT",IF(AND(OR(C189="CLINICAL EFFICACY / EFFECT",C189="SAFETY",C189="PATIENT ELIGIBILITY / SUITABILITY"),I189="REQUIRED / NOT COMPLETED"),"ESCALATE",IF(R189="MISMATCH","BLOCKED",IF(R189="REVIEW","ESCALATE","READY"))))))))))</x:f>
      </x:c>
      <x:c r="T189" s="21" t="str">
        <x:f>IF(A189="","",IF(S189="READY",IF(C189="REGULATORY / REGISTRATION STATUS","PUBLISH OFFICIAL STATUS",IF(OR(C189="SERVICE EXISTS / IS OFFERED",C189="ACCESS / AVAILABILITY"),"PUBLISH SERVICE FACT",IF(C189="PUBLIC MARKETING / ADVERTISING CLAIM","PUBLISH SCOPED CONTEXT",IF(C189="EXPERIENCE SIGNAL","REFERENCE ONLY",IF(C189="VISIBILITY / DISCOVERY","DISCOVERY ONLY","PUBLISH SCOPED CONTEXT"))))),IF(S189="ESCALATE","ESCALATE","REFUSE STRONGER CLAIM")))</x:f>
      </x:c>
      <x:c r="U189" s="21" t="str">
        <x:f>IF(A189="","",IF(C189="REGULATORY / REGISTRATION STATUS","Do not infer clinical superiority, outcomes or current capacity.",IF(OR(C189="SERVICE EXISTS / IS OFFERED",C189="ACCESS / AVAILABILITY"),"Do not infer efficacy, safety, suitability or comparative quality.",IF(C189="PUBLIC MARKETING / ADVERTISING CLAIM","Do not infer clinical efficacy, patient suitability, treatment outcomes or legal clearance for a specific advert.",IF(C189="EXPERIENCE SIGNAL","Do not infer representative efficacy, safety rates or causal outcomes.",IF(C189="VISIBILITY / DISCOVERY","Do not infer healthcare quality, efficacy, safety, capacity or suitability.","Do not infer a consequential healthcare claim beyond the reviewed evidence scope."))))))</x:f>
      </x:c>
      <x:c r="V189" s="21" t="str">
        <x:f>IF(A189="","","Reopen when source role, freshness, jurisdiction, material conflict, specialist-review state or claim scope changes.")</x:f>
      </x:c>
      <x:c r="W189" s="34" t="str">
        <x:f>IF(D189="","",IF(COUNTIFS(EVIDENCE_PACKET!$A$6:$A$205,D189,EVIDENCE_PACKET!$B$6:$B$205,A189,EVIDENCE_PACKET!$O$6:$O$205,"VALID")=1,VLOOKUP(D189,EVIDENCE_PACKET!$A$6:$O$205,5,FALSE),"INVALID LINK"))</x:f>
      </x:c>
      <x:c r="X189" s="34" t="str">
        <x:f>IF(A189="","",IF(Q189&lt;&gt;"READY","INVALID - EVIDENCE LINK",IF(AND(E189=VLOOKUP(D189,EVIDENCE_PACKET!$A$6:$O$205,3,FALSE),W189=VLOOKUP(D189,EVIDENCE_PACKET!$A$6:$O$205,5,FALSE),F189=VLOOKUP(D189,EVIDENCE_PACKET!$A$6:$O$205,6,FALSE),G189=VLOOKUP(D189,EVIDENCE_PACKET!$A$6:$O$205,7,FALSE)),"MATCH","MISMATCH - UPSTREAM EVIDENCE")))</x:f>
      </x:c>
    </x:row>
    <x:row r="190">
      <x:c r="A190" s="17"/>
      <x:c r="B190" s="17"/>
      <x:c r="C190" s="17"/>
      <x:c r="D190" s="17"/>
      <x:c r="E190" s="34" t="str">
        <x:f>IF(D190="","",IF(COUNTIFS(EVIDENCE_PACKET!$A$6:$A$205,D190,EVIDENCE_PACKET!$B$6:$B$205,A190,EVIDENCE_PACKET!$O$6:$O$205,"VALID")=1,VLOOKUP(D190,EVIDENCE_PACKET!$A$6:$O$205,3,FALSE),"INVALID LINK"))</x:f>
      </x:c>
      <x:c r="F190" s="34" t="str">
        <x:f>IF(D190="","",IF(COUNTIFS(EVIDENCE_PACKET!$A$6:$A$205,D190,EVIDENCE_PACKET!$B$6:$B$205,A190,EVIDENCE_PACKET!$O$6:$O$205,"VALID")=1,VLOOKUP(D190,EVIDENCE_PACKET!$A$6:$O$205,6,FALSE),"INVALID LINK"))</x:f>
      </x:c>
      <x:c r="G190" s="34" t="str">
        <x:f>IF(D190="","",IF(COUNTIFS(EVIDENCE_PACKET!$A$6:$A$205,D190,EVIDENCE_PACKET!$B$6:$B$205,A190,EVIDENCE_PACKET!$O$6:$O$205,"VALID")=1,VLOOKUP(D190,EVIDENCE_PACKET!$A$6:$O$205,7,FALSE),"INVALID LINK"))</x:f>
      </x:c>
      <x:c r="H190" s="34" t="str">
        <x:f>IF(A190="","",IF(COUNTIFS(CONFLICTS!$B$6:$B$205,A190,CONFLICTS!$H$6:$H$205,"YES",CONFLICTS!$I$6:$I$205,"OPEN",CONFLICTS!$R$6:$R$205,"VALID")&gt;0,"OPEN",IF(COUNTIFS(CONFLICTS!$B$6:$B$205,A190,CONFLICTS!$I$6:$I$205,"RESOLVED",CONFLICTS!$R$6:$R$205,"VALID")&gt;0,"RESOLVED","NONE")))</x:f>
      </x:c>
      <x:c r="I190" s="17"/>
      <x:c r="J190" s="17"/>
      <x:c r="K190" s="21" t="str">
        <x:f>IF(C190="","",IF(AND(COUNTIF(LISTS!$B$2:$B$10,C190)=1,C190=UPPER(C190)),"VALID","INVALID"))</x:f>
      </x:c>
      <x:c r="L190" s="21" t="str">
        <x:f>IF(E190="","",IF(AND(COUNTIF(LISTS!$A$2:$A$8,E190)=1,E190=UPPER(E190)),"VALID","INVALID"))</x:f>
      </x:c>
      <x:c r="M190" s="21" t="str">
        <x:f>IF(F190="","",IF(AND(COUNTIF(LISTS!$D$2:$D$4,F190)=1,IFERROR(FIND(F190,UPPER(F190)),0)=1),"VALID","INVALID"))</x:f>
      </x:c>
      <x:c r="N190" s="21" t="str">
        <x:f>IF(G190="","",IF(AND(COUNTIF(LISTS!$E$2:$E$4,G190)=1,IFERROR(FIND(G190,UPPER(G190)),0)=1),"VALID","INVALID"))</x:f>
      </x:c>
      <x:c r="O190" s="21" t="str">
        <x:f>IF(I190="","",IF(AND(COUNTIF(LISTS!$I$2:$I$4,I190)=1,IFERROR(FIND(I190,UPPER(I190)),0)=1),"VALID","INVALID"))</x:f>
      </x:c>
      <x:c r="P190" s="21" t="str">
        <x:f>IF(A190="","",IF(COUNTIF($A$6:$A$205,A190)&gt;1,"INVALID - DUPLICATE ID",IF(AND(B190&lt;&gt;"",D190&lt;&gt;"",J190&lt;&gt;"",OR(H190="NONE",H190="OPEN",H190="RESOLVED"),K190="VALID",L190="VALID",M190="VALID",N190="VALID",O190="VALID"),"VALID","INVALID - CONTROL TOKEN")))</x:f>
      </x:c>
      <x:c r="Q190" s="21" t="str">
        <x:f>IF(A190="","",IF(COUNTIFS(EVIDENCE_PACKET!$A$6:$A$205,D190,EVIDENCE_PACKET!$B$6:$B$205,A190,EVIDENCE_PACKET!$O$6:$O$205,"VALID")=1,"READY","INVALID - EVIDENCE LINK"))</x:f>
      </x:c>
      <x:c r="R190" s="21" t="str">
        <x:f>IF(A190="","",IF(OR(P190&lt;&gt;"VALID",Q190&lt;&gt;"READY",X190&lt;&gt;"MATCH"),"BLOCKED",IF(AND(C190="REGULATORY / REGISTRATION STATUS",E190="REGULATOR / OFFICIAL REGISTER"),"FIT",IF(AND(OR(C190="SERVICE EXISTS / IS OFFERED",C190="ACCESS / AVAILABILITY"),E190="PROVIDER FIRST-PARTY PAGE"),"FIT",IF(AND(C190="EXPERIENCE SIGNAL",E190="REVIEW / FORUM / TESTIMONIAL"),"FIT",IF(AND(C190="VISIBILITY / DISCOVERY",E190="SEARCH / VISIBILITY OBSERVATION"),"FIT",IF(AND(C190="PUBLIC MARKETING / ADVERTISING CLAIM",E190="UK ADVERTISING / CLAIMS GOVERNANCE"),"FIT",IF(AND(OR(C190="CLINICAL EFFICACY / EFFECT",C190="SAFETY",C190="PATIENT ELIGIBILITY / SUITABILITY"),OR(E190="CLINICAL GUIDELINE / EVIDENCE STANDARD",E190="MANUFACTURER / PRODUCT PAGE")),"REVIEW","MISMATCH"))))))))</x:f>
      </x:c>
      <x:c r="S190" s="21" t="str">
        <x:f>IF(A190="","",IF(OR(P190&lt;&gt;"VALID",Q190&lt;&gt;"READY",X190&lt;&gt;"MATCH"),"BLOCKED",IF(W190="UNRESOLVED","BLOCKED - EVIDENCE UNRESOLVED",IF(W190="INFERRED","ESCALATE",IF(F190&lt;&gt;"CURRENT","BLOCKED - FRESHNESS",IF(G190&lt;&gt;"YES","BLOCKED - JURISDICTION",IF(H190="OPEN","BLOCKED - CONFLICT",IF(AND(OR(C190="CLINICAL EFFICACY / EFFECT",C190="SAFETY",C190="PATIENT ELIGIBILITY / SUITABILITY"),I190="REQUIRED / NOT COMPLETED"),"ESCALATE",IF(R190="MISMATCH","BLOCKED",IF(R190="REVIEW","ESCALATE","READY"))))))))))</x:f>
      </x:c>
      <x:c r="T190" s="21" t="str">
        <x:f>IF(A190="","",IF(S190="READY",IF(C190="REGULATORY / REGISTRATION STATUS","PUBLISH OFFICIAL STATUS",IF(OR(C190="SERVICE EXISTS / IS OFFERED",C190="ACCESS / AVAILABILITY"),"PUBLISH SERVICE FACT",IF(C190="PUBLIC MARKETING / ADVERTISING CLAIM","PUBLISH SCOPED CONTEXT",IF(C190="EXPERIENCE SIGNAL","REFERENCE ONLY",IF(C190="VISIBILITY / DISCOVERY","DISCOVERY ONLY","PUBLISH SCOPED CONTEXT"))))),IF(S190="ESCALATE","ESCALATE","REFUSE STRONGER CLAIM")))</x:f>
      </x:c>
      <x:c r="U190" s="21" t="str">
        <x:f>IF(A190="","",IF(C190="REGULATORY / REGISTRATION STATUS","Do not infer clinical superiority, outcomes or current capacity.",IF(OR(C190="SERVICE EXISTS / IS OFFERED",C190="ACCESS / AVAILABILITY"),"Do not infer efficacy, safety, suitability or comparative quality.",IF(C190="PUBLIC MARKETING / ADVERTISING CLAIM","Do not infer clinical efficacy, patient suitability, treatment outcomes or legal clearance for a specific advert.",IF(C190="EXPERIENCE SIGNAL","Do not infer representative efficacy, safety rates or causal outcomes.",IF(C190="VISIBILITY / DISCOVERY","Do not infer healthcare quality, efficacy, safety, capacity or suitability.","Do not infer a consequential healthcare claim beyond the reviewed evidence scope."))))))</x:f>
      </x:c>
      <x:c r="V190" s="21" t="str">
        <x:f>IF(A190="","","Reopen when source role, freshness, jurisdiction, material conflict, specialist-review state or claim scope changes.")</x:f>
      </x:c>
      <x:c r="W190" s="34" t="str">
        <x:f>IF(D190="","",IF(COUNTIFS(EVIDENCE_PACKET!$A$6:$A$205,D190,EVIDENCE_PACKET!$B$6:$B$205,A190,EVIDENCE_PACKET!$O$6:$O$205,"VALID")=1,VLOOKUP(D190,EVIDENCE_PACKET!$A$6:$O$205,5,FALSE),"INVALID LINK"))</x:f>
      </x:c>
      <x:c r="X190" s="34" t="str">
        <x:f>IF(A190="","",IF(Q190&lt;&gt;"READY","INVALID - EVIDENCE LINK",IF(AND(E190=VLOOKUP(D190,EVIDENCE_PACKET!$A$6:$O$205,3,FALSE),W190=VLOOKUP(D190,EVIDENCE_PACKET!$A$6:$O$205,5,FALSE),F190=VLOOKUP(D190,EVIDENCE_PACKET!$A$6:$O$205,6,FALSE),G190=VLOOKUP(D190,EVIDENCE_PACKET!$A$6:$O$205,7,FALSE)),"MATCH","MISMATCH - UPSTREAM EVIDENCE")))</x:f>
      </x:c>
    </x:row>
    <x:row r="191">
      <x:c r="A191" s="17"/>
      <x:c r="B191" s="17"/>
      <x:c r="C191" s="17"/>
      <x:c r="D191" s="17"/>
      <x:c r="E191" s="34" t="str">
        <x:f>IF(D191="","",IF(COUNTIFS(EVIDENCE_PACKET!$A$6:$A$205,D191,EVIDENCE_PACKET!$B$6:$B$205,A191,EVIDENCE_PACKET!$O$6:$O$205,"VALID")=1,VLOOKUP(D191,EVIDENCE_PACKET!$A$6:$O$205,3,FALSE),"INVALID LINK"))</x:f>
      </x:c>
      <x:c r="F191" s="34" t="str">
        <x:f>IF(D191="","",IF(COUNTIFS(EVIDENCE_PACKET!$A$6:$A$205,D191,EVIDENCE_PACKET!$B$6:$B$205,A191,EVIDENCE_PACKET!$O$6:$O$205,"VALID")=1,VLOOKUP(D191,EVIDENCE_PACKET!$A$6:$O$205,6,FALSE),"INVALID LINK"))</x:f>
      </x:c>
      <x:c r="G191" s="34" t="str">
        <x:f>IF(D191="","",IF(COUNTIFS(EVIDENCE_PACKET!$A$6:$A$205,D191,EVIDENCE_PACKET!$B$6:$B$205,A191,EVIDENCE_PACKET!$O$6:$O$205,"VALID")=1,VLOOKUP(D191,EVIDENCE_PACKET!$A$6:$O$205,7,FALSE),"INVALID LINK"))</x:f>
      </x:c>
      <x:c r="H191" s="34" t="str">
        <x:f>IF(A191="","",IF(COUNTIFS(CONFLICTS!$B$6:$B$205,A191,CONFLICTS!$H$6:$H$205,"YES",CONFLICTS!$I$6:$I$205,"OPEN",CONFLICTS!$R$6:$R$205,"VALID")&gt;0,"OPEN",IF(COUNTIFS(CONFLICTS!$B$6:$B$205,A191,CONFLICTS!$I$6:$I$205,"RESOLVED",CONFLICTS!$R$6:$R$205,"VALID")&gt;0,"RESOLVED","NONE")))</x:f>
      </x:c>
      <x:c r="I191" s="17"/>
      <x:c r="J191" s="17"/>
      <x:c r="K191" s="21" t="str">
        <x:f>IF(C191="","",IF(AND(COUNTIF(LISTS!$B$2:$B$10,C191)=1,C191=UPPER(C191)),"VALID","INVALID"))</x:f>
      </x:c>
      <x:c r="L191" s="21" t="str">
        <x:f>IF(E191="","",IF(AND(COUNTIF(LISTS!$A$2:$A$8,E191)=1,E191=UPPER(E191)),"VALID","INVALID"))</x:f>
      </x:c>
      <x:c r="M191" s="21" t="str">
        <x:f>IF(F191="","",IF(AND(COUNTIF(LISTS!$D$2:$D$4,F191)=1,IFERROR(FIND(F191,UPPER(F191)),0)=1),"VALID","INVALID"))</x:f>
      </x:c>
      <x:c r="N191" s="21" t="str">
        <x:f>IF(G191="","",IF(AND(COUNTIF(LISTS!$E$2:$E$4,G191)=1,IFERROR(FIND(G191,UPPER(G191)),0)=1),"VALID","INVALID"))</x:f>
      </x:c>
      <x:c r="O191" s="21" t="str">
        <x:f>IF(I191="","",IF(AND(COUNTIF(LISTS!$I$2:$I$4,I191)=1,IFERROR(FIND(I191,UPPER(I191)),0)=1),"VALID","INVALID"))</x:f>
      </x:c>
      <x:c r="P191" s="21" t="str">
        <x:f>IF(A191="","",IF(COUNTIF($A$6:$A$205,A191)&gt;1,"INVALID - DUPLICATE ID",IF(AND(B191&lt;&gt;"",D191&lt;&gt;"",J191&lt;&gt;"",OR(H191="NONE",H191="OPEN",H191="RESOLVED"),K191="VALID",L191="VALID",M191="VALID",N191="VALID",O191="VALID"),"VALID","INVALID - CONTROL TOKEN")))</x:f>
      </x:c>
      <x:c r="Q191" s="21" t="str">
        <x:f>IF(A191="","",IF(COUNTIFS(EVIDENCE_PACKET!$A$6:$A$205,D191,EVIDENCE_PACKET!$B$6:$B$205,A191,EVIDENCE_PACKET!$O$6:$O$205,"VALID")=1,"READY","INVALID - EVIDENCE LINK"))</x:f>
      </x:c>
      <x:c r="R191" s="21" t="str">
        <x:f>IF(A191="","",IF(OR(P191&lt;&gt;"VALID",Q191&lt;&gt;"READY",X191&lt;&gt;"MATCH"),"BLOCKED",IF(AND(C191="REGULATORY / REGISTRATION STATUS",E191="REGULATOR / OFFICIAL REGISTER"),"FIT",IF(AND(OR(C191="SERVICE EXISTS / IS OFFERED",C191="ACCESS / AVAILABILITY"),E191="PROVIDER FIRST-PARTY PAGE"),"FIT",IF(AND(C191="EXPERIENCE SIGNAL",E191="REVIEW / FORUM / TESTIMONIAL"),"FIT",IF(AND(C191="VISIBILITY / DISCOVERY",E191="SEARCH / VISIBILITY OBSERVATION"),"FIT",IF(AND(C191="PUBLIC MARKETING / ADVERTISING CLAIM",E191="UK ADVERTISING / CLAIMS GOVERNANCE"),"FIT",IF(AND(OR(C191="CLINICAL EFFICACY / EFFECT",C191="SAFETY",C191="PATIENT ELIGIBILITY / SUITABILITY"),OR(E191="CLINICAL GUIDELINE / EVIDENCE STANDARD",E191="MANUFACTURER / PRODUCT PAGE")),"REVIEW","MISMATCH"))))))))</x:f>
      </x:c>
      <x:c r="S191" s="21" t="str">
        <x:f>IF(A191="","",IF(OR(P191&lt;&gt;"VALID",Q191&lt;&gt;"READY",X191&lt;&gt;"MATCH"),"BLOCKED",IF(W191="UNRESOLVED","BLOCKED - EVIDENCE UNRESOLVED",IF(W191="INFERRED","ESCALATE",IF(F191&lt;&gt;"CURRENT","BLOCKED - FRESHNESS",IF(G191&lt;&gt;"YES","BLOCKED - JURISDICTION",IF(H191="OPEN","BLOCKED - CONFLICT",IF(AND(OR(C191="CLINICAL EFFICACY / EFFECT",C191="SAFETY",C191="PATIENT ELIGIBILITY / SUITABILITY"),I191="REQUIRED / NOT COMPLETED"),"ESCALATE",IF(R191="MISMATCH","BLOCKED",IF(R191="REVIEW","ESCALATE","READY"))))))))))</x:f>
      </x:c>
      <x:c r="T191" s="21" t="str">
        <x:f>IF(A191="","",IF(S191="READY",IF(C191="REGULATORY / REGISTRATION STATUS","PUBLISH OFFICIAL STATUS",IF(OR(C191="SERVICE EXISTS / IS OFFERED",C191="ACCESS / AVAILABILITY"),"PUBLISH SERVICE FACT",IF(C191="PUBLIC MARKETING / ADVERTISING CLAIM","PUBLISH SCOPED CONTEXT",IF(C191="EXPERIENCE SIGNAL","REFERENCE ONLY",IF(C191="VISIBILITY / DISCOVERY","DISCOVERY ONLY","PUBLISH SCOPED CONTEXT"))))),IF(S191="ESCALATE","ESCALATE","REFUSE STRONGER CLAIM")))</x:f>
      </x:c>
      <x:c r="U191" s="21" t="str">
        <x:f>IF(A191="","",IF(C191="REGULATORY / REGISTRATION STATUS","Do not infer clinical superiority, outcomes or current capacity.",IF(OR(C191="SERVICE EXISTS / IS OFFERED",C191="ACCESS / AVAILABILITY"),"Do not infer efficacy, safety, suitability or comparative quality.",IF(C191="PUBLIC MARKETING / ADVERTISING CLAIM","Do not infer clinical efficacy, patient suitability, treatment outcomes or legal clearance for a specific advert.",IF(C191="EXPERIENCE SIGNAL","Do not infer representative efficacy, safety rates or causal outcomes.",IF(C191="VISIBILITY / DISCOVERY","Do not infer healthcare quality, efficacy, safety, capacity or suitability.","Do not infer a consequential healthcare claim beyond the reviewed evidence scope."))))))</x:f>
      </x:c>
      <x:c r="V191" s="21" t="str">
        <x:f>IF(A191="","","Reopen when source role, freshness, jurisdiction, material conflict, specialist-review state or claim scope changes.")</x:f>
      </x:c>
      <x:c r="W191" s="34" t="str">
        <x:f>IF(D191="","",IF(COUNTIFS(EVIDENCE_PACKET!$A$6:$A$205,D191,EVIDENCE_PACKET!$B$6:$B$205,A191,EVIDENCE_PACKET!$O$6:$O$205,"VALID")=1,VLOOKUP(D191,EVIDENCE_PACKET!$A$6:$O$205,5,FALSE),"INVALID LINK"))</x:f>
      </x:c>
      <x:c r="X191" s="34" t="str">
        <x:f>IF(A191="","",IF(Q191&lt;&gt;"READY","INVALID - EVIDENCE LINK",IF(AND(E191=VLOOKUP(D191,EVIDENCE_PACKET!$A$6:$O$205,3,FALSE),W191=VLOOKUP(D191,EVIDENCE_PACKET!$A$6:$O$205,5,FALSE),F191=VLOOKUP(D191,EVIDENCE_PACKET!$A$6:$O$205,6,FALSE),G191=VLOOKUP(D191,EVIDENCE_PACKET!$A$6:$O$205,7,FALSE)),"MATCH","MISMATCH - UPSTREAM EVIDENCE")))</x:f>
      </x:c>
    </x:row>
    <x:row r="192">
      <x:c r="A192" s="17"/>
      <x:c r="B192" s="17"/>
      <x:c r="C192" s="17"/>
      <x:c r="D192" s="17"/>
      <x:c r="E192" s="34" t="str">
        <x:f>IF(D192="","",IF(COUNTIFS(EVIDENCE_PACKET!$A$6:$A$205,D192,EVIDENCE_PACKET!$B$6:$B$205,A192,EVIDENCE_PACKET!$O$6:$O$205,"VALID")=1,VLOOKUP(D192,EVIDENCE_PACKET!$A$6:$O$205,3,FALSE),"INVALID LINK"))</x:f>
      </x:c>
      <x:c r="F192" s="34" t="str">
        <x:f>IF(D192="","",IF(COUNTIFS(EVIDENCE_PACKET!$A$6:$A$205,D192,EVIDENCE_PACKET!$B$6:$B$205,A192,EVIDENCE_PACKET!$O$6:$O$205,"VALID")=1,VLOOKUP(D192,EVIDENCE_PACKET!$A$6:$O$205,6,FALSE),"INVALID LINK"))</x:f>
      </x:c>
      <x:c r="G192" s="34" t="str">
        <x:f>IF(D192="","",IF(COUNTIFS(EVIDENCE_PACKET!$A$6:$A$205,D192,EVIDENCE_PACKET!$B$6:$B$205,A192,EVIDENCE_PACKET!$O$6:$O$205,"VALID")=1,VLOOKUP(D192,EVIDENCE_PACKET!$A$6:$O$205,7,FALSE),"INVALID LINK"))</x:f>
      </x:c>
      <x:c r="H192" s="34" t="str">
        <x:f>IF(A192="","",IF(COUNTIFS(CONFLICTS!$B$6:$B$205,A192,CONFLICTS!$H$6:$H$205,"YES",CONFLICTS!$I$6:$I$205,"OPEN",CONFLICTS!$R$6:$R$205,"VALID")&gt;0,"OPEN",IF(COUNTIFS(CONFLICTS!$B$6:$B$205,A192,CONFLICTS!$I$6:$I$205,"RESOLVED",CONFLICTS!$R$6:$R$205,"VALID")&gt;0,"RESOLVED","NONE")))</x:f>
      </x:c>
      <x:c r="I192" s="17"/>
      <x:c r="J192" s="17"/>
      <x:c r="K192" s="21" t="str">
        <x:f>IF(C192="","",IF(AND(COUNTIF(LISTS!$B$2:$B$10,C192)=1,C192=UPPER(C192)),"VALID","INVALID"))</x:f>
      </x:c>
      <x:c r="L192" s="21" t="str">
        <x:f>IF(E192="","",IF(AND(COUNTIF(LISTS!$A$2:$A$8,E192)=1,E192=UPPER(E192)),"VALID","INVALID"))</x:f>
      </x:c>
      <x:c r="M192" s="21" t="str">
        <x:f>IF(F192="","",IF(AND(COUNTIF(LISTS!$D$2:$D$4,F192)=1,IFERROR(FIND(F192,UPPER(F192)),0)=1),"VALID","INVALID"))</x:f>
      </x:c>
      <x:c r="N192" s="21" t="str">
        <x:f>IF(G192="","",IF(AND(COUNTIF(LISTS!$E$2:$E$4,G192)=1,IFERROR(FIND(G192,UPPER(G192)),0)=1),"VALID","INVALID"))</x:f>
      </x:c>
      <x:c r="O192" s="21" t="str">
        <x:f>IF(I192="","",IF(AND(COUNTIF(LISTS!$I$2:$I$4,I192)=1,IFERROR(FIND(I192,UPPER(I192)),0)=1),"VALID","INVALID"))</x:f>
      </x:c>
      <x:c r="P192" s="21" t="str">
        <x:f>IF(A192="","",IF(COUNTIF($A$6:$A$205,A192)&gt;1,"INVALID - DUPLICATE ID",IF(AND(B192&lt;&gt;"",D192&lt;&gt;"",J192&lt;&gt;"",OR(H192="NONE",H192="OPEN",H192="RESOLVED"),K192="VALID",L192="VALID",M192="VALID",N192="VALID",O192="VALID"),"VALID","INVALID - CONTROL TOKEN")))</x:f>
      </x:c>
      <x:c r="Q192" s="21" t="str">
        <x:f>IF(A192="","",IF(COUNTIFS(EVIDENCE_PACKET!$A$6:$A$205,D192,EVIDENCE_PACKET!$B$6:$B$205,A192,EVIDENCE_PACKET!$O$6:$O$205,"VALID")=1,"READY","INVALID - EVIDENCE LINK"))</x:f>
      </x:c>
      <x:c r="R192" s="21" t="str">
        <x:f>IF(A192="","",IF(OR(P192&lt;&gt;"VALID",Q192&lt;&gt;"READY",X192&lt;&gt;"MATCH"),"BLOCKED",IF(AND(C192="REGULATORY / REGISTRATION STATUS",E192="REGULATOR / OFFICIAL REGISTER"),"FIT",IF(AND(OR(C192="SERVICE EXISTS / IS OFFERED",C192="ACCESS / AVAILABILITY"),E192="PROVIDER FIRST-PARTY PAGE"),"FIT",IF(AND(C192="EXPERIENCE SIGNAL",E192="REVIEW / FORUM / TESTIMONIAL"),"FIT",IF(AND(C192="VISIBILITY / DISCOVERY",E192="SEARCH / VISIBILITY OBSERVATION"),"FIT",IF(AND(C192="PUBLIC MARKETING / ADVERTISING CLAIM",E192="UK ADVERTISING / CLAIMS GOVERNANCE"),"FIT",IF(AND(OR(C192="CLINICAL EFFICACY / EFFECT",C192="SAFETY",C192="PATIENT ELIGIBILITY / SUITABILITY"),OR(E192="CLINICAL GUIDELINE / EVIDENCE STANDARD",E192="MANUFACTURER / PRODUCT PAGE")),"REVIEW","MISMATCH"))))))))</x:f>
      </x:c>
      <x:c r="S192" s="21" t="str">
        <x:f>IF(A192="","",IF(OR(P192&lt;&gt;"VALID",Q192&lt;&gt;"READY",X192&lt;&gt;"MATCH"),"BLOCKED",IF(W192="UNRESOLVED","BLOCKED - EVIDENCE UNRESOLVED",IF(W192="INFERRED","ESCALATE",IF(F192&lt;&gt;"CURRENT","BLOCKED - FRESHNESS",IF(G192&lt;&gt;"YES","BLOCKED - JURISDICTION",IF(H192="OPEN","BLOCKED - CONFLICT",IF(AND(OR(C192="CLINICAL EFFICACY / EFFECT",C192="SAFETY",C192="PATIENT ELIGIBILITY / SUITABILITY"),I192="REQUIRED / NOT COMPLETED"),"ESCALATE",IF(R192="MISMATCH","BLOCKED",IF(R192="REVIEW","ESCALATE","READY"))))))))))</x:f>
      </x:c>
      <x:c r="T192" s="21" t="str">
        <x:f>IF(A192="","",IF(S192="READY",IF(C192="REGULATORY / REGISTRATION STATUS","PUBLISH OFFICIAL STATUS",IF(OR(C192="SERVICE EXISTS / IS OFFERED",C192="ACCESS / AVAILABILITY"),"PUBLISH SERVICE FACT",IF(C192="PUBLIC MARKETING / ADVERTISING CLAIM","PUBLISH SCOPED CONTEXT",IF(C192="EXPERIENCE SIGNAL","REFERENCE ONLY",IF(C192="VISIBILITY / DISCOVERY","DISCOVERY ONLY","PUBLISH SCOPED CONTEXT"))))),IF(S192="ESCALATE","ESCALATE","REFUSE STRONGER CLAIM")))</x:f>
      </x:c>
      <x:c r="U192" s="21" t="str">
        <x:f>IF(A192="","",IF(C192="REGULATORY / REGISTRATION STATUS","Do not infer clinical superiority, outcomes or current capacity.",IF(OR(C192="SERVICE EXISTS / IS OFFERED",C192="ACCESS / AVAILABILITY"),"Do not infer efficacy, safety, suitability or comparative quality.",IF(C192="PUBLIC MARKETING / ADVERTISING CLAIM","Do not infer clinical efficacy, patient suitability, treatment outcomes or legal clearance for a specific advert.",IF(C192="EXPERIENCE SIGNAL","Do not infer representative efficacy, safety rates or causal outcomes.",IF(C192="VISIBILITY / DISCOVERY","Do not infer healthcare quality, efficacy, safety, capacity or suitability.","Do not infer a consequential healthcare claim beyond the reviewed evidence scope."))))))</x:f>
      </x:c>
      <x:c r="V192" s="21" t="str">
        <x:f>IF(A192="","","Reopen when source role, freshness, jurisdiction, material conflict, specialist-review state or claim scope changes.")</x:f>
      </x:c>
      <x:c r="W192" s="34" t="str">
        <x:f>IF(D192="","",IF(COUNTIFS(EVIDENCE_PACKET!$A$6:$A$205,D192,EVIDENCE_PACKET!$B$6:$B$205,A192,EVIDENCE_PACKET!$O$6:$O$205,"VALID")=1,VLOOKUP(D192,EVIDENCE_PACKET!$A$6:$O$205,5,FALSE),"INVALID LINK"))</x:f>
      </x:c>
      <x:c r="X192" s="34" t="str">
        <x:f>IF(A192="","",IF(Q192&lt;&gt;"READY","INVALID - EVIDENCE LINK",IF(AND(E192=VLOOKUP(D192,EVIDENCE_PACKET!$A$6:$O$205,3,FALSE),W192=VLOOKUP(D192,EVIDENCE_PACKET!$A$6:$O$205,5,FALSE),F192=VLOOKUP(D192,EVIDENCE_PACKET!$A$6:$O$205,6,FALSE),G192=VLOOKUP(D192,EVIDENCE_PACKET!$A$6:$O$205,7,FALSE)),"MATCH","MISMATCH - UPSTREAM EVIDENCE")))</x:f>
      </x:c>
    </x:row>
    <x:row r="193">
      <x:c r="A193" s="17"/>
      <x:c r="B193" s="17"/>
      <x:c r="C193" s="17"/>
      <x:c r="D193" s="17"/>
      <x:c r="E193" s="34" t="str">
        <x:f>IF(D193="","",IF(COUNTIFS(EVIDENCE_PACKET!$A$6:$A$205,D193,EVIDENCE_PACKET!$B$6:$B$205,A193,EVIDENCE_PACKET!$O$6:$O$205,"VALID")=1,VLOOKUP(D193,EVIDENCE_PACKET!$A$6:$O$205,3,FALSE),"INVALID LINK"))</x:f>
      </x:c>
      <x:c r="F193" s="34" t="str">
        <x:f>IF(D193="","",IF(COUNTIFS(EVIDENCE_PACKET!$A$6:$A$205,D193,EVIDENCE_PACKET!$B$6:$B$205,A193,EVIDENCE_PACKET!$O$6:$O$205,"VALID")=1,VLOOKUP(D193,EVIDENCE_PACKET!$A$6:$O$205,6,FALSE),"INVALID LINK"))</x:f>
      </x:c>
      <x:c r="G193" s="34" t="str">
        <x:f>IF(D193="","",IF(COUNTIFS(EVIDENCE_PACKET!$A$6:$A$205,D193,EVIDENCE_PACKET!$B$6:$B$205,A193,EVIDENCE_PACKET!$O$6:$O$205,"VALID")=1,VLOOKUP(D193,EVIDENCE_PACKET!$A$6:$O$205,7,FALSE),"INVALID LINK"))</x:f>
      </x:c>
      <x:c r="H193" s="34" t="str">
        <x:f>IF(A193="","",IF(COUNTIFS(CONFLICTS!$B$6:$B$205,A193,CONFLICTS!$H$6:$H$205,"YES",CONFLICTS!$I$6:$I$205,"OPEN",CONFLICTS!$R$6:$R$205,"VALID")&gt;0,"OPEN",IF(COUNTIFS(CONFLICTS!$B$6:$B$205,A193,CONFLICTS!$I$6:$I$205,"RESOLVED",CONFLICTS!$R$6:$R$205,"VALID")&gt;0,"RESOLVED","NONE")))</x:f>
      </x:c>
      <x:c r="I193" s="17"/>
      <x:c r="J193" s="17"/>
      <x:c r="K193" s="21" t="str">
        <x:f>IF(C193="","",IF(AND(COUNTIF(LISTS!$B$2:$B$10,C193)=1,C193=UPPER(C193)),"VALID","INVALID"))</x:f>
      </x:c>
      <x:c r="L193" s="21" t="str">
        <x:f>IF(E193="","",IF(AND(COUNTIF(LISTS!$A$2:$A$8,E193)=1,E193=UPPER(E193)),"VALID","INVALID"))</x:f>
      </x:c>
      <x:c r="M193" s="21" t="str">
        <x:f>IF(F193="","",IF(AND(COUNTIF(LISTS!$D$2:$D$4,F193)=1,IFERROR(FIND(F193,UPPER(F193)),0)=1),"VALID","INVALID"))</x:f>
      </x:c>
      <x:c r="N193" s="21" t="str">
        <x:f>IF(G193="","",IF(AND(COUNTIF(LISTS!$E$2:$E$4,G193)=1,IFERROR(FIND(G193,UPPER(G193)),0)=1),"VALID","INVALID"))</x:f>
      </x:c>
      <x:c r="O193" s="21" t="str">
        <x:f>IF(I193="","",IF(AND(COUNTIF(LISTS!$I$2:$I$4,I193)=1,IFERROR(FIND(I193,UPPER(I193)),0)=1),"VALID","INVALID"))</x:f>
      </x:c>
      <x:c r="P193" s="21" t="str">
        <x:f>IF(A193="","",IF(COUNTIF($A$6:$A$205,A193)&gt;1,"INVALID - DUPLICATE ID",IF(AND(B193&lt;&gt;"",D193&lt;&gt;"",J193&lt;&gt;"",OR(H193="NONE",H193="OPEN",H193="RESOLVED"),K193="VALID",L193="VALID",M193="VALID",N193="VALID",O193="VALID"),"VALID","INVALID - CONTROL TOKEN")))</x:f>
      </x:c>
      <x:c r="Q193" s="21" t="str">
        <x:f>IF(A193="","",IF(COUNTIFS(EVIDENCE_PACKET!$A$6:$A$205,D193,EVIDENCE_PACKET!$B$6:$B$205,A193,EVIDENCE_PACKET!$O$6:$O$205,"VALID")=1,"READY","INVALID - EVIDENCE LINK"))</x:f>
      </x:c>
      <x:c r="R193" s="21" t="str">
        <x:f>IF(A193="","",IF(OR(P193&lt;&gt;"VALID",Q193&lt;&gt;"READY",X193&lt;&gt;"MATCH"),"BLOCKED",IF(AND(C193="REGULATORY / REGISTRATION STATUS",E193="REGULATOR / OFFICIAL REGISTER"),"FIT",IF(AND(OR(C193="SERVICE EXISTS / IS OFFERED",C193="ACCESS / AVAILABILITY"),E193="PROVIDER FIRST-PARTY PAGE"),"FIT",IF(AND(C193="EXPERIENCE SIGNAL",E193="REVIEW / FORUM / TESTIMONIAL"),"FIT",IF(AND(C193="VISIBILITY / DISCOVERY",E193="SEARCH / VISIBILITY OBSERVATION"),"FIT",IF(AND(C193="PUBLIC MARKETING / ADVERTISING CLAIM",E193="UK ADVERTISING / CLAIMS GOVERNANCE"),"FIT",IF(AND(OR(C193="CLINICAL EFFICACY / EFFECT",C193="SAFETY",C193="PATIENT ELIGIBILITY / SUITABILITY"),OR(E193="CLINICAL GUIDELINE / EVIDENCE STANDARD",E193="MANUFACTURER / PRODUCT PAGE")),"REVIEW","MISMATCH"))))))))</x:f>
      </x:c>
      <x:c r="S193" s="21" t="str">
        <x:f>IF(A193="","",IF(OR(P193&lt;&gt;"VALID",Q193&lt;&gt;"READY",X193&lt;&gt;"MATCH"),"BLOCKED",IF(W193="UNRESOLVED","BLOCKED - EVIDENCE UNRESOLVED",IF(W193="INFERRED","ESCALATE",IF(F193&lt;&gt;"CURRENT","BLOCKED - FRESHNESS",IF(G193&lt;&gt;"YES","BLOCKED - JURISDICTION",IF(H193="OPEN","BLOCKED - CONFLICT",IF(AND(OR(C193="CLINICAL EFFICACY / EFFECT",C193="SAFETY",C193="PATIENT ELIGIBILITY / SUITABILITY"),I193="REQUIRED / NOT COMPLETED"),"ESCALATE",IF(R193="MISMATCH","BLOCKED",IF(R193="REVIEW","ESCALATE","READY"))))))))))</x:f>
      </x:c>
      <x:c r="T193" s="21" t="str">
        <x:f>IF(A193="","",IF(S193="READY",IF(C193="REGULATORY / REGISTRATION STATUS","PUBLISH OFFICIAL STATUS",IF(OR(C193="SERVICE EXISTS / IS OFFERED",C193="ACCESS / AVAILABILITY"),"PUBLISH SERVICE FACT",IF(C193="PUBLIC MARKETING / ADVERTISING CLAIM","PUBLISH SCOPED CONTEXT",IF(C193="EXPERIENCE SIGNAL","REFERENCE ONLY",IF(C193="VISIBILITY / DISCOVERY","DISCOVERY ONLY","PUBLISH SCOPED CONTEXT"))))),IF(S193="ESCALATE","ESCALATE","REFUSE STRONGER CLAIM")))</x:f>
      </x:c>
      <x:c r="U193" s="21" t="str">
        <x:f>IF(A193="","",IF(C193="REGULATORY / REGISTRATION STATUS","Do not infer clinical superiority, outcomes or current capacity.",IF(OR(C193="SERVICE EXISTS / IS OFFERED",C193="ACCESS / AVAILABILITY"),"Do not infer efficacy, safety, suitability or comparative quality.",IF(C193="PUBLIC MARKETING / ADVERTISING CLAIM","Do not infer clinical efficacy, patient suitability, treatment outcomes or legal clearance for a specific advert.",IF(C193="EXPERIENCE SIGNAL","Do not infer representative efficacy, safety rates or causal outcomes.",IF(C193="VISIBILITY / DISCOVERY","Do not infer healthcare quality, efficacy, safety, capacity or suitability.","Do not infer a consequential healthcare claim beyond the reviewed evidence scope."))))))</x:f>
      </x:c>
      <x:c r="V193" s="21" t="str">
        <x:f>IF(A193="","","Reopen when source role, freshness, jurisdiction, material conflict, specialist-review state or claim scope changes.")</x:f>
      </x:c>
      <x:c r="W193" s="34" t="str">
        <x:f>IF(D193="","",IF(COUNTIFS(EVIDENCE_PACKET!$A$6:$A$205,D193,EVIDENCE_PACKET!$B$6:$B$205,A193,EVIDENCE_PACKET!$O$6:$O$205,"VALID")=1,VLOOKUP(D193,EVIDENCE_PACKET!$A$6:$O$205,5,FALSE),"INVALID LINK"))</x:f>
      </x:c>
      <x:c r="X193" s="34" t="str">
        <x:f>IF(A193="","",IF(Q193&lt;&gt;"READY","INVALID - EVIDENCE LINK",IF(AND(E193=VLOOKUP(D193,EVIDENCE_PACKET!$A$6:$O$205,3,FALSE),W193=VLOOKUP(D193,EVIDENCE_PACKET!$A$6:$O$205,5,FALSE),F193=VLOOKUP(D193,EVIDENCE_PACKET!$A$6:$O$205,6,FALSE),G193=VLOOKUP(D193,EVIDENCE_PACKET!$A$6:$O$205,7,FALSE)),"MATCH","MISMATCH - UPSTREAM EVIDENCE")))</x:f>
      </x:c>
    </x:row>
    <x:row r="194">
      <x:c r="A194" s="17"/>
      <x:c r="B194" s="17"/>
      <x:c r="C194" s="17"/>
      <x:c r="D194" s="17"/>
      <x:c r="E194" s="34" t="str">
        <x:f>IF(D194="","",IF(COUNTIFS(EVIDENCE_PACKET!$A$6:$A$205,D194,EVIDENCE_PACKET!$B$6:$B$205,A194,EVIDENCE_PACKET!$O$6:$O$205,"VALID")=1,VLOOKUP(D194,EVIDENCE_PACKET!$A$6:$O$205,3,FALSE),"INVALID LINK"))</x:f>
      </x:c>
      <x:c r="F194" s="34" t="str">
        <x:f>IF(D194="","",IF(COUNTIFS(EVIDENCE_PACKET!$A$6:$A$205,D194,EVIDENCE_PACKET!$B$6:$B$205,A194,EVIDENCE_PACKET!$O$6:$O$205,"VALID")=1,VLOOKUP(D194,EVIDENCE_PACKET!$A$6:$O$205,6,FALSE),"INVALID LINK"))</x:f>
      </x:c>
      <x:c r="G194" s="34" t="str">
        <x:f>IF(D194="","",IF(COUNTIFS(EVIDENCE_PACKET!$A$6:$A$205,D194,EVIDENCE_PACKET!$B$6:$B$205,A194,EVIDENCE_PACKET!$O$6:$O$205,"VALID")=1,VLOOKUP(D194,EVIDENCE_PACKET!$A$6:$O$205,7,FALSE),"INVALID LINK"))</x:f>
      </x:c>
      <x:c r="H194" s="34" t="str">
        <x:f>IF(A194="","",IF(COUNTIFS(CONFLICTS!$B$6:$B$205,A194,CONFLICTS!$H$6:$H$205,"YES",CONFLICTS!$I$6:$I$205,"OPEN",CONFLICTS!$R$6:$R$205,"VALID")&gt;0,"OPEN",IF(COUNTIFS(CONFLICTS!$B$6:$B$205,A194,CONFLICTS!$I$6:$I$205,"RESOLVED",CONFLICTS!$R$6:$R$205,"VALID")&gt;0,"RESOLVED","NONE")))</x:f>
      </x:c>
      <x:c r="I194" s="17"/>
      <x:c r="J194" s="17"/>
      <x:c r="K194" s="21" t="str">
        <x:f>IF(C194="","",IF(AND(COUNTIF(LISTS!$B$2:$B$10,C194)=1,C194=UPPER(C194)),"VALID","INVALID"))</x:f>
      </x:c>
      <x:c r="L194" s="21" t="str">
        <x:f>IF(E194="","",IF(AND(COUNTIF(LISTS!$A$2:$A$8,E194)=1,E194=UPPER(E194)),"VALID","INVALID"))</x:f>
      </x:c>
      <x:c r="M194" s="21" t="str">
        <x:f>IF(F194="","",IF(AND(COUNTIF(LISTS!$D$2:$D$4,F194)=1,IFERROR(FIND(F194,UPPER(F194)),0)=1),"VALID","INVALID"))</x:f>
      </x:c>
      <x:c r="N194" s="21" t="str">
        <x:f>IF(G194="","",IF(AND(COUNTIF(LISTS!$E$2:$E$4,G194)=1,IFERROR(FIND(G194,UPPER(G194)),0)=1),"VALID","INVALID"))</x:f>
      </x:c>
      <x:c r="O194" s="21" t="str">
        <x:f>IF(I194="","",IF(AND(COUNTIF(LISTS!$I$2:$I$4,I194)=1,IFERROR(FIND(I194,UPPER(I194)),0)=1),"VALID","INVALID"))</x:f>
      </x:c>
      <x:c r="P194" s="21" t="str">
        <x:f>IF(A194="","",IF(COUNTIF($A$6:$A$205,A194)&gt;1,"INVALID - DUPLICATE ID",IF(AND(B194&lt;&gt;"",D194&lt;&gt;"",J194&lt;&gt;"",OR(H194="NONE",H194="OPEN",H194="RESOLVED"),K194="VALID",L194="VALID",M194="VALID",N194="VALID",O194="VALID"),"VALID","INVALID - CONTROL TOKEN")))</x:f>
      </x:c>
      <x:c r="Q194" s="21" t="str">
        <x:f>IF(A194="","",IF(COUNTIFS(EVIDENCE_PACKET!$A$6:$A$205,D194,EVIDENCE_PACKET!$B$6:$B$205,A194,EVIDENCE_PACKET!$O$6:$O$205,"VALID")=1,"READY","INVALID - EVIDENCE LINK"))</x:f>
      </x:c>
      <x:c r="R194" s="21" t="str">
        <x:f>IF(A194="","",IF(OR(P194&lt;&gt;"VALID",Q194&lt;&gt;"READY",X194&lt;&gt;"MATCH"),"BLOCKED",IF(AND(C194="REGULATORY / REGISTRATION STATUS",E194="REGULATOR / OFFICIAL REGISTER"),"FIT",IF(AND(OR(C194="SERVICE EXISTS / IS OFFERED",C194="ACCESS / AVAILABILITY"),E194="PROVIDER FIRST-PARTY PAGE"),"FIT",IF(AND(C194="EXPERIENCE SIGNAL",E194="REVIEW / FORUM / TESTIMONIAL"),"FIT",IF(AND(C194="VISIBILITY / DISCOVERY",E194="SEARCH / VISIBILITY OBSERVATION"),"FIT",IF(AND(C194="PUBLIC MARKETING / ADVERTISING CLAIM",E194="UK ADVERTISING / CLAIMS GOVERNANCE"),"FIT",IF(AND(OR(C194="CLINICAL EFFICACY / EFFECT",C194="SAFETY",C194="PATIENT ELIGIBILITY / SUITABILITY"),OR(E194="CLINICAL GUIDELINE / EVIDENCE STANDARD",E194="MANUFACTURER / PRODUCT PAGE")),"REVIEW","MISMATCH"))))))))</x:f>
      </x:c>
      <x:c r="S194" s="21" t="str">
        <x:f>IF(A194="","",IF(OR(P194&lt;&gt;"VALID",Q194&lt;&gt;"READY",X194&lt;&gt;"MATCH"),"BLOCKED",IF(W194="UNRESOLVED","BLOCKED - EVIDENCE UNRESOLVED",IF(W194="INFERRED","ESCALATE",IF(F194&lt;&gt;"CURRENT","BLOCKED - FRESHNESS",IF(G194&lt;&gt;"YES","BLOCKED - JURISDICTION",IF(H194="OPEN","BLOCKED - CONFLICT",IF(AND(OR(C194="CLINICAL EFFICACY / EFFECT",C194="SAFETY",C194="PATIENT ELIGIBILITY / SUITABILITY"),I194="REQUIRED / NOT COMPLETED"),"ESCALATE",IF(R194="MISMATCH","BLOCKED",IF(R194="REVIEW","ESCALATE","READY"))))))))))</x:f>
      </x:c>
      <x:c r="T194" s="21" t="str">
        <x:f>IF(A194="","",IF(S194="READY",IF(C194="REGULATORY / REGISTRATION STATUS","PUBLISH OFFICIAL STATUS",IF(OR(C194="SERVICE EXISTS / IS OFFERED",C194="ACCESS / AVAILABILITY"),"PUBLISH SERVICE FACT",IF(C194="PUBLIC MARKETING / ADVERTISING CLAIM","PUBLISH SCOPED CONTEXT",IF(C194="EXPERIENCE SIGNAL","REFERENCE ONLY",IF(C194="VISIBILITY / DISCOVERY","DISCOVERY ONLY","PUBLISH SCOPED CONTEXT"))))),IF(S194="ESCALATE","ESCALATE","REFUSE STRONGER CLAIM")))</x:f>
      </x:c>
      <x:c r="U194" s="21" t="str">
        <x:f>IF(A194="","",IF(C194="REGULATORY / REGISTRATION STATUS","Do not infer clinical superiority, outcomes or current capacity.",IF(OR(C194="SERVICE EXISTS / IS OFFERED",C194="ACCESS / AVAILABILITY"),"Do not infer efficacy, safety, suitability or comparative quality.",IF(C194="PUBLIC MARKETING / ADVERTISING CLAIM","Do not infer clinical efficacy, patient suitability, treatment outcomes or legal clearance for a specific advert.",IF(C194="EXPERIENCE SIGNAL","Do not infer representative efficacy, safety rates or causal outcomes.",IF(C194="VISIBILITY / DISCOVERY","Do not infer healthcare quality, efficacy, safety, capacity or suitability.","Do not infer a consequential healthcare claim beyond the reviewed evidence scope."))))))</x:f>
      </x:c>
      <x:c r="V194" s="21" t="str">
        <x:f>IF(A194="","","Reopen when source role, freshness, jurisdiction, material conflict, specialist-review state or claim scope changes.")</x:f>
      </x:c>
      <x:c r="W194" s="34" t="str">
        <x:f>IF(D194="","",IF(COUNTIFS(EVIDENCE_PACKET!$A$6:$A$205,D194,EVIDENCE_PACKET!$B$6:$B$205,A194,EVIDENCE_PACKET!$O$6:$O$205,"VALID")=1,VLOOKUP(D194,EVIDENCE_PACKET!$A$6:$O$205,5,FALSE),"INVALID LINK"))</x:f>
      </x:c>
      <x:c r="X194" s="34" t="str">
        <x:f>IF(A194="","",IF(Q194&lt;&gt;"READY","INVALID - EVIDENCE LINK",IF(AND(E194=VLOOKUP(D194,EVIDENCE_PACKET!$A$6:$O$205,3,FALSE),W194=VLOOKUP(D194,EVIDENCE_PACKET!$A$6:$O$205,5,FALSE),F194=VLOOKUP(D194,EVIDENCE_PACKET!$A$6:$O$205,6,FALSE),G194=VLOOKUP(D194,EVIDENCE_PACKET!$A$6:$O$205,7,FALSE)),"MATCH","MISMATCH - UPSTREAM EVIDENCE")))</x:f>
      </x:c>
    </x:row>
    <x:row r="195">
      <x:c r="A195" s="17"/>
      <x:c r="B195" s="17"/>
      <x:c r="C195" s="17"/>
      <x:c r="D195" s="17"/>
      <x:c r="E195" s="34" t="str">
        <x:f>IF(D195="","",IF(COUNTIFS(EVIDENCE_PACKET!$A$6:$A$205,D195,EVIDENCE_PACKET!$B$6:$B$205,A195,EVIDENCE_PACKET!$O$6:$O$205,"VALID")=1,VLOOKUP(D195,EVIDENCE_PACKET!$A$6:$O$205,3,FALSE),"INVALID LINK"))</x:f>
      </x:c>
      <x:c r="F195" s="34" t="str">
        <x:f>IF(D195="","",IF(COUNTIFS(EVIDENCE_PACKET!$A$6:$A$205,D195,EVIDENCE_PACKET!$B$6:$B$205,A195,EVIDENCE_PACKET!$O$6:$O$205,"VALID")=1,VLOOKUP(D195,EVIDENCE_PACKET!$A$6:$O$205,6,FALSE),"INVALID LINK"))</x:f>
      </x:c>
      <x:c r="G195" s="34" t="str">
        <x:f>IF(D195="","",IF(COUNTIFS(EVIDENCE_PACKET!$A$6:$A$205,D195,EVIDENCE_PACKET!$B$6:$B$205,A195,EVIDENCE_PACKET!$O$6:$O$205,"VALID")=1,VLOOKUP(D195,EVIDENCE_PACKET!$A$6:$O$205,7,FALSE),"INVALID LINK"))</x:f>
      </x:c>
      <x:c r="H195" s="34" t="str">
        <x:f>IF(A195="","",IF(COUNTIFS(CONFLICTS!$B$6:$B$205,A195,CONFLICTS!$H$6:$H$205,"YES",CONFLICTS!$I$6:$I$205,"OPEN",CONFLICTS!$R$6:$R$205,"VALID")&gt;0,"OPEN",IF(COUNTIFS(CONFLICTS!$B$6:$B$205,A195,CONFLICTS!$I$6:$I$205,"RESOLVED",CONFLICTS!$R$6:$R$205,"VALID")&gt;0,"RESOLVED","NONE")))</x:f>
      </x:c>
      <x:c r="I195" s="17"/>
      <x:c r="J195" s="17"/>
      <x:c r="K195" s="21" t="str">
        <x:f>IF(C195="","",IF(AND(COUNTIF(LISTS!$B$2:$B$10,C195)=1,C195=UPPER(C195)),"VALID","INVALID"))</x:f>
      </x:c>
      <x:c r="L195" s="21" t="str">
        <x:f>IF(E195="","",IF(AND(COUNTIF(LISTS!$A$2:$A$8,E195)=1,E195=UPPER(E195)),"VALID","INVALID"))</x:f>
      </x:c>
      <x:c r="M195" s="21" t="str">
        <x:f>IF(F195="","",IF(AND(COUNTIF(LISTS!$D$2:$D$4,F195)=1,IFERROR(FIND(F195,UPPER(F195)),0)=1),"VALID","INVALID"))</x:f>
      </x:c>
      <x:c r="N195" s="21" t="str">
        <x:f>IF(G195="","",IF(AND(COUNTIF(LISTS!$E$2:$E$4,G195)=1,IFERROR(FIND(G195,UPPER(G195)),0)=1),"VALID","INVALID"))</x:f>
      </x:c>
      <x:c r="O195" s="21" t="str">
        <x:f>IF(I195="","",IF(AND(COUNTIF(LISTS!$I$2:$I$4,I195)=1,IFERROR(FIND(I195,UPPER(I195)),0)=1),"VALID","INVALID"))</x:f>
      </x:c>
      <x:c r="P195" s="21" t="str">
        <x:f>IF(A195="","",IF(COUNTIF($A$6:$A$205,A195)&gt;1,"INVALID - DUPLICATE ID",IF(AND(B195&lt;&gt;"",D195&lt;&gt;"",J195&lt;&gt;"",OR(H195="NONE",H195="OPEN",H195="RESOLVED"),K195="VALID",L195="VALID",M195="VALID",N195="VALID",O195="VALID"),"VALID","INVALID - CONTROL TOKEN")))</x:f>
      </x:c>
      <x:c r="Q195" s="21" t="str">
        <x:f>IF(A195="","",IF(COUNTIFS(EVIDENCE_PACKET!$A$6:$A$205,D195,EVIDENCE_PACKET!$B$6:$B$205,A195,EVIDENCE_PACKET!$O$6:$O$205,"VALID")=1,"READY","INVALID - EVIDENCE LINK"))</x:f>
      </x:c>
      <x:c r="R195" s="21" t="str">
        <x:f>IF(A195="","",IF(OR(P195&lt;&gt;"VALID",Q195&lt;&gt;"READY",X195&lt;&gt;"MATCH"),"BLOCKED",IF(AND(C195="REGULATORY / REGISTRATION STATUS",E195="REGULATOR / OFFICIAL REGISTER"),"FIT",IF(AND(OR(C195="SERVICE EXISTS / IS OFFERED",C195="ACCESS / AVAILABILITY"),E195="PROVIDER FIRST-PARTY PAGE"),"FIT",IF(AND(C195="EXPERIENCE SIGNAL",E195="REVIEW / FORUM / TESTIMONIAL"),"FIT",IF(AND(C195="VISIBILITY / DISCOVERY",E195="SEARCH / VISIBILITY OBSERVATION"),"FIT",IF(AND(C195="PUBLIC MARKETING / ADVERTISING CLAIM",E195="UK ADVERTISING / CLAIMS GOVERNANCE"),"FIT",IF(AND(OR(C195="CLINICAL EFFICACY / EFFECT",C195="SAFETY",C195="PATIENT ELIGIBILITY / SUITABILITY"),OR(E195="CLINICAL GUIDELINE / EVIDENCE STANDARD",E195="MANUFACTURER / PRODUCT PAGE")),"REVIEW","MISMATCH"))))))))</x:f>
      </x:c>
      <x:c r="S195" s="21" t="str">
        <x:f>IF(A195="","",IF(OR(P195&lt;&gt;"VALID",Q195&lt;&gt;"READY",X195&lt;&gt;"MATCH"),"BLOCKED",IF(W195="UNRESOLVED","BLOCKED - EVIDENCE UNRESOLVED",IF(W195="INFERRED","ESCALATE",IF(F195&lt;&gt;"CURRENT","BLOCKED - FRESHNESS",IF(G195&lt;&gt;"YES","BLOCKED - JURISDICTION",IF(H195="OPEN","BLOCKED - CONFLICT",IF(AND(OR(C195="CLINICAL EFFICACY / EFFECT",C195="SAFETY",C195="PATIENT ELIGIBILITY / SUITABILITY"),I195="REQUIRED / NOT COMPLETED"),"ESCALATE",IF(R195="MISMATCH","BLOCKED",IF(R195="REVIEW","ESCALATE","READY"))))))))))</x:f>
      </x:c>
      <x:c r="T195" s="21" t="str">
        <x:f>IF(A195="","",IF(S195="READY",IF(C195="REGULATORY / REGISTRATION STATUS","PUBLISH OFFICIAL STATUS",IF(OR(C195="SERVICE EXISTS / IS OFFERED",C195="ACCESS / AVAILABILITY"),"PUBLISH SERVICE FACT",IF(C195="PUBLIC MARKETING / ADVERTISING CLAIM","PUBLISH SCOPED CONTEXT",IF(C195="EXPERIENCE SIGNAL","REFERENCE ONLY",IF(C195="VISIBILITY / DISCOVERY","DISCOVERY ONLY","PUBLISH SCOPED CONTEXT"))))),IF(S195="ESCALATE","ESCALATE","REFUSE STRONGER CLAIM")))</x:f>
      </x:c>
      <x:c r="U195" s="21" t="str">
        <x:f>IF(A195="","",IF(C195="REGULATORY / REGISTRATION STATUS","Do not infer clinical superiority, outcomes or current capacity.",IF(OR(C195="SERVICE EXISTS / IS OFFERED",C195="ACCESS / AVAILABILITY"),"Do not infer efficacy, safety, suitability or comparative quality.",IF(C195="PUBLIC MARKETING / ADVERTISING CLAIM","Do not infer clinical efficacy, patient suitability, treatment outcomes or legal clearance for a specific advert.",IF(C195="EXPERIENCE SIGNAL","Do not infer representative efficacy, safety rates or causal outcomes.",IF(C195="VISIBILITY / DISCOVERY","Do not infer healthcare quality, efficacy, safety, capacity or suitability.","Do not infer a consequential healthcare claim beyond the reviewed evidence scope."))))))</x:f>
      </x:c>
      <x:c r="V195" s="21" t="str">
        <x:f>IF(A195="","","Reopen when source role, freshness, jurisdiction, material conflict, specialist-review state or claim scope changes.")</x:f>
      </x:c>
      <x:c r="W195" s="34" t="str">
        <x:f>IF(D195="","",IF(COUNTIFS(EVIDENCE_PACKET!$A$6:$A$205,D195,EVIDENCE_PACKET!$B$6:$B$205,A195,EVIDENCE_PACKET!$O$6:$O$205,"VALID")=1,VLOOKUP(D195,EVIDENCE_PACKET!$A$6:$O$205,5,FALSE),"INVALID LINK"))</x:f>
      </x:c>
      <x:c r="X195" s="34" t="str">
        <x:f>IF(A195="","",IF(Q195&lt;&gt;"READY","INVALID - EVIDENCE LINK",IF(AND(E195=VLOOKUP(D195,EVIDENCE_PACKET!$A$6:$O$205,3,FALSE),W195=VLOOKUP(D195,EVIDENCE_PACKET!$A$6:$O$205,5,FALSE),F195=VLOOKUP(D195,EVIDENCE_PACKET!$A$6:$O$205,6,FALSE),G195=VLOOKUP(D195,EVIDENCE_PACKET!$A$6:$O$205,7,FALSE)),"MATCH","MISMATCH - UPSTREAM EVIDENCE")))</x:f>
      </x:c>
    </x:row>
    <x:row r="196">
      <x:c r="A196" s="17"/>
      <x:c r="B196" s="17"/>
      <x:c r="C196" s="17"/>
      <x:c r="D196" s="17"/>
      <x:c r="E196" s="34" t="str">
        <x:f>IF(D196="","",IF(COUNTIFS(EVIDENCE_PACKET!$A$6:$A$205,D196,EVIDENCE_PACKET!$B$6:$B$205,A196,EVIDENCE_PACKET!$O$6:$O$205,"VALID")=1,VLOOKUP(D196,EVIDENCE_PACKET!$A$6:$O$205,3,FALSE),"INVALID LINK"))</x:f>
      </x:c>
      <x:c r="F196" s="34" t="str">
        <x:f>IF(D196="","",IF(COUNTIFS(EVIDENCE_PACKET!$A$6:$A$205,D196,EVIDENCE_PACKET!$B$6:$B$205,A196,EVIDENCE_PACKET!$O$6:$O$205,"VALID")=1,VLOOKUP(D196,EVIDENCE_PACKET!$A$6:$O$205,6,FALSE),"INVALID LINK"))</x:f>
      </x:c>
      <x:c r="G196" s="34" t="str">
        <x:f>IF(D196="","",IF(COUNTIFS(EVIDENCE_PACKET!$A$6:$A$205,D196,EVIDENCE_PACKET!$B$6:$B$205,A196,EVIDENCE_PACKET!$O$6:$O$205,"VALID")=1,VLOOKUP(D196,EVIDENCE_PACKET!$A$6:$O$205,7,FALSE),"INVALID LINK"))</x:f>
      </x:c>
      <x:c r="H196" s="34" t="str">
        <x:f>IF(A196="","",IF(COUNTIFS(CONFLICTS!$B$6:$B$205,A196,CONFLICTS!$H$6:$H$205,"YES",CONFLICTS!$I$6:$I$205,"OPEN",CONFLICTS!$R$6:$R$205,"VALID")&gt;0,"OPEN",IF(COUNTIFS(CONFLICTS!$B$6:$B$205,A196,CONFLICTS!$I$6:$I$205,"RESOLVED",CONFLICTS!$R$6:$R$205,"VALID")&gt;0,"RESOLVED","NONE")))</x:f>
      </x:c>
      <x:c r="I196" s="17"/>
      <x:c r="J196" s="17"/>
      <x:c r="K196" s="21" t="str">
        <x:f>IF(C196="","",IF(AND(COUNTIF(LISTS!$B$2:$B$10,C196)=1,C196=UPPER(C196)),"VALID","INVALID"))</x:f>
      </x:c>
      <x:c r="L196" s="21" t="str">
        <x:f>IF(E196="","",IF(AND(COUNTIF(LISTS!$A$2:$A$8,E196)=1,E196=UPPER(E196)),"VALID","INVALID"))</x:f>
      </x:c>
      <x:c r="M196" s="21" t="str">
        <x:f>IF(F196="","",IF(AND(COUNTIF(LISTS!$D$2:$D$4,F196)=1,IFERROR(FIND(F196,UPPER(F196)),0)=1),"VALID","INVALID"))</x:f>
      </x:c>
      <x:c r="N196" s="21" t="str">
        <x:f>IF(G196="","",IF(AND(COUNTIF(LISTS!$E$2:$E$4,G196)=1,IFERROR(FIND(G196,UPPER(G196)),0)=1),"VALID","INVALID"))</x:f>
      </x:c>
      <x:c r="O196" s="21" t="str">
        <x:f>IF(I196="","",IF(AND(COUNTIF(LISTS!$I$2:$I$4,I196)=1,IFERROR(FIND(I196,UPPER(I196)),0)=1),"VALID","INVALID"))</x:f>
      </x:c>
      <x:c r="P196" s="21" t="str">
        <x:f>IF(A196="","",IF(COUNTIF($A$6:$A$205,A196)&gt;1,"INVALID - DUPLICATE ID",IF(AND(B196&lt;&gt;"",D196&lt;&gt;"",J196&lt;&gt;"",OR(H196="NONE",H196="OPEN",H196="RESOLVED"),K196="VALID",L196="VALID",M196="VALID",N196="VALID",O196="VALID"),"VALID","INVALID - CONTROL TOKEN")))</x:f>
      </x:c>
      <x:c r="Q196" s="21" t="str">
        <x:f>IF(A196="","",IF(COUNTIFS(EVIDENCE_PACKET!$A$6:$A$205,D196,EVIDENCE_PACKET!$B$6:$B$205,A196,EVIDENCE_PACKET!$O$6:$O$205,"VALID")=1,"READY","INVALID - EVIDENCE LINK"))</x:f>
      </x:c>
      <x:c r="R196" s="21" t="str">
        <x:f>IF(A196="","",IF(OR(P196&lt;&gt;"VALID",Q196&lt;&gt;"READY",X196&lt;&gt;"MATCH"),"BLOCKED",IF(AND(C196="REGULATORY / REGISTRATION STATUS",E196="REGULATOR / OFFICIAL REGISTER"),"FIT",IF(AND(OR(C196="SERVICE EXISTS / IS OFFERED",C196="ACCESS / AVAILABILITY"),E196="PROVIDER FIRST-PARTY PAGE"),"FIT",IF(AND(C196="EXPERIENCE SIGNAL",E196="REVIEW / FORUM / TESTIMONIAL"),"FIT",IF(AND(C196="VISIBILITY / DISCOVERY",E196="SEARCH / VISIBILITY OBSERVATION"),"FIT",IF(AND(C196="PUBLIC MARKETING / ADVERTISING CLAIM",E196="UK ADVERTISING / CLAIMS GOVERNANCE"),"FIT",IF(AND(OR(C196="CLINICAL EFFICACY / EFFECT",C196="SAFETY",C196="PATIENT ELIGIBILITY / SUITABILITY"),OR(E196="CLINICAL GUIDELINE / EVIDENCE STANDARD",E196="MANUFACTURER / PRODUCT PAGE")),"REVIEW","MISMATCH"))))))))</x:f>
      </x:c>
      <x:c r="S196" s="21" t="str">
        <x:f>IF(A196="","",IF(OR(P196&lt;&gt;"VALID",Q196&lt;&gt;"READY",X196&lt;&gt;"MATCH"),"BLOCKED",IF(W196="UNRESOLVED","BLOCKED - EVIDENCE UNRESOLVED",IF(W196="INFERRED","ESCALATE",IF(F196&lt;&gt;"CURRENT","BLOCKED - FRESHNESS",IF(G196&lt;&gt;"YES","BLOCKED - JURISDICTION",IF(H196="OPEN","BLOCKED - CONFLICT",IF(AND(OR(C196="CLINICAL EFFICACY / EFFECT",C196="SAFETY",C196="PATIENT ELIGIBILITY / SUITABILITY"),I196="REQUIRED / NOT COMPLETED"),"ESCALATE",IF(R196="MISMATCH","BLOCKED",IF(R196="REVIEW","ESCALATE","READY"))))))))))</x:f>
      </x:c>
      <x:c r="T196" s="21" t="str">
        <x:f>IF(A196="","",IF(S196="READY",IF(C196="REGULATORY / REGISTRATION STATUS","PUBLISH OFFICIAL STATUS",IF(OR(C196="SERVICE EXISTS / IS OFFERED",C196="ACCESS / AVAILABILITY"),"PUBLISH SERVICE FACT",IF(C196="PUBLIC MARKETING / ADVERTISING CLAIM","PUBLISH SCOPED CONTEXT",IF(C196="EXPERIENCE SIGNAL","REFERENCE ONLY",IF(C196="VISIBILITY / DISCOVERY","DISCOVERY ONLY","PUBLISH SCOPED CONTEXT"))))),IF(S196="ESCALATE","ESCALATE","REFUSE STRONGER CLAIM")))</x:f>
      </x:c>
      <x:c r="U196" s="21" t="str">
        <x:f>IF(A196="","",IF(C196="REGULATORY / REGISTRATION STATUS","Do not infer clinical superiority, outcomes or current capacity.",IF(OR(C196="SERVICE EXISTS / IS OFFERED",C196="ACCESS / AVAILABILITY"),"Do not infer efficacy, safety, suitability or comparative quality.",IF(C196="PUBLIC MARKETING / ADVERTISING CLAIM","Do not infer clinical efficacy, patient suitability, treatment outcomes or legal clearance for a specific advert.",IF(C196="EXPERIENCE SIGNAL","Do not infer representative efficacy, safety rates or causal outcomes.",IF(C196="VISIBILITY / DISCOVERY","Do not infer healthcare quality, efficacy, safety, capacity or suitability.","Do not infer a consequential healthcare claim beyond the reviewed evidence scope."))))))</x:f>
      </x:c>
      <x:c r="V196" s="21" t="str">
        <x:f>IF(A196="","","Reopen when source role, freshness, jurisdiction, material conflict, specialist-review state or claim scope changes.")</x:f>
      </x:c>
      <x:c r="W196" s="34" t="str">
        <x:f>IF(D196="","",IF(COUNTIFS(EVIDENCE_PACKET!$A$6:$A$205,D196,EVIDENCE_PACKET!$B$6:$B$205,A196,EVIDENCE_PACKET!$O$6:$O$205,"VALID")=1,VLOOKUP(D196,EVIDENCE_PACKET!$A$6:$O$205,5,FALSE),"INVALID LINK"))</x:f>
      </x:c>
      <x:c r="X196" s="34" t="str">
        <x:f>IF(A196="","",IF(Q196&lt;&gt;"READY","INVALID - EVIDENCE LINK",IF(AND(E196=VLOOKUP(D196,EVIDENCE_PACKET!$A$6:$O$205,3,FALSE),W196=VLOOKUP(D196,EVIDENCE_PACKET!$A$6:$O$205,5,FALSE),F196=VLOOKUP(D196,EVIDENCE_PACKET!$A$6:$O$205,6,FALSE),G196=VLOOKUP(D196,EVIDENCE_PACKET!$A$6:$O$205,7,FALSE)),"MATCH","MISMATCH - UPSTREAM EVIDENCE")))</x:f>
      </x:c>
    </x:row>
    <x:row r="197">
      <x:c r="A197" s="17"/>
      <x:c r="B197" s="17"/>
      <x:c r="C197" s="17"/>
      <x:c r="D197" s="17"/>
      <x:c r="E197" s="34" t="str">
        <x:f>IF(D197="","",IF(COUNTIFS(EVIDENCE_PACKET!$A$6:$A$205,D197,EVIDENCE_PACKET!$B$6:$B$205,A197,EVIDENCE_PACKET!$O$6:$O$205,"VALID")=1,VLOOKUP(D197,EVIDENCE_PACKET!$A$6:$O$205,3,FALSE),"INVALID LINK"))</x:f>
      </x:c>
      <x:c r="F197" s="34" t="str">
        <x:f>IF(D197="","",IF(COUNTIFS(EVIDENCE_PACKET!$A$6:$A$205,D197,EVIDENCE_PACKET!$B$6:$B$205,A197,EVIDENCE_PACKET!$O$6:$O$205,"VALID")=1,VLOOKUP(D197,EVIDENCE_PACKET!$A$6:$O$205,6,FALSE),"INVALID LINK"))</x:f>
      </x:c>
      <x:c r="G197" s="34" t="str">
        <x:f>IF(D197="","",IF(COUNTIFS(EVIDENCE_PACKET!$A$6:$A$205,D197,EVIDENCE_PACKET!$B$6:$B$205,A197,EVIDENCE_PACKET!$O$6:$O$205,"VALID")=1,VLOOKUP(D197,EVIDENCE_PACKET!$A$6:$O$205,7,FALSE),"INVALID LINK"))</x:f>
      </x:c>
      <x:c r="H197" s="34" t="str">
        <x:f>IF(A197="","",IF(COUNTIFS(CONFLICTS!$B$6:$B$205,A197,CONFLICTS!$H$6:$H$205,"YES",CONFLICTS!$I$6:$I$205,"OPEN",CONFLICTS!$R$6:$R$205,"VALID")&gt;0,"OPEN",IF(COUNTIFS(CONFLICTS!$B$6:$B$205,A197,CONFLICTS!$I$6:$I$205,"RESOLVED",CONFLICTS!$R$6:$R$205,"VALID")&gt;0,"RESOLVED","NONE")))</x:f>
      </x:c>
      <x:c r="I197" s="17"/>
      <x:c r="J197" s="17"/>
      <x:c r="K197" s="21" t="str">
        <x:f>IF(C197="","",IF(AND(COUNTIF(LISTS!$B$2:$B$10,C197)=1,C197=UPPER(C197)),"VALID","INVALID"))</x:f>
      </x:c>
      <x:c r="L197" s="21" t="str">
        <x:f>IF(E197="","",IF(AND(COUNTIF(LISTS!$A$2:$A$8,E197)=1,E197=UPPER(E197)),"VALID","INVALID"))</x:f>
      </x:c>
      <x:c r="M197" s="21" t="str">
        <x:f>IF(F197="","",IF(AND(COUNTIF(LISTS!$D$2:$D$4,F197)=1,IFERROR(FIND(F197,UPPER(F197)),0)=1),"VALID","INVALID"))</x:f>
      </x:c>
      <x:c r="N197" s="21" t="str">
        <x:f>IF(G197="","",IF(AND(COUNTIF(LISTS!$E$2:$E$4,G197)=1,IFERROR(FIND(G197,UPPER(G197)),0)=1),"VALID","INVALID"))</x:f>
      </x:c>
      <x:c r="O197" s="21" t="str">
        <x:f>IF(I197="","",IF(AND(COUNTIF(LISTS!$I$2:$I$4,I197)=1,IFERROR(FIND(I197,UPPER(I197)),0)=1),"VALID","INVALID"))</x:f>
      </x:c>
      <x:c r="P197" s="21" t="str">
        <x:f>IF(A197="","",IF(COUNTIF($A$6:$A$205,A197)&gt;1,"INVALID - DUPLICATE ID",IF(AND(B197&lt;&gt;"",D197&lt;&gt;"",J197&lt;&gt;"",OR(H197="NONE",H197="OPEN",H197="RESOLVED"),K197="VALID",L197="VALID",M197="VALID",N197="VALID",O197="VALID"),"VALID","INVALID - CONTROL TOKEN")))</x:f>
      </x:c>
      <x:c r="Q197" s="21" t="str">
        <x:f>IF(A197="","",IF(COUNTIFS(EVIDENCE_PACKET!$A$6:$A$205,D197,EVIDENCE_PACKET!$B$6:$B$205,A197,EVIDENCE_PACKET!$O$6:$O$205,"VALID")=1,"READY","INVALID - EVIDENCE LINK"))</x:f>
      </x:c>
      <x:c r="R197" s="21" t="str">
        <x:f>IF(A197="","",IF(OR(P197&lt;&gt;"VALID",Q197&lt;&gt;"READY",X197&lt;&gt;"MATCH"),"BLOCKED",IF(AND(C197="REGULATORY / REGISTRATION STATUS",E197="REGULATOR / OFFICIAL REGISTER"),"FIT",IF(AND(OR(C197="SERVICE EXISTS / IS OFFERED",C197="ACCESS / AVAILABILITY"),E197="PROVIDER FIRST-PARTY PAGE"),"FIT",IF(AND(C197="EXPERIENCE SIGNAL",E197="REVIEW / FORUM / TESTIMONIAL"),"FIT",IF(AND(C197="VISIBILITY / DISCOVERY",E197="SEARCH / VISIBILITY OBSERVATION"),"FIT",IF(AND(C197="PUBLIC MARKETING / ADVERTISING CLAIM",E197="UK ADVERTISING / CLAIMS GOVERNANCE"),"FIT",IF(AND(OR(C197="CLINICAL EFFICACY / EFFECT",C197="SAFETY",C197="PATIENT ELIGIBILITY / SUITABILITY"),OR(E197="CLINICAL GUIDELINE / EVIDENCE STANDARD",E197="MANUFACTURER / PRODUCT PAGE")),"REVIEW","MISMATCH"))))))))</x:f>
      </x:c>
      <x:c r="S197" s="21" t="str">
        <x:f>IF(A197="","",IF(OR(P197&lt;&gt;"VALID",Q197&lt;&gt;"READY",X197&lt;&gt;"MATCH"),"BLOCKED",IF(W197="UNRESOLVED","BLOCKED - EVIDENCE UNRESOLVED",IF(W197="INFERRED","ESCALATE",IF(F197&lt;&gt;"CURRENT","BLOCKED - FRESHNESS",IF(G197&lt;&gt;"YES","BLOCKED - JURISDICTION",IF(H197="OPEN","BLOCKED - CONFLICT",IF(AND(OR(C197="CLINICAL EFFICACY / EFFECT",C197="SAFETY",C197="PATIENT ELIGIBILITY / SUITABILITY"),I197="REQUIRED / NOT COMPLETED"),"ESCALATE",IF(R197="MISMATCH","BLOCKED",IF(R197="REVIEW","ESCALATE","READY"))))))))))</x:f>
      </x:c>
      <x:c r="T197" s="21" t="str">
        <x:f>IF(A197="","",IF(S197="READY",IF(C197="REGULATORY / REGISTRATION STATUS","PUBLISH OFFICIAL STATUS",IF(OR(C197="SERVICE EXISTS / IS OFFERED",C197="ACCESS / AVAILABILITY"),"PUBLISH SERVICE FACT",IF(C197="PUBLIC MARKETING / ADVERTISING CLAIM","PUBLISH SCOPED CONTEXT",IF(C197="EXPERIENCE SIGNAL","REFERENCE ONLY",IF(C197="VISIBILITY / DISCOVERY","DISCOVERY ONLY","PUBLISH SCOPED CONTEXT"))))),IF(S197="ESCALATE","ESCALATE","REFUSE STRONGER CLAIM")))</x:f>
      </x:c>
      <x:c r="U197" s="21" t="str">
        <x:f>IF(A197="","",IF(C197="REGULATORY / REGISTRATION STATUS","Do not infer clinical superiority, outcomes or current capacity.",IF(OR(C197="SERVICE EXISTS / IS OFFERED",C197="ACCESS / AVAILABILITY"),"Do not infer efficacy, safety, suitability or comparative quality.",IF(C197="PUBLIC MARKETING / ADVERTISING CLAIM","Do not infer clinical efficacy, patient suitability, treatment outcomes or legal clearance for a specific advert.",IF(C197="EXPERIENCE SIGNAL","Do not infer representative efficacy, safety rates or causal outcomes.",IF(C197="VISIBILITY / DISCOVERY","Do not infer healthcare quality, efficacy, safety, capacity or suitability.","Do not infer a consequential healthcare claim beyond the reviewed evidence scope."))))))</x:f>
      </x:c>
      <x:c r="V197" s="21" t="str">
        <x:f>IF(A197="","","Reopen when source role, freshness, jurisdiction, material conflict, specialist-review state or claim scope changes.")</x:f>
      </x:c>
      <x:c r="W197" s="34" t="str">
        <x:f>IF(D197="","",IF(COUNTIFS(EVIDENCE_PACKET!$A$6:$A$205,D197,EVIDENCE_PACKET!$B$6:$B$205,A197,EVIDENCE_PACKET!$O$6:$O$205,"VALID")=1,VLOOKUP(D197,EVIDENCE_PACKET!$A$6:$O$205,5,FALSE),"INVALID LINK"))</x:f>
      </x:c>
      <x:c r="X197" s="34" t="str">
        <x:f>IF(A197="","",IF(Q197&lt;&gt;"READY","INVALID - EVIDENCE LINK",IF(AND(E197=VLOOKUP(D197,EVIDENCE_PACKET!$A$6:$O$205,3,FALSE),W197=VLOOKUP(D197,EVIDENCE_PACKET!$A$6:$O$205,5,FALSE),F197=VLOOKUP(D197,EVIDENCE_PACKET!$A$6:$O$205,6,FALSE),G197=VLOOKUP(D197,EVIDENCE_PACKET!$A$6:$O$205,7,FALSE)),"MATCH","MISMATCH - UPSTREAM EVIDENCE")))</x:f>
      </x:c>
    </x:row>
    <x:row r="198">
      <x:c r="A198" s="17"/>
      <x:c r="B198" s="17"/>
      <x:c r="C198" s="17"/>
      <x:c r="D198" s="17"/>
      <x:c r="E198" s="34" t="str">
        <x:f>IF(D198="","",IF(COUNTIFS(EVIDENCE_PACKET!$A$6:$A$205,D198,EVIDENCE_PACKET!$B$6:$B$205,A198,EVIDENCE_PACKET!$O$6:$O$205,"VALID")=1,VLOOKUP(D198,EVIDENCE_PACKET!$A$6:$O$205,3,FALSE),"INVALID LINK"))</x:f>
      </x:c>
      <x:c r="F198" s="34" t="str">
        <x:f>IF(D198="","",IF(COUNTIFS(EVIDENCE_PACKET!$A$6:$A$205,D198,EVIDENCE_PACKET!$B$6:$B$205,A198,EVIDENCE_PACKET!$O$6:$O$205,"VALID")=1,VLOOKUP(D198,EVIDENCE_PACKET!$A$6:$O$205,6,FALSE),"INVALID LINK"))</x:f>
      </x:c>
      <x:c r="G198" s="34" t="str">
        <x:f>IF(D198="","",IF(COUNTIFS(EVIDENCE_PACKET!$A$6:$A$205,D198,EVIDENCE_PACKET!$B$6:$B$205,A198,EVIDENCE_PACKET!$O$6:$O$205,"VALID")=1,VLOOKUP(D198,EVIDENCE_PACKET!$A$6:$O$205,7,FALSE),"INVALID LINK"))</x:f>
      </x:c>
      <x:c r="H198" s="34" t="str">
        <x:f>IF(A198="","",IF(COUNTIFS(CONFLICTS!$B$6:$B$205,A198,CONFLICTS!$H$6:$H$205,"YES",CONFLICTS!$I$6:$I$205,"OPEN",CONFLICTS!$R$6:$R$205,"VALID")&gt;0,"OPEN",IF(COUNTIFS(CONFLICTS!$B$6:$B$205,A198,CONFLICTS!$I$6:$I$205,"RESOLVED",CONFLICTS!$R$6:$R$205,"VALID")&gt;0,"RESOLVED","NONE")))</x:f>
      </x:c>
      <x:c r="I198" s="17"/>
      <x:c r="J198" s="17"/>
      <x:c r="K198" s="21" t="str">
        <x:f>IF(C198="","",IF(AND(COUNTIF(LISTS!$B$2:$B$10,C198)=1,C198=UPPER(C198)),"VALID","INVALID"))</x:f>
      </x:c>
      <x:c r="L198" s="21" t="str">
        <x:f>IF(E198="","",IF(AND(COUNTIF(LISTS!$A$2:$A$8,E198)=1,E198=UPPER(E198)),"VALID","INVALID"))</x:f>
      </x:c>
      <x:c r="M198" s="21" t="str">
        <x:f>IF(F198="","",IF(AND(COUNTIF(LISTS!$D$2:$D$4,F198)=1,IFERROR(FIND(F198,UPPER(F198)),0)=1),"VALID","INVALID"))</x:f>
      </x:c>
      <x:c r="N198" s="21" t="str">
        <x:f>IF(G198="","",IF(AND(COUNTIF(LISTS!$E$2:$E$4,G198)=1,IFERROR(FIND(G198,UPPER(G198)),0)=1),"VALID","INVALID"))</x:f>
      </x:c>
      <x:c r="O198" s="21" t="str">
        <x:f>IF(I198="","",IF(AND(COUNTIF(LISTS!$I$2:$I$4,I198)=1,IFERROR(FIND(I198,UPPER(I198)),0)=1),"VALID","INVALID"))</x:f>
      </x:c>
      <x:c r="P198" s="21" t="str">
        <x:f>IF(A198="","",IF(COUNTIF($A$6:$A$205,A198)&gt;1,"INVALID - DUPLICATE ID",IF(AND(B198&lt;&gt;"",D198&lt;&gt;"",J198&lt;&gt;"",OR(H198="NONE",H198="OPEN",H198="RESOLVED"),K198="VALID",L198="VALID",M198="VALID",N198="VALID",O198="VALID"),"VALID","INVALID - CONTROL TOKEN")))</x:f>
      </x:c>
      <x:c r="Q198" s="21" t="str">
        <x:f>IF(A198="","",IF(COUNTIFS(EVIDENCE_PACKET!$A$6:$A$205,D198,EVIDENCE_PACKET!$B$6:$B$205,A198,EVIDENCE_PACKET!$O$6:$O$205,"VALID")=1,"READY","INVALID - EVIDENCE LINK"))</x:f>
      </x:c>
      <x:c r="R198" s="21" t="str">
        <x:f>IF(A198="","",IF(OR(P198&lt;&gt;"VALID",Q198&lt;&gt;"READY",X198&lt;&gt;"MATCH"),"BLOCKED",IF(AND(C198="REGULATORY / REGISTRATION STATUS",E198="REGULATOR / OFFICIAL REGISTER"),"FIT",IF(AND(OR(C198="SERVICE EXISTS / IS OFFERED",C198="ACCESS / AVAILABILITY"),E198="PROVIDER FIRST-PARTY PAGE"),"FIT",IF(AND(C198="EXPERIENCE SIGNAL",E198="REVIEW / FORUM / TESTIMONIAL"),"FIT",IF(AND(C198="VISIBILITY / DISCOVERY",E198="SEARCH / VISIBILITY OBSERVATION"),"FIT",IF(AND(C198="PUBLIC MARKETING / ADVERTISING CLAIM",E198="UK ADVERTISING / CLAIMS GOVERNANCE"),"FIT",IF(AND(OR(C198="CLINICAL EFFICACY / EFFECT",C198="SAFETY",C198="PATIENT ELIGIBILITY / SUITABILITY"),OR(E198="CLINICAL GUIDELINE / EVIDENCE STANDARD",E198="MANUFACTURER / PRODUCT PAGE")),"REVIEW","MISMATCH"))))))))</x:f>
      </x:c>
      <x:c r="S198" s="21" t="str">
        <x:f>IF(A198="","",IF(OR(P198&lt;&gt;"VALID",Q198&lt;&gt;"READY",X198&lt;&gt;"MATCH"),"BLOCKED",IF(W198="UNRESOLVED","BLOCKED - EVIDENCE UNRESOLVED",IF(W198="INFERRED","ESCALATE",IF(F198&lt;&gt;"CURRENT","BLOCKED - FRESHNESS",IF(G198&lt;&gt;"YES","BLOCKED - JURISDICTION",IF(H198="OPEN","BLOCKED - CONFLICT",IF(AND(OR(C198="CLINICAL EFFICACY / EFFECT",C198="SAFETY",C198="PATIENT ELIGIBILITY / SUITABILITY"),I198="REQUIRED / NOT COMPLETED"),"ESCALATE",IF(R198="MISMATCH","BLOCKED",IF(R198="REVIEW","ESCALATE","READY"))))))))))</x:f>
      </x:c>
      <x:c r="T198" s="21" t="str">
        <x:f>IF(A198="","",IF(S198="READY",IF(C198="REGULATORY / REGISTRATION STATUS","PUBLISH OFFICIAL STATUS",IF(OR(C198="SERVICE EXISTS / IS OFFERED",C198="ACCESS / AVAILABILITY"),"PUBLISH SERVICE FACT",IF(C198="PUBLIC MARKETING / ADVERTISING CLAIM","PUBLISH SCOPED CONTEXT",IF(C198="EXPERIENCE SIGNAL","REFERENCE ONLY",IF(C198="VISIBILITY / DISCOVERY","DISCOVERY ONLY","PUBLISH SCOPED CONTEXT"))))),IF(S198="ESCALATE","ESCALATE","REFUSE STRONGER CLAIM")))</x:f>
      </x:c>
      <x:c r="U198" s="21" t="str">
        <x:f>IF(A198="","",IF(C198="REGULATORY / REGISTRATION STATUS","Do not infer clinical superiority, outcomes or current capacity.",IF(OR(C198="SERVICE EXISTS / IS OFFERED",C198="ACCESS / AVAILABILITY"),"Do not infer efficacy, safety, suitability or comparative quality.",IF(C198="PUBLIC MARKETING / ADVERTISING CLAIM","Do not infer clinical efficacy, patient suitability, treatment outcomes or legal clearance for a specific advert.",IF(C198="EXPERIENCE SIGNAL","Do not infer representative efficacy, safety rates or causal outcomes.",IF(C198="VISIBILITY / DISCOVERY","Do not infer healthcare quality, efficacy, safety, capacity or suitability.","Do not infer a consequential healthcare claim beyond the reviewed evidence scope."))))))</x:f>
      </x:c>
      <x:c r="V198" s="21" t="str">
        <x:f>IF(A198="","","Reopen when source role, freshness, jurisdiction, material conflict, specialist-review state or claim scope changes.")</x:f>
      </x:c>
      <x:c r="W198" s="34" t="str">
        <x:f>IF(D198="","",IF(COUNTIFS(EVIDENCE_PACKET!$A$6:$A$205,D198,EVIDENCE_PACKET!$B$6:$B$205,A198,EVIDENCE_PACKET!$O$6:$O$205,"VALID")=1,VLOOKUP(D198,EVIDENCE_PACKET!$A$6:$O$205,5,FALSE),"INVALID LINK"))</x:f>
      </x:c>
      <x:c r="X198" s="34" t="str">
        <x:f>IF(A198="","",IF(Q198&lt;&gt;"READY","INVALID - EVIDENCE LINK",IF(AND(E198=VLOOKUP(D198,EVIDENCE_PACKET!$A$6:$O$205,3,FALSE),W198=VLOOKUP(D198,EVIDENCE_PACKET!$A$6:$O$205,5,FALSE),F198=VLOOKUP(D198,EVIDENCE_PACKET!$A$6:$O$205,6,FALSE),G198=VLOOKUP(D198,EVIDENCE_PACKET!$A$6:$O$205,7,FALSE)),"MATCH","MISMATCH - UPSTREAM EVIDENCE")))</x:f>
      </x:c>
    </x:row>
    <x:row r="199">
      <x:c r="A199" s="17"/>
      <x:c r="B199" s="17"/>
      <x:c r="C199" s="17"/>
      <x:c r="D199" s="17"/>
      <x:c r="E199" s="34" t="str">
        <x:f>IF(D199="","",IF(COUNTIFS(EVIDENCE_PACKET!$A$6:$A$205,D199,EVIDENCE_PACKET!$B$6:$B$205,A199,EVIDENCE_PACKET!$O$6:$O$205,"VALID")=1,VLOOKUP(D199,EVIDENCE_PACKET!$A$6:$O$205,3,FALSE),"INVALID LINK"))</x:f>
      </x:c>
      <x:c r="F199" s="34" t="str">
        <x:f>IF(D199="","",IF(COUNTIFS(EVIDENCE_PACKET!$A$6:$A$205,D199,EVIDENCE_PACKET!$B$6:$B$205,A199,EVIDENCE_PACKET!$O$6:$O$205,"VALID")=1,VLOOKUP(D199,EVIDENCE_PACKET!$A$6:$O$205,6,FALSE),"INVALID LINK"))</x:f>
      </x:c>
      <x:c r="G199" s="34" t="str">
        <x:f>IF(D199="","",IF(COUNTIFS(EVIDENCE_PACKET!$A$6:$A$205,D199,EVIDENCE_PACKET!$B$6:$B$205,A199,EVIDENCE_PACKET!$O$6:$O$205,"VALID")=1,VLOOKUP(D199,EVIDENCE_PACKET!$A$6:$O$205,7,FALSE),"INVALID LINK"))</x:f>
      </x:c>
      <x:c r="H199" s="34" t="str">
        <x:f>IF(A199="","",IF(COUNTIFS(CONFLICTS!$B$6:$B$205,A199,CONFLICTS!$H$6:$H$205,"YES",CONFLICTS!$I$6:$I$205,"OPEN",CONFLICTS!$R$6:$R$205,"VALID")&gt;0,"OPEN",IF(COUNTIFS(CONFLICTS!$B$6:$B$205,A199,CONFLICTS!$I$6:$I$205,"RESOLVED",CONFLICTS!$R$6:$R$205,"VALID")&gt;0,"RESOLVED","NONE")))</x:f>
      </x:c>
      <x:c r="I199" s="17"/>
      <x:c r="J199" s="17"/>
      <x:c r="K199" s="21" t="str">
        <x:f>IF(C199="","",IF(AND(COUNTIF(LISTS!$B$2:$B$10,C199)=1,C199=UPPER(C199)),"VALID","INVALID"))</x:f>
      </x:c>
      <x:c r="L199" s="21" t="str">
        <x:f>IF(E199="","",IF(AND(COUNTIF(LISTS!$A$2:$A$8,E199)=1,E199=UPPER(E199)),"VALID","INVALID"))</x:f>
      </x:c>
      <x:c r="M199" s="21" t="str">
        <x:f>IF(F199="","",IF(AND(COUNTIF(LISTS!$D$2:$D$4,F199)=1,IFERROR(FIND(F199,UPPER(F199)),0)=1),"VALID","INVALID"))</x:f>
      </x:c>
      <x:c r="N199" s="21" t="str">
        <x:f>IF(G199="","",IF(AND(COUNTIF(LISTS!$E$2:$E$4,G199)=1,IFERROR(FIND(G199,UPPER(G199)),0)=1),"VALID","INVALID"))</x:f>
      </x:c>
      <x:c r="O199" s="21" t="str">
        <x:f>IF(I199="","",IF(AND(COUNTIF(LISTS!$I$2:$I$4,I199)=1,IFERROR(FIND(I199,UPPER(I199)),0)=1),"VALID","INVALID"))</x:f>
      </x:c>
      <x:c r="P199" s="21" t="str">
        <x:f>IF(A199="","",IF(COUNTIF($A$6:$A$205,A199)&gt;1,"INVALID - DUPLICATE ID",IF(AND(B199&lt;&gt;"",D199&lt;&gt;"",J199&lt;&gt;"",OR(H199="NONE",H199="OPEN",H199="RESOLVED"),K199="VALID",L199="VALID",M199="VALID",N199="VALID",O199="VALID"),"VALID","INVALID - CONTROL TOKEN")))</x:f>
      </x:c>
      <x:c r="Q199" s="21" t="str">
        <x:f>IF(A199="","",IF(COUNTIFS(EVIDENCE_PACKET!$A$6:$A$205,D199,EVIDENCE_PACKET!$B$6:$B$205,A199,EVIDENCE_PACKET!$O$6:$O$205,"VALID")=1,"READY","INVALID - EVIDENCE LINK"))</x:f>
      </x:c>
      <x:c r="R199" s="21" t="str">
        <x:f>IF(A199="","",IF(OR(P199&lt;&gt;"VALID",Q199&lt;&gt;"READY",X199&lt;&gt;"MATCH"),"BLOCKED",IF(AND(C199="REGULATORY / REGISTRATION STATUS",E199="REGULATOR / OFFICIAL REGISTER"),"FIT",IF(AND(OR(C199="SERVICE EXISTS / IS OFFERED",C199="ACCESS / AVAILABILITY"),E199="PROVIDER FIRST-PARTY PAGE"),"FIT",IF(AND(C199="EXPERIENCE SIGNAL",E199="REVIEW / FORUM / TESTIMONIAL"),"FIT",IF(AND(C199="VISIBILITY / DISCOVERY",E199="SEARCH / VISIBILITY OBSERVATION"),"FIT",IF(AND(C199="PUBLIC MARKETING / ADVERTISING CLAIM",E199="UK ADVERTISING / CLAIMS GOVERNANCE"),"FIT",IF(AND(OR(C199="CLINICAL EFFICACY / EFFECT",C199="SAFETY",C199="PATIENT ELIGIBILITY / SUITABILITY"),OR(E199="CLINICAL GUIDELINE / EVIDENCE STANDARD",E199="MANUFACTURER / PRODUCT PAGE")),"REVIEW","MISMATCH"))))))))</x:f>
      </x:c>
      <x:c r="S199" s="21" t="str">
        <x:f>IF(A199="","",IF(OR(P199&lt;&gt;"VALID",Q199&lt;&gt;"READY",X199&lt;&gt;"MATCH"),"BLOCKED",IF(W199="UNRESOLVED","BLOCKED - EVIDENCE UNRESOLVED",IF(W199="INFERRED","ESCALATE",IF(F199&lt;&gt;"CURRENT","BLOCKED - FRESHNESS",IF(G199&lt;&gt;"YES","BLOCKED - JURISDICTION",IF(H199="OPEN","BLOCKED - CONFLICT",IF(AND(OR(C199="CLINICAL EFFICACY / EFFECT",C199="SAFETY",C199="PATIENT ELIGIBILITY / SUITABILITY"),I199="REQUIRED / NOT COMPLETED"),"ESCALATE",IF(R199="MISMATCH","BLOCKED",IF(R199="REVIEW","ESCALATE","READY"))))))))))</x:f>
      </x:c>
      <x:c r="T199" s="21" t="str">
        <x:f>IF(A199="","",IF(S199="READY",IF(C199="REGULATORY / REGISTRATION STATUS","PUBLISH OFFICIAL STATUS",IF(OR(C199="SERVICE EXISTS / IS OFFERED",C199="ACCESS / AVAILABILITY"),"PUBLISH SERVICE FACT",IF(C199="PUBLIC MARKETING / ADVERTISING CLAIM","PUBLISH SCOPED CONTEXT",IF(C199="EXPERIENCE SIGNAL","REFERENCE ONLY",IF(C199="VISIBILITY / DISCOVERY","DISCOVERY ONLY","PUBLISH SCOPED CONTEXT"))))),IF(S199="ESCALATE","ESCALATE","REFUSE STRONGER CLAIM")))</x:f>
      </x:c>
      <x:c r="U199" s="21" t="str">
        <x:f>IF(A199="","",IF(C199="REGULATORY / REGISTRATION STATUS","Do not infer clinical superiority, outcomes or current capacity.",IF(OR(C199="SERVICE EXISTS / IS OFFERED",C199="ACCESS / AVAILABILITY"),"Do not infer efficacy, safety, suitability or comparative quality.",IF(C199="PUBLIC MARKETING / ADVERTISING CLAIM","Do not infer clinical efficacy, patient suitability, treatment outcomes or legal clearance for a specific advert.",IF(C199="EXPERIENCE SIGNAL","Do not infer representative efficacy, safety rates or causal outcomes.",IF(C199="VISIBILITY / DISCOVERY","Do not infer healthcare quality, efficacy, safety, capacity or suitability.","Do not infer a consequential healthcare claim beyond the reviewed evidence scope."))))))</x:f>
      </x:c>
      <x:c r="V199" s="21" t="str">
        <x:f>IF(A199="","","Reopen when source role, freshness, jurisdiction, material conflict, specialist-review state or claim scope changes.")</x:f>
      </x:c>
      <x:c r="W199" s="34" t="str">
        <x:f>IF(D199="","",IF(COUNTIFS(EVIDENCE_PACKET!$A$6:$A$205,D199,EVIDENCE_PACKET!$B$6:$B$205,A199,EVIDENCE_PACKET!$O$6:$O$205,"VALID")=1,VLOOKUP(D199,EVIDENCE_PACKET!$A$6:$O$205,5,FALSE),"INVALID LINK"))</x:f>
      </x:c>
      <x:c r="X199" s="34" t="str">
        <x:f>IF(A199="","",IF(Q199&lt;&gt;"READY","INVALID - EVIDENCE LINK",IF(AND(E199=VLOOKUP(D199,EVIDENCE_PACKET!$A$6:$O$205,3,FALSE),W199=VLOOKUP(D199,EVIDENCE_PACKET!$A$6:$O$205,5,FALSE),F199=VLOOKUP(D199,EVIDENCE_PACKET!$A$6:$O$205,6,FALSE),G199=VLOOKUP(D199,EVIDENCE_PACKET!$A$6:$O$205,7,FALSE)),"MATCH","MISMATCH - UPSTREAM EVIDENCE")))</x:f>
      </x:c>
    </x:row>
    <x:row r="200">
      <x:c r="A200" s="17"/>
      <x:c r="B200" s="17"/>
      <x:c r="C200" s="17"/>
      <x:c r="D200" s="17"/>
      <x:c r="E200" s="34" t="str">
        <x:f>IF(D200="","",IF(COUNTIFS(EVIDENCE_PACKET!$A$6:$A$205,D200,EVIDENCE_PACKET!$B$6:$B$205,A200,EVIDENCE_PACKET!$O$6:$O$205,"VALID")=1,VLOOKUP(D200,EVIDENCE_PACKET!$A$6:$O$205,3,FALSE),"INVALID LINK"))</x:f>
      </x:c>
      <x:c r="F200" s="34" t="str">
        <x:f>IF(D200="","",IF(COUNTIFS(EVIDENCE_PACKET!$A$6:$A$205,D200,EVIDENCE_PACKET!$B$6:$B$205,A200,EVIDENCE_PACKET!$O$6:$O$205,"VALID")=1,VLOOKUP(D200,EVIDENCE_PACKET!$A$6:$O$205,6,FALSE),"INVALID LINK"))</x:f>
      </x:c>
      <x:c r="G200" s="34" t="str">
        <x:f>IF(D200="","",IF(COUNTIFS(EVIDENCE_PACKET!$A$6:$A$205,D200,EVIDENCE_PACKET!$B$6:$B$205,A200,EVIDENCE_PACKET!$O$6:$O$205,"VALID")=1,VLOOKUP(D200,EVIDENCE_PACKET!$A$6:$O$205,7,FALSE),"INVALID LINK"))</x:f>
      </x:c>
      <x:c r="H200" s="34" t="str">
        <x:f>IF(A200="","",IF(COUNTIFS(CONFLICTS!$B$6:$B$205,A200,CONFLICTS!$H$6:$H$205,"YES",CONFLICTS!$I$6:$I$205,"OPEN",CONFLICTS!$R$6:$R$205,"VALID")&gt;0,"OPEN",IF(COUNTIFS(CONFLICTS!$B$6:$B$205,A200,CONFLICTS!$I$6:$I$205,"RESOLVED",CONFLICTS!$R$6:$R$205,"VALID")&gt;0,"RESOLVED","NONE")))</x:f>
      </x:c>
      <x:c r="I200" s="17"/>
      <x:c r="J200" s="17"/>
      <x:c r="K200" s="21" t="str">
        <x:f>IF(C200="","",IF(AND(COUNTIF(LISTS!$B$2:$B$10,C200)=1,C200=UPPER(C200)),"VALID","INVALID"))</x:f>
      </x:c>
      <x:c r="L200" s="21" t="str">
        <x:f>IF(E200="","",IF(AND(COUNTIF(LISTS!$A$2:$A$8,E200)=1,E200=UPPER(E200)),"VALID","INVALID"))</x:f>
      </x:c>
      <x:c r="M200" s="21" t="str">
        <x:f>IF(F200="","",IF(AND(COUNTIF(LISTS!$D$2:$D$4,F200)=1,IFERROR(FIND(F200,UPPER(F200)),0)=1),"VALID","INVALID"))</x:f>
      </x:c>
      <x:c r="N200" s="21" t="str">
        <x:f>IF(G200="","",IF(AND(COUNTIF(LISTS!$E$2:$E$4,G200)=1,IFERROR(FIND(G200,UPPER(G200)),0)=1),"VALID","INVALID"))</x:f>
      </x:c>
      <x:c r="O200" s="21" t="str">
        <x:f>IF(I200="","",IF(AND(COUNTIF(LISTS!$I$2:$I$4,I200)=1,IFERROR(FIND(I200,UPPER(I200)),0)=1),"VALID","INVALID"))</x:f>
      </x:c>
      <x:c r="P200" s="21" t="str">
        <x:f>IF(A200="","",IF(COUNTIF($A$6:$A$205,A200)&gt;1,"INVALID - DUPLICATE ID",IF(AND(B200&lt;&gt;"",D200&lt;&gt;"",J200&lt;&gt;"",OR(H200="NONE",H200="OPEN",H200="RESOLVED"),K200="VALID",L200="VALID",M200="VALID",N200="VALID",O200="VALID"),"VALID","INVALID - CONTROL TOKEN")))</x:f>
      </x:c>
      <x:c r="Q200" s="21" t="str">
        <x:f>IF(A200="","",IF(COUNTIFS(EVIDENCE_PACKET!$A$6:$A$205,D200,EVIDENCE_PACKET!$B$6:$B$205,A200,EVIDENCE_PACKET!$O$6:$O$205,"VALID")=1,"READY","INVALID - EVIDENCE LINK"))</x:f>
      </x:c>
      <x:c r="R200" s="21" t="str">
        <x:f>IF(A200="","",IF(OR(P200&lt;&gt;"VALID",Q200&lt;&gt;"READY",X200&lt;&gt;"MATCH"),"BLOCKED",IF(AND(C200="REGULATORY / REGISTRATION STATUS",E200="REGULATOR / OFFICIAL REGISTER"),"FIT",IF(AND(OR(C200="SERVICE EXISTS / IS OFFERED",C200="ACCESS / AVAILABILITY"),E200="PROVIDER FIRST-PARTY PAGE"),"FIT",IF(AND(C200="EXPERIENCE SIGNAL",E200="REVIEW / FORUM / TESTIMONIAL"),"FIT",IF(AND(C200="VISIBILITY / DISCOVERY",E200="SEARCH / VISIBILITY OBSERVATION"),"FIT",IF(AND(C200="PUBLIC MARKETING / ADVERTISING CLAIM",E200="UK ADVERTISING / CLAIMS GOVERNANCE"),"FIT",IF(AND(OR(C200="CLINICAL EFFICACY / EFFECT",C200="SAFETY",C200="PATIENT ELIGIBILITY / SUITABILITY"),OR(E200="CLINICAL GUIDELINE / EVIDENCE STANDARD",E200="MANUFACTURER / PRODUCT PAGE")),"REVIEW","MISMATCH"))))))))</x:f>
      </x:c>
      <x:c r="S200" s="21" t="str">
        <x:f>IF(A200="","",IF(OR(P200&lt;&gt;"VALID",Q200&lt;&gt;"READY",X200&lt;&gt;"MATCH"),"BLOCKED",IF(W200="UNRESOLVED","BLOCKED - EVIDENCE UNRESOLVED",IF(W200="INFERRED","ESCALATE",IF(F200&lt;&gt;"CURRENT","BLOCKED - FRESHNESS",IF(G200&lt;&gt;"YES","BLOCKED - JURISDICTION",IF(H200="OPEN","BLOCKED - CONFLICT",IF(AND(OR(C200="CLINICAL EFFICACY / EFFECT",C200="SAFETY",C200="PATIENT ELIGIBILITY / SUITABILITY"),I200="REQUIRED / NOT COMPLETED"),"ESCALATE",IF(R200="MISMATCH","BLOCKED",IF(R200="REVIEW","ESCALATE","READY"))))))))))</x:f>
      </x:c>
      <x:c r="T200" s="21" t="str">
        <x:f>IF(A200="","",IF(S200="READY",IF(C200="REGULATORY / REGISTRATION STATUS","PUBLISH OFFICIAL STATUS",IF(OR(C200="SERVICE EXISTS / IS OFFERED",C200="ACCESS / AVAILABILITY"),"PUBLISH SERVICE FACT",IF(C200="PUBLIC MARKETING / ADVERTISING CLAIM","PUBLISH SCOPED CONTEXT",IF(C200="EXPERIENCE SIGNAL","REFERENCE ONLY",IF(C200="VISIBILITY / DISCOVERY","DISCOVERY ONLY","PUBLISH SCOPED CONTEXT"))))),IF(S200="ESCALATE","ESCALATE","REFUSE STRONGER CLAIM")))</x:f>
      </x:c>
      <x:c r="U200" s="21" t="str">
        <x:f>IF(A200="","",IF(C200="REGULATORY / REGISTRATION STATUS","Do not infer clinical superiority, outcomes or current capacity.",IF(OR(C200="SERVICE EXISTS / IS OFFERED",C200="ACCESS / AVAILABILITY"),"Do not infer efficacy, safety, suitability or comparative quality.",IF(C200="PUBLIC MARKETING / ADVERTISING CLAIM","Do not infer clinical efficacy, patient suitability, treatment outcomes or legal clearance for a specific advert.",IF(C200="EXPERIENCE SIGNAL","Do not infer representative efficacy, safety rates or causal outcomes.",IF(C200="VISIBILITY / DISCOVERY","Do not infer healthcare quality, efficacy, safety, capacity or suitability.","Do not infer a consequential healthcare claim beyond the reviewed evidence scope."))))))</x:f>
      </x:c>
      <x:c r="V200" s="21" t="str">
        <x:f>IF(A200="","","Reopen when source role, freshness, jurisdiction, material conflict, specialist-review state or claim scope changes.")</x:f>
      </x:c>
      <x:c r="W200" s="34" t="str">
        <x:f>IF(D200="","",IF(COUNTIFS(EVIDENCE_PACKET!$A$6:$A$205,D200,EVIDENCE_PACKET!$B$6:$B$205,A200,EVIDENCE_PACKET!$O$6:$O$205,"VALID")=1,VLOOKUP(D200,EVIDENCE_PACKET!$A$6:$O$205,5,FALSE),"INVALID LINK"))</x:f>
      </x:c>
      <x:c r="X200" s="34" t="str">
        <x:f>IF(A200="","",IF(Q200&lt;&gt;"READY","INVALID - EVIDENCE LINK",IF(AND(E200=VLOOKUP(D200,EVIDENCE_PACKET!$A$6:$O$205,3,FALSE),W200=VLOOKUP(D200,EVIDENCE_PACKET!$A$6:$O$205,5,FALSE),F200=VLOOKUP(D200,EVIDENCE_PACKET!$A$6:$O$205,6,FALSE),G200=VLOOKUP(D200,EVIDENCE_PACKET!$A$6:$O$205,7,FALSE)),"MATCH","MISMATCH - UPSTREAM EVIDENCE")))</x:f>
      </x:c>
    </x:row>
    <x:row r="201">
      <x:c r="A201" s="17"/>
      <x:c r="B201" s="17"/>
      <x:c r="C201" s="17"/>
      <x:c r="D201" s="17"/>
      <x:c r="E201" s="34" t="str">
        <x:f>IF(D201="","",IF(COUNTIFS(EVIDENCE_PACKET!$A$6:$A$205,D201,EVIDENCE_PACKET!$B$6:$B$205,A201,EVIDENCE_PACKET!$O$6:$O$205,"VALID")=1,VLOOKUP(D201,EVIDENCE_PACKET!$A$6:$O$205,3,FALSE),"INVALID LINK"))</x:f>
      </x:c>
      <x:c r="F201" s="34" t="str">
        <x:f>IF(D201="","",IF(COUNTIFS(EVIDENCE_PACKET!$A$6:$A$205,D201,EVIDENCE_PACKET!$B$6:$B$205,A201,EVIDENCE_PACKET!$O$6:$O$205,"VALID")=1,VLOOKUP(D201,EVIDENCE_PACKET!$A$6:$O$205,6,FALSE),"INVALID LINK"))</x:f>
      </x:c>
      <x:c r="G201" s="34" t="str">
        <x:f>IF(D201="","",IF(COUNTIFS(EVIDENCE_PACKET!$A$6:$A$205,D201,EVIDENCE_PACKET!$B$6:$B$205,A201,EVIDENCE_PACKET!$O$6:$O$205,"VALID")=1,VLOOKUP(D201,EVIDENCE_PACKET!$A$6:$O$205,7,FALSE),"INVALID LINK"))</x:f>
      </x:c>
      <x:c r="H201" s="34" t="str">
        <x:f>IF(A201="","",IF(COUNTIFS(CONFLICTS!$B$6:$B$205,A201,CONFLICTS!$H$6:$H$205,"YES",CONFLICTS!$I$6:$I$205,"OPEN",CONFLICTS!$R$6:$R$205,"VALID")&gt;0,"OPEN",IF(COUNTIFS(CONFLICTS!$B$6:$B$205,A201,CONFLICTS!$I$6:$I$205,"RESOLVED",CONFLICTS!$R$6:$R$205,"VALID")&gt;0,"RESOLVED","NONE")))</x:f>
      </x:c>
      <x:c r="I201" s="17"/>
      <x:c r="J201" s="17"/>
      <x:c r="K201" s="21" t="str">
        <x:f>IF(C201="","",IF(AND(COUNTIF(LISTS!$B$2:$B$10,C201)=1,C201=UPPER(C201)),"VALID","INVALID"))</x:f>
      </x:c>
      <x:c r="L201" s="21" t="str">
        <x:f>IF(E201="","",IF(AND(COUNTIF(LISTS!$A$2:$A$8,E201)=1,E201=UPPER(E201)),"VALID","INVALID"))</x:f>
      </x:c>
      <x:c r="M201" s="21" t="str">
        <x:f>IF(F201="","",IF(AND(COUNTIF(LISTS!$D$2:$D$4,F201)=1,IFERROR(FIND(F201,UPPER(F201)),0)=1),"VALID","INVALID"))</x:f>
      </x:c>
      <x:c r="N201" s="21" t="str">
        <x:f>IF(G201="","",IF(AND(COUNTIF(LISTS!$E$2:$E$4,G201)=1,IFERROR(FIND(G201,UPPER(G201)),0)=1),"VALID","INVALID"))</x:f>
      </x:c>
      <x:c r="O201" s="21" t="str">
        <x:f>IF(I201="","",IF(AND(COUNTIF(LISTS!$I$2:$I$4,I201)=1,IFERROR(FIND(I201,UPPER(I201)),0)=1),"VALID","INVALID"))</x:f>
      </x:c>
      <x:c r="P201" s="21" t="str">
        <x:f>IF(A201="","",IF(COUNTIF($A$6:$A$205,A201)&gt;1,"INVALID - DUPLICATE ID",IF(AND(B201&lt;&gt;"",D201&lt;&gt;"",J201&lt;&gt;"",OR(H201="NONE",H201="OPEN",H201="RESOLVED"),K201="VALID",L201="VALID",M201="VALID",N201="VALID",O201="VALID"),"VALID","INVALID - CONTROL TOKEN")))</x:f>
      </x:c>
      <x:c r="Q201" s="21" t="str">
        <x:f>IF(A201="","",IF(COUNTIFS(EVIDENCE_PACKET!$A$6:$A$205,D201,EVIDENCE_PACKET!$B$6:$B$205,A201,EVIDENCE_PACKET!$O$6:$O$205,"VALID")=1,"READY","INVALID - EVIDENCE LINK"))</x:f>
      </x:c>
      <x:c r="R201" s="21" t="str">
        <x:f>IF(A201="","",IF(OR(P201&lt;&gt;"VALID",Q201&lt;&gt;"READY",X201&lt;&gt;"MATCH"),"BLOCKED",IF(AND(C201="REGULATORY / REGISTRATION STATUS",E201="REGULATOR / OFFICIAL REGISTER"),"FIT",IF(AND(OR(C201="SERVICE EXISTS / IS OFFERED",C201="ACCESS / AVAILABILITY"),E201="PROVIDER FIRST-PARTY PAGE"),"FIT",IF(AND(C201="EXPERIENCE SIGNAL",E201="REVIEW / FORUM / TESTIMONIAL"),"FIT",IF(AND(C201="VISIBILITY / DISCOVERY",E201="SEARCH / VISIBILITY OBSERVATION"),"FIT",IF(AND(C201="PUBLIC MARKETING / ADVERTISING CLAIM",E201="UK ADVERTISING / CLAIMS GOVERNANCE"),"FIT",IF(AND(OR(C201="CLINICAL EFFICACY / EFFECT",C201="SAFETY",C201="PATIENT ELIGIBILITY / SUITABILITY"),OR(E201="CLINICAL GUIDELINE / EVIDENCE STANDARD",E201="MANUFACTURER / PRODUCT PAGE")),"REVIEW","MISMATCH"))))))))</x:f>
      </x:c>
      <x:c r="S201" s="21" t="str">
        <x:f>IF(A201="","",IF(OR(P201&lt;&gt;"VALID",Q201&lt;&gt;"READY",X201&lt;&gt;"MATCH"),"BLOCKED",IF(W201="UNRESOLVED","BLOCKED - EVIDENCE UNRESOLVED",IF(W201="INFERRED","ESCALATE",IF(F201&lt;&gt;"CURRENT","BLOCKED - FRESHNESS",IF(G201&lt;&gt;"YES","BLOCKED - JURISDICTION",IF(H201="OPEN","BLOCKED - CONFLICT",IF(AND(OR(C201="CLINICAL EFFICACY / EFFECT",C201="SAFETY",C201="PATIENT ELIGIBILITY / SUITABILITY"),I201="REQUIRED / NOT COMPLETED"),"ESCALATE",IF(R201="MISMATCH","BLOCKED",IF(R201="REVIEW","ESCALATE","READY"))))))))))</x:f>
      </x:c>
      <x:c r="T201" s="21" t="str">
        <x:f>IF(A201="","",IF(S201="READY",IF(C201="REGULATORY / REGISTRATION STATUS","PUBLISH OFFICIAL STATUS",IF(OR(C201="SERVICE EXISTS / IS OFFERED",C201="ACCESS / AVAILABILITY"),"PUBLISH SERVICE FACT",IF(C201="PUBLIC MARKETING / ADVERTISING CLAIM","PUBLISH SCOPED CONTEXT",IF(C201="EXPERIENCE SIGNAL","REFERENCE ONLY",IF(C201="VISIBILITY / DISCOVERY","DISCOVERY ONLY","PUBLISH SCOPED CONTEXT"))))),IF(S201="ESCALATE","ESCALATE","REFUSE STRONGER CLAIM")))</x:f>
      </x:c>
      <x:c r="U201" s="21" t="str">
        <x:f>IF(A201="","",IF(C201="REGULATORY / REGISTRATION STATUS","Do not infer clinical superiority, outcomes or current capacity.",IF(OR(C201="SERVICE EXISTS / IS OFFERED",C201="ACCESS / AVAILABILITY"),"Do not infer efficacy, safety, suitability or comparative quality.",IF(C201="PUBLIC MARKETING / ADVERTISING CLAIM","Do not infer clinical efficacy, patient suitability, treatment outcomes or legal clearance for a specific advert.",IF(C201="EXPERIENCE SIGNAL","Do not infer representative efficacy, safety rates or causal outcomes.",IF(C201="VISIBILITY / DISCOVERY","Do not infer healthcare quality, efficacy, safety, capacity or suitability.","Do not infer a consequential healthcare claim beyond the reviewed evidence scope."))))))</x:f>
      </x:c>
      <x:c r="V201" s="21" t="str">
        <x:f>IF(A201="","","Reopen when source role, freshness, jurisdiction, material conflict, specialist-review state or claim scope changes.")</x:f>
      </x:c>
      <x:c r="W201" s="34" t="str">
        <x:f>IF(D201="","",IF(COUNTIFS(EVIDENCE_PACKET!$A$6:$A$205,D201,EVIDENCE_PACKET!$B$6:$B$205,A201,EVIDENCE_PACKET!$O$6:$O$205,"VALID")=1,VLOOKUP(D201,EVIDENCE_PACKET!$A$6:$O$205,5,FALSE),"INVALID LINK"))</x:f>
      </x:c>
      <x:c r="X201" s="34" t="str">
        <x:f>IF(A201="","",IF(Q201&lt;&gt;"READY","INVALID - EVIDENCE LINK",IF(AND(E201=VLOOKUP(D201,EVIDENCE_PACKET!$A$6:$O$205,3,FALSE),W201=VLOOKUP(D201,EVIDENCE_PACKET!$A$6:$O$205,5,FALSE),F201=VLOOKUP(D201,EVIDENCE_PACKET!$A$6:$O$205,6,FALSE),G201=VLOOKUP(D201,EVIDENCE_PACKET!$A$6:$O$205,7,FALSE)),"MATCH","MISMATCH - UPSTREAM EVIDENCE")))</x:f>
      </x:c>
    </x:row>
    <x:row r="202">
      <x:c r="A202" s="17"/>
      <x:c r="B202" s="17"/>
      <x:c r="C202" s="17"/>
      <x:c r="D202" s="17"/>
      <x:c r="E202" s="34" t="str">
        <x:f>IF(D202="","",IF(COUNTIFS(EVIDENCE_PACKET!$A$6:$A$205,D202,EVIDENCE_PACKET!$B$6:$B$205,A202,EVIDENCE_PACKET!$O$6:$O$205,"VALID")=1,VLOOKUP(D202,EVIDENCE_PACKET!$A$6:$O$205,3,FALSE),"INVALID LINK"))</x:f>
      </x:c>
      <x:c r="F202" s="34" t="str">
        <x:f>IF(D202="","",IF(COUNTIFS(EVIDENCE_PACKET!$A$6:$A$205,D202,EVIDENCE_PACKET!$B$6:$B$205,A202,EVIDENCE_PACKET!$O$6:$O$205,"VALID")=1,VLOOKUP(D202,EVIDENCE_PACKET!$A$6:$O$205,6,FALSE),"INVALID LINK"))</x:f>
      </x:c>
      <x:c r="G202" s="34" t="str">
        <x:f>IF(D202="","",IF(COUNTIFS(EVIDENCE_PACKET!$A$6:$A$205,D202,EVIDENCE_PACKET!$B$6:$B$205,A202,EVIDENCE_PACKET!$O$6:$O$205,"VALID")=1,VLOOKUP(D202,EVIDENCE_PACKET!$A$6:$O$205,7,FALSE),"INVALID LINK"))</x:f>
      </x:c>
      <x:c r="H202" s="34" t="str">
        <x:f>IF(A202="","",IF(COUNTIFS(CONFLICTS!$B$6:$B$205,A202,CONFLICTS!$H$6:$H$205,"YES",CONFLICTS!$I$6:$I$205,"OPEN",CONFLICTS!$R$6:$R$205,"VALID")&gt;0,"OPEN",IF(COUNTIFS(CONFLICTS!$B$6:$B$205,A202,CONFLICTS!$I$6:$I$205,"RESOLVED",CONFLICTS!$R$6:$R$205,"VALID")&gt;0,"RESOLVED","NONE")))</x:f>
      </x:c>
      <x:c r="I202" s="17"/>
      <x:c r="J202" s="17"/>
      <x:c r="K202" s="21" t="str">
        <x:f>IF(C202="","",IF(AND(COUNTIF(LISTS!$B$2:$B$10,C202)=1,C202=UPPER(C202)),"VALID","INVALID"))</x:f>
      </x:c>
      <x:c r="L202" s="21" t="str">
        <x:f>IF(E202="","",IF(AND(COUNTIF(LISTS!$A$2:$A$8,E202)=1,E202=UPPER(E202)),"VALID","INVALID"))</x:f>
      </x:c>
      <x:c r="M202" s="21" t="str">
        <x:f>IF(F202="","",IF(AND(COUNTIF(LISTS!$D$2:$D$4,F202)=1,IFERROR(FIND(F202,UPPER(F202)),0)=1),"VALID","INVALID"))</x:f>
      </x:c>
      <x:c r="N202" s="21" t="str">
        <x:f>IF(G202="","",IF(AND(COUNTIF(LISTS!$E$2:$E$4,G202)=1,IFERROR(FIND(G202,UPPER(G202)),0)=1),"VALID","INVALID"))</x:f>
      </x:c>
      <x:c r="O202" s="21" t="str">
        <x:f>IF(I202="","",IF(AND(COUNTIF(LISTS!$I$2:$I$4,I202)=1,IFERROR(FIND(I202,UPPER(I202)),0)=1),"VALID","INVALID"))</x:f>
      </x:c>
      <x:c r="P202" s="21" t="str">
        <x:f>IF(A202="","",IF(COUNTIF($A$6:$A$205,A202)&gt;1,"INVALID - DUPLICATE ID",IF(AND(B202&lt;&gt;"",D202&lt;&gt;"",J202&lt;&gt;"",OR(H202="NONE",H202="OPEN",H202="RESOLVED"),K202="VALID",L202="VALID",M202="VALID",N202="VALID",O202="VALID"),"VALID","INVALID - CONTROL TOKEN")))</x:f>
      </x:c>
      <x:c r="Q202" s="21" t="str">
        <x:f>IF(A202="","",IF(COUNTIFS(EVIDENCE_PACKET!$A$6:$A$205,D202,EVIDENCE_PACKET!$B$6:$B$205,A202,EVIDENCE_PACKET!$O$6:$O$205,"VALID")=1,"READY","INVALID - EVIDENCE LINK"))</x:f>
      </x:c>
      <x:c r="R202" s="21" t="str">
        <x:f>IF(A202="","",IF(OR(P202&lt;&gt;"VALID",Q202&lt;&gt;"READY",X202&lt;&gt;"MATCH"),"BLOCKED",IF(AND(C202="REGULATORY / REGISTRATION STATUS",E202="REGULATOR / OFFICIAL REGISTER"),"FIT",IF(AND(OR(C202="SERVICE EXISTS / IS OFFERED",C202="ACCESS / AVAILABILITY"),E202="PROVIDER FIRST-PARTY PAGE"),"FIT",IF(AND(C202="EXPERIENCE SIGNAL",E202="REVIEW / FORUM / TESTIMONIAL"),"FIT",IF(AND(C202="VISIBILITY / DISCOVERY",E202="SEARCH / VISIBILITY OBSERVATION"),"FIT",IF(AND(C202="PUBLIC MARKETING / ADVERTISING CLAIM",E202="UK ADVERTISING / CLAIMS GOVERNANCE"),"FIT",IF(AND(OR(C202="CLINICAL EFFICACY / EFFECT",C202="SAFETY",C202="PATIENT ELIGIBILITY / SUITABILITY"),OR(E202="CLINICAL GUIDELINE / EVIDENCE STANDARD",E202="MANUFACTURER / PRODUCT PAGE")),"REVIEW","MISMATCH"))))))))</x:f>
      </x:c>
      <x:c r="S202" s="21" t="str">
        <x:f>IF(A202="","",IF(OR(P202&lt;&gt;"VALID",Q202&lt;&gt;"READY",X202&lt;&gt;"MATCH"),"BLOCKED",IF(W202="UNRESOLVED","BLOCKED - EVIDENCE UNRESOLVED",IF(W202="INFERRED","ESCALATE",IF(F202&lt;&gt;"CURRENT","BLOCKED - FRESHNESS",IF(G202&lt;&gt;"YES","BLOCKED - JURISDICTION",IF(H202="OPEN","BLOCKED - CONFLICT",IF(AND(OR(C202="CLINICAL EFFICACY / EFFECT",C202="SAFETY",C202="PATIENT ELIGIBILITY / SUITABILITY"),I202="REQUIRED / NOT COMPLETED"),"ESCALATE",IF(R202="MISMATCH","BLOCKED",IF(R202="REVIEW","ESCALATE","READY"))))))))))</x:f>
      </x:c>
      <x:c r="T202" s="21" t="str">
        <x:f>IF(A202="","",IF(S202="READY",IF(C202="REGULATORY / REGISTRATION STATUS","PUBLISH OFFICIAL STATUS",IF(OR(C202="SERVICE EXISTS / IS OFFERED",C202="ACCESS / AVAILABILITY"),"PUBLISH SERVICE FACT",IF(C202="PUBLIC MARKETING / ADVERTISING CLAIM","PUBLISH SCOPED CONTEXT",IF(C202="EXPERIENCE SIGNAL","REFERENCE ONLY",IF(C202="VISIBILITY / DISCOVERY","DISCOVERY ONLY","PUBLISH SCOPED CONTEXT"))))),IF(S202="ESCALATE","ESCALATE","REFUSE STRONGER CLAIM")))</x:f>
      </x:c>
      <x:c r="U202" s="21" t="str">
        <x:f>IF(A202="","",IF(C202="REGULATORY / REGISTRATION STATUS","Do not infer clinical superiority, outcomes or current capacity.",IF(OR(C202="SERVICE EXISTS / IS OFFERED",C202="ACCESS / AVAILABILITY"),"Do not infer efficacy, safety, suitability or comparative quality.",IF(C202="PUBLIC MARKETING / ADVERTISING CLAIM","Do not infer clinical efficacy, patient suitability, treatment outcomes or legal clearance for a specific advert.",IF(C202="EXPERIENCE SIGNAL","Do not infer representative efficacy, safety rates or causal outcomes.",IF(C202="VISIBILITY / DISCOVERY","Do not infer healthcare quality, efficacy, safety, capacity or suitability.","Do not infer a consequential healthcare claim beyond the reviewed evidence scope."))))))</x:f>
      </x:c>
      <x:c r="V202" s="21" t="str">
        <x:f>IF(A202="","","Reopen when source role, freshness, jurisdiction, material conflict, specialist-review state or claim scope changes.")</x:f>
      </x:c>
      <x:c r="W202" s="34" t="str">
        <x:f>IF(D202="","",IF(COUNTIFS(EVIDENCE_PACKET!$A$6:$A$205,D202,EVIDENCE_PACKET!$B$6:$B$205,A202,EVIDENCE_PACKET!$O$6:$O$205,"VALID")=1,VLOOKUP(D202,EVIDENCE_PACKET!$A$6:$O$205,5,FALSE),"INVALID LINK"))</x:f>
      </x:c>
      <x:c r="X202" s="34" t="str">
        <x:f>IF(A202="","",IF(Q202&lt;&gt;"READY","INVALID - EVIDENCE LINK",IF(AND(E202=VLOOKUP(D202,EVIDENCE_PACKET!$A$6:$O$205,3,FALSE),W202=VLOOKUP(D202,EVIDENCE_PACKET!$A$6:$O$205,5,FALSE),F202=VLOOKUP(D202,EVIDENCE_PACKET!$A$6:$O$205,6,FALSE),G202=VLOOKUP(D202,EVIDENCE_PACKET!$A$6:$O$205,7,FALSE)),"MATCH","MISMATCH - UPSTREAM EVIDENCE")))</x:f>
      </x:c>
    </x:row>
    <x:row r="203">
      <x:c r="A203" s="17"/>
      <x:c r="B203" s="17"/>
      <x:c r="C203" s="17"/>
      <x:c r="D203" s="17"/>
      <x:c r="E203" s="34" t="str">
        <x:f>IF(D203="","",IF(COUNTIFS(EVIDENCE_PACKET!$A$6:$A$205,D203,EVIDENCE_PACKET!$B$6:$B$205,A203,EVIDENCE_PACKET!$O$6:$O$205,"VALID")=1,VLOOKUP(D203,EVIDENCE_PACKET!$A$6:$O$205,3,FALSE),"INVALID LINK"))</x:f>
      </x:c>
      <x:c r="F203" s="34" t="str">
        <x:f>IF(D203="","",IF(COUNTIFS(EVIDENCE_PACKET!$A$6:$A$205,D203,EVIDENCE_PACKET!$B$6:$B$205,A203,EVIDENCE_PACKET!$O$6:$O$205,"VALID")=1,VLOOKUP(D203,EVIDENCE_PACKET!$A$6:$O$205,6,FALSE),"INVALID LINK"))</x:f>
      </x:c>
      <x:c r="G203" s="34" t="str">
        <x:f>IF(D203="","",IF(COUNTIFS(EVIDENCE_PACKET!$A$6:$A$205,D203,EVIDENCE_PACKET!$B$6:$B$205,A203,EVIDENCE_PACKET!$O$6:$O$205,"VALID")=1,VLOOKUP(D203,EVIDENCE_PACKET!$A$6:$O$205,7,FALSE),"INVALID LINK"))</x:f>
      </x:c>
      <x:c r="H203" s="34" t="str">
        <x:f>IF(A203="","",IF(COUNTIFS(CONFLICTS!$B$6:$B$205,A203,CONFLICTS!$H$6:$H$205,"YES",CONFLICTS!$I$6:$I$205,"OPEN",CONFLICTS!$R$6:$R$205,"VALID")&gt;0,"OPEN",IF(COUNTIFS(CONFLICTS!$B$6:$B$205,A203,CONFLICTS!$I$6:$I$205,"RESOLVED",CONFLICTS!$R$6:$R$205,"VALID")&gt;0,"RESOLVED","NONE")))</x:f>
      </x:c>
      <x:c r="I203" s="17"/>
      <x:c r="J203" s="17"/>
      <x:c r="K203" s="21" t="str">
        <x:f>IF(C203="","",IF(AND(COUNTIF(LISTS!$B$2:$B$10,C203)=1,C203=UPPER(C203)),"VALID","INVALID"))</x:f>
      </x:c>
      <x:c r="L203" s="21" t="str">
        <x:f>IF(E203="","",IF(AND(COUNTIF(LISTS!$A$2:$A$8,E203)=1,E203=UPPER(E203)),"VALID","INVALID"))</x:f>
      </x:c>
      <x:c r="M203" s="21" t="str">
        <x:f>IF(F203="","",IF(AND(COUNTIF(LISTS!$D$2:$D$4,F203)=1,IFERROR(FIND(F203,UPPER(F203)),0)=1),"VALID","INVALID"))</x:f>
      </x:c>
      <x:c r="N203" s="21" t="str">
        <x:f>IF(G203="","",IF(AND(COUNTIF(LISTS!$E$2:$E$4,G203)=1,IFERROR(FIND(G203,UPPER(G203)),0)=1),"VALID","INVALID"))</x:f>
      </x:c>
      <x:c r="O203" s="21" t="str">
        <x:f>IF(I203="","",IF(AND(COUNTIF(LISTS!$I$2:$I$4,I203)=1,IFERROR(FIND(I203,UPPER(I203)),0)=1),"VALID","INVALID"))</x:f>
      </x:c>
      <x:c r="P203" s="21" t="str">
        <x:f>IF(A203="","",IF(COUNTIF($A$6:$A$205,A203)&gt;1,"INVALID - DUPLICATE ID",IF(AND(B203&lt;&gt;"",D203&lt;&gt;"",J203&lt;&gt;"",OR(H203="NONE",H203="OPEN",H203="RESOLVED"),K203="VALID",L203="VALID",M203="VALID",N203="VALID",O203="VALID"),"VALID","INVALID - CONTROL TOKEN")))</x:f>
      </x:c>
      <x:c r="Q203" s="21" t="str">
        <x:f>IF(A203="","",IF(COUNTIFS(EVIDENCE_PACKET!$A$6:$A$205,D203,EVIDENCE_PACKET!$B$6:$B$205,A203,EVIDENCE_PACKET!$O$6:$O$205,"VALID")=1,"READY","INVALID - EVIDENCE LINK"))</x:f>
      </x:c>
      <x:c r="R203" s="21" t="str">
        <x:f>IF(A203="","",IF(OR(P203&lt;&gt;"VALID",Q203&lt;&gt;"READY",X203&lt;&gt;"MATCH"),"BLOCKED",IF(AND(C203="REGULATORY / REGISTRATION STATUS",E203="REGULATOR / OFFICIAL REGISTER"),"FIT",IF(AND(OR(C203="SERVICE EXISTS / IS OFFERED",C203="ACCESS / AVAILABILITY"),E203="PROVIDER FIRST-PARTY PAGE"),"FIT",IF(AND(C203="EXPERIENCE SIGNAL",E203="REVIEW / FORUM / TESTIMONIAL"),"FIT",IF(AND(C203="VISIBILITY / DISCOVERY",E203="SEARCH / VISIBILITY OBSERVATION"),"FIT",IF(AND(C203="PUBLIC MARKETING / ADVERTISING CLAIM",E203="UK ADVERTISING / CLAIMS GOVERNANCE"),"FIT",IF(AND(OR(C203="CLINICAL EFFICACY / EFFECT",C203="SAFETY",C203="PATIENT ELIGIBILITY / SUITABILITY"),OR(E203="CLINICAL GUIDELINE / EVIDENCE STANDARD",E203="MANUFACTURER / PRODUCT PAGE")),"REVIEW","MISMATCH"))))))))</x:f>
      </x:c>
      <x:c r="S203" s="21" t="str">
        <x:f>IF(A203="","",IF(OR(P203&lt;&gt;"VALID",Q203&lt;&gt;"READY",X203&lt;&gt;"MATCH"),"BLOCKED",IF(W203="UNRESOLVED","BLOCKED - EVIDENCE UNRESOLVED",IF(W203="INFERRED","ESCALATE",IF(F203&lt;&gt;"CURRENT","BLOCKED - FRESHNESS",IF(G203&lt;&gt;"YES","BLOCKED - JURISDICTION",IF(H203="OPEN","BLOCKED - CONFLICT",IF(AND(OR(C203="CLINICAL EFFICACY / EFFECT",C203="SAFETY",C203="PATIENT ELIGIBILITY / SUITABILITY"),I203="REQUIRED / NOT COMPLETED"),"ESCALATE",IF(R203="MISMATCH","BLOCKED",IF(R203="REVIEW","ESCALATE","READY"))))))))))</x:f>
      </x:c>
      <x:c r="T203" s="21" t="str">
        <x:f>IF(A203="","",IF(S203="READY",IF(C203="REGULATORY / REGISTRATION STATUS","PUBLISH OFFICIAL STATUS",IF(OR(C203="SERVICE EXISTS / IS OFFERED",C203="ACCESS / AVAILABILITY"),"PUBLISH SERVICE FACT",IF(C203="PUBLIC MARKETING / ADVERTISING CLAIM","PUBLISH SCOPED CONTEXT",IF(C203="EXPERIENCE SIGNAL","REFERENCE ONLY",IF(C203="VISIBILITY / DISCOVERY","DISCOVERY ONLY","PUBLISH SCOPED CONTEXT"))))),IF(S203="ESCALATE","ESCALATE","REFUSE STRONGER CLAIM")))</x:f>
      </x:c>
      <x:c r="U203" s="21" t="str">
        <x:f>IF(A203="","",IF(C203="REGULATORY / REGISTRATION STATUS","Do not infer clinical superiority, outcomes or current capacity.",IF(OR(C203="SERVICE EXISTS / IS OFFERED",C203="ACCESS / AVAILABILITY"),"Do not infer efficacy, safety, suitability or comparative quality.",IF(C203="PUBLIC MARKETING / ADVERTISING CLAIM","Do not infer clinical efficacy, patient suitability, treatment outcomes or legal clearance for a specific advert.",IF(C203="EXPERIENCE SIGNAL","Do not infer representative efficacy, safety rates or causal outcomes.",IF(C203="VISIBILITY / DISCOVERY","Do not infer healthcare quality, efficacy, safety, capacity or suitability.","Do not infer a consequential healthcare claim beyond the reviewed evidence scope."))))))</x:f>
      </x:c>
      <x:c r="V203" s="21" t="str">
        <x:f>IF(A203="","","Reopen when source role, freshness, jurisdiction, material conflict, specialist-review state or claim scope changes.")</x:f>
      </x:c>
      <x:c r="W203" s="34" t="str">
        <x:f>IF(D203="","",IF(COUNTIFS(EVIDENCE_PACKET!$A$6:$A$205,D203,EVIDENCE_PACKET!$B$6:$B$205,A203,EVIDENCE_PACKET!$O$6:$O$205,"VALID")=1,VLOOKUP(D203,EVIDENCE_PACKET!$A$6:$O$205,5,FALSE),"INVALID LINK"))</x:f>
      </x:c>
      <x:c r="X203" s="34" t="str">
        <x:f>IF(A203="","",IF(Q203&lt;&gt;"READY","INVALID - EVIDENCE LINK",IF(AND(E203=VLOOKUP(D203,EVIDENCE_PACKET!$A$6:$O$205,3,FALSE),W203=VLOOKUP(D203,EVIDENCE_PACKET!$A$6:$O$205,5,FALSE),F203=VLOOKUP(D203,EVIDENCE_PACKET!$A$6:$O$205,6,FALSE),G203=VLOOKUP(D203,EVIDENCE_PACKET!$A$6:$O$205,7,FALSE)),"MATCH","MISMATCH - UPSTREAM EVIDENCE")))</x:f>
      </x:c>
    </x:row>
    <x:row r="204">
      <x:c r="A204" s="17"/>
      <x:c r="B204" s="17"/>
      <x:c r="C204" s="17"/>
      <x:c r="D204" s="17"/>
      <x:c r="E204" s="34" t="str">
        <x:f>IF(D204="","",IF(COUNTIFS(EVIDENCE_PACKET!$A$6:$A$205,D204,EVIDENCE_PACKET!$B$6:$B$205,A204,EVIDENCE_PACKET!$O$6:$O$205,"VALID")=1,VLOOKUP(D204,EVIDENCE_PACKET!$A$6:$O$205,3,FALSE),"INVALID LINK"))</x:f>
      </x:c>
      <x:c r="F204" s="34" t="str">
        <x:f>IF(D204="","",IF(COUNTIFS(EVIDENCE_PACKET!$A$6:$A$205,D204,EVIDENCE_PACKET!$B$6:$B$205,A204,EVIDENCE_PACKET!$O$6:$O$205,"VALID")=1,VLOOKUP(D204,EVIDENCE_PACKET!$A$6:$O$205,6,FALSE),"INVALID LINK"))</x:f>
      </x:c>
      <x:c r="G204" s="34" t="str">
        <x:f>IF(D204="","",IF(COUNTIFS(EVIDENCE_PACKET!$A$6:$A$205,D204,EVIDENCE_PACKET!$B$6:$B$205,A204,EVIDENCE_PACKET!$O$6:$O$205,"VALID")=1,VLOOKUP(D204,EVIDENCE_PACKET!$A$6:$O$205,7,FALSE),"INVALID LINK"))</x:f>
      </x:c>
      <x:c r="H204" s="34" t="str">
        <x:f>IF(A204="","",IF(COUNTIFS(CONFLICTS!$B$6:$B$205,A204,CONFLICTS!$H$6:$H$205,"YES",CONFLICTS!$I$6:$I$205,"OPEN",CONFLICTS!$R$6:$R$205,"VALID")&gt;0,"OPEN",IF(COUNTIFS(CONFLICTS!$B$6:$B$205,A204,CONFLICTS!$I$6:$I$205,"RESOLVED",CONFLICTS!$R$6:$R$205,"VALID")&gt;0,"RESOLVED","NONE")))</x:f>
      </x:c>
      <x:c r="I204" s="17"/>
      <x:c r="J204" s="17"/>
      <x:c r="K204" s="21" t="str">
        <x:f>IF(C204="","",IF(AND(COUNTIF(LISTS!$B$2:$B$10,C204)=1,C204=UPPER(C204)),"VALID","INVALID"))</x:f>
      </x:c>
      <x:c r="L204" s="21" t="str">
        <x:f>IF(E204="","",IF(AND(COUNTIF(LISTS!$A$2:$A$8,E204)=1,E204=UPPER(E204)),"VALID","INVALID"))</x:f>
      </x:c>
      <x:c r="M204" s="21" t="str">
        <x:f>IF(F204="","",IF(AND(COUNTIF(LISTS!$D$2:$D$4,F204)=1,IFERROR(FIND(F204,UPPER(F204)),0)=1),"VALID","INVALID"))</x:f>
      </x:c>
      <x:c r="N204" s="21" t="str">
        <x:f>IF(G204="","",IF(AND(COUNTIF(LISTS!$E$2:$E$4,G204)=1,IFERROR(FIND(G204,UPPER(G204)),0)=1),"VALID","INVALID"))</x:f>
      </x:c>
      <x:c r="O204" s="21" t="str">
        <x:f>IF(I204="","",IF(AND(COUNTIF(LISTS!$I$2:$I$4,I204)=1,IFERROR(FIND(I204,UPPER(I204)),0)=1),"VALID","INVALID"))</x:f>
      </x:c>
      <x:c r="P204" s="21" t="str">
        <x:f>IF(A204="","",IF(COUNTIF($A$6:$A$205,A204)&gt;1,"INVALID - DUPLICATE ID",IF(AND(B204&lt;&gt;"",D204&lt;&gt;"",J204&lt;&gt;"",OR(H204="NONE",H204="OPEN",H204="RESOLVED"),K204="VALID",L204="VALID",M204="VALID",N204="VALID",O204="VALID"),"VALID","INVALID - CONTROL TOKEN")))</x:f>
      </x:c>
      <x:c r="Q204" s="21" t="str">
        <x:f>IF(A204="","",IF(COUNTIFS(EVIDENCE_PACKET!$A$6:$A$205,D204,EVIDENCE_PACKET!$B$6:$B$205,A204,EVIDENCE_PACKET!$O$6:$O$205,"VALID")=1,"READY","INVALID - EVIDENCE LINK"))</x:f>
      </x:c>
      <x:c r="R204" s="21" t="str">
        <x:f>IF(A204="","",IF(OR(P204&lt;&gt;"VALID",Q204&lt;&gt;"READY",X204&lt;&gt;"MATCH"),"BLOCKED",IF(AND(C204="REGULATORY / REGISTRATION STATUS",E204="REGULATOR / OFFICIAL REGISTER"),"FIT",IF(AND(OR(C204="SERVICE EXISTS / IS OFFERED",C204="ACCESS / AVAILABILITY"),E204="PROVIDER FIRST-PARTY PAGE"),"FIT",IF(AND(C204="EXPERIENCE SIGNAL",E204="REVIEW / FORUM / TESTIMONIAL"),"FIT",IF(AND(C204="VISIBILITY / DISCOVERY",E204="SEARCH / VISIBILITY OBSERVATION"),"FIT",IF(AND(C204="PUBLIC MARKETING / ADVERTISING CLAIM",E204="UK ADVERTISING / CLAIMS GOVERNANCE"),"FIT",IF(AND(OR(C204="CLINICAL EFFICACY / EFFECT",C204="SAFETY",C204="PATIENT ELIGIBILITY / SUITABILITY"),OR(E204="CLINICAL GUIDELINE / EVIDENCE STANDARD",E204="MANUFACTURER / PRODUCT PAGE")),"REVIEW","MISMATCH"))))))))</x:f>
      </x:c>
      <x:c r="S204" s="21" t="str">
        <x:f>IF(A204="","",IF(OR(P204&lt;&gt;"VALID",Q204&lt;&gt;"READY",X204&lt;&gt;"MATCH"),"BLOCKED",IF(W204="UNRESOLVED","BLOCKED - EVIDENCE UNRESOLVED",IF(W204="INFERRED","ESCALATE",IF(F204&lt;&gt;"CURRENT","BLOCKED - FRESHNESS",IF(G204&lt;&gt;"YES","BLOCKED - JURISDICTION",IF(H204="OPEN","BLOCKED - CONFLICT",IF(AND(OR(C204="CLINICAL EFFICACY / EFFECT",C204="SAFETY",C204="PATIENT ELIGIBILITY / SUITABILITY"),I204="REQUIRED / NOT COMPLETED"),"ESCALATE",IF(R204="MISMATCH","BLOCKED",IF(R204="REVIEW","ESCALATE","READY"))))))))))</x:f>
      </x:c>
      <x:c r="T204" s="21" t="str">
        <x:f>IF(A204="","",IF(S204="READY",IF(C204="REGULATORY / REGISTRATION STATUS","PUBLISH OFFICIAL STATUS",IF(OR(C204="SERVICE EXISTS / IS OFFERED",C204="ACCESS / AVAILABILITY"),"PUBLISH SERVICE FACT",IF(C204="PUBLIC MARKETING / ADVERTISING CLAIM","PUBLISH SCOPED CONTEXT",IF(C204="EXPERIENCE SIGNAL","REFERENCE ONLY",IF(C204="VISIBILITY / DISCOVERY","DISCOVERY ONLY","PUBLISH SCOPED CONTEXT"))))),IF(S204="ESCALATE","ESCALATE","REFUSE STRONGER CLAIM")))</x:f>
      </x:c>
      <x:c r="U204" s="21" t="str">
        <x:f>IF(A204="","",IF(C204="REGULATORY / REGISTRATION STATUS","Do not infer clinical superiority, outcomes or current capacity.",IF(OR(C204="SERVICE EXISTS / IS OFFERED",C204="ACCESS / AVAILABILITY"),"Do not infer efficacy, safety, suitability or comparative quality.",IF(C204="PUBLIC MARKETING / ADVERTISING CLAIM","Do not infer clinical efficacy, patient suitability, treatment outcomes or legal clearance for a specific advert.",IF(C204="EXPERIENCE SIGNAL","Do not infer representative efficacy, safety rates or causal outcomes.",IF(C204="VISIBILITY / DISCOVERY","Do not infer healthcare quality, efficacy, safety, capacity or suitability.","Do not infer a consequential healthcare claim beyond the reviewed evidence scope."))))))</x:f>
      </x:c>
      <x:c r="V204" s="21" t="str">
        <x:f>IF(A204="","","Reopen when source role, freshness, jurisdiction, material conflict, specialist-review state or claim scope changes.")</x:f>
      </x:c>
      <x:c r="W204" s="34" t="str">
        <x:f>IF(D204="","",IF(COUNTIFS(EVIDENCE_PACKET!$A$6:$A$205,D204,EVIDENCE_PACKET!$B$6:$B$205,A204,EVIDENCE_PACKET!$O$6:$O$205,"VALID")=1,VLOOKUP(D204,EVIDENCE_PACKET!$A$6:$O$205,5,FALSE),"INVALID LINK"))</x:f>
      </x:c>
      <x:c r="X204" s="34" t="str">
        <x:f>IF(A204="","",IF(Q204&lt;&gt;"READY","INVALID - EVIDENCE LINK",IF(AND(E204=VLOOKUP(D204,EVIDENCE_PACKET!$A$6:$O$205,3,FALSE),W204=VLOOKUP(D204,EVIDENCE_PACKET!$A$6:$O$205,5,FALSE),F204=VLOOKUP(D204,EVIDENCE_PACKET!$A$6:$O$205,6,FALSE),G204=VLOOKUP(D204,EVIDENCE_PACKET!$A$6:$O$205,7,FALSE)),"MATCH","MISMATCH - UPSTREAM EVIDENCE")))</x:f>
      </x:c>
    </x:row>
    <x:row r="205">
      <x:c r="A205" s="17"/>
      <x:c r="B205" s="17"/>
      <x:c r="C205" s="17"/>
      <x:c r="D205" s="17"/>
      <x:c r="E205" s="34" t="str">
        <x:f>IF(D205="","",IF(COUNTIFS(EVIDENCE_PACKET!$A$6:$A$205,D205,EVIDENCE_PACKET!$B$6:$B$205,A205,EVIDENCE_PACKET!$O$6:$O$205,"VALID")=1,VLOOKUP(D205,EVIDENCE_PACKET!$A$6:$O$205,3,FALSE),"INVALID LINK"))</x:f>
      </x:c>
      <x:c r="F205" s="34" t="str">
        <x:f>IF(D205="","",IF(COUNTIFS(EVIDENCE_PACKET!$A$6:$A$205,D205,EVIDENCE_PACKET!$B$6:$B$205,A205,EVIDENCE_PACKET!$O$6:$O$205,"VALID")=1,VLOOKUP(D205,EVIDENCE_PACKET!$A$6:$O$205,6,FALSE),"INVALID LINK"))</x:f>
      </x:c>
      <x:c r="G205" s="34" t="str">
        <x:f>IF(D205="","",IF(COUNTIFS(EVIDENCE_PACKET!$A$6:$A$205,D205,EVIDENCE_PACKET!$B$6:$B$205,A205,EVIDENCE_PACKET!$O$6:$O$205,"VALID")=1,VLOOKUP(D205,EVIDENCE_PACKET!$A$6:$O$205,7,FALSE),"INVALID LINK"))</x:f>
      </x:c>
      <x:c r="H205" s="34" t="str">
        <x:f>IF(A205="","",IF(COUNTIFS(CONFLICTS!$B$6:$B$205,A205,CONFLICTS!$H$6:$H$205,"YES",CONFLICTS!$I$6:$I$205,"OPEN",CONFLICTS!$R$6:$R$205,"VALID")&gt;0,"OPEN",IF(COUNTIFS(CONFLICTS!$B$6:$B$205,A205,CONFLICTS!$I$6:$I$205,"RESOLVED",CONFLICTS!$R$6:$R$205,"VALID")&gt;0,"RESOLVED","NONE")))</x:f>
      </x:c>
      <x:c r="I205" s="17"/>
      <x:c r="J205" s="17"/>
      <x:c r="K205" s="21" t="str">
        <x:f>IF(C205="","",IF(AND(COUNTIF(LISTS!$B$2:$B$10,C205)=1,C205=UPPER(C205)),"VALID","INVALID"))</x:f>
      </x:c>
      <x:c r="L205" s="21" t="str">
        <x:f>IF(E205="","",IF(AND(COUNTIF(LISTS!$A$2:$A$8,E205)=1,E205=UPPER(E205)),"VALID","INVALID"))</x:f>
      </x:c>
      <x:c r="M205" s="21" t="str">
        <x:f>IF(F205="","",IF(AND(COUNTIF(LISTS!$D$2:$D$4,F205)=1,IFERROR(FIND(F205,UPPER(F205)),0)=1),"VALID","INVALID"))</x:f>
      </x:c>
      <x:c r="N205" s="21" t="str">
        <x:f>IF(G205="","",IF(AND(COUNTIF(LISTS!$E$2:$E$4,G205)=1,IFERROR(FIND(G205,UPPER(G205)),0)=1),"VALID","INVALID"))</x:f>
      </x:c>
      <x:c r="O205" s="21" t="str">
        <x:f>IF(I205="","",IF(AND(COUNTIF(LISTS!$I$2:$I$4,I205)=1,IFERROR(FIND(I205,UPPER(I205)),0)=1),"VALID","INVALID"))</x:f>
      </x:c>
      <x:c r="P205" s="21" t="str">
        <x:f>IF(A205="","",IF(COUNTIF($A$6:$A$205,A205)&gt;1,"INVALID - DUPLICATE ID",IF(AND(B205&lt;&gt;"",D205&lt;&gt;"",J205&lt;&gt;"",OR(H205="NONE",H205="OPEN",H205="RESOLVED"),K205="VALID",L205="VALID",M205="VALID",N205="VALID",O205="VALID"),"VALID","INVALID - CONTROL TOKEN")))</x:f>
      </x:c>
      <x:c r="Q205" s="21" t="str">
        <x:f>IF(A205="","",IF(COUNTIFS(EVIDENCE_PACKET!$A$6:$A$205,D205,EVIDENCE_PACKET!$B$6:$B$205,A205,EVIDENCE_PACKET!$O$6:$O$205,"VALID")=1,"READY","INVALID - EVIDENCE LINK"))</x:f>
      </x:c>
      <x:c r="R205" s="21" t="str">
        <x:f>IF(A205="","",IF(OR(P205&lt;&gt;"VALID",Q205&lt;&gt;"READY",X205&lt;&gt;"MATCH"),"BLOCKED",IF(AND(C205="REGULATORY / REGISTRATION STATUS",E205="REGULATOR / OFFICIAL REGISTER"),"FIT",IF(AND(OR(C205="SERVICE EXISTS / IS OFFERED",C205="ACCESS / AVAILABILITY"),E205="PROVIDER FIRST-PARTY PAGE"),"FIT",IF(AND(C205="EXPERIENCE SIGNAL",E205="REVIEW / FORUM / TESTIMONIAL"),"FIT",IF(AND(C205="VISIBILITY / DISCOVERY",E205="SEARCH / VISIBILITY OBSERVATION"),"FIT",IF(AND(C205="PUBLIC MARKETING / ADVERTISING CLAIM",E205="UK ADVERTISING / CLAIMS GOVERNANCE"),"FIT",IF(AND(OR(C205="CLINICAL EFFICACY / EFFECT",C205="SAFETY",C205="PATIENT ELIGIBILITY / SUITABILITY"),OR(E205="CLINICAL GUIDELINE / EVIDENCE STANDARD",E205="MANUFACTURER / PRODUCT PAGE")),"REVIEW","MISMATCH"))))))))</x:f>
      </x:c>
      <x:c r="S205" s="21" t="str">
        <x:f>IF(A205="","",IF(OR(P205&lt;&gt;"VALID",Q205&lt;&gt;"READY",X205&lt;&gt;"MATCH"),"BLOCKED",IF(W205="UNRESOLVED","BLOCKED - EVIDENCE UNRESOLVED",IF(W205="INFERRED","ESCALATE",IF(F205&lt;&gt;"CURRENT","BLOCKED - FRESHNESS",IF(G205&lt;&gt;"YES","BLOCKED - JURISDICTION",IF(H205="OPEN","BLOCKED - CONFLICT",IF(AND(OR(C205="CLINICAL EFFICACY / EFFECT",C205="SAFETY",C205="PATIENT ELIGIBILITY / SUITABILITY"),I205="REQUIRED / NOT COMPLETED"),"ESCALATE",IF(R205="MISMATCH","BLOCKED",IF(R205="REVIEW","ESCALATE","READY"))))))))))</x:f>
      </x:c>
      <x:c r="T205" s="21" t="str">
        <x:f>IF(A205="","",IF(S205="READY",IF(C205="REGULATORY / REGISTRATION STATUS","PUBLISH OFFICIAL STATUS",IF(OR(C205="SERVICE EXISTS / IS OFFERED",C205="ACCESS / AVAILABILITY"),"PUBLISH SERVICE FACT",IF(C205="PUBLIC MARKETING / ADVERTISING CLAIM","PUBLISH SCOPED CONTEXT",IF(C205="EXPERIENCE SIGNAL","REFERENCE ONLY",IF(C205="VISIBILITY / DISCOVERY","DISCOVERY ONLY","PUBLISH SCOPED CONTEXT"))))),IF(S205="ESCALATE","ESCALATE","REFUSE STRONGER CLAIM")))</x:f>
      </x:c>
      <x:c r="U205" s="21" t="str">
        <x:f>IF(A205="","",IF(C205="REGULATORY / REGISTRATION STATUS","Do not infer clinical superiority, outcomes or current capacity.",IF(OR(C205="SERVICE EXISTS / IS OFFERED",C205="ACCESS / AVAILABILITY"),"Do not infer efficacy, safety, suitability or comparative quality.",IF(C205="PUBLIC MARKETING / ADVERTISING CLAIM","Do not infer clinical efficacy, patient suitability, treatment outcomes or legal clearance for a specific advert.",IF(C205="EXPERIENCE SIGNAL","Do not infer representative efficacy, safety rates or causal outcomes.",IF(C205="VISIBILITY / DISCOVERY","Do not infer healthcare quality, efficacy, safety, capacity or suitability.","Do not infer a consequential healthcare claim beyond the reviewed evidence scope."))))))</x:f>
      </x:c>
      <x:c r="V205" s="21" t="str">
        <x:f>IF(A205="","","Reopen when source role, freshness, jurisdiction, material conflict, specialist-review state or claim scope changes.")</x:f>
      </x:c>
      <x:c r="W205" s="34" t="str">
        <x:f>IF(D205="","",IF(COUNTIFS(EVIDENCE_PACKET!$A$6:$A$205,D205,EVIDENCE_PACKET!$B$6:$B$205,A205,EVIDENCE_PACKET!$O$6:$O$205,"VALID")=1,VLOOKUP(D205,EVIDENCE_PACKET!$A$6:$O$205,5,FALSE),"INVALID LINK"))</x:f>
      </x:c>
      <x:c r="X205" s="34" t="str">
        <x:f>IF(A205="","",IF(Q205&lt;&gt;"READY","INVALID - EVIDENCE LINK",IF(AND(E205=VLOOKUP(D205,EVIDENCE_PACKET!$A$6:$O$205,3,FALSE),W205=VLOOKUP(D205,EVIDENCE_PACKET!$A$6:$O$205,5,FALSE),F205=VLOOKUP(D205,EVIDENCE_PACKET!$A$6:$O$205,6,FALSE),G205=VLOOKUP(D205,EVIDENCE_PACKET!$A$6:$O$205,7,FALSE)),"MATCH","MISMATCH - UPSTREAM EVIDENCE")))</x:f>
      </x:c>
    </x:row>
  </x:sheetData>
  <x:dataValidations count="2">
    <x:dataValidation type="list" sqref="C6:C205">
      <x:formula1>"SERVICE EXISTS / IS OFFERED,ACCESS / AVAILABILITY,REGULATORY / REGISTRATION STATUS,CLINICAL EFFICACY / EFFECT,SAFETY,PATIENT ELIGIBILITY / SUITABILITY,VISIBILITY / DISCOVERY,EXPERIENCE SIGNAL"</x:formula1>
    </x:dataValidation>
    <x:dataValidation type="list" sqref="I6:I205">
      <x:formula1>"NOT REQUIRED FOR THIS CLAIM,COMPLETED,REQUIRED / NOT COMPLETED"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48" hidden="0" customWidth="1"/>
    <x:col min="5" max="5" width="16" hidden="0" customWidth="1"/>
    <x:col min="6" max="6" width="48" hidden="0" customWidth="1"/>
    <x:col min="7" max="7" width="16" hidden="0" customWidth="1"/>
    <x:col min="8" max="8" width="12" hidden="0" customWidth="1"/>
    <x:col min="9" max="9" width="22" hidden="0" customWidth="1"/>
    <x:col min="10" max="10" width="22" hidden="0" customWidth="1"/>
    <x:col min="11" max="11" width="14" hidden="0" customWidth="1"/>
    <x:col min="12" max="12" width="14" hidden="0" customWidth="1"/>
    <x:col min="13" max="13" width="14" hidden="0" customWidth="1"/>
    <x:col min="14" max="14" width="28" hidden="0" customWidth="1"/>
    <x:col min="15" max="15" width="26" hidden="0" customWidth="1"/>
    <x:col min="16" max="16" width="26" hidden="0" customWidth="1"/>
    <x:col min="17" max="17" width="28" hidden="0" customWidth="1"/>
    <x:col min="18" max="18" width="28" hidden="0" customWidth="1"/>
  </x:cols>
  <x:sheetData>
    <x:row r="1">
      <x:c r="A1" s="4" t="str">
        <x:v>Conflict ID</x:v>
      </x:c>
      <x:c r="B1" s="4" t="str">
        <x:v>Claim ID</x:v>
      </x:c>
      <x:c r="C1" s="4" t="str">
        <x:v>Conflict type</x:v>
      </x:c>
      <x:c r="D1" s="4" t="str">
        <x:v>Statement A</x:v>
      </x:c>
      <x:c r="E1" s="4" t="str">
        <x:v>Evidence A ID</x:v>
      </x:c>
      <x:c r="F1" s="4" t="str">
        <x:v>Statement B</x:v>
      </x:c>
      <x:c r="G1" s="4" t="str">
        <x:v>Evidence B ID</x:v>
      </x:c>
      <x:c r="H1" s="4" t="str">
        <x:v>Material</x:v>
      </x:c>
      <x:c r="I1" s="4" t="str">
        <x:v>Status</x:v>
      </x:c>
      <x:c r="J1" s="4" t="str">
        <x:v>Owner</x:v>
      </x:c>
      <x:c r="K1" s="33" t="str">
        <x:v>Type token</x:v>
      </x:c>
      <x:c r="L1" s="33" t="str">
        <x:v>Material token</x:v>
      </x:c>
      <x:c r="M1" s="33" t="str">
        <x:v>Status token</x:v>
      </x:c>
      <x:c r="N1" s="33" t="str">
        <x:v>Distinct evidence</x:v>
      </x:c>
      <x:c r="O1" s="33" t="str">
        <x:v>Evidence A link</x:v>
      </x:c>
      <x:c r="P1" s="33" t="str">
        <x:v>Evidence B link</x:v>
      </x:c>
      <x:c r="Q1" s="33" t="str">
        <x:v>Statement control</x:v>
      </x:c>
      <x:c r="R1" s="33" t="str">
        <x:v>Control status</x:v>
      </x:c>
    </x:row>
    <x:row r="6">
      <x:c r="A6" s="17" t="str">
        <x:v>CF01</x:v>
      </x:c>
      <x:c r="B6" s="17" t="str">
        <x:v>C03</x:v>
      </x:c>
      <x:c r="C6" s="17" t="str">
        <x:v>AVAILABILITY</x:v>
      </x:c>
      <x:c r="D6" s="17" t="str">
        <x:v>Provider page says rapid access.</x:v>
      </x:c>
      <x:c r="E6" s="17" t="str">
        <x:v>E003</x:v>
      </x:c>
      <x:c r="F6" s="17" t="str">
        <x:v>Booking/referral record suggests a materially longer pathway.</x:v>
      </x:c>
      <x:c r="G6" s="17" t="str">
        <x:v>E004</x:v>
      </x:c>
      <x:c r="H6" s="17" t="str">
        <x:v>YES</x:v>
      </x:c>
      <x:c r="I6" s="17" t="str">
        <x:v>OPEN</x:v>
      </x:c>
      <x:c r="J6" s="17" t="str">
        <x:v>Founder / reviewer</x:v>
      </x:c>
      <x:c r="K6" s="34" t="str">
        <x:f>IF(A6="","",IF(AND(COUNTIF(LISTS!$F$2:$F$9,C6)=1,C6=UPPER(C6)),"VALID","INVALID"))</x:f>
        <x:v>VALID</x:v>
      </x:c>
      <x:c r="L6" s="34" t="str">
        <x:f>IF(A6="","",IF(AND(COUNTIF(LISTS!$G$2:$G$3,H6)=1,H6=UPPER(H6)),"VALID","INVALID"))</x:f>
        <x:v>VALID</x:v>
      </x:c>
      <x:c r="M6" s="34" t="str">
        <x:f>IF(A6="","",IF(AND(COUNTIF(LISTS!$H$2:$H$4,I6)=1,I6=UPPER(I6)),"VALID","INVALID"))</x:f>
        <x:v>VALID</x:v>
      </x:c>
      <x:c r="N6" s="34" t="str">
        <x:f>IF(A6="","",IF(AND(E6&lt;&gt;"",G6&lt;&gt;"",E6&lt;&gt;G6),"VALID","INVALID - DISTINCT EVIDENCE REQUIRED"))</x:f>
        <x:v>VALID</x:v>
      </x:c>
      <x:c r="O6" s="34" t="str">
        <x:f>IF(A6="","",IF(COUNTIFS(EVIDENCE_PACKET!$A$6:$A$205,E6,EVIDENCE_PACKET!$B$6:$B$205,B6,EVIDENCE_PACKET!$O$6:$O$205,"VALID")=1,"READY","INVALID - EVIDENCE A LINK"))</x:f>
        <x:v>READY</x:v>
      </x:c>
      <x:c r="P6" s="34" t="str">
        <x:f>IF(A6="","",IF(COUNTIFS(EVIDENCE_PACKET!$A$6:$A$205,G6,EVIDENCE_PACKET!$B$6:$B$205,B6,EVIDENCE_PACKET!$O$6:$O$205,"VALID")=1,"READY","INVALID - EVIDENCE B LINK"))</x:f>
        <x:v>READY</x:v>
      </x:c>
      <x:c r="Q6" s="34" t="str">
        <x:f>IF(A6="","",IF(AND(D6&lt;&gt;"",F6&lt;&gt;""),"VALID","INVALID - STATEMENT REQUIRED"))</x:f>
        <x:v>VALID</x:v>
      </x:c>
      <x:c r="R6" s="34" t="str">
        <x:f>IF(A6="","",IF(AND(K6="VALID",L6="VALID",M6="VALID",N6="VALID",O6="READY",P6="READY",Q6="VALID",B6&lt;&gt;"",J6&lt;&gt;""),"VALID","INVALID - CONTROL / LINK"))</x:f>
        <x:v>VALID</x:v>
      </x:c>
    </x:row>
    <x:row r="7">
      <x:c r="A7" s="17" t="str">
        <x:v>CF02</x:v>
      </x:c>
      <x:c r="B7" s="17" t="str">
        <x:v>C05</x:v>
      </x:c>
      <x:c r="C7" s="17" t="str">
        <x:v>EFFECT / SAFETY</x:v>
      </x:c>
      <x:c r="D7" s="17" t="str">
        <x:v>Manufacturer uses strong benefit language.</x:v>
      </x:c>
      <x:c r="E7" s="17" t="str">
        <x:v>E006</x:v>
      </x:c>
      <x:c r="F7" s="17" t="str">
        <x:v>Available independent/regulatory evidence supports a narrower claim scope.</x:v>
      </x:c>
      <x:c r="G7" s="17" t="str">
        <x:v>E007</x:v>
      </x:c>
      <x:c r="H7" s="17" t="str">
        <x:v>YES</x:v>
      </x:c>
      <x:c r="I7" s="17" t="str">
        <x:v>OPEN</x:v>
      </x:c>
      <x:c r="J7" s="17" t="str">
        <x:v>Founder / reviewer</x:v>
      </x:c>
      <x:c r="K7" s="34" t="str">
        <x:f>IF(A7="","",IF(AND(COUNTIF(LISTS!$F$2:$F$9,C7)=1,C7=UPPER(C7)),"VALID","INVALID"))</x:f>
        <x:v>VALID</x:v>
      </x:c>
      <x:c r="L7" s="34" t="str">
        <x:f>IF(A7="","",IF(AND(COUNTIF(LISTS!$G$2:$G$3,H7)=1,H7=UPPER(H7)),"VALID","INVALID"))</x:f>
        <x:v>VALID</x:v>
      </x:c>
      <x:c r="M7" s="34" t="str">
        <x:f>IF(A7="","",IF(AND(COUNTIF(LISTS!$H$2:$H$4,I7)=1,I7=UPPER(I7)),"VALID","INVALID"))</x:f>
        <x:v>VALID</x:v>
      </x:c>
      <x:c r="N7" s="34" t="str">
        <x:f>IF(A7="","",IF(AND(E7&lt;&gt;"",G7&lt;&gt;"",E7&lt;&gt;G7),"VALID","INVALID - DISTINCT EVIDENCE REQUIRED"))</x:f>
        <x:v>VALID</x:v>
      </x:c>
      <x:c r="O7" s="34" t="str">
        <x:f>IF(A7="","",IF(COUNTIFS(EVIDENCE_PACKET!$A$6:$A$205,E7,EVIDENCE_PACKET!$B$6:$B$205,B7,EVIDENCE_PACKET!$O$6:$O$205,"VALID")=1,"READY","INVALID - EVIDENCE A LINK"))</x:f>
        <x:v>READY</x:v>
      </x:c>
      <x:c r="P7" s="34" t="str">
        <x:f>IF(A7="","",IF(COUNTIFS(EVIDENCE_PACKET!$A$6:$A$205,G7,EVIDENCE_PACKET!$B$6:$B$205,B7,EVIDENCE_PACKET!$O$6:$O$205,"VALID")=1,"READY","INVALID - EVIDENCE B LINK"))</x:f>
        <x:v>READY</x:v>
      </x:c>
      <x:c r="Q7" s="34" t="str">
        <x:f>IF(A7="","",IF(AND(D7&lt;&gt;"",F7&lt;&gt;""),"VALID","INVALID - STATEMENT REQUIRED"))</x:f>
        <x:v>VALID</x:v>
      </x:c>
      <x:c r="R7" s="34" t="str">
        <x:f>IF(A7="","",IF(AND(K7="VALID",L7="VALID",M7="VALID",N7="VALID",O7="READY",P7="READY",Q7="VALID",B7&lt;&gt;"",J7&lt;&gt;""),"VALID","INVALID - CONTROL / LINK"))</x:f>
        <x:v>VALID</x:v>
      </x:c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34" t="str">
        <x:f>IF(A8="","",IF(AND(COUNTIF(LISTS!$F$2:$F$9,C8)=1,C8=UPPER(C8)),"VALID","INVALID"))</x:f>
      </x:c>
      <x:c r="L8" s="34" t="str">
        <x:f>IF(A8="","",IF(AND(COUNTIF(LISTS!$G$2:$G$3,H8)=1,H8=UPPER(H8)),"VALID","INVALID"))</x:f>
      </x:c>
      <x:c r="M8" s="34" t="str">
        <x:f>IF(A8="","",IF(AND(COUNTIF(LISTS!$H$2:$H$4,I8)=1,I8=UPPER(I8)),"VALID","INVALID"))</x:f>
      </x:c>
      <x:c r="N8" s="34" t="str">
        <x:f>IF(A8="","",IF(AND(E8&lt;&gt;"",G8&lt;&gt;"",E8&lt;&gt;G8),"VALID","INVALID - DISTINCT EVIDENCE REQUIRED"))</x:f>
      </x:c>
      <x:c r="O8" s="34" t="str">
        <x:f>IF(A8="","",IF(COUNTIFS(EVIDENCE_PACKET!$A$6:$A$205,E8,EVIDENCE_PACKET!$B$6:$B$205,B8,EVIDENCE_PACKET!$O$6:$O$205,"VALID")=1,"READY","INVALID - EVIDENCE A LINK"))</x:f>
      </x:c>
      <x:c r="P8" s="34" t="str">
        <x:f>IF(A8="","",IF(COUNTIFS(EVIDENCE_PACKET!$A$6:$A$205,G8,EVIDENCE_PACKET!$B$6:$B$205,B8,EVIDENCE_PACKET!$O$6:$O$205,"VALID")=1,"READY","INVALID - EVIDENCE B LINK"))</x:f>
      </x:c>
      <x:c r="Q8" s="34" t="str">
        <x:f>IF(A8="","",IF(AND(D8&lt;&gt;"",F8&lt;&gt;""),"VALID","INVALID - STATEMENT REQUIRED"))</x:f>
      </x:c>
      <x:c r="R8" s="34" t="str">
        <x:f>IF(A8="","",IF(AND(K8="VALID",L8="VALID",M8="VALID",N8="VALID",O8="READY",P8="READY",Q8="VALID",B8&lt;&gt;"",J8&lt;&gt;""),"VALID","INVALID - CONTROL / LINK"))</x:f>
      </x:c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34" t="str">
        <x:f>IF(A9="","",IF(AND(COUNTIF(LISTS!$F$2:$F$9,C9)=1,C9=UPPER(C9)),"VALID","INVALID"))</x:f>
      </x:c>
      <x:c r="L9" s="34" t="str">
        <x:f>IF(A9="","",IF(AND(COUNTIF(LISTS!$G$2:$G$3,H9)=1,H9=UPPER(H9)),"VALID","INVALID"))</x:f>
      </x:c>
      <x:c r="M9" s="34" t="str">
        <x:f>IF(A9="","",IF(AND(COUNTIF(LISTS!$H$2:$H$4,I9)=1,I9=UPPER(I9)),"VALID","INVALID"))</x:f>
      </x:c>
      <x:c r="N9" s="34" t="str">
        <x:f>IF(A9="","",IF(AND(E9&lt;&gt;"",G9&lt;&gt;"",E9&lt;&gt;G9),"VALID","INVALID - DISTINCT EVIDENCE REQUIRED"))</x:f>
      </x:c>
      <x:c r="O9" s="34" t="str">
        <x:f>IF(A9="","",IF(COUNTIFS(EVIDENCE_PACKET!$A$6:$A$205,E9,EVIDENCE_PACKET!$B$6:$B$205,B9,EVIDENCE_PACKET!$O$6:$O$205,"VALID")=1,"READY","INVALID - EVIDENCE A LINK"))</x:f>
      </x:c>
      <x:c r="P9" s="34" t="str">
        <x:f>IF(A9="","",IF(COUNTIFS(EVIDENCE_PACKET!$A$6:$A$205,G9,EVIDENCE_PACKET!$B$6:$B$205,B9,EVIDENCE_PACKET!$O$6:$O$205,"VALID")=1,"READY","INVALID - EVIDENCE B LINK"))</x:f>
      </x:c>
      <x:c r="Q9" s="34" t="str">
        <x:f>IF(A9="","",IF(AND(D9&lt;&gt;"",F9&lt;&gt;""),"VALID","INVALID - STATEMENT REQUIRED"))</x:f>
      </x:c>
      <x:c r="R9" s="34" t="str">
        <x:f>IF(A9="","",IF(AND(K9="VALID",L9="VALID",M9="VALID",N9="VALID",O9="READY",P9="READY",Q9="VALID",B9&lt;&gt;"",J9&lt;&gt;""),"VALID","INVALID - CONTROL / LINK"))</x:f>
      </x:c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34" t="str">
        <x:f>IF(A10="","",IF(AND(COUNTIF(LISTS!$F$2:$F$9,C10)=1,C10=UPPER(C10)),"VALID","INVALID"))</x:f>
      </x:c>
      <x:c r="L10" s="34" t="str">
        <x:f>IF(A10="","",IF(AND(COUNTIF(LISTS!$G$2:$G$3,H10)=1,H10=UPPER(H10)),"VALID","INVALID"))</x:f>
      </x:c>
      <x:c r="M10" s="34" t="str">
        <x:f>IF(A10="","",IF(AND(COUNTIF(LISTS!$H$2:$H$4,I10)=1,I10=UPPER(I10)),"VALID","INVALID"))</x:f>
      </x:c>
      <x:c r="N10" s="34" t="str">
        <x:f>IF(A10="","",IF(AND(E10&lt;&gt;"",G10&lt;&gt;"",E10&lt;&gt;G10),"VALID","INVALID - DISTINCT EVIDENCE REQUIRED"))</x:f>
      </x:c>
      <x:c r="O10" s="34" t="str">
        <x:f>IF(A10="","",IF(COUNTIFS(EVIDENCE_PACKET!$A$6:$A$205,E10,EVIDENCE_PACKET!$B$6:$B$205,B10,EVIDENCE_PACKET!$O$6:$O$205,"VALID")=1,"READY","INVALID - EVIDENCE A LINK"))</x:f>
      </x:c>
      <x:c r="P10" s="34" t="str">
        <x:f>IF(A10="","",IF(COUNTIFS(EVIDENCE_PACKET!$A$6:$A$205,G10,EVIDENCE_PACKET!$B$6:$B$205,B10,EVIDENCE_PACKET!$O$6:$O$205,"VALID")=1,"READY","INVALID - EVIDENCE B LINK"))</x:f>
      </x:c>
      <x:c r="Q10" s="34" t="str">
        <x:f>IF(A10="","",IF(AND(D10&lt;&gt;"",F10&lt;&gt;""),"VALID","INVALID - STATEMENT REQUIRED"))</x:f>
      </x:c>
      <x:c r="R10" s="34" t="str">
        <x:f>IF(A10="","",IF(AND(K10="VALID",L10="VALID",M10="VALID",N10="VALID",O10="READY",P10="READY",Q10="VALID",B10&lt;&gt;"",J10&lt;&gt;""),"VALID","INVALID - CONTROL / LINK"))</x:f>
      </x:c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34" t="str">
        <x:f>IF(A11="","",IF(AND(COUNTIF(LISTS!$F$2:$F$9,C11)=1,C11=UPPER(C11)),"VALID","INVALID"))</x:f>
      </x:c>
      <x:c r="L11" s="34" t="str">
        <x:f>IF(A11="","",IF(AND(COUNTIF(LISTS!$G$2:$G$3,H11)=1,H11=UPPER(H11)),"VALID","INVALID"))</x:f>
      </x:c>
      <x:c r="M11" s="34" t="str">
        <x:f>IF(A11="","",IF(AND(COUNTIF(LISTS!$H$2:$H$4,I11)=1,I11=UPPER(I11)),"VALID","INVALID"))</x:f>
      </x:c>
      <x:c r="N11" s="34" t="str">
        <x:f>IF(A11="","",IF(AND(E11&lt;&gt;"",G11&lt;&gt;"",E11&lt;&gt;G11),"VALID","INVALID - DISTINCT EVIDENCE REQUIRED"))</x:f>
      </x:c>
      <x:c r="O11" s="34" t="str">
        <x:f>IF(A11="","",IF(COUNTIFS(EVIDENCE_PACKET!$A$6:$A$205,E11,EVIDENCE_PACKET!$B$6:$B$205,B11,EVIDENCE_PACKET!$O$6:$O$205,"VALID")=1,"READY","INVALID - EVIDENCE A LINK"))</x:f>
      </x:c>
      <x:c r="P11" s="34" t="str">
        <x:f>IF(A11="","",IF(COUNTIFS(EVIDENCE_PACKET!$A$6:$A$205,G11,EVIDENCE_PACKET!$B$6:$B$205,B11,EVIDENCE_PACKET!$O$6:$O$205,"VALID")=1,"READY","INVALID - EVIDENCE B LINK"))</x:f>
      </x:c>
      <x:c r="Q11" s="34" t="str">
        <x:f>IF(A11="","",IF(AND(D11&lt;&gt;"",F11&lt;&gt;""),"VALID","INVALID - STATEMENT REQUIRED"))</x:f>
      </x:c>
      <x:c r="R11" s="34" t="str">
        <x:f>IF(A11="","",IF(AND(K11="VALID",L11="VALID",M11="VALID",N11="VALID",O11="READY",P11="READY",Q11="VALID",B11&lt;&gt;"",J11&lt;&gt;""),"VALID","INVALID - CONTROL / LINK"))</x:f>
      </x:c>
    </x:row>
    <x:row r="12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34" t="str">
        <x:f>IF(A12="","",IF(AND(COUNTIF(LISTS!$F$2:$F$9,C12)=1,C12=UPPER(C12)),"VALID","INVALID"))</x:f>
      </x:c>
      <x:c r="L12" s="34" t="str">
        <x:f>IF(A12="","",IF(AND(COUNTIF(LISTS!$G$2:$G$3,H12)=1,H12=UPPER(H12)),"VALID","INVALID"))</x:f>
      </x:c>
      <x:c r="M12" s="34" t="str">
        <x:f>IF(A12="","",IF(AND(COUNTIF(LISTS!$H$2:$H$4,I12)=1,I12=UPPER(I12)),"VALID","INVALID"))</x:f>
      </x:c>
      <x:c r="N12" s="34" t="str">
        <x:f>IF(A12="","",IF(AND(E12&lt;&gt;"",G12&lt;&gt;"",E12&lt;&gt;G12),"VALID","INVALID - DISTINCT EVIDENCE REQUIRED"))</x:f>
      </x:c>
      <x:c r="O12" s="34" t="str">
        <x:f>IF(A12="","",IF(COUNTIFS(EVIDENCE_PACKET!$A$6:$A$205,E12,EVIDENCE_PACKET!$B$6:$B$205,B12,EVIDENCE_PACKET!$O$6:$O$205,"VALID")=1,"READY","INVALID - EVIDENCE A LINK"))</x:f>
      </x:c>
      <x:c r="P12" s="34" t="str">
        <x:f>IF(A12="","",IF(COUNTIFS(EVIDENCE_PACKET!$A$6:$A$205,G12,EVIDENCE_PACKET!$B$6:$B$205,B12,EVIDENCE_PACKET!$O$6:$O$205,"VALID")=1,"READY","INVALID - EVIDENCE B LINK"))</x:f>
      </x:c>
      <x:c r="Q12" s="34" t="str">
        <x:f>IF(A12="","",IF(AND(D12&lt;&gt;"",F12&lt;&gt;""),"VALID","INVALID - STATEMENT REQUIRED"))</x:f>
      </x:c>
      <x:c r="R12" s="34" t="str">
        <x:f>IF(A12="","",IF(AND(K12="VALID",L12="VALID",M12="VALID",N12="VALID",O12="READY",P12="READY",Q12="VALID",B12&lt;&gt;"",J12&lt;&gt;""),"VALID","INVALID - CONTROL / LINK"))</x:f>
      </x:c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34" t="str">
        <x:f>IF(A13="","",IF(AND(COUNTIF(LISTS!$F$2:$F$9,C13)=1,C13=UPPER(C13)),"VALID","INVALID"))</x:f>
      </x:c>
      <x:c r="L13" s="34" t="str">
        <x:f>IF(A13="","",IF(AND(COUNTIF(LISTS!$G$2:$G$3,H13)=1,H13=UPPER(H13)),"VALID","INVALID"))</x:f>
      </x:c>
      <x:c r="M13" s="34" t="str">
        <x:f>IF(A13="","",IF(AND(COUNTIF(LISTS!$H$2:$H$4,I13)=1,I13=UPPER(I13)),"VALID","INVALID"))</x:f>
      </x:c>
      <x:c r="N13" s="34" t="str">
        <x:f>IF(A13="","",IF(AND(E13&lt;&gt;"",G13&lt;&gt;"",E13&lt;&gt;G13),"VALID","INVALID - DISTINCT EVIDENCE REQUIRED"))</x:f>
      </x:c>
      <x:c r="O13" s="34" t="str">
        <x:f>IF(A13="","",IF(COUNTIFS(EVIDENCE_PACKET!$A$6:$A$205,E13,EVIDENCE_PACKET!$B$6:$B$205,B13,EVIDENCE_PACKET!$O$6:$O$205,"VALID")=1,"READY","INVALID - EVIDENCE A LINK"))</x:f>
      </x:c>
      <x:c r="P13" s="34" t="str">
        <x:f>IF(A13="","",IF(COUNTIFS(EVIDENCE_PACKET!$A$6:$A$205,G13,EVIDENCE_PACKET!$B$6:$B$205,B13,EVIDENCE_PACKET!$O$6:$O$205,"VALID")=1,"READY","INVALID - EVIDENCE B LINK"))</x:f>
      </x:c>
      <x:c r="Q13" s="34" t="str">
        <x:f>IF(A13="","",IF(AND(D13&lt;&gt;"",F13&lt;&gt;""),"VALID","INVALID - STATEMENT REQUIRED"))</x:f>
      </x:c>
      <x:c r="R13" s="34" t="str">
        <x:f>IF(A13="","",IF(AND(K13="VALID",L13="VALID",M13="VALID",N13="VALID",O13="READY",P13="READY",Q13="VALID",B13&lt;&gt;"",J13&lt;&gt;""),"VALID","INVALID - CONTROL / LINK"))</x:f>
      </x:c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34" t="str">
        <x:f>IF(A14="","",IF(AND(COUNTIF(LISTS!$F$2:$F$9,C14)=1,C14=UPPER(C14)),"VALID","INVALID"))</x:f>
      </x:c>
      <x:c r="L14" s="34" t="str">
        <x:f>IF(A14="","",IF(AND(COUNTIF(LISTS!$G$2:$G$3,H14)=1,H14=UPPER(H14)),"VALID","INVALID"))</x:f>
      </x:c>
      <x:c r="M14" s="34" t="str">
        <x:f>IF(A14="","",IF(AND(COUNTIF(LISTS!$H$2:$H$4,I14)=1,I14=UPPER(I14)),"VALID","INVALID"))</x:f>
      </x:c>
      <x:c r="N14" s="34" t="str">
        <x:f>IF(A14="","",IF(AND(E14&lt;&gt;"",G14&lt;&gt;"",E14&lt;&gt;G14),"VALID","INVALID - DISTINCT EVIDENCE REQUIRED"))</x:f>
      </x:c>
      <x:c r="O14" s="34" t="str">
        <x:f>IF(A14="","",IF(COUNTIFS(EVIDENCE_PACKET!$A$6:$A$205,E14,EVIDENCE_PACKET!$B$6:$B$205,B14,EVIDENCE_PACKET!$O$6:$O$205,"VALID")=1,"READY","INVALID - EVIDENCE A LINK"))</x:f>
      </x:c>
      <x:c r="P14" s="34" t="str">
        <x:f>IF(A14="","",IF(COUNTIFS(EVIDENCE_PACKET!$A$6:$A$205,G14,EVIDENCE_PACKET!$B$6:$B$205,B14,EVIDENCE_PACKET!$O$6:$O$205,"VALID")=1,"READY","INVALID - EVIDENCE B LINK"))</x:f>
      </x:c>
      <x:c r="Q14" s="34" t="str">
        <x:f>IF(A14="","",IF(AND(D14&lt;&gt;"",F14&lt;&gt;""),"VALID","INVALID - STATEMENT REQUIRED"))</x:f>
      </x:c>
      <x:c r="R14" s="34" t="str">
        <x:f>IF(A14="","",IF(AND(K14="VALID",L14="VALID",M14="VALID",N14="VALID",O14="READY",P14="READY",Q14="VALID",B14&lt;&gt;"",J14&lt;&gt;""),"VALID","INVALID - CONTROL / LINK"))</x:f>
      </x:c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34" t="str">
        <x:f>IF(A15="","",IF(AND(COUNTIF(LISTS!$F$2:$F$9,C15)=1,C15=UPPER(C15)),"VALID","INVALID"))</x:f>
      </x:c>
      <x:c r="L15" s="34" t="str">
        <x:f>IF(A15="","",IF(AND(COUNTIF(LISTS!$G$2:$G$3,H15)=1,H15=UPPER(H15)),"VALID","INVALID"))</x:f>
      </x:c>
      <x:c r="M15" s="34" t="str">
        <x:f>IF(A15="","",IF(AND(COUNTIF(LISTS!$H$2:$H$4,I15)=1,I15=UPPER(I15)),"VALID","INVALID"))</x:f>
      </x:c>
      <x:c r="N15" s="34" t="str">
        <x:f>IF(A15="","",IF(AND(E15&lt;&gt;"",G15&lt;&gt;"",E15&lt;&gt;G15),"VALID","INVALID - DISTINCT EVIDENCE REQUIRED"))</x:f>
      </x:c>
      <x:c r="O15" s="34" t="str">
        <x:f>IF(A15="","",IF(COUNTIFS(EVIDENCE_PACKET!$A$6:$A$205,E15,EVIDENCE_PACKET!$B$6:$B$205,B15,EVIDENCE_PACKET!$O$6:$O$205,"VALID")=1,"READY","INVALID - EVIDENCE A LINK"))</x:f>
      </x:c>
      <x:c r="P15" s="34" t="str">
        <x:f>IF(A15="","",IF(COUNTIFS(EVIDENCE_PACKET!$A$6:$A$205,G15,EVIDENCE_PACKET!$B$6:$B$205,B15,EVIDENCE_PACKET!$O$6:$O$205,"VALID")=1,"READY","INVALID - EVIDENCE B LINK"))</x:f>
      </x:c>
      <x:c r="Q15" s="34" t="str">
        <x:f>IF(A15="","",IF(AND(D15&lt;&gt;"",F15&lt;&gt;""),"VALID","INVALID - STATEMENT REQUIRED"))</x:f>
      </x:c>
      <x:c r="R15" s="34" t="str">
        <x:f>IF(A15="","",IF(AND(K15="VALID",L15="VALID",M15="VALID",N15="VALID",O15="READY",P15="READY",Q15="VALID",B15&lt;&gt;"",J15&lt;&gt;""),"VALID","INVALID - CONTROL / LINK"))</x:f>
      </x:c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34" t="str">
        <x:f>IF(A16="","",IF(AND(COUNTIF(LISTS!$F$2:$F$9,C16)=1,C16=UPPER(C16)),"VALID","INVALID"))</x:f>
      </x:c>
      <x:c r="L16" s="34" t="str">
        <x:f>IF(A16="","",IF(AND(COUNTIF(LISTS!$G$2:$G$3,H16)=1,H16=UPPER(H16)),"VALID","INVALID"))</x:f>
      </x:c>
      <x:c r="M16" s="34" t="str">
        <x:f>IF(A16="","",IF(AND(COUNTIF(LISTS!$H$2:$H$4,I16)=1,I16=UPPER(I16)),"VALID","INVALID"))</x:f>
      </x:c>
      <x:c r="N16" s="34" t="str">
        <x:f>IF(A16="","",IF(AND(E16&lt;&gt;"",G16&lt;&gt;"",E16&lt;&gt;G16),"VALID","INVALID - DISTINCT EVIDENCE REQUIRED"))</x:f>
      </x:c>
      <x:c r="O16" s="34" t="str">
        <x:f>IF(A16="","",IF(COUNTIFS(EVIDENCE_PACKET!$A$6:$A$205,E16,EVIDENCE_PACKET!$B$6:$B$205,B16,EVIDENCE_PACKET!$O$6:$O$205,"VALID")=1,"READY","INVALID - EVIDENCE A LINK"))</x:f>
      </x:c>
      <x:c r="P16" s="34" t="str">
        <x:f>IF(A16="","",IF(COUNTIFS(EVIDENCE_PACKET!$A$6:$A$205,G16,EVIDENCE_PACKET!$B$6:$B$205,B16,EVIDENCE_PACKET!$O$6:$O$205,"VALID")=1,"READY","INVALID - EVIDENCE B LINK"))</x:f>
      </x:c>
      <x:c r="Q16" s="34" t="str">
        <x:f>IF(A16="","",IF(AND(D16&lt;&gt;"",F16&lt;&gt;""),"VALID","INVALID - STATEMENT REQUIRED"))</x:f>
      </x:c>
      <x:c r="R16" s="34" t="str">
        <x:f>IF(A16="","",IF(AND(K16="VALID",L16="VALID",M16="VALID",N16="VALID",O16="READY",P16="READY",Q16="VALID",B16&lt;&gt;"",J16&lt;&gt;""),"VALID","INVALID - CONTROL / LINK"))</x:f>
      </x:c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34" t="str">
        <x:f>IF(A17="","",IF(AND(COUNTIF(LISTS!$F$2:$F$9,C17)=1,C17=UPPER(C17)),"VALID","INVALID"))</x:f>
      </x:c>
      <x:c r="L17" s="34" t="str">
        <x:f>IF(A17="","",IF(AND(COUNTIF(LISTS!$G$2:$G$3,H17)=1,H17=UPPER(H17)),"VALID","INVALID"))</x:f>
      </x:c>
      <x:c r="M17" s="34" t="str">
        <x:f>IF(A17="","",IF(AND(COUNTIF(LISTS!$H$2:$H$4,I17)=1,I17=UPPER(I17)),"VALID","INVALID"))</x:f>
      </x:c>
      <x:c r="N17" s="34" t="str">
        <x:f>IF(A17="","",IF(AND(E17&lt;&gt;"",G17&lt;&gt;"",E17&lt;&gt;G17),"VALID","INVALID - DISTINCT EVIDENCE REQUIRED"))</x:f>
      </x:c>
      <x:c r="O17" s="34" t="str">
        <x:f>IF(A17="","",IF(COUNTIFS(EVIDENCE_PACKET!$A$6:$A$205,E17,EVIDENCE_PACKET!$B$6:$B$205,B17,EVIDENCE_PACKET!$O$6:$O$205,"VALID")=1,"READY","INVALID - EVIDENCE A LINK"))</x:f>
      </x:c>
      <x:c r="P17" s="34" t="str">
        <x:f>IF(A17="","",IF(COUNTIFS(EVIDENCE_PACKET!$A$6:$A$205,G17,EVIDENCE_PACKET!$B$6:$B$205,B17,EVIDENCE_PACKET!$O$6:$O$205,"VALID")=1,"READY","INVALID - EVIDENCE B LINK"))</x:f>
      </x:c>
      <x:c r="Q17" s="34" t="str">
        <x:f>IF(A17="","",IF(AND(D17&lt;&gt;"",F17&lt;&gt;""),"VALID","INVALID - STATEMENT REQUIRED"))</x:f>
      </x:c>
      <x:c r="R17" s="34" t="str">
        <x:f>IF(A17="","",IF(AND(K17="VALID",L17="VALID",M17="VALID",N17="VALID",O17="READY",P17="READY",Q17="VALID",B17&lt;&gt;"",J17&lt;&gt;""),"VALID","INVALID - CONTROL / LINK"))</x:f>
      </x:c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34" t="str">
        <x:f>IF(A18="","",IF(AND(COUNTIF(LISTS!$F$2:$F$9,C18)=1,C18=UPPER(C18)),"VALID","INVALID"))</x:f>
      </x:c>
      <x:c r="L18" s="34" t="str">
        <x:f>IF(A18="","",IF(AND(COUNTIF(LISTS!$G$2:$G$3,H18)=1,H18=UPPER(H18)),"VALID","INVALID"))</x:f>
      </x:c>
      <x:c r="M18" s="34" t="str">
        <x:f>IF(A18="","",IF(AND(COUNTIF(LISTS!$H$2:$H$4,I18)=1,I18=UPPER(I18)),"VALID","INVALID"))</x:f>
      </x:c>
      <x:c r="N18" s="34" t="str">
        <x:f>IF(A18="","",IF(AND(E18&lt;&gt;"",G18&lt;&gt;"",E18&lt;&gt;G18),"VALID","INVALID - DISTINCT EVIDENCE REQUIRED"))</x:f>
      </x:c>
      <x:c r="O18" s="34" t="str">
        <x:f>IF(A18="","",IF(COUNTIFS(EVIDENCE_PACKET!$A$6:$A$205,E18,EVIDENCE_PACKET!$B$6:$B$205,B18,EVIDENCE_PACKET!$O$6:$O$205,"VALID")=1,"READY","INVALID - EVIDENCE A LINK"))</x:f>
      </x:c>
      <x:c r="P18" s="34" t="str">
        <x:f>IF(A18="","",IF(COUNTIFS(EVIDENCE_PACKET!$A$6:$A$205,G18,EVIDENCE_PACKET!$B$6:$B$205,B18,EVIDENCE_PACKET!$O$6:$O$205,"VALID")=1,"READY","INVALID - EVIDENCE B LINK"))</x:f>
      </x:c>
      <x:c r="Q18" s="34" t="str">
        <x:f>IF(A18="","",IF(AND(D18&lt;&gt;"",F18&lt;&gt;""),"VALID","INVALID - STATEMENT REQUIRED"))</x:f>
      </x:c>
      <x:c r="R18" s="34" t="str">
        <x:f>IF(A18="","",IF(AND(K18="VALID",L18="VALID",M18="VALID",N18="VALID",O18="READY",P18="READY",Q18="VALID",B18&lt;&gt;"",J18&lt;&gt;""),"VALID","INVALID - CONTROL / LINK"))</x:f>
      </x:c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34" t="str">
        <x:f>IF(A19="","",IF(AND(COUNTIF(LISTS!$F$2:$F$9,C19)=1,C19=UPPER(C19)),"VALID","INVALID"))</x:f>
      </x:c>
      <x:c r="L19" s="34" t="str">
        <x:f>IF(A19="","",IF(AND(COUNTIF(LISTS!$G$2:$G$3,H19)=1,H19=UPPER(H19)),"VALID","INVALID"))</x:f>
      </x:c>
      <x:c r="M19" s="34" t="str">
        <x:f>IF(A19="","",IF(AND(COUNTIF(LISTS!$H$2:$H$4,I19)=1,I19=UPPER(I19)),"VALID","INVALID"))</x:f>
      </x:c>
      <x:c r="N19" s="34" t="str">
        <x:f>IF(A19="","",IF(AND(E19&lt;&gt;"",G19&lt;&gt;"",E19&lt;&gt;G19),"VALID","INVALID - DISTINCT EVIDENCE REQUIRED"))</x:f>
      </x:c>
      <x:c r="O19" s="34" t="str">
        <x:f>IF(A19="","",IF(COUNTIFS(EVIDENCE_PACKET!$A$6:$A$205,E19,EVIDENCE_PACKET!$B$6:$B$205,B19,EVIDENCE_PACKET!$O$6:$O$205,"VALID")=1,"READY","INVALID - EVIDENCE A LINK"))</x:f>
      </x:c>
      <x:c r="P19" s="34" t="str">
        <x:f>IF(A19="","",IF(COUNTIFS(EVIDENCE_PACKET!$A$6:$A$205,G19,EVIDENCE_PACKET!$B$6:$B$205,B19,EVIDENCE_PACKET!$O$6:$O$205,"VALID")=1,"READY","INVALID - EVIDENCE B LINK"))</x:f>
      </x:c>
      <x:c r="Q19" s="34" t="str">
        <x:f>IF(A19="","",IF(AND(D19&lt;&gt;"",F19&lt;&gt;""),"VALID","INVALID - STATEMENT REQUIRED"))</x:f>
      </x:c>
      <x:c r="R19" s="34" t="str">
        <x:f>IF(A19="","",IF(AND(K19="VALID",L19="VALID",M19="VALID",N19="VALID",O19="READY",P19="READY",Q19="VALID",B19&lt;&gt;"",J19&lt;&gt;""),"VALID","INVALID - CONTROL / LINK"))</x:f>
      </x:c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34" t="str">
        <x:f>IF(A20="","",IF(AND(COUNTIF(LISTS!$F$2:$F$9,C20)=1,C20=UPPER(C20)),"VALID","INVALID"))</x:f>
      </x:c>
      <x:c r="L20" s="34" t="str">
        <x:f>IF(A20="","",IF(AND(COUNTIF(LISTS!$G$2:$G$3,H20)=1,H20=UPPER(H20)),"VALID","INVALID"))</x:f>
      </x:c>
      <x:c r="M20" s="34" t="str">
        <x:f>IF(A20="","",IF(AND(COUNTIF(LISTS!$H$2:$H$4,I20)=1,I20=UPPER(I20)),"VALID","INVALID"))</x:f>
      </x:c>
      <x:c r="N20" s="34" t="str">
        <x:f>IF(A20="","",IF(AND(E20&lt;&gt;"",G20&lt;&gt;"",E20&lt;&gt;G20),"VALID","INVALID - DISTINCT EVIDENCE REQUIRED"))</x:f>
      </x:c>
      <x:c r="O20" s="34" t="str">
        <x:f>IF(A20="","",IF(COUNTIFS(EVIDENCE_PACKET!$A$6:$A$205,E20,EVIDENCE_PACKET!$B$6:$B$205,B20,EVIDENCE_PACKET!$O$6:$O$205,"VALID")=1,"READY","INVALID - EVIDENCE A LINK"))</x:f>
      </x:c>
      <x:c r="P20" s="34" t="str">
        <x:f>IF(A20="","",IF(COUNTIFS(EVIDENCE_PACKET!$A$6:$A$205,G20,EVIDENCE_PACKET!$B$6:$B$205,B20,EVIDENCE_PACKET!$O$6:$O$205,"VALID")=1,"READY","INVALID - EVIDENCE B LINK"))</x:f>
      </x:c>
      <x:c r="Q20" s="34" t="str">
        <x:f>IF(A20="","",IF(AND(D20&lt;&gt;"",F20&lt;&gt;""),"VALID","INVALID - STATEMENT REQUIRED"))</x:f>
      </x:c>
      <x:c r="R20" s="34" t="str">
        <x:f>IF(A20="","",IF(AND(K20="VALID",L20="VALID",M20="VALID",N20="VALID",O20="READY",P20="READY",Q20="VALID",B20&lt;&gt;"",J20&lt;&gt;""),"VALID","INVALID - CONTROL / LINK"))</x:f>
      </x:c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34" t="str">
        <x:f>IF(A21="","",IF(AND(COUNTIF(LISTS!$F$2:$F$9,C21)=1,C21=UPPER(C21)),"VALID","INVALID"))</x:f>
      </x:c>
      <x:c r="L21" s="34" t="str">
        <x:f>IF(A21="","",IF(AND(COUNTIF(LISTS!$G$2:$G$3,H21)=1,H21=UPPER(H21)),"VALID","INVALID"))</x:f>
      </x:c>
      <x:c r="M21" s="34" t="str">
        <x:f>IF(A21="","",IF(AND(COUNTIF(LISTS!$H$2:$H$4,I21)=1,I21=UPPER(I21)),"VALID","INVALID"))</x:f>
      </x:c>
      <x:c r="N21" s="34" t="str">
        <x:f>IF(A21="","",IF(AND(E21&lt;&gt;"",G21&lt;&gt;"",E21&lt;&gt;G21),"VALID","INVALID - DISTINCT EVIDENCE REQUIRED"))</x:f>
      </x:c>
      <x:c r="O21" s="34" t="str">
        <x:f>IF(A21="","",IF(COUNTIFS(EVIDENCE_PACKET!$A$6:$A$205,E21,EVIDENCE_PACKET!$B$6:$B$205,B21,EVIDENCE_PACKET!$O$6:$O$205,"VALID")=1,"READY","INVALID - EVIDENCE A LINK"))</x:f>
      </x:c>
      <x:c r="P21" s="34" t="str">
        <x:f>IF(A21="","",IF(COUNTIFS(EVIDENCE_PACKET!$A$6:$A$205,G21,EVIDENCE_PACKET!$B$6:$B$205,B21,EVIDENCE_PACKET!$O$6:$O$205,"VALID")=1,"READY","INVALID - EVIDENCE B LINK"))</x:f>
      </x:c>
      <x:c r="Q21" s="34" t="str">
        <x:f>IF(A21="","",IF(AND(D21&lt;&gt;"",F21&lt;&gt;""),"VALID","INVALID - STATEMENT REQUIRED"))</x:f>
      </x:c>
      <x:c r="R21" s="34" t="str">
        <x:f>IF(A21="","",IF(AND(K21="VALID",L21="VALID",M21="VALID",N21="VALID",O21="READY",P21="READY",Q21="VALID",B21&lt;&gt;"",J21&lt;&gt;""),"VALID","INVALID - CONTROL / LINK"))</x:f>
      </x:c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34" t="str">
        <x:f>IF(A22="","",IF(AND(COUNTIF(LISTS!$F$2:$F$9,C22)=1,C22=UPPER(C22)),"VALID","INVALID"))</x:f>
      </x:c>
      <x:c r="L22" s="34" t="str">
        <x:f>IF(A22="","",IF(AND(COUNTIF(LISTS!$G$2:$G$3,H22)=1,H22=UPPER(H22)),"VALID","INVALID"))</x:f>
      </x:c>
      <x:c r="M22" s="34" t="str">
        <x:f>IF(A22="","",IF(AND(COUNTIF(LISTS!$H$2:$H$4,I22)=1,I22=UPPER(I22)),"VALID","INVALID"))</x:f>
      </x:c>
      <x:c r="N22" s="34" t="str">
        <x:f>IF(A22="","",IF(AND(E22&lt;&gt;"",G22&lt;&gt;"",E22&lt;&gt;G22),"VALID","INVALID - DISTINCT EVIDENCE REQUIRED"))</x:f>
      </x:c>
      <x:c r="O22" s="34" t="str">
        <x:f>IF(A22="","",IF(COUNTIFS(EVIDENCE_PACKET!$A$6:$A$205,E22,EVIDENCE_PACKET!$B$6:$B$205,B22,EVIDENCE_PACKET!$O$6:$O$205,"VALID")=1,"READY","INVALID - EVIDENCE A LINK"))</x:f>
      </x:c>
      <x:c r="P22" s="34" t="str">
        <x:f>IF(A22="","",IF(COUNTIFS(EVIDENCE_PACKET!$A$6:$A$205,G22,EVIDENCE_PACKET!$B$6:$B$205,B22,EVIDENCE_PACKET!$O$6:$O$205,"VALID")=1,"READY","INVALID - EVIDENCE B LINK"))</x:f>
      </x:c>
      <x:c r="Q22" s="34" t="str">
        <x:f>IF(A22="","",IF(AND(D22&lt;&gt;"",F22&lt;&gt;""),"VALID","INVALID - STATEMENT REQUIRED"))</x:f>
      </x:c>
      <x:c r="R22" s="34" t="str">
        <x:f>IF(A22="","",IF(AND(K22="VALID",L22="VALID",M22="VALID",N22="VALID",O22="READY",P22="READY",Q22="VALID",B22&lt;&gt;"",J22&lt;&gt;""),"VALID","INVALID - CONTROL / LINK"))</x:f>
      </x:c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34" t="str">
        <x:f>IF(A23="","",IF(AND(COUNTIF(LISTS!$F$2:$F$9,C23)=1,C23=UPPER(C23)),"VALID","INVALID"))</x:f>
      </x:c>
      <x:c r="L23" s="34" t="str">
        <x:f>IF(A23="","",IF(AND(COUNTIF(LISTS!$G$2:$G$3,H23)=1,H23=UPPER(H23)),"VALID","INVALID"))</x:f>
      </x:c>
      <x:c r="M23" s="34" t="str">
        <x:f>IF(A23="","",IF(AND(COUNTIF(LISTS!$H$2:$H$4,I23)=1,I23=UPPER(I23)),"VALID","INVALID"))</x:f>
      </x:c>
      <x:c r="N23" s="34" t="str">
        <x:f>IF(A23="","",IF(AND(E23&lt;&gt;"",G23&lt;&gt;"",E23&lt;&gt;G23),"VALID","INVALID - DISTINCT EVIDENCE REQUIRED"))</x:f>
      </x:c>
      <x:c r="O23" s="34" t="str">
        <x:f>IF(A23="","",IF(COUNTIFS(EVIDENCE_PACKET!$A$6:$A$205,E23,EVIDENCE_PACKET!$B$6:$B$205,B23,EVIDENCE_PACKET!$O$6:$O$205,"VALID")=1,"READY","INVALID - EVIDENCE A LINK"))</x:f>
      </x:c>
      <x:c r="P23" s="34" t="str">
        <x:f>IF(A23="","",IF(COUNTIFS(EVIDENCE_PACKET!$A$6:$A$205,G23,EVIDENCE_PACKET!$B$6:$B$205,B23,EVIDENCE_PACKET!$O$6:$O$205,"VALID")=1,"READY","INVALID - EVIDENCE B LINK"))</x:f>
      </x:c>
      <x:c r="Q23" s="34" t="str">
        <x:f>IF(A23="","",IF(AND(D23&lt;&gt;"",F23&lt;&gt;""),"VALID","INVALID - STATEMENT REQUIRED"))</x:f>
      </x:c>
      <x:c r="R23" s="34" t="str">
        <x:f>IF(A23="","",IF(AND(K23="VALID",L23="VALID",M23="VALID",N23="VALID",O23="READY",P23="READY",Q23="VALID",B23&lt;&gt;"",J23&lt;&gt;""),"VALID","INVALID - CONTROL / LINK"))</x:f>
      </x:c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34" t="str">
        <x:f>IF(A24="","",IF(AND(COUNTIF(LISTS!$F$2:$F$9,C24)=1,C24=UPPER(C24)),"VALID","INVALID"))</x:f>
      </x:c>
      <x:c r="L24" s="34" t="str">
        <x:f>IF(A24="","",IF(AND(COUNTIF(LISTS!$G$2:$G$3,H24)=1,H24=UPPER(H24)),"VALID","INVALID"))</x:f>
      </x:c>
      <x:c r="M24" s="34" t="str">
        <x:f>IF(A24="","",IF(AND(COUNTIF(LISTS!$H$2:$H$4,I24)=1,I24=UPPER(I24)),"VALID","INVALID"))</x:f>
      </x:c>
      <x:c r="N24" s="34" t="str">
        <x:f>IF(A24="","",IF(AND(E24&lt;&gt;"",G24&lt;&gt;"",E24&lt;&gt;G24),"VALID","INVALID - DISTINCT EVIDENCE REQUIRED"))</x:f>
      </x:c>
      <x:c r="O24" s="34" t="str">
        <x:f>IF(A24="","",IF(COUNTIFS(EVIDENCE_PACKET!$A$6:$A$205,E24,EVIDENCE_PACKET!$B$6:$B$205,B24,EVIDENCE_PACKET!$O$6:$O$205,"VALID")=1,"READY","INVALID - EVIDENCE A LINK"))</x:f>
      </x:c>
      <x:c r="P24" s="34" t="str">
        <x:f>IF(A24="","",IF(COUNTIFS(EVIDENCE_PACKET!$A$6:$A$205,G24,EVIDENCE_PACKET!$B$6:$B$205,B24,EVIDENCE_PACKET!$O$6:$O$205,"VALID")=1,"READY","INVALID - EVIDENCE B LINK"))</x:f>
      </x:c>
      <x:c r="Q24" s="34" t="str">
        <x:f>IF(A24="","",IF(AND(D24&lt;&gt;"",F24&lt;&gt;""),"VALID","INVALID - STATEMENT REQUIRED"))</x:f>
      </x:c>
      <x:c r="R24" s="34" t="str">
        <x:f>IF(A24="","",IF(AND(K24="VALID",L24="VALID",M24="VALID",N24="VALID",O24="READY",P24="READY",Q24="VALID",B24&lt;&gt;"",J24&lt;&gt;""),"VALID","INVALID - CONTROL / LINK"))</x:f>
      </x:c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34" t="str">
        <x:f>IF(A25="","",IF(AND(COUNTIF(LISTS!$F$2:$F$9,C25)=1,C25=UPPER(C25)),"VALID","INVALID"))</x:f>
      </x:c>
      <x:c r="L25" s="34" t="str">
        <x:f>IF(A25="","",IF(AND(COUNTIF(LISTS!$G$2:$G$3,H25)=1,H25=UPPER(H25)),"VALID","INVALID"))</x:f>
      </x:c>
      <x:c r="M25" s="34" t="str">
        <x:f>IF(A25="","",IF(AND(COUNTIF(LISTS!$H$2:$H$4,I25)=1,I25=UPPER(I25)),"VALID","INVALID"))</x:f>
      </x:c>
      <x:c r="N25" s="34" t="str">
        <x:f>IF(A25="","",IF(AND(E25&lt;&gt;"",G25&lt;&gt;"",E25&lt;&gt;G25),"VALID","INVALID - DISTINCT EVIDENCE REQUIRED"))</x:f>
      </x:c>
      <x:c r="O25" s="34" t="str">
        <x:f>IF(A25="","",IF(COUNTIFS(EVIDENCE_PACKET!$A$6:$A$205,E25,EVIDENCE_PACKET!$B$6:$B$205,B25,EVIDENCE_PACKET!$O$6:$O$205,"VALID")=1,"READY","INVALID - EVIDENCE A LINK"))</x:f>
      </x:c>
      <x:c r="P25" s="34" t="str">
        <x:f>IF(A25="","",IF(COUNTIFS(EVIDENCE_PACKET!$A$6:$A$205,G25,EVIDENCE_PACKET!$B$6:$B$205,B25,EVIDENCE_PACKET!$O$6:$O$205,"VALID")=1,"READY","INVALID - EVIDENCE B LINK"))</x:f>
      </x:c>
      <x:c r="Q25" s="34" t="str">
        <x:f>IF(A25="","",IF(AND(D25&lt;&gt;"",F25&lt;&gt;""),"VALID","INVALID - STATEMENT REQUIRED"))</x:f>
      </x:c>
      <x:c r="R25" s="34" t="str">
        <x:f>IF(A25="","",IF(AND(K25="VALID",L25="VALID",M25="VALID",N25="VALID",O25="READY",P25="READY",Q25="VALID",B25&lt;&gt;"",J25&lt;&gt;""),"VALID","INVALID - CONTROL / LINK"))</x:f>
      </x:c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34" t="str">
        <x:f>IF(A26="","",IF(AND(COUNTIF(LISTS!$F$2:$F$9,C26)=1,C26=UPPER(C26)),"VALID","INVALID"))</x:f>
      </x:c>
      <x:c r="L26" s="34" t="str">
        <x:f>IF(A26="","",IF(AND(COUNTIF(LISTS!$G$2:$G$3,H26)=1,H26=UPPER(H26)),"VALID","INVALID"))</x:f>
      </x:c>
      <x:c r="M26" s="34" t="str">
        <x:f>IF(A26="","",IF(AND(COUNTIF(LISTS!$H$2:$H$4,I26)=1,I26=UPPER(I26)),"VALID","INVALID"))</x:f>
      </x:c>
      <x:c r="N26" s="34" t="str">
        <x:f>IF(A26="","",IF(AND(E26&lt;&gt;"",G26&lt;&gt;"",E26&lt;&gt;G26),"VALID","INVALID - DISTINCT EVIDENCE REQUIRED"))</x:f>
      </x:c>
      <x:c r="O26" s="34" t="str">
        <x:f>IF(A26="","",IF(COUNTIFS(EVIDENCE_PACKET!$A$6:$A$205,E26,EVIDENCE_PACKET!$B$6:$B$205,B26,EVIDENCE_PACKET!$O$6:$O$205,"VALID")=1,"READY","INVALID - EVIDENCE A LINK"))</x:f>
      </x:c>
      <x:c r="P26" s="34" t="str">
        <x:f>IF(A26="","",IF(COUNTIFS(EVIDENCE_PACKET!$A$6:$A$205,G26,EVIDENCE_PACKET!$B$6:$B$205,B26,EVIDENCE_PACKET!$O$6:$O$205,"VALID")=1,"READY","INVALID - EVIDENCE B LINK"))</x:f>
      </x:c>
      <x:c r="Q26" s="34" t="str">
        <x:f>IF(A26="","",IF(AND(D26&lt;&gt;"",F26&lt;&gt;""),"VALID","INVALID - STATEMENT REQUIRED"))</x:f>
      </x:c>
      <x:c r="R26" s="34" t="str">
        <x:f>IF(A26="","",IF(AND(K26="VALID",L26="VALID",M26="VALID",N26="VALID",O26="READY",P26="READY",Q26="VALID",B26&lt;&gt;"",J26&lt;&gt;""),"VALID","INVALID - CONTROL / LINK"))</x:f>
      </x:c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34" t="str">
        <x:f>IF(A27="","",IF(AND(COUNTIF(LISTS!$F$2:$F$9,C27)=1,C27=UPPER(C27)),"VALID","INVALID"))</x:f>
      </x:c>
      <x:c r="L27" s="34" t="str">
        <x:f>IF(A27="","",IF(AND(COUNTIF(LISTS!$G$2:$G$3,H27)=1,H27=UPPER(H27)),"VALID","INVALID"))</x:f>
      </x:c>
      <x:c r="M27" s="34" t="str">
        <x:f>IF(A27="","",IF(AND(COUNTIF(LISTS!$H$2:$H$4,I27)=1,I27=UPPER(I27)),"VALID","INVALID"))</x:f>
      </x:c>
      <x:c r="N27" s="34" t="str">
        <x:f>IF(A27="","",IF(AND(E27&lt;&gt;"",G27&lt;&gt;"",E27&lt;&gt;G27),"VALID","INVALID - DISTINCT EVIDENCE REQUIRED"))</x:f>
      </x:c>
      <x:c r="O27" s="34" t="str">
        <x:f>IF(A27="","",IF(COUNTIFS(EVIDENCE_PACKET!$A$6:$A$205,E27,EVIDENCE_PACKET!$B$6:$B$205,B27,EVIDENCE_PACKET!$O$6:$O$205,"VALID")=1,"READY","INVALID - EVIDENCE A LINK"))</x:f>
      </x:c>
      <x:c r="P27" s="34" t="str">
        <x:f>IF(A27="","",IF(COUNTIFS(EVIDENCE_PACKET!$A$6:$A$205,G27,EVIDENCE_PACKET!$B$6:$B$205,B27,EVIDENCE_PACKET!$O$6:$O$205,"VALID")=1,"READY","INVALID - EVIDENCE B LINK"))</x:f>
      </x:c>
      <x:c r="Q27" s="34" t="str">
        <x:f>IF(A27="","",IF(AND(D27&lt;&gt;"",F27&lt;&gt;""),"VALID","INVALID - STATEMENT REQUIRED"))</x:f>
      </x:c>
      <x:c r="R27" s="34" t="str">
        <x:f>IF(A27="","",IF(AND(K27="VALID",L27="VALID",M27="VALID",N27="VALID",O27="READY",P27="READY",Q27="VALID",B27&lt;&gt;"",J27&lt;&gt;""),"VALID","INVALID - CONTROL / LINK"))</x:f>
      </x:c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34" t="str">
        <x:f>IF(A28="","",IF(AND(COUNTIF(LISTS!$F$2:$F$9,C28)=1,C28=UPPER(C28)),"VALID","INVALID"))</x:f>
      </x:c>
      <x:c r="L28" s="34" t="str">
        <x:f>IF(A28="","",IF(AND(COUNTIF(LISTS!$G$2:$G$3,H28)=1,H28=UPPER(H28)),"VALID","INVALID"))</x:f>
      </x:c>
      <x:c r="M28" s="34" t="str">
        <x:f>IF(A28="","",IF(AND(COUNTIF(LISTS!$H$2:$H$4,I28)=1,I28=UPPER(I28)),"VALID","INVALID"))</x:f>
      </x:c>
      <x:c r="N28" s="34" t="str">
        <x:f>IF(A28="","",IF(AND(E28&lt;&gt;"",G28&lt;&gt;"",E28&lt;&gt;G28),"VALID","INVALID - DISTINCT EVIDENCE REQUIRED"))</x:f>
      </x:c>
      <x:c r="O28" s="34" t="str">
        <x:f>IF(A28="","",IF(COUNTIFS(EVIDENCE_PACKET!$A$6:$A$205,E28,EVIDENCE_PACKET!$B$6:$B$205,B28,EVIDENCE_PACKET!$O$6:$O$205,"VALID")=1,"READY","INVALID - EVIDENCE A LINK"))</x:f>
      </x:c>
      <x:c r="P28" s="34" t="str">
        <x:f>IF(A28="","",IF(COUNTIFS(EVIDENCE_PACKET!$A$6:$A$205,G28,EVIDENCE_PACKET!$B$6:$B$205,B28,EVIDENCE_PACKET!$O$6:$O$205,"VALID")=1,"READY","INVALID - EVIDENCE B LINK"))</x:f>
      </x:c>
      <x:c r="Q28" s="34" t="str">
        <x:f>IF(A28="","",IF(AND(D28&lt;&gt;"",F28&lt;&gt;""),"VALID","INVALID - STATEMENT REQUIRED"))</x:f>
      </x:c>
      <x:c r="R28" s="34" t="str">
        <x:f>IF(A28="","",IF(AND(K28="VALID",L28="VALID",M28="VALID",N28="VALID",O28="READY",P28="READY",Q28="VALID",B28&lt;&gt;"",J28&lt;&gt;""),"VALID","INVALID - CONTROL / LINK"))</x:f>
      </x:c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34" t="str">
        <x:f>IF(A29="","",IF(AND(COUNTIF(LISTS!$F$2:$F$9,C29)=1,C29=UPPER(C29)),"VALID","INVALID"))</x:f>
      </x:c>
      <x:c r="L29" s="34" t="str">
        <x:f>IF(A29="","",IF(AND(COUNTIF(LISTS!$G$2:$G$3,H29)=1,H29=UPPER(H29)),"VALID","INVALID"))</x:f>
      </x:c>
      <x:c r="M29" s="34" t="str">
        <x:f>IF(A29="","",IF(AND(COUNTIF(LISTS!$H$2:$H$4,I29)=1,I29=UPPER(I29)),"VALID","INVALID"))</x:f>
      </x:c>
      <x:c r="N29" s="34" t="str">
        <x:f>IF(A29="","",IF(AND(E29&lt;&gt;"",G29&lt;&gt;"",E29&lt;&gt;G29),"VALID","INVALID - DISTINCT EVIDENCE REQUIRED"))</x:f>
      </x:c>
      <x:c r="O29" s="34" t="str">
        <x:f>IF(A29="","",IF(COUNTIFS(EVIDENCE_PACKET!$A$6:$A$205,E29,EVIDENCE_PACKET!$B$6:$B$205,B29,EVIDENCE_PACKET!$O$6:$O$205,"VALID")=1,"READY","INVALID - EVIDENCE A LINK"))</x:f>
      </x:c>
      <x:c r="P29" s="34" t="str">
        <x:f>IF(A29="","",IF(COUNTIFS(EVIDENCE_PACKET!$A$6:$A$205,G29,EVIDENCE_PACKET!$B$6:$B$205,B29,EVIDENCE_PACKET!$O$6:$O$205,"VALID")=1,"READY","INVALID - EVIDENCE B LINK"))</x:f>
      </x:c>
      <x:c r="Q29" s="34" t="str">
        <x:f>IF(A29="","",IF(AND(D29&lt;&gt;"",F29&lt;&gt;""),"VALID","INVALID - STATEMENT REQUIRED"))</x:f>
      </x:c>
      <x:c r="R29" s="34" t="str">
        <x:f>IF(A29="","",IF(AND(K29="VALID",L29="VALID",M29="VALID",N29="VALID",O29="READY",P29="READY",Q29="VALID",B29&lt;&gt;"",J29&lt;&gt;""),"VALID","INVALID - CONTROL / LINK"))</x:f>
      </x:c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34" t="str">
        <x:f>IF(A30="","",IF(AND(COUNTIF(LISTS!$F$2:$F$9,C30)=1,C30=UPPER(C30)),"VALID","INVALID"))</x:f>
      </x:c>
      <x:c r="L30" s="34" t="str">
        <x:f>IF(A30="","",IF(AND(COUNTIF(LISTS!$G$2:$G$3,H30)=1,H30=UPPER(H30)),"VALID","INVALID"))</x:f>
      </x:c>
      <x:c r="M30" s="34" t="str">
        <x:f>IF(A30="","",IF(AND(COUNTIF(LISTS!$H$2:$H$4,I30)=1,I30=UPPER(I30)),"VALID","INVALID"))</x:f>
      </x:c>
      <x:c r="N30" s="34" t="str">
        <x:f>IF(A30="","",IF(AND(E30&lt;&gt;"",G30&lt;&gt;"",E30&lt;&gt;G30),"VALID","INVALID - DISTINCT EVIDENCE REQUIRED"))</x:f>
      </x:c>
      <x:c r="O30" s="34" t="str">
        <x:f>IF(A30="","",IF(COUNTIFS(EVIDENCE_PACKET!$A$6:$A$205,E30,EVIDENCE_PACKET!$B$6:$B$205,B30,EVIDENCE_PACKET!$O$6:$O$205,"VALID")=1,"READY","INVALID - EVIDENCE A LINK"))</x:f>
      </x:c>
      <x:c r="P30" s="34" t="str">
        <x:f>IF(A30="","",IF(COUNTIFS(EVIDENCE_PACKET!$A$6:$A$205,G30,EVIDENCE_PACKET!$B$6:$B$205,B30,EVIDENCE_PACKET!$O$6:$O$205,"VALID")=1,"READY","INVALID - EVIDENCE B LINK"))</x:f>
      </x:c>
      <x:c r="Q30" s="34" t="str">
        <x:f>IF(A30="","",IF(AND(D30&lt;&gt;"",F30&lt;&gt;""),"VALID","INVALID - STATEMENT REQUIRED"))</x:f>
      </x:c>
      <x:c r="R30" s="34" t="str">
        <x:f>IF(A30="","",IF(AND(K30="VALID",L30="VALID",M30="VALID",N30="VALID",O30="READY",P30="READY",Q30="VALID",B30&lt;&gt;"",J30&lt;&gt;""),"VALID","INVALID - CONTROL / LINK"))</x:f>
      </x:c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34" t="str">
        <x:f>IF(A31="","",IF(AND(COUNTIF(LISTS!$F$2:$F$9,C31)=1,C31=UPPER(C31)),"VALID","INVALID"))</x:f>
      </x:c>
      <x:c r="L31" s="34" t="str">
        <x:f>IF(A31="","",IF(AND(COUNTIF(LISTS!$G$2:$G$3,H31)=1,H31=UPPER(H31)),"VALID","INVALID"))</x:f>
      </x:c>
      <x:c r="M31" s="34" t="str">
        <x:f>IF(A31="","",IF(AND(COUNTIF(LISTS!$H$2:$H$4,I31)=1,I31=UPPER(I31)),"VALID","INVALID"))</x:f>
      </x:c>
      <x:c r="N31" s="34" t="str">
        <x:f>IF(A31="","",IF(AND(E31&lt;&gt;"",G31&lt;&gt;"",E31&lt;&gt;G31),"VALID","INVALID - DISTINCT EVIDENCE REQUIRED"))</x:f>
      </x:c>
      <x:c r="O31" s="34" t="str">
        <x:f>IF(A31="","",IF(COUNTIFS(EVIDENCE_PACKET!$A$6:$A$205,E31,EVIDENCE_PACKET!$B$6:$B$205,B31,EVIDENCE_PACKET!$O$6:$O$205,"VALID")=1,"READY","INVALID - EVIDENCE A LINK"))</x:f>
      </x:c>
      <x:c r="P31" s="34" t="str">
        <x:f>IF(A31="","",IF(COUNTIFS(EVIDENCE_PACKET!$A$6:$A$205,G31,EVIDENCE_PACKET!$B$6:$B$205,B31,EVIDENCE_PACKET!$O$6:$O$205,"VALID")=1,"READY","INVALID - EVIDENCE B LINK"))</x:f>
      </x:c>
      <x:c r="Q31" s="34" t="str">
        <x:f>IF(A31="","",IF(AND(D31&lt;&gt;"",F31&lt;&gt;""),"VALID","INVALID - STATEMENT REQUIRED"))</x:f>
      </x:c>
      <x:c r="R31" s="34" t="str">
        <x:f>IF(A31="","",IF(AND(K31="VALID",L31="VALID",M31="VALID",N31="VALID",O31="READY",P31="READY",Q31="VALID",B31&lt;&gt;"",J31&lt;&gt;""),"VALID","INVALID - CONTROL / LINK"))</x:f>
      </x:c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34" t="str">
        <x:f>IF(A32="","",IF(AND(COUNTIF(LISTS!$F$2:$F$9,C32)=1,C32=UPPER(C32)),"VALID","INVALID"))</x:f>
      </x:c>
      <x:c r="L32" s="34" t="str">
        <x:f>IF(A32="","",IF(AND(COUNTIF(LISTS!$G$2:$G$3,H32)=1,H32=UPPER(H32)),"VALID","INVALID"))</x:f>
      </x:c>
      <x:c r="M32" s="34" t="str">
        <x:f>IF(A32="","",IF(AND(COUNTIF(LISTS!$H$2:$H$4,I32)=1,I32=UPPER(I32)),"VALID","INVALID"))</x:f>
      </x:c>
      <x:c r="N32" s="34" t="str">
        <x:f>IF(A32="","",IF(AND(E32&lt;&gt;"",G32&lt;&gt;"",E32&lt;&gt;G32),"VALID","INVALID - DISTINCT EVIDENCE REQUIRED"))</x:f>
      </x:c>
      <x:c r="O32" s="34" t="str">
        <x:f>IF(A32="","",IF(COUNTIFS(EVIDENCE_PACKET!$A$6:$A$205,E32,EVIDENCE_PACKET!$B$6:$B$205,B32,EVIDENCE_PACKET!$O$6:$O$205,"VALID")=1,"READY","INVALID - EVIDENCE A LINK"))</x:f>
      </x:c>
      <x:c r="P32" s="34" t="str">
        <x:f>IF(A32="","",IF(COUNTIFS(EVIDENCE_PACKET!$A$6:$A$205,G32,EVIDENCE_PACKET!$B$6:$B$205,B32,EVIDENCE_PACKET!$O$6:$O$205,"VALID")=1,"READY","INVALID - EVIDENCE B LINK"))</x:f>
      </x:c>
      <x:c r="Q32" s="34" t="str">
        <x:f>IF(A32="","",IF(AND(D32&lt;&gt;"",F32&lt;&gt;""),"VALID","INVALID - STATEMENT REQUIRED"))</x:f>
      </x:c>
      <x:c r="R32" s="34" t="str">
        <x:f>IF(A32="","",IF(AND(K32="VALID",L32="VALID",M32="VALID",N32="VALID",O32="READY",P32="READY",Q32="VALID",B32&lt;&gt;"",J32&lt;&gt;""),"VALID","INVALID - CONTROL / LINK"))</x:f>
      </x:c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34" t="str">
        <x:f>IF(A33="","",IF(AND(COUNTIF(LISTS!$F$2:$F$9,C33)=1,C33=UPPER(C33)),"VALID","INVALID"))</x:f>
      </x:c>
      <x:c r="L33" s="34" t="str">
        <x:f>IF(A33="","",IF(AND(COUNTIF(LISTS!$G$2:$G$3,H33)=1,H33=UPPER(H33)),"VALID","INVALID"))</x:f>
      </x:c>
      <x:c r="M33" s="34" t="str">
        <x:f>IF(A33="","",IF(AND(COUNTIF(LISTS!$H$2:$H$4,I33)=1,I33=UPPER(I33)),"VALID","INVALID"))</x:f>
      </x:c>
      <x:c r="N33" s="34" t="str">
        <x:f>IF(A33="","",IF(AND(E33&lt;&gt;"",G33&lt;&gt;"",E33&lt;&gt;G33),"VALID","INVALID - DISTINCT EVIDENCE REQUIRED"))</x:f>
      </x:c>
      <x:c r="O33" s="34" t="str">
        <x:f>IF(A33="","",IF(COUNTIFS(EVIDENCE_PACKET!$A$6:$A$205,E33,EVIDENCE_PACKET!$B$6:$B$205,B33,EVIDENCE_PACKET!$O$6:$O$205,"VALID")=1,"READY","INVALID - EVIDENCE A LINK"))</x:f>
      </x:c>
      <x:c r="P33" s="34" t="str">
        <x:f>IF(A33="","",IF(COUNTIFS(EVIDENCE_PACKET!$A$6:$A$205,G33,EVIDENCE_PACKET!$B$6:$B$205,B33,EVIDENCE_PACKET!$O$6:$O$205,"VALID")=1,"READY","INVALID - EVIDENCE B LINK"))</x:f>
      </x:c>
      <x:c r="Q33" s="34" t="str">
        <x:f>IF(A33="","",IF(AND(D33&lt;&gt;"",F33&lt;&gt;""),"VALID","INVALID - STATEMENT REQUIRED"))</x:f>
      </x:c>
      <x:c r="R33" s="34" t="str">
        <x:f>IF(A33="","",IF(AND(K33="VALID",L33="VALID",M33="VALID",N33="VALID",O33="READY",P33="READY",Q33="VALID",B33&lt;&gt;"",J33&lt;&gt;""),"VALID","INVALID - CONTROL / LINK"))</x:f>
      </x:c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34" t="str">
        <x:f>IF(A34="","",IF(AND(COUNTIF(LISTS!$F$2:$F$9,C34)=1,C34=UPPER(C34)),"VALID","INVALID"))</x:f>
      </x:c>
      <x:c r="L34" s="34" t="str">
        <x:f>IF(A34="","",IF(AND(COUNTIF(LISTS!$G$2:$G$3,H34)=1,H34=UPPER(H34)),"VALID","INVALID"))</x:f>
      </x:c>
      <x:c r="M34" s="34" t="str">
        <x:f>IF(A34="","",IF(AND(COUNTIF(LISTS!$H$2:$H$4,I34)=1,I34=UPPER(I34)),"VALID","INVALID"))</x:f>
      </x:c>
      <x:c r="N34" s="34" t="str">
        <x:f>IF(A34="","",IF(AND(E34&lt;&gt;"",G34&lt;&gt;"",E34&lt;&gt;G34),"VALID","INVALID - DISTINCT EVIDENCE REQUIRED"))</x:f>
      </x:c>
      <x:c r="O34" s="34" t="str">
        <x:f>IF(A34="","",IF(COUNTIFS(EVIDENCE_PACKET!$A$6:$A$205,E34,EVIDENCE_PACKET!$B$6:$B$205,B34,EVIDENCE_PACKET!$O$6:$O$205,"VALID")=1,"READY","INVALID - EVIDENCE A LINK"))</x:f>
      </x:c>
      <x:c r="P34" s="34" t="str">
        <x:f>IF(A34="","",IF(COUNTIFS(EVIDENCE_PACKET!$A$6:$A$205,G34,EVIDENCE_PACKET!$B$6:$B$205,B34,EVIDENCE_PACKET!$O$6:$O$205,"VALID")=1,"READY","INVALID - EVIDENCE B LINK"))</x:f>
      </x:c>
      <x:c r="Q34" s="34" t="str">
        <x:f>IF(A34="","",IF(AND(D34&lt;&gt;"",F34&lt;&gt;""),"VALID","INVALID - STATEMENT REQUIRED"))</x:f>
      </x:c>
      <x:c r="R34" s="34" t="str">
        <x:f>IF(A34="","",IF(AND(K34="VALID",L34="VALID",M34="VALID",N34="VALID",O34="READY",P34="READY",Q34="VALID",B34&lt;&gt;"",J34&lt;&gt;""),"VALID","INVALID - CONTROL / LINK"))</x:f>
      </x:c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34" t="str">
        <x:f>IF(A35="","",IF(AND(COUNTIF(LISTS!$F$2:$F$9,C35)=1,C35=UPPER(C35)),"VALID","INVALID"))</x:f>
      </x:c>
      <x:c r="L35" s="34" t="str">
        <x:f>IF(A35="","",IF(AND(COUNTIF(LISTS!$G$2:$G$3,H35)=1,H35=UPPER(H35)),"VALID","INVALID"))</x:f>
      </x:c>
      <x:c r="M35" s="34" t="str">
        <x:f>IF(A35="","",IF(AND(COUNTIF(LISTS!$H$2:$H$4,I35)=1,I35=UPPER(I35)),"VALID","INVALID"))</x:f>
      </x:c>
      <x:c r="N35" s="34" t="str">
        <x:f>IF(A35="","",IF(AND(E35&lt;&gt;"",G35&lt;&gt;"",E35&lt;&gt;G35),"VALID","INVALID - DISTINCT EVIDENCE REQUIRED"))</x:f>
      </x:c>
      <x:c r="O35" s="34" t="str">
        <x:f>IF(A35="","",IF(COUNTIFS(EVIDENCE_PACKET!$A$6:$A$205,E35,EVIDENCE_PACKET!$B$6:$B$205,B35,EVIDENCE_PACKET!$O$6:$O$205,"VALID")=1,"READY","INVALID - EVIDENCE A LINK"))</x:f>
      </x:c>
      <x:c r="P35" s="34" t="str">
        <x:f>IF(A35="","",IF(COUNTIFS(EVIDENCE_PACKET!$A$6:$A$205,G35,EVIDENCE_PACKET!$B$6:$B$205,B35,EVIDENCE_PACKET!$O$6:$O$205,"VALID")=1,"READY","INVALID - EVIDENCE B LINK"))</x:f>
      </x:c>
      <x:c r="Q35" s="34" t="str">
        <x:f>IF(A35="","",IF(AND(D35&lt;&gt;"",F35&lt;&gt;""),"VALID","INVALID - STATEMENT REQUIRED"))</x:f>
      </x:c>
      <x:c r="R35" s="34" t="str">
        <x:f>IF(A35="","",IF(AND(K35="VALID",L35="VALID",M35="VALID",N35="VALID",O35="READY",P35="READY",Q35="VALID",B35&lt;&gt;"",J35&lt;&gt;""),"VALID","INVALID - CONTROL / LINK"))</x:f>
      </x:c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34" t="str">
        <x:f>IF(A36="","",IF(AND(COUNTIF(LISTS!$F$2:$F$9,C36)=1,C36=UPPER(C36)),"VALID","INVALID"))</x:f>
      </x:c>
      <x:c r="L36" s="34" t="str">
        <x:f>IF(A36="","",IF(AND(COUNTIF(LISTS!$G$2:$G$3,H36)=1,H36=UPPER(H36)),"VALID","INVALID"))</x:f>
      </x:c>
      <x:c r="M36" s="34" t="str">
        <x:f>IF(A36="","",IF(AND(COUNTIF(LISTS!$H$2:$H$4,I36)=1,I36=UPPER(I36)),"VALID","INVALID"))</x:f>
      </x:c>
      <x:c r="N36" s="34" t="str">
        <x:f>IF(A36="","",IF(AND(E36&lt;&gt;"",G36&lt;&gt;"",E36&lt;&gt;G36),"VALID","INVALID - DISTINCT EVIDENCE REQUIRED"))</x:f>
      </x:c>
      <x:c r="O36" s="34" t="str">
        <x:f>IF(A36="","",IF(COUNTIFS(EVIDENCE_PACKET!$A$6:$A$205,E36,EVIDENCE_PACKET!$B$6:$B$205,B36,EVIDENCE_PACKET!$O$6:$O$205,"VALID")=1,"READY","INVALID - EVIDENCE A LINK"))</x:f>
      </x:c>
      <x:c r="P36" s="34" t="str">
        <x:f>IF(A36="","",IF(COUNTIFS(EVIDENCE_PACKET!$A$6:$A$205,G36,EVIDENCE_PACKET!$B$6:$B$205,B36,EVIDENCE_PACKET!$O$6:$O$205,"VALID")=1,"READY","INVALID - EVIDENCE B LINK"))</x:f>
      </x:c>
      <x:c r="Q36" s="34" t="str">
        <x:f>IF(A36="","",IF(AND(D36&lt;&gt;"",F36&lt;&gt;""),"VALID","INVALID - STATEMENT REQUIRED"))</x:f>
      </x:c>
      <x:c r="R36" s="34" t="str">
        <x:f>IF(A36="","",IF(AND(K36="VALID",L36="VALID",M36="VALID",N36="VALID",O36="READY",P36="READY",Q36="VALID",B36&lt;&gt;"",J36&lt;&gt;""),"VALID","INVALID - CONTROL / LINK"))</x:f>
      </x:c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34" t="str">
        <x:f>IF(A37="","",IF(AND(COUNTIF(LISTS!$F$2:$F$9,C37)=1,C37=UPPER(C37)),"VALID","INVALID"))</x:f>
      </x:c>
      <x:c r="L37" s="34" t="str">
        <x:f>IF(A37="","",IF(AND(COUNTIF(LISTS!$G$2:$G$3,H37)=1,H37=UPPER(H37)),"VALID","INVALID"))</x:f>
      </x:c>
      <x:c r="M37" s="34" t="str">
        <x:f>IF(A37="","",IF(AND(COUNTIF(LISTS!$H$2:$H$4,I37)=1,I37=UPPER(I37)),"VALID","INVALID"))</x:f>
      </x:c>
      <x:c r="N37" s="34" t="str">
        <x:f>IF(A37="","",IF(AND(E37&lt;&gt;"",G37&lt;&gt;"",E37&lt;&gt;G37),"VALID","INVALID - DISTINCT EVIDENCE REQUIRED"))</x:f>
      </x:c>
      <x:c r="O37" s="34" t="str">
        <x:f>IF(A37="","",IF(COUNTIFS(EVIDENCE_PACKET!$A$6:$A$205,E37,EVIDENCE_PACKET!$B$6:$B$205,B37,EVIDENCE_PACKET!$O$6:$O$205,"VALID")=1,"READY","INVALID - EVIDENCE A LINK"))</x:f>
      </x:c>
      <x:c r="P37" s="34" t="str">
        <x:f>IF(A37="","",IF(COUNTIFS(EVIDENCE_PACKET!$A$6:$A$205,G37,EVIDENCE_PACKET!$B$6:$B$205,B37,EVIDENCE_PACKET!$O$6:$O$205,"VALID")=1,"READY","INVALID - EVIDENCE B LINK"))</x:f>
      </x:c>
      <x:c r="Q37" s="34" t="str">
        <x:f>IF(A37="","",IF(AND(D37&lt;&gt;"",F37&lt;&gt;""),"VALID","INVALID - STATEMENT REQUIRED"))</x:f>
      </x:c>
      <x:c r="R37" s="34" t="str">
        <x:f>IF(A37="","",IF(AND(K37="VALID",L37="VALID",M37="VALID",N37="VALID",O37="READY",P37="READY",Q37="VALID",B37&lt;&gt;"",J37&lt;&gt;""),"VALID","INVALID - CONTROL / LINK"))</x:f>
      </x:c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34" t="str">
        <x:f>IF(A38="","",IF(AND(COUNTIF(LISTS!$F$2:$F$9,C38)=1,C38=UPPER(C38)),"VALID","INVALID"))</x:f>
      </x:c>
      <x:c r="L38" s="34" t="str">
        <x:f>IF(A38="","",IF(AND(COUNTIF(LISTS!$G$2:$G$3,H38)=1,H38=UPPER(H38)),"VALID","INVALID"))</x:f>
      </x:c>
      <x:c r="M38" s="34" t="str">
        <x:f>IF(A38="","",IF(AND(COUNTIF(LISTS!$H$2:$H$4,I38)=1,I38=UPPER(I38)),"VALID","INVALID"))</x:f>
      </x:c>
      <x:c r="N38" s="34" t="str">
        <x:f>IF(A38="","",IF(AND(E38&lt;&gt;"",G38&lt;&gt;"",E38&lt;&gt;G38),"VALID","INVALID - DISTINCT EVIDENCE REQUIRED"))</x:f>
      </x:c>
      <x:c r="O38" s="34" t="str">
        <x:f>IF(A38="","",IF(COUNTIFS(EVIDENCE_PACKET!$A$6:$A$205,E38,EVIDENCE_PACKET!$B$6:$B$205,B38,EVIDENCE_PACKET!$O$6:$O$205,"VALID")=1,"READY","INVALID - EVIDENCE A LINK"))</x:f>
      </x:c>
      <x:c r="P38" s="34" t="str">
        <x:f>IF(A38="","",IF(COUNTIFS(EVIDENCE_PACKET!$A$6:$A$205,G38,EVIDENCE_PACKET!$B$6:$B$205,B38,EVIDENCE_PACKET!$O$6:$O$205,"VALID")=1,"READY","INVALID - EVIDENCE B LINK"))</x:f>
      </x:c>
      <x:c r="Q38" s="34" t="str">
        <x:f>IF(A38="","",IF(AND(D38&lt;&gt;"",F38&lt;&gt;""),"VALID","INVALID - STATEMENT REQUIRED"))</x:f>
      </x:c>
      <x:c r="R38" s="34" t="str">
        <x:f>IF(A38="","",IF(AND(K38="VALID",L38="VALID",M38="VALID",N38="VALID",O38="READY",P38="READY",Q38="VALID",B38&lt;&gt;"",J38&lt;&gt;""),"VALID","INVALID - CONTROL / LINK"))</x:f>
      </x:c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34" t="str">
        <x:f>IF(A39="","",IF(AND(COUNTIF(LISTS!$F$2:$F$9,C39)=1,C39=UPPER(C39)),"VALID","INVALID"))</x:f>
      </x:c>
      <x:c r="L39" s="34" t="str">
        <x:f>IF(A39="","",IF(AND(COUNTIF(LISTS!$G$2:$G$3,H39)=1,H39=UPPER(H39)),"VALID","INVALID"))</x:f>
      </x:c>
      <x:c r="M39" s="34" t="str">
        <x:f>IF(A39="","",IF(AND(COUNTIF(LISTS!$H$2:$H$4,I39)=1,I39=UPPER(I39)),"VALID","INVALID"))</x:f>
      </x:c>
      <x:c r="N39" s="34" t="str">
        <x:f>IF(A39="","",IF(AND(E39&lt;&gt;"",G39&lt;&gt;"",E39&lt;&gt;G39),"VALID","INVALID - DISTINCT EVIDENCE REQUIRED"))</x:f>
      </x:c>
      <x:c r="O39" s="34" t="str">
        <x:f>IF(A39="","",IF(COUNTIFS(EVIDENCE_PACKET!$A$6:$A$205,E39,EVIDENCE_PACKET!$B$6:$B$205,B39,EVIDENCE_PACKET!$O$6:$O$205,"VALID")=1,"READY","INVALID - EVIDENCE A LINK"))</x:f>
      </x:c>
      <x:c r="P39" s="34" t="str">
        <x:f>IF(A39="","",IF(COUNTIFS(EVIDENCE_PACKET!$A$6:$A$205,G39,EVIDENCE_PACKET!$B$6:$B$205,B39,EVIDENCE_PACKET!$O$6:$O$205,"VALID")=1,"READY","INVALID - EVIDENCE B LINK"))</x:f>
      </x:c>
      <x:c r="Q39" s="34" t="str">
        <x:f>IF(A39="","",IF(AND(D39&lt;&gt;"",F39&lt;&gt;""),"VALID","INVALID - STATEMENT REQUIRED"))</x:f>
      </x:c>
      <x:c r="R39" s="34" t="str">
        <x:f>IF(A39="","",IF(AND(K39="VALID",L39="VALID",M39="VALID",N39="VALID",O39="READY",P39="READY",Q39="VALID",B39&lt;&gt;"",J39&lt;&gt;""),"VALID","INVALID - CONTROL / LINK"))</x:f>
      </x:c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34" t="str">
        <x:f>IF(A40="","",IF(AND(COUNTIF(LISTS!$F$2:$F$9,C40)=1,C40=UPPER(C40)),"VALID","INVALID"))</x:f>
      </x:c>
      <x:c r="L40" s="34" t="str">
        <x:f>IF(A40="","",IF(AND(COUNTIF(LISTS!$G$2:$G$3,H40)=1,H40=UPPER(H40)),"VALID","INVALID"))</x:f>
      </x:c>
      <x:c r="M40" s="34" t="str">
        <x:f>IF(A40="","",IF(AND(COUNTIF(LISTS!$H$2:$H$4,I40)=1,I40=UPPER(I40)),"VALID","INVALID"))</x:f>
      </x:c>
      <x:c r="N40" s="34" t="str">
        <x:f>IF(A40="","",IF(AND(E40&lt;&gt;"",G40&lt;&gt;"",E40&lt;&gt;G40),"VALID","INVALID - DISTINCT EVIDENCE REQUIRED"))</x:f>
      </x:c>
      <x:c r="O40" s="34" t="str">
        <x:f>IF(A40="","",IF(COUNTIFS(EVIDENCE_PACKET!$A$6:$A$205,E40,EVIDENCE_PACKET!$B$6:$B$205,B40,EVIDENCE_PACKET!$O$6:$O$205,"VALID")=1,"READY","INVALID - EVIDENCE A LINK"))</x:f>
      </x:c>
      <x:c r="P40" s="34" t="str">
        <x:f>IF(A40="","",IF(COUNTIFS(EVIDENCE_PACKET!$A$6:$A$205,G40,EVIDENCE_PACKET!$B$6:$B$205,B40,EVIDENCE_PACKET!$O$6:$O$205,"VALID")=1,"READY","INVALID - EVIDENCE B LINK"))</x:f>
      </x:c>
      <x:c r="Q40" s="34" t="str">
        <x:f>IF(A40="","",IF(AND(D40&lt;&gt;"",F40&lt;&gt;""),"VALID","INVALID - STATEMENT REQUIRED"))</x:f>
      </x:c>
      <x:c r="R40" s="34" t="str">
        <x:f>IF(A40="","",IF(AND(K40="VALID",L40="VALID",M40="VALID",N40="VALID",O40="READY",P40="READY",Q40="VALID",B40&lt;&gt;"",J40&lt;&gt;""),"VALID","INVALID - CONTROL / LINK"))</x:f>
      </x:c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34" t="str">
        <x:f>IF(A41="","",IF(AND(COUNTIF(LISTS!$F$2:$F$9,C41)=1,C41=UPPER(C41)),"VALID","INVALID"))</x:f>
      </x:c>
      <x:c r="L41" s="34" t="str">
        <x:f>IF(A41="","",IF(AND(COUNTIF(LISTS!$G$2:$G$3,H41)=1,H41=UPPER(H41)),"VALID","INVALID"))</x:f>
      </x:c>
      <x:c r="M41" s="34" t="str">
        <x:f>IF(A41="","",IF(AND(COUNTIF(LISTS!$H$2:$H$4,I41)=1,I41=UPPER(I41)),"VALID","INVALID"))</x:f>
      </x:c>
      <x:c r="N41" s="34" t="str">
        <x:f>IF(A41="","",IF(AND(E41&lt;&gt;"",G41&lt;&gt;"",E41&lt;&gt;G41),"VALID","INVALID - DISTINCT EVIDENCE REQUIRED"))</x:f>
      </x:c>
      <x:c r="O41" s="34" t="str">
        <x:f>IF(A41="","",IF(COUNTIFS(EVIDENCE_PACKET!$A$6:$A$205,E41,EVIDENCE_PACKET!$B$6:$B$205,B41,EVIDENCE_PACKET!$O$6:$O$205,"VALID")=1,"READY","INVALID - EVIDENCE A LINK"))</x:f>
      </x:c>
      <x:c r="P41" s="34" t="str">
        <x:f>IF(A41="","",IF(COUNTIFS(EVIDENCE_PACKET!$A$6:$A$205,G41,EVIDENCE_PACKET!$B$6:$B$205,B41,EVIDENCE_PACKET!$O$6:$O$205,"VALID")=1,"READY","INVALID - EVIDENCE B LINK"))</x:f>
      </x:c>
      <x:c r="Q41" s="34" t="str">
        <x:f>IF(A41="","",IF(AND(D41&lt;&gt;"",F41&lt;&gt;""),"VALID","INVALID - STATEMENT REQUIRED"))</x:f>
      </x:c>
      <x:c r="R41" s="34" t="str">
        <x:f>IF(A41="","",IF(AND(K41="VALID",L41="VALID",M41="VALID",N41="VALID",O41="READY",P41="READY",Q41="VALID",B41&lt;&gt;"",J41&lt;&gt;""),"VALID","INVALID - CONTROL / LINK"))</x:f>
      </x:c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34" t="str">
        <x:f>IF(A42="","",IF(AND(COUNTIF(LISTS!$F$2:$F$9,C42)=1,C42=UPPER(C42)),"VALID","INVALID"))</x:f>
      </x:c>
      <x:c r="L42" s="34" t="str">
        <x:f>IF(A42="","",IF(AND(COUNTIF(LISTS!$G$2:$G$3,H42)=1,H42=UPPER(H42)),"VALID","INVALID"))</x:f>
      </x:c>
      <x:c r="M42" s="34" t="str">
        <x:f>IF(A42="","",IF(AND(COUNTIF(LISTS!$H$2:$H$4,I42)=1,I42=UPPER(I42)),"VALID","INVALID"))</x:f>
      </x:c>
      <x:c r="N42" s="34" t="str">
        <x:f>IF(A42="","",IF(AND(E42&lt;&gt;"",G42&lt;&gt;"",E42&lt;&gt;G42),"VALID","INVALID - DISTINCT EVIDENCE REQUIRED"))</x:f>
      </x:c>
      <x:c r="O42" s="34" t="str">
        <x:f>IF(A42="","",IF(COUNTIFS(EVIDENCE_PACKET!$A$6:$A$205,E42,EVIDENCE_PACKET!$B$6:$B$205,B42,EVIDENCE_PACKET!$O$6:$O$205,"VALID")=1,"READY","INVALID - EVIDENCE A LINK"))</x:f>
      </x:c>
      <x:c r="P42" s="34" t="str">
        <x:f>IF(A42="","",IF(COUNTIFS(EVIDENCE_PACKET!$A$6:$A$205,G42,EVIDENCE_PACKET!$B$6:$B$205,B42,EVIDENCE_PACKET!$O$6:$O$205,"VALID")=1,"READY","INVALID - EVIDENCE B LINK"))</x:f>
      </x:c>
      <x:c r="Q42" s="34" t="str">
        <x:f>IF(A42="","",IF(AND(D42&lt;&gt;"",F42&lt;&gt;""),"VALID","INVALID - STATEMENT REQUIRED"))</x:f>
      </x:c>
      <x:c r="R42" s="34" t="str">
        <x:f>IF(A42="","",IF(AND(K42="VALID",L42="VALID",M42="VALID",N42="VALID",O42="READY",P42="READY",Q42="VALID",B42&lt;&gt;"",J42&lt;&gt;""),"VALID","INVALID - CONTROL / LINK"))</x:f>
      </x:c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34" t="str">
        <x:f>IF(A43="","",IF(AND(COUNTIF(LISTS!$F$2:$F$9,C43)=1,C43=UPPER(C43)),"VALID","INVALID"))</x:f>
      </x:c>
      <x:c r="L43" s="34" t="str">
        <x:f>IF(A43="","",IF(AND(COUNTIF(LISTS!$G$2:$G$3,H43)=1,H43=UPPER(H43)),"VALID","INVALID"))</x:f>
      </x:c>
      <x:c r="M43" s="34" t="str">
        <x:f>IF(A43="","",IF(AND(COUNTIF(LISTS!$H$2:$H$4,I43)=1,I43=UPPER(I43)),"VALID","INVALID"))</x:f>
      </x:c>
      <x:c r="N43" s="34" t="str">
        <x:f>IF(A43="","",IF(AND(E43&lt;&gt;"",G43&lt;&gt;"",E43&lt;&gt;G43),"VALID","INVALID - DISTINCT EVIDENCE REQUIRED"))</x:f>
      </x:c>
      <x:c r="O43" s="34" t="str">
        <x:f>IF(A43="","",IF(COUNTIFS(EVIDENCE_PACKET!$A$6:$A$205,E43,EVIDENCE_PACKET!$B$6:$B$205,B43,EVIDENCE_PACKET!$O$6:$O$205,"VALID")=1,"READY","INVALID - EVIDENCE A LINK"))</x:f>
      </x:c>
      <x:c r="P43" s="34" t="str">
        <x:f>IF(A43="","",IF(COUNTIFS(EVIDENCE_PACKET!$A$6:$A$205,G43,EVIDENCE_PACKET!$B$6:$B$205,B43,EVIDENCE_PACKET!$O$6:$O$205,"VALID")=1,"READY","INVALID - EVIDENCE B LINK"))</x:f>
      </x:c>
      <x:c r="Q43" s="34" t="str">
        <x:f>IF(A43="","",IF(AND(D43&lt;&gt;"",F43&lt;&gt;""),"VALID","INVALID - STATEMENT REQUIRED"))</x:f>
      </x:c>
      <x:c r="R43" s="34" t="str">
        <x:f>IF(A43="","",IF(AND(K43="VALID",L43="VALID",M43="VALID",N43="VALID",O43="READY",P43="READY",Q43="VALID",B43&lt;&gt;"",J43&lt;&gt;""),"VALID","INVALID - CONTROL / LINK"))</x:f>
      </x:c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34" t="str">
        <x:f>IF(A44="","",IF(AND(COUNTIF(LISTS!$F$2:$F$9,C44)=1,C44=UPPER(C44)),"VALID","INVALID"))</x:f>
      </x:c>
      <x:c r="L44" s="34" t="str">
        <x:f>IF(A44="","",IF(AND(COUNTIF(LISTS!$G$2:$G$3,H44)=1,H44=UPPER(H44)),"VALID","INVALID"))</x:f>
      </x:c>
      <x:c r="M44" s="34" t="str">
        <x:f>IF(A44="","",IF(AND(COUNTIF(LISTS!$H$2:$H$4,I44)=1,I44=UPPER(I44)),"VALID","INVALID"))</x:f>
      </x:c>
      <x:c r="N44" s="34" t="str">
        <x:f>IF(A44="","",IF(AND(E44&lt;&gt;"",G44&lt;&gt;"",E44&lt;&gt;G44),"VALID","INVALID - DISTINCT EVIDENCE REQUIRED"))</x:f>
      </x:c>
      <x:c r="O44" s="34" t="str">
        <x:f>IF(A44="","",IF(COUNTIFS(EVIDENCE_PACKET!$A$6:$A$205,E44,EVIDENCE_PACKET!$B$6:$B$205,B44,EVIDENCE_PACKET!$O$6:$O$205,"VALID")=1,"READY","INVALID - EVIDENCE A LINK"))</x:f>
      </x:c>
      <x:c r="P44" s="34" t="str">
        <x:f>IF(A44="","",IF(COUNTIFS(EVIDENCE_PACKET!$A$6:$A$205,G44,EVIDENCE_PACKET!$B$6:$B$205,B44,EVIDENCE_PACKET!$O$6:$O$205,"VALID")=1,"READY","INVALID - EVIDENCE B LINK"))</x:f>
      </x:c>
      <x:c r="Q44" s="34" t="str">
        <x:f>IF(A44="","",IF(AND(D44&lt;&gt;"",F44&lt;&gt;""),"VALID","INVALID - STATEMENT REQUIRED"))</x:f>
      </x:c>
      <x:c r="R44" s="34" t="str">
        <x:f>IF(A44="","",IF(AND(K44="VALID",L44="VALID",M44="VALID",N44="VALID",O44="READY",P44="READY",Q44="VALID",B44&lt;&gt;"",J44&lt;&gt;""),"VALID","INVALID - CONTROL / LINK"))</x:f>
      </x:c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34" t="str">
        <x:f>IF(A45="","",IF(AND(COUNTIF(LISTS!$F$2:$F$9,C45)=1,C45=UPPER(C45)),"VALID","INVALID"))</x:f>
      </x:c>
      <x:c r="L45" s="34" t="str">
        <x:f>IF(A45="","",IF(AND(COUNTIF(LISTS!$G$2:$G$3,H45)=1,H45=UPPER(H45)),"VALID","INVALID"))</x:f>
      </x:c>
      <x:c r="M45" s="34" t="str">
        <x:f>IF(A45="","",IF(AND(COUNTIF(LISTS!$H$2:$H$4,I45)=1,I45=UPPER(I45)),"VALID","INVALID"))</x:f>
      </x:c>
      <x:c r="N45" s="34" t="str">
        <x:f>IF(A45="","",IF(AND(E45&lt;&gt;"",G45&lt;&gt;"",E45&lt;&gt;G45),"VALID","INVALID - DISTINCT EVIDENCE REQUIRED"))</x:f>
      </x:c>
      <x:c r="O45" s="34" t="str">
        <x:f>IF(A45="","",IF(COUNTIFS(EVIDENCE_PACKET!$A$6:$A$205,E45,EVIDENCE_PACKET!$B$6:$B$205,B45,EVIDENCE_PACKET!$O$6:$O$205,"VALID")=1,"READY","INVALID - EVIDENCE A LINK"))</x:f>
      </x:c>
      <x:c r="P45" s="34" t="str">
        <x:f>IF(A45="","",IF(COUNTIFS(EVIDENCE_PACKET!$A$6:$A$205,G45,EVIDENCE_PACKET!$B$6:$B$205,B45,EVIDENCE_PACKET!$O$6:$O$205,"VALID")=1,"READY","INVALID - EVIDENCE B LINK"))</x:f>
      </x:c>
      <x:c r="Q45" s="34" t="str">
        <x:f>IF(A45="","",IF(AND(D45&lt;&gt;"",F45&lt;&gt;""),"VALID","INVALID - STATEMENT REQUIRED"))</x:f>
      </x:c>
      <x:c r="R45" s="34" t="str">
        <x:f>IF(A45="","",IF(AND(K45="VALID",L45="VALID",M45="VALID",N45="VALID",O45="READY",P45="READY",Q45="VALID",B45&lt;&gt;"",J45&lt;&gt;""),"VALID","INVALID - CONTROL / LINK"))</x:f>
      </x:c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34" t="str">
        <x:f>IF(A46="","",IF(AND(COUNTIF(LISTS!$F$2:$F$9,C46)=1,C46=UPPER(C46)),"VALID","INVALID"))</x:f>
      </x:c>
      <x:c r="L46" s="34" t="str">
        <x:f>IF(A46="","",IF(AND(COUNTIF(LISTS!$G$2:$G$3,H46)=1,H46=UPPER(H46)),"VALID","INVALID"))</x:f>
      </x:c>
      <x:c r="M46" s="34" t="str">
        <x:f>IF(A46="","",IF(AND(COUNTIF(LISTS!$H$2:$H$4,I46)=1,I46=UPPER(I46)),"VALID","INVALID"))</x:f>
      </x:c>
      <x:c r="N46" s="34" t="str">
        <x:f>IF(A46="","",IF(AND(E46&lt;&gt;"",G46&lt;&gt;"",E46&lt;&gt;G46),"VALID","INVALID - DISTINCT EVIDENCE REQUIRED"))</x:f>
      </x:c>
      <x:c r="O46" s="34" t="str">
        <x:f>IF(A46="","",IF(COUNTIFS(EVIDENCE_PACKET!$A$6:$A$205,E46,EVIDENCE_PACKET!$B$6:$B$205,B46,EVIDENCE_PACKET!$O$6:$O$205,"VALID")=1,"READY","INVALID - EVIDENCE A LINK"))</x:f>
      </x:c>
      <x:c r="P46" s="34" t="str">
        <x:f>IF(A46="","",IF(COUNTIFS(EVIDENCE_PACKET!$A$6:$A$205,G46,EVIDENCE_PACKET!$B$6:$B$205,B46,EVIDENCE_PACKET!$O$6:$O$205,"VALID")=1,"READY","INVALID - EVIDENCE B LINK"))</x:f>
      </x:c>
      <x:c r="Q46" s="34" t="str">
        <x:f>IF(A46="","",IF(AND(D46&lt;&gt;"",F46&lt;&gt;""),"VALID","INVALID - STATEMENT REQUIRED"))</x:f>
      </x:c>
      <x:c r="R46" s="34" t="str">
        <x:f>IF(A46="","",IF(AND(K46="VALID",L46="VALID",M46="VALID",N46="VALID",O46="READY",P46="READY",Q46="VALID",B46&lt;&gt;"",J46&lt;&gt;""),"VALID","INVALID - CONTROL / LINK"))</x:f>
      </x:c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34" t="str">
        <x:f>IF(A47="","",IF(AND(COUNTIF(LISTS!$F$2:$F$9,C47)=1,C47=UPPER(C47)),"VALID","INVALID"))</x:f>
      </x:c>
      <x:c r="L47" s="34" t="str">
        <x:f>IF(A47="","",IF(AND(COUNTIF(LISTS!$G$2:$G$3,H47)=1,H47=UPPER(H47)),"VALID","INVALID"))</x:f>
      </x:c>
      <x:c r="M47" s="34" t="str">
        <x:f>IF(A47="","",IF(AND(COUNTIF(LISTS!$H$2:$H$4,I47)=1,I47=UPPER(I47)),"VALID","INVALID"))</x:f>
      </x:c>
      <x:c r="N47" s="34" t="str">
        <x:f>IF(A47="","",IF(AND(E47&lt;&gt;"",G47&lt;&gt;"",E47&lt;&gt;G47),"VALID","INVALID - DISTINCT EVIDENCE REQUIRED"))</x:f>
      </x:c>
      <x:c r="O47" s="34" t="str">
        <x:f>IF(A47="","",IF(COUNTIFS(EVIDENCE_PACKET!$A$6:$A$205,E47,EVIDENCE_PACKET!$B$6:$B$205,B47,EVIDENCE_PACKET!$O$6:$O$205,"VALID")=1,"READY","INVALID - EVIDENCE A LINK"))</x:f>
      </x:c>
      <x:c r="P47" s="34" t="str">
        <x:f>IF(A47="","",IF(COUNTIFS(EVIDENCE_PACKET!$A$6:$A$205,G47,EVIDENCE_PACKET!$B$6:$B$205,B47,EVIDENCE_PACKET!$O$6:$O$205,"VALID")=1,"READY","INVALID - EVIDENCE B LINK"))</x:f>
      </x:c>
      <x:c r="Q47" s="34" t="str">
        <x:f>IF(A47="","",IF(AND(D47&lt;&gt;"",F47&lt;&gt;""),"VALID","INVALID - STATEMENT REQUIRED"))</x:f>
      </x:c>
      <x:c r="R47" s="34" t="str">
        <x:f>IF(A47="","",IF(AND(K47="VALID",L47="VALID",M47="VALID",N47="VALID",O47="READY",P47="READY",Q47="VALID",B47&lt;&gt;"",J47&lt;&gt;""),"VALID","INVALID - CONTROL / LINK"))</x:f>
      </x:c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34" t="str">
        <x:f>IF(A48="","",IF(AND(COUNTIF(LISTS!$F$2:$F$9,C48)=1,C48=UPPER(C48)),"VALID","INVALID"))</x:f>
      </x:c>
      <x:c r="L48" s="34" t="str">
        <x:f>IF(A48="","",IF(AND(COUNTIF(LISTS!$G$2:$G$3,H48)=1,H48=UPPER(H48)),"VALID","INVALID"))</x:f>
      </x:c>
      <x:c r="M48" s="34" t="str">
        <x:f>IF(A48="","",IF(AND(COUNTIF(LISTS!$H$2:$H$4,I48)=1,I48=UPPER(I48)),"VALID","INVALID"))</x:f>
      </x:c>
      <x:c r="N48" s="34" t="str">
        <x:f>IF(A48="","",IF(AND(E48&lt;&gt;"",G48&lt;&gt;"",E48&lt;&gt;G48),"VALID","INVALID - DISTINCT EVIDENCE REQUIRED"))</x:f>
      </x:c>
      <x:c r="O48" s="34" t="str">
        <x:f>IF(A48="","",IF(COUNTIFS(EVIDENCE_PACKET!$A$6:$A$205,E48,EVIDENCE_PACKET!$B$6:$B$205,B48,EVIDENCE_PACKET!$O$6:$O$205,"VALID")=1,"READY","INVALID - EVIDENCE A LINK"))</x:f>
      </x:c>
      <x:c r="P48" s="34" t="str">
        <x:f>IF(A48="","",IF(COUNTIFS(EVIDENCE_PACKET!$A$6:$A$205,G48,EVIDENCE_PACKET!$B$6:$B$205,B48,EVIDENCE_PACKET!$O$6:$O$205,"VALID")=1,"READY","INVALID - EVIDENCE B LINK"))</x:f>
      </x:c>
      <x:c r="Q48" s="34" t="str">
        <x:f>IF(A48="","",IF(AND(D48&lt;&gt;"",F48&lt;&gt;""),"VALID","INVALID - STATEMENT REQUIRED"))</x:f>
      </x:c>
      <x:c r="R48" s="34" t="str">
        <x:f>IF(A48="","",IF(AND(K48="VALID",L48="VALID",M48="VALID",N48="VALID",O48="READY",P48="READY",Q48="VALID",B48&lt;&gt;"",J48&lt;&gt;""),"VALID","INVALID - CONTROL / LINK"))</x:f>
      </x:c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34" t="str">
        <x:f>IF(A49="","",IF(AND(COUNTIF(LISTS!$F$2:$F$9,C49)=1,C49=UPPER(C49)),"VALID","INVALID"))</x:f>
      </x:c>
      <x:c r="L49" s="34" t="str">
        <x:f>IF(A49="","",IF(AND(COUNTIF(LISTS!$G$2:$G$3,H49)=1,H49=UPPER(H49)),"VALID","INVALID"))</x:f>
      </x:c>
      <x:c r="M49" s="34" t="str">
        <x:f>IF(A49="","",IF(AND(COUNTIF(LISTS!$H$2:$H$4,I49)=1,I49=UPPER(I49)),"VALID","INVALID"))</x:f>
      </x:c>
      <x:c r="N49" s="34" t="str">
        <x:f>IF(A49="","",IF(AND(E49&lt;&gt;"",G49&lt;&gt;"",E49&lt;&gt;G49),"VALID","INVALID - DISTINCT EVIDENCE REQUIRED"))</x:f>
      </x:c>
      <x:c r="O49" s="34" t="str">
        <x:f>IF(A49="","",IF(COUNTIFS(EVIDENCE_PACKET!$A$6:$A$205,E49,EVIDENCE_PACKET!$B$6:$B$205,B49,EVIDENCE_PACKET!$O$6:$O$205,"VALID")=1,"READY","INVALID - EVIDENCE A LINK"))</x:f>
      </x:c>
      <x:c r="P49" s="34" t="str">
        <x:f>IF(A49="","",IF(COUNTIFS(EVIDENCE_PACKET!$A$6:$A$205,G49,EVIDENCE_PACKET!$B$6:$B$205,B49,EVIDENCE_PACKET!$O$6:$O$205,"VALID")=1,"READY","INVALID - EVIDENCE B LINK"))</x:f>
      </x:c>
      <x:c r="Q49" s="34" t="str">
        <x:f>IF(A49="","",IF(AND(D49&lt;&gt;"",F49&lt;&gt;""),"VALID","INVALID - STATEMENT REQUIRED"))</x:f>
      </x:c>
      <x:c r="R49" s="34" t="str">
        <x:f>IF(A49="","",IF(AND(K49="VALID",L49="VALID",M49="VALID",N49="VALID",O49="READY",P49="READY",Q49="VALID",B49&lt;&gt;"",J49&lt;&gt;""),"VALID","INVALID - CONTROL / LINK"))</x:f>
      </x:c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34" t="str">
        <x:f>IF(A50="","",IF(AND(COUNTIF(LISTS!$F$2:$F$9,C50)=1,C50=UPPER(C50)),"VALID","INVALID"))</x:f>
      </x:c>
      <x:c r="L50" s="34" t="str">
        <x:f>IF(A50="","",IF(AND(COUNTIF(LISTS!$G$2:$G$3,H50)=1,H50=UPPER(H50)),"VALID","INVALID"))</x:f>
      </x:c>
      <x:c r="M50" s="34" t="str">
        <x:f>IF(A50="","",IF(AND(COUNTIF(LISTS!$H$2:$H$4,I50)=1,I50=UPPER(I50)),"VALID","INVALID"))</x:f>
      </x:c>
      <x:c r="N50" s="34" t="str">
        <x:f>IF(A50="","",IF(AND(E50&lt;&gt;"",G50&lt;&gt;"",E50&lt;&gt;G50),"VALID","INVALID - DISTINCT EVIDENCE REQUIRED"))</x:f>
      </x:c>
      <x:c r="O50" s="34" t="str">
        <x:f>IF(A50="","",IF(COUNTIFS(EVIDENCE_PACKET!$A$6:$A$205,E50,EVIDENCE_PACKET!$B$6:$B$205,B50,EVIDENCE_PACKET!$O$6:$O$205,"VALID")=1,"READY","INVALID - EVIDENCE A LINK"))</x:f>
      </x:c>
      <x:c r="P50" s="34" t="str">
        <x:f>IF(A50="","",IF(COUNTIFS(EVIDENCE_PACKET!$A$6:$A$205,G50,EVIDENCE_PACKET!$B$6:$B$205,B50,EVIDENCE_PACKET!$O$6:$O$205,"VALID")=1,"READY","INVALID - EVIDENCE B LINK"))</x:f>
      </x:c>
      <x:c r="Q50" s="34" t="str">
        <x:f>IF(A50="","",IF(AND(D50&lt;&gt;"",F50&lt;&gt;""),"VALID","INVALID - STATEMENT REQUIRED"))</x:f>
      </x:c>
      <x:c r="R50" s="34" t="str">
        <x:f>IF(A50="","",IF(AND(K50="VALID",L50="VALID",M50="VALID",N50="VALID",O50="READY",P50="READY",Q50="VALID",B50&lt;&gt;"",J50&lt;&gt;""),"VALID","INVALID - CONTROL / LINK"))</x:f>
      </x:c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34" t="str">
        <x:f>IF(A51="","",IF(AND(COUNTIF(LISTS!$F$2:$F$9,C51)=1,C51=UPPER(C51)),"VALID","INVALID"))</x:f>
      </x:c>
      <x:c r="L51" s="34" t="str">
        <x:f>IF(A51="","",IF(AND(COUNTIF(LISTS!$G$2:$G$3,H51)=1,H51=UPPER(H51)),"VALID","INVALID"))</x:f>
      </x:c>
      <x:c r="M51" s="34" t="str">
        <x:f>IF(A51="","",IF(AND(COUNTIF(LISTS!$H$2:$H$4,I51)=1,I51=UPPER(I51)),"VALID","INVALID"))</x:f>
      </x:c>
      <x:c r="N51" s="34" t="str">
        <x:f>IF(A51="","",IF(AND(E51&lt;&gt;"",G51&lt;&gt;"",E51&lt;&gt;G51),"VALID","INVALID - DISTINCT EVIDENCE REQUIRED"))</x:f>
      </x:c>
      <x:c r="O51" s="34" t="str">
        <x:f>IF(A51="","",IF(COUNTIFS(EVIDENCE_PACKET!$A$6:$A$205,E51,EVIDENCE_PACKET!$B$6:$B$205,B51,EVIDENCE_PACKET!$O$6:$O$205,"VALID")=1,"READY","INVALID - EVIDENCE A LINK"))</x:f>
      </x:c>
      <x:c r="P51" s="34" t="str">
        <x:f>IF(A51="","",IF(COUNTIFS(EVIDENCE_PACKET!$A$6:$A$205,G51,EVIDENCE_PACKET!$B$6:$B$205,B51,EVIDENCE_PACKET!$O$6:$O$205,"VALID")=1,"READY","INVALID - EVIDENCE B LINK"))</x:f>
      </x:c>
      <x:c r="Q51" s="34" t="str">
        <x:f>IF(A51="","",IF(AND(D51&lt;&gt;"",F51&lt;&gt;""),"VALID","INVALID - STATEMENT REQUIRED"))</x:f>
      </x:c>
      <x:c r="R51" s="34" t="str">
        <x:f>IF(A51="","",IF(AND(K51="VALID",L51="VALID",M51="VALID",N51="VALID",O51="READY",P51="READY",Q51="VALID",B51&lt;&gt;"",J51&lt;&gt;""),"VALID","INVALID - CONTROL / LINK"))</x:f>
      </x:c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34" t="str">
        <x:f>IF(A52="","",IF(AND(COUNTIF(LISTS!$F$2:$F$9,C52)=1,C52=UPPER(C52)),"VALID","INVALID"))</x:f>
      </x:c>
      <x:c r="L52" s="34" t="str">
        <x:f>IF(A52="","",IF(AND(COUNTIF(LISTS!$G$2:$G$3,H52)=1,H52=UPPER(H52)),"VALID","INVALID"))</x:f>
      </x:c>
      <x:c r="M52" s="34" t="str">
        <x:f>IF(A52="","",IF(AND(COUNTIF(LISTS!$H$2:$H$4,I52)=1,I52=UPPER(I52)),"VALID","INVALID"))</x:f>
      </x:c>
      <x:c r="N52" s="34" t="str">
        <x:f>IF(A52="","",IF(AND(E52&lt;&gt;"",G52&lt;&gt;"",E52&lt;&gt;G52),"VALID","INVALID - DISTINCT EVIDENCE REQUIRED"))</x:f>
      </x:c>
      <x:c r="O52" s="34" t="str">
        <x:f>IF(A52="","",IF(COUNTIFS(EVIDENCE_PACKET!$A$6:$A$205,E52,EVIDENCE_PACKET!$B$6:$B$205,B52,EVIDENCE_PACKET!$O$6:$O$205,"VALID")=1,"READY","INVALID - EVIDENCE A LINK"))</x:f>
      </x:c>
      <x:c r="P52" s="34" t="str">
        <x:f>IF(A52="","",IF(COUNTIFS(EVIDENCE_PACKET!$A$6:$A$205,G52,EVIDENCE_PACKET!$B$6:$B$205,B52,EVIDENCE_PACKET!$O$6:$O$205,"VALID")=1,"READY","INVALID - EVIDENCE B LINK"))</x:f>
      </x:c>
      <x:c r="Q52" s="34" t="str">
        <x:f>IF(A52="","",IF(AND(D52&lt;&gt;"",F52&lt;&gt;""),"VALID","INVALID - STATEMENT REQUIRED"))</x:f>
      </x:c>
      <x:c r="R52" s="34" t="str">
        <x:f>IF(A52="","",IF(AND(K52="VALID",L52="VALID",M52="VALID",N52="VALID",O52="READY",P52="READY",Q52="VALID",B52&lt;&gt;"",J52&lt;&gt;""),"VALID","INVALID - CONTROL / LINK"))</x:f>
      </x:c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34" t="str">
        <x:f>IF(A53="","",IF(AND(COUNTIF(LISTS!$F$2:$F$9,C53)=1,C53=UPPER(C53)),"VALID","INVALID"))</x:f>
      </x:c>
      <x:c r="L53" s="34" t="str">
        <x:f>IF(A53="","",IF(AND(COUNTIF(LISTS!$G$2:$G$3,H53)=1,H53=UPPER(H53)),"VALID","INVALID"))</x:f>
      </x:c>
      <x:c r="M53" s="34" t="str">
        <x:f>IF(A53="","",IF(AND(COUNTIF(LISTS!$H$2:$H$4,I53)=1,I53=UPPER(I53)),"VALID","INVALID"))</x:f>
      </x:c>
      <x:c r="N53" s="34" t="str">
        <x:f>IF(A53="","",IF(AND(E53&lt;&gt;"",G53&lt;&gt;"",E53&lt;&gt;G53),"VALID","INVALID - DISTINCT EVIDENCE REQUIRED"))</x:f>
      </x:c>
      <x:c r="O53" s="34" t="str">
        <x:f>IF(A53="","",IF(COUNTIFS(EVIDENCE_PACKET!$A$6:$A$205,E53,EVIDENCE_PACKET!$B$6:$B$205,B53,EVIDENCE_PACKET!$O$6:$O$205,"VALID")=1,"READY","INVALID - EVIDENCE A LINK"))</x:f>
      </x:c>
      <x:c r="P53" s="34" t="str">
        <x:f>IF(A53="","",IF(COUNTIFS(EVIDENCE_PACKET!$A$6:$A$205,G53,EVIDENCE_PACKET!$B$6:$B$205,B53,EVIDENCE_PACKET!$O$6:$O$205,"VALID")=1,"READY","INVALID - EVIDENCE B LINK"))</x:f>
      </x:c>
      <x:c r="Q53" s="34" t="str">
        <x:f>IF(A53="","",IF(AND(D53&lt;&gt;"",F53&lt;&gt;""),"VALID","INVALID - STATEMENT REQUIRED"))</x:f>
      </x:c>
      <x:c r="R53" s="34" t="str">
        <x:f>IF(A53="","",IF(AND(K53="VALID",L53="VALID",M53="VALID",N53="VALID",O53="READY",P53="READY",Q53="VALID",B53&lt;&gt;"",J53&lt;&gt;""),"VALID","INVALID - CONTROL / LINK"))</x:f>
      </x:c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34" t="str">
        <x:f>IF(A54="","",IF(AND(COUNTIF(LISTS!$F$2:$F$9,C54)=1,C54=UPPER(C54)),"VALID","INVALID"))</x:f>
      </x:c>
      <x:c r="L54" s="34" t="str">
        <x:f>IF(A54="","",IF(AND(COUNTIF(LISTS!$G$2:$G$3,H54)=1,H54=UPPER(H54)),"VALID","INVALID"))</x:f>
      </x:c>
      <x:c r="M54" s="34" t="str">
        <x:f>IF(A54="","",IF(AND(COUNTIF(LISTS!$H$2:$H$4,I54)=1,I54=UPPER(I54)),"VALID","INVALID"))</x:f>
      </x:c>
      <x:c r="N54" s="34" t="str">
        <x:f>IF(A54="","",IF(AND(E54&lt;&gt;"",G54&lt;&gt;"",E54&lt;&gt;G54),"VALID","INVALID - DISTINCT EVIDENCE REQUIRED"))</x:f>
      </x:c>
      <x:c r="O54" s="34" t="str">
        <x:f>IF(A54="","",IF(COUNTIFS(EVIDENCE_PACKET!$A$6:$A$205,E54,EVIDENCE_PACKET!$B$6:$B$205,B54,EVIDENCE_PACKET!$O$6:$O$205,"VALID")=1,"READY","INVALID - EVIDENCE A LINK"))</x:f>
      </x:c>
      <x:c r="P54" s="34" t="str">
        <x:f>IF(A54="","",IF(COUNTIFS(EVIDENCE_PACKET!$A$6:$A$205,G54,EVIDENCE_PACKET!$B$6:$B$205,B54,EVIDENCE_PACKET!$O$6:$O$205,"VALID")=1,"READY","INVALID - EVIDENCE B LINK"))</x:f>
      </x:c>
      <x:c r="Q54" s="34" t="str">
        <x:f>IF(A54="","",IF(AND(D54&lt;&gt;"",F54&lt;&gt;""),"VALID","INVALID - STATEMENT REQUIRED"))</x:f>
      </x:c>
      <x:c r="R54" s="34" t="str">
        <x:f>IF(A54="","",IF(AND(K54="VALID",L54="VALID",M54="VALID",N54="VALID",O54="READY",P54="READY",Q54="VALID",B54&lt;&gt;"",J54&lt;&gt;""),"VALID","INVALID - CONTROL / LINK"))</x:f>
      </x:c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34" t="str">
        <x:f>IF(A55="","",IF(AND(COUNTIF(LISTS!$F$2:$F$9,C55)=1,C55=UPPER(C55)),"VALID","INVALID"))</x:f>
      </x:c>
      <x:c r="L55" s="34" t="str">
        <x:f>IF(A55="","",IF(AND(COUNTIF(LISTS!$G$2:$G$3,H55)=1,H55=UPPER(H55)),"VALID","INVALID"))</x:f>
      </x:c>
      <x:c r="M55" s="34" t="str">
        <x:f>IF(A55="","",IF(AND(COUNTIF(LISTS!$H$2:$H$4,I55)=1,I55=UPPER(I55)),"VALID","INVALID"))</x:f>
      </x:c>
      <x:c r="N55" s="34" t="str">
        <x:f>IF(A55="","",IF(AND(E55&lt;&gt;"",G55&lt;&gt;"",E55&lt;&gt;G55),"VALID","INVALID - DISTINCT EVIDENCE REQUIRED"))</x:f>
      </x:c>
      <x:c r="O55" s="34" t="str">
        <x:f>IF(A55="","",IF(COUNTIFS(EVIDENCE_PACKET!$A$6:$A$205,E55,EVIDENCE_PACKET!$B$6:$B$205,B55,EVIDENCE_PACKET!$O$6:$O$205,"VALID")=1,"READY","INVALID - EVIDENCE A LINK"))</x:f>
      </x:c>
      <x:c r="P55" s="34" t="str">
        <x:f>IF(A55="","",IF(COUNTIFS(EVIDENCE_PACKET!$A$6:$A$205,G55,EVIDENCE_PACKET!$B$6:$B$205,B55,EVIDENCE_PACKET!$O$6:$O$205,"VALID")=1,"READY","INVALID - EVIDENCE B LINK"))</x:f>
      </x:c>
      <x:c r="Q55" s="34" t="str">
        <x:f>IF(A55="","",IF(AND(D55&lt;&gt;"",F55&lt;&gt;""),"VALID","INVALID - STATEMENT REQUIRED"))</x:f>
      </x:c>
      <x:c r="R55" s="34" t="str">
        <x:f>IF(A55="","",IF(AND(K55="VALID",L55="VALID",M55="VALID",N55="VALID",O55="READY",P55="READY",Q55="VALID",B55&lt;&gt;"",J55&lt;&gt;""),"VALID","INVALID - CONTROL / LINK"))</x:f>
      </x:c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34" t="str">
        <x:f>IF(A56="","",IF(AND(COUNTIF(LISTS!$F$2:$F$9,C56)=1,C56=UPPER(C56)),"VALID","INVALID"))</x:f>
      </x:c>
      <x:c r="L56" s="34" t="str">
        <x:f>IF(A56="","",IF(AND(COUNTIF(LISTS!$G$2:$G$3,H56)=1,H56=UPPER(H56)),"VALID","INVALID"))</x:f>
      </x:c>
      <x:c r="M56" s="34" t="str">
        <x:f>IF(A56="","",IF(AND(COUNTIF(LISTS!$H$2:$H$4,I56)=1,I56=UPPER(I56)),"VALID","INVALID"))</x:f>
      </x:c>
      <x:c r="N56" s="34" t="str">
        <x:f>IF(A56="","",IF(AND(E56&lt;&gt;"",G56&lt;&gt;"",E56&lt;&gt;G56),"VALID","INVALID - DISTINCT EVIDENCE REQUIRED"))</x:f>
      </x:c>
      <x:c r="O56" s="34" t="str">
        <x:f>IF(A56="","",IF(COUNTIFS(EVIDENCE_PACKET!$A$6:$A$205,E56,EVIDENCE_PACKET!$B$6:$B$205,B56,EVIDENCE_PACKET!$O$6:$O$205,"VALID")=1,"READY","INVALID - EVIDENCE A LINK"))</x:f>
      </x:c>
      <x:c r="P56" s="34" t="str">
        <x:f>IF(A56="","",IF(COUNTIFS(EVIDENCE_PACKET!$A$6:$A$205,G56,EVIDENCE_PACKET!$B$6:$B$205,B56,EVIDENCE_PACKET!$O$6:$O$205,"VALID")=1,"READY","INVALID - EVIDENCE B LINK"))</x:f>
      </x:c>
      <x:c r="Q56" s="34" t="str">
        <x:f>IF(A56="","",IF(AND(D56&lt;&gt;"",F56&lt;&gt;""),"VALID","INVALID - STATEMENT REQUIRED"))</x:f>
      </x:c>
      <x:c r="R56" s="34" t="str">
        <x:f>IF(A56="","",IF(AND(K56="VALID",L56="VALID",M56="VALID",N56="VALID",O56="READY",P56="READY",Q56="VALID",B56&lt;&gt;"",J56&lt;&gt;""),"VALID","INVALID - CONTROL / LINK"))</x:f>
      </x:c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34" t="str">
        <x:f>IF(A57="","",IF(AND(COUNTIF(LISTS!$F$2:$F$9,C57)=1,C57=UPPER(C57)),"VALID","INVALID"))</x:f>
      </x:c>
      <x:c r="L57" s="34" t="str">
        <x:f>IF(A57="","",IF(AND(COUNTIF(LISTS!$G$2:$G$3,H57)=1,H57=UPPER(H57)),"VALID","INVALID"))</x:f>
      </x:c>
      <x:c r="M57" s="34" t="str">
        <x:f>IF(A57="","",IF(AND(COUNTIF(LISTS!$H$2:$H$4,I57)=1,I57=UPPER(I57)),"VALID","INVALID"))</x:f>
      </x:c>
      <x:c r="N57" s="34" t="str">
        <x:f>IF(A57="","",IF(AND(E57&lt;&gt;"",G57&lt;&gt;"",E57&lt;&gt;G57),"VALID","INVALID - DISTINCT EVIDENCE REQUIRED"))</x:f>
      </x:c>
      <x:c r="O57" s="34" t="str">
        <x:f>IF(A57="","",IF(COUNTIFS(EVIDENCE_PACKET!$A$6:$A$205,E57,EVIDENCE_PACKET!$B$6:$B$205,B57,EVIDENCE_PACKET!$O$6:$O$205,"VALID")=1,"READY","INVALID - EVIDENCE A LINK"))</x:f>
      </x:c>
      <x:c r="P57" s="34" t="str">
        <x:f>IF(A57="","",IF(COUNTIFS(EVIDENCE_PACKET!$A$6:$A$205,G57,EVIDENCE_PACKET!$B$6:$B$205,B57,EVIDENCE_PACKET!$O$6:$O$205,"VALID")=1,"READY","INVALID - EVIDENCE B LINK"))</x:f>
      </x:c>
      <x:c r="Q57" s="34" t="str">
        <x:f>IF(A57="","",IF(AND(D57&lt;&gt;"",F57&lt;&gt;""),"VALID","INVALID - STATEMENT REQUIRED"))</x:f>
      </x:c>
      <x:c r="R57" s="34" t="str">
        <x:f>IF(A57="","",IF(AND(K57="VALID",L57="VALID",M57="VALID",N57="VALID",O57="READY",P57="READY",Q57="VALID",B57&lt;&gt;"",J57&lt;&gt;""),"VALID","INVALID - CONTROL / LINK"))</x:f>
      </x:c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34" t="str">
        <x:f>IF(A58="","",IF(AND(COUNTIF(LISTS!$F$2:$F$9,C58)=1,C58=UPPER(C58)),"VALID","INVALID"))</x:f>
      </x:c>
      <x:c r="L58" s="34" t="str">
        <x:f>IF(A58="","",IF(AND(COUNTIF(LISTS!$G$2:$G$3,H58)=1,H58=UPPER(H58)),"VALID","INVALID"))</x:f>
      </x:c>
      <x:c r="M58" s="34" t="str">
        <x:f>IF(A58="","",IF(AND(COUNTIF(LISTS!$H$2:$H$4,I58)=1,I58=UPPER(I58)),"VALID","INVALID"))</x:f>
      </x:c>
      <x:c r="N58" s="34" t="str">
        <x:f>IF(A58="","",IF(AND(E58&lt;&gt;"",G58&lt;&gt;"",E58&lt;&gt;G58),"VALID","INVALID - DISTINCT EVIDENCE REQUIRED"))</x:f>
      </x:c>
      <x:c r="O58" s="34" t="str">
        <x:f>IF(A58="","",IF(COUNTIFS(EVIDENCE_PACKET!$A$6:$A$205,E58,EVIDENCE_PACKET!$B$6:$B$205,B58,EVIDENCE_PACKET!$O$6:$O$205,"VALID")=1,"READY","INVALID - EVIDENCE A LINK"))</x:f>
      </x:c>
      <x:c r="P58" s="34" t="str">
        <x:f>IF(A58="","",IF(COUNTIFS(EVIDENCE_PACKET!$A$6:$A$205,G58,EVIDENCE_PACKET!$B$6:$B$205,B58,EVIDENCE_PACKET!$O$6:$O$205,"VALID")=1,"READY","INVALID - EVIDENCE B LINK"))</x:f>
      </x:c>
      <x:c r="Q58" s="34" t="str">
        <x:f>IF(A58="","",IF(AND(D58&lt;&gt;"",F58&lt;&gt;""),"VALID","INVALID - STATEMENT REQUIRED"))</x:f>
      </x:c>
      <x:c r="R58" s="34" t="str">
        <x:f>IF(A58="","",IF(AND(K58="VALID",L58="VALID",M58="VALID",N58="VALID",O58="READY",P58="READY",Q58="VALID",B58&lt;&gt;"",J58&lt;&gt;""),"VALID","INVALID - CONTROL / LINK"))</x:f>
      </x:c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34" t="str">
        <x:f>IF(A59="","",IF(AND(COUNTIF(LISTS!$F$2:$F$9,C59)=1,C59=UPPER(C59)),"VALID","INVALID"))</x:f>
      </x:c>
      <x:c r="L59" s="34" t="str">
        <x:f>IF(A59="","",IF(AND(COUNTIF(LISTS!$G$2:$G$3,H59)=1,H59=UPPER(H59)),"VALID","INVALID"))</x:f>
      </x:c>
      <x:c r="M59" s="34" t="str">
        <x:f>IF(A59="","",IF(AND(COUNTIF(LISTS!$H$2:$H$4,I59)=1,I59=UPPER(I59)),"VALID","INVALID"))</x:f>
      </x:c>
      <x:c r="N59" s="34" t="str">
        <x:f>IF(A59="","",IF(AND(E59&lt;&gt;"",G59&lt;&gt;"",E59&lt;&gt;G59),"VALID","INVALID - DISTINCT EVIDENCE REQUIRED"))</x:f>
      </x:c>
      <x:c r="O59" s="34" t="str">
        <x:f>IF(A59="","",IF(COUNTIFS(EVIDENCE_PACKET!$A$6:$A$205,E59,EVIDENCE_PACKET!$B$6:$B$205,B59,EVIDENCE_PACKET!$O$6:$O$205,"VALID")=1,"READY","INVALID - EVIDENCE A LINK"))</x:f>
      </x:c>
      <x:c r="P59" s="34" t="str">
        <x:f>IF(A59="","",IF(COUNTIFS(EVIDENCE_PACKET!$A$6:$A$205,G59,EVIDENCE_PACKET!$B$6:$B$205,B59,EVIDENCE_PACKET!$O$6:$O$205,"VALID")=1,"READY","INVALID - EVIDENCE B LINK"))</x:f>
      </x:c>
      <x:c r="Q59" s="34" t="str">
        <x:f>IF(A59="","",IF(AND(D59&lt;&gt;"",F59&lt;&gt;""),"VALID","INVALID - STATEMENT REQUIRED"))</x:f>
      </x:c>
      <x:c r="R59" s="34" t="str">
        <x:f>IF(A59="","",IF(AND(K59="VALID",L59="VALID",M59="VALID",N59="VALID",O59="READY",P59="READY",Q59="VALID",B59&lt;&gt;"",J59&lt;&gt;""),"VALID","INVALID - CONTROL / LINK"))</x:f>
      </x:c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34" t="str">
        <x:f>IF(A60="","",IF(AND(COUNTIF(LISTS!$F$2:$F$9,C60)=1,C60=UPPER(C60)),"VALID","INVALID"))</x:f>
      </x:c>
      <x:c r="L60" s="34" t="str">
        <x:f>IF(A60="","",IF(AND(COUNTIF(LISTS!$G$2:$G$3,H60)=1,H60=UPPER(H60)),"VALID","INVALID"))</x:f>
      </x:c>
      <x:c r="M60" s="34" t="str">
        <x:f>IF(A60="","",IF(AND(COUNTIF(LISTS!$H$2:$H$4,I60)=1,I60=UPPER(I60)),"VALID","INVALID"))</x:f>
      </x:c>
      <x:c r="N60" s="34" t="str">
        <x:f>IF(A60="","",IF(AND(E60&lt;&gt;"",G60&lt;&gt;"",E60&lt;&gt;G60),"VALID","INVALID - DISTINCT EVIDENCE REQUIRED"))</x:f>
      </x:c>
      <x:c r="O60" s="34" t="str">
        <x:f>IF(A60="","",IF(COUNTIFS(EVIDENCE_PACKET!$A$6:$A$205,E60,EVIDENCE_PACKET!$B$6:$B$205,B60,EVIDENCE_PACKET!$O$6:$O$205,"VALID")=1,"READY","INVALID - EVIDENCE A LINK"))</x:f>
      </x:c>
      <x:c r="P60" s="34" t="str">
        <x:f>IF(A60="","",IF(COUNTIFS(EVIDENCE_PACKET!$A$6:$A$205,G60,EVIDENCE_PACKET!$B$6:$B$205,B60,EVIDENCE_PACKET!$O$6:$O$205,"VALID")=1,"READY","INVALID - EVIDENCE B LINK"))</x:f>
      </x:c>
      <x:c r="Q60" s="34" t="str">
        <x:f>IF(A60="","",IF(AND(D60&lt;&gt;"",F60&lt;&gt;""),"VALID","INVALID - STATEMENT REQUIRED"))</x:f>
      </x:c>
      <x:c r="R60" s="34" t="str">
        <x:f>IF(A60="","",IF(AND(K60="VALID",L60="VALID",M60="VALID",N60="VALID",O60="READY",P60="READY",Q60="VALID",B60&lt;&gt;"",J60&lt;&gt;""),"VALID","INVALID - CONTROL / LINK"))</x:f>
      </x:c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34" t="str">
        <x:f>IF(A61="","",IF(AND(COUNTIF(LISTS!$F$2:$F$9,C61)=1,C61=UPPER(C61)),"VALID","INVALID"))</x:f>
      </x:c>
      <x:c r="L61" s="34" t="str">
        <x:f>IF(A61="","",IF(AND(COUNTIF(LISTS!$G$2:$G$3,H61)=1,H61=UPPER(H61)),"VALID","INVALID"))</x:f>
      </x:c>
      <x:c r="M61" s="34" t="str">
        <x:f>IF(A61="","",IF(AND(COUNTIF(LISTS!$H$2:$H$4,I61)=1,I61=UPPER(I61)),"VALID","INVALID"))</x:f>
      </x:c>
      <x:c r="N61" s="34" t="str">
        <x:f>IF(A61="","",IF(AND(E61&lt;&gt;"",G61&lt;&gt;"",E61&lt;&gt;G61),"VALID","INVALID - DISTINCT EVIDENCE REQUIRED"))</x:f>
      </x:c>
      <x:c r="O61" s="34" t="str">
        <x:f>IF(A61="","",IF(COUNTIFS(EVIDENCE_PACKET!$A$6:$A$205,E61,EVIDENCE_PACKET!$B$6:$B$205,B61,EVIDENCE_PACKET!$O$6:$O$205,"VALID")=1,"READY","INVALID - EVIDENCE A LINK"))</x:f>
      </x:c>
      <x:c r="P61" s="34" t="str">
        <x:f>IF(A61="","",IF(COUNTIFS(EVIDENCE_PACKET!$A$6:$A$205,G61,EVIDENCE_PACKET!$B$6:$B$205,B61,EVIDENCE_PACKET!$O$6:$O$205,"VALID")=1,"READY","INVALID - EVIDENCE B LINK"))</x:f>
      </x:c>
      <x:c r="Q61" s="34" t="str">
        <x:f>IF(A61="","",IF(AND(D61&lt;&gt;"",F61&lt;&gt;""),"VALID","INVALID - STATEMENT REQUIRED"))</x:f>
      </x:c>
      <x:c r="R61" s="34" t="str">
        <x:f>IF(A61="","",IF(AND(K61="VALID",L61="VALID",M61="VALID",N61="VALID",O61="READY",P61="READY",Q61="VALID",B61&lt;&gt;"",J61&lt;&gt;""),"VALID","INVALID - CONTROL / LINK"))</x:f>
      </x:c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34" t="str">
        <x:f>IF(A62="","",IF(AND(COUNTIF(LISTS!$F$2:$F$9,C62)=1,C62=UPPER(C62)),"VALID","INVALID"))</x:f>
      </x:c>
      <x:c r="L62" s="34" t="str">
        <x:f>IF(A62="","",IF(AND(COUNTIF(LISTS!$G$2:$G$3,H62)=1,H62=UPPER(H62)),"VALID","INVALID"))</x:f>
      </x:c>
      <x:c r="M62" s="34" t="str">
        <x:f>IF(A62="","",IF(AND(COUNTIF(LISTS!$H$2:$H$4,I62)=1,I62=UPPER(I62)),"VALID","INVALID"))</x:f>
      </x:c>
      <x:c r="N62" s="34" t="str">
        <x:f>IF(A62="","",IF(AND(E62&lt;&gt;"",G62&lt;&gt;"",E62&lt;&gt;G62),"VALID","INVALID - DISTINCT EVIDENCE REQUIRED"))</x:f>
      </x:c>
      <x:c r="O62" s="34" t="str">
        <x:f>IF(A62="","",IF(COUNTIFS(EVIDENCE_PACKET!$A$6:$A$205,E62,EVIDENCE_PACKET!$B$6:$B$205,B62,EVIDENCE_PACKET!$O$6:$O$205,"VALID")=1,"READY","INVALID - EVIDENCE A LINK"))</x:f>
      </x:c>
      <x:c r="P62" s="34" t="str">
        <x:f>IF(A62="","",IF(COUNTIFS(EVIDENCE_PACKET!$A$6:$A$205,G62,EVIDENCE_PACKET!$B$6:$B$205,B62,EVIDENCE_PACKET!$O$6:$O$205,"VALID")=1,"READY","INVALID - EVIDENCE B LINK"))</x:f>
      </x:c>
      <x:c r="Q62" s="34" t="str">
        <x:f>IF(A62="","",IF(AND(D62&lt;&gt;"",F62&lt;&gt;""),"VALID","INVALID - STATEMENT REQUIRED"))</x:f>
      </x:c>
      <x:c r="R62" s="34" t="str">
        <x:f>IF(A62="","",IF(AND(K62="VALID",L62="VALID",M62="VALID",N62="VALID",O62="READY",P62="READY",Q62="VALID",B62&lt;&gt;"",J62&lt;&gt;""),"VALID","INVALID - CONTROL / LINK"))</x:f>
      </x:c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34" t="str">
        <x:f>IF(A63="","",IF(AND(COUNTIF(LISTS!$F$2:$F$9,C63)=1,C63=UPPER(C63)),"VALID","INVALID"))</x:f>
      </x:c>
      <x:c r="L63" s="34" t="str">
        <x:f>IF(A63="","",IF(AND(COUNTIF(LISTS!$G$2:$G$3,H63)=1,H63=UPPER(H63)),"VALID","INVALID"))</x:f>
      </x:c>
      <x:c r="M63" s="34" t="str">
        <x:f>IF(A63="","",IF(AND(COUNTIF(LISTS!$H$2:$H$4,I63)=1,I63=UPPER(I63)),"VALID","INVALID"))</x:f>
      </x:c>
      <x:c r="N63" s="34" t="str">
        <x:f>IF(A63="","",IF(AND(E63&lt;&gt;"",G63&lt;&gt;"",E63&lt;&gt;G63),"VALID","INVALID - DISTINCT EVIDENCE REQUIRED"))</x:f>
      </x:c>
      <x:c r="O63" s="34" t="str">
        <x:f>IF(A63="","",IF(COUNTIFS(EVIDENCE_PACKET!$A$6:$A$205,E63,EVIDENCE_PACKET!$B$6:$B$205,B63,EVIDENCE_PACKET!$O$6:$O$205,"VALID")=1,"READY","INVALID - EVIDENCE A LINK"))</x:f>
      </x:c>
      <x:c r="P63" s="34" t="str">
        <x:f>IF(A63="","",IF(COUNTIFS(EVIDENCE_PACKET!$A$6:$A$205,G63,EVIDENCE_PACKET!$B$6:$B$205,B63,EVIDENCE_PACKET!$O$6:$O$205,"VALID")=1,"READY","INVALID - EVIDENCE B LINK"))</x:f>
      </x:c>
      <x:c r="Q63" s="34" t="str">
        <x:f>IF(A63="","",IF(AND(D63&lt;&gt;"",F63&lt;&gt;""),"VALID","INVALID - STATEMENT REQUIRED"))</x:f>
      </x:c>
      <x:c r="R63" s="34" t="str">
        <x:f>IF(A63="","",IF(AND(K63="VALID",L63="VALID",M63="VALID",N63="VALID",O63="READY",P63="READY",Q63="VALID",B63&lt;&gt;"",J63&lt;&gt;""),"VALID","INVALID - CONTROL / LINK"))</x:f>
      </x:c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34" t="str">
        <x:f>IF(A64="","",IF(AND(COUNTIF(LISTS!$F$2:$F$9,C64)=1,C64=UPPER(C64)),"VALID","INVALID"))</x:f>
      </x:c>
      <x:c r="L64" s="34" t="str">
        <x:f>IF(A64="","",IF(AND(COUNTIF(LISTS!$G$2:$G$3,H64)=1,H64=UPPER(H64)),"VALID","INVALID"))</x:f>
      </x:c>
      <x:c r="M64" s="34" t="str">
        <x:f>IF(A64="","",IF(AND(COUNTIF(LISTS!$H$2:$H$4,I64)=1,I64=UPPER(I64)),"VALID","INVALID"))</x:f>
      </x:c>
      <x:c r="N64" s="34" t="str">
        <x:f>IF(A64="","",IF(AND(E64&lt;&gt;"",G64&lt;&gt;"",E64&lt;&gt;G64),"VALID","INVALID - DISTINCT EVIDENCE REQUIRED"))</x:f>
      </x:c>
      <x:c r="O64" s="34" t="str">
        <x:f>IF(A64="","",IF(COUNTIFS(EVIDENCE_PACKET!$A$6:$A$205,E64,EVIDENCE_PACKET!$B$6:$B$205,B64,EVIDENCE_PACKET!$O$6:$O$205,"VALID")=1,"READY","INVALID - EVIDENCE A LINK"))</x:f>
      </x:c>
      <x:c r="P64" s="34" t="str">
        <x:f>IF(A64="","",IF(COUNTIFS(EVIDENCE_PACKET!$A$6:$A$205,G64,EVIDENCE_PACKET!$B$6:$B$205,B64,EVIDENCE_PACKET!$O$6:$O$205,"VALID")=1,"READY","INVALID - EVIDENCE B LINK"))</x:f>
      </x:c>
      <x:c r="Q64" s="34" t="str">
        <x:f>IF(A64="","",IF(AND(D64&lt;&gt;"",F64&lt;&gt;""),"VALID","INVALID - STATEMENT REQUIRED"))</x:f>
      </x:c>
      <x:c r="R64" s="34" t="str">
        <x:f>IF(A64="","",IF(AND(K64="VALID",L64="VALID",M64="VALID",N64="VALID",O64="READY",P64="READY",Q64="VALID",B64&lt;&gt;"",J64&lt;&gt;""),"VALID","INVALID - CONTROL / LINK"))</x:f>
      </x:c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34" t="str">
        <x:f>IF(A65="","",IF(AND(COUNTIF(LISTS!$F$2:$F$9,C65)=1,C65=UPPER(C65)),"VALID","INVALID"))</x:f>
      </x:c>
      <x:c r="L65" s="34" t="str">
        <x:f>IF(A65="","",IF(AND(COUNTIF(LISTS!$G$2:$G$3,H65)=1,H65=UPPER(H65)),"VALID","INVALID"))</x:f>
      </x:c>
      <x:c r="M65" s="34" t="str">
        <x:f>IF(A65="","",IF(AND(COUNTIF(LISTS!$H$2:$H$4,I65)=1,I65=UPPER(I65)),"VALID","INVALID"))</x:f>
      </x:c>
      <x:c r="N65" s="34" t="str">
        <x:f>IF(A65="","",IF(AND(E65&lt;&gt;"",G65&lt;&gt;"",E65&lt;&gt;G65),"VALID","INVALID - DISTINCT EVIDENCE REQUIRED"))</x:f>
      </x:c>
      <x:c r="O65" s="34" t="str">
        <x:f>IF(A65="","",IF(COUNTIFS(EVIDENCE_PACKET!$A$6:$A$205,E65,EVIDENCE_PACKET!$B$6:$B$205,B65,EVIDENCE_PACKET!$O$6:$O$205,"VALID")=1,"READY","INVALID - EVIDENCE A LINK"))</x:f>
      </x:c>
      <x:c r="P65" s="34" t="str">
        <x:f>IF(A65="","",IF(COUNTIFS(EVIDENCE_PACKET!$A$6:$A$205,G65,EVIDENCE_PACKET!$B$6:$B$205,B65,EVIDENCE_PACKET!$O$6:$O$205,"VALID")=1,"READY","INVALID - EVIDENCE B LINK"))</x:f>
      </x:c>
      <x:c r="Q65" s="34" t="str">
        <x:f>IF(A65="","",IF(AND(D65&lt;&gt;"",F65&lt;&gt;""),"VALID","INVALID - STATEMENT REQUIRED"))</x:f>
      </x:c>
      <x:c r="R65" s="34" t="str">
        <x:f>IF(A65="","",IF(AND(K65="VALID",L65="VALID",M65="VALID",N65="VALID",O65="READY",P65="READY",Q65="VALID",B65&lt;&gt;"",J65&lt;&gt;""),"VALID","INVALID - CONTROL / LINK"))</x:f>
      </x:c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34" t="str">
        <x:f>IF(A66="","",IF(AND(COUNTIF(LISTS!$F$2:$F$9,C66)=1,C66=UPPER(C66)),"VALID","INVALID"))</x:f>
      </x:c>
      <x:c r="L66" s="34" t="str">
        <x:f>IF(A66="","",IF(AND(COUNTIF(LISTS!$G$2:$G$3,H66)=1,H66=UPPER(H66)),"VALID","INVALID"))</x:f>
      </x:c>
      <x:c r="M66" s="34" t="str">
        <x:f>IF(A66="","",IF(AND(COUNTIF(LISTS!$H$2:$H$4,I66)=1,I66=UPPER(I66)),"VALID","INVALID"))</x:f>
      </x:c>
      <x:c r="N66" s="34" t="str">
        <x:f>IF(A66="","",IF(AND(E66&lt;&gt;"",G66&lt;&gt;"",E66&lt;&gt;G66),"VALID","INVALID - DISTINCT EVIDENCE REQUIRED"))</x:f>
      </x:c>
      <x:c r="O66" s="34" t="str">
        <x:f>IF(A66="","",IF(COUNTIFS(EVIDENCE_PACKET!$A$6:$A$205,E66,EVIDENCE_PACKET!$B$6:$B$205,B66,EVIDENCE_PACKET!$O$6:$O$205,"VALID")=1,"READY","INVALID - EVIDENCE A LINK"))</x:f>
      </x:c>
      <x:c r="P66" s="34" t="str">
        <x:f>IF(A66="","",IF(COUNTIFS(EVIDENCE_PACKET!$A$6:$A$205,G66,EVIDENCE_PACKET!$B$6:$B$205,B66,EVIDENCE_PACKET!$O$6:$O$205,"VALID")=1,"READY","INVALID - EVIDENCE B LINK"))</x:f>
      </x:c>
      <x:c r="Q66" s="34" t="str">
        <x:f>IF(A66="","",IF(AND(D66&lt;&gt;"",F66&lt;&gt;""),"VALID","INVALID - STATEMENT REQUIRED"))</x:f>
      </x:c>
      <x:c r="R66" s="34" t="str">
        <x:f>IF(A66="","",IF(AND(K66="VALID",L66="VALID",M66="VALID",N66="VALID",O66="READY",P66="READY",Q66="VALID",B66&lt;&gt;"",J66&lt;&gt;""),"VALID","INVALID - CONTROL / LINK"))</x:f>
      </x:c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34" t="str">
        <x:f>IF(A67="","",IF(AND(COUNTIF(LISTS!$F$2:$F$9,C67)=1,C67=UPPER(C67)),"VALID","INVALID"))</x:f>
      </x:c>
      <x:c r="L67" s="34" t="str">
        <x:f>IF(A67="","",IF(AND(COUNTIF(LISTS!$G$2:$G$3,H67)=1,H67=UPPER(H67)),"VALID","INVALID"))</x:f>
      </x:c>
      <x:c r="M67" s="34" t="str">
        <x:f>IF(A67="","",IF(AND(COUNTIF(LISTS!$H$2:$H$4,I67)=1,I67=UPPER(I67)),"VALID","INVALID"))</x:f>
      </x:c>
      <x:c r="N67" s="34" t="str">
        <x:f>IF(A67="","",IF(AND(E67&lt;&gt;"",G67&lt;&gt;"",E67&lt;&gt;G67),"VALID","INVALID - DISTINCT EVIDENCE REQUIRED"))</x:f>
      </x:c>
      <x:c r="O67" s="34" t="str">
        <x:f>IF(A67="","",IF(COUNTIFS(EVIDENCE_PACKET!$A$6:$A$205,E67,EVIDENCE_PACKET!$B$6:$B$205,B67,EVIDENCE_PACKET!$O$6:$O$205,"VALID")=1,"READY","INVALID - EVIDENCE A LINK"))</x:f>
      </x:c>
      <x:c r="P67" s="34" t="str">
        <x:f>IF(A67="","",IF(COUNTIFS(EVIDENCE_PACKET!$A$6:$A$205,G67,EVIDENCE_PACKET!$B$6:$B$205,B67,EVIDENCE_PACKET!$O$6:$O$205,"VALID")=1,"READY","INVALID - EVIDENCE B LINK"))</x:f>
      </x:c>
      <x:c r="Q67" s="34" t="str">
        <x:f>IF(A67="","",IF(AND(D67&lt;&gt;"",F67&lt;&gt;""),"VALID","INVALID - STATEMENT REQUIRED"))</x:f>
      </x:c>
      <x:c r="R67" s="34" t="str">
        <x:f>IF(A67="","",IF(AND(K67="VALID",L67="VALID",M67="VALID",N67="VALID",O67="READY",P67="READY",Q67="VALID",B67&lt;&gt;"",J67&lt;&gt;""),"VALID","INVALID - CONTROL / LINK"))</x:f>
      </x:c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34" t="str">
        <x:f>IF(A68="","",IF(AND(COUNTIF(LISTS!$F$2:$F$9,C68)=1,C68=UPPER(C68)),"VALID","INVALID"))</x:f>
      </x:c>
      <x:c r="L68" s="34" t="str">
        <x:f>IF(A68="","",IF(AND(COUNTIF(LISTS!$G$2:$G$3,H68)=1,H68=UPPER(H68)),"VALID","INVALID"))</x:f>
      </x:c>
      <x:c r="M68" s="34" t="str">
        <x:f>IF(A68="","",IF(AND(COUNTIF(LISTS!$H$2:$H$4,I68)=1,I68=UPPER(I68)),"VALID","INVALID"))</x:f>
      </x:c>
      <x:c r="N68" s="34" t="str">
        <x:f>IF(A68="","",IF(AND(E68&lt;&gt;"",G68&lt;&gt;"",E68&lt;&gt;G68),"VALID","INVALID - DISTINCT EVIDENCE REQUIRED"))</x:f>
      </x:c>
      <x:c r="O68" s="34" t="str">
        <x:f>IF(A68="","",IF(COUNTIFS(EVIDENCE_PACKET!$A$6:$A$205,E68,EVIDENCE_PACKET!$B$6:$B$205,B68,EVIDENCE_PACKET!$O$6:$O$205,"VALID")=1,"READY","INVALID - EVIDENCE A LINK"))</x:f>
      </x:c>
      <x:c r="P68" s="34" t="str">
        <x:f>IF(A68="","",IF(COUNTIFS(EVIDENCE_PACKET!$A$6:$A$205,G68,EVIDENCE_PACKET!$B$6:$B$205,B68,EVIDENCE_PACKET!$O$6:$O$205,"VALID")=1,"READY","INVALID - EVIDENCE B LINK"))</x:f>
      </x:c>
      <x:c r="Q68" s="34" t="str">
        <x:f>IF(A68="","",IF(AND(D68&lt;&gt;"",F68&lt;&gt;""),"VALID","INVALID - STATEMENT REQUIRED"))</x:f>
      </x:c>
      <x:c r="R68" s="34" t="str">
        <x:f>IF(A68="","",IF(AND(K68="VALID",L68="VALID",M68="VALID",N68="VALID",O68="READY",P68="READY",Q68="VALID",B68&lt;&gt;"",J68&lt;&gt;""),"VALID","INVALID - CONTROL / LINK"))</x:f>
      </x:c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34" t="str">
        <x:f>IF(A69="","",IF(AND(COUNTIF(LISTS!$F$2:$F$9,C69)=1,C69=UPPER(C69)),"VALID","INVALID"))</x:f>
      </x:c>
      <x:c r="L69" s="34" t="str">
        <x:f>IF(A69="","",IF(AND(COUNTIF(LISTS!$G$2:$G$3,H69)=1,H69=UPPER(H69)),"VALID","INVALID"))</x:f>
      </x:c>
      <x:c r="M69" s="34" t="str">
        <x:f>IF(A69="","",IF(AND(COUNTIF(LISTS!$H$2:$H$4,I69)=1,I69=UPPER(I69)),"VALID","INVALID"))</x:f>
      </x:c>
      <x:c r="N69" s="34" t="str">
        <x:f>IF(A69="","",IF(AND(E69&lt;&gt;"",G69&lt;&gt;"",E69&lt;&gt;G69),"VALID","INVALID - DISTINCT EVIDENCE REQUIRED"))</x:f>
      </x:c>
      <x:c r="O69" s="34" t="str">
        <x:f>IF(A69="","",IF(COUNTIFS(EVIDENCE_PACKET!$A$6:$A$205,E69,EVIDENCE_PACKET!$B$6:$B$205,B69,EVIDENCE_PACKET!$O$6:$O$205,"VALID")=1,"READY","INVALID - EVIDENCE A LINK"))</x:f>
      </x:c>
      <x:c r="P69" s="34" t="str">
        <x:f>IF(A69="","",IF(COUNTIFS(EVIDENCE_PACKET!$A$6:$A$205,G69,EVIDENCE_PACKET!$B$6:$B$205,B69,EVIDENCE_PACKET!$O$6:$O$205,"VALID")=1,"READY","INVALID - EVIDENCE B LINK"))</x:f>
      </x:c>
      <x:c r="Q69" s="34" t="str">
        <x:f>IF(A69="","",IF(AND(D69&lt;&gt;"",F69&lt;&gt;""),"VALID","INVALID - STATEMENT REQUIRED"))</x:f>
      </x:c>
      <x:c r="R69" s="34" t="str">
        <x:f>IF(A69="","",IF(AND(K69="VALID",L69="VALID",M69="VALID",N69="VALID",O69="READY",P69="READY",Q69="VALID",B69&lt;&gt;"",J69&lt;&gt;""),"VALID","INVALID - CONTROL / LINK"))</x:f>
      </x:c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34" t="str">
        <x:f>IF(A70="","",IF(AND(COUNTIF(LISTS!$F$2:$F$9,C70)=1,C70=UPPER(C70)),"VALID","INVALID"))</x:f>
      </x:c>
      <x:c r="L70" s="34" t="str">
        <x:f>IF(A70="","",IF(AND(COUNTIF(LISTS!$G$2:$G$3,H70)=1,H70=UPPER(H70)),"VALID","INVALID"))</x:f>
      </x:c>
      <x:c r="M70" s="34" t="str">
        <x:f>IF(A70="","",IF(AND(COUNTIF(LISTS!$H$2:$H$4,I70)=1,I70=UPPER(I70)),"VALID","INVALID"))</x:f>
      </x:c>
      <x:c r="N70" s="34" t="str">
        <x:f>IF(A70="","",IF(AND(E70&lt;&gt;"",G70&lt;&gt;"",E70&lt;&gt;G70),"VALID","INVALID - DISTINCT EVIDENCE REQUIRED"))</x:f>
      </x:c>
      <x:c r="O70" s="34" t="str">
        <x:f>IF(A70="","",IF(COUNTIFS(EVIDENCE_PACKET!$A$6:$A$205,E70,EVIDENCE_PACKET!$B$6:$B$205,B70,EVIDENCE_PACKET!$O$6:$O$205,"VALID")=1,"READY","INVALID - EVIDENCE A LINK"))</x:f>
      </x:c>
      <x:c r="P70" s="34" t="str">
        <x:f>IF(A70="","",IF(COUNTIFS(EVIDENCE_PACKET!$A$6:$A$205,G70,EVIDENCE_PACKET!$B$6:$B$205,B70,EVIDENCE_PACKET!$O$6:$O$205,"VALID")=1,"READY","INVALID - EVIDENCE B LINK"))</x:f>
      </x:c>
      <x:c r="Q70" s="34" t="str">
        <x:f>IF(A70="","",IF(AND(D70&lt;&gt;"",F70&lt;&gt;""),"VALID","INVALID - STATEMENT REQUIRED"))</x:f>
      </x:c>
      <x:c r="R70" s="34" t="str">
        <x:f>IF(A70="","",IF(AND(K70="VALID",L70="VALID",M70="VALID",N70="VALID",O70="READY",P70="READY",Q70="VALID",B70&lt;&gt;"",J70&lt;&gt;""),"VALID","INVALID - CONTROL / LINK"))</x:f>
      </x:c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34" t="str">
        <x:f>IF(A71="","",IF(AND(COUNTIF(LISTS!$F$2:$F$9,C71)=1,C71=UPPER(C71)),"VALID","INVALID"))</x:f>
      </x:c>
      <x:c r="L71" s="34" t="str">
        <x:f>IF(A71="","",IF(AND(COUNTIF(LISTS!$G$2:$G$3,H71)=1,H71=UPPER(H71)),"VALID","INVALID"))</x:f>
      </x:c>
      <x:c r="M71" s="34" t="str">
        <x:f>IF(A71="","",IF(AND(COUNTIF(LISTS!$H$2:$H$4,I71)=1,I71=UPPER(I71)),"VALID","INVALID"))</x:f>
      </x:c>
      <x:c r="N71" s="34" t="str">
        <x:f>IF(A71="","",IF(AND(E71&lt;&gt;"",G71&lt;&gt;"",E71&lt;&gt;G71),"VALID","INVALID - DISTINCT EVIDENCE REQUIRED"))</x:f>
      </x:c>
      <x:c r="O71" s="34" t="str">
        <x:f>IF(A71="","",IF(COUNTIFS(EVIDENCE_PACKET!$A$6:$A$205,E71,EVIDENCE_PACKET!$B$6:$B$205,B71,EVIDENCE_PACKET!$O$6:$O$205,"VALID")=1,"READY","INVALID - EVIDENCE A LINK"))</x:f>
      </x:c>
      <x:c r="P71" s="34" t="str">
        <x:f>IF(A71="","",IF(COUNTIFS(EVIDENCE_PACKET!$A$6:$A$205,G71,EVIDENCE_PACKET!$B$6:$B$205,B71,EVIDENCE_PACKET!$O$6:$O$205,"VALID")=1,"READY","INVALID - EVIDENCE B LINK"))</x:f>
      </x:c>
      <x:c r="Q71" s="34" t="str">
        <x:f>IF(A71="","",IF(AND(D71&lt;&gt;"",F71&lt;&gt;""),"VALID","INVALID - STATEMENT REQUIRED"))</x:f>
      </x:c>
      <x:c r="R71" s="34" t="str">
        <x:f>IF(A71="","",IF(AND(K71="VALID",L71="VALID",M71="VALID",N71="VALID",O71="READY",P71="READY",Q71="VALID",B71&lt;&gt;"",J71&lt;&gt;""),"VALID","INVALID - CONTROL / LINK"))</x:f>
      </x:c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34" t="str">
        <x:f>IF(A72="","",IF(AND(COUNTIF(LISTS!$F$2:$F$9,C72)=1,C72=UPPER(C72)),"VALID","INVALID"))</x:f>
      </x:c>
      <x:c r="L72" s="34" t="str">
        <x:f>IF(A72="","",IF(AND(COUNTIF(LISTS!$G$2:$G$3,H72)=1,H72=UPPER(H72)),"VALID","INVALID"))</x:f>
      </x:c>
      <x:c r="M72" s="34" t="str">
        <x:f>IF(A72="","",IF(AND(COUNTIF(LISTS!$H$2:$H$4,I72)=1,I72=UPPER(I72)),"VALID","INVALID"))</x:f>
      </x:c>
      <x:c r="N72" s="34" t="str">
        <x:f>IF(A72="","",IF(AND(E72&lt;&gt;"",G72&lt;&gt;"",E72&lt;&gt;G72),"VALID","INVALID - DISTINCT EVIDENCE REQUIRED"))</x:f>
      </x:c>
      <x:c r="O72" s="34" t="str">
        <x:f>IF(A72="","",IF(COUNTIFS(EVIDENCE_PACKET!$A$6:$A$205,E72,EVIDENCE_PACKET!$B$6:$B$205,B72,EVIDENCE_PACKET!$O$6:$O$205,"VALID")=1,"READY","INVALID - EVIDENCE A LINK"))</x:f>
      </x:c>
      <x:c r="P72" s="34" t="str">
        <x:f>IF(A72="","",IF(COUNTIFS(EVIDENCE_PACKET!$A$6:$A$205,G72,EVIDENCE_PACKET!$B$6:$B$205,B72,EVIDENCE_PACKET!$O$6:$O$205,"VALID")=1,"READY","INVALID - EVIDENCE B LINK"))</x:f>
      </x:c>
      <x:c r="Q72" s="34" t="str">
        <x:f>IF(A72="","",IF(AND(D72&lt;&gt;"",F72&lt;&gt;""),"VALID","INVALID - STATEMENT REQUIRED"))</x:f>
      </x:c>
      <x:c r="R72" s="34" t="str">
        <x:f>IF(A72="","",IF(AND(K72="VALID",L72="VALID",M72="VALID",N72="VALID",O72="READY",P72="READY",Q72="VALID",B72&lt;&gt;"",J72&lt;&gt;""),"VALID","INVALID - CONTROL / LINK"))</x:f>
      </x:c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34" t="str">
        <x:f>IF(A73="","",IF(AND(COUNTIF(LISTS!$F$2:$F$9,C73)=1,C73=UPPER(C73)),"VALID","INVALID"))</x:f>
      </x:c>
      <x:c r="L73" s="34" t="str">
        <x:f>IF(A73="","",IF(AND(COUNTIF(LISTS!$G$2:$G$3,H73)=1,H73=UPPER(H73)),"VALID","INVALID"))</x:f>
      </x:c>
      <x:c r="M73" s="34" t="str">
        <x:f>IF(A73="","",IF(AND(COUNTIF(LISTS!$H$2:$H$4,I73)=1,I73=UPPER(I73)),"VALID","INVALID"))</x:f>
      </x:c>
      <x:c r="N73" s="34" t="str">
        <x:f>IF(A73="","",IF(AND(E73&lt;&gt;"",G73&lt;&gt;"",E73&lt;&gt;G73),"VALID","INVALID - DISTINCT EVIDENCE REQUIRED"))</x:f>
      </x:c>
      <x:c r="O73" s="34" t="str">
        <x:f>IF(A73="","",IF(COUNTIFS(EVIDENCE_PACKET!$A$6:$A$205,E73,EVIDENCE_PACKET!$B$6:$B$205,B73,EVIDENCE_PACKET!$O$6:$O$205,"VALID")=1,"READY","INVALID - EVIDENCE A LINK"))</x:f>
      </x:c>
      <x:c r="P73" s="34" t="str">
        <x:f>IF(A73="","",IF(COUNTIFS(EVIDENCE_PACKET!$A$6:$A$205,G73,EVIDENCE_PACKET!$B$6:$B$205,B73,EVIDENCE_PACKET!$O$6:$O$205,"VALID")=1,"READY","INVALID - EVIDENCE B LINK"))</x:f>
      </x:c>
      <x:c r="Q73" s="34" t="str">
        <x:f>IF(A73="","",IF(AND(D73&lt;&gt;"",F73&lt;&gt;""),"VALID","INVALID - STATEMENT REQUIRED"))</x:f>
      </x:c>
      <x:c r="R73" s="34" t="str">
        <x:f>IF(A73="","",IF(AND(K73="VALID",L73="VALID",M73="VALID",N73="VALID",O73="READY",P73="READY",Q73="VALID",B73&lt;&gt;"",J73&lt;&gt;""),"VALID","INVALID - CONTROL / LINK"))</x:f>
      </x:c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34" t="str">
        <x:f>IF(A74="","",IF(AND(COUNTIF(LISTS!$F$2:$F$9,C74)=1,C74=UPPER(C74)),"VALID","INVALID"))</x:f>
      </x:c>
      <x:c r="L74" s="34" t="str">
        <x:f>IF(A74="","",IF(AND(COUNTIF(LISTS!$G$2:$G$3,H74)=1,H74=UPPER(H74)),"VALID","INVALID"))</x:f>
      </x:c>
      <x:c r="M74" s="34" t="str">
        <x:f>IF(A74="","",IF(AND(COUNTIF(LISTS!$H$2:$H$4,I74)=1,I74=UPPER(I74)),"VALID","INVALID"))</x:f>
      </x:c>
      <x:c r="N74" s="34" t="str">
        <x:f>IF(A74="","",IF(AND(E74&lt;&gt;"",G74&lt;&gt;"",E74&lt;&gt;G74),"VALID","INVALID - DISTINCT EVIDENCE REQUIRED"))</x:f>
      </x:c>
      <x:c r="O74" s="34" t="str">
        <x:f>IF(A74="","",IF(COUNTIFS(EVIDENCE_PACKET!$A$6:$A$205,E74,EVIDENCE_PACKET!$B$6:$B$205,B74,EVIDENCE_PACKET!$O$6:$O$205,"VALID")=1,"READY","INVALID - EVIDENCE A LINK"))</x:f>
      </x:c>
      <x:c r="P74" s="34" t="str">
        <x:f>IF(A74="","",IF(COUNTIFS(EVIDENCE_PACKET!$A$6:$A$205,G74,EVIDENCE_PACKET!$B$6:$B$205,B74,EVIDENCE_PACKET!$O$6:$O$205,"VALID")=1,"READY","INVALID - EVIDENCE B LINK"))</x:f>
      </x:c>
      <x:c r="Q74" s="34" t="str">
        <x:f>IF(A74="","",IF(AND(D74&lt;&gt;"",F74&lt;&gt;""),"VALID","INVALID - STATEMENT REQUIRED"))</x:f>
      </x:c>
      <x:c r="R74" s="34" t="str">
        <x:f>IF(A74="","",IF(AND(K74="VALID",L74="VALID",M74="VALID",N74="VALID",O74="READY",P74="READY",Q74="VALID",B74&lt;&gt;"",J74&lt;&gt;""),"VALID","INVALID - CONTROL / LINK"))</x:f>
      </x:c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34" t="str">
        <x:f>IF(A75="","",IF(AND(COUNTIF(LISTS!$F$2:$F$9,C75)=1,C75=UPPER(C75)),"VALID","INVALID"))</x:f>
      </x:c>
      <x:c r="L75" s="34" t="str">
        <x:f>IF(A75="","",IF(AND(COUNTIF(LISTS!$G$2:$G$3,H75)=1,H75=UPPER(H75)),"VALID","INVALID"))</x:f>
      </x:c>
      <x:c r="M75" s="34" t="str">
        <x:f>IF(A75="","",IF(AND(COUNTIF(LISTS!$H$2:$H$4,I75)=1,I75=UPPER(I75)),"VALID","INVALID"))</x:f>
      </x:c>
      <x:c r="N75" s="34" t="str">
        <x:f>IF(A75="","",IF(AND(E75&lt;&gt;"",G75&lt;&gt;"",E75&lt;&gt;G75),"VALID","INVALID - DISTINCT EVIDENCE REQUIRED"))</x:f>
      </x:c>
      <x:c r="O75" s="34" t="str">
        <x:f>IF(A75="","",IF(COUNTIFS(EVIDENCE_PACKET!$A$6:$A$205,E75,EVIDENCE_PACKET!$B$6:$B$205,B75,EVIDENCE_PACKET!$O$6:$O$205,"VALID")=1,"READY","INVALID - EVIDENCE A LINK"))</x:f>
      </x:c>
      <x:c r="P75" s="34" t="str">
        <x:f>IF(A75="","",IF(COUNTIFS(EVIDENCE_PACKET!$A$6:$A$205,G75,EVIDENCE_PACKET!$B$6:$B$205,B75,EVIDENCE_PACKET!$O$6:$O$205,"VALID")=1,"READY","INVALID - EVIDENCE B LINK"))</x:f>
      </x:c>
      <x:c r="Q75" s="34" t="str">
        <x:f>IF(A75="","",IF(AND(D75&lt;&gt;"",F75&lt;&gt;""),"VALID","INVALID - STATEMENT REQUIRED"))</x:f>
      </x:c>
      <x:c r="R75" s="34" t="str">
        <x:f>IF(A75="","",IF(AND(K75="VALID",L75="VALID",M75="VALID",N75="VALID",O75="READY",P75="READY",Q75="VALID",B75&lt;&gt;"",J75&lt;&gt;""),"VALID","INVALID - CONTROL / LINK"))</x:f>
      </x:c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34" t="str">
        <x:f>IF(A76="","",IF(AND(COUNTIF(LISTS!$F$2:$F$9,C76)=1,C76=UPPER(C76)),"VALID","INVALID"))</x:f>
      </x:c>
      <x:c r="L76" s="34" t="str">
        <x:f>IF(A76="","",IF(AND(COUNTIF(LISTS!$G$2:$G$3,H76)=1,H76=UPPER(H76)),"VALID","INVALID"))</x:f>
      </x:c>
      <x:c r="M76" s="34" t="str">
        <x:f>IF(A76="","",IF(AND(COUNTIF(LISTS!$H$2:$H$4,I76)=1,I76=UPPER(I76)),"VALID","INVALID"))</x:f>
      </x:c>
      <x:c r="N76" s="34" t="str">
        <x:f>IF(A76="","",IF(AND(E76&lt;&gt;"",G76&lt;&gt;"",E76&lt;&gt;G76),"VALID","INVALID - DISTINCT EVIDENCE REQUIRED"))</x:f>
      </x:c>
      <x:c r="O76" s="34" t="str">
        <x:f>IF(A76="","",IF(COUNTIFS(EVIDENCE_PACKET!$A$6:$A$205,E76,EVIDENCE_PACKET!$B$6:$B$205,B76,EVIDENCE_PACKET!$O$6:$O$205,"VALID")=1,"READY","INVALID - EVIDENCE A LINK"))</x:f>
      </x:c>
      <x:c r="P76" s="34" t="str">
        <x:f>IF(A76="","",IF(COUNTIFS(EVIDENCE_PACKET!$A$6:$A$205,G76,EVIDENCE_PACKET!$B$6:$B$205,B76,EVIDENCE_PACKET!$O$6:$O$205,"VALID")=1,"READY","INVALID - EVIDENCE B LINK"))</x:f>
      </x:c>
      <x:c r="Q76" s="34" t="str">
        <x:f>IF(A76="","",IF(AND(D76&lt;&gt;"",F76&lt;&gt;""),"VALID","INVALID - STATEMENT REQUIRED"))</x:f>
      </x:c>
      <x:c r="R76" s="34" t="str">
        <x:f>IF(A76="","",IF(AND(K76="VALID",L76="VALID",M76="VALID",N76="VALID",O76="READY",P76="READY",Q76="VALID",B76&lt;&gt;"",J76&lt;&gt;""),"VALID","INVALID - CONTROL / LINK"))</x:f>
      </x:c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34" t="str">
        <x:f>IF(A77="","",IF(AND(COUNTIF(LISTS!$F$2:$F$9,C77)=1,C77=UPPER(C77)),"VALID","INVALID"))</x:f>
      </x:c>
      <x:c r="L77" s="34" t="str">
        <x:f>IF(A77="","",IF(AND(COUNTIF(LISTS!$G$2:$G$3,H77)=1,H77=UPPER(H77)),"VALID","INVALID"))</x:f>
      </x:c>
      <x:c r="M77" s="34" t="str">
        <x:f>IF(A77="","",IF(AND(COUNTIF(LISTS!$H$2:$H$4,I77)=1,I77=UPPER(I77)),"VALID","INVALID"))</x:f>
      </x:c>
      <x:c r="N77" s="34" t="str">
        <x:f>IF(A77="","",IF(AND(E77&lt;&gt;"",G77&lt;&gt;"",E77&lt;&gt;G77),"VALID","INVALID - DISTINCT EVIDENCE REQUIRED"))</x:f>
      </x:c>
      <x:c r="O77" s="34" t="str">
        <x:f>IF(A77="","",IF(COUNTIFS(EVIDENCE_PACKET!$A$6:$A$205,E77,EVIDENCE_PACKET!$B$6:$B$205,B77,EVIDENCE_PACKET!$O$6:$O$205,"VALID")=1,"READY","INVALID - EVIDENCE A LINK"))</x:f>
      </x:c>
      <x:c r="P77" s="34" t="str">
        <x:f>IF(A77="","",IF(COUNTIFS(EVIDENCE_PACKET!$A$6:$A$205,G77,EVIDENCE_PACKET!$B$6:$B$205,B77,EVIDENCE_PACKET!$O$6:$O$205,"VALID")=1,"READY","INVALID - EVIDENCE B LINK"))</x:f>
      </x:c>
      <x:c r="Q77" s="34" t="str">
        <x:f>IF(A77="","",IF(AND(D77&lt;&gt;"",F77&lt;&gt;""),"VALID","INVALID - STATEMENT REQUIRED"))</x:f>
      </x:c>
      <x:c r="R77" s="34" t="str">
        <x:f>IF(A77="","",IF(AND(K77="VALID",L77="VALID",M77="VALID",N77="VALID",O77="READY",P77="READY",Q77="VALID",B77&lt;&gt;"",J77&lt;&gt;""),"VALID","INVALID - CONTROL / LINK"))</x:f>
      </x:c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34" t="str">
        <x:f>IF(A78="","",IF(AND(COUNTIF(LISTS!$F$2:$F$9,C78)=1,C78=UPPER(C78)),"VALID","INVALID"))</x:f>
      </x:c>
      <x:c r="L78" s="34" t="str">
        <x:f>IF(A78="","",IF(AND(COUNTIF(LISTS!$G$2:$G$3,H78)=1,H78=UPPER(H78)),"VALID","INVALID"))</x:f>
      </x:c>
      <x:c r="M78" s="34" t="str">
        <x:f>IF(A78="","",IF(AND(COUNTIF(LISTS!$H$2:$H$4,I78)=1,I78=UPPER(I78)),"VALID","INVALID"))</x:f>
      </x:c>
      <x:c r="N78" s="34" t="str">
        <x:f>IF(A78="","",IF(AND(E78&lt;&gt;"",G78&lt;&gt;"",E78&lt;&gt;G78),"VALID","INVALID - DISTINCT EVIDENCE REQUIRED"))</x:f>
      </x:c>
      <x:c r="O78" s="34" t="str">
        <x:f>IF(A78="","",IF(COUNTIFS(EVIDENCE_PACKET!$A$6:$A$205,E78,EVIDENCE_PACKET!$B$6:$B$205,B78,EVIDENCE_PACKET!$O$6:$O$205,"VALID")=1,"READY","INVALID - EVIDENCE A LINK"))</x:f>
      </x:c>
      <x:c r="P78" s="34" t="str">
        <x:f>IF(A78="","",IF(COUNTIFS(EVIDENCE_PACKET!$A$6:$A$205,G78,EVIDENCE_PACKET!$B$6:$B$205,B78,EVIDENCE_PACKET!$O$6:$O$205,"VALID")=1,"READY","INVALID - EVIDENCE B LINK"))</x:f>
      </x:c>
      <x:c r="Q78" s="34" t="str">
        <x:f>IF(A78="","",IF(AND(D78&lt;&gt;"",F78&lt;&gt;""),"VALID","INVALID - STATEMENT REQUIRED"))</x:f>
      </x:c>
      <x:c r="R78" s="34" t="str">
        <x:f>IF(A78="","",IF(AND(K78="VALID",L78="VALID",M78="VALID",N78="VALID",O78="READY",P78="READY",Q78="VALID",B78&lt;&gt;"",J78&lt;&gt;""),"VALID","INVALID - CONTROL / LINK"))</x:f>
      </x:c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34" t="str">
        <x:f>IF(A79="","",IF(AND(COUNTIF(LISTS!$F$2:$F$9,C79)=1,C79=UPPER(C79)),"VALID","INVALID"))</x:f>
      </x:c>
      <x:c r="L79" s="34" t="str">
        <x:f>IF(A79="","",IF(AND(COUNTIF(LISTS!$G$2:$G$3,H79)=1,H79=UPPER(H79)),"VALID","INVALID"))</x:f>
      </x:c>
      <x:c r="M79" s="34" t="str">
        <x:f>IF(A79="","",IF(AND(COUNTIF(LISTS!$H$2:$H$4,I79)=1,I79=UPPER(I79)),"VALID","INVALID"))</x:f>
      </x:c>
      <x:c r="N79" s="34" t="str">
        <x:f>IF(A79="","",IF(AND(E79&lt;&gt;"",G79&lt;&gt;"",E79&lt;&gt;G79),"VALID","INVALID - DISTINCT EVIDENCE REQUIRED"))</x:f>
      </x:c>
      <x:c r="O79" s="34" t="str">
        <x:f>IF(A79="","",IF(COUNTIFS(EVIDENCE_PACKET!$A$6:$A$205,E79,EVIDENCE_PACKET!$B$6:$B$205,B79,EVIDENCE_PACKET!$O$6:$O$205,"VALID")=1,"READY","INVALID - EVIDENCE A LINK"))</x:f>
      </x:c>
      <x:c r="P79" s="34" t="str">
        <x:f>IF(A79="","",IF(COUNTIFS(EVIDENCE_PACKET!$A$6:$A$205,G79,EVIDENCE_PACKET!$B$6:$B$205,B79,EVIDENCE_PACKET!$O$6:$O$205,"VALID")=1,"READY","INVALID - EVIDENCE B LINK"))</x:f>
      </x:c>
      <x:c r="Q79" s="34" t="str">
        <x:f>IF(A79="","",IF(AND(D79&lt;&gt;"",F79&lt;&gt;""),"VALID","INVALID - STATEMENT REQUIRED"))</x:f>
      </x:c>
      <x:c r="R79" s="34" t="str">
        <x:f>IF(A79="","",IF(AND(K79="VALID",L79="VALID",M79="VALID",N79="VALID",O79="READY",P79="READY",Q79="VALID",B79&lt;&gt;"",J79&lt;&gt;""),"VALID","INVALID - CONTROL / LINK"))</x:f>
      </x:c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34" t="str">
        <x:f>IF(A80="","",IF(AND(COUNTIF(LISTS!$F$2:$F$9,C80)=1,C80=UPPER(C80)),"VALID","INVALID"))</x:f>
      </x:c>
      <x:c r="L80" s="34" t="str">
        <x:f>IF(A80="","",IF(AND(COUNTIF(LISTS!$G$2:$G$3,H80)=1,H80=UPPER(H80)),"VALID","INVALID"))</x:f>
      </x:c>
      <x:c r="M80" s="34" t="str">
        <x:f>IF(A80="","",IF(AND(COUNTIF(LISTS!$H$2:$H$4,I80)=1,I80=UPPER(I80)),"VALID","INVALID"))</x:f>
      </x:c>
      <x:c r="N80" s="34" t="str">
        <x:f>IF(A80="","",IF(AND(E80&lt;&gt;"",G80&lt;&gt;"",E80&lt;&gt;G80),"VALID","INVALID - DISTINCT EVIDENCE REQUIRED"))</x:f>
      </x:c>
      <x:c r="O80" s="34" t="str">
        <x:f>IF(A80="","",IF(COUNTIFS(EVIDENCE_PACKET!$A$6:$A$205,E80,EVIDENCE_PACKET!$B$6:$B$205,B80,EVIDENCE_PACKET!$O$6:$O$205,"VALID")=1,"READY","INVALID - EVIDENCE A LINK"))</x:f>
      </x:c>
      <x:c r="P80" s="34" t="str">
        <x:f>IF(A80="","",IF(COUNTIFS(EVIDENCE_PACKET!$A$6:$A$205,G80,EVIDENCE_PACKET!$B$6:$B$205,B80,EVIDENCE_PACKET!$O$6:$O$205,"VALID")=1,"READY","INVALID - EVIDENCE B LINK"))</x:f>
      </x:c>
      <x:c r="Q80" s="34" t="str">
        <x:f>IF(A80="","",IF(AND(D80&lt;&gt;"",F80&lt;&gt;""),"VALID","INVALID - STATEMENT REQUIRED"))</x:f>
      </x:c>
      <x:c r="R80" s="34" t="str">
        <x:f>IF(A80="","",IF(AND(K80="VALID",L80="VALID",M80="VALID",N80="VALID",O80="READY",P80="READY",Q80="VALID",B80&lt;&gt;"",J80&lt;&gt;""),"VALID","INVALID - CONTROL / LINK"))</x:f>
      </x:c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34" t="str">
        <x:f>IF(A81="","",IF(AND(COUNTIF(LISTS!$F$2:$F$9,C81)=1,C81=UPPER(C81)),"VALID","INVALID"))</x:f>
      </x:c>
      <x:c r="L81" s="34" t="str">
        <x:f>IF(A81="","",IF(AND(COUNTIF(LISTS!$G$2:$G$3,H81)=1,H81=UPPER(H81)),"VALID","INVALID"))</x:f>
      </x:c>
      <x:c r="M81" s="34" t="str">
        <x:f>IF(A81="","",IF(AND(COUNTIF(LISTS!$H$2:$H$4,I81)=1,I81=UPPER(I81)),"VALID","INVALID"))</x:f>
      </x:c>
      <x:c r="N81" s="34" t="str">
        <x:f>IF(A81="","",IF(AND(E81&lt;&gt;"",G81&lt;&gt;"",E81&lt;&gt;G81),"VALID","INVALID - DISTINCT EVIDENCE REQUIRED"))</x:f>
      </x:c>
      <x:c r="O81" s="34" t="str">
        <x:f>IF(A81="","",IF(COUNTIFS(EVIDENCE_PACKET!$A$6:$A$205,E81,EVIDENCE_PACKET!$B$6:$B$205,B81,EVIDENCE_PACKET!$O$6:$O$205,"VALID")=1,"READY","INVALID - EVIDENCE A LINK"))</x:f>
      </x:c>
      <x:c r="P81" s="34" t="str">
        <x:f>IF(A81="","",IF(COUNTIFS(EVIDENCE_PACKET!$A$6:$A$205,G81,EVIDENCE_PACKET!$B$6:$B$205,B81,EVIDENCE_PACKET!$O$6:$O$205,"VALID")=1,"READY","INVALID - EVIDENCE B LINK"))</x:f>
      </x:c>
      <x:c r="Q81" s="34" t="str">
        <x:f>IF(A81="","",IF(AND(D81&lt;&gt;"",F81&lt;&gt;""),"VALID","INVALID - STATEMENT REQUIRED"))</x:f>
      </x:c>
      <x:c r="R81" s="34" t="str">
        <x:f>IF(A81="","",IF(AND(K81="VALID",L81="VALID",M81="VALID",N81="VALID",O81="READY",P81="READY",Q81="VALID",B81&lt;&gt;"",J81&lt;&gt;""),"VALID","INVALID - CONTROL / LINK"))</x:f>
      </x:c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34" t="str">
        <x:f>IF(A82="","",IF(AND(COUNTIF(LISTS!$F$2:$F$9,C82)=1,C82=UPPER(C82)),"VALID","INVALID"))</x:f>
      </x:c>
      <x:c r="L82" s="34" t="str">
        <x:f>IF(A82="","",IF(AND(COUNTIF(LISTS!$G$2:$G$3,H82)=1,H82=UPPER(H82)),"VALID","INVALID"))</x:f>
      </x:c>
      <x:c r="M82" s="34" t="str">
        <x:f>IF(A82="","",IF(AND(COUNTIF(LISTS!$H$2:$H$4,I82)=1,I82=UPPER(I82)),"VALID","INVALID"))</x:f>
      </x:c>
      <x:c r="N82" s="34" t="str">
        <x:f>IF(A82="","",IF(AND(E82&lt;&gt;"",G82&lt;&gt;"",E82&lt;&gt;G82),"VALID","INVALID - DISTINCT EVIDENCE REQUIRED"))</x:f>
      </x:c>
      <x:c r="O82" s="34" t="str">
        <x:f>IF(A82="","",IF(COUNTIFS(EVIDENCE_PACKET!$A$6:$A$205,E82,EVIDENCE_PACKET!$B$6:$B$205,B82,EVIDENCE_PACKET!$O$6:$O$205,"VALID")=1,"READY","INVALID - EVIDENCE A LINK"))</x:f>
      </x:c>
      <x:c r="P82" s="34" t="str">
        <x:f>IF(A82="","",IF(COUNTIFS(EVIDENCE_PACKET!$A$6:$A$205,G82,EVIDENCE_PACKET!$B$6:$B$205,B82,EVIDENCE_PACKET!$O$6:$O$205,"VALID")=1,"READY","INVALID - EVIDENCE B LINK"))</x:f>
      </x:c>
      <x:c r="Q82" s="34" t="str">
        <x:f>IF(A82="","",IF(AND(D82&lt;&gt;"",F82&lt;&gt;""),"VALID","INVALID - STATEMENT REQUIRED"))</x:f>
      </x:c>
      <x:c r="R82" s="34" t="str">
        <x:f>IF(A82="","",IF(AND(K82="VALID",L82="VALID",M82="VALID",N82="VALID",O82="READY",P82="READY",Q82="VALID",B82&lt;&gt;"",J82&lt;&gt;""),"VALID","INVALID - CONTROL / LINK"))</x:f>
      </x:c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34" t="str">
        <x:f>IF(A83="","",IF(AND(COUNTIF(LISTS!$F$2:$F$9,C83)=1,C83=UPPER(C83)),"VALID","INVALID"))</x:f>
      </x:c>
      <x:c r="L83" s="34" t="str">
        <x:f>IF(A83="","",IF(AND(COUNTIF(LISTS!$G$2:$G$3,H83)=1,H83=UPPER(H83)),"VALID","INVALID"))</x:f>
      </x:c>
      <x:c r="M83" s="34" t="str">
        <x:f>IF(A83="","",IF(AND(COUNTIF(LISTS!$H$2:$H$4,I83)=1,I83=UPPER(I83)),"VALID","INVALID"))</x:f>
      </x:c>
      <x:c r="N83" s="34" t="str">
        <x:f>IF(A83="","",IF(AND(E83&lt;&gt;"",G83&lt;&gt;"",E83&lt;&gt;G83),"VALID","INVALID - DISTINCT EVIDENCE REQUIRED"))</x:f>
      </x:c>
      <x:c r="O83" s="34" t="str">
        <x:f>IF(A83="","",IF(COUNTIFS(EVIDENCE_PACKET!$A$6:$A$205,E83,EVIDENCE_PACKET!$B$6:$B$205,B83,EVIDENCE_PACKET!$O$6:$O$205,"VALID")=1,"READY","INVALID - EVIDENCE A LINK"))</x:f>
      </x:c>
      <x:c r="P83" s="34" t="str">
        <x:f>IF(A83="","",IF(COUNTIFS(EVIDENCE_PACKET!$A$6:$A$205,G83,EVIDENCE_PACKET!$B$6:$B$205,B83,EVIDENCE_PACKET!$O$6:$O$205,"VALID")=1,"READY","INVALID - EVIDENCE B LINK"))</x:f>
      </x:c>
      <x:c r="Q83" s="34" t="str">
        <x:f>IF(A83="","",IF(AND(D83&lt;&gt;"",F83&lt;&gt;""),"VALID","INVALID - STATEMENT REQUIRED"))</x:f>
      </x:c>
      <x:c r="R83" s="34" t="str">
        <x:f>IF(A83="","",IF(AND(K83="VALID",L83="VALID",M83="VALID",N83="VALID",O83="READY",P83="READY",Q83="VALID",B83&lt;&gt;"",J83&lt;&gt;""),"VALID","INVALID - CONTROL / LINK"))</x:f>
      </x:c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34" t="str">
        <x:f>IF(A84="","",IF(AND(COUNTIF(LISTS!$F$2:$F$9,C84)=1,C84=UPPER(C84)),"VALID","INVALID"))</x:f>
      </x:c>
      <x:c r="L84" s="34" t="str">
        <x:f>IF(A84="","",IF(AND(COUNTIF(LISTS!$G$2:$G$3,H84)=1,H84=UPPER(H84)),"VALID","INVALID"))</x:f>
      </x:c>
      <x:c r="M84" s="34" t="str">
        <x:f>IF(A84="","",IF(AND(COUNTIF(LISTS!$H$2:$H$4,I84)=1,I84=UPPER(I84)),"VALID","INVALID"))</x:f>
      </x:c>
      <x:c r="N84" s="34" t="str">
        <x:f>IF(A84="","",IF(AND(E84&lt;&gt;"",G84&lt;&gt;"",E84&lt;&gt;G84),"VALID","INVALID - DISTINCT EVIDENCE REQUIRED"))</x:f>
      </x:c>
      <x:c r="O84" s="34" t="str">
        <x:f>IF(A84="","",IF(COUNTIFS(EVIDENCE_PACKET!$A$6:$A$205,E84,EVIDENCE_PACKET!$B$6:$B$205,B84,EVIDENCE_PACKET!$O$6:$O$205,"VALID")=1,"READY","INVALID - EVIDENCE A LINK"))</x:f>
      </x:c>
      <x:c r="P84" s="34" t="str">
        <x:f>IF(A84="","",IF(COUNTIFS(EVIDENCE_PACKET!$A$6:$A$205,G84,EVIDENCE_PACKET!$B$6:$B$205,B84,EVIDENCE_PACKET!$O$6:$O$205,"VALID")=1,"READY","INVALID - EVIDENCE B LINK"))</x:f>
      </x:c>
      <x:c r="Q84" s="34" t="str">
        <x:f>IF(A84="","",IF(AND(D84&lt;&gt;"",F84&lt;&gt;""),"VALID","INVALID - STATEMENT REQUIRED"))</x:f>
      </x:c>
      <x:c r="R84" s="34" t="str">
        <x:f>IF(A84="","",IF(AND(K84="VALID",L84="VALID",M84="VALID",N84="VALID",O84="READY",P84="READY",Q84="VALID",B84&lt;&gt;"",J84&lt;&gt;""),"VALID","INVALID - CONTROL / LINK"))</x:f>
      </x:c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34" t="str">
        <x:f>IF(A85="","",IF(AND(COUNTIF(LISTS!$F$2:$F$9,C85)=1,C85=UPPER(C85)),"VALID","INVALID"))</x:f>
      </x:c>
      <x:c r="L85" s="34" t="str">
        <x:f>IF(A85="","",IF(AND(COUNTIF(LISTS!$G$2:$G$3,H85)=1,H85=UPPER(H85)),"VALID","INVALID"))</x:f>
      </x:c>
      <x:c r="M85" s="34" t="str">
        <x:f>IF(A85="","",IF(AND(COUNTIF(LISTS!$H$2:$H$4,I85)=1,I85=UPPER(I85)),"VALID","INVALID"))</x:f>
      </x:c>
      <x:c r="N85" s="34" t="str">
        <x:f>IF(A85="","",IF(AND(E85&lt;&gt;"",G85&lt;&gt;"",E85&lt;&gt;G85),"VALID","INVALID - DISTINCT EVIDENCE REQUIRED"))</x:f>
      </x:c>
      <x:c r="O85" s="34" t="str">
        <x:f>IF(A85="","",IF(COUNTIFS(EVIDENCE_PACKET!$A$6:$A$205,E85,EVIDENCE_PACKET!$B$6:$B$205,B85,EVIDENCE_PACKET!$O$6:$O$205,"VALID")=1,"READY","INVALID - EVIDENCE A LINK"))</x:f>
      </x:c>
      <x:c r="P85" s="34" t="str">
        <x:f>IF(A85="","",IF(COUNTIFS(EVIDENCE_PACKET!$A$6:$A$205,G85,EVIDENCE_PACKET!$B$6:$B$205,B85,EVIDENCE_PACKET!$O$6:$O$205,"VALID")=1,"READY","INVALID - EVIDENCE B LINK"))</x:f>
      </x:c>
      <x:c r="Q85" s="34" t="str">
        <x:f>IF(A85="","",IF(AND(D85&lt;&gt;"",F85&lt;&gt;""),"VALID","INVALID - STATEMENT REQUIRED"))</x:f>
      </x:c>
      <x:c r="R85" s="34" t="str">
        <x:f>IF(A85="","",IF(AND(K85="VALID",L85="VALID",M85="VALID",N85="VALID",O85="READY",P85="READY",Q85="VALID",B85&lt;&gt;"",J85&lt;&gt;""),"VALID","INVALID - CONTROL / LINK"))</x:f>
      </x:c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34" t="str">
        <x:f>IF(A86="","",IF(AND(COUNTIF(LISTS!$F$2:$F$9,C86)=1,C86=UPPER(C86)),"VALID","INVALID"))</x:f>
      </x:c>
      <x:c r="L86" s="34" t="str">
        <x:f>IF(A86="","",IF(AND(COUNTIF(LISTS!$G$2:$G$3,H86)=1,H86=UPPER(H86)),"VALID","INVALID"))</x:f>
      </x:c>
      <x:c r="M86" s="34" t="str">
        <x:f>IF(A86="","",IF(AND(COUNTIF(LISTS!$H$2:$H$4,I86)=1,I86=UPPER(I86)),"VALID","INVALID"))</x:f>
      </x:c>
      <x:c r="N86" s="34" t="str">
        <x:f>IF(A86="","",IF(AND(E86&lt;&gt;"",G86&lt;&gt;"",E86&lt;&gt;G86),"VALID","INVALID - DISTINCT EVIDENCE REQUIRED"))</x:f>
      </x:c>
      <x:c r="O86" s="34" t="str">
        <x:f>IF(A86="","",IF(COUNTIFS(EVIDENCE_PACKET!$A$6:$A$205,E86,EVIDENCE_PACKET!$B$6:$B$205,B86,EVIDENCE_PACKET!$O$6:$O$205,"VALID")=1,"READY","INVALID - EVIDENCE A LINK"))</x:f>
      </x:c>
      <x:c r="P86" s="34" t="str">
        <x:f>IF(A86="","",IF(COUNTIFS(EVIDENCE_PACKET!$A$6:$A$205,G86,EVIDENCE_PACKET!$B$6:$B$205,B86,EVIDENCE_PACKET!$O$6:$O$205,"VALID")=1,"READY","INVALID - EVIDENCE B LINK"))</x:f>
      </x:c>
      <x:c r="Q86" s="34" t="str">
        <x:f>IF(A86="","",IF(AND(D86&lt;&gt;"",F86&lt;&gt;""),"VALID","INVALID - STATEMENT REQUIRED"))</x:f>
      </x:c>
      <x:c r="R86" s="34" t="str">
        <x:f>IF(A86="","",IF(AND(K86="VALID",L86="VALID",M86="VALID",N86="VALID",O86="READY",P86="READY",Q86="VALID",B86&lt;&gt;"",J86&lt;&gt;""),"VALID","INVALID - CONTROL / LINK"))</x:f>
      </x:c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34" t="str">
        <x:f>IF(A87="","",IF(AND(COUNTIF(LISTS!$F$2:$F$9,C87)=1,C87=UPPER(C87)),"VALID","INVALID"))</x:f>
      </x:c>
      <x:c r="L87" s="34" t="str">
        <x:f>IF(A87="","",IF(AND(COUNTIF(LISTS!$G$2:$G$3,H87)=1,H87=UPPER(H87)),"VALID","INVALID"))</x:f>
      </x:c>
      <x:c r="M87" s="34" t="str">
        <x:f>IF(A87="","",IF(AND(COUNTIF(LISTS!$H$2:$H$4,I87)=1,I87=UPPER(I87)),"VALID","INVALID"))</x:f>
      </x:c>
      <x:c r="N87" s="34" t="str">
        <x:f>IF(A87="","",IF(AND(E87&lt;&gt;"",G87&lt;&gt;"",E87&lt;&gt;G87),"VALID","INVALID - DISTINCT EVIDENCE REQUIRED"))</x:f>
      </x:c>
      <x:c r="O87" s="34" t="str">
        <x:f>IF(A87="","",IF(COUNTIFS(EVIDENCE_PACKET!$A$6:$A$205,E87,EVIDENCE_PACKET!$B$6:$B$205,B87,EVIDENCE_PACKET!$O$6:$O$205,"VALID")=1,"READY","INVALID - EVIDENCE A LINK"))</x:f>
      </x:c>
      <x:c r="P87" s="34" t="str">
        <x:f>IF(A87="","",IF(COUNTIFS(EVIDENCE_PACKET!$A$6:$A$205,G87,EVIDENCE_PACKET!$B$6:$B$205,B87,EVIDENCE_PACKET!$O$6:$O$205,"VALID")=1,"READY","INVALID - EVIDENCE B LINK"))</x:f>
      </x:c>
      <x:c r="Q87" s="34" t="str">
        <x:f>IF(A87="","",IF(AND(D87&lt;&gt;"",F87&lt;&gt;""),"VALID","INVALID - STATEMENT REQUIRED"))</x:f>
      </x:c>
      <x:c r="R87" s="34" t="str">
        <x:f>IF(A87="","",IF(AND(K87="VALID",L87="VALID",M87="VALID",N87="VALID",O87="READY",P87="READY",Q87="VALID",B87&lt;&gt;"",J87&lt;&gt;""),"VALID","INVALID - CONTROL / LINK"))</x:f>
      </x:c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34" t="str">
        <x:f>IF(A88="","",IF(AND(COUNTIF(LISTS!$F$2:$F$9,C88)=1,C88=UPPER(C88)),"VALID","INVALID"))</x:f>
      </x:c>
      <x:c r="L88" s="34" t="str">
        <x:f>IF(A88="","",IF(AND(COUNTIF(LISTS!$G$2:$G$3,H88)=1,H88=UPPER(H88)),"VALID","INVALID"))</x:f>
      </x:c>
      <x:c r="M88" s="34" t="str">
        <x:f>IF(A88="","",IF(AND(COUNTIF(LISTS!$H$2:$H$4,I88)=1,I88=UPPER(I88)),"VALID","INVALID"))</x:f>
      </x:c>
      <x:c r="N88" s="34" t="str">
        <x:f>IF(A88="","",IF(AND(E88&lt;&gt;"",G88&lt;&gt;"",E88&lt;&gt;G88),"VALID","INVALID - DISTINCT EVIDENCE REQUIRED"))</x:f>
      </x:c>
      <x:c r="O88" s="34" t="str">
        <x:f>IF(A88="","",IF(COUNTIFS(EVIDENCE_PACKET!$A$6:$A$205,E88,EVIDENCE_PACKET!$B$6:$B$205,B88,EVIDENCE_PACKET!$O$6:$O$205,"VALID")=1,"READY","INVALID - EVIDENCE A LINK"))</x:f>
      </x:c>
      <x:c r="P88" s="34" t="str">
        <x:f>IF(A88="","",IF(COUNTIFS(EVIDENCE_PACKET!$A$6:$A$205,G88,EVIDENCE_PACKET!$B$6:$B$205,B88,EVIDENCE_PACKET!$O$6:$O$205,"VALID")=1,"READY","INVALID - EVIDENCE B LINK"))</x:f>
      </x:c>
      <x:c r="Q88" s="34" t="str">
        <x:f>IF(A88="","",IF(AND(D88&lt;&gt;"",F88&lt;&gt;""),"VALID","INVALID - STATEMENT REQUIRED"))</x:f>
      </x:c>
      <x:c r="R88" s="34" t="str">
        <x:f>IF(A88="","",IF(AND(K88="VALID",L88="VALID",M88="VALID",N88="VALID",O88="READY",P88="READY",Q88="VALID",B88&lt;&gt;"",J88&lt;&gt;""),"VALID","INVALID - CONTROL / LINK"))</x:f>
      </x:c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34" t="str">
        <x:f>IF(A89="","",IF(AND(COUNTIF(LISTS!$F$2:$F$9,C89)=1,C89=UPPER(C89)),"VALID","INVALID"))</x:f>
      </x:c>
      <x:c r="L89" s="34" t="str">
        <x:f>IF(A89="","",IF(AND(COUNTIF(LISTS!$G$2:$G$3,H89)=1,H89=UPPER(H89)),"VALID","INVALID"))</x:f>
      </x:c>
      <x:c r="M89" s="34" t="str">
        <x:f>IF(A89="","",IF(AND(COUNTIF(LISTS!$H$2:$H$4,I89)=1,I89=UPPER(I89)),"VALID","INVALID"))</x:f>
      </x:c>
      <x:c r="N89" s="34" t="str">
        <x:f>IF(A89="","",IF(AND(E89&lt;&gt;"",G89&lt;&gt;"",E89&lt;&gt;G89),"VALID","INVALID - DISTINCT EVIDENCE REQUIRED"))</x:f>
      </x:c>
      <x:c r="O89" s="34" t="str">
        <x:f>IF(A89="","",IF(COUNTIFS(EVIDENCE_PACKET!$A$6:$A$205,E89,EVIDENCE_PACKET!$B$6:$B$205,B89,EVIDENCE_PACKET!$O$6:$O$205,"VALID")=1,"READY","INVALID - EVIDENCE A LINK"))</x:f>
      </x:c>
      <x:c r="P89" s="34" t="str">
        <x:f>IF(A89="","",IF(COUNTIFS(EVIDENCE_PACKET!$A$6:$A$205,G89,EVIDENCE_PACKET!$B$6:$B$205,B89,EVIDENCE_PACKET!$O$6:$O$205,"VALID")=1,"READY","INVALID - EVIDENCE B LINK"))</x:f>
      </x:c>
      <x:c r="Q89" s="34" t="str">
        <x:f>IF(A89="","",IF(AND(D89&lt;&gt;"",F89&lt;&gt;""),"VALID","INVALID - STATEMENT REQUIRED"))</x:f>
      </x:c>
      <x:c r="R89" s="34" t="str">
        <x:f>IF(A89="","",IF(AND(K89="VALID",L89="VALID",M89="VALID",N89="VALID",O89="READY",P89="READY",Q89="VALID",B89&lt;&gt;"",J89&lt;&gt;""),"VALID","INVALID - CONTROL / LINK"))</x:f>
      </x:c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34" t="str">
        <x:f>IF(A90="","",IF(AND(COUNTIF(LISTS!$F$2:$F$9,C90)=1,C90=UPPER(C90)),"VALID","INVALID"))</x:f>
      </x:c>
      <x:c r="L90" s="34" t="str">
        <x:f>IF(A90="","",IF(AND(COUNTIF(LISTS!$G$2:$G$3,H90)=1,H90=UPPER(H90)),"VALID","INVALID"))</x:f>
      </x:c>
      <x:c r="M90" s="34" t="str">
        <x:f>IF(A90="","",IF(AND(COUNTIF(LISTS!$H$2:$H$4,I90)=1,I90=UPPER(I90)),"VALID","INVALID"))</x:f>
      </x:c>
      <x:c r="N90" s="34" t="str">
        <x:f>IF(A90="","",IF(AND(E90&lt;&gt;"",G90&lt;&gt;"",E90&lt;&gt;G90),"VALID","INVALID - DISTINCT EVIDENCE REQUIRED"))</x:f>
      </x:c>
      <x:c r="O90" s="34" t="str">
        <x:f>IF(A90="","",IF(COUNTIFS(EVIDENCE_PACKET!$A$6:$A$205,E90,EVIDENCE_PACKET!$B$6:$B$205,B90,EVIDENCE_PACKET!$O$6:$O$205,"VALID")=1,"READY","INVALID - EVIDENCE A LINK"))</x:f>
      </x:c>
      <x:c r="P90" s="34" t="str">
        <x:f>IF(A90="","",IF(COUNTIFS(EVIDENCE_PACKET!$A$6:$A$205,G90,EVIDENCE_PACKET!$B$6:$B$205,B90,EVIDENCE_PACKET!$O$6:$O$205,"VALID")=1,"READY","INVALID - EVIDENCE B LINK"))</x:f>
      </x:c>
      <x:c r="Q90" s="34" t="str">
        <x:f>IF(A90="","",IF(AND(D90&lt;&gt;"",F90&lt;&gt;""),"VALID","INVALID - STATEMENT REQUIRED"))</x:f>
      </x:c>
      <x:c r="R90" s="34" t="str">
        <x:f>IF(A90="","",IF(AND(K90="VALID",L90="VALID",M90="VALID",N90="VALID",O90="READY",P90="READY",Q90="VALID",B90&lt;&gt;"",J90&lt;&gt;""),"VALID","INVALID - CONTROL / LINK"))</x:f>
      </x:c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34" t="str">
        <x:f>IF(A91="","",IF(AND(COUNTIF(LISTS!$F$2:$F$9,C91)=1,C91=UPPER(C91)),"VALID","INVALID"))</x:f>
      </x:c>
      <x:c r="L91" s="34" t="str">
        <x:f>IF(A91="","",IF(AND(COUNTIF(LISTS!$G$2:$G$3,H91)=1,H91=UPPER(H91)),"VALID","INVALID"))</x:f>
      </x:c>
      <x:c r="M91" s="34" t="str">
        <x:f>IF(A91="","",IF(AND(COUNTIF(LISTS!$H$2:$H$4,I91)=1,I91=UPPER(I91)),"VALID","INVALID"))</x:f>
      </x:c>
      <x:c r="N91" s="34" t="str">
        <x:f>IF(A91="","",IF(AND(E91&lt;&gt;"",G91&lt;&gt;"",E91&lt;&gt;G91),"VALID","INVALID - DISTINCT EVIDENCE REQUIRED"))</x:f>
      </x:c>
      <x:c r="O91" s="34" t="str">
        <x:f>IF(A91="","",IF(COUNTIFS(EVIDENCE_PACKET!$A$6:$A$205,E91,EVIDENCE_PACKET!$B$6:$B$205,B91,EVIDENCE_PACKET!$O$6:$O$205,"VALID")=1,"READY","INVALID - EVIDENCE A LINK"))</x:f>
      </x:c>
      <x:c r="P91" s="34" t="str">
        <x:f>IF(A91="","",IF(COUNTIFS(EVIDENCE_PACKET!$A$6:$A$205,G91,EVIDENCE_PACKET!$B$6:$B$205,B91,EVIDENCE_PACKET!$O$6:$O$205,"VALID")=1,"READY","INVALID - EVIDENCE B LINK"))</x:f>
      </x:c>
      <x:c r="Q91" s="34" t="str">
        <x:f>IF(A91="","",IF(AND(D91&lt;&gt;"",F91&lt;&gt;""),"VALID","INVALID - STATEMENT REQUIRED"))</x:f>
      </x:c>
      <x:c r="R91" s="34" t="str">
        <x:f>IF(A91="","",IF(AND(K91="VALID",L91="VALID",M91="VALID",N91="VALID",O91="READY",P91="READY",Q91="VALID",B91&lt;&gt;"",J91&lt;&gt;""),"VALID","INVALID - CONTROL / LINK"))</x:f>
      </x:c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34" t="str">
        <x:f>IF(A92="","",IF(AND(COUNTIF(LISTS!$F$2:$F$9,C92)=1,C92=UPPER(C92)),"VALID","INVALID"))</x:f>
      </x:c>
      <x:c r="L92" s="34" t="str">
        <x:f>IF(A92="","",IF(AND(COUNTIF(LISTS!$G$2:$G$3,H92)=1,H92=UPPER(H92)),"VALID","INVALID"))</x:f>
      </x:c>
      <x:c r="M92" s="34" t="str">
        <x:f>IF(A92="","",IF(AND(COUNTIF(LISTS!$H$2:$H$4,I92)=1,I92=UPPER(I92)),"VALID","INVALID"))</x:f>
      </x:c>
      <x:c r="N92" s="34" t="str">
        <x:f>IF(A92="","",IF(AND(E92&lt;&gt;"",G92&lt;&gt;"",E92&lt;&gt;G92),"VALID","INVALID - DISTINCT EVIDENCE REQUIRED"))</x:f>
      </x:c>
      <x:c r="O92" s="34" t="str">
        <x:f>IF(A92="","",IF(COUNTIFS(EVIDENCE_PACKET!$A$6:$A$205,E92,EVIDENCE_PACKET!$B$6:$B$205,B92,EVIDENCE_PACKET!$O$6:$O$205,"VALID")=1,"READY","INVALID - EVIDENCE A LINK"))</x:f>
      </x:c>
      <x:c r="P92" s="34" t="str">
        <x:f>IF(A92="","",IF(COUNTIFS(EVIDENCE_PACKET!$A$6:$A$205,G92,EVIDENCE_PACKET!$B$6:$B$205,B92,EVIDENCE_PACKET!$O$6:$O$205,"VALID")=1,"READY","INVALID - EVIDENCE B LINK"))</x:f>
      </x:c>
      <x:c r="Q92" s="34" t="str">
        <x:f>IF(A92="","",IF(AND(D92&lt;&gt;"",F92&lt;&gt;""),"VALID","INVALID - STATEMENT REQUIRED"))</x:f>
      </x:c>
      <x:c r="R92" s="34" t="str">
        <x:f>IF(A92="","",IF(AND(K92="VALID",L92="VALID",M92="VALID",N92="VALID",O92="READY",P92="READY",Q92="VALID",B92&lt;&gt;"",J92&lt;&gt;""),"VALID","INVALID - CONTROL / LINK"))</x:f>
      </x:c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34" t="str">
        <x:f>IF(A93="","",IF(AND(COUNTIF(LISTS!$F$2:$F$9,C93)=1,C93=UPPER(C93)),"VALID","INVALID"))</x:f>
      </x:c>
      <x:c r="L93" s="34" t="str">
        <x:f>IF(A93="","",IF(AND(COUNTIF(LISTS!$G$2:$G$3,H93)=1,H93=UPPER(H93)),"VALID","INVALID"))</x:f>
      </x:c>
      <x:c r="M93" s="34" t="str">
        <x:f>IF(A93="","",IF(AND(COUNTIF(LISTS!$H$2:$H$4,I93)=1,I93=UPPER(I93)),"VALID","INVALID"))</x:f>
      </x:c>
      <x:c r="N93" s="34" t="str">
        <x:f>IF(A93="","",IF(AND(E93&lt;&gt;"",G93&lt;&gt;"",E93&lt;&gt;G93),"VALID","INVALID - DISTINCT EVIDENCE REQUIRED"))</x:f>
      </x:c>
      <x:c r="O93" s="34" t="str">
        <x:f>IF(A93="","",IF(COUNTIFS(EVIDENCE_PACKET!$A$6:$A$205,E93,EVIDENCE_PACKET!$B$6:$B$205,B93,EVIDENCE_PACKET!$O$6:$O$205,"VALID")=1,"READY","INVALID - EVIDENCE A LINK"))</x:f>
      </x:c>
      <x:c r="P93" s="34" t="str">
        <x:f>IF(A93="","",IF(COUNTIFS(EVIDENCE_PACKET!$A$6:$A$205,G93,EVIDENCE_PACKET!$B$6:$B$205,B93,EVIDENCE_PACKET!$O$6:$O$205,"VALID")=1,"READY","INVALID - EVIDENCE B LINK"))</x:f>
      </x:c>
      <x:c r="Q93" s="34" t="str">
        <x:f>IF(A93="","",IF(AND(D93&lt;&gt;"",F93&lt;&gt;""),"VALID","INVALID - STATEMENT REQUIRED"))</x:f>
      </x:c>
      <x:c r="R93" s="34" t="str">
        <x:f>IF(A93="","",IF(AND(K93="VALID",L93="VALID",M93="VALID",N93="VALID",O93="READY",P93="READY",Q93="VALID",B93&lt;&gt;"",J93&lt;&gt;""),"VALID","INVALID - CONTROL / LINK"))</x:f>
      </x:c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34" t="str">
        <x:f>IF(A94="","",IF(AND(COUNTIF(LISTS!$F$2:$F$9,C94)=1,C94=UPPER(C94)),"VALID","INVALID"))</x:f>
      </x:c>
      <x:c r="L94" s="34" t="str">
        <x:f>IF(A94="","",IF(AND(COUNTIF(LISTS!$G$2:$G$3,H94)=1,H94=UPPER(H94)),"VALID","INVALID"))</x:f>
      </x:c>
      <x:c r="M94" s="34" t="str">
        <x:f>IF(A94="","",IF(AND(COUNTIF(LISTS!$H$2:$H$4,I94)=1,I94=UPPER(I94)),"VALID","INVALID"))</x:f>
      </x:c>
      <x:c r="N94" s="34" t="str">
        <x:f>IF(A94="","",IF(AND(E94&lt;&gt;"",G94&lt;&gt;"",E94&lt;&gt;G94),"VALID","INVALID - DISTINCT EVIDENCE REQUIRED"))</x:f>
      </x:c>
      <x:c r="O94" s="34" t="str">
        <x:f>IF(A94="","",IF(COUNTIFS(EVIDENCE_PACKET!$A$6:$A$205,E94,EVIDENCE_PACKET!$B$6:$B$205,B94,EVIDENCE_PACKET!$O$6:$O$205,"VALID")=1,"READY","INVALID - EVIDENCE A LINK"))</x:f>
      </x:c>
      <x:c r="P94" s="34" t="str">
        <x:f>IF(A94="","",IF(COUNTIFS(EVIDENCE_PACKET!$A$6:$A$205,G94,EVIDENCE_PACKET!$B$6:$B$205,B94,EVIDENCE_PACKET!$O$6:$O$205,"VALID")=1,"READY","INVALID - EVIDENCE B LINK"))</x:f>
      </x:c>
      <x:c r="Q94" s="34" t="str">
        <x:f>IF(A94="","",IF(AND(D94&lt;&gt;"",F94&lt;&gt;""),"VALID","INVALID - STATEMENT REQUIRED"))</x:f>
      </x:c>
      <x:c r="R94" s="34" t="str">
        <x:f>IF(A94="","",IF(AND(K94="VALID",L94="VALID",M94="VALID",N94="VALID",O94="READY",P94="READY",Q94="VALID",B94&lt;&gt;"",J94&lt;&gt;""),"VALID","INVALID - CONTROL / LINK"))</x:f>
      </x:c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34" t="str">
        <x:f>IF(A95="","",IF(AND(COUNTIF(LISTS!$F$2:$F$9,C95)=1,C95=UPPER(C95)),"VALID","INVALID"))</x:f>
      </x:c>
      <x:c r="L95" s="34" t="str">
        <x:f>IF(A95="","",IF(AND(COUNTIF(LISTS!$G$2:$G$3,H95)=1,H95=UPPER(H95)),"VALID","INVALID"))</x:f>
      </x:c>
      <x:c r="M95" s="34" t="str">
        <x:f>IF(A95="","",IF(AND(COUNTIF(LISTS!$H$2:$H$4,I95)=1,I95=UPPER(I95)),"VALID","INVALID"))</x:f>
      </x:c>
      <x:c r="N95" s="34" t="str">
        <x:f>IF(A95="","",IF(AND(E95&lt;&gt;"",G95&lt;&gt;"",E95&lt;&gt;G95),"VALID","INVALID - DISTINCT EVIDENCE REQUIRED"))</x:f>
      </x:c>
      <x:c r="O95" s="34" t="str">
        <x:f>IF(A95="","",IF(COUNTIFS(EVIDENCE_PACKET!$A$6:$A$205,E95,EVIDENCE_PACKET!$B$6:$B$205,B95,EVIDENCE_PACKET!$O$6:$O$205,"VALID")=1,"READY","INVALID - EVIDENCE A LINK"))</x:f>
      </x:c>
      <x:c r="P95" s="34" t="str">
        <x:f>IF(A95="","",IF(COUNTIFS(EVIDENCE_PACKET!$A$6:$A$205,G95,EVIDENCE_PACKET!$B$6:$B$205,B95,EVIDENCE_PACKET!$O$6:$O$205,"VALID")=1,"READY","INVALID - EVIDENCE B LINK"))</x:f>
      </x:c>
      <x:c r="Q95" s="34" t="str">
        <x:f>IF(A95="","",IF(AND(D95&lt;&gt;"",F95&lt;&gt;""),"VALID","INVALID - STATEMENT REQUIRED"))</x:f>
      </x:c>
      <x:c r="R95" s="34" t="str">
        <x:f>IF(A95="","",IF(AND(K95="VALID",L95="VALID",M95="VALID",N95="VALID",O95="READY",P95="READY",Q95="VALID",B95&lt;&gt;"",J95&lt;&gt;""),"VALID","INVALID - CONTROL / LINK"))</x:f>
      </x:c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34" t="str">
        <x:f>IF(A96="","",IF(AND(COUNTIF(LISTS!$F$2:$F$9,C96)=1,C96=UPPER(C96)),"VALID","INVALID"))</x:f>
      </x:c>
      <x:c r="L96" s="34" t="str">
        <x:f>IF(A96="","",IF(AND(COUNTIF(LISTS!$G$2:$G$3,H96)=1,H96=UPPER(H96)),"VALID","INVALID"))</x:f>
      </x:c>
      <x:c r="M96" s="34" t="str">
        <x:f>IF(A96="","",IF(AND(COUNTIF(LISTS!$H$2:$H$4,I96)=1,I96=UPPER(I96)),"VALID","INVALID"))</x:f>
      </x:c>
      <x:c r="N96" s="34" t="str">
        <x:f>IF(A96="","",IF(AND(E96&lt;&gt;"",G96&lt;&gt;"",E96&lt;&gt;G96),"VALID","INVALID - DISTINCT EVIDENCE REQUIRED"))</x:f>
      </x:c>
      <x:c r="O96" s="34" t="str">
        <x:f>IF(A96="","",IF(COUNTIFS(EVIDENCE_PACKET!$A$6:$A$205,E96,EVIDENCE_PACKET!$B$6:$B$205,B96,EVIDENCE_PACKET!$O$6:$O$205,"VALID")=1,"READY","INVALID - EVIDENCE A LINK"))</x:f>
      </x:c>
      <x:c r="P96" s="34" t="str">
        <x:f>IF(A96="","",IF(COUNTIFS(EVIDENCE_PACKET!$A$6:$A$205,G96,EVIDENCE_PACKET!$B$6:$B$205,B96,EVIDENCE_PACKET!$O$6:$O$205,"VALID")=1,"READY","INVALID - EVIDENCE B LINK"))</x:f>
      </x:c>
      <x:c r="Q96" s="34" t="str">
        <x:f>IF(A96="","",IF(AND(D96&lt;&gt;"",F96&lt;&gt;""),"VALID","INVALID - STATEMENT REQUIRED"))</x:f>
      </x:c>
      <x:c r="R96" s="34" t="str">
        <x:f>IF(A96="","",IF(AND(K96="VALID",L96="VALID",M96="VALID",N96="VALID",O96="READY",P96="READY",Q96="VALID",B96&lt;&gt;"",J96&lt;&gt;""),"VALID","INVALID - CONTROL / LINK"))</x:f>
      </x:c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34" t="str">
        <x:f>IF(A97="","",IF(AND(COUNTIF(LISTS!$F$2:$F$9,C97)=1,C97=UPPER(C97)),"VALID","INVALID"))</x:f>
      </x:c>
      <x:c r="L97" s="34" t="str">
        <x:f>IF(A97="","",IF(AND(COUNTIF(LISTS!$G$2:$G$3,H97)=1,H97=UPPER(H97)),"VALID","INVALID"))</x:f>
      </x:c>
      <x:c r="M97" s="34" t="str">
        <x:f>IF(A97="","",IF(AND(COUNTIF(LISTS!$H$2:$H$4,I97)=1,I97=UPPER(I97)),"VALID","INVALID"))</x:f>
      </x:c>
      <x:c r="N97" s="34" t="str">
        <x:f>IF(A97="","",IF(AND(E97&lt;&gt;"",G97&lt;&gt;"",E97&lt;&gt;G97),"VALID","INVALID - DISTINCT EVIDENCE REQUIRED"))</x:f>
      </x:c>
      <x:c r="O97" s="34" t="str">
        <x:f>IF(A97="","",IF(COUNTIFS(EVIDENCE_PACKET!$A$6:$A$205,E97,EVIDENCE_PACKET!$B$6:$B$205,B97,EVIDENCE_PACKET!$O$6:$O$205,"VALID")=1,"READY","INVALID - EVIDENCE A LINK"))</x:f>
      </x:c>
      <x:c r="P97" s="34" t="str">
        <x:f>IF(A97="","",IF(COUNTIFS(EVIDENCE_PACKET!$A$6:$A$205,G97,EVIDENCE_PACKET!$B$6:$B$205,B97,EVIDENCE_PACKET!$O$6:$O$205,"VALID")=1,"READY","INVALID - EVIDENCE B LINK"))</x:f>
      </x:c>
      <x:c r="Q97" s="34" t="str">
        <x:f>IF(A97="","",IF(AND(D97&lt;&gt;"",F97&lt;&gt;""),"VALID","INVALID - STATEMENT REQUIRED"))</x:f>
      </x:c>
      <x:c r="R97" s="34" t="str">
        <x:f>IF(A97="","",IF(AND(K97="VALID",L97="VALID",M97="VALID",N97="VALID",O97="READY",P97="READY",Q97="VALID",B97&lt;&gt;"",J97&lt;&gt;""),"VALID","INVALID - CONTROL / LINK"))</x:f>
      </x:c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34" t="str">
        <x:f>IF(A98="","",IF(AND(COUNTIF(LISTS!$F$2:$F$9,C98)=1,C98=UPPER(C98)),"VALID","INVALID"))</x:f>
      </x:c>
      <x:c r="L98" s="34" t="str">
        <x:f>IF(A98="","",IF(AND(COUNTIF(LISTS!$G$2:$G$3,H98)=1,H98=UPPER(H98)),"VALID","INVALID"))</x:f>
      </x:c>
      <x:c r="M98" s="34" t="str">
        <x:f>IF(A98="","",IF(AND(COUNTIF(LISTS!$H$2:$H$4,I98)=1,I98=UPPER(I98)),"VALID","INVALID"))</x:f>
      </x:c>
      <x:c r="N98" s="34" t="str">
        <x:f>IF(A98="","",IF(AND(E98&lt;&gt;"",G98&lt;&gt;"",E98&lt;&gt;G98),"VALID","INVALID - DISTINCT EVIDENCE REQUIRED"))</x:f>
      </x:c>
      <x:c r="O98" s="34" t="str">
        <x:f>IF(A98="","",IF(COUNTIFS(EVIDENCE_PACKET!$A$6:$A$205,E98,EVIDENCE_PACKET!$B$6:$B$205,B98,EVIDENCE_PACKET!$O$6:$O$205,"VALID")=1,"READY","INVALID - EVIDENCE A LINK"))</x:f>
      </x:c>
      <x:c r="P98" s="34" t="str">
        <x:f>IF(A98="","",IF(COUNTIFS(EVIDENCE_PACKET!$A$6:$A$205,G98,EVIDENCE_PACKET!$B$6:$B$205,B98,EVIDENCE_PACKET!$O$6:$O$205,"VALID")=1,"READY","INVALID - EVIDENCE B LINK"))</x:f>
      </x:c>
      <x:c r="Q98" s="34" t="str">
        <x:f>IF(A98="","",IF(AND(D98&lt;&gt;"",F98&lt;&gt;""),"VALID","INVALID - STATEMENT REQUIRED"))</x:f>
      </x:c>
      <x:c r="R98" s="34" t="str">
        <x:f>IF(A98="","",IF(AND(K98="VALID",L98="VALID",M98="VALID",N98="VALID",O98="READY",P98="READY",Q98="VALID",B98&lt;&gt;"",J98&lt;&gt;""),"VALID","INVALID - CONTROL / LINK"))</x:f>
      </x:c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34" t="str">
        <x:f>IF(A99="","",IF(AND(COUNTIF(LISTS!$F$2:$F$9,C99)=1,C99=UPPER(C99)),"VALID","INVALID"))</x:f>
      </x:c>
      <x:c r="L99" s="34" t="str">
        <x:f>IF(A99="","",IF(AND(COUNTIF(LISTS!$G$2:$G$3,H99)=1,H99=UPPER(H99)),"VALID","INVALID"))</x:f>
      </x:c>
      <x:c r="M99" s="34" t="str">
        <x:f>IF(A99="","",IF(AND(COUNTIF(LISTS!$H$2:$H$4,I99)=1,I99=UPPER(I99)),"VALID","INVALID"))</x:f>
      </x:c>
      <x:c r="N99" s="34" t="str">
        <x:f>IF(A99="","",IF(AND(E99&lt;&gt;"",G99&lt;&gt;"",E99&lt;&gt;G99),"VALID","INVALID - DISTINCT EVIDENCE REQUIRED"))</x:f>
      </x:c>
      <x:c r="O99" s="34" t="str">
        <x:f>IF(A99="","",IF(COUNTIFS(EVIDENCE_PACKET!$A$6:$A$205,E99,EVIDENCE_PACKET!$B$6:$B$205,B99,EVIDENCE_PACKET!$O$6:$O$205,"VALID")=1,"READY","INVALID - EVIDENCE A LINK"))</x:f>
      </x:c>
      <x:c r="P99" s="34" t="str">
        <x:f>IF(A99="","",IF(COUNTIFS(EVIDENCE_PACKET!$A$6:$A$205,G99,EVIDENCE_PACKET!$B$6:$B$205,B99,EVIDENCE_PACKET!$O$6:$O$205,"VALID")=1,"READY","INVALID - EVIDENCE B LINK"))</x:f>
      </x:c>
      <x:c r="Q99" s="34" t="str">
        <x:f>IF(A99="","",IF(AND(D99&lt;&gt;"",F99&lt;&gt;""),"VALID","INVALID - STATEMENT REQUIRED"))</x:f>
      </x:c>
      <x:c r="R99" s="34" t="str">
        <x:f>IF(A99="","",IF(AND(K99="VALID",L99="VALID",M99="VALID",N99="VALID",O99="READY",P99="READY",Q99="VALID",B99&lt;&gt;"",J99&lt;&gt;""),"VALID","INVALID - CONTROL / LINK"))</x:f>
      </x:c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34" t="str">
        <x:f>IF(A100="","",IF(AND(COUNTIF(LISTS!$F$2:$F$9,C100)=1,C100=UPPER(C100)),"VALID","INVALID"))</x:f>
      </x:c>
      <x:c r="L100" s="34" t="str">
        <x:f>IF(A100="","",IF(AND(COUNTIF(LISTS!$G$2:$G$3,H100)=1,H100=UPPER(H100)),"VALID","INVALID"))</x:f>
      </x:c>
      <x:c r="M100" s="34" t="str">
        <x:f>IF(A100="","",IF(AND(COUNTIF(LISTS!$H$2:$H$4,I100)=1,I100=UPPER(I100)),"VALID","INVALID"))</x:f>
      </x:c>
      <x:c r="N100" s="34" t="str">
        <x:f>IF(A100="","",IF(AND(E100&lt;&gt;"",G100&lt;&gt;"",E100&lt;&gt;G100),"VALID","INVALID - DISTINCT EVIDENCE REQUIRED"))</x:f>
      </x:c>
      <x:c r="O100" s="34" t="str">
        <x:f>IF(A100="","",IF(COUNTIFS(EVIDENCE_PACKET!$A$6:$A$205,E100,EVIDENCE_PACKET!$B$6:$B$205,B100,EVIDENCE_PACKET!$O$6:$O$205,"VALID")=1,"READY","INVALID - EVIDENCE A LINK"))</x:f>
      </x:c>
      <x:c r="P100" s="34" t="str">
        <x:f>IF(A100="","",IF(COUNTIFS(EVIDENCE_PACKET!$A$6:$A$205,G100,EVIDENCE_PACKET!$B$6:$B$205,B100,EVIDENCE_PACKET!$O$6:$O$205,"VALID")=1,"READY","INVALID - EVIDENCE B LINK"))</x:f>
      </x:c>
      <x:c r="Q100" s="34" t="str">
        <x:f>IF(A100="","",IF(AND(D100&lt;&gt;"",F100&lt;&gt;""),"VALID","INVALID - STATEMENT REQUIRED"))</x:f>
      </x:c>
      <x:c r="R100" s="34" t="str">
        <x:f>IF(A100="","",IF(AND(K100="VALID",L100="VALID",M100="VALID",N100="VALID",O100="READY",P100="READY",Q100="VALID",B100&lt;&gt;"",J100&lt;&gt;""),"VALID","INVALID - CONTROL / LINK"))</x:f>
      </x:c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34" t="str">
        <x:f>IF(A101="","",IF(AND(COUNTIF(LISTS!$F$2:$F$9,C101)=1,C101=UPPER(C101)),"VALID","INVALID"))</x:f>
      </x:c>
      <x:c r="L101" s="34" t="str">
        <x:f>IF(A101="","",IF(AND(COUNTIF(LISTS!$G$2:$G$3,H101)=1,H101=UPPER(H101)),"VALID","INVALID"))</x:f>
      </x:c>
      <x:c r="M101" s="34" t="str">
        <x:f>IF(A101="","",IF(AND(COUNTIF(LISTS!$H$2:$H$4,I101)=1,I101=UPPER(I101)),"VALID","INVALID"))</x:f>
      </x:c>
      <x:c r="N101" s="34" t="str">
        <x:f>IF(A101="","",IF(AND(E101&lt;&gt;"",G101&lt;&gt;"",E101&lt;&gt;G101),"VALID","INVALID - DISTINCT EVIDENCE REQUIRED"))</x:f>
      </x:c>
      <x:c r="O101" s="34" t="str">
        <x:f>IF(A101="","",IF(COUNTIFS(EVIDENCE_PACKET!$A$6:$A$205,E101,EVIDENCE_PACKET!$B$6:$B$205,B101,EVIDENCE_PACKET!$O$6:$O$205,"VALID")=1,"READY","INVALID - EVIDENCE A LINK"))</x:f>
      </x:c>
      <x:c r="P101" s="34" t="str">
        <x:f>IF(A101="","",IF(COUNTIFS(EVIDENCE_PACKET!$A$6:$A$205,G101,EVIDENCE_PACKET!$B$6:$B$205,B101,EVIDENCE_PACKET!$O$6:$O$205,"VALID")=1,"READY","INVALID - EVIDENCE B LINK"))</x:f>
      </x:c>
      <x:c r="Q101" s="34" t="str">
        <x:f>IF(A101="","",IF(AND(D101&lt;&gt;"",F101&lt;&gt;""),"VALID","INVALID - STATEMENT REQUIRED"))</x:f>
      </x:c>
      <x:c r="R101" s="34" t="str">
        <x:f>IF(A101="","",IF(AND(K101="VALID",L101="VALID",M101="VALID",N101="VALID",O101="READY",P101="READY",Q101="VALID",B101&lt;&gt;"",J101&lt;&gt;""),"VALID","INVALID - CONTROL / LINK"))</x:f>
      </x:c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34" t="str">
        <x:f>IF(A102="","",IF(AND(COUNTIF(LISTS!$F$2:$F$9,C102)=1,C102=UPPER(C102)),"VALID","INVALID"))</x:f>
      </x:c>
      <x:c r="L102" s="34" t="str">
        <x:f>IF(A102="","",IF(AND(COUNTIF(LISTS!$G$2:$G$3,H102)=1,H102=UPPER(H102)),"VALID","INVALID"))</x:f>
      </x:c>
      <x:c r="M102" s="34" t="str">
        <x:f>IF(A102="","",IF(AND(COUNTIF(LISTS!$H$2:$H$4,I102)=1,I102=UPPER(I102)),"VALID","INVALID"))</x:f>
      </x:c>
      <x:c r="N102" s="34" t="str">
        <x:f>IF(A102="","",IF(AND(E102&lt;&gt;"",G102&lt;&gt;"",E102&lt;&gt;G102),"VALID","INVALID - DISTINCT EVIDENCE REQUIRED"))</x:f>
      </x:c>
      <x:c r="O102" s="34" t="str">
        <x:f>IF(A102="","",IF(COUNTIFS(EVIDENCE_PACKET!$A$6:$A$205,E102,EVIDENCE_PACKET!$B$6:$B$205,B102,EVIDENCE_PACKET!$O$6:$O$205,"VALID")=1,"READY","INVALID - EVIDENCE A LINK"))</x:f>
      </x:c>
      <x:c r="P102" s="34" t="str">
        <x:f>IF(A102="","",IF(COUNTIFS(EVIDENCE_PACKET!$A$6:$A$205,G102,EVIDENCE_PACKET!$B$6:$B$205,B102,EVIDENCE_PACKET!$O$6:$O$205,"VALID")=1,"READY","INVALID - EVIDENCE B LINK"))</x:f>
      </x:c>
      <x:c r="Q102" s="34" t="str">
        <x:f>IF(A102="","",IF(AND(D102&lt;&gt;"",F102&lt;&gt;""),"VALID","INVALID - STATEMENT REQUIRED"))</x:f>
      </x:c>
      <x:c r="R102" s="34" t="str">
        <x:f>IF(A102="","",IF(AND(K102="VALID",L102="VALID",M102="VALID",N102="VALID",O102="READY",P102="READY",Q102="VALID",B102&lt;&gt;"",J102&lt;&gt;""),"VALID","INVALID - CONTROL / LINK"))</x:f>
      </x:c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34" t="str">
        <x:f>IF(A103="","",IF(AND(COUNTIF(LISTS!$F$2:$F$9,C103)=1,C103=UPPER(C103)),"VALID","INVALID"))</x:f>
      </x:c>
      <x:c r="L103" s="34" t="str">
        <x:f>IF(A103="","",IF(AND(COUNTIF(LISTS!$G$2:$G$3,H103)=1,H103=UPPER(H103)),"VALID","INVALID"))</x:f>
      </x:c>
      <x:c r="M103" s="34" t="str">
        <x:f>IF(A103="","",IF(AND(COUNTIF(LISTS!$H$2:$H$4,I103)=1,I103=UPPER(I103)),"VALID","INVALID"))</x:f>
      </x:c>
      <x:c r="N103" s="34" t="str">
        <x:f>IF(A103="","",IF(AND(E103&lt;&gt;"",G103&lt;&gt;"",E103&lt;&gt;G103),"VALID","INVALID - DISTINCT EVIDENCE REQUIRED"))</x:f>
      </x:c>
      <x:c r="O103" s="34" t="str">
        <x:f>IF(A103="","",IF(COUNTIFS(EVIDENCE_PACKET!$A$6:$A$205,E103,EVIDENCE_PACKET!$B$6:$B$205,B103,EVIDENCE_PACKET!$O$6:$O$205,"VALID")=1,"READY","INVALID - EVIDENCE A LINK"))</x:f>
      </x:c>
      <x:c r="P103" s="34" t="str">
        <x:f>IF(A103="","",IF(COUNTIFS(EVIDENCE_PACKET!$A$6:$A$205,G103,EVIDENCE_PACKET!$B$6:$B$205,B103,EVIDENCE_PACKET!$O$6:$O$205,"VALID")=1,"READY","INVALID - EVIDENCE B LINK"))</x:f>
      </x:c>
      <x:c r="Q103" s="34" t="str">
        <x:f>IF(A103="","",IF(AND(D103&lt;&gt;"",F103&lt;&gt;""),"VALID","INVALID - STATEMENT REQUIRED"))</x:f>
      </x:c>
      <x:c r="R103" s="34" t="str">
        <x:f>IF(A103="","",IF(AND(K103="VALID",L103="VALID",M103="VALID",N103="VALID",O103="READY",P103="READY",Q103="VALID",B103&lt;&gt;"",J103&lt;&gt;""),"VALID","INVALID - CONTROL / LINK"))</x:f>
      </x:c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34" t="str">
        <x:f>IF(A104="","",IF(AND(COUNTIF(LISTS!$F$2:$F$9,C104)=1,C104=UPPER(C104)),"VALID","INVALID"))</x:f>
      </x:c>
      <x:c r="L104" s="34" t="str">
        <x:f>IF(A104="","",IF(AND(COUNTIF(LISTS!$G$2:$G$3,H104)=1,H104=UPPER(H104)),"VALID","INVALID"))</x:f>
      </x:c>
      <x:c r="M104" s="34" t="str">
        <x:f>IF(A104="","",IF(AND(COUNTIF(LISTS!$H$2:$H$4,I104)=1,I104=UPPER(I104)),"VALID","INVALID"))</x:f>
      </x:c>
      <x:c r="N104" s="34" t="str">
        <x:f>IF(A104="","",IF(AND(E104&lt;&gt;"",G104&lt;&gt;"",E104&lt;&gt;G104),"VALID","INVALID - DISTINCT EVIDENCE REQUIRED"))</x:f>
      </x:c>
      <x:c r="O104" s="34" t="str">
        <x:f>IF(A104="","",IF(COUNTIFS(EVIDENCE_PACKET!$A$6:$A$205,E104,EVIDENCE_PACKET!$B$6:$B$205,B104,EVIDENCE_PACKET!$O$6:$O$205,"VALID")=1,"READY","INVALID - EVIDENCE A LINK"))</x:f>
      </x:c>
      <x:c r="P104" s="34" t="str">
        <x:f>IF(A104="","",IF(COUNTIFS(EVIDENCE_PACKET!$A$6:$A$205,G104,EVIDENCE_PACKET!$B$6:$B$205,B104,EVIDENCE_PACKET!$O$6:$O$205,"VALID")=1,"READY","INVALID - EVIDENCE B LINK"))</x:f>
      </x:c>
      <x:c r="Q104" s="34" t="str">
        <x:f>IF(A104="","",IF(AND(D104&lt;&gt;"",F104&lt;&gt;""),"VALID","INVALID - STATEMENT REQUIRED"))</x:f>
      </x:c>
      <x:c r="R104" s="34" t="str">
        <x:f>IF(A104="","",IF(AND(K104="VALID",L104="VALID",M104="VALID",N104="VALID",O104="READY",P104="READY",Q104="VALID",B104&lt;&gt;"",J104&lt;&gt;""),"VALID","INVALID - CONTROL / LINK"))</x:f>
      </x:c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34" t="str">
        <x:f>IF(A105="","",IF(AND(COUNTIF(LISTS!$F$2:$F$9,C105)=1,C105=UPPER(C105)),"VALID","INVALID"))</x:f>
      </x:c>
      <x:c r="L105" s="34" t="str">
        <x:f>IF(A105="","",IF(AND(COUNTIF(LISTS!$G$2:$G$3,H105)=1,H105=UPPER(H105)),"VALID","INVALID"))</x:f>
      </x:c>
      <x:c r="M105" s="34" t="str">
        <x:f>IF(A105="","",IF(AND(COUNTIF(LISTS!$H$2:$H$4,I105)=1,I105=UPPER(I105)),"VALID","INVALID"))</x:f>
      </x:c>
      <x:c r="N105" s="34" t="str">
        <x:f>IF(A105="","",IF(AND(E105&lt;&gt;"",G105&lt;&gt;"",E105&lt;&gt;G105),"VALID","INVALID - DISTINCT EVIDENCE REQUIRED"))</x:f>
      </x:c>
      <x:c r="O105" s="34" t="str">
        <x:f>IF(A105="","",IF(COUNTIFS(EVIDENCE_PACKET!$A$6:$A$205,E105,EVIDENCE_PACKET!$B$6:$B$205,B105,EVIDENCE_PACKET!$O$6:$O$205,"VALID")=1,"READY","INVALID - EVIDENCE A LINK"))</x:f>
      </x:c>
      <x:c r="P105" s="34" t="str">
        <x:f>IF(A105="","",IF(COUNTIFS(EVIDENCE_PACKET!$A$6:$A$205,G105,EVIDENCE_PACKET!$B$6:$B$205,B105,EVIDENCE_PACKET!$O$6:$O$205,"VALID")=1,"READY","INVALID - EVIDENCE B LINK"))</x:f>
      </x:c>
      <x:c r="Q105" s="34" t="str">
        <x:f>IF(A105="","",IF(AND(D105&lt;&gt;"",F105&lt;&gt;""),"VALID","INVALID - STATEMENT REQUIRED"))</x:f>
      </x:c>
      <x:c r="R105" s="34" t="str">
        <x:f>IF(A105="","",IF(AND(K105="VALID",L105="VALID",M105="VALID",N105="VALID",O105="READY",P105="READY",Q105="VALID",B105&lt;&gt;"",J105&lt;&gt;""),"VALID","INVALID - CONTROL / LINK"))</x:f>
      </x:c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34" t="str">
        <x:f>IF(A106="","",IF(AND(COUNTIF(LISTS!$F$2:$F$9,C106)=1,C106=UPPER(C106)),"VALID","INVALID"))</x:f>
      </x:c>
      <x:c r="L106" s="34" t="str">
        <x:f>IF(A106="","",IF(AND(COUNTIF(LISTS!$G$2:$G$3,H106)=1,H106=UPPER(H106)),"VALID","INVALID"))</x:f>
      </x:c>
      <x:c r="M106" s="34" t="str">
        <x:f>IF(A106="","",IF(AND(COUNTIF(LISTS!$H$2:$H$4,I106)=1,I106=UPPER(I106)),"VALID","INVALID"))</x:f>
      </x:c>
      <x:c r="N106" s="34" t="str">
        <x:f>IF(A106="","",IF(AND(E106&lt;&gt;"",G106&lt;&gt;"",E106&lt;&gt;G106),"VALID","INVALID - DISTINCT EVIDENCE REQUIRED"))</x:f>
      </x:c>
      <x:c r="O106" s="34" t="str">
        <x:f>IF(A106="","",IF(COUNTIFS(EVIDENCE_PACKET!$A$6:$A$205,E106,EVIDENCE_PACKET!$B$6:$B$205,B106,EVIDENCE_PACKET!$O$6:$O$205,"VALID")=1,"READY","INVALID - EVIDENCE A LINK"))</x:f>
      </x:c>
      <x:c r="P106" s="34" t="str">
        <x:f>IF(A106="","",IF(COUNTIFS(EVIDENCE_PACKET!$A$6:$A$205,G106,EVIDENCE_PACKET!$B$6:$B$205,B106,EVIDENCE_PACKET!$O$6:$O$205,"VALID")=1,"READY","INVALID - EVIDENCE B LINK"))</x:f>
      </x:c>
      <x:c r="Q106" s="34" t="str">
        <x:f>IF(A106="","",IF(AND(D106&lt;&gt;"",F106&lt;&gt;""),"VALID","INVALID - STATEMENT REQUIRED"))</x:f>
      </x:c>
      <x:c r="R106" s="34" t="str">
        <x:f>IF(A106="","",IF(AND(K106="VALID",L106="VALID",M106="VALID",N106="VALID",O106="READY",P106="READY",Q106="VALID",B106&lt;&gt;"",J106&lt;&gt;""),"VALID","INVALID - CONTROL / LINK"))</x:f>
      </x:c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34" t="str">
        <x:f>IF(A107="","",IF(AND(COUNTIF(LISTS!$F$2:$F$9,C107)=1,C107=UPPER(C107)),"VALID","INVALID"))</x:f>
      </x:c>
      <x:c r="L107" s="34" t="str">
        <x:f>IF(A107="","",IF(AND(COUNTIF(LISTS!$G$2:$G$3,H107)=1,H107=UPPER(H107)),"VALID","INVALID"))</x:f>
      </x:c>
      <x:c r="M107" s="34" t="str">
        <x:f>IF(A107="","",IF(AND(COUNTIF(LISTS!$H$2:$H$4,I107)=1,I107=UPPER(I107)),"VALID","INVALID"))</x:f>
      </x:c>
      <x:c r="N107" s="34" t="str">
        <x:f>IF(A107="","",IF(AND(E107&lt;&gt;"",G107&lt;&gt;"",E107&lt;&gt;G107),"VALID","INVALID - DISTINCT EVIDENCE REQUIRED"))</x:f>
      </x:c>
      <x:c r="O107" s="34" t="str">
        <x:f>IF(A107="","",IF(COUNTIFS(EVIDENCE_PACKET!$A$6:$A$205,E107,EVIDENCE_PACKET!$B$6:$B$205,B107,EVIDENCE_PACKET!$O$6:$O$205,"VALID")=1,"READY","INVALID - EVIDENCE A LINK"))</x:f>
      </x:c>
      <x:c r="P107" s="34" t="str">
        <x:f>IF(A107="","",IF(COUNTIFS(EVIDENCE_PACKET!$A$6:$A$205,G107,EVIDENCE_PACKET!$B$6:$B$205,B107,EVIDENCE_PACKET!$O$6:$O$205,"VALID")=1,"READY","INVALID - EVIDENCE B LINK"))</x:f>
      </x:c>
      <x:c r="Q107" s="34" t="str">
        <x:f>IF(A107="","",IF(AND(D107&lt;&gt;"",F107&lt;&gt;""),"VALID","INVALID - STATEMENT REQUIRED"))</x:f>
      </x:c>
      <x:c r="R107" s="34" t="str">
        <x:f>IF(A107="","",IF(AND(K107="VALID",L107="VALID",M107="VALID",N107="VALID",O107="READY",P107="READY",Q107="VALID",B107&lt;&gt;"",J107&lt;&gt;""),"VALID","INVALID - CONTROL / LINK"))</x:f>
      </x:c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34" t="str">
        <x:f>IF(A108="","",IF(AND(COUNTIF(LISTS!$F$2:$F$9,C108)=1,C108=UPPER(C108)),"VALID","INVALID"))</x:f>
      </x:c>
      <x:c r="L108" s="34" t="str">
        <x:f>IF(A108="","",IF(AND(COUNTIF(LISTS!$G$2:$G$3,H108)=1,H108=UPPER(H108)),"VALID","INVALID"))</x:f>
      </x:c>
      <x:c r="M108" s="34" t="str">
        <x:f>IF(A108="","",IF(AND(COUNTIF(LISTS!$H$2:$H$4,I108)=1,I108=UPPER(I108)),"VALID","INVALID"))</x:f>
      </x:c>
      <x:c r="N108" s="34" t="str">
        <x:f>IF(A108="","",IF(AND(E108&lt;&gt;"",G108&lt;&gt;"",E108&lt;&gt;G108),"VALID","INVALID - DISTINCT EVIDENCE REQUIRED"))</x:f>
      </x:c>
      <x:c r="O108" s="34" t="str">
        <x:f>IF(A108="","",IF(COUNTIFS(EVIDENCE_PACKET!$A$6:$A$205,E108,EVIDENCE_PACKET!$B$6:$B$205,B108,EVIDENCE_PACKET!$O$6:$O$205,"VALID")=1,"READY","INVALID - EVIDENCE A LINK"))</x:f>
      </x:c>
      <x:c r="P108" s="34" t="str">
        <x:f>IF(A108="","",IF(COUNTIFS(EVIDENCE_PACKET!$A$6:$A$205,G108,EVIDENCE_PACKET!$B$6:$B$205,B108,EVIDENCE_PACKET!$O$6:$O$205,"VALID")=1,"READY","INVALID - EVIDENCE B LINK"))</x:f>
      </x:c>
      <x:c r="Q108" s="34" t="str">
        <x:f>IF(A108="","",IF(AND(D108&lt;&gt;"",F108&lt;&gt;""),"VALID","INVALID - STATEMENT REQUIRED"))</x:f>
      </x:c>
      <x:c r="R108" s="34" t="str">
        <x:f>IF(A108="","",IF(AND(K108="VALID",L108="VALID",M108="VALID",N108="VALID",O108="READY",P108="READY",Q108="VALID",B108&lt;&gt;"",J108&lt;&gt;""),"VALID","INVALID - CONTROL / LINK"))</x:f>
      </x:c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34" t="str">
        <x:f>IF(A109="","",IF(AND(COUNTIF(LISTS!$F$2:$F$9,C109)=1,C109=UPPER(C109)),"VALID","INVALID"))</x:f>
      </x:c>
      <x:c r="L109" s="34" t="str">
        <x:f>IF(A109="","",IF(AND(COUNTIF(LISTS!$G$2:$G$3,H109)=1,H109=UPPER(H109)),"VALID","INVALID"))</x:f>
      </x:c>
      <x:c r="M109" s="34" t="str">
        <x:f>IF(A109="","",IF(AND(COUNTIF(LISTS!$H$2:$H$4,I109)=1,I109=UPPER(I109)),"VALID","INVALID"))</x:f>
      </x:c>
      <x:c r="N109" s="34" t="str">
        <x:f>IF(A109="","",IF(AND(E109&lt;&gt;"",G109&lt;&gt;"",E109&lt;&gt;G109),"VALID","INVALID - DISTINCT EVIDENCE REQUIRED"))</x:f>
      </x:c>
      <x:c r="O109" s="34" t="str">
        <x:f>IF(A109="","",IF(COUNTIFS(EVIDENCE_PACKET!$A$6:$A$205,E109,EVIDENCE_PACKET!$B$6:$B$205,B109,EVIDENCE_PACKET!$O$6:$O$205,"VALID")=1,"READY","INVALID - EVIDENCE A LINK"))</x:f>
      </x:c>
      <x:c r="P109" s="34" t="str">
        <x:f>IF(A109="","",IF(COUNTIFS(EVIDENCE_PACKET!$A$6:$A$205,G109,EVIDENCE_PACKET!$B$6:$B$205,B109,EVIDENCE_PACKET!$O$6:$O$205,"VALID")=1,"READY","INVALID - EVIDENCE B LINK"))</x:f>
      </x:c>
      <x:c r="Q109" s="34" t="str">
        <x:f>IF(A109="","",IF(AND(D109&lt;&gt;"",F109&lt;&gt;""),"VALID","INVALID - STATEMENT REQUIRED"))</x:f>
      </x:c>
      <x:c r="R109" s="34" t="str">
        <x:f>IF(A109="","",IF(AND(K109="VALID",L109="VALID",M109="VALID",N109="VALID",O109="READY",P109="READY",Q109="VALID",B109&lt;&gt;"",J109&lt;&gt;""),"VALID","INVALID - CONTROL / LINK"))</x:f>
      </x:c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34" t="str">
        <x:f>IF(A110="","",IF(AND(COUNTIF(LISTS!$F$2:$F$9,C110)=1,C110=UPPER(C110)),"VALID","INVALID"))</x:f>
      </x:c>
      <x:c r="L110" s="34" t="str">
        <x:f>IF(A110="","",IF(AND(COUNTIF(LISTS!$G$2:$G$3,H110)=1,H110=UPPER(H110)),"VALID","INVALID"))</x:f>
      </x:c>
      <x:c r="M110" s="34" t="str">
        <x:f>IF(A110="","",IF(AND(COUNTIF(LISTS!$H$2:$H$4,I110)=1,I110=UPPER(I110)),"VALID","INVALID"))</x:f>
      </x:c>
      <x:c r="N110" s="34" t="str">
        <x:f>IF(A110="","",IF(AND(E110&lt;&gt;"",G110&lt;&gt;"",E110&lt;&gt;G110),"VALID","INVALID - DISTINCT EVIDENCE REQUIRED"))</x:f>
      </x:c>
      <x:c r="O110" s="34" t="str">
        <x:f>IF(A110="","",IF(COUNTIFS(EVIDENCE_PACKET!$A$6:$A$205,E110,EVIDENCE_PACKET!$B$6:$B$205,B110,EVIDENCE_PACKET!$O$6:$O$205,"VALID")=1,"READY","INVALID - EVIDENCE A LINK"))</x:f>
      </x:c>
      <x:c r="P110" s="34" t="str">
        <x:f>IF(A110="","",IF(COUNTIFS(EVIDENCE_PACKET!$A$6:$A$205,G110,EVIDENCE_PACKET!$B$6:$B$205,B110,EVIDENCE_PACKET!$O$6:$O$205,"VALID")=1,"READY","INVALID - EVIDENCE B LINK"))</x:f>
      </x:c>
      <x:c r="Q110" s="34" t="str">
        <x:f>IF(A110="","",IF(AND(D110&lt;&gt;"",F110&lt;&gt;""),"VALID","INVALID - STATEMENT REQUIRED"))</x:f>
      </x:c>
      <x:c r="R110" s="34" t="str">
        <x:f>IF(A110="","",IF(AND(K110="VALID",L110="VALID",M110="VALID",N110="VALID",O110="READY",P110="READY",Q110="VALID",B110&lt;&gt;"",J110&lt;&gt;""),"VALID","INVALID - CONTROL / LINK"))</x:f>
      </x:c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34" t="str">
        <x:f>IF(A111="","",IF(AND(COUNTIF(LISTS!$F$2:$F$9,C111)=1,C111=UPPER(C111)),"VALID","INVALID"))</x:f>
      </x:c>
      <x:c r="L111" s="34" t="str">
        <x:f>IF(A111="","",IF(AND(COUNTIF(LISTS!$G$2:$G$3,H111)=1,H111=UPPER(H111)),"VALID","INVALID"))</x:f>
      </x:c>
      <x:c r="M111" s="34" t="str">
        <x:f>IF(A111="","",IF(AND(COUNTIF(LISTS!$H$2:$H$4,I111)=1,I111=UPPER(I111)),"VALID","INVALID"))</x:f>
      </x:c>
      <x:c r="N111" s="34" t="str">
        <x:f>IF(A111="","",IF(AND(E111&lt;&gt;"",G111&lt;&gt;"",E111&lt;&gt;G111),"VALID","INVALID - DISTINCT EVIDENCE REQUIRED"))</x:f>
      </x:c>
      <x:c r="O111" s="34" t="str">
        <x:f>IF(A111="","",IF(COUNTIFS(EVIDENCE_PACKET!$A$6:$A$205,E111,EVIDENCE_PACKET!$B$6:$B$205,B111,EVIDENCE_PACKET!$O$6:$O$205,"VALID")=1,"READY","INVALID - EVIDENCE A LINK"))</x:f>
      </x:c>
      <x:c r="P111" s="34" t="str">
        <x:f>IF(A111="","",IF(COUNTIFS(EVIDENCE_PACKET!$A$6:$A$205,G111,EVIDENCE_PACKET!$B$6:$B$205,B111,EVIDENCE_PACKET!$O$6:$O$205,"VALID")=1,"READY","INVALID - EVIDENCE B LINK"))</x:f>
      </x:c>
      <x:c r="Q111" s="34" t="str">
        <x:f>IF(A111="","",IF(AND(D111&lt;&gt;"",F111&lt;&gt;""),"VALID","INVALID - STATEMENT REQUIRED"))</x:f>
      </x:c>
      <x:c r="R111" s="34" t="str">
        <x:f>IF(A111="","",IF(AND(K111="VALID",L111="VALID",M111="VALID",N111="VALID",O111="READY",P111="READY",Q111="VALID",B111&lt;&gt;"",J111&lt;&gt;""),"VALID","INVALID - CONTROL / LINK"))</x:f>
      </x:c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34" t="str">
        <x:f>IF(A112="","",IF(AND(COUNTIF(LISTS!$F$2:$F$9,C112)=1,C112=UPPER(C112)),"VALID","INVALID"))</x:f>
      </x:c>
      <x:c r="L112" s="34" t="str">
        <x:f>IF(A112="","",IF(AND(COUNTIF(LISTS!$G$2:$G$3,H112)=1,H112=UPPER(H112)),"VALID","INVALID"))</x:f>
      </x:c>
      <x:c r="M112" s="34" t="str">
        <x:f>IF(A112="","",IF(AND(COUNTIF(LISTS!$H$2:$H$4,I112)=1,I112=UPPER(I112)),"VALID","INVALID"))</x:f>
      </x:c>
      <x:c r="N112" s="34" t="str">
        <x:f>IF(A112="","",IF(AND(E112&lt;&gt;"",G112&lt;&gt;"",E112&lt;&gt;G112),"VALID","INVALID - DISTINCT EVIDENCE REQUIRED"))</x:f>
      </x:c>
      <x:c r="O112" s="34" t="str">
        <x:f>IF(A112="","",IF(COUNTIFS(EVIDENCE_PACKET!$A$6:$A$205,E112,EVIDENCE_PACKET!$B$6:$B$205,B112,EVIDENCE_PACKET!$O$6:$O$205,"VALID")=1,"READY","INVALID - EVIDENCE A LINK"))</x:f>
      </x:c>
      <x:c r="P112" s="34" t="str">
        <x:f>IF(A112="","",IF(COUNTIFS(EVIDENCE_PACKET!$A$6:$A$205,G112,EVIDENCE_PACKET!$B$6:$B$205,B112,EVIDENCE_PACKET!$O$6:$O$205,"VALID")=1,"READY","INVALID - EVIDENCE B LINK"))</x:f>
      </x:c>
      <x:c r="Q112" s="34" t="str">
        <x:f>IF(A112="","",IF(AND(D112&lt;&gt;"",F112&lt;&gt;""),"VALID","INVALID - STATEMENT REQUIRED"))</x:f>
      </x:c>
      <x:c r="R112" s="34" t="str">
        <x:f>IF(A112="","",IF(AND(K112="VALID",L112="VALID",M112="VALID",N112="VALID",O112="READY",P112="READY",Q112="VALID",B112&lt;&gt;"",J112&lt;&gt;""),"VALID","INVALID - CONTROL / LINK"))</x:f>
      </x:c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34" t="str">
        <x:f>IF(A113="","",IF(AND(COUNTIF(LISTS!$F$2:$F$9,C113)=1,C113=UPPER(C113)),"VALID","INVALID"))</x:f>
      </x:c>
      <x:c r="L113" s="34" t="str">
        <x:f>IF(A113="","",IF(AND(COUNTIF(LISTS!$G$2:$G$3,H113)=1,H113=UPPER(H113)),"VALID","INVALID"))</x:f>
      </x:c>
      <x:c r="M113" s="34" t="str">
        <x:f>IF(A113="","",IF(AND(COUNTIF(LISTS!$H$2:$H$4,I113)=1,I113=UPPER(I113)),"VALID","INVALID"))</x:f>
      </x:c>
      <x:c r="N113" s="34" t="str">
        <x:f>IF(A113="","",IF(AND(E113&lt;&gt;"",G113&lt;&gt;"",E113&lt;&gt;G113),"VALID","INVALID - DISTINCT EVIDENCE REQUIRED"))</x:f>
      </x:c>
      <x:c r="O113" s="34" t="str">
        <x:f>IF(A113="","",IF(COUNTIFS(EVIDENCE_PACKET!$A$6:$A$205,E113,EVIDENCE_PACKET!$B$6:$B$205,B113,EVIDENCE_PACKET!$O$6:$O$205,"VALID")=1,"READY","INVALID - EVIDENCE A LINK"))</x:f>
      </x:c>
      <x:c r="P113" s="34" t="str">
        <x:f>IF(A113="","",IF(COUNTIFS(EVIDENCE_PACKET!$A$6:$A$205,G113,EVIDENCE_PACKET!$B$6:$B$205,B113,EVIDENCE_PACKET!$O$6:$O$205,"VALID")=1,"READY","INVALID - EVIDENCE B LINK"))</x:f>
      </x:c>
      <x:c r="Q113" s="34" t="str">
        <x:f>IF(A113="","",IF(AND(D113&lt;&gt;"",F113&lt;&gt;""),"VALID","INVALID - STATEMENT REQUIRED"))</x:f>
      </x:c>
      <x:c r="R113" s="34" t="str">
        <x:f>IF(A113="","",IF(AND(K113="VALID",L113="VALID",M113="VALID",N113="VALID",O113="READY",P113="READY",Q113="VALID",B113&lt;&gt;"",J113&lt;&gt;""),"VALID","INVALID - CONTROL / LINK"))</x:f>
      </x:c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34" t="str">
        <x:f>IF(A114="","",IF(AND(COUNTIF(LISTS!$F$2:$F$9,C114)=1,C114=UPPER(C114)),"VALID","INVALID"))</x:f>
      </x:c>
      <x:c r="L114" s="34" t="str">
        <x:f>IF(A114="","",IF(AND(COUNTIF(LISTS!$G$2:$G$3,H114)=1,H114=UPPER(H114)),"VALID","INVALID"))</x:f>
      </x:c>
      <x:c r="M114" s="34" t="str">
        <x:f>IF(A114="","",IF(AND(COUNTIF(LISTS!$H$2:$H$4,I114)=1,I114=UPPER(I114)),"VALID","INVALID"))</x:f>
      </x:c>
      <x:c r="N114" s="34" t="str">
        <x:f>IF(A114="","",IF(AND(E114&lt;&gt;"",G114&lt;&gt;"",E114&lt;&gt;G114),"VALID","INVALID - DISTINCT EVIDENCE REQUIRED"))</x:f>
      </x:c>
      <x:c r="O114" s="34" t="str">
        <x:f>IF(A114="","",IF(COUNTIFS(EVIDENCE_PACKET!$A$6:$A$205,E114,EVIDENCE_PACKET!$B$6:$B$205,B114,EVIDENCE_PACKET!$O$6:$O$205,"VALID")=1,"READY","INVALID - EVIDENCE A LINK"))</x:f>
      </x:c>
      <x:c r="P114" s="34" t="str">
        <x:f>IF(A114="","",IF(COUNTIFS(EVIDENCE_PACKET!$A$6:$A$205,G114,EVIDENCE_PACKET!$B$6:$B$205,B114,EVIDENCE_PACKET!$O$6:$O$205,"VALID")=1,"READY","INVALID - EVIDENCE B LINK"))</x:f>
      </x:c>
      <x:c r="Q114" s="34" t="str">
        <x:f>IF(A114="","",IF(AND(D114&lt;&gt;"",F114&lt;&gt;""),"VALID","INVALID - STATEMENT REQUIRED"))</x:f>
      </x:c>
      <x:c r="R114" s="34" t="str">
        <x:f>IF(A114="","",IF(AND(K114="VALID",L114="VALID",M114="VALID",N114="VALID",O114="READY",P114="READY",Q114="VALID",B114&lt;&gt;"",J114&lt;&gt;""),"VALID","INVALID - CONTROL / LINK"))</x:f>
      </x:c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34" t="str">
        <x:f>IF(A115="","",IF(AND(COUNTIF(LISTS!$F$2:$F$9,C115)=1,C115=UPPER(C115)),"VALID","INVALID"))</x:f>
      </x:c>
      <x:c r="L115" s="34" t="str">
        <x:f>IF(A115="","",IF(AND(COUNTIF(LISTS!$G$2:$G$3,H115)=1,H115=UPPER(H115)),"VALID","INVALID"))</x:f>
      </x:c>
      <x:c r="M115" s="34" t="str">
        <x:f>IF(A115="","",IF(AND(COUNTIF(LISTS!$H$2:$H$4,I115)=1,I115=UPPER(I115)),"VALID","INVALID"))</x:f>
      </x:c>
      <x:c r="N115" s="34" t="str">
        <x:f>IF(A115="","",IF(AND(E115&lt;&gt;"",G115&lt;&gt;"",E115&lt;&gt;G115),"VALID","INVALID - DISTINCT EVIDENCE REQUIRED"))</x:f>
      </x:c>
      <x:c r="O115" s="34" t="str">
        <x:f>IF(A115="","",IF(COUNTIFS(EVIDENCE_PACKET!$A$6:$A$205,E115,EVIDENCE_PACKET!$B$6:$B$205,B115,EVIDENCE_PACKET!$O$6:$O$205,"VALID")=1,"READY","INVALID - EVIDENCE A LINK"))</x:f>
      </x:c>
      <x:c r="P115" s="34" t="str">
        <x:f>IF(A115="","",IF(COUNTIFS(EVIDENCE_PACKET!$A$6:$A$205,G115,EVIDENCE_PACKET!$B$6:$B$205,B115,EVIDENCE_PACKET!$O$6:$O$205,"VALID")=1,"READY","INVALID - EVIDENCE B LINK"))</x:f>
      </x:c>
      <x:c r="Q115" s="34" t="str">
        <x:f>IF(A115="","",IF(AND(D115&lt;&gt;"",F115&lt;&gt;""),"VALID","INVALID - STATEMENT REQUIRED"))</x:f>
      </x:c>
      <x:c r="R115" s="34" t="str">
        <x:f>IF(A115="","",IF(AND(K115="VALID",L115="VALID",M115="VALID",N115="VALID",O115="READY",P115="READY",Q115="VALID",B115&lt;&gt;"",J115&lt;&gt;""),"VALID","INVALID - CONTROL / LINK"))</x:f>
      </x:c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34" t="str">
        <x:f>IF(A116="","",IF(AND(COUNTIF(LISTS!$F$2:$F$9,C116)=1,C116=UPPER(C116)),"VALID","INVALID"))</x:f>
      </x:c>
      <x:c r="L116" s="34" t="str">
        <x:f>IF(A116="","",IF(AND(COUNTIF(LISTS!$G$2:$G$3,H116)=1,H116=UPPER(H116)),"VALID","INVALID"))</x:f>
      </x:c>
      <x:c r="M116" s="34" t="str">
        <x:f>IF(A116="","",IF(AND(COUNTIF(LISTS!$H$2:$H$4,I116)=1,I116=UPPER(I116)),"VALID","INVALID"))</x:f>
      </x:c>
      <x:c r="N116" s="34" t="str">
        <x:f>IF(A116="","",IF(AND(E116&lt;&gt;"",G116&lt;&gt;"",E116&lt;&gt;G116),"VALID","INVALID - DISTINCT EVIDENCE REQUIRED"))</x:f>
      </x:c>
      <x:c r="O116" s="34" t="str">
        <x:f>IF(A116="","",IF(COUNTIFS(EVIDENCE_PACKET!$A$6:$A$205,E116,EVIDENCE_PACKET!$B$6:$B$205,B116,EVIDENCE_PACKET!$O$6:$O$205,"VALID")=1,"READY","INVALID - EVIDENCE A LINK"))</x:f>
      </x:c>
      <x:c r="P116" s="34" t="str">
        <x:f>IF(A116="","",IF(COUNTIFS(EVIDENCE_PACKET!$A$6:$A$205,G116,EVIDENCE_PACKET!$B$6:$B$205,B116,EVIDENCE_PACKET!$O$6:$O$205,"VALID")=1,"READY","INVALID - EVIDENCE B LINK"))</x:f>
      </x:c>
      <x:c r="Q116" s="34" t="str">
        <x:f>IF(A116="","",IF(AND(D116&lt;&gt;"",F116&lt;&gt;""),"VALID","INVALID - STATEMENT REQUIRED"))</x:f>
      </x:c>
      <x:c r="R116" s="34" t="str">
        <x:f>IF(A116="","",IF(AND(K116="VALID",L116="VALID",M116="VALID",N116="VALID",O116="READY",P116="READY",Q116="VALID",B116&lt;&gt;"",J116&lt;&gt;""),"VALID","INVALID - CONTROL / LINK"))</x:f>
      </x:c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34" t="str">
        <x:f>IF(A117="","",IF(AND(COUNTIF(LISTS!$F$2:$F$9,C117)=1,C117=UPPER(C117)),"VALID","INVALID"))</x:f>
      </x:c>
      <x:c r="L117" s="34" t="str">
        <x:f>IF(A117="","",IF(AND(COUNTIF(LISTS!$G$2:$G$3,H117)=1,H117=UPPER(H117)),"VALID","INVALID"))</x:f>
      </x:c>
      <x:c r="M117" s="34" t="str">
        <x:f>IF(A117="","",IF(AND(COUNTIF(LISTS!$H$2:$H$4,I117)=1,I117=UPPER(I117)),"VALID","INVALID"))</x:f>
      </x:c>
      <x:c r="N117" s="34" t="str">
        <x:f>IF(A117="","",IF(AND(E117&lt;&gt;"",G117&lt;&gt;"",E117&lt;&gt;G117),"VALID","INVALID - DISTINCT EVIDENCE REQUIRED"))</x:f>
      </x:c>
      <x:c r="O117" s="34" t="str">
        <x:f>IF(A117="","",IF(COUNTIFS(EVIDENCE_PACKET!$A$6:$A$205,E117,EVIDENCE_PACKET!$B$6:$B$205,B117,EVIDENCE_PACKET!$O$6:$O$205,"VALID")=1,"READY","INVALID - EVIDENCE A LINK"))</x:f>
      </x:c>
      <x:c r="P117" s="34" t="str">
        <x:f>IF(A117="","",IF(COUNTIFS(EVIDENCE_PACKET!$A$6:$A$205,G117,EVIDENCE_PACKET!$B$6:$B$205,B117,EVIDENCE_PACKET!$O$6:$O$205,"VALID")=1,"READY","INVALID - EVIDENCE B LINK"))</x:f>
      </x:c>
      <x:c r="Q117" s="34" t="str">
        <x:f>IF(A117="","",IF(AND(D117&lt;&gt;"",F117&lt;&gt;""),"VALID","INVALID - STATEMENT REQUIRED"))</x:f>
      </x:c>
      <x:c r="R117" s="34" t="str">
        <x:f>IF(A117="","",IF(AND(K117="VALID",L117="VALID",M117="VALID",N117="VALID",O117="READY",P117="READY",Q117="VALID",B117&lt;&gt;"",J117&lt;&gt;""),"VALID","INVALID - CONTROL / LINK"))</x:f>
      </x:c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34" t="str">
        <x:f>IF(A118="","",IF(AND(COUNTIF(LISTS!$F$2:$F$9,C118)=1,C118=UPPER(C118)),"VALID","INVALID"))</x:f>
      </x:c>
      <x:c r="L118" s="34" t="str">
        <x:f>IF(A118="","",IF(AND(COUNTIF(LISTS!$G$2:$G$3,H118)=1,H118=UPPER(H118)),"VALID","INVALID"))</x:f>
      </x:c>
      <x:c r="M118" s="34" t="str">
        <x:f>IF(A118="","",IF(AND(COUNTIF(LISTS!$H$2:$H$4,I118)=1,I118=UPPER(I118)),"VALID","INVALID"))</x:f>
      </x:c>
      <x:c r="N118" s="34" t="str">
        <x:f>IF(A118="","",IF(AND(E118&lt;&gt;"",G118&lt;&gt;"",E118&lt;&gt;G118),"VALID","INVALID - DISTINCT EVIDENCE REQUIRED"))</x:f>
      </x:c>
      <x:c r="O118" s="34" t="str">
        <x:f>IF(A118="","",IF(COUNTIFS(EVIDENCE_PACKET!$A$6:$A$205,E118,EVIDENCE_PACKET!$B$6:$B$205,B118,EVIDENCE_PACKET!$O$6:$O$205,"VALID")=1,"READY","INVALID - EVIDENCE A LINK"))</x:f>
      </x:c>
      <x:c r="P118" s="34" t="str">
        <x:f>IF(A118="","",IF(COUNTIFS(EVIDENCE_PACKET!$A$6:$A$205,G118,EVIDENCE_PACKET!$B$6:$B$205,B118,EVIDENCE_PACKET!$O$6:$O$205,"VALID")=1,"READY","INVALID - EVIDENCE B LINK"))</x:f>
      </x:c>
      <x:c r="Q118" s="34" t="str">
        <x:f>IF(A118="","",IF(AND(D118&lt;&gt;"",F118&lt;&gt;""),"VALID","INVALID - STATEMENT REQUIRED"))</x:f>
      </x:c>
      <x:c r="R118" s="34" t="str">
        <x:f>IF(A118="","",IF(AND(K118="VALID",L118="VALID",M118="VALID",N118="VALID",O118="READY",P118="READY",Q118="VALID",B118&lt;&gt;"",J118&lt;&gt;""),"VALID","INVALID - CONTROL / LINK"))</x:f>
      </x:c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34" t="str">
        <x:f>IF(A119="","",IF(AND(COUNTIF(LISTS!$F$2:$F$9,C119)=1,C119=UPPER(C119)),"VALID","INVALID"))</x:f>
      </x:c>
      <x:c r="L119" s="34" t="str">
        <x:f>IF(A119="","",IF(AND(COUNTIF(LISTS!$G$2:$G$3,H119)=1,H119=UPPER(H119)),"VALID","INVALID"))</x:f>
      </x:c>
      <x:c r="M119" s="34" t="str">
        <x:f>IF(A119="","",IF(AND(COUNTIF(LISTS!$H$2:$H$4,I119)=1,I119=UPPER(I119)),"VALID","INVALID"))</x:f>
      </x:c>
      <x:c r="N119" s="34" t="str">
        <x:f>IF(A119="","",IF(AND(E119&lt;&gt;"",G119&lt;&gt;"",E119&lt;&gt;G119),"VALID","INVALID - DISTINCT EVIDENCE REQUIRED"))</x:f>
      </x:c>
      <x:c r="O119" s="34" t="str">
        <x:f>IF(A119="","",IF(COUNTIFS(EVIDENCE_PACKET!$A$6:$A$205,E119,EVIDENCE_PACKET!$B$6:$B$205,B119,EVIDENCE_PACKET!$O$6:$O$205,"VALID")=1,"READY","INVALID - EVIDENCE A LINK"))</x:f>
      </x:c>
      <x:c r="P119" s="34" t="str">
        <x:f>IF(A119="","",IF(COUNTIFS(EVIDENCE_PACKET!$A$6:$A$205,G119,EVIDENCE_PACKET!$B$6:$B$205,B119,EVIDENCE_PACKET!$O$6:$O$205,"VALID")=1,"READY","INVALID - EVIDENCE B LINK"))</x:f>
      </x:c>
      <x:c r="Q119" s="34" t="str">
        <x:f>IF(A119="","",IF(AND(D119&lt;&gt;"",F119&lt;&gt;""),"VALID","INVALID - STATEMENT REQUIRED"))</x:f>
      </x:c>
      <x:c r="R119" s="34" t="str">
        <x:f>IF(A119="","",IF(AND(K119="VALID",L119="VALID",M119="VALID",N119="VALID",O119="READY",P119="READY",Q119="VALID",B119&lt;&gt;"",J119&lt;&gt;""),"VALID","INVALID - CONTROL / LINK"))</x:f>
      </x:c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34" t="str">
        <x:f>IF(A120="","",IF(AND(COUNTIF(LISTS!$F$2:$F$9,C120)=1,C120=UPPER(C120)),"VALID","INVALID"))</x:f>
      </x:c>
      <x:c r="L120" s="34" t="str">
        <x:f>IF(A120="","",IF(AND(COUNTIF(LISTS!$G$2:$G$3,H120)=1,H120=UPPER(H120)),"VALID","INVALID"))</x:f>
      </x:c>
      <x:c r="M120" s="34" t="str">
        <x:f>IF(A120="","",IF(AND(COUNTIF(LISTS!$H$2:$H$4,I120)=1,I120=UPPER(I120)),"VALID","INVALID"))</x:f>
      </x:c>
      <x:c r="N120" s="34" t="str">
        <x:f>IF(A120="","",IF(AND(E120&lt;&gt;"",G120&lt;&gt;"",E120&lt;&gt;G120),"VALID","INVALID - DISTINCT EVIDENCE REQUIRED"))</x:f>
      </x:c>
      <x:c r="O120" s="34" t="str">
        <x:f>IF(A120="","",IF(COUNTIFS(EVIDENCE_PACKET!$A$6:$A$205,E120,EVIDENCE_PACKET!$B$6:$B$205,B120,EVIDENCE_PACKET!$O$6:$O$205,"VALID")=1,"READY","INVALID - EVIDENCE A LINK"))</x:f>
      </x:c>
      <x:c r="P120" s="34" t="str">
        <x:f>IF(A120="","",IF(COUNTIFS(EVIDENCE_PACKET!$A$6:$A$205,G120,EVIDENCE_PACKET!$B$6:$B$205,B120,EVIDENCE_PACKET!$O$6:$O$205,"VALID")=1,"READY","INVALID - EVIDENCE B LINK"))</x:f>
      </x:c>
      <x:c r="Q120" s="34" t="str">
        <x:f>IF(A120="","",IF(AND(D120&lt;&gt;"",F120&lt;&gt;""),"VALID","INVALID - STATEMENT REQUIRED"))</x:f>
      </x:c>
      <x:c r="R120" s="34" t="str">
        <x:f>IF(A120="","",IF(AND(K120="VALID",L120="VALID",M120="VALID",N120="VALID",O120="READY",P120="READY",Q120="VALID",B120&lt;&gt;"",J120&lt;&gt;""),"VALID","INVALID - CONTROL / LINK"))</x:f>
      </x:c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34" t="str">
        <x:f>IF(A121="","",IF(AND(COUNTIF(LISTS!$F$2:$F$9,C121)=1,C121=UPPER(C121)),"VALID","INVALID"))</x:f>
      </x:c>
      <x:c r="L121" s="34" t="str">
        <x:f>IF(A121="","",IF(AND(COUNTIF(LISTS!$G$2:$G$3,H121)=1,H121=UPPER(H121)),"VALID","INVALID"))</x:f>
      </x:c>
      <x:c r="M121" s="34" t="str">
        <x:f>IF(A121="","",IF(AND(COUNTIF(LISTS!$H$2:$H$4,I121)=1,I121=UPPER(I121)),"VALID","INVALID"))</x:f>
      </x:c>
      <x:c r="N121" s="34" t="str">
        <x:f>IF(A121="","",IF(AND(E121&lt;&gt;"",G121&lt;&gt;"",E121&lt;&gt;G121),"VALID","INVALID - DISTINCT EVIDENCE REQUIRED"))</x:f>
      </x:c>
      <x:c r="O121" s="34" t="str">
        <x:f>IF(A121="","",IF(COUNTIFS(EVIDENCE_PACKET!$A$6:$A$205,E121,EVIDENCE_PACKET!$B$6:$B$205,B121,EVIDENCE_PACKET!$O$6:$O$205,"VALID")=1,"READY","INVALID - EVIDENCE A LINK"))</x:f>
      </x:c>
      <x:c r="P121" s="34" t="str">
        <x:f>IF(A121="","",IF(COUNTIFS(EVIDENCE_PACKET!$A$6:$A$205,G121,EVIDENCE_PACKET!$B$6:$B$205,B121,EVIDENCE_PACKET!$O$6:$O$205,"VALID")=1,"READY","INVALID - EVIDENCE B LINK"))</x:f>
      </x:c>
      <x:c r="Q121" s="34" t="str">
        <x:f>IF(A121="","",IF(AND(D121&lt;&gt;"",F121&lt;&gt;""),"VALID","INVALID - STATEMENT REQUIRED"))</x:f>
      </x:c>
      <x:c r="R121" s="34" t="str">
        <x:f>IF(A121="","",IF(AND(K121="VALID",L121="VALID",M121="VALID",N121="VALID",O121="READY",P121="READY",Q121="VALID",B121&lt;&gt;"",J121&lt;&gt;""),"VALID","INVALID - CONTROL / LINK"))</x:f>
      </x:c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34" t="str">
        <x:f>IF(A122="","",IF(AND(COUNTIF(LISTS!$F$2:$F$9,C122)=1,C122=UPPER(C122)),"VALID","INVALID"))</x:f>
      </x:c>
      <x:c r="L122" s="34" t="str">
        <x:f>IF(A122="","",IF(AND(COUNTIF(LISTS!$G$2:$G$3,H122)=1,H122=UPPER(H122)),"VALID","INVALID"))</x:f>
      </x:c>
      <x:c r="M122" s="34" t="str">
        <x:f>IF(A122="","",IF(AND(COUNTIF(LISTS!$H$2:$H$4,I122)=1,I122=UPPER(I122)),"VALID","INVALID"))</x:f>
      </x:c>
      <x:c r="N122" s="34" t="str">
        <x:f>IF(A122="","",IF(AND(E122&lt;&gt;"",G122&lt;&gt;"",E122&lt;&gt;G122),"VALID","INVALID - DISTINCT EVIDENCE REQUIRED"))</x:f>
      </x:c>
      <x:c r="O122" s="34" t="str">
        <x:f>IF(A122="","",IF(COUNTIFS(EVIDENCE_PACKET!$A$6:$A$205,E122,EVIDENCE_PACKET!$B$6:$B$205,B122,EVIDENCE_PACKET!$O$6:$O$205,"VALID")=1,"READY","INVALID - EVIDENCE A LINK"))</x:f>
      </x:c>
      <x:c r="P122" s="34" t="str">
        <x:f>IF(A122="","",IF(COUNTIFS(EVIDENCE_PACKET!$A$6:$A$205,G122,EVIDENCE_PACKET!$B$6:$B$205,B122,EVIDENCE_PACKET!$O$6:$O$205,"VALID")=1,"READY","INVALID - EVIDENCE B LINK"))</x:f>
      </x:c>
      <x:c r="Q122" s="34" t="str">
        <x:f>IF(A122="","",IF(AND(D122&lt;&gt;"",F122&lt;&gt;""),"VALID","INVALID - STATEMENT REQUIRED"))</x:f>
      </x:c>
      <x:c r="R122" s="34" t="str">
        <x:f>IF(A122="","",IF(AND(K122="VALID",L122="VALID",M122="VALID",N122="VALID",O122="READY",P122="READY",Q122="VALID",B122&lt;&gt;"",J122&lt;&gt;""),"VALID","INVALID - CONTROL / LINK"))</x:f>
      </x:c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34" t="str">
        <x:f>IF(A123="","",IF(AND(COUNTIF(LISTS!$F$2:$F$9,C123)=1,C123=UPPER(C123)),"VALID","INVALID"))</x:f>
      </x:c>
      <x:c r="L123" s="34" t="str">
        <x:f>IF(A123="","",IF(AND(COUNTIF(LISTS!$G$2:$G$3,H123)=1,H123=UPPER(H123)),"VALID","INVALID"))</x:f>
      </x:c>
      <x:c r="M123" s="34" t="str">
        <x:f>IF(A123="","",IF(AND(COUNTIF(LISTS!$H$2:$H$4,I123)=1,I123=UPPER(I123)),"VALID","INVALID"))</x:f>
      </x:c>
      <x:c r="N123" s="34" t="str">
        <x:f>IF(A123="","",IF(AND(E123&lt;&gt;"",G123&lt;&gt;"",E123&lt;&gt;G123),"VALID","INVALID - DISTINCT EVIDENCE REQUIRED"))</x:f>
      </x:c>
      <x:c r="O123" s="34" t="str">
        <x:f>IF(A123="","",IF(COUNTIFS(EVIDENCE_PACKET!$A$6:$A$205,E123,EVIDENCE_PACKET!$B$6:$B$205,B123,EVIDENCE_PACKET!$O$6:$O$205,"VALID")=1,"READY","INVALID - EVIDENCE A LINK"))</x:f>
      </x:c>
      <x:c r="P123" s="34" t="str">
        <x:f>IF(A123="","",IF(COUNTIFS(EVIDENCE_PACKET!$A$6:$A$205,G123,EVIDENCE_PACKET!$B$6:$B$205,B123,EVIDENCE_PACKET!$O$6:$O$205,"VALID")=1,"READY","INVALID - EVIDENCE B LINK"))</x:f>
      </x:c>
      <x:c r="Q123" s="34" t="str">
        <x:f>IF(A123="","",IF(AND(D123&lt;&gt;"",F123&lt;&gt;""),"VALID","INVALID - STATEMENT REQUIRED"))</x:f>
      </x:c>
      <x:c r="R123" s="34" t="str">
        <x:f>IF(A123="","",IF(AND(K123="VALID",L123="VALID",M123="VALID",N123="VALID",O123="READY",P123="READY",Q123="VALID",B123&lt;&gt;"",J123&lt;&gt;""),"VALID","INVALID - CONTROL / LINK"))</x:f>
      </x:c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34" t="str">
        <x:f>IF(A124="","",IF(AND(COUNTIF(LISTS!$F$2:$F$9,C124)=1,C124=UPPER(C124)),"VALID","INVALID"))</x:f>
      </x:c>
      <x:c r="L124" s="34" t="str">
        <x:f>IF(A124="","",IF(AND(COUNTIF(LISTS!$G$2:$G$3,H124)=1,H124=UPPER(H124)),"VALID","INVALID"))</x:f>
      </x:c>
      <x:c r="M124" s="34" t="str">
        <x:f>IF(A124="","",IF(AND(COUNTIF(LISTS!$H$2:$H$4,I124)=1,I124=UPPER(I124)),"VALID","INVALID"))</x:f>
      </x:c>
      <x:c r="N124" s="34" t="str">
        <x:f>IF(A124="","",IF(AND(E124&lt;&gt;"",G124&lt;&gt;"",E124&lt;&gt;G124),"VALID","INVALID - DISTINCT EVIDENCE REQUIRED"))</x:f>
      </x:c>
      <x:c r="O124" s="34" t="str">
        <x:f>IF(A124="","",IF(COUNTIFS(EVIDENCE_PACKET!$A$6:$A$205,E124,EVIDENCE_PACKET!$B$6:$B$205,B124,EVIDENCE_PACKET!$O$6:$O$205,"VALID")=1,"READY","INVALID - EVIDENCE A LINK"))</x:f>
      </x:c>
      <x:c r="P124" s="34" t="str">
        <x:f>IF(A124="","",IF(COUNTIFS(EVIDENCE_PACKET!$A$6:$A$205,G124,EVIDENCE_PACKET!$B$6:$B$205,B124,EVIDENCE_PACKET!$O$6:$O$205,"VALID")=1,"READY","INVALID - EVIDENCE B LINK"))</x:f>
      </x:c>
      <x:c r="Q124" s="34" t="str">
        <x:f>IF(A124="","",IF(AND(D124&lt;&gt;"",F124&lt;&gt;""),"VALID","INVALID - STATEMENT REQUIRED"))</x:f>
      </x:c>
      <x:c r="R124" s="34" t="str">
        <x:f>IF(A124="","",IF(AND(K124="VALID",L124="VALID",M124="VALID",N124="VALID",O124="READY",P124="READY",Q124="VALID",B124&lt;&gt;"",J124&lt;&gt;""),"VALID","INVALID - CONTROL / LINK"))</x:f>
      </x:c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34" t="str">
        <x:f>IF(A125="","",IF(AND(COUNTIF(LISTS!$F$2:$F$9,C125)=1,C125=UPPER(C125)),"VALID","INVALID"))</x:f>
      </x:c>
      <x:c r="L125" s="34" t="str">
        <x:f>IF(A125="","",IF(AND(COUNTIF(LISTS!$G$2:$G$3,H125)=1,H125=UPPER(H125)),"VALID","INVALID"))</x:f>
      </x:c>
      <x:c r="M125" s="34" t="str">
        <x:f>IF(A125="","",IF(AND(COUNTIF(LISTS!$H$2:$H$4,I125)=1,I125=UPPER(I125)),"VALID","INVALID"))</x:f>
      </x:c>
      <x:c r="N125" s="34" t="str">
        <x:f>IF(A125="","",IF(AND(E125&lt;&gt;"",G125&lt;&gt;"",E125&lt;&gt;G125),"VALID","INVALID - DISTINCT EVIDENCE REQUIRED"))</x:f>
      </x:c>
      <x:c r="O125" s="34" t="str">
        <x:f>IF(A125="","",IF(COUNTIFS(EVIDENCE_PACKET!$A$6:$A$205,E125,EVIDENCE_PACKET!$B$6:$B$205,B125,EVIDENCE_PACKET!$O$6:$O$205,"VALID")=1,"READY","INVALID - EVIDENCE A LINK"))</x:f>
      </x:c>
      <x:c r="P125" s="34" t="str">
        <x:f>IF(A125="","",IF(COUNTIFS(EVIDENCE_PACKET!$A$6:$A$205,G125,EVIDENCE_PACKET!$B$6:$B$205,B125,EVIDENCE_PACKET!$O$6:$O$205,"VALID")=1,"READY","INVALID - EVIDENCE B LINK"))</x:f>
      </x:c>
      <x:c r="Q125" s="34" t="str">
        <x:f>IF(A125="","",IF(AND(D125&lt;&gt;"",F125&lt;&gt;""),"VALID","INVALID - STATEMENT REQUIRED"))</x:f>
      </x:c>
      <x:c r="R125" s="34" t="str">
        <x:f>IF(A125="","",IF(AND(K125="VALID",L125="VALID",M125="VALID",N125="VALID",O125="READY",P125="READY",Q125="VALID",B125&lt;&gt;"",J125&lt;&gt;""),"VALID","INVALID - CONTROL / LINK"))</x:f>
      </x:c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34" t="str">
        <x:f>IF(A126="","",IF(AND(COUNTIF(LISTS!$F$2:$F$9,C126)=1,C126=UPPER(C126)),"VALID","INVALID"))</x:f>
      </x:c>
      <x:c r="L126" s="34" t="str">
        <x:f>IF(A126="","",IF(AND(COUNTIF(LISTS!$G$2:$G$3,H126)=1,H126=UPPER(H126)),"VALID","INVALID"))</x:f>
      </x:c>
      <x:c r="M126" s="34" t="str">
        <x:f>IF(A126="","",IF(AND(COUNTIF(LISTS!$H$2:$H$4,I126)=1,I126=UPPER(I126)),"VALID","INVALID"))</x:f>
      </x:c>
      <x:c r="N126" s="34" t="str">
        <x:f>IF(A126="","",IF(AND(E126&lt;&gt;"",G126&lt;&gt;"",E126&lt;&gt;G126),"VALID","INVALID - DISTINCT EVIDENCE REQUIRED"))</x:f>
      </x:c>
      <x:c r="O126" s="34" t="str">
        <x:f>IF(A126="","",IF(COUNTIFS(EVIDENCE_PACKET!$A$6:$A$205,E126,EVIDENCE_PACKET!$B$6:$B$205,B126,EVIDENCE_PACKET!$O$6:$O$205,"VALID")=1,"READY","INVALID - EVIDENCE A LINK"))</x:f>
      </x:c>
      <x:c r="P126" s="34" t="str">
        <x:f>IF(A126="","",IF(COUNTIFS(EVIDENCE_PACKET!$A$6:$A$205,G126,EVIDENCE_PACKET!$B$6:$B$205,B126,EVIDENCE_PACKET!$O$6:$O$205,"VALID")=1,"READY","INVALID - EVIDENCE B LINK"))</x:f>
      </x:c>
      <x:c r="Q126" s="34" t="str">
        <x:f>IF(A126="","",IF(AND(D126&lt;&gt;"",F126&lt;&gt;""),"VALID","INVALID - STATEMENT REQUIRED"))</x:f>
      </x:c>
      <x:c r="R126" s="34" t="str">
        <x:f>IF(A126="","",IF(AND(K126="VALID",L126="VALID",M126="VALID",N126="VALID",O126="READY",P126="READY",Q126="VALID",B126&lt;&gt;"",J126&lt;&gt;""),"VALID","INVALID - CONTROL / LINK"))</x:f>
      </x:c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34" t="str">
        <x:f>IF(A127="","",IF(AND(COUNTIF(LISTS!$F$2:$F$9,C127)=1,C127=UPPER(C127)),"VALID","INVALID"))</x:f>
      </x:c>
      <x:c r="L127" s="34" t="str">
        <x:f>IF(A127="","",IF(AND(COUNTIF(LISTS!$G$2:$G$3,H127)=1,H127=UPPER(H127)),"VALID","INVALID"))</x:f>
      </x:c>
      <x:c r="M127" s="34" t="str">
        <x:f>IF(A127="","",IF(AND(COUNTIF(LISTS!$H$2:$H$4,I127)=1,I127=UPPER(I127)),"VALID","INVALID"))</x:f>
      </x:c>
      <x:c r="N127" s="34" t="str">
        <x:f>IF(A127="","",IF(AND(E127&lt;&gt;"",G127&lt;&gt;"",E127&lt;&gt;G127),"VALID","INVALID - DISTINCT EVIDENCE REQUIRED"))</x:f>
      </x:c>
      <x:c r="O127" s="34" t="str">
        <x:f>IF(A127="","",IF(COUNTIFS(EVIDENCE_PACKET!$A$6:$A$205,E127,EVIDENCE_PACKET!$B$6:$B$205,B127,EVIDENCE_PACKET!$O$6:$O$205,"VALID")=1,"READY","INVALID - EVIDENCE A LINK"))</x:f>
      </x:c>
      <x:c r="P127" s="34" t="str">
        <x:f>IF(A127="","",IF(COUNTIFS(EVIDENCE_PACKET!$A$6:$A$205,G127,EVIDENCE_PACKET!$B$6:$B$205,B127,EVIDENCE_PACKET!$O$6:$O$205,"VALID")=1,"READY","INVALID - EVIDENCE B LINK"))</x:f>
      </x:c>
      <x:c r="Q127" s="34" t="str">
        <x:f>IF(A127="","",IF(AND(D127&lt;&gt;"",F127&lt;&gt;""),"VALID","INVALID - STATEMENT REQUIRED"))</x:f>
      </x:c>
      <x:c r="R127" s="34" t="str">
        <x:f>IF(A127="","",IF(AND(K127="VALID",L127="VALID",M127="VALID",N127="VALID",O127="READY",P127="READY",Q127="VALID",B127&lt;&gt;"",J127&lt;&gt;""),"VALID","INVALID - CONTROL / LINK"))</x:f>
      </x:c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34" t="str">
        <x:f>IF(A128="","",IF(AND(COUNTIF(LISTS!$F$2:$F$9,C128)=1,C128=UPPER(C128)),"VALID","INVALID"))</x:f>
      </x:c>
      <x:c r="L128" s="34" t="str">
        <x:f>IF(A128="","",IF(AND(COUNTIF(LISTS!$G$2:$G$3,H128)=1,H128=UPPER(H128)),"VALID","INVALID"))</x:f>
      </x:c>
      <x:c r="M128" s="34" t="str">
        <x:f>IF(A128="","",IF(AND(COUNTIF(LISTS!$H$2:$H$4,I128)=1,I128=UPPER(I128)),"VALID","INVALID"))</x:f>
      </x:c>
      <x:c r="N128" s="34" t="str">
        <x:f>IF(A128="","",IF(AND(E128&lt;&gt;"",G128&lt;&gt;"",E128&lt;&gt;G128),"VALID","INVALID - DISTINCT EVIDENCE REQUIRED"))</x:f>
      </x:c>
      <x:c r="O128" s="34" t="str">
        <x:f>IF(A128="","",IF(COUNTIFS(EVIDENCE_PACKET!$A$6:$A$205,E128,EVIDENCE_PACKET!$B$6:$B$205,B128,EVIDENCE_PACKET!$O$6:$O$205,"VALID")=1,"READY","INVALID - EVIDENCE A LINK"))</x:f>
      </x:c>
      <x:c r="P128" s="34" t="str">
        <x:f>IF(A128="","",IF(COUNTIFS(EVIDENCE_PACKET!$A$6:$A$205,G128,EVIDENCE_PACKET!$B$6:$B$205,B128,EVIDENCE_PACKET!$O$6:$O$205,"VALID")=1,"READY","INVALID - EVIDENCE B LINK"))</x:f>
      </x:c>
      <x:c r="Q128" s="34" t="str">
        <x:f>IF(A128="","",IF(AND(D128&lt;&gt;"",F128&lt;&gt;""),"VALID","INVALID - STATEMENT REQUIRED"))</x:f>
      </x:c>
      <x:c r="R128" s="34" t="str">
        <x:f>IF(A128="","",IF(AND(K128="VALID",L128="VALID",M128="VALID",N128="VALID",O128="READY",P128="READY",Q128="VALID",B128&lt;&gt;"",J128&lt;&gt;""),"VALID","INVALID - CONTROL / LINK"))</x:f>
      </x:c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34" t="str">
        <x:f>IF(A129="","",IF(AND(COUNTIF(LISTS!$F$2:$F$9,C129)=1,C129=UPPER(C129)),"VALID","INVALID"))</x:f>
      </x:c>
      <x:c r="L129" s="34" t="str">
        <x:f>IF(A129="","",IF(AND(COUNTIF(LISTS!$G$2:$G$3,H129)=1,H129=UPPER(H129)),"VALID","INVALID"))</x:f>
      </x:c>
      <x:c r="M129" s="34" t="str">
        <x:f>IF(A129="","",IF(AND(COUNTIF(LISTS!$H$2:$H$4,I129)=1,I129=UPPER(I129)),"VALID","INVALID"))</x:f>
      </x:c>
      <x:c r="N129" s="34" t="str">
        <x:f>IF(A129="","",IF(AND(E129&lt;&gt;"",G129&lt;&gt;"",E129&lt;&gt;G129),"VALID","INVALID - DISTINCT EVIDENCE REQUIRED"))</x:f>
      </x:c>
      <x:c r="O129" s="34" t="str">
        <x:f>IF(A129="","",IF(COUNTIFS(EVIDENCE_PACKET!$A$6:$A$205,E129,EVIDENCE_PACKET!$B$6:$B$205,B129,EVIDENCE_PACKET!$O$6:$O$205,"VALID")=1,"READY","INVALID - EVIDENCE A LINK"))</x:f>
      </x:c>
      <x:c r="P129" s="34" t="str">
        <x:f>IF(A129="","",IF(COUNTIFS(EVIDENCE_PACKET!$A$6:$A$205,G129,EVIDENCE_PACKET!$B$6:$B$205,B129,EVIDENCE_PACKET!$O$6:$O$205,"VALID")=1,"READY","INVALID - EVIDENCE B LINK"))</x:f>
      </x:c>
      <x:c r="Q129" s="34" t="str">
        <x:f>IF(A129="","",IF(AND(D129&lt;&gt;"",F129&lt;&gt;""),"VALID","INVALID - STATEMENT REQUIRED"))</x:f>
      </x:c>
      <x:c r="R129" s="34" t="str">
        <x:f>IF(A129="","",IF(AND(K129="VALID",L129="VALID",M129="VALID",N129="VALID",O129="READY",P129="READY",Q129="VALID",B129&lt;&gt;"",J129&lt;&gt;""),"VALID","INVALID - CONTROL / LINK"))</x:f>
      </x:c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34" t="str">
        <x:f>IF(A130="","",IF(AND(COUNTIF(LISTS!$F$2:$F$9,C130)=1,C130=UPPER(C130)),"VALID","INVALID"))</x:f>
      </x:c>
      <x:c r="L130" s="34" t="str">
        <x:f>IF(A130="","",IF(AND(COUNTIF(LISTS!$G$2:$G$3,H130)=1,H130=UPPER(H130)),"VALID","INVALID"))</x:f>
      </x:c>
      <x:c r="M130" s="34" t="str">
        <x:f>IF(A130="","",IF(AND(COUNTIF(LISTS!$H$2:$H$4,I130)=1,I130=UPPER(I130)),"VALID","INVALID"))</x:f>
      </x:c>
      <x:c r="N130" s="34" t="str">
        <x:f>IF(A130="","",IF(AND(E130&lt;&gt;"",G130&lt;&gt;"",E130&lt;&gt;G130),"VALID","INVALID - DISTINCT EVIDENCE REQUIRED"))</x:f>
      </x:c>
      <x:c r="O130" s="34" t="str">
        <x:f>IF(A130="","",IF(COUNTIFS(EVIDENCE_PACKET!$A$6:$A$205,E130,EVIDENCE_PACKET!$B$6:$B$205,B130,EVIDENCE_PACKET!$O$6:$O$205,"VALID")=1,"READY","INVALID - EVIDENCE A LINK"))</x:f>
      </x:c>
      <x:c r="P130" s="34" t="str">
        <x:f>IF(A130="","",IF(COUNTIFS(EVIDENCE_PACKET!$A$6:$A$205,G130,EVIDENCE_PACKET!$B$6:$B$205,B130,EVIDENCE_PACKET!$O$6:$O$205,"VALID")=1,"READY","INVALID - EVIDENCE B LINK"))</x:f>
      </x:c>
      <x:c r="Q130" s="34" t="str">
        <x:f>IF(A130="","",IF(AND(D130&lt;&gt;"",F130&lt;&gt;""),"VALID","INVALID - STATEMENT REQUIRED"))</x:f>
      </x:c>
      <x:c r="R130" s="34" t="str">
        <x:f>IF(A130="","",IF(AND(K130="VALID",L130="VALID",M130="VALID",N130="VALID",O130="READY",P130="READY",Q130="VALID",B130&lt;&gt;"",J130&lt;&gt;""),"VALID","INVALID - CONTROL / LINK"))</x:f>
      </x:c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34" t="str">
        <x:f>IF(A131="","",IF(AND(COUNTIF(LISTS!$F$2:$F$9,C131)=1,C131=UPPER(C131)),"VALID","INVALID"))</x:f>
      </x:c>
      <x:c r="L131" s="34" t="str">
        <x:f>IF(A131="","",IF(AND(COUNTIF(LISTS!$G$2:$G$3,H131)=1,H131=UPPER(H131)),"VALID","INVALID"))</x:f>
      </x:c>
      <x:c r="M131" s="34" t="str">
        <x:f>IF(A131="","",IF(AND(COUNTIF(LISTS!$H$2:$H$4,I131)=1,I131=UPPER(I131)),"VALID","INVALID"))</x:f>
      </x:c>
      <x:c r="N131" s="34" t="str">
        <x:f>IF(A131="","",IF(AND(E131&lt;&gt;"",G131&lt;&gt;"",E131&lt;&gt;G131),"VALID","INVALID - DISTINCT EVIDENCE REQUIRED"))</x:f>
      </x:c>
      <x:c r="O131" s="34" t="str">
        <x:f>IF(A131="","",IF(COUNTIFS(EVIDENCE_PACKET!$A$6:$A$205,E131,EVIDENCE_PACKET!$B$6:$B$205,B131,EVIDENCE_PACKET!$O$6:$O$205,"VALID")=1,"READY","INVALID - EVIDENCE A LINK"))</x:f>
      </x:c>
      <x:c r="P131" s="34" t="str">
        <x:f>IF(A131="","",IF(COUNTIFS(EVIDENCE_PACKET!$A$6:$A$205,G131,EVIDENCE_PACKET!$B$6:$B$205,B131,EVIDENCE_PACKET!$O$6:$O$205,"VALID")=1,"READY","INVALID - EVIDENCE B LINK"))</x:f>
      </x:c>
      <x:c r="Q131" s="34" t="str">
        <x:f>IF(A131="","",IF(AND(D131&lt;&gt;"",F131&lt;&gt;""),"VALID","INVALID - STATEMENT REQUIRED"))</x:f>
      </x:c>
      <x:c r="R131" s="34" t="str">
        <x:f>IF(A131="","",IF(AND(K131="VALID",L131="VALID",M131="VALID",N131="VALID",O131="READY",P131="READY",Q131="VALID",B131&lt;&gt;"",J131&lt;&gt;""),"VALID","INVALID - CONTROL / LINK"))</x:f>
      </x:c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34" t="str">
        <x:f>IF(A132="","",IF(AND(COUNTIF(LISTS!$F$2:$F$9,C132)=1,C132=UPPER(C132)),"VALID","INVALID"))</x:f>
      </x:c>
      <x:c r="L132" s="34" t="str">
        <x:f>IF(A132="","",IF(AND(COUNTIF(LISTS!$G$2:$G$3,H132)=1,H132=UPPER(H132)),"VALID","INVALID"))</x:f>
      </x:c>
      <x:c r="M132" s="34" t="str">
        <x:f>IF(A132="","",IF(AND(COUNTIF(LISTS!$H$2:$H$4,I132)=1,I132=UPPER(I132)),"VALID","INVALID"))</x:f>
      </x:c>
      <x:c r="N132" s="34" t="str">
        <x:f>IF(A132="","",IF(AND(E132&lt;&gt;"",G132&lt;&gt;"",E132&lt;&gt;G132),"VALID","INVALID - DISTINCT EVIDENCE REQUIRED"))</x:f>
      </x:c>
      <x:c r="O132" s="34" t="str">
        <x:f>IF(A132="","",IF(COUNTIFS(EVIDENCE_PACKET!$A$6:$A$205,E132,EVIDENCE_PACKET!$B$6:$B$205,B132,EVIDENCE_PACKET!$O$6:$O$205,"VALID")=1,"READY","INVALID - EVIDENCE A LINK"))</x:f>
      </x:c>
      <x:c r="P132" s="34" t="str">
        <x:f>IF(A132="","",IF(COUNTIFS(EVIDENCE_PACKET!$A$6:$A$205,G132,EVIDENCE_PACKET!$B$6:$B$205,B132,EVIDENCE_PACKET!$O$6:$O$205,"VALID")=1,"READY","INVALID - EVIDENCE B LINK"))</x:f>
      </x:c>
      <x:c r="Q132" s="34" t="str">
        <x:f>IF(A132="","",IF(AND(D132&lt;&gt;"",F132&lt;&gt;""),"VALID","INVALID - STATEMENT REQUIRED"))</x:f>
      </x:c>
      <x:c r="R132" s="34" t="str">
        <x:f>IF(A132="","",IF(AND(K132="VALID",L132="VALID",M132="VALID",N132="VALID",O132="READY",P132="READY",Q132="VALID",B132&lt;&gt;"",J132&lt;&gt;""),"VALID","INVALID - CONTROL / LINK"))</x:f>
      </x:c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34" t="str">
        <x:f>IF(A133="","",IF(AND(COUNTIF(LISTS!$F$2:$F$9,C133)=1,C133=UPPER(C133)),"VALID","INVALID"))</x:f>
      </x:c>
      <x:c r="L133" s="34" t="str">
        <x:f>IF(A133="","",IF(AND(COUNTIF(LISTS!$G$2:$G$3,H133)=1,H133=UPPER(H133)),"VALID","INVALID"))</x:f>
      </x:c>
      <x:c r="M133" s="34" t="str">
        <x:f>IF(A133="","",IF(AND(COUNTIF(LISTS!$H$2:$H$4,I133)=1,I133=UPPER(I133)),"VALID","INVALID"))</x:f>
      </x:c>
      <x:c r="N133" s="34" t="str">
        <x:f>IF(A133="","",IF(AND(E133&lt;&gt;"",G133&lt;&gt;"",E133&lt;&gt;G133),"VALID","INVALID - DISTINCT EVIDENCE REQUIRED"))</x:f>
      </x:c>
      <x:c r="O133" s="34" t="str">
        <x:f>IF(A133="","",IF(COUNTIFS(EVIDENCE_PACKET!$A$6:$A$205,E133,EVIDENCE_PACKET!$B$6:$B$205,B133,EVIDENCE_PACKET!$O$6:$O$205,"VALID")=1,"READY","INVALID - EVIDENCE A LINK"))</x:f>
      </x:c>
      <x:c r="P133" s="34" t="str">
        <x:f>IF(A133="","",IF(COUNTIFS(EVIDENCE_PACKET!$A$6:$A$205,G133,EVIDENCE_PACKET!$B$6:$B$205,B133,EVIDENCE_PACKET!$O$6:$O$205,"VALID")=1,"READY","INVALID - EVIDENCE B LINK"))</x:f>
      </x:c>
      <x:c r="Q133" s="34" t="str">
        <x:f>IF(A133="","",IF(AND(D133&lt;&gt;"",F133&lt;&gt;""),"VALID","INVALID - STATEMENT REQUIRED"))</x:f>
      </x:c>
      <x:c r="R133" s="34" t="str">
        <x:f>IF(A133="","",IF(AND(K133="VALID",L133="VALID",M133="VALID",N133="VALID",O133="READY",P133="READY",Q133="VALID",B133&lt;&gt;"",J133&lt;&gt;""),"VALID","INVALID - CONTROL / LINK"))</x:f>
      </x:c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34" t="str">
        <x:f>IF(A134="","",IF(AND(COUNTIF(LISTS!$F$2:$F$9,C134)=1,C134=UPPER(C134)),"VALID","INVALID"))</x:f>
      </x:c>
      <x:c r="L134" s="34" t="str">
        <x:f>IF(A134="","",IF(AND(COUNTIF(LISTS!$G$2:$G$3,H134)=1,H134=UPPER(H134)),"VALID","INVALID"))</x:f>
      </x:c>
      <x:c r="M134" s="34" t="str">
        <x:f>IF(A134="","",IF(AND(COUNTIF(LISTS!$H$2:$H$4,I134)=1,I134=UPPER(I134)),"VALID","INVALID"))</x:f>
      </x:c>
      <x:c r="N134" s="34" t="str">
        <x:f>IF(A134="","",IF(AND(E134&lt;&gt;"",G134&lt;&gt;"",E134&lt;&gt;G134),"VALID","INVALID - DISTINCT EVIDENCE REQUIRED"))</x:f>
      </x:c>
      <x:c r="O134" s="34" t="str">
        <x:f>IF(A134="","",IF(COUNTIFS(EVIDENCE_PACKET!$A$6:$A$205,E134,EVIDENCE_PACKET!$B$6:$B$205,B134,EVIDENCE_PACKET!$O$6:$O$205,"VALID")=1,"READY","INVALID - EVIDENCE A LINK"))</x:f>
      </x:c>
      <x:c r="P134" s="34" t="str">
        <x:f>IF(A134="","",IF(COUNTIFS(EVIDENCE_PACKET!$A$6:$A$205,G134,EVIDENCE_PACKET!$B$6:$B$205,B134,EVIDENCE_PACKET!$O$6:$O$205,"VALID")=1,"READY","INVALID - EVIDENCE B LINK"))</x:f>
      </x:c>
      <x:c r="Q134" s="34" t="str">
        <x:f>IF(A134="","",IF(AND(D134&lt;&gt;"",F134&lt;&gt;""),"VALID","INVALID - STATEMENT REQUIRED"))</x:f>
      </x:c>
      <x:c r="R134" s="34" t="str">
        <x:f>IF(A134="","",IF(AND(K134="VALID",L134="VALID",M134="VALID",N134="VALID",O134="READY",P134="READY",Q134="VALID",B134&lt;&gt;"",J134&lt;&gt;""),"VALID","INVALID - CONTROL / LINK"))</x:f>
      </x:c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34" t="str">
        <x:f>IF(A135="","",IF(AND(COUNTIF(LISTS!$F$2:$F$9,C135)=1,C135=UPPER(C135)),"VALID","INVALID"))</x:f>
      </x:c>
      <x:c r="L135" s="34" t="str">
        <x:f>IF(A135="","",IF(AND(COUNTIF(LISTS!$G$2:$G$3,H135)=1,H135=UPPER(H135)),"VALID","INVALID"))</x:f>
      </x:c>
      <x:c r="M135" s="34" t="str">
        <x:f>IF(A135="","",IF(AND(COUNTIF(LISTS!$H$2:$H$4,I135)=1,I135=UPPER(I135)),"VALID","INVALID"))</x:f>
      </x:c>
      <x:c r="N135" s="34" t="str">
        <x:f>IF(A135="","",IF(AND(E135&lt;&gt;"",G135&lt;&gt;"",E135&lt;&gt;G135),"VALID","INVALID - DISTINCT EVIDENCE REQUIRED"))</x:f>
      </x:c>
      <x:c r="O135" s="34" t="str">
        <x:f>IF(A135="","",IF(COUNTIFS(EVIDENCE_PACKET!$A$6:$A$205,E135,EVIDENCE_PACKET!$B$6:$B$205,B135,EVIDENCE_PACKET!$O$6:$O$205,"VALID")=1,"READY","INVALID - EVIDENCE A LINK"))</x:f>
      </x:c>
      <x:c r="P135" s="34" t="str">
        <x:f>IF(A135="","",IF(COUNTIFS(EVIDENCE_PACKET!$A$6:$A$205,G135,EVIDENCE_PACKET!$B$6:$B$205,B135,EVIDENCE_PACKET!$O$6:$O$205,"VALID")=1,"READY","INVALID - EVIDENCE B LINK"))</x:f>
      </x:c>
      <x:c r="Q135" s="34" t="str">
        <x:f>IF(A135="","",IF(AND(D135&lt;&gt;"",F135&lt;&gt;""),"VALID","INVALID - STATEMENT REQUIRED"))</x:f>
      </x:c>
      <x:c r="R135" s="34" t="str">
        <x:f>IF(A135="","",IF(AND(K135="VALID",L135="VALID",M135="VALID",N135="VALID",O135="READY",P135="READY",Q135="VALID",B135&lt;&gt;"",J135&lt;&gt;""),"VALID","INVALID - CONTROL / LINK"))</x:f>
      </x:c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34" t="str">
        <x:f>IF(A136="","",IF(AND(COUNTIF(LISTS!$F$2:$F$9,C136)=1,C136=UPPER(C136)),"VALID","INVALID"))</x:f>
      </x:c>
      <x:c r="L136" s="34" t="str">
        <x:f>IF(A136="","",IF(AND(COUNTIF(LISTS!$G$2:$G$3,H136)=1,H136=UPPER(H136)),"VALID","INVALID"))</x:f>
      </x:c>
      <x:c r="M136" s="34" t="str">
        <x:f>IF(A136="","",IF(AND(COUNTIF(LISTS!$H$2:$H$4,I136)=1,I136=UPPER(I136)),"VALID","INVALID"))</x:f>
      </x:c>
      <x:c r="N136" s="34" t="str">
        <x:f>IF(A136="","",IF(AND(E136&lt;&gt;"",G136&lt;&gt;"",E136&lt;&gt;G136),"VALID","INVALID - DISTINCT EVIDENCE REQUIRED"))</x:f>
      </x:c>
      <x:c r="O136" s="34" t="str">
        <x:f>IF(A136="","",IF(COUNTIFS(EVIDENCE_PACKET!$A$6:$A$205,E136,EVIDENCE_PACKET!$B$6:$B$205,B136,EVIDENCE_PACKET!$O$6:$O$205,"VALID")=1,"READY","INVALID - EVIDENCE A LINK"))</x:f>
      </x:c>
      <x:c r="P136" s="34" t="str">
        <x:f>IF(A136="","",IF(COUNTIFS(EVIDENCE_PACKET!$A$6:$A$205,G136,EVIDENCE_PACKET!$B$6:$B$205,B136,EVIDENCE_PACKET!$O$6:$O$205,"VALID")=1,"READY","INVALID - EVIDENCE B LINK"))</x:f>
      </x:c>
      <x:c r="Q136" s="34" t="str">
        <x:f>IF(A136="","",IF(AND(D136&lt;&gt;"",F136&lt;&gt;""),"VALID","INVALID - STATEMENT REQUIRED"))</x:f>
      </x:c>
      <x:c r="R136" s="34" t="str">
        <x:f>IF(A136="","",IF(AND(K136="VALID",L136="VALID",M136="VALID",N136="VALID",O136="READY",P136="READY",Q136="VALID",B136&lt;&gt;"",J136&lt;&gt;""),"VALID","INVALID - CONTROL / LINK"))</x:f>
      </x:c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34" t="str">
        <x:f>IF(A137="","",IF(AND(COUNTIF(LISTS!$F$2:$F$9,C137)=1,C137=UPPER(C137)),"VALID","INVALID"))</x:f>
      </x:c>
      <x:c r="L137" s="34" t="str">
        <x:f>IF(A137="","",IF(AND(COUNTIF(LISTS!$G$2:$G$3,H137)=1,H137=UPPER(H137)),"VALID","INVALID"))</x:f>
      </x:c>
      <x:c r="M137" s="34" t="str">
        <x:f>IF(A137="","",IF(AND(COUNTIF(LISTS!$H$2:$H$4,I137)=1,I137=UPPER(I137)),"VALID","INVALID"))</x:f>
      </x:c>
      <x:c r="N137" s="34" t="str">
        <x:f>IF(A137="","",IF(AND(E137&lt;&gt;"",G137&lt;&gt;"",E137&lt;&gt;G137),"VALID","INVALID - DISTINCT EVIDENCE REQUIRED"))</x:f>
      </x:c>
      <x:c r="O137" s="34" t="str">
        <x:f>IF(A137="","",IF(COUNTIFS(EVIDENCE_PACKET!$A$6:$A$205,E137,EVIDENCE_PACKET!$B$6:$B$205,B137,EVIDENCE_PACKET!$O$6:$O$205,"VALID")=1,"READY","INVALID - EVIDENCE A LINK"))</x:f>
      </x:c>
      <x:c r="P137" s="34" t="str">
        <x:f>IF(A137="","",IF(COUNTIFS(EVIDENCE_PACKET!$A$6:$A$205,G137,EVIDENCE_PACKET!$B$6:$B$205,B137,EVIDENCE_PACKET!$O$6:$O$205,"VALID")=1,"READY","INVALID - EVIDENCE B LINK"))</x:f>
      </x:c>
      <x:c r="Q137" s="34" t="str">
        <x:f>IF(A137="","",IF(AND(D137&lt;&gt;"",F137&lt;&gt;""),"VALID","INVALID - STATEMENT REQUIRED"))</x:f>
      </x:c>
      <x:c r="R137" s="34" t="str">
        <x:f>IF(A137="","",IF(AND(K137="VALID",L137="VALID",M137="VALID",N137="VALID",O137="READY",P137="READY",Q137="VALID",B137&lt;&gt;"",J137&lt;&gt;""),"VALID","INVALID - CONTROL / LINK"))</x:f>
      </x:c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34" t="str">
        <x:f>IF(A138="","",IF(AND(COUNTIF(LISTS!$F$2:$F$9,C138)=1,C138=UPPER(C138)),"VALID","INVALID"))</x:f>
      </x:c>
      <x:c r="L138" s="34" t="str">
        <x:f>IF(A138="","",IF(AND(COUNTIF(LISTS!$G$2:$G$3,H138)=1,H138=UPPER(H138)),"VALID","INVALID"))</x:f>
      </x:c>
      <x:c r="M138" s="34" t="str">
        <x:f>IF(A138="","",IF(AND(COUNTIF(LISTS!$H$2:$H$4,I138)=1,I138=UPPER(I138)),"VALID","INVALID"))</x:f>
      </x:c>
      <x:c r="N138" s="34" t="str">
        <x:f>IF(A138="","",IF(AND(E138&lt;&gt;"",G138&lt;&gt;"",E138&lt;&gt;G138),"VALID","INVALID - DISTINCT EVIDENCE REQUIRED"))</x:f>
      </x:c>
      <x:c r="O138" s="34" t="str">
        <x:f>IF(A138="","",IF(COUNTIFS(EVIDENCE_PACKET!$A$6:$A$205,E138,EVIDENCE_PACKET!$B$6:$B$205,B138,EVIDENCE_PACKET!$O$6:$O$205,"VALID")=1,"READY","INVALID - EVIDENCE A LINK"))</x:f>
      </x:c>
      <x:c r="P138" s="34" t="str">
        <x:f>IF(A138="","",IF(COUNTIFS(EVIDENCE_PACKET!$A$6:$A$205,G138,EVIDENCE_PACKET!$B$6:$B$205,B138,EVIDENCE_PACKET!$O$6:$O$205,"VALID")=1,"READY","INVALID - EVIDENCE B LINK"))</x:f>
      </x:c>
      <x:c r="Q138" s="34" t="str">
        <x:f>IF(A138="","",IF(AND(D138&lt;&gt;"",F138&lt;&gt;""),"VALID","INVALID - STATEMENT REQUIRED"))</x:f>
      </x:c>
      <x:c r="R138" s="34" t="str">
        <x:f>IF(A138="","",IF(AND(K138="VALID",L138="VALID",M138="VALID",N138="VALID",O138="READY",P138="READY",Q138="VALID",B138&lt;&gt;"",J138&lt;&gt;""),"VALID","INVALID - CONTROL / LINK"))</x:f>
      </x:c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34" t="str">
        <x:f>IF(A139="","",IF(AND(COUNTIF(LISTS!$F$2:$F$9,C139)=1,C139=UPPER(C139)),"VALID","INVALID"))</x:f>
      </x:c>
      <x:c r="L139" s="34" t="str">
        <x:f>IF(A139="","",IF(AND(COUNTIF(LISTS!$G$2:$G$3,H139)=1,H139=UPPER(H139)),"VALID","INVALID"))</x:f>
      </x:c>
      <x:c r="M139" s="34" t="str">
        <x:f>IF(A139="","",IF(AND(COUNTIF(LISTS!$H$2:$H$4,I139)=1,I139=UPPER(I139)),"VALID","INVALID"))</x:f>
      </x:c>
      <x:c r="N139" s="34" t="str">
        <x:f>IF(A139="","",IF(AND(E139&lt;&gt;"",G139&lt;&gt;"",E139&lt;&gt;G139),"VALID","INVALID - DISTINCT EVIDENCE REQUIRED"))</x:f>
      </x:c>
      <x:c r="O139" s="34" t="str">
        <x:f>IF(A139="","",IF(COUNTIFS(EVIDENCE_PACKET!$A$6:$A$205,E139,EVIDENCE_PACKET!$B$6:$B$205,B139,EVIDENCE_PACKET!$O$6:$O$205,"VALID")=1,"READY","INVALID - EVIDENCE A LINK"))</x:f>
      </x:c>
      <x:c r="P139" s="34" t="str">
        <x:f>IF(A139="","",IF(COUNTIFS(EVIDENCE_PACKET!$A$6:$A$205,G139,EVIDENCE_PACKET!$B$6:$B$205,B139,EVIDENCE_PACKET!$O$6:$O$205,"VALID")=1,"READY","INVALID - EVIDENCE B LINK"))</x:f>
      </x:c>
      <x:c r="Q139" s="34" t="str">
        <x:f>IF(A139="","",IF(AND(D139&lt;&gt;"",F139&lt;&gt;""),"VALID","INVALID - STATEMENT REQUIRED"))</x:f>
      </x:c>
      <x:c r="R139" s="34" t="str">
        <x:f>IF(A139="","",IF(AND(K139="VALID",L139="VALID",M139="VALID",N139="VALID",O139="READY",P139="READY",Q139="VALID",B139&lt;&gt;"",J139&lt;&gt;""),"VALID","INVALID - CONTROL / LINK"))</x:f>
      </x:c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34" t="str">
        <x:f>IF(A140="","",IF(AND(COUNTIF(LISTS!$F$2:$F$9,C140)=1,C140=UPPER(C140)),"VALID","INVALID"))</x:f>
      </x:c>
      <x:c r="L140" s="34" t="str">
        <x:f>IF(A140="","",IF(AND(COUNTIF(LISTS!$G$2:$G$3,H140)=1,H140=UPPER(H140)),"VALID","INVALID"))</x:f>
      </x:c>
      <x:c r="M140" s="34" t="str">
        <x:f>IF(A140="","",IF(AND(COUNTIF(LISTS!$H$2:$H$4,I140)=1,I140=UPPER(I140)),"VALID","INVALID"))</x:f>
      </x:c>
      <x:c r="N140" s="34" t="str">
        <x:f>IF(A140="","",IF(AND(E140&lt;&gt;"",G140&lt;&gt;"",E140&lt;&gt;G140),"VALID","INVALID - DISTINCT EVIDENCE REQUIRED"))</x:f>
      </x:c>
      <x:c r="O140" s="34" t="str">
        <x:f>IF(A140="","",IF(COUNTIFS(EVIDENCE_PACKET!$A$6:$A$205,E140,EVIDENCE_PACKET!$B$6:$B$205,B140,EVIDENCE_PACKET!$O$6:$O$205,"VALID")=1,"READY","INVALID - EVIDENCE A LINK"))</x:f>
      </x:c>
      <x:c r="P140" s="34" t="str">
        <x:f>IF(A140="","",IF(COUNTIFS(EVIDENCE_PACKET!$A$6:$A$205,G140,EVIDENCE_PACKET!$B$6:$B$205,B140,EVIDENCE_PACKET!$O$6:$O$205,"VALID")=1,"READY","INVALID - EVIDENCE B LINK"))</x:f>
      </x:c>
      <x:c r="Q140" s="34" t="str">
        <x:f>IF(A140="","",IF(AND(D140&lt;&gt;"",F140&lt;&gt;""),"VALID","INVALID - STATEMENT REQUIRED"))</x:f>
      </x:c>
      <x:c r="R140" s="34" t="str">
        <x:f>IF(A140="","",IF(AND(K140="VALID",L140="VALID",M140="VALID",N140="VALID",O140="READY",P140="READY",Q140="VALID",B140&lt;&gt;"",J140&lt;&gt;""),"VALID","INVALID - CONTROL / LINK"))</x:f>
      </x:c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34" t="str">
        <x:f>IF(A141="","",IF(AND(COUNTIF(LISTS!$F$2:$F$9,C141)=1,C141=UPPER(C141)),"VALID","INVALID"))</x:f>
      </x:c>
      <x:c r="L141" s="34" t="str">
        <x:f>IF(A141="","",IF(AND(COUNTIF(LISTS!$G$2:$G$3,H141)=1,H141=UPPER(H141)),"VALID","INVALID"))</x:f>
      </x:c>
      <x:c r="M141" s="34" t="str">
        <x:f>IF(A141="","",IF(AND(COUNTIF(LISTS!$H$2:$H$4,I141)=1,I141=UPPER(I141)),"VALID","INVALID"))</x:f>
      </x:c>
      <x:c r="N141" s="34" t="str">
        <x:f>IF(A141="","",IF(AND(E141&lt;&gt;"",G141&lt;&gt;"",E141&lt;&gt;G141),"VALID","INVALID - DISTINCT EVIDENCE REQUIRED"))</x:f>
      </x:c>
      <x:c r="O141" s="34" t="str">
        <x:f>IF(A141="","",IF(COUNTIFS(EVIDENCE_PACKET!$A$6:$A$205,E141,EVIDENCE_PACKET!$B$6:$B$205,B141,EVIDENCE_PACKET!$O$6:$O$205,"VALID")=1,"READY","INVALID - EVIDENCE A LINK"))</x:f>
      </x:c>
      <x:c r="P141" s="34" t="str">
        <x:f>IF(A141="","",IF(COUNTIFS(EVIDENCE_PACKET!$A$6:$A$205,G141,EVIDENCE_PACKET!$B$6:$B$205,B141,EVIDENCE_PACKET!$O$6:$O$205,"VALID")=1,"READY","INVALID - EVIDENCE B LINK"))</x:f>
      </x:c>
      <x:c r="Q141" s="34" t="str">
        <x:f>IF(A141="","",IF(AND(D141&lt;&gt;"",F141&lt;&gt;""),"VALID","INVALID - STATEMENT REQUIRED"))</x:f>
      </x:c>
      <x:c r="R141" s="34" t="str">
        <x:f>IF(A141="","",IF(AND(K141="VALID",L141="VALID",M141="VALID",N141="VALID",O141="READY",P141="READY",Q141="VALID",B141&lt;&gt;"",J141&lt;&gt;""),"VALID","INVALID - CONTROL / LINK"))</x:f>
      </x:c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34" t="str">
        <x:f>IF(A142="","",IF(AND(COUNTIF(LISTS!$F$2:$F$9,C142)=1,C142=UPPER(C142)),"VALID","INVALID"))</x:f>
      </x:c>
      <x:c r="L142" s="34" t="str">
        <x:f>IF(A142="","",IF(AND(COUNTIF(LISTS!$G$2:$G$3,H142)=1,H142=UPPER(H142)),"VALID","INVALID"))</x:f>
      </x:c>
      <x:c r="M142" s="34" t="str">
        <x:f>IF(A142="","",IF(AND(COUNTIF(LISTS!$H$2:$H$4,I142)=1,I142=UPPER(I142)),"VALID","INVALID"))</x:f>
      </x:c>
      <x:c r="N142" s="34" t="str">
        <x:f>IF(A142="","",IF(AND(E142&lt;&gt;"",G142&lt;&gt;"",E142&lt;&gt;G142),"VALID","INVALID - DISTINCT EVIDENCE REQUIRED"))</x:f>
      </x:c>
      <x:c r="O142" s="34" t="str">
        <x:f>IF(A142="","",IF(COUNTIFS(EVIDENCE_PACKET!$A$6:$A$205,E142,EVIDENCE_PACKET!$B$6:$B$205,B142,EVIDENCE_PACKET!$O$6:$O$205,"VALID")=1,"READY","INVALID - EVIDENCE A LINK"))</x:f>
      </x:c>
      <x:c r="P142" s="34" t="str">
        <x:f>IF(A142="","",IF(COUNTIFS(EVIDENCE_PACKET!$A$6:$A$205,G142,EVIDENCE_PACKET!$B$6:$B$205,B142,EVIDENCE_PACKET!$O$6:$O$205,"VALID")=1,"READY","INVALID - EVIDENCE B LINK"))</x:f>
      </x:c>
      <x:c r="Q142" s="34" t="str">
        <x:f>IF(A142="","",IF(AND(D142&lt;&gt;"",F142&lt;&gt;""),"VALID","INVALID - STATEMENT REQUIRED"))</x:f>
      </x:c>
      <x:c r="R142" s="34" t="str">
        <x:f>IF(A142="","",IF(AND(K142="VALID",L142="VALID",M142="VALID",N142="VALID",O142="READY",P142="READY",Q142="VALID",B142&lt;&gt;"",J142&lt;&gt;""),"VALID","INVALID - CONTROL / LINK"))</x:f>
      </x:c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34" t="str">
        <x:f>IF(A143="","",IF(AND(COUNTIF(LISTS!$F$2:$F$9,C143)=1,C143=UPPER(C143)),"VALID","INVALID"))</x:f>
      </x:c>
      <x:c r="L143" s="34" t="str">
        <x:f>IF(A143="","",IF(AND(COUNTIF(LISTS!$G$2:$G$3,H143)=1,H143=UPPER(H143)),"VALID","INVALID"))</x:f>
      </x:c>
      <x:c r="M143" s="34" t="str">
        <x:f>IF(A143="","",IF(AND(COUNTIF(LISTS!$H$2:$H$4,I143)=1,I143=UPPER(I143)),"VALID","INVALID"))</x:f>
      </x:c>
      <x:c r="N143" s="34" t="str">
        <x:f>IF(A143="","",IF(AND(E143&lt;&gt;"",G143&lt;&gt;"",E143&lt;&gt;G143),"VALID","INVALID - DISTINCT EVIDENCE REQUIRED"))</x:f>
      </x:c>
      <x:c r="O143" s="34" t="str">
        <x:f>IF(A143="","",IF(COUNTIFS(EVIDENCE_PACKET!$A$6:$A$205,E143,EVIDENCE_PACKET!$B$6:$B$205,B143,EVIDENCE_PACKET!$O$6:$O$205,"VALID")=1,"READY","INVALID - EVIDENCE A LINK"))</x:f>
      </x:c>
      <x:c r="P143" s="34" t="str">
        <x:f>IF(A143="","",IF(COUNTIFS(EVIDENCE_PACKET!$A$6:$A$205,G143,EVIDENCE_PACKET!$B$6:$B$205,B143,EVIDENCE_PACKET!$O$6:$O$205,"VALID")=1,"READY","INVALID - EVIDENCE B LINK"))</x:f>
      </x:c>
      <x:c r="Q143" s="34" t="str">
        <x:f>IF(A143="","",IF(AND(D143&lt;&gt;"",F143&lt;&gt;""),"VALID","INVALID - STATEMENT REQUIRED"))</x:f>
      </x:c>
      <x:c r="R143" s="34" t="str">
        <x:f>IF(A143="","",IF(AND(K143="VALID",L143="VALID",M143="VALID",N143="VALID",O143="READY",P143="READY",Q143="VALID",B143&lt;&gt;"",J143&lt;&gt;""),"VALID","INVALID - CONTROL / LINK"))</x:f>
      </x:c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34" t="str">
        <x:f>IF(A144="","",IF(AND(COUNTIF(LISTS!$F$2:$F$9,C144)=1,C144=UPPER(C144)),"VALID","INVALID"))</x:f>
      </x:c>
      <x:c r="L144" s="34" t="str">
        <x:f>IF(A144="","",IF(AND(COUNTIF(LISTS!$G$2:$G$3,H144)=1,H144=UPPER(H144)),"VALID","INVALID"))</x:f>
      </x:c>
      <x:c r="M144" s="34" t="str">
        <x:f>IF(A144="","",IF(AND(COUNTIF(LISTS!$H$2:$H$4,I144)=1,I144=UPPER(I144)),"VALID","INVALID"))</x:f>
      </x:c>
      <x:c r="N144" s="34" t="str">
        <x:f>IF(A144="","",IF(AND(E144&lt;&gt;"",G144&lt;&gt;"",E144&lt;&gt;G144),"VALID","INVALID - DISTINCT EVIDENCE REQUIRED"))</x:f>
      </x:c>
      <x:c r="O144" s="34" t="str">
        <x:f>IF(A144="","",IF(COUNTIFS(EVIDENCE_PACKET!$A$6:$A$205,E144,EVIDENCE_PACKET!$B$6:$B$205,B144,EVIDENCE_PACKET!$O$6:$O$205,"VALID")=1,"READY","INVALID - EVIDENCE A LINK"))</x:f>
      </x:c>
      <x:c r="P144" s="34" t="str">
        <x:f>IF(A144="","",IF(COUNTIFS(EVIDENCE_PACKET!$A$6:$A$205,G144,EVIDENCE_PACKET!$B$6:$B$205,B144,EVIDENCE_PACKET!$O$6:$O$205,"VALID")=1,"READY","INVALID - EVIDENCE B LINK"))</x:f>
      </x:c>
      <x:c r="Q144" s="34" t="str">
        <x:f>IF(A144="","",IF(AND(D144&lt;&gt;"",F144&lt;&gt;""),"VALID","INVALID - STATEMENT REQUIRED"))</x:f>
      </x:c>
      <x:c r="R144" s="34" t="str">
        <x:f>IF(A144="","",IF(AND(K144="VALID",L144="VALID",M144="VALID",N144="VALID",O144="READY",P144="READY",Q144="VALID",B144&lt;&gt;"",J144&lt;&gt;""),"VALID","INVALID - CONTROL / LINK"))</x:f>
      </x:c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34" t="str">
        <x:f>IF(A145="","",IF(AND(COUNTIF(LISTS!$F$2:$F$9,C145)=1,C145=UPPER(C145)),"VALID","INVALID"))</x:f>
      </x:c>
      <x:c r="L145" s="34" t="str">
        <x:f>IF(A145="","",IF(AND(COUNTIF(LISTS!$G$2:$G$3,H145)=1,H145=UPPER(H145)),"VALID","INVALID"))</x:f>
      </x:c>
      <x:c r="M145" s="34" t="str">
        <x:f>IF(A145="","",IF(AND(COUNTIF(LISTS!$H$2:$H$4,I145)=1,I145=UPPER(I145)),"VALID","INVALID"))</x:f>
      </x:c>
      <x:c r="N145" s="34" t="str">
        <x:f>IF(A145="","",IF(AND(E145&lt;&gt;"",G145&lt;&gt;"",E145&lt;&gt;G145),"VALID","INVALID - DISTINCT EVIDENCE REQUIRED"))</x:f>
      </x:c>
      <x:c r="O145" s="34" t="str">
        <x:f>IF(A145="","",IF(COUNTIFS(EVIDENCE_PACKET!$A$6:$A$205,E145,EVIDENCE_PACKET!$B$6:$B$205,B145,EVIDENCE_PACKET!$O$6:$O$205,"VALID")=1,"READY","INVALID - EVIDENCE A LINK"))</x:f>
      </x:c>
      <x:c r="P145" s="34" t="str">
        <x:f>IF(A145="","",IF(COUNTIFS(EVIDENCE_PACKET!$A$6:$A$205,G145,EVIDENCE_PACKET!$B$6:$B$205,B145,EVIDENCE_PACKET!$O$6:$O$205,"VALID")=1,"READY","INVALID - EVIDENCE B LINK"))</x:f>
      </x:c>
      <x:c r="Q145" s="34" t="str">
        <x:f>IF(A145="","",IF(AND(D145&lt;&gt;"",F145&lt;&gt;""),"VALID","INVALID - STATEMENT REQUIRED"))</x:f>
      </x:c>
      <x:c r="R145" s="34" t="str">
        <x:f>IF(A145="","",IF(AND(K145="VALID",L145="VALID",M145="VALID",N145="VALID",O145="READY",P145="READY",Q145="VALID",B145&lt;&gt;"",J145&lt;&gt;""),"VALID","INVALID - CONTROL / LINK"))</x:f>
      </x:c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34" t="str">
        <x:f>IF(A146="","",IF(AND(COUNTIF(LISTS!$F$2:$F$9,C146)=1,C146=UPPER(C146)),"VALID","INVALID"))</x:f>
      </x:c>
      <x:c r="L146" s="34" t="str">
        <x:f>IF(A146="","",IF(AND(COUNTIF(LISTS!$G$2:$G$3,H146)=1,H146=UPPER(H146)),"VALID","INVALID"))</x:f>
      </x:c>
      <x:c r="M146" s="34" t="str">
        <x:f>IF(A146="","",IF(AND(COUNTIF(LISTS!$H$2:$H$4,I146)=1,I146=UPPER(I146)),"VALID","INVALID"))</x:f>
      </x:c>
      <x:c r="N146" s="34" t="str">
        <x:f>IF(A146="","",IF(AND(E146&lt;&gt;"",G146&lt;&gt;"",E146&lt;&gt;G146),"VALID","INVALID - DISTINCT EVIDENCE REQUIRED"))</x:f>
      </x:c>
      <x:c r="O146" s="34" t="str">
        <x:f>IF(A146="","",IF(COUNTIFS(EVIDENCE_PACKET!$A$6:$A$205,E146,EVIDENCE_PACKET!$B$6:$B$205,B146,EVIDENCE_PACKET!$O$6:$O$205,"VALID")=1,"READY","INVALID - EVIDENCE A LINK"))</x:f>
      </x:c>
      <x:c r="P146" s="34" t="str">
        <x:f>IF(A146="","",IF(COUNTIFS(EVIDENCE_PACKET!$A$6:$A$205,G146,EVIDENCE_PACKET!$B$6:$B$205,B146,EVIDENCE_PACKET!$O$6:$O$205,"VALID")=1,"READY","INVALID - EVIDENCE B LINK"))</x:f>
      </x:c>
      <x:c r="Q146" s="34" t="str">
        <x:f>IF(A146="","",IF(AND(D146&lt;&gt;"",F146&lt;&gt;""),"VALID","INVALID - STATEMENT REQUIRED"))</x:f>
      </x:c>
      <x:c r="R146" s="34" t="str">
        <x:f>IF(A146="","",IF(AND(K146="VALID",L146="VALID",M146="VALID",N146="VALID",O146="READY",P146="READY",Q146="VALID",B146&lt;&gt;"",J146&lt;&gt;""),"VALID","INVALID - CONTROL / LINK"))</x:f>
      </x:c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34" t="str">
        <x:f>IF(A147="","",IF(AND(COUNTIF(LISTS!$F$2:$F$9,C147)=1,C147=UPPER(C147)),"VALID","INVALID"))</x:f>
      </x:c>
      <x:c r="L147" s="34" t="str">
        <x:f>IF(A147="","",IF(AND(COUNTIF(LISTS!$G$2:$G$3,H147)=1,H147=UPPER(H147)),"VALID","INVALID"))</x:f>
      </x:c>
      <x:c r="M147" s="34" t="str">
        <x:f>IF(A147="","",IF(AND(COUNTIF(LISTS!$H$2:$H$4,I147)=1,I147=UPPER(I147)),"VALID","INVALID"))</x:f>
      </x:c>
      <x:c r="N147" s="34" t="str">
        <x:f>IF(A147="","",IF(AND(E147&lt;&gt;"",G147&lt;&gt;"",E147&lt;&gt;G147),"VALID","INVALID - DISTINCT EVIDENCE REQUIRED"))</x:f>
      </x:c>
      <x:c r="O147" s="34" t="str">
        <x:f>IF(A147="","",IF(COUNTIFS(EVIDENCE_PACKET!$A$6:$A$205,E147,EVIDENCE_PACKET!$B$6:$B$205,B147,EVIDENCE_PACKET!$O$6:$O$205,"VALID")=1,"READY","INVALID - EVIDENCE A LINK"))</x:f>
      </x:c>
      <x:c r="P147" s="34" t="str">
        <x:f>IF(A147="","",IF(COUNTIFS(EVIDENCE_PACKET!$A$6:$A$205,G147,EVIDENCE_PACKET!$B$6:$B$205,B147,EVIDENCE_PACKET!$O$6:$O$205,"VALID")=1,"READY","INVALID - EVIDENCE B LINK"))</x:f>
      </x:c>
      <x:c r="Q147" s="34" t="str">
        <x:f>IF(A147="","",IF(AND(D147&lt;&gt;"",F147&lt;&gt;""),"VALID","INVALID - STATEMENT REQUIRED"))</x:f>
      </x:c>
      <x:c r="R147" s="34" t="str">
        <x:f>IF(A147="","",IF(AND(K147="VALID",L147="VALID",M147="VALID",N147="VALID",O147="READY",P147="READY",Q147="VALID",B147&lt;&gt;"",J147&lt;&gt;""),"VALID","INVALID - CONTROL / LINK"))</x:f>
      </x:c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34" t="str">
        <x:f>IF(A148="","",IF(AND(COUNTIF(LISTS!$F$2:$F$9,C148)=1,C148=UPPER(C148)),"VALID","INVALID"))</x:f>
      </x:c>
      <x:c r="L148" s="34" t="str">
        <x:f>IF(A148="","",IF(AND(COUNTIF(LISTS!$G$2:$G$3,H148)=1,H148=UPPER(H148)),"VALID","INVALID"))</x:f>
      </x:c>
      <x:c r="M148" s="34" t="str">
        <x:f>IF(A148="","",IF(AND(COUNTIF(LISTS!$H$2:$H$4,I148)=1,I148=UPPER(I148)),"VALID","INVALID"))</x:f>
      </x:c>
      <x:c r="N148" s="34" t="str">
        <x:f>IF(A148="","",IF(AND(E148&lt;&gt;"",G148&lt;&gt;"",E148&lt;&gt;G148),"VALID","INVALID - DISTINCT EVIDENCE REQUIRED"))</x:f>
      </x:c>
      <x:c r="O148" s="34" t="str">
        <x:f>IF(A148="","",IF(COUNTIFS(EVIDENCE_PACKET!$A$6:$A$205,E148,EVIDENCE_PACKET!$B$6:$B$205,B148,EVIDENCE_PACKET!$O$6:$O$205,"VALID")=1,"READY","INVALID - EVIDENCE A LINK"))</x:f>
      </x:c>
      <x:c r="P148" s="34" t="str">
        <x:f>IF(A148="","",IF(COUNTIFS(EVIDENCE_PACKET!$A$6:$A$205,G148,EVIDENCE_PACKET!$B$6:$B$205,B148,EVIDENCE_PACKET!$O$6:$O$205,"VALID")=1,"READY","INVALID - EVIDENCE B LINK"))</x:f>
      </x:c>
      <x:c r="Q148" s="34" t="str">
        <x:f>IF(A148="","",IF(AND(D148&lt;&gt;"",F148&lt;&gt;""),"VALID","INVALID - STATEMENT REQUIRED"))</x:f>
      </x:c>
      <x:c r="R148" s="34" t="str">
        <x:f>IF(A148="","",IF(AND(K148="VALID",L148="VALID",M148="VALID",N148="VALID",O148="READY",P148="READY",Q148="VALID",B148&lt;&gt;"",J148&lt;&gt;""),"VALID","INVALID - CONTROL / LINK"))</x:f>
      </x:c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34" t="str">
        <x:f>IF(A149="","",IF(AND(COUNTIF(LISTS!$F$2:$F$9,C149)=1,C149=UPPER(C149)),"VALID","INVALID"))</x:f>
      </x:c>
      <x:c r="L149" s="34" t="str">
        <x:f>IF(A149="","",IF(AND(COUNTIF(LISTS!$G$2:$G$3,H149)=1,H149=UPPER(H149)),"VALID","INVALID"))</x:f>
      </x:c>
      <x:c r="M149" s="34" t="str">
        <x:f>IF(A149="","",IF(AND(COUNTIF(LISTS!$H$2:$H$4,I149)=1,I149=UPPER(I149)),"VALID","INVALID"))</x:f>
      </x:c>
      <x:c r="N149" s="34" t="str">
        <x:f>IF(A149="","",IF(AND(E149&lt;&gt;"",G149&lt;&gt;"",E149&lt;&gt;G149),"VALID","INVALID - DISTINCT EVIDENCE REQUIRED"))</x:f>
      </x:c>
      <x:c r="O149" s="34" t="str">
        <x:f>IF(A149="","",IF(COUNTIFS(EVIDENCE_PACKET!$A$6:$A$205,E149,EVIDENCE_PACKET!$B$6:$B$205,B149,EVIDENCE_PACKET!$O$6:$O$205,"VALID")=1,"READY","INVALID - EVIDENCE A LINK"))</x:f>
      </x:c>
      <x:c r="P149" s="34" t="str">
        <x:f>IF(A149="","",IF(COUNTIFS(EVIDENCE_PACKET!$A$6:$A$205,G149,EVIDENCE_PACKET!$B$6:$B$205,B149,EVIDENCE_PACKET!$O$6:$O$205,"VALID")=1,"READY","INVALID - EVIDENCE B LINK"))</x:f>
      </x:c>
      <x:c r="Q149" s="34" t="str">
        <x:f>IF(A149="","",IF(AND(D149&lt;&gt;"",F149&lt;&gt;""),"VALID","INVALID - STATEMENT REQUIRED"))</x:f>
      </x:c>
      <x:c r="R149" s="34" t="str">
        <x:f>IF(A149="","",IF(AND(K149="VALID",L149="VALID",M149="VALID",N149="VALID",O149="READY",P149="READY",Q149="VALID",B149&lt;&gt;"",J149&lt;&gt;""),"VALID","INVALID - CONTROL / LINK"))</x:f>
      </x:c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34" t="str">
        <x:f>IF(A150="","",IF(AND(COUNTIF(LISTS!$F$2:$F$9,C150)=1,C150=UPPER(C150)),"VALID","INVALID"))</x:f>
      </x:c>
      <x:c r="L150" s="34" t="str">
        <x:f>IF(A150="","",IF(AND(COUNTIF(LISTS!$G$2:$G$3,H150)=1,H150=UPPER(H150)),"VALID","INVALID"))</x:f>
      </x:c>
      <x:c r="M150" s="34" t="str">
        <x:f>IF(A150="","",IF(AND(COUNTIF(LISTS!$H$2:$H$4,I150)=1,I150=UPPER(I150)),"VALID","INVALID"))</x:f>
      </x:c>
      <x:c r="N150" s="34" t="str">
        <x:f>IF(A150="","",IF(AND(E150&lt;&gt;"",G150&lt;&gt;"",E150&lt;&gt;G150),"VALID","INVALID - DISTINCT EVIDENCE REQUIRED"))</x:f>
      </x:c>
      <x:c r="O150" s="34" t="str">
        <x:f>IF(A150="","",IF(COUNTIFS(EVIDENCE_PACKET!$A$6:$A$205,E150,EVIDENCE_PACKET!$B$6:$B$205,B150,EVIDENCE_PACKET!$O$6:$O$205,"VALID")=1,"READY","INVALID - EVIDENCE A LINK"))</x:f>
      </x:c>
      <x:c r="P150" s="34" t="str">
        <x:f>IF(A150="","",IF(COUNTIFS(EVIDENCE_PACKET!$A$6:$A$205,G150,EVIDENCE_PACKET!$B$6:$B$205,B150,EVIDENCE_PACKET!$O$6:$O$205,"VALID")=1,"READY","INVALID - EVIDENCE B LINK"))</x:f>
      </x:c>
      <x:c r="Q150" s="34" t="str">
        <x:f>IF(A150="","",IF(AND(D150&lt;&gt;"",F150&lt;&gt;""),"VALID","INVALID - STATEMENT REQUIRED"))</x:f>
      </x:c>
      <x:c r="R150" s="34" t="str">
        <x:f>IF(A150="","",IF(AND(K150="VALID",L150="VALID",M150="VALID",N150="VALID",O150="READY",P150="READY",Q150="VALID",B150&lt;&gt;"",J150&lt;&gt;""),"VALID","INVALID - CONTROL / LINK"))</x:f>
      </x:c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34" t="str">
        <x:f>IF(A151="","",IF(AND(COUNTIF(LISTS!$F$2:$F$9,C151)=1,C151=UPPER(C151)),"VALID","INVALID"))</x:f>
      </x:c>
      <x:c r="L151" s="34" t="str">
        <x:f>IF(A151="","",IF(AND(COUNTIF(LISTS!$G$2:$G$3,H151)=1,H151=UPPER(H151)),"VALID","INVALID"))</x:f>
      </x:c>
      <x:c r="M151" s="34" t="str">
        <x:f>IF(A151="","",IF(AND(COUNTIF(LISTS!$H$2:$H$4,I151)=1,I151=UPPER(I151)),"VALID","INVALID"))</x:f>
      </x:c>
      <x:c r="N151" s="34" t="str">
        <x:f>IF(A151="","",IF(AND(E151&lt;&gt;"",G151&lt;&gt;"",E151&lt;&gt;G151),"VALID","INVALID - DISTINCT EVIDENCE REQUIRED"))</x:f>
      </x:c>
      <x:c r="O151" s="34" t="str">
        <x:f>IF(A151="","",IF(COUNTIFS(EVIDENCE_PACKET!$A$6:$A$205,E151,EVIDENCE_PACKET!$B$6:$B$205,B151,EVIDENCE_PACKET!$O$6:$O$205,"VALID")=1,"READY","INVALID - EVIDENCE A LINK"))</x:f>
      </x:c>
      <x:c r="P151" s="34" t="str">
        <x:f>IF(A151="","",IF(COUNTIFS(EVIDENCE_PACKET!$A$6:$A$205,G151,EVIDENCE_PACKET!$B$6:$B$205,B151,EVIDENCE_PACKET!$O$6:$O$205,"VALID")=1,"READY","INVALID - EVIDENCE B LINK"))</x:f>
      </x:c>
      <x:c r="Q151" s="34" t="str">
        <x:f>IF(A151="","",IF(AND(D151&lt;&gt;"",F151&lt;&gt;""),"VALID","INVALID - STATEMENT REQUIRED"))</x:f>
      </x:c>
      <x:c r="R151" s="34" t="str">
        <x:f>IF(A151="","",IF(AND(K151="VALID",L151="VALID",M151="VALID",N151="VALID",O151="READY",P151="READY",Q151="VALID",B151&lt;&gt;"",J151&lt;&gt;""),"VALID","INVALID - CONTROL / LINK"))</x:f>
      </x:c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34" t="str">
        <x:f>IF(A152="","",IF(AND(COUNTIF(LISTS!$F$2:$F$9,C152)=1,C152=UPPER(C152)),"VALID","INVALID"))</x:f>
      </x:c>
      <x:c r="L152" s="34" t="str">
        <x:f>IF(A152="","",IF(AND(COUNTIF(LISTS!$G$2:$G$3,H152)=1,H152=UPPER(H152)),"VALID","INVALID"))</x:f>
      </x:c>
      <x:c r="M152" s="34" t="str">
        <x:f>IF(A152="","",IF(AND(COUNTIF(LISTS!$H$2:$H$4,I152)=1,I152=UPPER(I152)),"VALID","INVALID"))</x:f>
      </x:c>
      <x:c r="N152" s="34" t="str">
        <x:f>IF(A152="","",IF(AND(E152&lt;&gt;"",G152&lt;&gt;"",E152&lt;&gt;G152),"VALID","INVALID - DISTINCT EVIDENCE REQUIRED"))</x:f>
      </x:c>
      <x:c r="O152" s="34" t="str">
        <x:f>IF(A152="","",IF(COUNTIFS(EVIDENCE_PACKET!$A$6:$A$205,E152,EVIDENCE_PACKET!$B$6:$B$205,B152,EVIDENCE_PACKET!$O$6:$O$205,"VALID")=1,"READY","INVALID - EVIDENCE A LINK"))</x:f>
      </x:c>
      <x:c r="P152" s="34" t="str">
        <x:f>IF(A152="","",IF(COUNTIFS(EVIDENCE_PACKET!$A$6:$A$205,G152,EVIDENCE_PACKET!$B$6:$B$205,B152,EVIDENCE_PACKET!$O$6:$O$205,"VALID")=1,"READY","INVALID - EVIDENCE B LINK"))</x:f>
      </x:c>
      <x:c r="Q152" s="34" t="str">
        <x:f>IF(A152="","",IF(AND(D152&lt;&gt;"",F152&lt;&gt;""),"VALID","INVALID - STATEMENT REQUIRED"))</x:f>
      </x:c>
      <x:c r="R152" s="34" t="str">
        <x:f>IF(A152="","",IF(AND(K152="VALID",L152="VALID",M152="VALID",N152="VALID",O152="READY",P152="READY",Q152="VALID",B152&lt;&gt;"",J152&lt;&gt;""),"VALID","INVALID - CONTROL / LINK"))</x:f>
      </x:c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34" t="str">
        <x:f>IF(A153="","",IF(AND(COUNTIF(LISTS!$F$2:$F$9,C153)=1,C153=UPPER(C153)),"VALID","INVALID"))</x:f>
      </x:c>
      <x:c r="L153" s="34" t="str">
        <x:f>IF(A153="","",IF(AND(COUNTIF(LISTS!$G$2:$G$3,H153)=1,H153=UPPER(H153)),"VALID","INVALID"))</x:f>
      </x:c>
      <x:c r="M153" s="34" t="str">
        <x:f>IF(A153="","",IF(AND(COUNTIF(LISTS!$H$2:$H$4,I153)=1,I153=UPPER(I153)),"VALID","INVALID"))</x:f>
      </x:c>
      <x:c r="N153" s="34" t="str">
        <x:f>IF(A153="","",IF(AND(E153&lt;&gt;"",G153&lt;&gt;"",E153&lt;&gt;G153),"VALID","INVALID - DISTINCT EVIDENCE REQUIRED"))</x:f>
      </x:c>
      <x:c r="O153" s="34" t="str">
        <x:f>IF(A153="","",IF(COUNTIFS(EVIDENCE_PACKET!$A$6:$A$205,E153,EVIDENCE_PACKET!$B$6:$B$205,B153,EVIDENCE_PACKET!$O$6:$O$205,"VALID")=1,"READY","INVALID - EVIDENCE A LINK"))</x:f>
      </x:c>
      <x:c r="P153" s="34" t="str">
        <x:f>IF(A153="","",IF(COUNTIFS(EVIDENCE_PACKET!$A$6:$A$205,G153,EVIDENCE_PACKET!$B$6:$B$205,B153,EVIDENCE_PACKET!$O$6:$O$205,"VALID")=1,"READY","INVALID - EVIDENCE B LINK"))</x:f>
      </x:c>
      <x:c r="Q153" s="34" t="str">
        <x:f>IF(A153="","",IF(AND(D153&lt;&gt;"",F153&lt;&gt;""),"VALID","INVALID - STATEMENT REQUIRED"))</x:f>
      </x:c>
      <x:c r="R153" s="34" t="str">
        <x:f>IF(A153="","",IF(AND(K153="VALID",L153="VALID",M153="VALID",N153="VALID",O153="READY",P153="READY",Q153="VALID",B153&lt;&gt;"",J153&lt;&gt;""),"VALID","INVALID - CONTROL / LINK"))</x:f>
      </x:c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34" t="str">
        <x:f>IF(A154="","",IF(AND(COUNTIF(LISTS!$F$2:$F$9,C154)=1,C154=UPPER(C154)),"VALID","INVALID"))</x:f>
      </x:c>
      <x:c r="L154" s="34" t="str">
        <x:f>IF(A154="","",IF(AND(COUNTIF(LISTS!$G$2:$G$3,H154)=1,H154=UPPER(H154)),"VALID","INVALID"))</x:f>
      </x:c>
      <x:c r="M154" s="34" t="str">
        <x:f>IF(A154="","",IF(AND(COUNTIF(LISTS!$H$2:$H$4,I154)=1,I154=UPPER(I154)),"VALID","INVALID"))</x:f>
      </x:c>
      <x:c r="N154" s="34" t="str">
        <x:f>IF(A154="","",IF(AND(E154&lt;&gt;"",G154&lt;&gt;"",E154&lt;&gt;G154),"VALID","INVALID - DISTINCT EVIDENCE REQUIRED"))</x:f>
      </x:c>
      <x:c r="O154" s="34" t="str">
        <x:f>IF(A154="","",IF(COUNTIFS(EVIDENCE_PACKET!$A$6:$A$205,E154,EVIDENCE_PACKET!$B$6:$B$205,B154,EVIDENCE_PACKET!$O$6:$O$205,"VALID")=1,"READY","INVALID - EVIDENCE A LINK"))</x:f>
      </x:c>
      <x:c r="P154" s="34" t="str">
        <x:f>IF(A154="","",IF(COUNTIFS(EVIDENCE_PACKET!$A$6:$A$205,G154,EVIDENCE_PACKET!$B$6:$B$205,B154,EVIDENCE_PACKET!$O$6:$O$205,"VALID")=1,"READY","INVALID - EVIDENCE B LINK"))</x:f>
      </x:c>
      <x:c r="Q154" s="34" t="str">
        <x:f>IF(A154="","",IF(AND(D154&lt;&gt;"",F154&lt;&gt;""),"VALID","INVALID - STATEMENT REQUIRED"))</x:f>
      </x:c>
      <x:c r="R154" s="34" t="str">
        <x:f>IF(A154="","",IF(AND(K154="VALID",L154="VALID",M154="VALID",N154="VALID",O154="READY",P154="READY",Q154="VALID",B154&lt;&gt;"",J154&lt;&gt;""),"VALID","INVALID - CONTROL / LINK"))</x:f>
      </x:c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34" t="str">
        <x:f>IF(A155="","",IF(AND(COUNTIF(LISTS!$F$2:$F$9,C155)=1,C155=UPPER(C155)),"VALID","INVALID"))</x:f>
      </x:c>
      <x:c r="L155" s="34" t="str">
        <x:f>IF(A155="","",IF(AND(COUNTIF(LISTS!$G$2:$G$3,H155)=1,H155=UPPER(H155)),"VALID","INVALID"))</x:f>
      </x:c>
      <x:c r="M155" s="34" t="str">
        <x:f>IF(A155="","",IF(AND(COUNTIF(LISTS!$H$2:$H$4,I155)=1,I155=UPPER(I155)),"VALID","INVALID"))</x:f>
      </x:c>
      <x:c r="N155" s="34" t="str">
        <x:f>IF(A155="","",IF(AND(E155&lt;&gt;"",G155&lt;&gt;"",E155&lt;&gt;G155),"VALID","INVALID - DISTINCT EVIDENCE REQUIRED"))</x:f>
      </x:c>
      <x:c r="O155" s="34" t="str">
        <x:f>IF(A155="","",IF(COUNTIFS(EVIDENCE_PACKET!$A$6:$A$205,E155,EVIDENCE_PACKET!$B$6:$B$205,B155,EVIDENCE_PACKET!$O$6:$O$205,"VALID")=1,"READY","INVALID - EVIDENCE A LINK"))</x:f>
      </x:c>
      <x:c r="P155" s="34" t="str">
        <x:f>IF(A155="","",IF(COUNTIFS(EVIDENCE_PACKET!$A$6:$A$205,G155,EVIDENCE_PACKET!$B$6:$B$205,B155,EVIDENCE_PACKET!$O$6:$O$205,"VALID")=1,"READY","INVALID - EVIDENCE B LINK"))</x:f>
      </x:c>
      <x:c r="Q155" s="34" t="str">
        <x:f>IF(A155="","",IF(AND(D155&lt;&gt;"",F155&lt;&gt;""),"VALID","INVALID - STATEMENT REQUIRED"))</x:f>
      </x:c>
      <x:c r="R155" s="34" t="str">
        <x:f>IF(A155="","",IF(AND(K155="VALID",L155="VALID",M155="VALID",N155="VALID",O155="READY",P155="READY",Q155="VALID",B155&lt;&gt;"",J155&lt;&gt;""),"VALID","INVALID - CONTROL / LINK"))</x:f>
      </x:c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34" t="str">
        <x:f>IF(A156="","",IF(AND(COUNTIF(LISTS!$F$2:$F$9,C156)=1,C156=UPPER(C156)),"VALID","INVALID"))</x:f>
      </x:c>
      <x:c r="L156" s="34" t="str">
        <x:f>IF(A156="","",IF(AND(COUNTIF(LISTS!$G$2:$G$3,H156)=1,H156=UPPER(H156)),"VALID","INVALID"))</x:f>
      </x:c>
      <x:c r="M156" s="34" t="str">
        <x:f>IF(A156="","",IF(AND(COUNTIF(LISTS!$H$2:$H$4,I156)=1,I156=UPPER(I156)),"VALID","INVALID"))</x:f>
      </x:c>
      <x:c r="N156" s="34" t="str">
        <x:f>IF(A156="","",IF(AND(E156&lt;&gt;"",G156&lt;&gt;"",E156&lt;&gt;G156),"VALID","INVALID - DISTINCT EVIDENCE REQUIRED"))</x:f>
      </x:c>
      <x:c r="O156" s="34" t="str">
        <x:f>IF(A156="","",IF(COUNTIFS(EVIDENCE_PACKET!$A$6:$A$205,E156,EVIDENCE_PACKET!$B$6:$B$205,B156,EVIDENCE_PACKET!$O$6:$O$205,"VALID")=1,"READY","INVALID - EVIDENCE A LINK"))</x:f>
      </x:c>
      <x:c r="P156" s="34" t="str">
        <x:f>IF(A156="","",IF(COUNTIFS(EVIDENCE_PACKET!$A$6:$A$205,G156,EVIDENCE_PACKET!$B$6:$B$205,B156,EVIDENCE_PACKET!$O$6:$O$205,"VALID")=1,"READY","INVALID - EVIDENCE B LINK"))</x:f>
      </x:c>
      <x:c r="Q156" s="34" t="str">
        <x:f>IF(A156="","",IF(AND(D156&lt;&gt;"",F156&lt;&gt;""),"VALID","INVALID - STATEMENT REQUIRED"))</x:f>
      </x:c>
      <x:c r="R156" s="34" t="str">
        <x:f>IF(A156="","",IF(AND(K156="VALID",L156="VALID",M156="VALID",N156="VALID",O156="READY",P156="READY",Q156="VALID",B156&lt;&gt;"",J156&lt;&gt;""),"VALID","INVALID - CONTROL / LINK"))</x:f>
      </x:c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34" t="str">
        <x:f>IF(A157="","",IF(AND(COUNTIF(LISTS!$F$2:$F$9,C157)=1,C157=UPPER(C157)),"VALID","INVALID"))</x:f>
      </x:c>
      <x:c r="L157" s="34" t="str">
        <x:f>IF(A157="","",IF(AND(COUNTIF(LISTS!$G$2:$G$3,H157)=1,H157=UPPER(H157)),"VALID","INVALID"))</x:f>
      </x:c>
      <x:c r="M157" s="34" t="str">
        <x:f>IF(A157="","",IF(AND(COUNTIF(LISTS!$H$2:$H$4,I157)=1,I157=UPPER(I157)),"VALID","INVALID"))</x:f>
      </x:c>
      <x:c r="N157" s="34" t="str">
        <x:f>IF(A157="","",IF(AND(E157&lt;&gt;"",G157&lt;&gt;"",E157&lt;&gt;G157),"VALID","INVALID - DISTINCT EVIDENCE REQUIRED"))</x:f>
      </x:c>
      <x:c r="O157" s="34" t="str">
        <x:f>IF(A157="","",IF(COUNTIFS(EVIDENCE_PACKET!$A$6:$A$205,E157,EVIDENCE_PACKET!$B$6:$B$205,B157,EVIDENCE_PACKET!$O$6:$O$205,"VALID")=1,"READY","INVALID - EVIDENCE A LINK"))</x:f>
      </x:c>
      <x:c r="P157" s="34" t="str">
        <x:f>IF(A157="","",IF(COUNTIFS(EVIDENCE_PACKET!$A$6:$A$205,G157,EVIDENCE_PACKET!$B$6:$B$205,B157,EVIDENCE_PACKET!$O$6:$O$205,"VALID")=1,"READY","INVALID - EVIDENCE B LINK"))</x:f>
      </x:c>
      <x:c r="Q157" s="34" t="str">
        <x:f>IF(A157="","",IF(AND(D157&lt;&gt;"",F157&lt;&gt;""),"VALID","INVALID - STATEMENT REQUIRED"))</x:f>
      </x:c>
      <x:c r="R157" s="34" t="str">
        <x:f>IF(A157="","",IF(AND(K157="VALID",L157="VALID",M157="VALID",N157="VALID",O157="READY",P157="READY",Q157="VALID",B157&lt;&gt;"",J157&lt;&gt;""),"VALID","INVALID - CONTROL / LINK"))</x:f>
      </x:c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34" t="str">
        <x:f>IF(A158="","",IF(AND(COUNTIF(LISTS!$F$2:$F$9,C158)=1,C158=UPPER(C158)),"VALID","INVALID"))</x:f>
      </x:c>
      <x:c r="L158" s="34" t="str">
        <x:f>IF(A158="","",IF(AND(COUNTIF(LISTS!$G$2:$G$3,H158)=1,H158=UPPER(H158)),"VALID","INVALID"))</x:f>
      </x:c>
      <x:c r="M158" s="34" t="str">
        <x:f>IF(A158="","",IF(AND(COUNTIF(LISTS!$H$2:$H$4,I158)=1,I158=UPPER(I158)),"VALID","INVALID"))</x:f>
      </x:c>
      <x:c r="N158" s="34" t="str">
        <x:f>IF(A158="","",IF(AND(E158&lt;&gt;"",G158&lt;&gt;"",E158&lt;&gt;G158),"VALID","INVALID - DISTINCT EVIDENCE REQUIRED"))</x:f>
      </x:c>
      <x:c r="O158" s="34" t="str">
        <x:f>IF(A158="","",IF(COUNTIFS(EVIDENCE_PACKET!$A$6:$A$205,E158,EVIDENCE_PACKET!$B$6:$B$205,B158,EVIDENCE_PACKET!$O$6:$O$205,"VALID")=1,"READY","INVALID - EVIDENCE A LINK"))</x:f>
      </x:c>
      <x:c r="P158" s="34" t="str">
        <x:f>IF(A158="","",IF(COUNTIFS(EVIDENCE_PACKET!$A$6:$A$205,G158,EVIDENCE_PACKET!$B$6:$B$205,B158,EVIDENCE_PACKET!$O$6:$O$205,"VALID")=1,"READY","INVALID - EVIDENCE B LINK"))</x:f>
      </x:c>
      <x:c r="Q158" s="34" t="str">
        <x:f>IF(A158="","",IF(AND(D158&lt;&gt;"",F158&lt;&gt;""),"VALID","INVALID - STATEMENT REQUIRED"))</x:f>
      </x:c>
      <x:c r="R158" s="34" t="str">
        <x:f>IF(A158="","",IF(AND(K158="VALID",L158="VALID",M158="VALID",N158="VALID",O158="READY",P158="READY",Q158="VALID",B158&lt;&gt;"",J158&lt;&gt;""),"VALID","INVALID - CONTROL / LINK"))</x:f>
      </x:c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34" t="str">
        <x:f>IF(A159="","",IF(AND(COUNTIF(LISTS!$F$2:$F$9,C159)=1,C159=UPPER(C159)),"VALID","INVALID"))</x:f>
      </x:c>
      <x:c r="L159" s="34" t="str">
        <x:f>IF(A159="","",IF(AND(COUNTIF(LISTS!$G$2:$G$3,H159)=1,H159=UPPER(H159)),"VALID","INVALID"))</x:f>
      </x:c>
      <x:c r="M159" s="34" t="str">
        <x:f>IF(A159="","",IF(AND(COUNTIF(LISTS!$H$2:$H$4,I159)=1,I159=UPPER(I159)),"VALID","INVALID"))</x:f>
      </x:c>
      <x:c r="N159" s="34" t="str">
        <x:f>IF(A159="","",IF(AND(E159&lt;&gt;"",G159&lt;&gt;"",E159&lt;&gt;G159),"VALID","INVALID - DISTINCT EVIDENCE REQUIRED"))</x:f>
      </x:c>
      <x:c r="O159" s="34" t="str">
        <x:f>IF(A159="","",IF(COUNTIFS(EVIDENCE_PACKET!$A$6:$A$205,E159,EVIDENCE_PACKET!$B$6:$B$205,B159,EVIDENCE_PACKET!$O$6:$O$205,"VALID")=1,"READY","INVALID - EVIDENCE A LINK"))</x:f>
      </x:c>
      <x:c r="P159" s="34" t="str">
        <x:f>IF(A159="","",IF(COUNTIFS(EVIDENCE_PACKET!$A$6:$A$205,G159,EVIDENCE_PACKET!$B$6:$B$205,B159,EVIDENCE_PACKET!$O$6:$O$205,"VALID")=1,"READY","INVALID - EVIDENCE B LINK"))</x:f>
      </x:c>
      <x:c r="Q159" s="34" t="str">
        <x:f>IF(A159="","",IF(AND(D159&lt;&gt;"",F159&lt;&gt;""),"VALID","INVALID - STATEMENT REQUIRED"))</x:f>
      </x:c>
      <x:c r="R159" s="34" t="str">
        <x:f>IF(A159="","",IF(AND(K159="VALID",L159="VALID",M159="VALID",N159="VALID",O159="READY",P159="READY",Q159="VALID",B159&lt;&gt;"",J159&lt;&gt;""),"VALID","INVALID - CONTROL / LINK"))</x:f>
      </x:c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34" t="str">
        <x:f>IF(A160="","",IF(AND(COUNTIF(LISTS!$F$2:$F$9,C160)=1,C160=UPPER(C160)),"VALID","INVALID"))</x:f>
      </x:c>
      <x:c r="L160" s="34" t="str">
        <x:f>IF(A160="","",IF(AND(COUNTIF(LISTS!$G$2:$G$3,H160)=1,H160=UPPER(H160)),"VALID","INVALID"))</x:f>
      </x:c>
      <x:c r="M160" s="34" t="str">
        <x:f>IF(A160="","",IF(AND(COUNTIF(LISTS!$H$2:$H$4,I160)=1,I160=UPPER(I160)),"VALID","INVALID"))</x:f>
      </x:c>
      <x:c r="N160" s="34" t="str">
        <x:f>IF(A160="","",IF(AND(E160&lt;&gt;"",G160&lt;&gt;"",E160&lt;&gt;G160),"VALID","INVALID - DISTINCT EVIDENCE REQUIRED"))</x:f>
      </x:c>
      <x:c r="O160" s="34" t="str">
        <x:f>IF(A160="","",IF(COUNTIFS(EVIDENCE_PACKET!$A$6:$A$205,E160,EVIDENCE_PACKET!$B$6:$B$205,B160,EVIDENCE_PACKET!$O$6:$O$205,"VALID")=1,"READY","INVALID - EVIDENCE A LINK"))</x:f>
      </x:c>
      <x:c r="P160" s="34" t="str">
        <x:f>IF(A160="","",IF(COUNTIFS(EVIDENCE_PACKET!$A$6:$A$205,G160,EVIDENCE_PACKET!$B$6:$B$205,B160,EVIDENCE_PACKET!$O$6:$O$205,"VALID")=1,"READY","INVALID - EVIDENCE B LINK"))</x:f>
      </x:c>
      <x:c r="Q160" s="34" t="str">
        <x:f>IF(A160="","",IF(AND(D160&lt;&gt;"",F160&lt;&gt;""),"VALID","INVALID - STATEMENT REQUIRED"))</x:f>
      </x:c>
      <x:c r="R160" s="34" t="str">
        <x:f>IF(A160="","",IF(AND(K160="VALID",L160="VALID",M160="VALID",N160="VALID",O160="READY",P160="READY",Q160="VALID",B160&lt;&gt;"",J160&lt;&gt;""),"VALID","INVALID - CONTROL / LINK"))</x:f>
      </x:c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34" t="str">
        <x:f>IF(A161="","",IF(AND(COUNTIF(LISTS!$F$2:$F$9,C161)=1,C161=UPPER(C161)),"VALID","INVALID"))</x:f>
      </x:c>
      <x:c r="L161" s="34" t="str">
        <x:f>IF(A161="","",IF(AND(COUNTIF(LISTS!$G$2:$G$3,H161)=1,H161=UPPER(H161)),"VALID","INVALID"))</x:f>
      </x:c>
      <x:c r="M161" s="34" t="str">
        <x:f>IF(A161="","",IF(AND(COUNTIF(LISTS!$H$2:$H$4,I161)=1,I161=UPPER(I161)),"VALID","INVALID"))</x:f>
      </x:c>
      <x:c r="N161" s="34" t="str">
        <x:f>IF(A161="","",IF(AND(E161&lt;&gt;"",G161&lt;&gt;"",E161&lt;&gt;G161),"VALID","INVALID - DISTINCT EVIDENCE REQUIRED"))</x:f>
      </x:c>
      <x:c r="O161" s="34" t="str">
        <x:f>IF(A161="","",IF(COUNTIFS(EVIDENCE_PACKET!$A$6:$A$205,E161,EVIDENCE_PACKET!$B$6:$B$205,B161,EVIDENCE_PACKET!$O$6:$O$205,"VALID")=1,"READY","INVALID - EVIDENCE A LINK"))</x:f>
      </x:c>
      <x:c r="P161" s="34" t="str">
        <x:f>IF(A161="","",IF(COUNTIFS(EVIDENCE_PACKET!$A$6:$A$205,G161,EVIDENCE_PACKET!$B$6:$B$205,B161,EVIDENCE_PACKET!$O$6:$O$205,"VALID")=1,"READY","INVALID - EVIDENCE B LINK"))</x:f>
      </x:c>
      <x:c r="Q161" s="34" t="str">
        <x:f>IF(A161="","",IF(AND(D161&lt;&gt;"",F161&lt;&gt;""),"VALID","INVALID - STATEMENT REQUIRED"))</x:f>
      </x:c>
      <x:c r="R161" s="34" t="str">
        <x:f>IF(A161="","",IF(AND(K161="VALID",L161="VALID",M161="VALID",N161="VALID",O161="READY",P161="READY",Q161="VALID",B161&lt;&gt;"",J161&lt;&gt;""),"VALID","INVALID - CONTROL / LINK"))</x:f>
      </x:c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34" t="str">
        <x:f>IF(A162="","",IF(AND(COUNTIF(LISTS!$F$2:$F$9,C162)=1,C162=UPPER(C162)),"VALID","INVALID"))</x:f>
      </x:c>
      <x:c r="L162" s="34" t="str">
        <x:f>IF(A162="","",IF(AND(COUNTIF(LISTS!$G$2:$G$3,H162)=1,H162=UPPER(H162)),"VALID","INVALID"))</x:f>
      </x:c>
      <x:c r="M162" s="34" t="str">
        <x:f>IF(A162="","",IF(AND(COUNTIF(LISTS!$H$2:$H$4,I162)=1,I162=UPPER(I162)),"VALID","INVALID"))</x:f>
      </x:c>
      <x:c r="N162" s="34" t="str">
        <x:f>IF(A162="","",IF(AND(E162&lt;&gt;"",G162&lt;&gt;"",E162&lt;&gt;G162),"VALID","INVALID - DISTINCT EVIDENCE REQUIRED"))</x:f>
      </x:c>
      <x:c r="O162" s="34" t="str">
        <x:f>IF(A162="","",IF(COUNTIFS(EVIDENCE_PACKET!$A$6:$A$205,E162,EVIDENCE_PACKET!$B$6:$B$205,B162,EVIDENCE_PACKET!$O$6:$O$205,"VALID")=1,"READY","INVALID - EVIDENCE A LINK"))</x:f>
      </x:c>
      <x:c r="P162" s="34" t="str">
        <x:f>IF(A162="","",IF(COUNTIFS(EVIDENCE_PACKET!$A$6:$A$205,G162,EVIDENCE_PACKET!$B$6:$B$205,B162,EVIDENCE_PACKET!$O$6:$O$205,"VALID")=1,"READY","INVALID - EVIDENCE B LINK"))</x:f>
      </x:c>
      <x:c r="Q162" s="34" t="str">
        <x:f>IF(A162="","",IF(AND(D162&lt;&gt;"",F162&lt;&gt;""),"VALID","INVALID - STATEMENT REQUIRED"))</x:f>
      </x:c>
      <x:c r="R162" s="34" t="str">
        <x:f>IF(A162="","",IF(AND(K162="VALID",L162="VALID",M162="VALID",N162="VALID",O162="READY",P162="READY",Q162="VALID",B162&lt;&gt;"",J162&lt;&gt;""),"VALID","INVALID - CONTROL / LINK"))</x:f>
      </x:c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34" t="str">
        <x:f>IF(A163="","",IF(AND(COUNTIF(LISTS!$F$2:$F$9,C163)=1,C163=UPPER(C163)),"VALID","INVALID"))</x:f>
      </x:c>
      <x:c r="L163" s="34" t="str">
        <x:f>IF(A163="","",IF(AND(COUNTIF(LISTS!$G$2:$G$3,H163)=1,H163=UPPER(H163)),"VALID","INVALID"))</x:f>
      </x:c>
      <x:c r="M163" s="34" t="str">
        <x:f>IF(A163="","",IF(AND(COUNTIF(LISTS!$H$2:$H$4,I163)=1,I163=UPPER(I163)),"VALID","INVALID"))</x:f>
      </x:c>
      <x:c r="N163" s="34" t="str">
        <x:f>IF(A163="","",IF(AND(E163&lt;&gt;"",G163&lt;&gt;"",E163&lt;&gt;G163),"VALID","INVALID - DISTINCT EVIDENCE REQUIRED"))</x:f>
      </x:c>
      <x:c r="O163" s="34" t="str">
        <x:f>IF(A163="","",IF(COUNTIFS(EVIDENCE_PACKET!$A$6:$A$205,E163,EVIDENCE_PACKET!$B$6:$B$205,B163,EVIDENCE_PACKET!$O$6:$O$205,"VALID")=1,"READY","INVALID - EVIDENCE A LINK"))</x:f>
      </x:c>
      <x:c r="P163" s="34" t="str">
        <x:f>IF(A163="","",IF(COUNTIFS(EVIDENCE_PACKET!$A$6:$A$205,G163,EVIDENCE_PACKET!$B$6:$B$205,B163,EVIDENCE_PACKET!$O$6:$O$205,"VALID")=1,"READY","INVALID - EVIDENCE B LINK"))</x:f>
      </x:c>
      <x:c r="Q163" s="34" t="str">
        <x:f>IF(A163="","",IF(AND(D163&lt;&gt;"",F163&lt;&gt;""),"VALID","INVALID - STATEMENT REQUIRED"))</x:f>
      </x:c>
      <x:c r="R163" s="34" t="str">
        <x:f>IF(A163="","",IF(AND(K163="VALID",L163="VALID",M163="VALID",N163="VALID",O163="READY",P163="READY",Q163="VALID",B163&lt;&gt;"",J163&lt;&gt;""),"VALID","INVALID - CONTROL / LINK"))</x:f>
      </x:c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34" t="str">
        <x:f>IF(A164="","",IF(AND(COUNTIF(LISTS!$F$2:$F$9,C164)=1,C164=UPPER(C164)),"VALID","INVALID"))</x:f>
      </x:c>
      <x:c r="L164" s="34" t="str">
        <x:f>IF(A164="","",IF(AND(COUNTIF(LISTS!$G$2:$G$3,H164)=1,H164=UPPER(H164)),"VALID","INVALID"))</x:f>
      </x:c>
      <x:c r="M164" s="34" t="str">
        <x:f>IF(A164="","",IF(AND(COUNTIF(LISTS!$H$2:$H$4,I164)=1,I164=UPPER(I164)),"VALID","INVALID"))</x:f>
      </x:c>
      <x:c r="N164" s="34" t="str">
        <x:f>IF(A164="","",IF(AND(E164&lt;&gt;"",G164&lt;&gt;"",E164&lt;&gt;G164),"VALID","INVALID - DISTINCT EVIDENCE REQUIRED"))</x:f>
      </x:c>
      <x:c r="O164" s="34" t="str">
        <x:f>IF(A164="","",IF(COUNTIFS(EVIDENCE_PACKET!$A$6:$A$205,E164,EVIDENCE_PACKET!$B$6:$B$205,B164,EVIDENCE_PACKET!$O$6:$O$205,"VALID")=1,"READY","INVALID - EVIDENCE A LINK"))</x:f>
      </x:c>
      <x:c r="P164" s="34" t="str">
        <x:f>IF(A164="","",IF(COUNTIFS(EVIDENCE_PACKET!$A$6:$A$205,G164,EVIDENCE_PACKET!$B$6:$B$205,B164,EVIDENCE_PACKET!$O$6:$O$205,"VALID")=1,"READY","INVALID - EVIDENCE B LINK"))</x:f>
      </x:c>
      <x:c r="Q164" s="34" t="str">
        <x:f>IF(A164="","",IF(AND(D164&lt;&gt;"",F164&lt;&gt;""),"VALID","INVALID - STATEMENT REQUIRED"))</x:f>
      </x:c>
      <x:c r="R164" s="34" t="str">
        <x:f>IF(A164="","",IF(AND(K164="VALID",L164="VALID",M164="VALID",N164="VALID",O164="READY",P164="READY",Q164="VALID",B164&lt;&gt;"",J164&lt;&gt;""),"VALID","INVALID - CONTROL / LINK"))</x:f>
      </x:c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34" t="str">
        <x:f>IF(A165="","",IF(AND(COUNTIF(LISTS!$F$2:$F$9,C165)=1,C165=UPPER(C165)),"VALID","INVALID"))</x:f>
      </x:c>
      <x:c r="L165" s="34" t="str">
        <x:f>IF(A165="","",IF(AND(COUNTIF(LISTS!$G$2:$G$3,H165)=1,H165=UPPER(H165)),"VALID","INVALID"))</x:f>
      </x:c>
      <x:c r="M165" s="34" t="str">
        <x:f>IF(A165="","",IF(AND(COUNTIF(LISTS!$H$2:$H$4,I165)=1,I165=UPPER(I165)),"VALID","INVALID"))</x:f>
      </x:c>
      <x:c r="N165" s="34" t="str">
        <x:f>IF(A165="","",IF(AND(E165&lt;&gt;"",G165&lt;&gt;"",E165&lt;&gt;G165),"VALID","INVALID - DISTINCT EVIDENCE REQUIRED"))</x:f>
      </x:c>
      <x:c r="O165" s="34" t="str">
        <x:f>IF(A165="","",IF(COUNTIFS(EVIDENCE_PACKET!$A$6:$A$205,E165,EVIDENCE_PACKET!$B$6:$B$205,B165,EVIDENCE_PACKET!$O$6:$O$205,"VALID")=1,"READY","INVALID - EVIDENCE A LINK"))</x:f>
      </x:c>
      <x:c r="P165" s="34" t="str">
        <x:f>IF(A165="","",IF(COUNTIFS(EVIDENCE_PACKET!$A$6:$A$205,G165,EVIDENCE_PACKET!$B$6:$B$205,B165,EVIDENCE_PACKET!$O$6:$O$205,"VALID")=1,"READY","INVALID - EVIDENCE B LINK"))</x:f>
      </x:c>
      <x:c r="Q165" s="34" t="str">
        <x:f>IF(A165="","",IF(AND(D165&lt;&gt;"",F165&lt;&gt;""),"VALID","INVALID - STATEMENT REQUIRED"))</x:f>
      </x:c>
      <x:c r="R165" s="34" t="str">
        <x:f>IF(A165="","",IF(AND(K165="VALID",L165="VALID",M165="VALID",N165="VALID",O165="READY",P165="READY",Q165="VALID",B165&lt;&gt;"",J165&lt;&gt;""),"VALID","INVALID - CONTROL / LINK"))</x:f>
      </x:c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34" t="str">
        <x:f>IF(A166="","",IF(AND(COUNTIF(LISTS!$F$2:$F$9,C166)=1,C166=UPPER(C166)),"VALID","INVALID"))</x:f>
      </x:c>
      <x:c r="L166" s="34" t="str">
        <x:f>IF(A166="","",IF(AND(COUNTIF(LISTS!$G$2:$G$3,H166)=1,H166=UPPER(H166)),"VALID","INVALID"))</x:f>
      </x:c>
      <x:c r="M166" s="34" t="str">
        <x:f>IF(A166="","",IF(AND(COUNTIF(LISTS!$H$2:$H$4,I166)=1,I166=UPPER(I166)),"VALID","INVALID"))</x:f>
      </x:c>
      <x:c r="N166" s="34" t="str">
        <x:f>IF(A166="","",IF(AND(E166&lt;&gt;"",G166&lt;&gt;"",E166&lt;&gt;G166),"VALID","INVALID - DISTINCT EVIDENCE REQUIRED"))</x:f>
      </x:c>
      <x:c r="O166" s="34" t="str">
        <x:f>IF(A166="","",IF(COUNTIFS(EVIDENCE_PACKET!$A$6:$A$205,E166,EVIDENCE_PACKET!$B$6:$B$205,B166,EVIDENCE_PACKET!$O$6:$O$205,"VALID")=1,"READY","INVALID - EVIDENCE A LINK"))</x:f>
      </x:c>
      <x:c r="P166" s="34" t="str">
        <x:f>IF(A166="","",IF(COUNTIFS(EVIDENCE_PACKET!$A$6:$A$205,G166,EVIDENCE_PACKET!$B$6:$B$205,B166,EVIDENCE_PACKET!$O$6:$O$205,"VALID")=1,"READY","INVALID - EVIDENCE B LINK"))</x:f>
      </x:c>
      <x:c r="Q166" s="34" t="str">
        <x:f>IF(A166="","",IF(AND(D166&lt;&gt;"",F166&lt;&gt;""),"VALID","INVALID - STATEMENT REQUIRED"))</x:f>
      </x:c>
      <x:c r="R166" s="34" t="str">
        <x:f>IF(A166="","",IF(AND(K166="VALID",L166="VALID",M166="VALID",N166="VALID",O166="READY",P166="READY",Q166="VALID",B166&lt;&gt;"",J166&lt;&gt;""),"VALID","INVALID - CONTROL / LINK"))</x:f>
      </x:c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34" t="str">
        <x:f>IF(A167="","",IF(AND(COUNTIF(LISTS!$F$2:$F$9,C167)=1,C167=UPPER(C167)),"VALID","INVALID"))</x:f>
      </x:c>
      <x:c r="L167" s="34" t="str">
        <x:f>IF(A167="","",IF(AND(COUNTIF(LISTS!$G$2:$G$3,H167)=1,H167=UPPER(H167)),"VALID","INVALID"))</x:f>
      </x:c>
      <x:c r="M167" s="34" t="str">
        <x:f>IF(A167="","",IF(AND(COUNTIF(LISTS!$H$2:$H$4,I167)=1,I167=UPPER(I167)),"VALID","INVALID"))</x:f>
      </x:c>
      <x:c r="N167" s="34" t="str">
        <x:f>IF(A167="","",IF(AND(E167&lt;&gt;"",G167&lt;&gt;"",E167&lt;&gt;G167),"VALID","INVALID - DISTINCT EVIDENCE REQUIRED"))</x:f>
      </x:c>
      <x:c r="O167" s="34" t="str">
        <x:f>IF(A167="","",IF(COUNTIFS(EVIDENCE_PACKET!$A$6:$A$205,E167,EVIDENCE_PACKET!$B$6:$B$205,B167,EVIDENCE_PACKET!$O$6:$O$205,"VALID")=1,"READY","INVALID - EVIDENCE A LINK"))</x:f>
      </x:c>
      <x:c r="P167" s="34" t="str">
        <x:f>IF(A167="","",IF(COUNTIFS(EVIDENCE_PACKET!$A$6:$A$205,G167,EVIDENCE_PACKET!$B$6:$B$205,B167,EVIDENCE_PACKET!$O$6:$O$205,"VALID")=1,"READY","INVALID - EVIDENCE B LINK"))</x:f>
      </x:c>
      <x:c r="Q167" s="34" t="str">
        <x:f>IF(A167="","",IF(AND(D167&lt;&gt;"",F167&lt;&gt;""),"VALID","INVALID - STATEMENT REQUIRED"))</x:f>
      </x:c>
      <x:c r="R167" s="34" t="str">
        <x:f>IF(A167="","",IF(AND(K167="VALID",L167="VALID",M167="VALID",N167="VALID",O167="READY",P167="READY",Q167="VALID",B167&lt;&gt;"",J167&lt;&gt;""),"VALID","INVALID - CONTROL / LINK"))</x:f>
      </x:c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34" t="str">
        <x:f>IF(A168="","",IF(AND(COUNTIF(LISTS!$F$2:$F$9,C168)=1,C168=UPPER(C168)),"VALID","INVALID"))</x:f>
      </x:c>
      <x:c r="L168" s="34" t="str">
        <x:f>IF(A168="","",IF(AND(COUNTIF(LISTS!$G$2:$G$3,H168)=1,H168=UPPER(H168)),"VALID","INVALID"))</x:f>
      </x:c>
      <x:c r="M168" s="34" t="str">
        <x:f>IF(A168="","",IF(AND(COUNTIF(LISTS!$H$2:$H$4,I168)=1,I168=UPPER(I168)),"VALID","INVALID"))</x:f>
      </x:c>
      <x:c r="N168" s="34" t="str">
        <x:f>IF(A168="","",IF(AND(E168&lt;&gt;"",G168&lt;&gt;"",E168&lt;&gt;G168),"VALID","INVALID - DISTINCT EVIDENCE REQUIRED"))</x:f>
      </x:c>
      <x:c r="O168" s="34" t="str">
        <x:f>IF(A168="","",IF(COUNTIFS(EVIDENCE_PACKET!$A$6:$A$205,E168,EVIDENCE_PACKET!$B$6:$B$205,B168,EVIDENCE_PACKET!$O$6:$O$205,"VALID")=1,"READY","INVALID - EVIDENCE A LINK"))</x:f>
      </x:c>
      <x:c r="P168" s="34" t="str">
        <x:f>IF(A168="","",IF(COUNTIFS(EVIDENCE_PACKET!$A$6:$A$205,G168,EVIDENCE_PACKET!$B$6:$B$205,B168,EVIDENCE_PACKET!$O$6:$O$205,"VALID")=1,"READY","INVALID - EVIDENCE B LINK"))</x:f>
      </x:c>
      <x:c r="Q168" s="34" t="str">
        <x:f>IF(A168="","",IF(AND(D168&lt;&gt;"",F168&lt;&gt;""),"VALID","INVALID - STATEMENT REQUIRED"))</x:f>
      </x:c>
      <x:c r="R168" s="34" t="str">
        <x:f>IF(A168="","",IF(AND(K168="VALID",L168="VALID",M168="VALID",N168="VALID",O168="READY",P168="READY",Q168="VALID",B168&lt;&gt;"",J168&lt;&gt;""),"VALID","INVALID - CONTROL / LINK"))</x:f>
      </x:c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34" t="str">
        <x:f>IF(A169="","",IF(AND(COUNTIF(LISTS!$F$2:$F$9,C169)=1,C169=UPPER(C169)),"VALID","INVALID"))</x:f>
      </x:c>
      <x:c r="L169" s="34" t="str">
        <x:f>IF(A169="","",IF(AND(COUNTIF(LISTS!$G$2:$G$3,H169)=1,H169=UPPER(H169)),"VALID","INVALID"))</x:f>
      </x:c>
      <x:c r="M169" s="34" t="str">
        <x:f>IF(A169="","",IF(AND(COUNTIF(LISTS!$H$2:$H$4,I169)=1,I169=UPPER(I169)),"VALID","INVALID"))</x:f>
      </x:c>
      <x:c r="N169" s="34" t="str">
        <x:f>IF(A169="","",IF(AND(E169&lt;&gt;"",G169&lt;&gt;"",E169&lt;&gt;G169),"VALID","INVALID - DISTINCT EVIDENCE REQUIRED"))</x:f>
      </x:c>
      <x:c r="O169" s="34" t="str">
        <x:f>IF(A169="","",IF(COUNTIFS(EVIDENCE_PACKET!$A$6:$A$205,E169,EVIDENCE_PACKET!$B$6:$B$205,B169,EVIDENCE_PACKET!$O$6:$O$205,"VALID")=1,"READY","INVALID - EVIDENCE A LINK"))</x:f>
      </x:c>
      <x:c r="P169" s="34" t="str">
        <x:f>IF(A169="","",IF(COUNTIFS(EVIDENCE_PACKET!$A$6:$A$205,G169,EVIDENCE_PACKET!$B$6:$B$205,B169,EVIDENCE_PACKET!$O$6:$O$205,"VALID")=1,"READY","INVALID - EVIDENCE B LINK"))</x:f>
      </x:c>
      <x:c r="Q169" s="34" t="str">
        <x:f>IF(A169="","",IF(AND(D169&lt;&gt;"",F169&lt;&gt;""),"VALID","INVALID - STATEMENT REQUIRED"))</x:f>
      </x:c>
      <x:c r="R169" s="34" t="str">
        <x:f>IF(A169="","",IF(AND(K169="VALID",L169="VALID",M169="VALID",N169="VALID",O169="READY",P169="READY",Q169="VALID",B169&lt;&gt;"",J169&lt;&gt;""),"VALID","INVALID - CONTROL / LINK"))</x:f>
      </x:c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34" t="str">
        <x:f>IF(A170="","",IF(AND(COUNTIF(LISTS!$F$2:$F$9,C170)=1,C170=UPPER(C170)),"VALID","INVALID"))</x:f>
      </x:c>
      <x:c r="L170" s="34" t="str">
        <x:f>IF(A170="","",IF(AND(COUNTIF(LISTS!$G$2:$G$3,H170)=1,H170=UPPER(H170)),"VALID","INVALID"))</x:f>
      </x:c>
      <x:c r="M170" s="34" t="str">
        <x:f>IF(A170="","",IF(AND(COUNTIF(LISTS!$H$2:$H$4,I170)=1,I170=UPPER(I170)),"VALID","INVALID"))</x:f>
      </x:c>
      <x:c r="N170" s="34" t="str">
        <x:f>IF(A170="","",IF(AND(E170&lt;&gt;"",G170&lt;&gt;"",E170&lt;&gt;G170),"VALID","INVALID - DISTINCT EVIDENCE REQUIRED"))</x:f>
      </x:c>
      <x:c r="O170" s="34" t="str">
        <x:f>IF(A170="","",IF(COUNTIFS(EVIDENCE_PACKET!$A$6:$A$205,E170,EVIDENCE_PACKET!$B$6:$B$205,B170,EVIDENCE_PACKET!$O$6:$O$205,"VALID")=1,"READY","INVALID - EVIDENCE A LINK"))</x:f>
      </x:c>
      <x:c r="P170" s="34" t="str">
        <x:f>IF(A170="","",IF(COUNTIFS(EVIDENCE_PACKET!$A$6:$A$205,G170,EVIDENCE_PACKET!$B$6:$B$205,B170,EVIDENCE_PACKET!$O$6:$O$205,"VALID")=1,"READY","INVALID - EVIDENCE B LINK"))</x:f>
      </x:c>
      <x:c r="Q170" s="34" t="str">
        <x:f>IF(A170="","",IF(AND(D170&lt;&gt;"",F170&lt;&gt;""),"VALID","INVALID - STATEMENT REQUIRED"))</x:f>
      </x:c>
      <x:c r="R170" s="34" t="str">
        <x:f>IF(A170="","",IF(AND(K170="VALID",L170="VALID",M170="VALID",N170="VALID",O170="READY",P170="READY",Q170="VALID",B170&lt;&gt;"",J170&lt;&gt;""),"VALID","INVALID - CONTROL / LINK"))</x:f>
      </x:c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34" t="str">
        <x:f>IF(A171="","",IF(AND(COUNTIF(LISTS!$F$2:$F$9,C171)=1,C171=UPPER(C171)),"VALID","INVALID"))</x:f>
      </x:c>
      <x:c r="L171" s="34" t="str">
        <x:f>IF(A171="","",IF(AND(COUNTIF(LISTS!$G$2:$G$3,H171)=1,H171=UPPER(H171)),"VALID","INVALID"))</x:f>
      </x:c>
      <x:c r="M171" s="34" t="str">
        <x:f>IF(A171="","",IF(AND(COUNTIF(LISTS!$H$2:$H$4,I171)=1,I171=UPPER(I171)),"VALID","INVALID"))</x:f>
      </x:c>
      <x:c r="N171" s="34" t="str">
        <x:f>IF(A171="","",IF(AND(E171&lt;&gt;"",G171&lt;&gt;"",E171&lt;&gt;G171),"VALID","INVALID - DISTINCT EVIDENCE REQUIRED"))</x:f>
      </x:c>
      <x:c r="O171" s="34" t="str">
        <x:f>IF(A171="","",IF(COUNTIFS(EVIDENCE_PACKET!$A$6:$A$205,E171,EVIDENCE_PACKET!$B$6:$B$205,B171,EVIDENCE_PACKET!$O$6:$O$205,"VALID")=1,"READY","INVALID - EVIDENCE A LINK"))</x:f>
      </x:c>
      <x:c r="P171" s="34" t="str">
        <x:f>IF(A171="","",IF(COUNTIFS(EVIDENCE_PACKET!$A$6:$A$205,G171,EVIDENCE_PACKET!$B$6:$B$205,B171,EVIDENCE_PACKET!$O$6:$O$205,"VALID")=1,"READY","INVALID - EVIDENCE B LINK"))</x:f>
      </x:c>
      <x:c r="Q171" s="34" t="str">
        <x:f>IF(A171="","",IF(AND(D171&lt;&gt;"",F171&lt;&gt;""),"VALID","INVALID - STATEMENT REQUIRED"))</x:f>
      </x:c>
      <x:c r="R171" s="34" t="str">
        <x:f>IF(A171="","",IF(AND(K171="VALID",L171="VALID",M171="VALID",N171="VALID",O171="READY",P171="READY",Q171="VALID",B171&lt;&gt;"",J171&lt;&gt;""),"VALID","INVALID - CONTROL / LINK"))</x:f>
      </x:c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34" t="str">
        <x:f>IF(A172="","",IF(AND(COUNTIF(LISTS!$F$2:$F$9,C172)=1,C172=UPPER(C172)),"VALID","INVALID"))</x:f>
      </x:c>
      <x:c r="L172" s="34" t="str">
        <x:f>IF(A172="","",IF(AND(COUNTIF(LISTS!$G$2:$G$3,H172)=1,H172=UPPER(H172)),"VALID","INVALID"))</x:f>
      </x:c>
      <x:c r="M172" s="34" t="str">
        <x:f>IF(A172="","",IF(AND(COUNTIF(LISTS!$H$2:$H$4,I172)=1,I172=UPPER(I172)),"VALID","INVALID"))</x:f>
      </x:c>
      <x:c r="N172" s="34" t="str">
        <x:f>IF(A172="","",IF(AND(E172&lt;&gt;"",G172&lt;&gt;"",E172&lt;&gt;G172),"VALID","INVALID - DISTINCT EVIDENCE REQUIRED"))</x:f>
      </x:c>
      <x:c r="O172" s="34" t="str">
        <x:f>IF(A172="","",IF(COUNTIFS(EVIDENCE_PACKET!$A$6:$A$205,E172,EVIDENCE_PACKET!$B$6:$B$205,B172,EVIDENCE_PACKET!$O$6:$O$205,"VALID")=1,"READY","INVALID - EVIDENCE A LINK"))</x:f>
      </x:c>
      <x:c r="P172" s="34" t="str">
        <x:f>IF(A172="","",IF(COUNTIFS(EVIDENCE_PACKET!$A$6:$A$205,G172,EVIDENCE_PACKET!$B$6:$B$205,B172,EVIDENCE_PACKET!$O$6:$O$205,"VALID")=1,"READY","INVALID - EVIDENCE B LINK"))</x:f>
      </x:c>
      <x:c r="Q172" s="34" t="str">
        <x:f>IF(A172="","",IF(AND(D172&lt;&gt;"",F172&lt;&gt;""),"VALID","INVALID - STATEMENT REQUIRED"))</x:f>
      </x:c>
      <x:c r="R172" s="34" t="str">
        <x:f>IF(A172="","",IF(AND(K172="VALID",L172="VALID",M172="VALID",N172="VALID",O172="READY",P172="READY",Q172="VALID",B172&lt;&gt;"",J172&lt;&gt;""),"VALID","INVALID - CONTROL / LINK"))</x:f>
      </x:c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34" t="str">
        <x:f>IF(A173="","",IF(AND(COUNTIF(LISTS!$F$2:$F$9,C173)=1,C173=UPPER(C173)),"VALID","INVALID"))</x:f>
      </x:c>
      <x:c r="L173" s="34" t="str">
        <x:f>IF(A173="","",IF(AND(COUNTIF(LISTS!$G$2:$G$3,H173)=1,H173=UPPER(H173)),"VALID","INVALID"))</x:f>
      </x:c>
      <x:c r="M173" s="34" t="str">
        <x:f>IF(A173="","",IF(AND(COUNTIF(LISTS!$H$2:$H$4,I173)=1,I173=UPPER(I173)),"VALID","INVALID"))</x:f>
      </x:c>
      <x:c r="N173" s="34" t="str">
        <x:f>IF(A173="","",IF(AND(E173&lt;&gt;"",G173&lt;&gt;"",E173&lt;&gt;G173),"VALID","INVALID - DISTINCT EVIDENCE REQUIRED"))</x:f>
      </x:c>
      <x:c r="O173" s="34" t="str">
        <x:f>IF(A173="","",IF(COUNTIFS(EVIDENCE_PACKET!$A$6:$A$205,E173,EVIDENCE_PACKET!$B$6:$B$205,B173,EVIDENCE_PACKET!$O$6:$O$205,"VALID")=1,"READY","INVALID - EVIDENCE A LINK"))</x:f>
      </x:c>
      <x:c r="P173" s="34" t="str">
        <x:f>IF(A173="","",IF(COUNTIFS(EVIDENCE_PACKET!$A$6:$A$205,G173,EVIDENCE_PACKET!$B$6:$B$205,B173,EVIDENCE_PACKET!$O$6:$O$205,"VALID")=1,"READY","INVALID - EVIDENCE B LINK"))</x:f>
      </x:c>
      <x:c r="Q173" s="34" t="str">
        <x:f>IF(A173="","",IF(AND(D173&lt;&gt;"",F173&lt;&gt;""),"VALID","INVALID - STATEMENT REQUIRED"))</x:f>
      </x:c>
      <x:c r="R173" s="34" t="str">
        <x:f>IF(A173="","",IF(AND(K173="VALID",L173="VALID",M173="VALID",N173="VALID",O173="READY",P173="READY",Q173="VALID",B173&lt;&gt;"",J173&lt;&gt;""),"VALID","INVALID - CONTROL / LINK"))</x:f>
      </x:c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34" t="str">
        <x:f>IF(A174="","",IF(AND(COUNTIF(LISTS!$F$2:$F$9,C174)=1,C174=UPPER(C174)),"VALID","INVALID"))</x:f>
      </x:c>
      <x:c r="L174" s="34" t="str">
        <x:f>IF(A174="","",IF(AND(COUNTIF(LISTS!$G$2:$G$3,H174)=1,H174=UPPER(H174)),"VALID","INVALID"))</x:f>
      </x:c>
      <x:c r="M174" s="34" t="str">
        <x:f>IF(A174="","",IF(AND(COUNTIF(LISTS!$H$2:$H$4,I174)=1,I174=UPPER(I174)),"VALID","INVALID"))</x:f>
      </x:c>
      <x:c r="N174" s="34" t="str">
        <x:f>IF(A174="","",IF(AND(E174&lt;&gt;"",G174&lt;&gt;"",E174&lt;&gt;G174),"VALID","INVALID - DISTINCT EVIDENCE REQUIRED"))</x:f>
      </x:c>
      <x:c r="O174" s="34" t="str">
        <x:f>IF(A174="","",IF(COUNTIFS(EVIDENCE_PACKET!$A$6:$A$205,E174,EVIDENCE_PACKET!$B$6:$B$205,B174,EVIDENCE_PACKET!$O$6:$O$205,"VALID")=1,"READY","INVALID - EVIDENCE A LINK"))</x:f>
      </x:c>
      <x:c r="P174" s="34" t="str">
        <x:f>IF(A174="","",IF(COUNTIFS(EVIDENCE_PACKET!$A$6:$A$205,G174,EVIDENCE_PACKET!$B$6:$B$205,B174,EVIDENCE_PACKET!$O$6:$O$205,"VALID")=1,"READY","INVALID - EVIDENCE B LINK"))</x:f>
      </x:c>
      <x:c r="Q174" s="34" t="str">
        <x:f>IF(A174="","",IF(AND(D174&lt;&gt;"",F174&lt;&gt;""),"VALID","INVALID - STATEMENT REQUIRED"))</x:f>
      </x:c>
      <x:c r="R174" s="34" t="str">
        <x:f>IF(A174="","",IF(AND(K174="VALID",L174="VALID",M174="VALID",N174="VALID",O174="READY",P174="READY",Q174="VALID",B174&lt;&gt;"",J174&lt;&gt;""),"VALID","INVALID - CONTROL / LINK"))</x:f>
      </x:c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34" t="str">
        <x:f>IF(A175="","",IF(AND(COUNTIF(LISTS!$F$2:$F$9,C175)=1,C175=UPPER(C175)),"VALID","INVALID"))</x:f>
      </x:c>
      <x:c r="L175" s="34" t="str">
        <x:f>IF(A175="","",IF(AND(COUNTIF(LISTS!$G$2:$G$3,H175)=1,H175=UPPER(H175)),"VALID","INVALID"))</x:f>
      </x:c>
      <x:c r="M175" s="34" t="str">
        <x:f>IF(A175="","",IF(AND(COUNTIF(LISTS!$H$2:$H$4,I175)=1,I175=UPPER(I175)),"VALID","INVALID"))</x:f>
      </x:c>
      <x:c r="N175" s="34" t="str">
        <x:f>IF(A175="","",IF(AND(E175&lt;&gt;"",G175&lt;&gt;"",E175&lt;&gt;G175),"VALID","INVALID - DISTINCT EVIDENCE REQUIRED"))</x:f>
      </x:c>
      <x:c r="O175" s="34" t="str">
        <x:f>IF(A175="","",IF(COUNTIFS(EVIDENCE_PACKET!$A$6:$A$205,E175,EVIDENCE_PACKET!$B$6:$B$205,B175,EVIDENCE_PACKET!$O$6:$O$205,"VALID")=1,"READY","INVALID - EVIDENCE A LINK"))</x:f>
      </x:c>
      <x:c r="P175" s="34" t="str">
        <x:f>IF(A175="","",IF(COUNTIFS(EVIDENCE_PACKET!$A$6:$A$205,G175,EVIDENCE_PACKET!$B$6:$B$205,B175,EVIDENCE_PACKET!$O$6:$O$205,"VALID")=1,"READY","INVALID - EVIDENCE B LINK"))</x:f>
      </x:c>
      <x:c r="Q175" s="34" t="str">
        <x:f>IF(A175="","",IF(AND(D175&lt;&gt;"",F175&lt;&gt;""),"VALID","INVALID - STATEMENT REQUIRED"))</x:f>
      </x:c>
      <x:c r="R175" s="34" t="str">
        <x:f>IF(A175="","",IF(AND(K175="VALID",L175="VALID",M175="VALID",N175="VALID",O175="READY",P175="READY",Q175="VALID",B175&lt;&gt;"",J175&lt;&gt;""),"VALID","INVALID - CONTROL / LINK"))</x:f>
      </x:c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34" t="str">
        <x:f>IF(A176="","",IF(AND(COUNTIF(LISTS!$F$2:$F$9,C176)=1,C176=UPPER(C176)),"VALID","INVALID"))</x:f>
      </x:c>
      <x:c r="L176" s="34" t="str">
        <x:f>IF(A176="","",IF(AND(COUNTIF(LISTS!$G$2:$G$3,H176)=1,H176=UPPER(H176)),"VALID","INVALID"))</x:f>
      </x:c>
      <x:c r="M176" s="34" t="str">
        <x:f>IF(A176="","",IF(AND(COUNTIF(LISTS!$H$2:$H$4,I176)=1,I176=UPPER(I176)),"VALID","INVALID"))</x:f>
      </x:c>
      <x:c r="N176" s="34" t="str">
        <x:f>IF(A176="","",IF(AND(E176&lt;&gt;"",G176&lt;&gt;"",E176&lt;&gt;G176),"VALID","INVALID - DISTINCT EVIDENCE REQUIRED"))</x:f>
      </x:c>
      <x:c r="O176" s="34" t="str">
        <x:f>IF(A176="","",IF(COUNTIFS(EVIDENCE_PACKET!$A$6:$A$205,E176,EVIDENCE_PACKET!$B$6:$B$205,B176,EVIDENCE_PACKET!$O$6:$O$205,"VALID")=1,"READY","INVALID - EVIDENCE A LINK"))</x:f>
      </x:c>
      <x:c r="P176" s="34" t="str">
        <x:f>IF(A176="","",IF(COUNTIFS(EVIDENCE_PACKET!$A$6:$A$205,G176,EVIDENCE_PACKET!$B$6:$B$205,B176,EVIDENCE_PACKET!$O$6:$O$205,"VALID")=1,"READY","INVALID - EVIDENCE B LINK"))</x:f>
      </x:c>
      <x:c r="Q176" s="34" t="str">
        <x:f>IF(A176="","",IF(AND(D176&lt;&gt;"",F176&lt;&gt;""),"VALID","INVALID - STATEMENT REQUIRED"))</x:f>
      </x:c>
      <x:c r="R176" s="34" t="str">
        <x:f>IF(A176="","",IF(AND(K176="VALID",L176="VALID",M176="VALID",N176="VALID",O176="READY",P176="READY",Q176="VALID",B176&lt;&gt;"",J176&lt;&gt;""),"VALID","INVALID - CONTROL / LINK"))</x:f>
      </x:c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34" t="str">
        <x:f>IF(A177="","",IF(AND(COUNTIF(LISTS!$F$2:$F$9,C177)=1,C177=UPPER(C177)),"VALID","INVALID"))</x:f>
      </x:c>
      <x:c r="L177" s="34" t="str">
        <x:f>IF(A177="","",IF(AND(COUNTIF(LISTS!$G$2:$G$3,H177)=1,H177=UPPER(H177)),"VALID","INVALID"))</x:f>
      </x:c>
      <x:c r="M177" s="34" t="str">
        <x:f>IF(A177="","",IF(AND(COUNTIF(LISTS!$H$2:$H$4,I177)=1,I177=UPPER(I177)),"VALID","INVALID"))</x:f>
      </x:c>
      <x:c r="N177" s="34" t="str">
        <x:f>IF(A177="","",IF(AND(E177&lt;&gt;"",G177&lt;&gt;"",E177&lt;&gt;G177),"VALID","INVALID - DISTINCT EVIDENCE REQUIRED"))</x:f>
      </x:c>
      <x:c r="O177" s="34" t="str">
        <x:f>IF(A177="","",IF(COUNTIFS(EVIDENCE_PACKET!$A$6:$A$205,E177,EVIDENCE_PACKET!$B$6:$B$205,B177,EVIDENCE_PACKET!$O$6:$O$205,"VALID")=1,"READY","INVALID - EVIDENCE A LINK"))</x:f>
      </x:c>
      <x:c r="P177" s="34" t="str">
        <x:f>IF(A177="","",IF(COUNTIFS(EVIDENCE_PACKET!$A$6:$A$205,G177,EVIDENCE_PACKET!$B$6:$B$205,B177,EVIDENCE_PACKET!$O$6:$O$205,"VALID")=1,"READY","INVALID - EVIDENCE B LINK"))</x:f>
      </x:c>
      <x:c r="Q177" s="34" t="str">
        <x:f>IF(A177="","",IF(AND(D177&lt;&gt;"",F177&lt;&gt;""),"VALID","INVALID - STATEMENT REQUIRED"))</x:f>
      </x:c>
      <x:c r="R177" s="34" t="str">
        <x:f>IF(A177="","",IF(AND(K177="VALID",L177="VALID",M177="VALID",N177="VALID",O177="READY",P177="READY",Q177="VALID",B177&lt;&gt;"",J177&lt;&gt;""),"VALID","INVALID - CONTROL / LINK"))</x:f>
      </x:c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34" t="str">
        <x:f>IF(A178="","",IF(AND(COUNTIF(LISTS!$F$2:$F$9,C178)=1,C178=UPPER(C178)),"VALID","INVALID"))</x:f>
      </x:c>
      <x:c r="L178" s="34" t="str">
        <x:f>IF(A178="","",IF(AND(COUNTIF(LISTS!$G$2:$G$3,H178)=1,H178=UPPER(H178)),"VALID","INVALID"))</x:f>
      </x:c>
      <x:c r="M178" s="34" t="str">
        <x:f>IF(A178="","",IF(AND(COUNTIF(LISTS!$H$2:$H$4,I178)=1,I178=UPPER(I178)),"VALID","INVALID"))</x:f>
      </x:c>
      <x:c r="N178" s="34" t="str">
        <x:f>IF(A178="","",IF(AND(E178&lt;&gt;"",G178&lt;&gt;"",E178&lt;&gt;G178),"VALID","INVALID - DISTINCT EVIDENCE REQUIRED"))</x:f>
      </x:c>
      <x:c r="O178" s="34" t="str">
        <x:f>IF(A178="","",IF(COUNTIFS(EVIDENCE_PACKET!$A$6:$A$205,E178,EVIDENCE_PACKET!$B$6:$B$205,B178,EVIDENCE_PACKET!$O$6:$O$205,"VALID")=1,"READY","INVALID - EVIDENCE A LINK"))</x:f>
      </x:c>
      <x:c r="P178" s="34" t="str">
        <x:f>IF(A178="","",IF(COUNTIFS(EVIDENCE_PACKET!$A$6:$A$205,G178,EVIDENCE_PACKET!$B$6:$B$205,B178,EVIDENCE_PACKET!$O$6:$O$205,"VALID")=1,"READY","INVALID - EVIDENCE B LINK"))</x:f>
      </x:c>
      <x:c r="Q178" s="34" t="str">
        <x:f>IF(A178="","",IF(AND(D178&lt;&gt;"",F178&lt;&gt;""),"VALID","INVALID - STATEMENT REQUIRED"))</x:f>
      </x:c>
      <x:c r="R178" s="34" t="str">
        <x:f>IF(A178="","",IF(AND(K178="VALID",L178="VALID",M178="VALID",N178="VALID",O178="READY",P178="READY",Q178="VALID",B178&lt;&gt;"",J178&lt;&gt;""),"VALID","INVALID - CONTROL / LINK"))</x:f>
      </x:c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34" t="str">
        <x:f>IF(A179="","",IF(AND(COUNTIF(LISTS!$F$2:$F$9,C179)=1,C179=UPPER(C179)),"VALID","INVALID"))</x:f>
      </x:c>
      <x:c r="L179" s="34" t="str">
        <x:f>IF(A179="","",IF(AND(COUNTIF(LISTS!$G$2:$G$3,H179)=1,H179=UPPER(H179)),"VALID","INVALID"))</x:f>
      </x:c>
      <x:c r="M179" s="34" t="str">
        <x:f>IF(A179="","",IF(AND(COUNTIF(LISTS!$H$2:$H$4,I179)=1,I179=UPPER(I179)),"VALID","INVALID"))</x:f>
      </x:c>
      <x:c r="N179" s="34" t="str">
        <x:f>IF(A179="","",IF(AND(E179&lt;&gt;"",G179&lt;&gt;"",E179&lt;&gt;G179),"VALID","INVALID - DISTINCT EVIDENCE REQUIRED"))</x:f>
      </x:c>
      <x:c r="O179" s="34" t="str">
        <x:f>IF(A179="","",IF(COUNTIFS(EVIDENCE_PACKET!$A$6:$A$205,E179,EVIDENCE_PACKET!$B$6:$B$205,B179,EVIDENCE_PACKET!$O$6:$O$205,"VALID")=1,"READY","INVALID - EVIDENCE A LINK"))</x:f>
      </x:c>
      <x:c r="P179" s="34" t="str">
        <x:f>IF(A179="","",IF(COUNTIFS(EVIDENCE_PACKET!$A$6:$A$205,G179,EVIDENCE_PACKET!$B$6:$B$205,B179,EVIDENCE_PACKET!$O$6:$O$205,"VALID")=1,"READY","INVALID - EVIDENCE B LINK"))</x:f>
      </x:c>
      <x:c r="Q179" s="34" t="str">
        <x:f>IF(A179="","",IF(AND(D179&lt;&gt;"",F179&lt;&gt;""),"VALID","INVALID - STATEMENT REQUIRED"))</x:f>
      </x:c>
      <x:c r="R179" s="34" t="str">
        <x:f>IF(A179="","",IF(AND(K179="VALID",L179="VALID",M179="VALID",N179="VALID",O179="READY",P179="READY",Q179="VALID",B179&lt;&gt;"",J179&lt;&gt;""),"VALID","INVALID - CONTROL / LINK"))</x:f>
      </x:c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34" t="str">
        <x:f>IF(A180="","",IF(AND(COUNTIF(LISTS!$F$2:$F$9,C180)=1,C180=UPPER(C180)),"VALID","INVALID"))</x:f>
      </x:c>
      <x:c r="L180" s="34" t="str">
        <x:f>IF(A180="","",IF(AND(COUNTIF(LISTS!$G$2:$G$3,H180)=1,H180=UPPER(H180)),"VALID","INVALID"))</x:f>
      </x:c>
      <x:c r="M180" s="34" t="str">
        <x:f>IF(A180="","",IF(AND(COUNTIF(LISTS!$H$2:$H$4,I180)=1,I180=UPPER(I180)),"VALID","INVALID"))</x:f>
      </x:c>
      <x:c r="N180" s="34" t="str">
        <x:f>IF(A180="","",IF(AND(E180&lt;&gt;"",G180&lt;&gt;"",E180&lt;&gt;G180),"VALID","INVALID - DISTINCT EVIDENCE REQUIRED"))</x:f>
      </x:c>
      <x:c r="O180" s="34" t="str">
        <x:f>IF(A180="","",IF(COUNTIFS(EVIDENCE_PACKET!$A$6:$A$205,E180,EVIDENCE_PACKET!$B$6:$B$205,B180,EVIDENCE_PACKET!$O$6:$O$205,"VALID")=1,"READY","INVALID - EVIDENCE A LINK"))</x:f>
      </x:c>
      <x:c r="P180" s="34" t="str">
        <x:f>IF(A180="","",IF(COUNTIFS(EVIDENCE_PACKET!$A$6:$A$205,G180,EVIDENCE_PACKET!$B$6:$B$205,B180,EVIDENCE_PACKET!$O$6:$O$205,"VALID")=1,"READY","INVALID - EVIDENCE B LINK"))</x:f>
      </x:c>
      <x:c r="Q180" s="34" t="str">
        <x:f>IF(A180="","",IF(AND(D180&lt;&gt;"",F180&lt;&gt;""),"VALID","INVALID - STATEMENT REQUIRED"))</x:f>
      </x:c>
      <x:c r="R180" s="34" t="str">
        <x:f>IF(A180="","",IF(AND(K180="VALID",L180="VALID",M180="VALID",N180="VALID",O180="READY",P180="READY",Q180="VALID",B180&lt;&gt;"",J180&lt;&gt;""),"VALID","INVALID - CONTROL / LINK"))</x:f>
      </x:c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34" t="str">
        <x:f>IF(A181="","",IF(AND(COUNTIF(LISTS!$F$2:$F$9,C181)=1,C181=UPPER(C181)),"VALID","INVALID"))</x:f>
      </x:c>
      <x:c r="L181" s="34" t="str">
        <x:f>IF(A181="","",IF(AND(COUNTIF(LISTS!$G$2:$G$3,H181)=1,H181=UPPER(H181)),"VALID","INVALID"))</x:f>
      </x:c>
      <x:c r="M181" s="34" t="str">
        <x:f>IF(A181="","",IF(AND(COUNTIF(LISTS!$H$2:$H$4,I181)=1,I181=UPPER(I181)),"VALID","INVALID"))</x:f>
      </x:c>
      <x:c r="N181" s="34" t="str">
        <x:f>IF(A181="","",IF(AND(E181&lt;&gt;"",G181&lt;&gt;"",E181&lt;&gt;G181),"VALID","INVALID - DISTINCT EVIDENCE REQUIRED"))</x:f>
      </x:c>
      <x:c r="O181" s="34" t="str">
        <x:f>IF(A181="","",IF(COUNTIFS(EVIDENCE_PACKET!$A$6:$A$205,E181,EVIDENCE_PACKET!$B$6:$B$205,B181,EVIDENCE_PACKET!$O$6:$O$205,"VALID")=1,"READY","INVALID - EVIDENCE A LINK"))</x:f>
      </x:c>
      <x:c r="P181" s="34" t="str">
        <x:f>IF(A181="","",IF(COUNTIFS(EVIDENCE_PACKET!$A$6:$A$205,G181,EVIDENCE_PACKET!$B$6:$B$205,B181,EVIDENCE_PACKET!$O$6:$O$205,"VALID")=1,"READY","INVALID - EVIDENCE B LINK"))</x:f>
      </x:c>
      <x:c r="Q181" s="34" t="str">
        <x:f>IF(A181="","",IF(AND(D181&lt;&gt;"",F181&lt;&gt;""),"VALID","INVALID - STATEMENT REQUIRED"))</x:f>
      </x:c>
      <x:c r="R181" s="34" t="str">
        <x:f>IF(A181="","",IF(AND(K181="VALID",L181="VALID",M181="VALID",N181="VALID",O181="READY",P181="READY",Q181="VALID",B181&lt;&gt;"",J181&lt;&gt;""),"VALID","INVALID - CONTROL / LINK"))</x:f>
      </x:c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34" t="str">
        <x:f>IF(A182="","",IF(AND(COUNTIF(LISTS!$F$2:$F$9,C182)=1,C182=UPPER(C182)),"VALID","INVALID"))</x:f>
      </x:c>
      <x:c r="L182" s="34" t="str">
        <x:f>IF(A182="","",IF(AND(COUNTIF(LISTS!$G$2:$G$3,H182)=1,H182=UPPER(H182)),"VALID","INVALID"))</x:f>
      </x:c>
      <x:c r="M182" s="34" t="str">
        <x:f>IF(A182="","",IF(AND(COUNTIF(LISTS!$H$2:$H$4,I182)=1,I182=UPPER(I182)),"VALID","INVALID"))</x:f>
      </x:c>
      <x:c r="N182" s="34" t="str">
        <x:f>IF(A182="","",IF(AND(E182&lt;&gt;"",G182&lt;&gt;"",E182&lt;&gt;G182),"VALID","INVALID - DISTINCT EVIDENCE REQUIRED"))</x:f>
      </x:c>
      <x:c r="O182" s="34" t="str">
        <x:f>IF(A182="","",IF(COUNTIFS(EVIDENCE_PACKET!$A$6:$A$205,E182,EVIDENCE_PACKET!$B$6:$B$205,B182,EVIDENCE_PACKET!$O$6:$O$205,"VALID")=1,"READY","INVALID - EVIDENCE A LINK"))</x:f>
      </x:c>
      <x:c r="P182" s="34" t="str">
        <x:f>IF(A182="","",IF(COUNTIFS(EVIDENCE_PACKET!$A$6:$A$205,G182,EVIDENCE_PACKET!$B$6:$B$205,B182,EVIDENCE_PACKET!$O$6:$O$205,"VALID")=1,"READY","INVALID - EVIDENCE B LINK"))</x:f>
      </x:c>
      <x:c r="Q182" s="34" t="str">
        <x:f>IF(A182="","",IF(AND(D182&lt;&gt;"",F182&lt;&gt;""),"VALID","INVALID - STATEMENT REQUIRED"))</x:f>
      </x:c>
      <x:c r="R182" s="34" t="str">
        <x:f>IF(A182="","",IF(AND(K182="VALID",L182="VALID",M182="VALID",N182="VALID",O182="READY",P182="READY",Q182="VALID",B182&lt;&gt;"",J182&lt;&gt;""),"VALID","INVALID - CONTROL / LINK"))</x:f>
      </x:c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34" t="str">
        <x:f>IF(A183="","",IF(AND(COUNTIF(LISTS!$F$2:$F$9,C183)=1,C183=UPPER(C183)),"VALID","INVALID"))</x:f>
      </x:c>
      <x:c r="L183" s="34" t="str">
        <x:f>IF(A183="","",IF(AND(COUNTIF(LISTS!$G$2:$G$3,H183)=1,H183=UPPER(H183)),"VALID","INVALID"))</x:f>
      </x:c>
      <x:c r="M183" s="34" t="str">
        <x:f>IF(A183="","",IF(AND(COUNTIF(LISTS!$H$2:$H$4,I183)=1,I183=UPPER(I183)),"VALID","INVALID"))</x:f>
      </x:c>
      <x:c r="N183" s="34" t="str">
        <x:f>IF(A183="","",IF(AND(E183&lt;&gt;"",G183&lt;&gt;"",E183&lt;&gt;G183),"VALID","INVALID - DISTINCT EVIDENCE REQUIRED"))</x:f>
      </x:c>
      <x:c r="O183" s="34" t="str">
        <x:f>IF(A183="","",IF(COUNTIFS(EVIDENCE_PACKET!$A$6:$A$205,E183,EVIDENCE_PACKET!$B$6:$B$205,B183,EVIDENCE_PACKET!$O$6:$O$205,"VALID")=1,"READY","INVALID - EVIDENCE A LINK"))</x:f>
      </x:c>
      <x:c r="P183" s="34" t="str">
        <x:f>IF(A183="","",IF(COUNTIFS(EVIDENCE_PACKET!$A$6:$A$205,G183,EVIDENCE_PACKET!$B$6:$B$205,B183,EVIDENCE_PACKET!$O$6:$O$205,"VALID")=1,"READY","INVALID - EVIDENCE B LINK"))</x:f>
      </x:c>
      <x:c r="Q183" s="34" t="str">
        <x:f>IF(A183="","",IF(AND(D183&lt;&gt;"",F183&lt;&gt;""),"VALID","INVALID - STATEMENT REQUIRED"))</x:f>
      </x:c>
      <x:c r="R183" s="34" t="str">
        <x:f>IF(A183="","",IF(AND(K183="VALID",L183="VALID",M183="VALID",N183="VALID",O183="READY",P183="READY",Q183="VALID",B183&lt;&gt;"",J183&lt;&gt;""),"VALID","INVALID - CONTROL / LINK"))</x:f>
      </x:c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34" t="str">
        <x:f>IF(A184="","",IF(AND(COUNTIF(LISTS!$F$2:$F$9,C184)=1,C184=UPPER(C184)),"VALID","INVALID"))</x:f>
      </x:c>
      <x:c r="L184" s="34" t="str">
        <x:f>IF(A184="","",IF(AND(COUNTIF(LISTS!$G$2:$G$3,H184)=1,H184=UPPER(H184)),"VALID","INVALID"))</x:f>
      </x:c>
      <x:c r="M184" s="34" t="str">
        <x:f>IF(A184="","",IF(AND(COUNTIF(LISTS!$H$2:$H$4,I184)=1,I184=UPPER(I184)),"VALID","INVALID"))</x:f>
      </x:c>
      <x:c r="N184" s="34" t="str">
        <x:f>IF(A184="","",IF(AND(E184&lt;&gt;"",G184&lt;&gt;"",E184&lt;&gt;G184),"VALID","INVALID - DISTINCT EVIDENCE REQUIRED"))</x:f>
      </x:c>
      <x:c r="O184" s="34" t="str">
        <x:f>IF(A184="","",IF(COUNTIFS(EVIDENCE_PACKET!$A$6:$A$205,E184,EVIDENCE_PACKET!$B$6:$B$205,B184,EVIDENCE_PACKET!$O$6:$O$205,"VALID")=1,"READY","INVALID - EVIDENCE A LINK"))</x:f>
      </x:c>
      <x:c r="P184" s="34" t="str">
        <x:f>IF(A184="","",IF(COUNTIFS(EVIDENCE_PACKET!$A$6:$A$205,G184,EVIDENCE_PACKET!$B$6:$B$205,B184,EVIDENCE_PACKET!$O$6:$O$205,"VALID")=1,"READY","INVALID - EVIDENCE B LINK"))</x:f>
      </x:c>
      <x:c r="Q184" s="34" t="str">
        <x:f>IF(A184="","",IF(AND(D184&lt;&gt;"",F184&lt;&gt;""),"VALID","INVALID - STATEMENT REQUIRED"))</x:f>
      </x:c>
      <x:c r="R184" s="34" t="str">
        <x:f>IF(A184="","",IF(AND(K184="VALID",L184="VALID",M184="VALID",N184="VALID",O184="READY",P184="READY",Q184="VALID",B184&lt;&gt;"",J184&lt;&gt;""),"VALID","INVALID - CONTROL / LINK"))</x:f>
      </x:c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34" t="str">
        <x:f>IF(A185="","",IF(AND(COUNTIF(LISTS!$F$2:$F$9,C185)=1,C185=UPPER(C185)),"VALID","INVALID"))</x:f>
      </x:c>
      <x:c r="L185" s="34" t="str">
        <x:f>IF(A185="","",IF(AND(COUNTIF(LISTS!$G$2:$G$3,H185)=1,H185=UPPER(H185)),"VALID","INVALID"))</x:f>
      </x:c>
      <x:c r="M185" s="34" t="str">
        <x:f>IF(A185="","",IF(AND(COUNTIF(LISTS!$H$2:$H$4,I185)=1,I185=UPPER(I185)),"VALID","INVALID"))</x:f>
      </x:c>
      <x:c r="N185" s="34" t="str">
        <x:f>IF(A185="","",IF(AND(E185&lt;&gt;"",G185&lt;&gt;"",E185&lt;&gt;G185),"VALID","INVALID - DISTINCT EVIDENCE REQUIRED"))</x:f>
      </x:c>
      <x:c r="O185" s="34" t="str">
        <x:f>IF(A185="","",IF(COUNTIFS(EVIDENCE_PACKET!$A$6:$A$205,E185,EVIDENCE_PACKET!$B$6:$B$205,B185,EVIDENCE_PACKET!$O$6:$O$205,"VALID")=1,"READY","INVALID - EVIDENCE A LINK"))</x:f>
      </x:c>
      <x:c r="P185" s="34" t="str">
        <x:f>IF(A185="","",IF(COUNTIFS(EVIDENCE_PACKET!$A$6:$A$205,G185,EVIDENCE_PACKET!$B$6:$B$205,B185,EVIDENCE_PACKET!$O$6:$O$205,"VALID")=1,"READY","INVALID - EVIDENCE B LINK"))</x:f>
      </x:c>
      <x:c r="Q185" s="34" t="str">
        <x:f>IF(A185="","",IF(AND(D185&lt;&gt;"",F185&lt;&gt;""),"VALID","INVALID - STATEMENT REQUIRED"))</x:f>
      </x:c>
      <x:c r="R185" s="34" t="str">
        <x:f>IF(A185="","",IF(AND(K185="VALID",L185="VALID",M185="VALID",N185="VALID",O185="READY",P185="READY",Q185="VALID",B185&lt;&gt;"",J185&lt;&gt;""),"VALID","INVALID - CONTROL / LINK"))</x:f>
      </x:c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34" t="str">
        <x:f>IF(A186="","",IF(AND(COUNTIF(LISTS!$F$2:$F$9,C186)=1,C186=UPPER(C186)),"VALID","INVALID"))</x:f>
      </x:c>
      <x:c r="L186" s="34" t="str">
        <x:f>IF(A186="","",IF(AND(COUNTIF(LISTS!$G$2:$G$3,H186)=1,H186=UPPER(H186)),"VALID","INVALID"))</x:f>
      </x:c>
      <x:c r="M186" s="34" t="str">
        <x:f>IF(A186="","",IF(AND(COUNTIF(LISTS!$H$2:$H$4,I186)=1,I186=UPPER(I186)),"VALID","INVALID"))</x:f>
      </x:c>
      <x:c r="N186" s="34" t="str">
        <x:f>IF(A186="","",IF(AND(E186&lt;&gt;"",G186&lt;&gt;"",E186&lt;&gt;G186),"VALID","INVALID - DISTINCT EVIDENCE REQUIRED"))</x:f>
      </x:c>
      <x:c r="O186" s="34" t="str">
        <x:f>IF(A186="","",IF(COUNTIFS(EVIDENCE_PACKET!$A$6:$A$205,E186,EVIDENCE_PACKET!$B$6:$B$205,B186,EVIDENCE_PACKET!$O$6:$O$205,"VALID")=1,"READY","INVALID - EVIDENCE A LINK"))</x:f>
      </x:c>
      <x:c r="P186" s="34" t="str">
        <x:f>IF(A186="","",IF(COUNTIFS(EVIDENCE_PACKET!$A$6:$A$205,G186,EVIDENCE_PACKET!$B$6:$B$205,B186,EVIDENCE_PACKET!$O$6:$O$205,"VALID")=1,"READY","INVALID - EVIDENCE B LINK"))</x:f>
      </x:c>
      <x:c r="Q186" s="34" t="str">
        <x:f>IF(A186="","",IF(AND(D186&lt;&gt;"",F186&lt;&gt;""),"VALID","INVALID - STATEMENT REQUIRED"))</x:f>
      </x:c>
      <x:c r="R186" s="34" t="str">
        <x:f>IF(A186="","",IF(AND(K186="VALID",L186="VALID",M186="VALID",N186="VALID",O186="READY",P186="READY",Q186="VALID",B186&lt;&gt;"",J186&lt;&gt;""),"VALID","INVALID - CONTROL / LINK"))</x:f>
      </x:c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34" t="str">
        <x:f>IF(A187="","",IF(AND(COUNTIF(LISTS!$F$2:$F$9,C187)=1,C187=UPPER(C187)),"VALID","INVALID"))</x:f>
      </x:c>
      <x:c r="L187" s="34" t="str">
        <x:f>IF(A187="","",IF(AND(COUNTIF(LISTS!$G$2:$G$3,H187)=1,H187=UPPER(H187)),"VALID","INVALID"))</x:f>
      </x:c>
      <x:c r="M187" s="34" t="str">
        <x:f>IF(A187="","",IF(AND(COUNTIF(LISTS!$H$2:$H$4,I187)=1,I187=UPPER(I187)),"VALID","INVALID"))</x:f>
      </x:c>
      <x:c r="N187" s="34" t="str">
        <x:f>IF(A187="","",IF(AND(E187&lt;&gt;"",G187&lt;&gt;"",E187&lt;&gt;G187),"VALID","INVALID - DISTINCT EVIDENCE REQUIRED"))</x:f>
      </x:c>
      <x:c r="O187" s="34" t="str">
        <x:f>IF(A187="","",IF(COUNTIFS(EVIDENCE_PACKET!$A$6:$A$205,E187,EVIDENCE_PACKET!$B$6:$B$205,B187,EVIDENCE_PACKET!$O$6:$O$205,"VALID")=1,"READY","INVALID - EVIDENCE A LINK"))</x:f>
      </x:c>
      <x:c r="P187" s="34" t="str">
        <x:f>IF(A187="","",IF(COUNTIFS(EVIDENCE_PACKET!$A$6:$A$205,G187,EVIDENCE_PACKET!$B$6:$B$205,B187,EVIDENCE_PACKET!$O$6:$O$205,"VALID")=1,"READY","INVALID - EVIDENCE B LINK"))</x:f>
      </x:c>
      <x:c r="Q187" s="34" t="str">
        <x:f>IF(A187="","",IF(AND(D187&lt;&gt;"",F187&lt;&gt;""),"VALID","INVALID - STATEMENT REQUIRED"))</x:f>
      </x:c>
      <x:c r="R187" s="34" t="str">
        <x:f>IF(A187="","",IF(AND(K187="VALID",L187="VALID",M187="VALID",N187="VALID",O187="READY",P187="READY",Q187="VALID",B187&lt;&gt;"",J187&lt;&gt;""),"VALID","INVALID - CONTROL / LINK"))</x:f>
      </x:c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34" t="str">
        <x:f>IF(A188="","",IF(AND(COUNTIF(LISTS!$F$2:$F$9,C188)=1,C188=UPPER(C188)),"VALID","INVALID"))</x:f>
      </x:c>
      <x:c r="L188" s="34" t="str">
        <x:f>IF(A188="","",IF(AND(COUNTIF(LISTS!$G$2:$G$3,H188)=1,H188=UPPER(H188)),"VALID","INVALID"))</x:f>
      </x:c>
      <x:c r="M188" s="34" t="str">
        <x:f>IF(A188="","",IF(AND(COUNTIF(LISTS!$H$2:$H$4,I188)=1,I188=UPPER(I188)),"VALID","INVALID"))</x:f>
      </x:c>
      <x:c r="N188" s="34" t="str">
        <x:f>IF(A188="","",IF(AND(E188&lt;&gt;"",G188&lt;&gt;"",E188&lt;&gt;G188),"VALID","INVALID - DISTINCT EVIDENCE REQUIRED"))</x:f>
      </x:c>
      <x:c r="O188" s="34" t="str">
        <x:f>IF(A188="","",IF(COUNTIFS(EVIDENCE_PACKET!$A$6:$A$205,E188,EVIDENCE_PACKET!$B$6:$B$205,B188,EVIDENCE_PACKET!$O$6:$O$205,"VALID")=1,"READY","INVALID - EVIDENCE A LINK"))</x:f>
      </x:c>
      <x:c r="P188" s="34" t="str">
        <x:f>IF(A188="","",IF(COUNTIFS(EVIDENCE_PACKET!$A$6:$A$205,G188,EVIDENCE_PACKET!$B$6:$B$205,B188,EVIDENCE_PACKET!$O$6:$O$205,"VALID")=1,"READY","INVALID - EVIDENCE B LINK"))</x:f>
      </x:c>
      <x:c r="Q188" s="34" t="str">
        <x:f>IF(A188="","",IF(AND(D188&lt;&gt;"",F188&lt;&gt;""),"VALID","INVALID - STATEMENT REQUIRED"))</x:f>
      </x:c>
      <x:c r="R188" s="34" t="str">
        <x:f>IF(A188="","",IF(AND(K188="VALID",L188="VALID",M188="VALID",N188="VALID",O188="READY",P188="READY",Q188="VALID",B188&lt;&gt;"",J188&lt;&gt;""),"VALID","INVALID - CONTROL / LINK"))</x:f>
      </x:c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34" t="str">
        <x:f>IF(A189="","",IF(AND(COUNTIF(LISTS!$F$2:$F$9,C189)=1,C189=UPPER(C189)),"VALID","INVALID"))</x:f>
      </x:c>
      <x:c r="L189" s="34" t="str">
        <x:f>IF(A189="","",IF(AND(COUNTIF(LISTS!$G$2:$G$3,H189)=1,H189=UPPER(H189)),"VALID","INVALID"))</x:f>
      </x:c>
      <x:c r="M189" s="34" t="str">
        <x:f>IF(A189="","",IF(AND(COUNTIF(LISTS!$H$2:$H$4,I189)=1,I189=UPPER(I189)),"VALID","INVALID"))</x:f>
      </x:c>
      <x:c r="N189" s="34" t="str">
        <x:f>IF(A189="","",IF(AND(E189&lt;&gt;"",G189&lt;&gt;"",E189&lt;&gt;G189),"VALID","INVALID - DISTINCT EVIDENCE REQUIRED"))</x:f>
      </x:c>
      <x:c r="O189" s="34" t="str">
        <x:f>IF(A189="","",IF(COUNTIFS(EVIDENCE_PACKET!$A$6:$A$205,E189,EVIDENCE_PACKET!$B$6:$B$205,B189,EVIDENCE_PACKET!$O$6:$O$205,"VALID")=1,"READY","INVALID - EVIDENCE A LINK"))</x:f>
      </x:c>
      <x:c r="P189" s="34" t="str">
        <x:f>IF(A189="","",IF(COUNTIFS(EVIDENCE_PACKET!$A$6:$A$205,G189,EVIDENCE_PACKET!$B$6:$B$205,B189,EVIDENCE_PACKET!$O$6:$O$205,"VALID")=1,"READY","INVALID - EVIDENCE B LINK"))</x:f>
      </x:c>
      <x:c r="Q189" s="34" t="str">
        <x:f>IF(A189="","",IF(AND(D189&lt;&gt;"",F189&lt;&gt;""),"VALID","INVALID - STATEMENT REQUIRED"))</x:f>
      </x:c>
      <x:c r="R189" s="34" t="str">
        <x:f>IF(A189="","",IF(AND(K189="VALID",L189="VALID",M189="VALID",N189="VALID",O189="READY",P189="READY",Q189="VALID",B189&lt;&gt;"",J189&lt;&gt;""),"VALID","INVALID - CONTROL / LINK"))</x:f>
      </x:c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34" t="str">
        <x:f>IF(A190="","",IF(AND(COUNTIF(LISTS!$F$2:$F$9,C190)=1,C190=UPPER(C190)),"VALID","INVALID"))</x:f>
      </x:c>
      <x:c r="L190" s="34" t="str">
        <x:f>IF(A190="","",IF(AND(COUNTIF(LISTS!$G$2:$G$3,H190)=1,H190=UPPER(H190)),"VALID","INVALID"))</x:f>
      </x:c>
      <x:c r="M190" s="34" t="str">
        <x:f>IF(A190="","",IF(AND(COUNTIF(LISTS!$H$2:$H$4,I190)=1,I190=UPPER(I190)),"VALID","INVALID"))</x:f>
      </x:c>
      <x:c r="N190" s="34" t="str">
        <x:f>IF(A190="","",IF(AND(E190&lt;&gt;"",G190&lt;&gt;"",E190&lt;&gt;G190),"VALID","INVALID - DISTINCT EVIDENCE REQUIRED"))</x:f>
      </x:c>
      <x:c r="O190" s="34" t="str">
        <x:f>IF(A190="","",IF(COUNTIFS(EVIDENCE_PACKET!$A$6:$A$205,E190,EVIDENCE_PACKET!$B$6:$B$205,B190,EVIDENCE_PACKET!$O$6:$O$205,"VALID")=1,"READY","INVALID - EVIDENCE A LINK"))</x:f>
      </x:c>
      <x:c r="P190" s="34" t="str">
        <x:f>IF(A190="","",IF(COUNTIFS(EVIDENCE_PACKET!$A$6:$A$205,G190,EVIDENCE_PACKET!$B$6:$B$205,B190,EVIDENCE_PACKET!$O$6:$O$205,"VALID")=1,"READY","INVALID - EVIDENCE B LINK"))</x:f>
      </x:c>
      <x:c r="Q190" s="34" t="str">
        <x:f>IF(A190="","",IF(AND(D190&lt;&gt;"",F190&lt;&gt;""),"VALID","INVALID - STATEMENT REQUIRED"))</x:f>
      </x:c>
      <x:c r="R190" s="34" t="str">
        <x:f>IF(A190="","",IF(AND(K190="VALID",L190="VALID",M190="VALID",N190="VALID",O190="READY",P190="READY",Q190="VALID",B190&lt;&gt;"",J190&lt;&gt;""),"VALID","INVALID - CONTROL / LINK"))</x:f>
      </x:c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34" t="str">
        <x:f>IF(A191="","",IF(AND(COUNTIF(LISTS!$F$2:$F$9,C191)=1,C191=UPPER(C191)),"VALID","INVALID"))</x:f>
      </x:c>
      <x:c r="L191" s="34" t="str">
        <x:f>IF(A191="","",IF(AND(COUNTIF(LISTS!$G$2:$G$3,H191)=1,H191=UPPER(H191)),"VALID","INVALID"))</x:f>
      </x:c>
      <x:c r="M191" s="34" t="str">
        <x:f>IF(A191="","",IF(AND(COUNTIF(LISTS!$H$2:$H$4,I191)=1,I191=UPPER(I191)),"VALID","INVALID"))</x:f>
      </x:c>
      <x:c r="N191" s="34" t="str">
        <x:f>IF(A191="","",IF(AND(E191&lt;&gt;"",G191&lt;&gt;"",E191&lt;&gt;G191),"VALID","INVALID - DISTINCT EVIDENCE REQUIRED"))</x:f>
      </x:c>
      <x:c r="O191" s="34" t="str">
        <x:f>IF(A191="","",IF(COUNTIFS(EVIDENCE_PACKET!$A$6:$A$205,E191,EVIDENCE_PACKET!$B$6:$B$205,B191,EVIDENCE_PACKET!$O$6:$O$205,"VALID")=1,"READY","INVALID - EVIDENCE A LINK"))</x:f>
      </x:c>
      <x:c r="P191" s="34" t="str">
        <x:f>IF(A191="","",IF(COUNTIFS(EVIDENCE_PACKET!$A$6:$A$205,G191,EVIDENCE_PACKET!$B$6:$B$205,B191,EVIDENCE_PACKET!$O$6:$O$205,"VALID")=1,"READY","INVALID - EVIDENCE B LINK"))</x:f>
      </x:c>
      <x:c r="Q191" s="34" t="str">
        <x:f>IF(A191="","",IF(AND(D191&lt;&gt;"",F191&lt;&gt;""),"VALID","INVALID - STATEMENT REQUIRED"))</x:f>
      </x:c>
      <x:c r="R191" s="34" t="str">
        <x:f>IF(A191="","",IF(AND(K191="VALID",L191="VALID",M191="VALID",N191="VALID",O191="READY",P191="READY",Q191="VALID",B191&lt;&gt;"",J191&lt;&gt;""),"VALID","INVALID - CONTROL / LINK"))</x:f>
      </x:c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34" t="str">
        <x:f>IF(A192="","",IF(AND(COUNTIF(LISTS!$F$2:$F$9,C192)=1,C192=UPPER(C192)),"VALID","INVALID"))</x:f>
      </x:c>
      <x:c r="L192" s="34" t="str">
        <x:f>IF(A192="","",IF(AND(COUNTIF(LISTS!$G$2:$G$3,H192)=1,H192=UPPER(H192)),"VALID","INVALID"))</x:f>
      </x:c>
      <x:c r="M192" s="34" t="str">
        <x:f>IF(A192="","",IF(AND(COUNTIF(LISTS!$H$2:$H$4,I192)=1,I192=UPPER(I192)),"VALID","INVALID"))</x:f>
      </x:c>
      <x:c r="N192" s="34" t="str">
        <x:f>IF(A192="","",IF(AND(E192&lt;&gt;"",G192&lt;&gt;"",E192&lt;&gt;G192),"VALID","INVALID - DISTINCT EVIDENCE REQUIRED"))</x:f>
      </x:c>
      <x:c r="O192" s="34" t="str">
        <x:f>IF(A192="","",IF(COUNTIFS(EVIDENCE_PACKET!$A$6:$A$205,E192,EVIDENCE_PACKET!$B$6:$B$205,B192,EVIDENCE_PACKET!$O$6:$O$205,"VALID")=1,"READY","INVALID - EVIDENCE A LINK"))</x:f>
      </x:c>
      <x:c r="P192" s="34" t="str">
        <x:f>IF(A192="","",IF(COUNTIFS(EVIDENCE_PACKET!$A$6:$A$205,G192,EVIDENCE_PACKET!$B$6:$B$205,B192,EVIDENCE_PACKET!$O$6:$O$205,"VALID")=1,"READY","INVALID - EVIDENCE B LINK"))</x:f>
      </x:c>
      <x:c r="Q192" s="34" t="str">
        <x:f>IF(A192="","",IF(AND(D192&lt;&gt;"",F192&lt;&gt;""),"VALID","INVALID - STATEMENT REQUIRED"))</x:f>
      </x:c>
      <x:c r="R192" s="34" t="str">
        <x:f>IF(A192="","",IF(AND(K192="VALID",L192="VALID",M192="VALID",N192="VALID",O192="READY",P192="READY",Q192="VALID",B192&lt;&gt;"",J192&lt;&gt;""),"VALID","INVALID - CONTROL / LINK"))</x:f>
      </x:c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34" t="str">
        <x:f>IF(A193="","",IF(AND(COUNTIF(LISTS!$F$2:$F$9,C193)=1,C193=UPPER(C193)),"VALID","INVALID"))</x:f>
      </x:c>
      <x:c r="L193" s="34" t="str">
        <x:f>IF(A193="","",IF(AND(COUNTIF(LISTS!$G$2:$G$3,H193)=1,H193=UPPER(H193)),"VALID","INVALID"))</x:f>
      </x:c>
      <x:c r="M193" s="34" t="str">
        <x:f>IF(A193="","",IF(AND(COUNTIF(LISTS!$H$2:$H$4,I193)=1,I193=UPPER(I193)),"VALID","INVALID"))</x:f>
      </x:c>
      <x:c r="N193" s="34" t="str">
        <x:f>IF(A193="","",IF(AND(E193&lt;&gt;"",G193&lt;&gt;"",E193&lt;&gt;G193),"VALID","INVALID - DISTINCT EVIDENCE REQUIRED"))</x:f>
      </x:c>
      <x:c r="O193" s="34" t="str">
        <x:f>IF(A193="","",IF(COUNTIFS(EVIDENCE_PACKET!$A$6:$A$205,E193,EVIDENCE_PACKET!$B$6:$B$205,B193,EVIDENCE_PACKET!$O$6:$O$205,"VALID")=1,"READY","INVALID - EVIDENCE A LINK"))</x:f>
      </x:c>
      <x:c r="P193" s="34" t="str">
        <x:f>IF(A193="","",IF(COUNTIFS(EVIDENCE_PACKET!$A$6:$A$205,G193,EVIDENCE_PACKET!$B$6:$B$205,B193,EVIDENCE_PACKET!$O$6:$O$205,"VALID")=1,"READY","INVALID - EVIDENCE B LINK"))</x:f>
      </x:c>
      <x:c r="Q193" s="34" t="str">
        <x:f>IF(A193="","",IF(AND(D193&lt;&gt;"",F193&lt;&gt;""),"VALID","INVALID - STATEMENT REQUIRED"))</x:f>
      </x:c>
      <x:c r="R193" s="34" t="str">
        <x:f>IF(A193="","",IF(AND(K193="VALID",L193="VALID",M193="VALID",N193="VALID",O193="READY",P193="READY",Q193="VALID",B193&lt;&gt;"",J193&lt;&gt;""),"VALID","INVALID - CONTROL / LINK"))</x:f>
      </x:c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34" t="str">
        <x:f>IF(A194="","",IF(AND(COUNTIF(LISTS!$F$2:$F$9,C194)=1,C194=UPPER(C194)),"VALID","INVALID"))</x:f>
      </x:c>
      <x:c r="L194" s="34" t="str">
        <x:f>IF(A194="","",IF(AND(COUNTIF(LISTS!$G$2:$G$3,H194)=1,H194=UPPER(H194)),"VALID","INVALID"))</x:f>
      </x:c>
      <x:c r="M194" s="34" t="str">
        <x:f>IF(A194="","",IF(AND(COUNTIF(LISTS!$H$2:$H$4,I194)=1,I194=UPPER(I194)),"VALID","INVALID"))</x:f>
      </x:c>
      <x:c r="N194" s="34" t="str">
        <x:f>IF(A194="","",IF(AND(E194&lt;&gt;"",G194&lt;&gt;"",E194&lt;&gt;G194),"VALID","INVALID - DISTINCT EVIDENCE REQUIRED"))</x:f>
      </x:c>
      <x:c r="O194" s="34" t="str">
        <x:f>IF(A194="","",IF(COUNTIFS(EVIDENCE_PACKET!$A$6:$A$205,E194,EVIDENCE_PACKET!$B$6:$B$205,B194,EVIDENCE_PACKET!$O$6:$O$205,"VALID")=1,"READY","INVALID - EVIDENCE A LINK"))</x:f>
      </x:c>
      <x:c r="P194" s="34" t="str">
        <x:f>IF(A194="","",IF(COUNTIFS(EVIDENCE_PACKET!$A$6:$A$205,G194,EVIDENCE_PACKET!$B$6:$B$205,B194,EVIDENCE_PACKET!$O$6:$O$205,"VALID")=1,"READY","INVALID - EVIDENCE B LINK"))</x:f>
      </x:c>
      <x:c r="Q194" s="34" t="str">
        <x:f>IF(A194="","",IF(AND(D194&lt;&gt;"",F194&lt;&gt;""),"VALID","INVALID - STATEMENT REQUIRED"))</x:f>
      </x:c>
      <x:c r="R194" s="34" t="str">
        <x:f>IF(A194="","",IF(AND(K194="VALID",L194="VALID",M194="VALID",N194="VALID",O194="READY",P194="READY",Q194="VALID",B194&lt;&gt;"",J194&lt;&gt;""),"VALID","INVALID - CONTROL / LINK"))</x:f>
      </x:c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34" t="str">
        <x:f>IF(A195="","",IF(AND(COUNTIF(LISTS!$F$2:$F$9,C195)=1,C195=UPPER(C195)),"VALID","INVALID"))</x:f>
      </x:c>
      <x:c r="L195" s="34" t="str">
        <x:f>IF(A195="","",IF(AND(COUNTIF(LISTS!$G$2:$G$3,H195)=1,H195=UPPER(H195)),"VALID","INVALID"))</x:f>
      </x:c>
      <x:c r="M195" s="34" t="str">
        <x:f>IF(A195="","",IF(AND(COUNTIF(LISTS!$H$2:$H$4,I195)=1,I195=UPPER(I195)),"VALID","INVALID"))</x:f>
      </x:c>
      <x:c r="N195" s="34" t="str">
        <x:f>IF(A195="","",IF(AND(E195&lt;&gt;"",G195&lt;&gt;"",E195&lt;&gt;G195),"VALID","INVALID - DISTINCT EVIDENCE REQUIRED"))</x:f>
      </x:c>
      <x:c r="O195" s="34" t="str">
        <x:f>IF(A195="","",IF(COUNTIFS(EVIDENCE_PACKET!$A$6:$A$205,E195,EVIDENCE_PACKET!$B$6:$B$205,B195,EVIDENCE_PACKET!$O$6:$O$205,"VALID")=1,"READY","INVALID - EVIDENCE A LINK"))</x:f>
      </x:c>
      <x:c r="P195" s="34" t="str">
        <x:f>IF(A195="","",IF(COUNTIFS(EVIDENCE_PACKET!$A$6:$A$205,G195,EVIDENCE_PACKET!$B$6:$B$205,B195,EVIDENCE_PACKET!$O$6:$O$205,"VALID")=1,"READY","INVALID - EVIDENCE B LINK"))</x:f>
      </x:c>
      <x:c r="Q195" s="34" t="str">
        <x:f>IF(A195="","",IF(AND(D195&lt;&gt;"",F195&lt;&gt;""),"VALID","INVALID - STATEMENT REQUIRED"))</x:f>
      </x:c>
      <x:c r="R195" s="34" t="str">
        <x:f>IF(A195="","",IF(AND(K195="VALID",L195="VALID",M195="VALID",N195="VALID",O195="READY",P195="READY",Q195="VALID",B195&lt;&gt;"",J195&lt;&gt;""),"VALID","INVALID - CONTROL / LINK"))</x:f>
      </x:c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34" t="str">
        <x:f>IF(A196="","",IF(AND(COUNTIF(LISTS!$F$2:$F$9,C196)=1,C196=UPPER(C196)),"VALID","INVALID"))</x:f>
      </x:c>
      <x:c r="L196" s="34" t="str">
        <x:f>IF(A196="","",IF(AND(COUNTIF(LISTS!$G$2:$G$3,H196)=1,H196=UPPER(H196)),"VALID","INVALID"))</x:f>
      </x:c>
      <x:c r="M196" s="34" t="str">
        <x:f>IF(A196="","",IF(AND(COUNTIF(LISTS!$H$2:$H$4,I196)=1,I196=UPPER(I196)),"VALID","INVALID"))</x:f>
      </x:c>
      <x:c r="N196" s="34" t="str">
        <x:f>IF(A196="","",IF(AND(E196&lt;&gt;"",G196&lt;&gt;"",E196&lt;&gt;G196),"VALID","INVALID - DISTINCT EVIDENCE REQUIRED"))</x:f>
      </x:c>
      <x:c r="O196" s="34" t="str">
        <x:f>IF(A196="","",IF(COUNTIFS(EVIDENCE_PACKET!$A$6:$A$205,E196,EVIDENCE_PACKET!$B$6:$B$205,B196,EVIDENCE_PACKET!$O$6:$O$205,"VALID")=1,"READY","INVALID - EVIDENCE A LINK"))</x:f>
      </x:c>
      <x:c r="P196" s="34" t="str">
        <x:f>IF(A196="","",IF(COUNTIFS(EVIDENCE_PACKET!$A$6:$A$205,G196,EVIDENCE_PACKET!$B$6:$B$205,B196,EVIDENCE_PACKET!$O$6:$O$205,"VALID")=1,"READY","INVALID - EVIDENCE B LINK"))</x:f>
      </x:c>
      <x:c r="Q196" s="34" t="str">
        <x:f>IF(A196="","",IF(AND(D196&lt;&gt;"",F196&lt;&gt;""),"VALID","INVALID - STATEMENT REQUIRED"))</x:f>
      </x:c>
      <x:c r="R196" s="34" t="str">
        <x:f>IF(A196="","",IF(AND(K196="VALID",L196="VALID",M196="VALID",N196="VALID",O196="READY",P196="READY",Q196="VALID",B196&lt;&gt;"",J196&lt;&gt;""),"VALID","INVALID - CONTROL / LINK"))</x:f>
      </x:c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34" t="str">
        <x:f>IF(A197="","",IF(AND(COUNTIF(LISTS!$F$2:$F$9,C197)=1,C197=UPPER(C197)),"VALID","INVALID"))</x:f>
      </x:c>
      <x:c r="L197" s="34" t="str">
        <x:f>IF(A197="","",IF(AND(COUNTIF(LISTS!$G$2:$G$3,H197)=1,H197=UPPER(H197)),"VALID","INVALID"))</x:f>
      </x:c>
      <x:c r="M197" s="34" t="str">
        <x:f>IF(A197="","",IF(AND(COUNTIF(LISTS!$H$2:$H$4,I197)=1,I197=UPPER(I197)),"VALID","INVALID"))</x:f>
      </x:c>
      <x:c r="N197" s="34" t="str">
        <x:f>IF(A197="","",IF(AND(E197&lt;&gt;"",G197&lt;&gt;"",E197&lt;&gt;G197),"VALID","INVALID - DISTINCT EVIDENCE REQUIRED"))</x:f>
      </x:c>
      <x:c r="O197" s="34" t="str">
        <x:f>IF(A197="","",IF(COUNTIFS(EVIDENCE_PACKET!$A$6:$A$205,E197,EVIDENCE_PACKET!$B$6:$B$205,B197,EVIDENCE_PACKET!$O$6:$O$205,"VALID")=1,"READY","INVALID - EVIDENCE A LINK"))</x:f>
      </x:c>
      <x:c r="P197" s="34" t="str">
        <x:f>IF(A197="","",IF(COUNTIFS(EVIDENCE_PACKET!$A$6:$A$205,G197,EVIDENCE_PACKET!$B$6:$B$205,B197,EVIDENCE_PACKET!$O$6:$O$205,"VALID")=1,"READY","INVALID - EVIDENCE B LINK"))</x:f>
      </x:c>
      <x:c r="Q197" s="34" t="str">
        <x:f>IF(A197="","",IF(AND(D197&lt;&gt;"",F197&lt;&gt;""),"VALID","INVALID - STATEMENT REQUIRED"))</x:f>
      </x:c>
      <x:c r="R197" s="34" t="str">
        <x:f>IF(A197="","",IF(AND(K197="VALID",L197="VALID",M197="VALID",N197="VALID",O197="READY",P197="READY",Q197="VALID",B197&lt;&gt;"",J197&lt;&gt;""),"VALID","INVALID - CONTROL / LINK"))</x:f>
      </x:c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34" t="str">
        <x:f>IF(A198="","",IF(AND(COUNTIF(LISTS!$F$2:$F$9,C198)=1,C198=UPPER(C198)),"VALID","INVALID"))</x:f>
      </x:c>
      <x:c r="L198" s="34" t="str">
        <x:f>IF(A198="","",IF(AND(COUNTIF(LISTS!$G$2:$G$3,H198)=1,H198=UPPER(H198)),"VALID","INVALID"))</x:f>
      </x:c>
      <x:c r="M198" s="34" t="str">
        <x:f>IF(A198="","",IF(AND(COUNTIF(LISTS!$H$2:$H$4,I198)=1,I198=UPPER(I198)),"VALID","INVALID"))</x:f>
      </x:c>
      <x:c r="N198" s="34" t="str">
        <x:f>IF(A198="","",IF(AND(E198&lt;&gt;"",G198&lt;&gt;"",E198&lt;&gt;G198),"VALID","INVALID - DISTINCT EVIDENCE REQUIRED"))</x:f>
      </x:c>
      <x:c r="O198" s="34" t="str">
        <x:f>IF(A198="","",IF(COUNTIFS(EVIDENCE_PACKET!$A$6:$A$205,E198,EVIDENCE_PACKET!$B$6:$B$205,B198,EVIDENCE_PACKET!$O$6:$O$205,"VALID")=1,"READY","INVALID - EVIDENCE A LINK"))</x:f>
      </x:c>
      <x:c r="P198" s="34" t="str">
        <x:f>IF(A198="","",IF(COUNTIFS(EVIDENCE_PACKET!$A$6:$A$205,G198,EVIDENCE_PACKET!$B$6:$B$205,B198,EVIDENCE_PACKET!$O$6:$O$205,"VALID")=1,"READY","INVALID - EVIDENCE B LINK"))</x:f>
      </x:c>
      <x:c r="Q198" s="34" t="str">
        <x:f>IF(A198="","",IF(AND(D198&lt;&gt;"",F198&lt;&gt;""),"VALID","INVALID - STATEMENT REQUIRED"))</x:f>
      </x:c>
      <x:c r="R198" s="34" t="str">
        <x:f>IF(A198="","",IF(AND(K198="VALID",L198="VALID",M198="VALID",N198="VALID",O198="READY",P198="READY",Q198="VALID",B198&lt;&gt;"",J198&lt;&gt;""),"VALID","INVALID - CONTROL / LINK"))</x:f>
      </x:c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34" t="str">
        <x:f>IF(A199="","",IF(AND(COUNTIF(LISTS!$F$2:$F$9,C199)=1,C199=UPPER(C199)),"VALID","INVALID"))</x:f>
      </x:c>
      <x:c r="L199" s="34" t="str">
        <x:f>IF(A199="","",IF(AND(COUNTIF(LISTS!$G$2:$G$3,H199)=1,H199=UPPER(H199)),"VALID","INVALID"))</x:f>
      </x:c>
      <x:c r="M199" s="34" t="str">
        <x:f>IF(A199="","",IF(AND(COUNTIF(LISTS!$H$2:$H$4,I199)=1,I199=UPPER(I199)),"VALID","INVALID"))</x:f>
      </x:c>
      <x:c r="N199" s="34" t="str">
        <x:f>IF(A199="","",IF(AND(E199&lt;&gt;"",G199&lt;&gt;"",E199&lt;&gt;G199),"VALID","INVALID - DISTINCT EVIDENCE REQUIRED"))</x:f>
      </x:c>
      <x:c r="O199" s="34" t="str">
        <x:f>IF(A199="","",IF(COUNTIFS(EVIDENCE_PACKET!$A$6:$A$205,E199,EVIDENCE_PACKET!$B$6:$B$205,B199,EVIDENCE_PACKET!$O$6:$O$205,"VALID")=1,"READY","INVALID - EVIDENCE A LINK"))</x:f>
      </x:c>
      <x:c r="P199" s="34" t="str">
        <x:f>IF(A199="","",IF(COUNTIFS(EVIDENCE_PACKET!$A$6:$A$205,G199,EVIDENCE_PACKET!$B$6:$B$205,B199,EVIDENCE_PACKET!$O$6:$O$205,"VALID")=1,"READY","INVALID - EVIDENCE B LINK"))</x:f>
      </x:c>
      <x:c r="Q199" s="34" t="str">
        <x:f>IF(A199="","",IF(AND(D199&lt;&gt;"",F199&lt;&gt;""),"VALID","INVALID - STATEMENT REQUIRED"))</x:f>
      </x:c>
      <x:c r="R199" s="34" t="str">
        <x:f>IF(A199="","",IF(AND(K199="VALID",L199="VALID",M199="VALID",N199="VALID",O199="READY",P199="READY",Q199="VALID",B199&lt;&gt;"",J199&lt;&gt;""),"VALID","INVALID - CONTROL / LINK"))</x:f>
      </x:c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34" t="str">
        <x:f>IF(A200="","",IF(AND(COUNTIF(LISTS!$F$2:$F$9,C200)=1,C200=UPPER(C200)),"VALID","INVALID"))</x:f>
      </x:c>
      <x:c r="L200" s="34" t="str">
        <x:f>IF(A200="","",IF(AND(COUNTIF(LISTS!$G$2:$G$3,H200)=1,H200=UPPER(H200)),"VALID","INVALID"))</x:f>
      </x:c>
      <x:c r="M200" s="34" t="str">
        <x:f>IF(A200="","",IF(AND(COUNTIF(LISTS!$H$2:$H$4,I200)=1,I200=UPPER(I200)),"VALID","INVALID"))</x:f>
      </x:c>
      <x:c r="N200" s="34" t="str">
        <x:f>IF(A200="","",IF(AND(E200&lt;&gt;"",G200&lt;&gt;"",E200&lt;&gt;G200),"VALID","INVALID - DISTINCT EVIDENCE REQUIRED"))</x:f>
      </x:c>
      <x:c r="O200" s="34" t="str">
        <x:f>IF(A200="","",IF(COUNTIFS(EVIDENCE_PACKET!$A$6:$A$205,E200,EVIDENCE_PACKET!$B$6:$B$205,B200,EVIDENCE_PACKET!$O$6:$O$205,"VALID")=1,"READY","INVALID - EVIDENCE A LINK"))</x:f>
      </x:c>
      <x:c r="P200" s="34" t="str">
        <x:f>IF(A200="","",IF(COUNTIFS(EVIDENCE_PACKET!$A$6:$A$205,G200,EVIDENCE_PACKET!$B$6:$B$205,B200,EVIDENCE_PACKET!$O$6:$O$205,"VALID")=1,"READY","INVALID - EVIDENCE B LINK"))</x:f>
      </x:c>
      <x:c r="Q200" s="34" t="str">
        <x:f>IF(A200="","",IF(AND(D200&lt;&gt;"",F200&lt;&gt;""),"VALID","INVALID - STATEMENT REQUIRED"))</x:f>
      </x:c>
      <x:c r="R200" s="34" t="str">
        <x:f>IF(A200="","",IF(AND(K200="VALID",L200="VALID",M200="VALID",N200="VALID",O200="READY",P200="READY",Q200="VALID",B200&lt;&gt;"",J200&lt;&gt;""),"VALID","INVALID - CONTROL / LINK"))</x:f>
      </x:c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34" t="str">
        <x:f>IF(A201="","",IF(AND(COUNTIF(LISTS!$F$2:$F$9,C201)=1,C201=UPPER(C201)),"VALID","INVALID"))</x:f>
      </x:c>
      <x:c r="L201" s="34" t="str">
        <x:f>IF(A201="","",IF(AND(COUNTIF(LISTS!$G$2:$G$3,H201)=1,H201=UPPER(H201)),"VALID","INVALID"))</x:f>
      </x:c>
      <x:c r="M201" s="34" t="str">
        <x:f>IF(A201="","",IF(AND(COUNTIF(LISTS!$H$2:$H$4,I201)=1,I201=UPPER(I201)),"VALID","INVALID"))</x:f>
      </x:c>
      <x:c r="N201" s="34" t="str">
        <x:f>IF(A201="","",IF(AND(E201&lt;&gt;"",G201&lt;&gt;"",E201&lt;&gt;G201),"VALID","INVALID - DISTINCT EVIDENCE REQUIRED"))</x:f>
      </x:c>
      <x:c r="O201" s="34" t="str">
        <x:f>IF(A201="","",IF(COUNTIFS(EVIDENCE_PACKET!$A$6:$A$205,E201,EVIDENCE_PACKET!$B$6:$B$205,B201,EVIDENCE_PACKET!$O$6:$O$205,"VALID")=1,"READY","INVALID - EVIDENCE A LINK"))</x:f>
      </x:c>
      <x:c r="P201" s="34" t="str">
        <x:f>IF(A201="","",IF(COUNTIFS(EVIDENCE_PACKET!$A$6:$A$205,G201,EVIDENCE_PACKET!$B$6:$B$205,B201,EVIDENCE_PACKET!$O$6:$O$205,"VALID")=1,"READY","INVALID - EVIDENCE B LINK"))</x:f>
      </x:c>
      <x:c r="Q201" s="34" t="str">
        <x:f>IF(A201="","",IF(AND(D201&lt;&gt;"",F201&lt;&gt;""),"VALID","INVALID - STATEMENT REQUIRED"))</x:f>
      </x:c>
      <x:c r="R201" s="34" t="str">
        <x:f>IF(A201="","",IF(AND(K201="VALID",L201="VALID",M201="VALID",N201="VALID",O201="READY",P201="READY",Q201="VALID",B201&lt;&gt;"",J201&lt;&gt;""),"VALID","INVALID - CONTROL / LINK"))</x:f>
      </x:c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34" t="str">
        <x:f>IF(A202="","",IF(AND(COUNTIF(LISTS!$F$2:$F$9,C202)=1,C202=UPPER(C202)),"VALID","INVALID"))</x:f>
      </x:c>
      <x:c r="L202" s="34" t="str">
        <x:f>IF(A202="","",IF(AND(COUNTIF(LISTS!$G$2:$G$3,H202)=1,H202=UPPER(H202)),"VALID","INVALID"))</x:f>
      </x:c>
      <x:c r="M202" s="34" t="str">
        <x:f>IF(A202="","",IF(AND(COUNTIF(LISTS!$H$2:$H$4,I202)=1,I202=UPPER(I202)),"VALID","INVALID"))</x:f>
      </x:c>
      <x:c r="N202" s="34" t="str">
        <x:f>IF(A202="","",IF(AND(E202&lt;&gt;"",G202&lt;&gt;"",E202&lt;&gt;G202),"VALID","INVALID - DISTINCT EVIDENCE REQUIRED"))</x:f>
      </x:c>
      <x:c r="O202" s="34" t="str">
        <x:f>IF(A202="","",IF(COUNTIFS(EVIDENCE_PACKET!$A$6:$A$205,E202,EVIDENCE_PACKET!$B$6:$B$205,B202,EVIDENCE_PACKET!$O$6:$O$205,"VALID")=1,"READY","INVALID - EVIDENCE A LINK"))</x:f>
      </x:c>
      <x:c r="P202" s="34" t="str">
        <x:f>IF(A202="","",IF(COUNTIFS(EVIDENCE_PACKET!$A$6:$A$205,G202,EVIDENCE_PACKET!$B$6:$B$205,B202,EVIDENCE_PACKET!$O$6:$O$205,"VALID")=1,"READY","INVALID - EVIDENCE B LINK"))</x:f>
      </x:c>
      <x:c r="Q202" s="34" t="str">
        <x:f>IF(A202="","",IF(AND(D202&lt;&gt;"",F202&lt;&gt;""),"VALID","INVALID - STATEMENT REQUIRED"))</x:f>
      </x:c>
      <x:c r="R202" s="34" t="str">
        <x:f>IF(A202="","",IF(AND(K202="VALID",L202="VALID",M202="VALID",N202="VALID",O202="READY",P202="READY",Q202="VALID",B202&lt;&gt;"",J202&lt;&gt;""),"VALID","INVALID - CONTROL / LINK"))</x:f>
      </x:c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34" t="str">
        <x:f>IF(A203="","",IF(AND(COUNTIF(LISTS!$F$2:$F$9,C203)=1,C203=UPPER(C203)),"VALID","INVALID"))</x:f>
      </x:c>
      <x:c r="L203" s="34" t="str">
        <x:f>IF(A203="","",IF(AND(COUNTIF(LISTS!$G$2:$G$3,H203)=1,H203=UPPER(H203)),"VALID","INVALID"))</x:f>
      </x:c>
      <x:c r="M203" s="34" t="str">
        <x:f>IF(A203="","",IF(AND(COUNTIF(LISTS!$H$2:$H$4,I203)=1,I203=UPPER(I203)),"VALID","INVALID"))</x:f>
      </x:c>
      <x:c r="N203" s="34" t="str">
        <x:f>IF(A203="","",IF(AND(E203&lt;&gt;"",G203&lt;&gt;"",E203&lt;&gt;G203),"VALID","INVALID - DISTINCT EVIDENCE REQUIRED"))</x:f>
      </x:c>
      <x:c r="O203" s="34" t="str">
        <x:f>IF(A203="","",IF(COUNTIFS(EVIDENCE_PACKET!$A$6:$A$205,E203,EVIDENCE_PACKET!$B$6:$B$205,B203,EVIDENCE_PACKET!$O$6:$O$205,"VALID")=1,"READY","INVALID - EVIDENCE A LINK"))</x:f>
      </x:c>
      <x:c r="P203" s="34" t="str">
        <x:f>IF(A203="","",IF(COUNTIFS(EVIDENCE_PACKET!$A$6:$A$205,G203,EVIDENCE_PACKET!$B$6:$B$205,B203,EVIDENCE_PACKET!$O$6:$O$205,"VALID")=1,"READY","INVALID - EVIDENCE B LINK"))</x:f>
      </x:c>
      <x:c r="Q203" s="34" t="str">
        <x:f>IF(A203="","",IF(AND(D203&lt;&gt;"",F203&lt;&gt;""),"VALID","INVALID - STATEMENT REQUIRED"))</x:f>
      </x:c>
      <x:c r="R203" s="34" t="str">
        <x:f>IF(A203="","",IF(AND(K203="VALID",L203="VALID",M203="VALID",N203="VALID",O203="READY",P203="READY",Q203="VALID",B203&lt;&gt;"",J203&lt;&gt;""),"VALID","INVALID - CONTROL / LINK"))</x:f>
      </x:c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34" t="str">
        <x:f>IF(A204="","",IF(AND(COUNTIF(LISTS!$F$2:$F$9,C204)=1,C204=UPPER(C204)),"VALID","INVALID"))</x:f>
      </x:c>
      <x:c r="L204" s="34" t="str">
        <x:f>IF(A204="","",IF(AND(COUNTIF(LISTS!$G$2:$G$3,H204)=1,H204=UPPER(H204)),"VALID","INVALID"))</x:f>
      </x:c>
      <x:c r="M204" s="34" t="str">
        <x:f>IF(A204="","",IF(AND(COUNTIF(LISTS!$H$2:$H$4,I204)=1,I204=UPPER(I204)),"VALID","INVALID"))</x:f>
      </x:c>
      <x:c r="N204" s="34" t="str">
        <x:f>IF(A204="","",IF(AND(E204&lt;&gt;"",G204&lt;&gt;"",E204&lt;&gt;G204),"VALID","INVALID - DISTINCT EVIDENCE REQUIRED"))</x:f>
      </x:c>
      <x:c r="O204" s="34" t="str">
        <x:f>IF(A204="","",IF(COUNTIFS(EVIDENCE_PACKET!$A$6:$A$205,E204,EVIDENCE_PACKET!$B$6:$B$205,B204,EVIDENCE_PACKET!$O$6:$O$205,"VALID")=1,"READY","INVALID - EVIDENCE A LINK"))</x:f>
      </x:c>
      <x:c r="P204" s="34" t="str">
        <x:f>IF(A204="","",IF(COUNTIFS(EVIDENCE_PACKET!$A$6:$A$205,G204,EVIDENCE_PACKET!$B$6:$B$205,B204,EVIDENCE_PACKET!$O$6:$O$205,"VALID")=1,"READY","INVALID - EVIDENCE B LINK"))</x:f>
      </x:c>
      <x:c r="Q204" s="34" t="str">
        <x:f>IF(A204="","",IF(AND(D204&lt;&gt;"",F204&lt;&gt;""),"VALID","INVALID - STATEMENT REQUIRED"))</x:f>
      </x:c>
      <x:c r="R204" s="34" t="str">
        <x:f>IF(A204="","",IF(AND(K204="VALID",L204="VALID",M204="VALID",N204="VALID",O204="READY",P204="READY",Q204="VALID",B204&lt;&gt;"",J204&lt;&gt;""),"VALID","INVALID - CONTROL / LINK"))</x:f>
      </x:c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34" t="str">
        <x:f>IF(A205="","",IF(AND(COUNTIF(LISTS!$F$2:$F$9,C205)=1,C205=UPPER(C205)),"VALID","INVALID"))</x:f>
      </x:c>
      <x:c r="L205" s="34" t="str">
        <x:f>IF(A205="","",IF(AND(COUNTIF(LISTS!$G$2:$G$3,H205)=1,H205=UPPER(H205)),"VALID","INVALID"))</x:f>
      </x:c>
      <x:c r="M205" s="34" t="str">
        <x:f>IF(A205="","",IF(AND(COUNTIF(LISTS!$H$2:$H$4,I205)=1,I205=UPPER(I205)),"VALID","INVALID"))</x:f>
      </x:c>
      <x:c r="N205" s="34" t="str">
        <x:f>IF(A205="","",IF(AND(E205&lt;&gt;"",G205&lt;&gt;"",E205&lt;&gt;G205),"VALID","INVALID - DISTINCT EVIDENCE REQUIRED"))</x:f>
      </x:c>
      <x:c r="O205" s="34" t="str">
        <x:f>IF(A205="","",IF(COUNTIFS(EVIDENCE_PACKET!$A$6:$A$205,E205,EVIDENCE_PACKET!$B$6:$B$205,B205,EVIDENCE_PACKET!$O$6:$O$205,"VALID")=1,"READY","INVALID - EVIDENCE A LINK"))</x:f>
      </x:c>
      <x:c r="P205" s="34" t="str">
        <x:f>IF(A205="","",IF(COUNTIFS(EVIDENCE_PACKET!$A$6:$A$205,G205,EVIDENCE_PACKET!$B$6:$B$205,B205,EVIDENCE_PACKET!$O$6:$O$205,"VALID")=1,"READY","INVALID - EVIDENCE B LINK"))</x:f>
      </x:c>
      <x:c r="Q205" s="34" t="str">
        <x:f>IF(A205="","",IF(AND(D205&lt;&gt;"",F205&lt;&gt;""),"VALID","INVALID - STATEMENT REQUIRED"))</x:f>
      </x:c>
      <x:c r="R205" s="34" t="str">
        <x:f>IF(A205="","",IF(AND(K205="VALID",L205="VALID",M205="VALID",N205="VALID",O205="READY",P205="READY",Q205="VALID",B205&lt;&gt;"",J205&lt;&gt;""),"VALID","INVALID - CONTROL / LINK"))</x:f>
      </x:c>
    </x:row>
  </x:sheetData>
  <x:dataValidations count="3">
    <x:dataValidation type="list" sqref="C6:C205">
      <x:formula1>"SOURCE ROLE,FRESHNESS,JURISDICTION,CLAIM SCOPE,AVAILABILITY,ELIGIBILITY,EFFECT / SAFETY,EVIDENCE QUALITY"</x:formula1>
    </x:dataValidation>
    <x:dataValidation type="list" sqref="H6:H205">
      <x:formula1>"YES,NO"</x:formula1>
    </x:dataValidation>
    <x:dataValidation type="list" sqref="I6:I205">
      <x:formula1>"OPEN,RESOLVED,ACCEPTED UNCERTAINTY"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54" hidden="0" customWidth="1"/>
    <x:col min="5" max="5" width="22" hidden="0" customWidth="1"/>
    <x:col min="6" max="6" width="40" hidden="0" customWidth="1"/>
    <x:col min="7" max="7" width="15" hidden="0" customWidth="1"/>
    <x:col min="8" max="8" width="24" hidden="0" customWidth="1"/>
    <x:col min="9" max="9" width="22" hidden="0" customWidth="1"/>
    <x:col min="10" max="10" width="24" hidden="0" customWidth="1"/>
    <x:col min="11" max="11" width="16" hidden="0" customWidth="1"/>
  </x:cols>
  <x:sheetData>
    <x:row r="1">
      <x:c r="A1" s="4" t="str">
        <x:v>Decision ID</x:v>
      </x:c>
      <x:c r="B1" s="4" t="str">
        <x:v>Claim ID</x:v>
      </x:c>
      <x:c r="C1" s="4" t="str">
        <x:v>Decision state</x:v>
      </x:c>
      <x:c r="D1" s="4" t="str">
        <x:v>Decision reason</x:v>
      </x:c>
      <x:c r="E1" s="4" t="str">
        <x:v>Owner</x:v>
      </x:c>
      <x:c r="F1" s="4" t="str">
        <x:v>Reopen trigger</x:v>
      </x:c>
      <x:c r="G1" s="4" t="str">
        <x:v>State token</x:v>
      </x:c>
      <x:c r="H1" s="4" t="str">
        <x:v>Control status</x:v>
      </x:c>
      <x:c r="I1" s="4" t="str">
        <x:v>Claim permission match</x:v>
      </x:c>
      <x:c r="J1" s="4" t="str">
        <x:v>Conflict gate</x:v>
      </x:c>
      <x:c r="K1" s="4" t="str">
        <x:v>Readiness</x:v>
      </x:c>
    </x:row>
    <x:row r="6">
      <x:c r="A6" s="17" t="str">
        <x:v>D001</x:v>
      </x:c>
      <x:c r="B6" s="17" t="str">
        <x:v>C01</x:v>
      </x:c>
      <x:c r="C6" s="17" t="str">
        <x:v>PUBLISH OFFICIAL STATUS</x:v>
      </x:c>
      <x:c r="D6" s="17" t="str">
        <x:v>Official record supports scoped registration/status fact.</x:v>
      </x:c>
      <x:c r="E6" s="17" t="str">
        <x:v>Founder / reviewer</x:v>
      </x:c>
      <x:c r="F6" s="17" t="str">
        <x:v>Official status changes</x:v>
      </x:c>
      <x:c r="G6" s="21" t="str">
        <x:f>IF(C6="","",IF(AND(COUNTIF(LISTS!$J$2:$J$8,C6)=1,IFERROR(FIND(C6,UPPER(C6)),0)=1),"VALID","INVALID"))</x:f>
        <x:v>VALID</x:v>
      </x:c>
      <x:c r="H6" s="21" t="str">
        <x:f>IF(A6="","",IF(COUNTIF($A$6:$A$205,A6)&gt;1,"INVALID - DUPLICATE ID",IF(AND(COUNTIF(CLAIMS!$A$6:$A$205,B6)=1,G6="VALID"),"VALID","INVALID - CONTROL / CLAIM")))</x:f>
        <x:v>VALID</x:v>
      </x:c>
      <x:c r="I6" s="21" t="str">
        <x:f>IF(A6="","",IF(COUNTIFS(CLAIMS!$A$6:$A$205,B6,CLAIMS!$T$6:$T$205,C6)=1,"MATCH","REVIEW"))</x:f>
        <x:v>MATCH</x:v>
      </x:c>
      <x:c r="J6" s="21" t="str">
        <x:f>IF(A6="","",IF(AND(OR(C6="PUBLISH SERVICE FACT",C6="PUBLISH OFFICIAL STATUS",C6="PUBLISH SCOPED CONTEXT"),COUNTIFS(CONFLICTS!$B$6:$B$205,B6,CONFLICTS!$H$6:$H$205,"YES",CONFLICTS!$I$6:$I$205,"OPEN",CONFLICTS!$R$6:$R$205,"VALID")&gt;0),"OPEN MATERIAL CONFLICT","CLEAR"))</x:f>
        <x:v>CLEAR</x:v>
      </x:c>
      <x:c r="K6" s="21" t="str">
        <x:f>IF(A6="","",IF(H6&lt;&gt;"VALID","BLOCKED",IF(I6&lt;&gt;"MATCH","UNRESOLVED",IF(J6&lt;&gt;"CLEAR","BLOCKED","READY"))))</x:f>
        <x:v>READY</x:v>
      </x:c>
    </x:row>
    <x:row r="7">
      <x:c r="A7" s="17" t="str">
        <x:v>D002</x:v>
      </x:c>
      <x:c r="B7" s="17" t="str">
        <x:v>C02</x:v>
      </x:c>
      <x:c r="C7" s="17" t="str">
        <x:v>PUBLISH SERVICE FACT</x:v>
      </x:c>
      <x:c r="D7" s="17" t="str">
        <x:v>Current first-party page supports bounded service-offering statement.</x:v>
      </x:c>
      <x:c r="E7" s="17" t="str">
        <x:v>Founder / reviewer</x:v>
      </x:c>
      <x:c r="F7" s="17" t="str">
        <x:v>Provider service information changes</x:v>
      </x:c>
      <x:c r="G7" s="21" t="str">
        <x:f>IF(C7="","",IF(AND(COUNTIF(LISTS!$J$2:$J$8,C7)=1,IFERROR(FIND(C7,UPPER(C7)),0)=1),"VALID","INVALID"))</x:f>
        <x:v>VALID</x:v>
      </x:c>
      <x:c r="H7" s="21" t="str">
        <x:f>IF(A7="","",IF(COUNTIF($A$6:$A$205,A7)&gt;1,"INVALID - DUPLICATE ID",IF(AND(COUNTIF(CLAIMS!$A$6:$A$205,B7)=1,G7="VALID"),"VALID","INVALID - CONTROL / CLAIM")))</x:f>
        <x:v>VALID</x:v>
      </x:c>
      <x:c r="I7" s="21" t="str">
        <x:f>IF(A7="","",IF(COUNTIFS(CLAIMS!$A$6:$A$205,B7,CLAIMS!$T$6:$T$205,C7)=1,"MATCH","REVIEW"))</x:f>
        <x:v>MATCH</x:v>
      </x:c>
      <x:c r="J7" s="21" t="str">
        <x:f>IF(A7="","",IF(AND(OR(C7="PUBLISH SERVICE FACT",C7="PUBLISH OFFICIAL STATUS",C7="PUBLISH SCOPED CONTEXT"),COUNTIFS(CONFLICTS!$B$6:$B$205,B7,CONFLICTS!$H$6:$H$205,"YES",CONFLICTS!$I$6:$I$205,"OPEN",CONFLICTS!$R$6:$R$205,"VALID")&gt;0),"OPEN MATERIAL CONFLICT","CLEAR"))</x:f>
        <x:v>CLEAR</x:v>
      </x:c>
      <x:c r="K7" s="21" t="str">
        <x:f>IF(A7="","",IF(H7&lt;&gt;"VALID","BLOCKED",IF(I7&lt;&gt;"MATCH","UNRESOLVED",IF(J7&lt;&gt;"CLEAR","BLOCKED","READY"))))</x:f>
        <x:v>READY</x:v>
      </x:c>
    </x:row>
    <x:row r="8">
      <x:c r="A8" s="17" t="str">
        <x:v>D003</x:v>
      </x:c>
      <x:c r="B8" s="17" t="str">
        <x:v>C03</x:v>
      </x:c>
      <x:c r="C8" s="17" t="str">
        <x:v>REFUSE STRONGER CLAIM</x:v>
      </x:c>
      <x:c r="D8" s="17" t="str">
        <x:v>Availability conflict remains open.</x:v>
      </x:c>
      <x:c r="E8" s="17" t="str">
        <x:v>Founder / reviewer</x:v>
      </x:c>
      <x:c r="F8" s="17" t="str">
        <x:v>Resolve CF01</x:v>
      </x:c>
      <x:c r="G8" s="21" t="str">
        <x:f>IF(C8="","",IF(AND(COUNTIF(LISTS!$J$2:$J$8,C8)=1,IFERROR(FIND(C8,UPPER(C8)),0)=1),"VALID","INVALID"))</x:f>
        <x:v>VALID</x:v>
      </x:c>
      <x:c r="H8" s="21" t="str">
        <x:f>IF(A8="","",IF(COUNTIF($A$6:$A$205,A8)&gt;1,"INVALID - DUPLICATE ID",IF(AND(COUNTIF(CLAIMS!$A$6:$A$205,B8)=1,G8="VALID"),"VALID","INVALID - CONTROL / CLAIM")))</x:f>
        <x:v>VALID</x:v>
      </x:c>
      <x:c r="I8" s="21" t="str">
        <x:f>IF(A8="","",IF(COUNTIFS(CLAIMS!$A$6:$A$205,B8,CLAIMS!$T$6:$T$205,C8)=1,"MATCH","REVIEW"))</x:f>
        <x:v>MATCH</x:v>
      </x:c>
      <x:c r="J8" s="21" t="str">
        <x:f>IF(A8="","",IF(AND(OR(C8="PUBLISH SERVICE FACT",C8="PUBLISH OFFICIAL STATUS",C8="PUBLISH SCOPED CONTEXT"),COUNTIFS(CONFLICTS!$B$6:$B$205,B8,CONFLICTS!$H$6:$H$205,"YES",CONFLICTS!$I$6:$I$205,"OPEN",CONFLICTS!$R$6:$R$205,"VALID")&gt;0),"OPEN MATERIAL CONFLICT","CLEAR"))</x:f>
        <x:v>CLEAR</x:v>
      </x:c>
      <x:c r="K8" s="21" t="str">
        <x:f>IF(A8="","",IF(H8&lt;&gt;"VALID","BLOCKED",IF(I8&lt;&gt;"MATCH","UNRESOLVED",IF(J8&lt;&gt;"CLEAR","BLOCKED","READY"))))</x:f>
        <x:v>READY</x:v>
      </x:c>
    </x:row>
    <x:row r="9">
      <x:c r="A9" s="17" t="str">
        <x:v>D004</x:v>
      </x:c>
      <x:c r="B9" s="17" t="str">
        <x:v>C04</x:v>
      </x:c>
      <x:c r="C9" s="17" t="str">
        <x:v>ESCALATE</x:v>
      </x:c>
      <x:c r="D9" s="17" t="str">
        <x:v>Eligibility/suitability interpretation requires qualified review.</x:v>
      </x:c>
      <x:c r="E9" s="17" t="str">
        <x:v>Founder / reviewer</x:v>
      </x:c>
      <x:c r="F9" s="17" t="str">
        <x:v>Specialist review completed</x:v>
      </x:c>
      <x:c r="G9" s="21" t="str">
        <x:f>IF(C9="","",IF(AND(COUNTIF(LISTS!$J$2:$J$8,C9)=1,IFERROR(FIND(C9,UPPER(C9)),0)=1),"VALID","INVALID"))</x:f>
        <x:v>VALID</x:v>
      </x:c>
      <x:c r="H9" s="21" t="str">
        <x:f>IF(A9="","",IF(COUNTIF($A$6:$A$205,A9)&gt;1,"INVALID - DUPLICATE ID",IF(AND(COUNTIF(CLAIMS!$A$6:$A$205,B9)=1,G9="VALID"),"VALID","INVALID - CONTROL / CLAIM")))</x:f>
        <x:v>VALID</x:v>
      </x:c>
      <x:c r="I9" s="21" t="str">
        <x:f>IF(A9="","",IF(COUNTIFS(CLAIMS!$A$6:$A$205,B9,CLAIMS!$T$6:$T$205,C9)=1,"MATCH","REVIEW"))</x:f>
        <x:v>MATCH</x:v>
      </x:c>
      <x:c r="J9" s="21" t="str">
        <x:f>IF(A9="","",IF(AND(OR(C9="PUBLISH SERVICE FACT",C9="PUBLISH OFFICIAL STATUS",C9="PUBLISH SCOPED CONTEXT"),COUNTIFS(CONFLICTS!$B$6:$B$205,B9,CONFLICTS!$H$6:$H$205,"YES",CONFLICTS!$I$6:$I$205,"OPEN",CONFLICTS!$R$6:$R$205,"VALID")&gt;0),"OPEN MATERIAL CONFLICT","CLEAR"))</x:f>
        <x:v>CLEAR</x:v>
      </x:c>
      <x:c r="K9" s="21" t="str">
        <x:f>IF(A9="","",IF(H9&lt;&gt;"VALID","BLOCKED",IF(I9&lt;&gt;"MATCH","UNRESOLVED",IF(J9&lt;&gt;"CLEAR","BLOCKED","READY"))))</x:f>
        <x:v>READY</x:v>
      </x:c>
    </x:row>
    <x:row r="10">
      <x:c r="A10" s="17" t="str">
        <x:v>D005</x:v>
      </x:c>
      <x:c r="B10" s="17" t="str">
        <x:v>C05</x:v>
      </x:c>
      <x:c r="C10" s="17" t="str">
        <x:v>REFUSE STRONGER CLAIM</x:v>
      </x:c>
      <x:c r="D10" s="17" t="str">
        <x:v>Efficacy claim conflicts with narrower evidence scope and lacks specialist review.</x:v>
      </x:c>
      <x:c r="E10" s="17" t="str">
        <x:v>Founder / reviewer</x:v>
      </x:c>
      <x:c r="F10" s="17" t="str">
        <x:v>Resolve CF02 and complete review</x:v>
      </x:c>
      <x:c r="G10" s="21" t="str">
        <x:f>IF(C10="","",IF(AND(COUNTIF(LISTS!$J$2:$J$8,C10)=1,IFERROR(FIND(C10,UPPER(C10)),0)=1),"VALID","INVALID"))</x:f>
        <x:v>VALID</x:v>
      </x:c>
      <x:c r="H10" s="21" t="str">
        <x:f>IF(A10="","",IF(COUNTIF($A$6:$A$205,A10)&gt;1,"INVALID - DUPLICATE ID",IF(AND(COUNTIF(CLAIMS!$A$6:$A$205,B10)=1,G10="VALID"),"VALID","INVALID - CONTROL / CLAIM")))</x:f>
        <x:v>VALID</x:v>
      </x:c>
      <x:c r="I10" s="21" t="str">
        <x:f>IF(A10="","",IF(COUNTIFS(CLAIMS!$A$6:$A$205,B10,CLAIMS!$T$6:$T$205,C10)=1,"MATCH","REVIEW"))</x:f>
        <x:v>MATCH</x:v>
      </x:c>
      <x:c r="J10" s="21" t="str">
        <x:f>IF(A10="","",IF(AND(OR(C10="PUBLISH SERVICE FACT",C10="PUBLISH OFFICIAL STATUS",C10="PUBLISH SCOPED CONTEXT"),COUNTIFS(CONFLICTS!$B$6:$B$205,B10,CONFLICTS!$H$6:$H$205,"YES",CONFLICTS!$I$6:$I$205,"OPEN",CONFLICTS!$R$6:$R$205,"VALID")&gt;0),"OPEN MATERIAL CONFLICT","CLEAR"))</x:f>
        <x:v>CLEAR</x:v>
      </x:c>
      <x:c r="K10" s="21" t="str">
        <x:f>IF(A10="","",IF(H10&lt;&gt;"VALID","BLOCKED",IF(I10&lt;&gt;"MATCH","UNRESOLVED",IF(J10&lt;&gt;"CLEAR","BLOCKED","READY"))))</x:f>
        <x:v>READY</x:v>
      </x:c>
    </x:row>
    <x:row r="11">
      <x:c r="A11" s="17" t="str">
        <x:v>D006</x:v>
      </x:c>
      <x:c r="B11" s="17" t="str">
        <x:v>C06</x:v>
      </x:c>
      <x:c r="C11" s="17" t="str">
        <x:v>REFERENCE ONLY</x:v>
      </x:c>
      <x:c r="D11" s="17" t="str">
        <x:v>Reviews are qualitative experience signals only.</x:v>
      </x:c>
      <x:c r="E11" s="17" t="str">
        <x:v>Founder / reviewer</x:v>
      </x:c>
      <x:c r="F11" s="17" t="str">
        <x:v>Evidence purpose changes</x:v>
      </x:c>
      <x:c r="G11" s="21" t="str">
        <x:f>IF(C11="","",IF(AND(COUNTIF(LISTS!$J$2:$J$8,C11)=1,IFERROR(FIND(C11,UPPER(C11)),0)=1),"VALID","INVALID"))</x:f>
        <x:v>VALID</x:v>
      </x:c>
      <x:c r="H11" s="21" t="str">
        <x:f>IF(A11="","",IF(COUNTIF($A$6:$A$205,A11)&gt;1,"INVALID - DUPLICATE ID",IF(AND(COUNTIF(CLAIMS!$A$6:$A$205,B11)=1,G11="VALID"),"VALID","INVALID - CONTROL / CLAIM")))</x:f>
        <x:v>VALID</x:v>
      </x:c>
      <x:c r="I11" s="21" t="str">
        <x:f>IF(A11="","",IF(COUNTIFS(CLAIMS!$A$6:$A$205,B11,CLAIMS!$T$6:$T$205,C11)=1,"MATCH","REVIEW"))</x:f>
        <x:v>MATCH</x:v>
      </x:c>
      <x:c r="J11" s="21" t="str">
        <x:f>IF(A11="","",IF(AND(OR(C11="PUBLISH SERVICE FACT",C11="PUBLISH OFFICIAL STATUS",C11="PUBLISH SCOPED CONTEXT"),COUNTIFS(CONFLICTS!$B$6:$B$205,B11,CONFLICTS!$H$6:$H$205,"YES",CONFLICTS!$I$6:$I$205,"OPEN",CONFLICTS!$R$6:$R$205,"VALID")&gt;0),"OPEN MATERIAL CONFLICT","CLEAR"))</x:f>
        <x:v>CLEAR</x:v>
      </x:c>
      <x:c r="K11" s="21" t="str">
        <x:f>IF(A11="","",IF(H11&lt;&gt;"VALID","BLOCKED",IF(I11&lt;&gt;"MATCH","UNRESOLVED",IF(J11&lt;&gt;"CLEAR","BLOCKED","READY"))))</x:f>
        <x:v>READY</x:v>
      </x:c>
    </x:row>
    <x:row r="12">
      <x:c r="A12" s="17" t="str">
        <x:v>D007</x:v>
      </x:c>
      <x:c r="B12" s="17" t="str">
        <x:v>C07</x:v>
      </x:c>
      <x:c r="C12" s="17" t="str">
        <x:v>DISCOVERY ONLY</x:v>
      </x:c>
      <x:c r="D12" s="17" t="str">
        <x:v>Search visibility supports discovery only.</x:v>
      </x:c>
      <x:c r="E12" s="17" t="str">
        <x:v>Founder / reviewer</x:v>
      </x:c>
      <x:c r="F12" s="17" t="str">
        <x:v>Search observation changes</x:v>
      </x:c>
      <x:c r="G12" s="21" t="str">
        <x:f>IF(C12="","",IF(AND(COUNTIF(LISTS!$J$2:$J$8,C12)=1,IFERROR(FIND(C12,UPPER(C12)),0)=1),"VALID","INVALID"))</x:f>
        <x:v>VALID</x:v>
      </x:c>
      <x:c r="H12" s="21" t="str">
        <x:f>IF(A12="","",IF(COUNTIF($A$6:$A$205,A12)&gt;1,"INVALID - DUPLICATE ID",IF(AND(COUNTIF(CLAIMS!$A$6:$A$205,B12)=1,G12="VALID"),"VALID","INVALID - CONTROL / CLAIM")))</x:f>
        <x:v>VALID</x:v>
      </x:c>
      <x:c r="I12" s="21" t="str">
        <x:f>IF(A12="","",IF(COUNTIFS(CLAIMS!$A$6:$A$205,B12,CLAIMS!$T$6:$T$205,C12)=1,"MATCH","REVIEW"))</x:f>
        <x:v>MATCH</x:v>
      </x:c>
      <x:c r="J12" s="21" t="str">
        <x:f>IF(A12="","",IF(AND(OR(C12="PUBLISH SERVICE FACT",C12="PUBLISH OFFICIAL STATUS",C12="PUBLISH SCOPED CONTEXT"),COUNTIFS(CONFLICTS!$B$6:$B$205,B12,CONFLICTS!$H$6:$H$205,"YES",CONFLICTS!$I$6:$I$205,"OPEN",CONFLICTS!$R$6:$R$205,"VALID")&gt;0),"OPEN MATERIAL CONFLICT","CLEAR"))</x:f>
        <x:v>CLEAR</x:v>
      </x:c>
      <x:c r="K12" s="21" t="str">
        <x:f>IF(A12="","",IF(H12&lt;&gt;"VALID","BLOCKED",IF(I12&lt;&gt;"MATCH","UNRESOLVED",IF(J12&lt;&gt;"CLEAR","BLOCKED","READY"))))</x:f>
        <x:v>READY</x:v>
      </x:c>
    </x:row>
    <x:row r="13">
      <x:c r="A13" s="17" t="str">
        <x:v>D008</x:v>
      </x:c>
      <x:c r="B13" s="17" t="str">
        <x:v>C08</x:v>
      </x:c>
      <x:c r="C13" s="17" t="str">
        <x:v>PUBLISH SCOPED CONTEXT</x:v>
      </x:c>
      <x:c r="D13" s="17" t="str">
        <x:v>Current UK advertising/claims guidance supports a bounded statement about public marketing controls, not clinical efficacy or legal clearance for a specific advert.</x:v>
      </x:c>
      <x:c r="E13" s="17" t="str">
        <x:v>Founder / reviewer</x:v>
      </x:c>
      <x:c r="F13" s="17" t="str">
        <x:v>Advertising/claims guidance or jurisdiction changes</x:v>
      </x:c>
      <x:c r="G13" s="21" t="str">
        <x:f>IF(C13="","",IF(AND(COUNTIF(LISTS!$J$2:$J$8,C13)=1,IFERROR(FIND(C13,UPPER(C13)),0)=1),"VALID","INVALID"))</x:f>
        <x:v>VALID</x:v>
      </x:c>
      <x:c r="H13" s="21" t="str">
        <x:f>IF(A13="","",IF(COUNTIF($A$6:$A$205,A13)&gt;1,"INVALID - DUPLICATE ID",IF(AND(COUNTIF(CLAIMS!$A$6:$A$205,B13)=1,G13="VALID"),"VALID","INVALID - CONTROL / CLAIM")))</x:f>
        <x:v>VALID</x:v>
      </x:c>
      <x:c r="I13" s="21" t="str">
        <x:f>IF(A13="","",IF(COUNTIFS(CLAIMS!$A$6:$A$205,B13,CLAIMS!$T$6:$T$205,C13)=1,"MATCH","REVIEW"))</x:f>
        <x:v>MATCH</x:v>
      </x:c>
      <x:c r="J13" s="21" t="str">
        <x:f>IF(A13="","",IF(AND(OR(C13="PUBLISH SERVICE FACT",C13="PUBLISH OFFICIAL STATUS",C13="PUBLISH SCOPED CONTEXT"),COUNTIFS(CONFLICTS!$B$6:$B$205,B13,CONFLICTS!$H$6:$H$205,"YES",CONFLICTS!$I$6:$I$205,"OPEN",CONFLICTS!$R$6:$R$205,"VALID")&gt;0),"OPEN MATERIAL CONFLICT","CLEAR"))</x:f>
        <x:v>CLEAR</x:v>
      </x:c>
      <x:c r="K13" s="21" t="str">
        <x:f>IF(A13="","",IF(H13&lt;&gt;"VALID","BLOCKED",IF(I13&lt;&gt;"MATCH","UNRESOLVED",IF(J13&lt;&gt;"CLEAR","BLOCKED","READY"))))</x:f>
        <x:v>READY</x:v>
      </x:c>
    </x:row>
    <x:row r="14">
      <x:c r="A14" s="17"/>
      <x:c r="B14" s="17"/>
      <x:c r="C14" s="17"/>
      <x:c r="D14" s="17"/>
      <x:c r="E14" s="17"/>
      <x:c r="F14" s="17"/>
      <x:c r="G14" s="21" t="str">
        <x:f>IF(C14="","",IF(AND(COUNTIF(LISTS!$J$2:$J$8,C14)=1,IFERROR(FIND(C14,UPPER(C14)),0)=1),"VALID","INVALID"))</x:f>
      </x:c>
      <x:c r="H14" s="21" t="str">
        <x:f>IF(A14="","",IF(COUNTIF($A$6:$A$205,A14)&gt;1,"INVALID - DUPLICATE ID",IF(AND(COUNTIF(CLAIMS!$A$6:$A$205,B14)=1,G14="VALID"),"VALID","INVALID - CONTROL / CLAIM")))</x:f>
      </x:c>
      <x:c r="I14" s="21" t="str">
        <x:f>IF(A14="","",IF(COUNTIFS(CLAIMS!$A$6:$A$205,B14,CLAIMS!$T$6:$T$205,C14)=1,"MATCH","REVIEW"))</x:f>
      </x:c>
      <x:c r="J14" s="21" t="str">
        <x:f>IF(A14="","",IF(AND(OR(C14="PUBLISH SERVICE FACT",C14="PUBLISH OFFICIAL STATUS",C14="PUBLISH SCOPED CONTEXT"),COUNTIFS(CONFLICTS!$B$6:$B$205,B14,CONFLICTS!$H$6:$H$205,"YES",CONFLICTS!$I$6:$I$205,"OPEN",CONFLICTS!$R$6:$R$205,"VALID")&gt;0),"OPEN MATERIAL CONFLICT","CLEAR"))</x:f>
      </x:c>
      <x:c r="K14" s="21" t="str">
        <x:f>IF(A14="","",IF(H14&lt;&gt;"VALID","BLOCKED",IF(I14&lt;&gt;"MATCH","UNRESOLVED",IF(J14&lt;&gt;"CLEAR","BLOCKED","READY"))))</x:f>
      </x:c>
    </x:row>
    <x:row r="15">
      <x:c r="A15" s="17"/>
      <x:c r="B15" s="17"/>
      <x:c r="C15" s="17"/>
      <x:c r="D15" s="17"/>
      <x:c r="E15" s="17"/>
      <x:c r="F15" s="17"/>
      <x:c r="G15" s="21" t="str">
        <x:f>IF(C15="","",IF(AND(COUNTIF(LISTS!$J$2:$J$8,C15)=1,IFERROR(FIND(C15,UPPER(C15)),0)=1),"VALID","INVALID"))</x:f>
      </x:c>
      <x:c r="H15" s="21" t="str">
        <x:f>IF(A15="","",IF(COUNTIF($A$6:$A$205,A15)&gt;1,"INVALID - DUPLICATE ID",IF(AND(COUNTIF(CLAIMS!$A$6:$A$205,B15)=1,G15="VALID"),"VALID","INVALID - CONTROL / CLAIM")))</x:f>
      </x:c>
      <x:c r="I15" s="21" t="str">
        <x:f>IF(A15="","",IF(COUNTIFS(CLAIMS!$A$6:$A$205,B15,CLAIMS!$T$6:$T$205,C15)=1,"MATCH","REVIEW"))</x:f>
      </x:c>
      <x:c r="J15" s="21" t="str">
        <x:f>IF(A15="","",IF(AND(OR(C15="PUBLISH SERVICE FACT",C15="PUBLISH OFFICIAL STATUS",C15="PUBLISH SCOPED CONTEXT"),COUNTIFS(CONFLICTS!$B$6:$B$205,B15,CONFLICTS!$H$6:$H$205,"YES",CONFLICTS!$I$6:$I$205,"OPEN",CONFLICTS!$R$6:$R$205,"VALID")&gt;0),"OPEN MATERIAL CONFLICT","CLEAR"))</x:f>
      </x:c>
      <x:c r="K15" s="21" t="str">
        <x:f>IF(A15="","",IF(H15&lt;&gt;"VALID","BLOCKED",IF(I15&lt;&gt;"MATCH","UNRESOLVED",IF(J15&lt;&gt;"CLEAR","BLOCKED","READY"))))</x:f>
      </x:c>
    </x:row>
    <x:row r="16">
      <x:c r="A16" s="17"/>
      <x:c r="B16" s="17"/>
      <x:c r="C16" s="17"/>
      <x:c r="D16" s="17"/>
      <x:c r="E16" s="17"/>
      <x:c r="F16" s="17"/>
      <x:c r="G16" s="21" t="str">
        <x:f>IF(C16="","",IF(AND(COUNTIF(LISTS!$J$2:$J$8,C16)=1,IFERROR(FIND(C16,UPPER(C16)),0)=1),"VALID","INVALID"))</x:f>
      </x:c>
      <x:c r="H16" s="21" t="str">
        <x:f>IF(A16="","",IF(COUNTIF($A$6:$A$205,A16)&gt;1,"INVALID - DUPLICATE ID",IF(AND(COUNTIF(CLAIMS!$A$6:$A$205,B16)=1,G16="VALID"),"VALID","INVALID - CONTROL / CLAIM")))</x:f>
      </x:c>
      <x:c r="I16" s="21" t="str">
        <x:f>IF(A16="","",IF(COUNTIFS(CLAIMS!$A$6:$A$205,B16,CLAIMS!$T$6:$T$205,C16)=1,"MATCH","REVIEW"))</x:f>
      </x:c>
      <x:c r="J16" s="21" t="str">
        <x:f>IF(A16="","",IF(AND(OR(C16="PUBLISH SERVICE FACT",C16="PUBLISH OFFICIAL STATUS",C16="PUBLISH SCOPED CONTEXT"),COUNTIFS(CONFLICTS!$B$6:$B$205,B16,CONFLICTS!$H$6:$H$205,"YES",CONFLICTS!$I$6:$I$205,"OPEN",CONFLICTS!$R$6:$R$205,"VALID")&gt;0),"OPEN MATERIAL CONFLICT","CLEAR"))</x:f>
      </x:c>
      <x:c r="K16" s="21" t="str">
        <x:f>IF(A16="","",IF(H16&lt;&gt;"VALID","BLOCKED",IF(I16&lt;&gt;"MATCH","UNRESOLVED",IF(J16&lt;&gt;"CLEAR","BLOCKED","READY"))))</x:f>
      </x:c>
    </x:row>
    <x:row r="17">
      <x:c r="A17" s="17"/>
      <x:c r="B17" s="17"/>
      <x:c r="C17" s="17"/>
      <x:c r="D17" s="17"/>
      <x:c r="E17" s="17"/>
      <x:c r="F17" s="17"/>
      <x:c r="G17" s="21" t="str">
        <x:f>IF(C17="","",IF(AND(COUNTIF(LISTS!$J$2:$J$8,C17)=1,IFERROR(FIND(C17,UPPER(C17)),0)=1),"VALID","INVALID"))</x:f>
      </x:c>
      <x:c r="H17" s="21" t="str">
        <x:f>IF(A17="","",IF(COUNTIF($A$6:$A$205,A17)&gt;1,"INVALID - DUPLICATE ID",IF(AND(COUNTIF(CLAIMS!$A$6:$A$205,B17)=1,G17="VALID"),"VALID","INVALID - CONTROL / CLAIM")))</x:f>
      </x:c>
      <x:c r="I17" s="21" t="str">
        <x:f>IF(A17="","",IF(COUNTIFS(CLAIMS!$A$6:$A$205,B17,CLAIMS!$T$6:$T$205,C17)=1,"MATCH","REVIEW"))</x:f>
      </x:c>
      <x:c r="J17" s="21" t="str">
        <x:f>IF(A17="","",IF(AND(OR(C17="PUBLISH SERVICE FACT",C17="PUBLISH OFFICIAL STATUS",C17="PUBLISH SCOPED CONTEXT"),COUNTIFS(CONFLICTS!$B$6:$B$205,B17,CONFLICTS!$H$6:$H$205,"YES",CONFLICTS!$I$6:$I$205,"OPEN",CONFLICTS!$R$6:$R$205,"VALID")&gt;0),"OPEN MATERIAL CONFLICT","CLEAR"))</x:f>
      </x:c>
      <x:c r="K17" s="21" t="str">
        <x:f>IF(A17="","",IF(H17&lt;&gt;"VALID","BLOCKED",IF(I17&lt;&gt;"MATCH","UNRESOLVED",IF(J17&lt;&gt;"CLEAR","BLOCKED","READY"))))</x:f>
      </x:c>
    </x:row>
    <x:row r="18">
      <x:c r="A18" s="17"/>
      <x:c r="B18" s="17"/>
      <x:c r="C18" s="17"/>
      <x:c r="D18" s="17"/>
      <x:c r="E18" s="17"/>
      <x:c r="F18" s="17"/>
      <x:c r="G18" s="21" t="str">
        <x:f>IF(C18="","",IF(AND(COUNTIF(LISTS!$J$2:$J$8,C18)=1,IFERROR(FIND(C18,UPPER(C18)),0)=1),"VALID","INVALID"))</x:f>
      </x:c>
      <x:c r="H18" s="21" t="str">
        <x:f>IF(A18="","",IF(COUNTIF($A$6:$A$205,A18)&gt;1,"INVALID - DUPLICATE ID",IF(AND(COUNTIF(CLAIMS!$A$6:$A$205,B18)=1,G18="VALID"),"VALID","INVALID - CONTROL / CLAIM")))</x:f>
      </x:c>
      <x:c r="I18" s="21" t="str">
        <x:f>IF(A18="","",IF(COUNTIFS(CLAIMS!$A$6:$A$205,B18,CLAIMS!$T$6:$T$205,C18)=1,"MATCH","REVIEW"))</x:f>
      </x:c>
      <x:c r="J18" s="21" t="str">
        <x:f>IF(A18="","",IF(AND(OR(C18="PUBLISH SERVICE FACT",C18="PUBLISH OFFICIAL STATUS",C18="PUBLISH SCOPED CONTEXT"),COUNTIFS(CONFLICTS!$B$6:$B$205,B18,CONFLICTS!$H$6:$H$205,"YES",CONFLICTS!$I$6:$I$205,"OPEN",CONFLICTS!$R$6:$R$205,"VALID")&gt;0),"OPEN MATERIAL CONFLICT","CLEAR"))</x:f>
      </x:c>
      <x:c r="K18" s="21" t="str">
        <x:f>IF(A18="","",IF(H18&lt;&gt;"VALID","BLOCKED",IF(I18&lt;&gt;"MATCH","UNRESOLVED",IF(J18&lt;&gt;"CLEAR","BLOCKED","READY"))))</x:f>
      </x:c>
    </x:row>
    <x:row r="19">
      <x:c r="A19" s="17"/>
      <x:c r="B19" s="17"/>
      <x:c r="C19" s="17"/>
      <x:c r="D19" s="17"/>
      <x:c r="E19" s="17"/>
      <x:c r="F19" s="17"/>
      <x:c r="G19" s="21" t="str">
        <x:f>IF(C19="","",IF(AND(COUNTIF(LISTS!$J$2:$J$8,C19)=1,IFERROR(FIND(C19,UPPER(C19)),0)=1),"VALID","INVALID"))</x:f>
      </x:c>
      <x:c r="H19" s="21" t="str">
        <x:f>IF(A19="","",IF(COUNTIF($A$6:$A$205,A19)&gt;1,"INVALID - DUPLICATE ID",IF(AND(COUNTIF(CLAIMS!$A$6:$A$205,B19)=1,G19="VALID"),"VALID","INVALID - CONTROL / CLAIM")))</x:f>
      </x:c>
      <x:c r="I19" s="21" t="str">
        <x:f>IF(A19="","",IF(COUNTIFS(CLAIMS!$A$6:$A$205,B19,CLAIMS!$T$6:$T$205,C19)=1,"MATCH","REVIEW"))</x:f>
      </x:c>
      <x:c r="J19" s="21" t="str">
        <x:f>IF(A19="","",IF(AND(OR(C19="PUBLISH SERVICE FACT",C19="PUBLISH OFFICIAL STATUS",C19="PUBLISH SCOPED CONTEXT"),COUNTIFS(CONFLICTS!$B$6:$B$205,B19,CONFLICTS!$H$6:$H$205,"YES",CONFLICTS!$I$6:$I$205,"OPEN",CONFLICTS!$R$6:$R$205,"VALID")&gt;0),"OPEN MATERIAL CONFLICT","CLEAR"))</x:f>
      </x:c>
      <x:c r="K19" s="21" t="str">
        <x:f>IF(A19="","",IF(H19&lt;&gt;"VALID","BLOCKED",IF(I19&lt;&gt;"MATCH","UNRESOLVED",IF(J19&lt;&gt;"CLEAR","BLOCKED","READY"))))</x:f>
      </x:c>
    </x:row>
    <x:row r="20">
      <x:c r="A20" s="17"/>
      <x:c r="B20" s="17"/>
      <x:c r="C20" s="17"/>
      <x:c r="D20" s="17"/>
      <x:c r="E20" s="17"/>
      <x:c r="F20" s="17"/>
      <x:c r="G20" s="21" t="str">
        <x:f>IF(C20="","",IF(AND(COUNTIF(LISTS!$J$2:$J$8,C20)=1,IFERROR(FIND(C20,UPPER(C20)),0)=1),"VALID","INVALID"))</x:f>
      </x:c>
      <x:c r="H20" s="21" t="str">
        <x:f>IF(A20="","",IF(COUNTIF($A$6:$A$205,A20)&gt;1,"INVALID - DUPLICATE ID",IF(AND(COUNTIF(CLAIMS!$A$6:$A$205,B20)=1,G20="VALID"),"VALID","INVALID - CONTROL / CLAIM")))</x:f>
      </x:c>
      <x:c r="I20" s="21" t="str">
        <x:f>IF(A20="","",IF(COUNTIFS(CLAIMS!$A$6:$A$205,B20,CLAIMS!$T$6:$T$205,C20)=1,"MATCH","REVIEW"))</x:f>
      </x:c>
      <x:c r="J20" s="21" t="str">
        <x:f>IF(A20="","",IF(AND(OR(C20="PUBLISH SERVICE FACT",C20="PUBLISH OFFICIAL STATUS",C20="PUBLISH SCOPED CONTEXT"),COUNTIFS(CONFLICTS!$B$6:$B$205,B20,CONFLICTS!$H$6:$H$205,"YES",CONFLICTS!$I$6:$I$205,"OPEN",CONFLICTS!$R$6:$R$205,"VALID")&gt;0),"OPEN MATERIAL CONFLICT","CLEAR"))</x:f>
      </x:c>
      <x:c r="K20" s="21" t="str">
        <x:f>IF(A20="","",IF(H20&lt;&gt;"VALID","BLOCKED",IF(I20&lt;&gt;"MATCH","UNRESOLVED",IF(J20&lt;&gt;"CLEAR","BLOCKED","READY"))))</x:f>
      </x:c>
    </x:row>
    <x:row r="21">
      <x:c r="A21" s="17"/>
      <x:c r="B21" s="17"/>
      <x:c r="C21" s="17"/>
      <x:c r="D21" s="17"/>
      <x:c r="E21" s="17"/>
      <x:c r="F21" s="17"/>
      <x:c r="G21" s="21" t="str">
        <x:f>IF(C21="","",IF(AND(COUNTIF(LISTS!$J$2:$J$8,C21)=1,IFERROR(FIND(C21,UPPER(C21)),0)=1),"VALID","INVALID"))</x:f>
      </x:c>
      <x:c r="H21" s="21" t="str">
        <x:f>IF(A21="","",IF(COUNTIF($A$6:$A$205,A21)&gt;1,"INVALID - DUPLICATE ID",IF(AND(COUNTIF(CLAIMS!$A$6:$A$205,B21)=1,G21="VALID"),"VALID","INVALID - CONTROL / CLAIM")))</x:f>
      </x:c>
      <x:c r="I21" s="21" t="str">
        <x:f>IF(A21="","",IF(COUNTIFS(CLAIMS!$A$6:$A$205,B21,CLAIMS!$T$6:$T$205,C21)=1,"MATCH","REVIEW"))</x:f>
      </x:c>
      <x:c r="J21" s="21" t="str">
        <x:f>IF(A21="","",IF(AND(OR(C21="PUBLISH SERVICE FACT",C21="PUBLISH OFFICIAL STATUS",C21="PUBLISH SCOPED CONTEXT"),COUNTIFS(CONFLICTS!$B$6:$B$205,B21,CONFLICTS!$H$6:$H$205,"YES",CONFLICTS!$I$6:$I$205,"OPEN",CONFLICTS!$R$6:$R$205,"VALID")&gt;0),"OPEN MATERIAL CONFLICT","CLEAR"))</x:f>
      </x:c>
      <x:c r="K21" s="21" t="str">
        <x:f>IF(A21="","",IF(H21&lt;&gt;"VALID","BLOCKED",IF(I21&lt;&gt;"MATCH","UNRESOLVED",IF(J21&lt;&gt;"CLEAR","BLOCKED","READY"))))</x:f>
      </x:c>
    </x:row>
    <x:row r="22">
      <x:c r="A22" s="17"/>
      <x:c r="B22" s="17"/>
      <x:c r="C22" s="17"/>
      <x:c r="D22" s="17"/>
      <x:c r="E22" s="17"/>
      <x:c r="F22" s="17"/>
      <x:c r="G22" s="21" t="str">
        <x:f>IF(C22="","",IF(AND(COUNTIF(LISTS!$J$2:$J$8,C22)=1,IFERROR(FIND(C22,UPPER(C22)),0)=1),"VALID","INVALID"))</x:f>
      </x:c>
      <x:c r="H22" s="21" t="str">
        <x:f>IF(A22="","",IF(COUNTIF($A$6:$A$205,A22)&gt;1,"INVALID - DUPLICATE ID",IF(AND(COUNTIF(CLAIMS!$A$6:$A$205,B22)=1,G22="VALID"),"VALID","INVALID - CONTROL / CLAIM")))</x:f>
      </x:c>
      <x:c r="I22" s="21" t="str">
        <x:f>IF(A22="","",IF(COUNTIFS(CLAIMS!$A$6:$A$205,B22,CLAIMS!$T$6:$T$205,C22)=1,"MATCH","REVIEW"))</x:f>
      </x:c>
      <x:c r="J22" s="21" t="str">
        <x:f>IF(A22="","",IF(AND(OR(C22="PUBLISH SERVICE FACT",C22="PUBLISH OFFICIAL STATUS",C22="PUBLISH SCOPED CONTEXT"),COUNTIFS(CONFLICTS!$B$6:$B$205,B22,CONFLICTS!$H$6:$H$205,"YES",CONFLICTS!$I$6:$I$205,"OPEN",CONFLICTS!$R$6:$R$205,"VALID")&gt;0),"OPEN MATERIAL CONFLICT","CLEAR"))</x:f>
      </x:c>
      <x:c r="K22" s="21" t="str">
        <x:f>IF(A22="","",IF(H22&lt;&gt;"VALID","BLOCKED",IF(I22&lt;&gt;"MATCH","UNRESOLVED",IF(J22&lt;&gt;"CLEAR","BLOCKED","READY"))))</x:f>
      </x:c>
    </x:row>
    <x:row r="23">
      <x:c r="A23" s="17"/>
      <x:c r="B23" s="17"/>
      <x:c r="C23" s="17"/>
      <x:c r="D23" s="17"/>
      <x:c r="E23" s="17"/>
      <x:c r="F23" s="17"/>
      <x:c r="G23" s="21" t="str">
        <x:f>IF(C23="","",IF(AND(COUNTIF(LISTS!$J$2:$J$8,C23)=1,IFERROR(FIND(C23,UPPER(C23)),0)=1),"VALID","INVALID"))</x:f>
      </x:c>
      <x:c r="H23" s="21" t="str">
        <x:f>IF(A23="","",IF(COUNTIF($A$6:$A$205,A23)&gt;1,"INVALID - DUPLICATE ID",IF(AND(COUNTIF(CLAIMS!$A$6:$A$205,B23)=1,G23="VALID"),"VALID","INVALID - CONTROL / CLAIM")))</x:f>
      </x:c>
      <x:c r="I23" s="21" t="str">
        <x:f>IF(A23="","",IF(COUNTIFS(CLAIMS!$A$6:$A$205,B23,CLAIMS!$T$6:$T$205,C23)=1,"MATCH","REVIEW"))</x:f>
      </x:c>
      <x:c r="J23" s="21" t="str">
        <x:f>IF(A23="","",IF(AND(OR(C23="PUBLISH SERVICE FACT",C23="PUBLISH OFFICIAL STATUS",C23="PUBLISH SCOPED CONTEXT"),COUNTIFS(CONFLICTS!$B$6:$B$205,B23,CONFLICTS!$H$6:$H$205,"YES",CONFLICTS!$I$6:$I$205,"OPEN",CONFLICTS!$R$6:$R$205,"VALID")&gt;0),"OPEN MATERIAL CONFLICT","CLEAR"))</x:f>
      </x:c>
      <x:c r="K23" s="21" t="str">
        <x:f>IF(A23="","",IF(H23&lt;&gt;"VALID","BLOCKED",IF(I23&lt;&gt;"MATCH","UNRESOLVED",IF(J23&lt;&gt;"CLEAR","BLOCKED","READY"))))</x:f>
      </x:c>
    </x:row>
    <x:row r="24">
      <x:c r="A24" s="17"/>
      <x:c r="B24" s="17"/>
      <x:c r="C24" s="17"/>
      <x:c r="D24" s="17"/>
      <x:c r="E24" s="17"/>
      <x:c r="F24" s="17"/>
      <x:c r="G24" s="21" t="str">
        <x:f>IF(C24="","",IF(AND(COUNTIF(LISTS!$J$2:$J$8,C24)=1,IFERROR(FIND(C24,UPPER(C24)),0)=1),"VALID","INVALID"))</x:f>
      </x:c>
      <x:c r="H24" s="21" t="str">
        <x:f>IF(A24="","",IF(COUNTIF($A$6:$A$205,A24)&gt;1,"INVALID - DUPLICATE ID",IF(AND(COUNTIF(CLAIMS!$A$6:$A$205,B24)=1,G24="VALID"),"VALID","INVALID - CONTROL / CLAIM")))</x:f>
      </x:c>
      <x:c r="I24" s="21" t="str">
        <x:f>IF(A24="","",IF(COUNTIFS(CLAIMS!$A$6:$A$205,B24,CLAIMS!$T$6:$T$205,C24)=1,"MATCH","REVIEW"))</x:f>
      </x:c>
      <x:c r="J24" s="21" t="str">
        <x:f>IF(A24="","",IF(AND(OR(C24="PUBLISH SERVICE FACT",C24="PUBLISH OFFICIAL STATUS",C24="PUBLISH SCOPED CONTEXT"),COUNTIFS(CONFLICTS!$B$6:$B$205,B24,CONFLICTS!$H$6:$H$205,"YES",CONFLICTS!$I$6:$I$205,"OPEN",CONFLICTS!$R$6:$R$205,"VALID")&gt;0),"OPEN MATERIAL CONFLICT","CLEAR"))</x:f>
      </x:c>
      <x:c r="K24" s="21" t="str">
        <x:f>IF(A24="","",IF(H24&lt;&gt;"VALID","BLOCKED",IF(I24&lt;&gt;"MATCH","UNRESOLVED",IF(J24&lt;&gt;"CLEAR","BLOCKED","READY"))))</x:f>
      </x:c>
    </x:row>
    <x:row r="25">
      <x:c r="A25" s="17"/>
      <x:c r="B25" s="17"/>
      <x:c r="C25" s="17"/>
      <x:c r="D25" s="17"/>
      <x:c r="E25" s="17"/>
      <x:c r="F25" s="17"/>
      <x:c r="G25" s="21" t="str">
        <x:f>IF(C25="","",IF(AND(COUNTIF(LISTS!$J$2:$J$8,C25)=1,IFERROR(FIND(C25,UPPER(C25)),0)=1),"VALID","INVALID"))</x:f>
      </x:c>
      <x:c r="H25" s="21" t="str">
        <x:f>IF(A25="","",IF(COUNTIF($A$6:$A$205,A25)&gt;1,"INVALID - DUPLICATE ID",IF(AND(COUNTIF(CLAIMS!$A$6:$A$205,B25)=1,G25="VALID"),"VALID","INVALID - CONTROL / CLAIM")))</x:f>
      </x:c>
      <x:c r="I25" s="21" t="str">
        <x:f>IF(A25="","",IF(COUNTIFS(CLAIMS!$A$6:$A$205,B25,CLAIMS!$T$6:$T$205,C25)=1,"MATCH","REVIEW"))</x:f>
      </x:c>
      <x:c r="J25" s="21" t="str">
        <x:f>IF(A25="","",IF(AND(OR(C25="PUBLISH SERVICE FACT",C25="PUBLISH OFFICIAL STATUS",C25="PUBLISH SCOPED CONTEXT"),COUNTIFS(CONFLICTS!$B$6:$B$205,B25,CONFLICTS!$H$6:$H$205,"YES",CONFLICTS!$I$6:$I$205,"OPEN",CONFLICTS!$R$6:$R$205,"VALID")&gt;0),"OPEN MATERIAL CONFLICT","CLEAR"))</x:f>
      </x:c>
      <x:c r="K25" s="21" t="str">
        <x:f>IF(A25="","",IF(H25&lt;&gt;"VALID","BLOCKED",IF(I25&lt;&gt;"MATCH","UNRESOLVED",IF(J25&lt;&gt;"CLEAR","BLOCKED","READY"))))</x:f>
      </x:c>
    </x:row>
    <x:row r="26">
      <x:c r="A26" s="17"/>
      <x:c r="B26" s="17"/>
      <x:c r="C26" s="17"/>
      <x:c r="D26" s="17"/>
      <x:c r="E26" s="17"/>
      <x:c r="F26" s="17"/>
      <x:c r="G26" s="21" t="str">
        <x:f>IF(C26="","",IF(AND(COUNTIF(LISTS!$J$2:$J$8,C26)=1,IFERROR(FIND(C26,UPPER(C26)),0)=1),"VALID","INVALID"))</x:f>
      </x:c>
      <x:c r="H26" s="21" t="str">
        <x:f>IF(A26="","",IF(COUNTIF($A$6:$A$205,A26)&gt;1,"INVALID - DUPLICATE ID",IF(AND(COUNTIF(CLAIMS!$A$6:$A$205,B26)=1,G26="VALID"),"VALID","INVALID - CONTROL / CLAIM")))</x:f>
      </x:c>
      <x:c r="I26" s="21" t="str">
        <x:f>IF(A26="","",IF(COUNTIFS(CLAIMS!$A$6:$A$205,B26,CLAIMS!$T$6:$T$205,C26)=1,"MATCH","REVIEW"))</x:f>
      </x:c>
      <x:c r="J26" s="21" t="str">
        <x:f>IF(A26="","",IF(AND(OR(C26="PUBLISH SERVICE FACT",C26="PUBLISH OFFICIAL STATUS",C26="PUBLISH SCOPED CONTEXT"),COUNTIFS(CONFLICTS!$B$6:$B$205,B26,CONFLICTS!$H$6:$H$205,"YES",CONFLICTS!$I$6:$I$205,"OPEN",CONFLICTS!$R$6:$R$205,"VALID")&gt;0),"OPEN MATERIAL CONFLICT","CLEAR"))</x:f>
      </x:c>
      <x:c r="K26" s="21" t="str">
        <x:f>IF(A26="","",IF(H26&lt;&gt;"VALID","BLOCKED",IF(I26&lt;&gt;"MATCH","UNRESOLVED",IF(J26&lt;&gt;"CLEAR","BLOCKED","READY"))))</x:f>
      </x:c>
    </x:row>
    <x:row r="27">
      <x:c r="A27" s="17"/>
      <x:c r="B27" s="17"/>
      <x:c r="C27" s="17"/>
      <x:c r="D27" s="17"/>
      <x:c r="E27" s="17"/>
      <x:c r="F27" s="17"/>
      <x:c r="G27" s="21" t="str">
        <x:f>IF(C27="","",IF(AND(COUNTIF(LISTS!$J$2:$J$8,C27)=1,IFERROR(FIND(C27,UPPER(C27)),0)=1),"VALID","INVALID"))</x:f>
      </x:c>
      <x:c r="H27" s="21" t="str">
        <x:f>IF(A27="","",IF(COUNTIF($A$6:$A$205,A27)&gt;1,"INVALID - DUPLICATE ID",IF(AND(COUNTIF(CLAIMS!$A$6:$A$205,B27)=1,G27="VALID"),"VALID","INVALID - CONTROL / CLAIM")))</x:f>
      </x:c>
      <x:c r="I27" s="21" t="str">
        <x:f>IF(A27="","",IF(COUNTIFS(CLAIMS!$A$6:$A$205,B27,CLAIMS!$T$6:$T$205,C27)=1,"MATCH","REVIEW"))</x:f>
      </x:c>
      <x:c r="J27" s="21" t="str">
        <x:f>IF(A27="","",IF(AND(OR(C27="PUBLISH SERVICE FACT",C27="PUBLISH OFFICIAL STATUS",C27="PUBLISH SCOPED CONTEXT"),COUNTIFS(CONFLICTS!$B$6:$B$205,B27,CONFLICTS!$H$6:$H$205,"YES",CONFLICTS!$I$6:$I$205,"OPEN",CONFLICTS!$R$6:$R$205,"VALID")&gt;0),"OPEN MATERIAL CONFLICT","CLEAR"))</x:f>
      </x:c>
      <x:c r="K27" s="21" t="str">
        <x:f>IF(A27="","",IF(H27&lt;&gt;"VALID","BLOCKED",IF(I27&lt;&gt;"MATCH","UNRESOLVED",IF(J27&lt;&gt;"CLEAR","BLOCKED","READY"))))</x:f>
      </x:c>
    </x:row>
    <x:row r="28">
      <x:c r="A28" s="17"/>
      <x:c r="B28" s="17"/>
      <x:c r="C28" s="17"/>
      <x:c r="D28" s="17"/>
      <x:c r="E28" s="17"/>
      <x:c r="F28" s="17"/>
      <x:c r="G28" s="21" t="str">
        <x:f>IF(C28="","",IF(AND(COUNTIF(LISTS!$J$2:$J$8,C28)=1,IFERROR(FIND(C28,UPPER(C28)),0)=1),"VALID","INVALID"))</x:f>
      </x:c>
      <x:c r="H28" s="21" t="str">
        <x:f>IF(A28="","",IF(COUNTIF($A$6:$A$205,A28)&gt;1,"INVALID - DUPLICATE ID",IF(AND(COUNTIF(CLAIMS!$A$6:$A$205,B28)=1,G28="VALID"),"VALID","INVALID - CONTROL / CLAIM")))</x:f>
      </x:c>
      <x:c r="I28" s="21" t="str">
        <x:f>IF(A28="","",IF(COUNTIFS(CLAIMS!$A$6:$A$205,B28,CLAIMS!$T$6:$T$205,C28)=1,"MATCH","REVIEW"))</x:f>
      </x:c>
      <x:c r="J28" s="21" t="str">
        <x:f>IF(A28="","",IF(AND(OR(C28="PUBLISH SERVICE FACT",C28="PUBLISH OFFICIAL STATUS",C28="PUBLISH SCOPED CONTEXT"),COUNTIFS(CONFLICTS!$B$6:$B$205,B28,CONFLICTS!$H$6:$H$205,"YES",CONFLICTS!$I$6:$I$205,"OPEN",CONFLICTS!$R$6:$R$205,"VALID")&gt;0),"OPEN MATERIAL CONFLICT","CLEAR"))</x:f>
      </x:c>
      <x:c r="K28" s="21" t="str">
        <x:f>IF(A28="","",IF(H28&lt;&gt;"VALID","BLOCKED",IF(I28&lt;&gt;"MATCH","UNRESOLVED",IF(J28&lt;&gt;"CLEAR","BLOCKED","READY"))))</x:f>
      </x:c>
    </x:row>
    <x:row r="29">
      <x:c r="A29" s="17"/>
      <x:c r="B29" s="17"/>
      <x:c r="C29" s="17"/>
      <x:c r="D29" s="17"/>
      <x:c r="E29" s="17"/>
      <x:c r="F29" s="17"/>
      <x:c r="G29" s="21" t="str">
        <x:f>IF(C29="","",IF(AND(COUNTIF(LISTS!$J$2:$J$8,C29)=1,IFERROR(FIND(C29,UPPER(C29)),0)=1),"VALID","INVALID"))</x:f>
      </x:c>
      <x:c r="H29" s="21" t="str">
        <x:f>IF(A29="","",IF(COUNTIF($A$6:$A$205,A29)&gt;1,"INVALID - DUPLICATE ID",IF(AND(COUNTIF(CLAIMS!$A$6:$A$205,B29)=1,G29="VALID"),"VALID","INVALID - CONTROL / CLAIM")))</x:f>
      </x:c>
      <x:c r="I29" s="21" t="str">
        <x:f>IF(A29="","",IF(COUNTIFS(CLAIMS!$A$6:$A$205,B29,CLAIMS!$T$6:$T$205,C29)=1,"MATCH","REVIEW"))</x:f>
      </x:c>
      <x:c r="J29" s="21" t="str">
        <x:f>IF(A29="","",IF(AND(OR(C29="PUBLISH SERVICE FACT",C29="PUBLISH OFFICIAL STATUS",C29="PUBLISH SCOPED CONTEXT"),COUNTIFS(CONFLICTS!$B$6:$B$205,B29,CONFLICTS!$H$6:$H$205,"YES",CONFLICTS!$I$6:$I$205,"OPEN",CONFLICTS!$R$6:$R$205,"VALID")&gt;0),"OPEN MATERIAL CONFLICT","CLEAR"))</x:f>
      </x:c>
      <x:c r="K29" s="21" t="str">
        <x:f>IF(A29="","",IF(H29&lt;&gt;"VALID","BLOCKED",IF(I29&lt;&gt;"MATCH","UNRESOLVED",IF(J29&lt;&gt;"CLEAR","BLOCKED","READY"))))</x:f>
      </x:c>
    </x:row>
    <x:row r="30">
      <x:c r="A30" s="17"/>
      <x:c r="B30" s="17"/>
      <x:c r="C30" s="17"/>
      <x:c r="D30" s="17"/>
      <x:c r="E30" s="17"/>
      <x:c r="F30" s="17"/>
      <x:c r="G30" s="21" t="str">
        <x:f>IF(C30="","",IF(AND(COUNTIF(LISTS!$J$2:$J$8,C30)=1,IFERROR(FIND(C30,UPPER(C30)),0)=1),"VALID","INVALID"))</x:f>
      </x:c>
      <x:c r="H30" s="21" t="str">
        <x:f>IF(A30="","",IF(COUNTIF($A$6:$A$205,A30)&gt;1,"INVALID - DUPLICATE ID",IF(AND(COUNTIF(CLAIMS!$A$6:$A$205,B30)=1,G30="VALID"),"VALID","INVALID - CONTROL / CLAIM")))</x:f>
      </x:c>
      <x:c r="I30" s="21" t="str">
        <x:f>IF(A30="","",IF(COUNTIFS(CLAIMS!$A$6:$A$205,B30,CLAIMS!$T$6:$T$205,C30)=1,"MATCH","REVIEW"))</x:f>
      </x:c>
      <x:c r="J30" s="21" t="str">
        <x:f>IF(A30="","",IF(AND(OR(C30="PUBLISH SERVICE FACT",C30="PUBLISH OFFICIAL STATUS",C30="PUBLISH SCOPED CONTEXT"),COUNTIFS(CONFLICTS!$B$6:$B$205,B30,CONFLICTS!$H$6:$H$205,"YES",CONFLICTS!$I$6:$I$205,"OPEN",CONFLICTS!$R$6:$R$205,"VALID")&gt;0),"OPEN MATERIAL CONFLICT","CLEAR"))</x:f>
      </x:c>
      <x:c r="K30" s="21" t="str">
        <x:f>IF(A30="","",IF(H30&lt;&gt;"VALID","BLOCKED",IF(I30&lt;&gt;"MATCH","UNRESOLVED",IF(J30&lt;&gt;"CLEAR","BLOCKED","READY"))))</x:f>
      </x:c>
    </x:row>
    <x:row r="31">
      <x:c r="A31" s="17"/>
      <x:c r="B31" s="17"/>
      <x:c r="C31" s="17"/>
      <x:c r="D31" s="17"/>
      <x:c r="E31" s="17"/>
      <x:c r="F31" s="17"/>
      <x:c r="G31" s="21" t="str">
        <x:f>IF(C31="","",IF(AND(COUNTIF(LISTS!$J$2:$J$8,C31)=1,IFERROR(FIND(C31,UPPER(C31)),0)=1),"VALID","INVALID"))</x:f>
      </x:c>
      <x:c r="H31" s="21" t="str">
        <x:f>IF(A31="","",IF(COUNTIF($A$6:$A$205,A31)&gt;1,"INVALID - DUPLICATE ID",IF(AND(COUNTIF(CLAIMS!$A$6:$A$205,B31)=1,G31="VALID"),"VALID","INVALID - CONTROL / CLAIM")))</x:f>
      </x:c>
      <x:c r="I31" s="21" t="str">
        <x:f>IF(A31="","",IF(COUNTIFS(CLAIMS!$A$6:$A$205,B31,CLAIMS!$T$6:$T$205,C31)=1,"MATCH","REVIEW"))</x:f>
      </x:c>
      <x:c r="J31" s="21" t="str">
        <x:f>IF(A31="","",IF(AND(OR(C31="PUBLISH SERVICE FACT",C31="PUBLISH OFFICIAL STATUS",C31="PUBLISH SCOPED CONTEXT"),COUNTIFS(CONFLICTS!$B$6:$B$205,B31,CONFLICTS!$H$6:$H$205,"YES",CONFLICTS!$I$6:$I$205,"OPEN",CONFLICTS!$R$6:$R$205,"VALID")&gt;0),"OPEN MATERIAL CONFLICT","CLEAR"))</x:f>
      </x:c>
      <x:c r="K31" s="21" t="str">
        <x:f>IF(A31="","",IF(H31&lt;&gt;"VALID","BLOCKED",IF(I31&lt;&gt;"MATCH","UNRESOLVED",IF(J31&lt;&gt;"CLEAR","BLOCKED","READY"))))</x:f>
      </x:c>
    </x:row>
    <x:row r="32">
      <x:c r="A32" s="17"/>
      <x:c r="B32" s="17"/>
      <x:c r="C32" s="17"/>
      <x:c r="D32" s="17"/>
      <x:c r="E32" s="17"/>
      <x:c r="F32" s="17"/>
      <x:c r="G32" s="21" t="str">
        <x:f>IF(C32="","",IF(AND(COUNTIF(LISTS!$J$2:$J$8,C32)=1,IFERROR(FIND(C32,UPPER(C32)),0)=1),"VALID","INVALID"))</x:f>
      </x:c>
      <x:c r="H32" s="21" t="str">
        <x:f>IF(A32="","",IF(COUNTIF($A$6:$A$205,A32)&gt;1,"INVALID - DUPLICATE ID",IF(AND(COUNTIF(CLAIMS!$A$6:$A$205,B32)=1,G32="VALID"),"VALID","INVALID - CONTROL / CLAIM")))</x:f>
      </x:c>
      <x:c r="I32" s="21" t="str">
        <x:f>IF(A32="","",IF(COUNTIFS(CLAIMS!$A$6:$A$205,B32,CLAIMS!$T$6:$T$205,C32)=1,"MATCH","REVIEW"))</x:f>
      </x:c>
      <x:c r="J32" s="21" t="str">
        <x:f>IF(A32="","",IF(AND(OR(C32="PUBLISH SERVICE FACT",C32="PUBLISH OFFICIAL STATUS",C32="PUBLISH SCOPED CONTEXT"),COUNTIFS(CONFLICTS!$B$6:$B$205,B32,CONFLICTS!$H$6:$H$205,"YES",CONFLICTS!$I$6:$I$205,"OPEN",CONFLICTS!$R$6:$R$205,"VALID")&gt;0),"OPEN MATERIAL CONFLICT","CLEAR"))</x:f>
      </x:c>
      <x:c r="K32" s="21" t="str">
        <x:f>IF(A32="","",IF(H32&lt;&gt;"VALID","BLOCKED",IF(I32&lt;&gt;"MATCH","UNRESOLVED",IF(J32&lt;&gt;"CLEAR","BLOCKED","READY"))))</x:f>
      </x:c>
    </x:row>
    <x:row r="33">
      <x:c r="A33" s="17"/>
      <x:c r="B33" s="17"/>
      <x:c r="C33" s="17"/>
      <x:c r="D33" s="17"/>
      <x:c r="E33" s="17"/>
      <x:c r="F33" s="17"/>
      <x:c r="G33" s="21" t="str">
        <x:f>IF(C33="","",IF(AND(COUNTIF(LISTS!$J$2:$J$8,C33)=1,IFERROR(FIND(C33,UPPER(C33)),0)=1),"VALID","INVALID"))</x:f>
      </x:c>
      <x:c r="H33" s="21" t="str">
        <x:f>IF(A33="","",IF(COUNTIF($A$6:$A$205,A33)&gt;1,"INVALID - DUPLICATE ID",IF(AND(COUNTIF(CLAIMS!$A$6:$A$205,B33)=1,G33="VALID"),"VALID","INVALID - CONTROL / CLAIM")))</x:f>
      </x:c>
      <x:c r="I33" s="21" t="str">
        <x:f>IF(A33="","",IF(COUNTIFS(CLAIMS!$A$6:$A$205,B33,CLAIMS!$T$6:$T$205,C33)=1,"MATCH","REVIEW"))</x:f>
      </x:c>
      <x:c r="J33" s="21" t="str">
        <x:f>IF(A33="","",IF(AND(OR(C33="PUBLISH SERVICE FACT",C33="PUBLISH OFFICIAL STATUS",C33="PUBLISH SCOPED CONTEXT"),COUNTIFS(CONFLICTS!$B$6:$B$205,B33,CONFLICTS!$H$6:$H$205,"YES",CONFLICTS!$I$6:$I$205,"OPEN",CONFLICTS!$R$6:$R$205,"VALID")&gt;0),"OPEN MATERIAL CONFLICT","CLEAR"))</x:f>
      </x:c>
      <x:c r="K33" s="21" t="str">
        <x:f>IF(A33="","",IF(H33&lt;&gt;"VALID","BLOCKED",IF(I33&lt;&gt;"MATCH","UNRESOLVED",IF(J33&lt;&gt;"CLEAR","BLOCKED","READY"))))</x:f>
      </x:c>
    </x:row>
    <x:row r="34">
      <x:c r="A34" s="17"/>
      <x:c r="B34" s="17"/>
      <x:c r="C34" s="17"/>
      <x:c r="D34" s="17"/>
      <x:c r="E34" s="17"/>
      <x:c r="F34" s="17"/>
      <x:c r="G34" s="21" t="str">
        <x:f>IF(C34="","",IF(AND(COUNTIF(LISTS!$J$2:$J$8,C34)=1,IFERROR(FIND(C34,UPPER(C34)),0)=1),"VALID","INVALID"))</x:f>
      </x:c>
      <x:c r="H34" s="21" t="str">
        <x:f>IF(A34="","",IF(COUNTIF($A$6:$A$205,A34)&gt;1,"INVALID - DUPLICATE ID",IF(AND(COUNTIF(CLAIMS!$A$6:$A$205,B34)=1,G34="VALID"),"VALID","INVALID - CONTROL / CLAIM")))</x:f>
      </x:c>
      <x:c r="I34" s="21" t="str">
        <x:f>IF(A34="","",IF(COUNTIFS(CLAIMS!$A$6:$A$205,B34,CLAIMS!$T$6:$T$205,C34)=1,"MATCH","REVIEW"))</x:f>
      </x:c>
      <x:c r="J34" s="21" t="str">
        <x:f>IF(A34="","",IF(AND(OR(C34="PUBLISH SERVICE FACT",C34="PUBLISH OFFICIAL STATUS",C34="PUBLISH SCOPED CONTEXT"),COUNTIFS(CONFLICTS!$B$6:$B$205,B34,CONFLICTS!$H$6:$H$205,"YES",CONFLICTS!$I$6:$I$205,"OPEN",CONFLICTS!$R$6:$R$205,"VALID")&gt;0),"OPEN MATERIAL CONFLICT","CLEAR"))</x:f>
      </x:c>
      <x:c r="K34" s="21" t="str">
        <x:f>IF(A34="","",IF(H34&lt;&gt;"VALID","BLOCKED",IF(I34&lt;&gt;"MATCH","UNRESOLVED",IF(J34&lt;&gt;"CLEAR","BLOCKED","READY"))))</x:f>
      </x:c>
    </x:row>
    <x:row r="35">
      <x:c r="A35" s="17"/>
      <x:c r="B35" s="17"/>
      <x:c r="C35" s="17"/>
      <x:c r="D35" s="17"/>
      <x:c r="E35" s="17"/>
      <x:c r="F35" s="17"/>
      <x:c r="G35" s="21" t="str">
        <x:f>IF(C35="","",IF(AND(COUNTIF(LISTS!$J$2:$J$8,C35)=1,IFERROR(FIND(C35,UPPER(C35)),0)=1),"VALID","INVALID"))</x:f>
      </x:c>
      <x:c r="H35" s="21" t="str">
        <x:f>IF(A35="","",IF(COUNTIF($A$6:$A$205,A35)&gt;1,"INVALID - DUPLICATE ID",IF(AND(COUNTIF(CLAIMS!$A$6:$A$205,B35)=1,G35="VALID"),"VALID","INVALID - CONTROL / CLAIM")))</x:f>
      </x:c>
      <x:c r="I35" s="21" t="str">
        <x:f>IF(A35="","",IF(COUNTIFS(CLAIMS!$A$6:$A$205,B35,CLAIMS!$T$6:$T$205,C35)=1,"MATCH","REVIEW"))</x:f>
      </x:c>
      <x:c r="J35" s="21" t="str">
        <x:f>IF(A35="","",IF(AND(OR(C35="PUBLISH SERVICE FACT",C35="PUBLISH OFFICIAL STATUS",C35="PUBLISH SCOPED CONTEXT"),COUNTIFS(CONFLICTS!$B$6:$B$205,B35,CONFLICTS!$H$6:$H$205,"YES",CONFLICTS!$I$6:$I$205,"OPEN",CONFLICTS!$R$6:$R$205,"VALID")&gt;0),"OPEN MATERIAL CONFLICT","CLEAR"))</x:f>
      </x:c>
      <x:c r="K35" s="21" t="str">
        <x:f>IF(A35="","",IF(H35&lt;&gt;"VALID","BLOCKED",IF(I35&lt;&gt;"MATCH","UNRESOLVED",IF(J35&lt;&gt;"CLEAR","BLOCKED","READY"))))</x:f>
      </x:c>
    </x:row>
    <x:row r="36">
      <x:c r="A36" s="17"/>
      <x:c r="B36" s="17"/>
      <x:c r="C36" s="17"/>
      <x:c r="D36" s="17"/>
      <x:c r="E36" s="17"/>
      <x:c r="F36" s="17"/>
      <x:c r="G36" s="21" t="str">
        <x:f>IF(C36="","",IF(AND(COUNTIF(LISTS!$J$2:$J$8,C36)=1,IFERROR(FIND(C36,UPPER(C36)),0)=1),"VALID","INVALID"))</x:f>
      </x:c>
      <x:c r="H36" s="21" t="str">
        <x:f>IF(A36="","",IF(COUNTIF($A$6:$A$205,A36)&gt;1,"INVALID - DUPLICATE ID",IF(AND(COUNTIF(CLAIMS!$A$6:$A$205,B36)=1,G36="VALID"),"VALID","INVALID - CONTROL / CLAIM")))</x:f>
      </x:c>
      <x:c r="I36" s="21" t="str">
        <x:f>IF(A36="","",IF(COUNTIFS(CLAIMS!$A$6:$A$205,B36,CLAIMS!$T$6:$T$205,C36)=1,"MATCH","REVIEW"))</x:f>
      </x:c>
      <x:c r="J36" s="21" t="str">
        <x:f>IF(A36="","",IF(AND(OR(C36="PUBLISH SERVICE FACT",C36="PUBLISH OFFICIAL STATUS",C36="PUBLISH SCOPED CONTEXT"),COUNTIFS(CONFLICTS!$B$6:$B$205,B36,CONFLICTS!$H$6:$H$205,"YES",CONFLICTS!$I$6:$I$205,"OPEN",CONFLICTS!$R$6:$R$205,"VALID")&gt;0),"OPEN MATERIAL CONFLICT","CLEAR"))</x:f>
      </x:c>
      <x:c r="K36" s="21" t="str">
        <x:f>IF(A36="","",IF(H36&lt;&gt;"VALID","BLOCKED",IF(I36&lt;&gt;"MATCH","UNRESOLVED",IF(J36&lt;&gt;"CLEAR","BLOCKED","READY"))))</x:f>
      </x:c>
    </x:row>
    <x:row r="37">
      <x:c r="A37" s="17"/>
      <x:c r="B37" s="17"/>
      <x:c r="C37" s="17"/>
      <x:c r="D37" s="17"/>
      <x:c r="E37" s="17"/>
      <x:c r="F37" s="17"/>
      <x:c r="G37" s="21" t="str">
        <x:f>IF(C37="","",IF(AND(COUNTIF(LISTS!$J$2:$J$8,C37)=1,IFERROR(FIND(C37,UPPER(C37)),0)=1),"VALID","INVALID"))</x:f>
      </x:c>
      <x:c r="H37" s="21" t="str">
        <x:f>IF(A37="","",IF(COUNTIF($A$6:$A$205,A37)&gt;1,"INVALID - DUPLICATE ID",IF(AND(COUNTIF(CLAIMS!$A$6:$A$205,B37)=1,G37="VALID"),"VALID","INVALID - CONTROL / CLAIM")))</x:f>
      </x:c>
      <x:c r="I37" s="21" t="str">
        <x:f>IF(A37="","",IF(COUNTIFS(CLAIMS!$A$6:$A$205,B37,CLAIMS!$T$6:$T$205,C37)=1,"MATCH","REVIEW"))</x:f>
      </x:c>
      <x:c r="J37" s="21" t="str">
        <x:f>IF(A37="","",IF(AND(OR(C37="PUBLISH SERVICE FACT",C37="PUBLISH OFFICIAL STATUS",C37="PUBLISH SCOPED CONTEXT"),COUNTIFS(CONFLICTS!$B$6:$B$205,B37,CONFLICTS!$H$6:$H$205,"YES",CONFLICTS!$I$6:$I$205,"OPEN",CONFLICTS!$R$6:$R$205,"VALID")&gt;0),"OPEN MATERIAL CONFLICT","CLEAR"))</x:f>
      </x:c>
      <x:c r="K37" s="21" t="str">
        <x:f>IF(A37="","",IF(H37&lt;&gt;"VALID","BLOCKED",IF(I37&lt;&gt;"MATCH","UNRESOLVED",IF(J37&lt;&gt;"CLEAR","BLOCKED","READY"))))</x:f>
      </x:c>
    </x:row>
    <x:row r="38">
      <x:c r="A38" s="17"/>
      <x:c r="B38" s="17"/>
      <x:c r="C38" s="17"/>
      <x:c r="D38" s="17"/>
      <x:c r="E38" s="17"/>
      <x:c r="F38" s="17"/>
      <x:c r="G38" s="21" t="str">
        <x:f>IF(C38="","",IF(AND(COUNTIF(LISTS!$J$2:$J$8,C38)=1,IFERROR(FIND(C38,UPPER(C38)),0)=1),"VALID","INVALID"))</x:f>
      </x:c>
      <x:c r="H38" s="21" t="str">
        <x:f>IF(A38="","",IF(COUNTIF($A$6:$A$205,A38)&gt;1,"INVALID - DUPLICATE ID",IF(AND(COUNTIF(CLAIMS!$A$6:$A$205,B38)=1,G38="VALID"),"VALID","INVALID - CONTROL / CLAIM")))</x:f>
      </x:c>
      <x:c r="I38" s="21" t="str">
        <x:f>IF(A38="","",IF(COUNTIFS(CLAIMS!$A$6:$A$205,B38,CLAIMS!$T$6:$T$205,C38)=1,"MATCH","REVIEW"))</x:f>
      </x:c>
      <x:c r="J38" s="21" t="str">
        <x:f>IF(A38="","",IF(AND(OR(C38="PUBLISH SERVICE FACT",C38="PUBLISH OFFICIAL STATUS",C38="PUBLISH SCOPED CONTEXT"),COUNTIFS(CONFLICTS!$B$6:$B$205,B38,CONFLICTS!$H$6:$H$205,"YES",CONFLICTS!$I$6:$I$205,"OPEN",CONFLICTS!$R$6:$R$205,"VALID")&gt;0),"OPEN MATERIAL CONFLICT","CLEAR"))</x:f>
      </x:c>
      <x:c r="K38" s="21" t="str">
        <x:f>IF(A38="","",IF(H38&lt;&gt;"VALID","BLOCKED",IF(I38&lt;&gt;"MATCH","UNRESOLVED",IF(J38&lt;&gt;"CLEAR","BLOCKED","READY"))))</x:f>
      </x:c>
    </x:row>
    <x:row r="39">
      <x:c r="A39" s="17"/>
      <x:c r="B39" s="17"/>
      <x:c r="C39" s="17"/>
      <x:c r="D39" s="17"/>
      <x:c r="E39" s="17"/>
      <x:c r="F39" s="17"/>
      <x:c r="G39" s="21" t="str">
        <x:f>IF(C39="","",IF(AND(COUNTIF(LISTS!$J$2:$J$8,C39)=1,IFERROR(FIND(C39,UPPER(C39)),0)=1),"VALID","INVALID"))</x:f>
      </x:c>
      <x:c r="H39" s="21" t="str">
        <x:f>IF(A39="","",IF(COUNTIF($A$6:$A$205,A39)&gt;1,"INVALID - DUPLICATE ID",IF(AND(COUNTIF(CLAIMS!$A$6:$A$205,B39)=1,G39="VALID"),"VALID","INVALID - CONTROL / CLAIM")))</x:f>
      </x:c>
      <x:c r="I39" s="21" t="str">
        <x:f>IF(A39="","",IF(COUNTIFS(CLAIMS!$A$6:$A$205,B39,CLAIMS!$T$6:$T$205,C39)=1,"MATCH","REVIEW"))</x:f>
      </x:c>
      <x:c r="J39" s="21" t="str">
        <x:f>IF(A39="","",IF(AND(OR(C39="PUBLISH SERVICE FACT",C39="PUBLISH OFFICIAL STATUS",C39="PUBLISH SCOPED CONTEXT"),COUNTIFS(CONFLICTS!$B$6:$B$205,B39,CONFLICTS!$H$6:$H$205,"YES",CONFLICTS!$I$6:$I$205,"OPEN",CONFLICTS!$R$6:$R$205,"VALID")&gt;0),"OPEN MATERIAL CONFLICT","CLEAR"))</x:f>
      </x:c>
      <x:c r="K39" s="21" t="str">
        <x:f>IF(A39="","",IF(H39&lt;&gt;"VALID","BLOCKED",IF(I39&lt;&gt;"MATCH","UNRESOLVED",IF(J39&lt;&gt;"CLEAR","BLOCKED","READY"))))</x:f>
      </x:c>
    </x:row>
    <x:row r="40">
      <x:c r="A40" s="17"/>
      <x:c r="B40" s="17"/>
      <x:c r="C40" s="17"/>
      <x:c r="D40" s="17"/>
      <x:c r="E40" s="17"/>
      <x:c r="F40" s="17"/>
      <x:c r="G40" s="21" t="str">
        <x:f>IF(C40="","",IF(AND(COUNTIF(LISTS!$J$2:$J$8,C40)=1,IFERROR(FIND(C40,UPPER(C40)),0)=1),"VALID","INVALID"))</x:f>
      </x:c>
      <x:c r="H40" s="21" t="str">
        <x:f>IF(A40="","",IF(COUNTIF($A$6:$A$205,A40)&gt;1,"INVALID - DUPLICATE ID",IF(AND(COUNTIF(CLAIMS!$A$6:$A$205,B40)=1,G40="VALID"),"VALID","INVALID - CONTROL / CLAIM")))</x:f>
      </x:c>
      <x:c r="I40" s="21" t="str">
        <x:f>IF(A40="","",IF(COUNTIFS(CLAIMS!$A$6:$A$205,B40,CLAIMS!$T$6:$T$205,C40)=1,"MATCH","REVIEW"))</x:f>
      </x:c>
      <x:c r="J40" s="21" t="str">
        <x:f>IF(A40="","",IF(AND(OR(C40="PUBLISH SERVICE FACT",C40="PUBLISH OFFICIAL STATUS",C40="PUBLISH SCOPED CONTEXT"),COUNTIFS(CONFLICTS!$B$6:$B$205,B40,CONFLICTS!$H$6:$H$205,"YES",CONFLICTS!$I$6:$I$205,"OPEN",CONFLICTS!$R$6:$R$205,"VALID")&gt;0),"OPEN MATERIAL CONFLICT","CLEAR"))</x:f>
      </x:c>
      <x:c r="K40" s="21" t="str">
        <x:f>IF(A40="","",IF(H40&lt;&gt;"VALID","BLOCKED",IF(I40&lt;&gt;"MATCH","UNRESOLVED",IF(J40&lt;&gt;"CLEAR","BLOCKED","READY"))))</x:f>
      </x:c>
    </x:row>
    <x:row r="41">
      <x:c r="A41" s="17"/>
      <x:c r="B41" s="17"/>
      <x:c r="C41" s="17"/>
      <x:c r="D41" s="17"/>
      <x:c r="E41" s="17"/>
      <x:c r="F41" s="17"/>
      <x:c r="G41" s="21" t="str">
        <x:f>IF(C41="","",IF(AND(COUNTIF(LISTS!$J$2:$J$8,C41)=1,IFERROR(FIND(C41,UPPER(C41)),0)=1),"VALID","INVALID"))</x:f>
      </x:c>
      <x:c r="H41" s="21" t="str">
        <x:f>IF(A41="","",IF(COUNTIF($A$6:$A$205,A41)&gt;1,"INVALID - DUPLICATE ID",IF(AND(COUNTIF(CLAIMS!$A$6:$A$205,B41)=1,G41="VALID"),"VALID","INVALID - CONTROL / CLAIM")))</x:f>
      </x:c>
      <x:c r="I41" s="21" t="str">
        <x:f>IF(A41="","",IF(COUNTIFS(CLAIMS!$A$6:$A$205,B41,CLAIMS!$T$6:$T$205,C41)=1,"MATCH","REVIEW"))</x:f>
      </x:c>
      <x:c r="J41" s="21" t="str">
        <x:f>IF(A41="","",IF(AND(OR(C41="PUBLISH SERVICE FACT",C41="PUBLISH OFFICIAL STATUS",C41="PUBLISH SCOPED CONTEXT"),COUNTIFS(CONFLICTS!$B$6:$B$205,B41,CONFLICTS!$H$6:$H$205,"YES",CONFLICTS!$I$6:$I$205,"OPEN",CONFLICTS!$R$6:$R$205,"VALID")&gt;0),"OPEN MATERIAL CONFLICT","CLEAR"))</x:f>
      </x:c>
      <x:c r="K41" s="21" t="str">
        <x:f>IF(A41="","",IF(H41&lt;&gt;"VALID","BLOCKED",IF(I41&lt;&gt;"MATCH","UNRESOLVED",IF(J41&lt;&gt;"CLEAR","BLOCKED","READY"))))</x:f>
      </x:c>
    </x:row>
    <x:row r="42">
      <x:c r="A42" s="17"/>
      <x:c r="B42" s="17"/>
      <x:c r="C42" s="17"/>
      <x:c r="D42" s="17"/>
      <x:c r="E42" s="17"/>
      <x:c r="F42" s="17"/>
      <x:c r="G42" s="21" t="str">
        <x:f>IF(C42="","",IF(AND(COUNTIF(LISTS!$J$2:$J$8,C42)=1,IFERROR(FIND(C42,UPPER(C42)),0)=1),"VALID","INVALID"))</x:f>
      </x:c>
      <x:c r="H42" s="21" t="str">
        <x:f>IF(A42="","",IF(COUNTIF($A$6:$A$205,A42)&gt;1,"INVALID - DUPLICATE ID",IF(AND(COUNTIF(CLAIMS!$A$6:$A$205,B42)=1,G42="VALID"),"VALID","INVALID - CONTROL / CLAIM")))</x:f>
      </x:c>
      <x:c r="I42" s="21" t="str">
        <x:f>IF(A42="","",IF(COUNTIFS(CLAIMS!$A$6:$A$205,B42,CLAIMS!$T$6:$T$205,C42)=1,"MATCH","REVIEW"))</x:f>
      </x:c>
      <x:c r="J42" s="21" t="str">
        <x:f>IF(A42="","",IF(AND(OR(C42="PUBLISH SERVICE FACT",C42="PUBLISH OFFICIAL STATUS",C42="PUBLISH SCOPED CONTEXT"),COUNTIFS(CONFLICTS!$B$6:$B$205,B42,CONFLICTS!$H$6:$H$205,"YES",CONFLICTS!$I$6:$I$205,"OPEN",CONFLICTS!$R$6:$R$205,"VALID")&gt;0),"OPEN MATERIAL CONFLICT","CLEAR"))</x:f>
      </x:c>
      <x:c r="K42" s="21" t="str">
        <x:f>IF(A42="","",IF(H42&lt;&gt;"VALID","BLOCKED",IF(I42&lt;&gt;"MATCH","UNRESOLVED",IF(J42&lt;&gt;"CLEAR","BLOCKED","READY"))))</x:f>
      </x:c>
    </x:row>
    <x:row r="43">
      <x:c r="A43" s="17"/>
      <x:c r="B43" s="17"/>
      <x:c r="C43" s="17"/>
      <x:c r="D43" s="17"/>
      <x:c r="E43" s="17"/>
      <x:c r="F43" s="17"/>
      <x:c r="G43" s="21" t="str">
        <x:f>IF(C43="","",IF(AND(COUNTIF(LISTS!$J$2:$J$8,C43)=1,IFERROR(FIND(C43,UPPER(C43)),0)=1),"VALID","INVALID"))</x:f>
      </x:c>
      <x:c r="H43" s="21" t="str">
        <x:f>IF(A43="","",IF(COUNTIF($A$6:$A$205,A43)&gt;1,"INVALID - DUPLICATE ID",IF(AND(COUNTIF(CLAIMS!$A$6:$A$205,B43)=1,G43="VALID"),"VALID","INVALID - CONTROL / CLAIM")))</x:f>
      </x:c>
      <x:c r="I43" s="21" t="str">
        <x:f>IF(A43="","",IF(COUNTIFS(CLAIMS!$A$6:$A$205,B43,CLAIMS!$T$6:$T$205,C43)=1,"MATCH","REVIEW"))</x:f>
      </x:c>
      <x:c r="J43" s="21" t="str">
        <x:f>IF(A43="","",IF(AND(OR(C43="PUBLISH SERVICE FACT",C43="PUBLISH OFFICIAL STATUS",C43="PUBLISH SCOPED CONTEXT"),COUNTIFS(CONFLICTS!$B$6:$B$205,B43,CONFLICTS!$H$6:$H$205,"YES",CONFLICTS!$I$6:$I$205,"OPEN",CONFLICTS!$R$6:$R$205,"VALID")&gt;0),"OPEN MATERIAL CONFLICT","CLEAR"))</x:f>
      </x:c>
      <x:c r="K43" s="21" t="str">
        <x:f>IF(A43="","",IF(H43&lt;&gt;"VALID","BLOCKED",IF(I43&lt;&gt;"MATCH","UNRESOLVED",IF(J43&lt;&gt;"CLEAR","BLOCKED","READY"))))</x:f>
      </x:c>
    </x:row>
    <x:row r="44">
      <x:c r="A44" s="17"/>
      <x:c r="B44" s="17"/>
      <x:c r="C44" s="17"/>
      <x:c r="D44" s="17"/>
      <x:c r="E44" s="17"/>
      <x:c r="F44" s="17"/>
      <x:c r="G44" s="21" t="str">
        <x:f>IF(C44="","",IF(AND(COUNTIF(LISTS!$J$2:$J$8,C44)=1,IFERROR(FIND(C44,UPPER(C44)),0)=1),"VALID","INVALID"))</x:f>
      </x:c>
      <x:c r="H44" s="21" t="str">
        <x:f>IF(A44="","",IF(COUNTIF($A$6:$A$205,A44)&gt;1,"INVALID - DUPLICATE ID",IF(AND(COUNTIF(CLAIMS!$A$6:$A$205,B44)=1,G44="VALID"),"VALID","INVALID - CONTROL / CLAIM")))</x:f>
      </x:c>
      <x:c r="I44" s="21" t="str">
        <x:f>IF(A44="","",IF(COUNTIFS(CLAIMS!$A$6:$A$205,B44,CLAIMS!$T$6:$T$205,C44)=1,"MATCH","REVIEW"))</x:f>
      </x:c>
      <x:c r="J44" s="21" t="str">
        <x:f>IF(A44="","",IF(AND(OR(C44="PUBLISH SERVICE FACT",C44="PUBLISH OFFICIAL STATUS",C44="PUBLISH SCOPED CONTEXT"),COUNTIFS(CONFLICTS!$B$6:$B$205,B44,CONFLICTS!$H$6:$H$205,"YES",CONFLICTS!$I$6:$I$205,"OPEN",CONFLICTS!$R$6:$R$205,"VALID")&gt;0),"OPEN MATERIAL CONFLICT","CLEAR"))</x:f>
      </x:c>
      <x:c r="K44" s="21" t="str">
        <x:f>IF(A44="","",IF(H44&lt;&gt;"VALID","BLOCKED",IF(I44&lt;&gt;"MATCH","UNRESOLVED",IF(J44&lt;&gt;"CLEAR","BLOCKED","READY"))))</x:f>
      </x:c>
    </x:row>
    <x:row r="45">
      <x:c r="A45" s="17"/>
      <x:c r="B45" s="17"/>
      <x:c r="C45" s="17"/>
      <x:c r="D45" s="17"/>
      <x:c r="E45" s="17"/>
      <x:c r="F45" s="17"/>
      <x:c r="G45" s="21" t="str">
        <x:f>IF(C45="","",IF(AND(COUNTIF(LISTS!$J$2:$J$8,C45)=1,IFERROR(FIND(C45,UPPER(C45)),0)=1),"VALID","INVALID"))</x:f>
      </x:c>
      <x:c r="H45" s="21" t="str">
        <x:f>IF(A45="","",IF(COUNTIF($A$6:$A$205,A45)&gt;1,"INVALID - DUPLICATE ID",IF(AND(COUNTIF(CLAIMS!$A$6:$A$205,B45)=1,G45="VALID"),"VALID","INVALID - CONTROL / CLAIM")))</x:f>
      </x:c>
      <x:c r="I45" s="21" t="str">
        <x:f>IF(A45="","",IF(COUNTIFS(CLAIMS!$A$6:$A$205,B45,CLAIMS!$T$6:$T$205,C45)=1,"MATCH","REVIEW"))</x:f>
      </x:c>
      <x:c r="J45" s="21" t="str">
        <x:f>IF(A45="","",IF(AND(OR(C45="PUBLISH SERVICE FACT",C45="PUBLISH OFFICIAL STATUS",C45="PUBLISH SCOPED CONTEXT"),COUNTIFS(CONFLICTS!$B$6:$B$205,B45,CONFLICTS!$H$6:$H$205,"YES",CONFLICTS!$I$6:$I$205,"OPEN",CONFLICTS!$R$6:$R$205,"VALID")&gt;0),"OPEN MATERIAL CONFLICT","CLEAR"))</x:f>
      </x:c>
      <x:c r="K45" s="21" t="str">
        <x:f>IF(A45="","",IF(H45&lt;&gt;"VALID","BLOCKED",IF(I45&lt;&gt;"MATCH","UNRESOLVED",IF(J45&lt;&gt;"CLEAR","BLOCKED","READY"))))</x:f>
      </x:c>
    </x:row>
    <x:row r="46">
      <x:c r="A46" s="17"/>
      <x:c r="B46" s="17"/>
      <x:c r="C46" s="17"/>
      <x:c r="D46" s="17"/>
      <x:c r="E46" s="17"/>
      <x:c r="F46" s="17"/>
      <x:c r="G46" s="21" t="str">
        <x:f>IF(C46="","",IF(AND(COUNTIF(LISTS!$J$2:$J$8,C46)=1,IFERROR(FIND(C46,UPPER(C46)),0)=1),"VALID","INVALID"))</x:f>
      </x:c>
      <x:c r="H46" s="21" t="str">
        <x:f>IF(A46="","",IF(COUNTIF($A$6:$A$205,A46)&gt;1,"INVALID - DUPLICATE ID",IF(AND(COUNTIF(CLAIMS!$A$6:$A$205,B46)=1,G46="VALID"),"VALID","INVALID - CONTROL / CLAIM")))</x:f>
      </x:c>
      <x:c r="I46" s="21" t="str">
        <x:f>IF(A46="","",IF(COUNTIFS(CLAIMS!$A$6:$A$205,B46,CLAIMS!$T$6:$T$205,C46)=1,"MATCH","REVIEW"))</x:f>
      </x:c>
      <x:c r="J46" s="21" t="str">
        <x:f>IF(A46="","",IF(AND(OR(C46="PUBLISH SERVICE FACT",C46="PUBLISH OFFICIAL STATUS",C46="PUBLISH SCOPED CONTEXT"),COUNTIFS(CONFLICTS!$B$6:$B$205,B46,CONFLICTS!$H$6:$H$205,"YES",CONFLICTS!$I$6:$I$205,"OPEN",CONFLICTS!$R$6:$R$205,"VALID")&gt;0),"OPEN MATERIAL CONFLICT","CLEAR"))</x:f>
      </x:c>
      <x:c r="K46" s="21" t="str">
        <x:f>IF(A46="","",IF(H46&lt;&gt;"VALID","BLOCKED",IF(I46&lt;&gt;"MATCH","UNRESOLVED",IF(J46&lt;&gt;"CLEAR","BLOCKED","READY"))))</x:f>
      </x:c>
    </x:row>
    <x:row r="47">
      <x:c r="A47" s="17"/>
      <x:c r="B47" s="17"/>
      <x:c r="C47" s="17"/>
      <x:c r="D47" s="17"/>
      <x:c r="E47" s="17"/>
      <x:c r="F47" s="17"/>
      <x:c r="G47" s="21" t="str">
        <x:f>IF(C47="","",IF(AND(COUNTIF(LISTS!$J$2:$J$8,C47)=1,IFERROR(FIND(C47,UPPER(C47)),0)=1),"VALID","INVALID"))</x:f>
      </x:c>
      <x:c r="H47" s="21" t="str">
        <x:f>IF(A47="","",IF(COUNTIF($A$6:$A$205,A47)&gt;1,"INVALID - DUPLICATE ID",IF(AND(COUNTIF(CLAIMS!$A$6:$A$205,B47)=1,G47="VALID"),"VALID","INVALID - CONTROL / CLAIM")))</x:f>
      </x:c>
      <x:c r="I47" s="21" t="str">
        <x:f>IF(A47="","",IF(COUNTIFS(CLAIMS!$A$6:$A$205,B47,CLAIMS!$T$6:$T$205,C47)=1,"MATCH","REVIEW"))</x:f>
      </x:c>
      <x:c r="J47" s="21" t="str">
        <x:f>IF(A47="","",IF(AND(OR(C47="PUBLISH SERVICE FACT",C47="PUBLISH OFFICIAL STATUS",C47="PUBLISH SCOPED CONTEXT"),COUNTIFS(CONFLICTS!$B$6:$B$205,B47,CONFLICTS!$H$6:$H$205,"YES",CONFLICTS!$I$6:$I$205,"OPEN",CONFLICTS!$R$6:$R$205,"VALID")&gt;0),"OPEN MATERIAL CONFLICT","CLEAR"))</x:f>
      </x:c>
      <x:c r="K47" s="21" t="str">
        <x:f>IF(A47="","",IF(H47&lt;&gt;"VALID","BLOCKED",IF(I47&lt;&gt;"MATCH","UNRESOLVED",IF(J47&lt;&gt;"CLEAR","BLOCKED","READY"))))</x:f>
      </x:c>
    </x:row>
    <x:row r="48">
      <x:c r="A48" s="17"/>
      <x:c r="B48" s="17"/>
      <x:c r="C48" s="17"/>
      <x:c r="D48" s="17"/>
      <x:c r="E48" s="17"/>
      <x:c r="F48" s="17"/>
      <x:c r="G48" s="21" t="str">
        <x:f>IF(C48="","",IF(AND(COUNTIF(LISTS!$J$2:$J$8,C48)=1,IFERROR(FIND(C48,UPPER(C48)),0)=1),"VALID","INVALID"))</x:f>
      </x:c>
      <x:c r="H48" s="21" t="str">
        <x:f>IF(A48="","",IF(COUNTIF($A$6:$A$205,A48)&gt;1,"INVALID - DUPLICATE ID",IF(AND(COUNTIF(CLAIMS!$A$6:$A$205,B48)=1,G48="VALID"),"VALID","INVALID - CONTROL / CLAIM")))</x:f>
      </x:c>
      <x:c r="I48" s="21" t="str">
        <x:f>IF(A48="","",IF(COUNTIFS(CLAIMS!$A$6:$A$205,B48,CLAIMS!$T$6:$T$205,C48)=1,"MATCH","REVIEW"))</x:f>
      </x:c>
      <x:c r="J48" s="21" t="str">
        <x:f>IF(A48="","",IF(AND(OR(C48="PUBLISH SERVICE FACT",C48="PUBLISH OFFICIAL STATUS",C48="PUBLISH SCOPED CONTEXT"),COUNTIFS(CONFLICTS!$B$6:$B$205,B48,CONFLICTS!$H$6:$H$205,"YES",CONFLICTS!$I$6:$I$205,"OPEN",CONFLICTS!$R$6:$R$205,"VALID")&gt;0),"OPEN MATERIAL CONFLICT","CLEAR"))</x:f>
      </x:c>
      <x:c r="K48" s="21" t="str">
        <x:f>IF(A48="","",IF(H48&lt;&gt;"VALID","BLOCKED",IF(I48&lt;&gt;"MATCH","UNRESOLVED",IF(J48&lt;&gt;"CLEAR","BLOCKED","READY"))))</x:f>
      </x:c>
    </x:row>
    <x:row r="49">
      <x:c r="A49" s="17"/>
      <x:c r="B49" s="17"/>
      <x:c r="C49" s="17"/>
      <x:c r="D49" s="17"/>
      <x:c r="E49" s="17"/>
      <x:c r="F49" s="17"/>
      <x:c r="G49" s="21" t="str">
        <x:f>IF(C49="","",IF(AND(COUNTIF(LISTS!$J$2:$J$8,C49)=1,IFERROR(FIND(C49,UPPER(C49)),0)=1),"VALID","INVALID"))</x:f>
      </x:c>
      <x:c r="H49" s="21" t="str">
        <x:f>IF(A49="","",IF(COUNTIF($A$6:$A$205,A49)&gt;1,"INVALID - DUPLICATE ID",IF(AND(COUNTIF(CLAIMS!$A$6:$A$205,B49)=1,G49="VALID"),"VALID","INVALID - CONTROL / CLAIM")))</x:f>
      </x:c>
      <x:c r="I49" s="21" t="str">
        <x:f>IF(A49="","",IF(COUNTIFS(CLAIMS!$A$6:$A$205,B49,CLAIMS!$T$6:$T$205,C49)=1,"MATCH","REVIEW"))</x:f>
      </x:c>
      <x:c r="J49" s="21" t="str">
        <x:f>IF(A49="","",IF(AND(OR(C49="PUBLISH SERVICE FACT",C49="PUBLISH OFFICIAL STATUS",C49="PUBLISH SCOPED CONTEXT"),COUNTIFS(CONFLICTS!$B$6:$B$205,B49,CONFLICTS!$H$6:$H$205,"YES",CONFLICTS!$I$6:$I$205,"OPEN",CONFLICTS!$R$6:$R$205,"VALID")&gt;0),"OPEN MATERIAL CONFLICT","CLEAR"))</x:f>
      </x:c>
      <x:c r="K49" s="21" t="str">
        <x:f>IF(A49="","",IF(H49&lt;&gt;"VALID","BLOCKED",IF(I49&lt;&gt;"MATCH","UNRESOLVED",IF(J49&lt;&gt;"CLEAR","BLOCKED","READY"))))</x:f>
      </x:c>
    </x:row>
    <x:row r="50">
      <x:c r="A50" s="17"/>
      <x:c r="B50" s="17"/>
      <x:c r="C50" s="17"/>
      <x:c r="D50" s="17"/>
      <x:c r="E50" s="17"/>
      <x:c r="F50" s="17"/>
      <x:c r="G50" s="21" t="str">
        <x:f>IF(C50="","",IF(AND(COUNTIF(LISTS!$J$2:$J$8,C50)=1,IFERROR(FIND(C50,UPPER(C50)),0)=1),"VALID","INVALID"))</x:f>
      </x:c>
      <x:c r="H50" s="21" t="str">
        <x:f>IF(A50="","",IF(COUNTIF($A$6:$A$205,A50)&gt;1,"INVALID - DUPLICATE ID",IF(AND(COUNTIF(CLAIMS!$A$6:$A$205,B50)=1,G50="VALID"),"VALID","INVALID - CONTROL / CLAIM")))</x:f>
      </x:c>
      <x:c r="I50" s="21" t="str">
        <x:f>IF(A50="","",IF(COUNTIFS(CLAIMS!$A$6:$A$205,B50,CLAIMS!$T$6:$T$205,C50)=1,"MATCH","REVIEW"))</x:f>
      </x:c>
      <x:c r="J50" s="21" t="str">
        <x:f>IF(A50="","",IF(AND(OR(C50="PUBLISH SERVICE FACT",C50="PUBLISH OFFICIAL STATUS",C50="PUBLISH SCOPED CONTEXT"),COUNTIFS(CONFLICTS!$B$6:$B$205,B50,CONFLICTS!$H$6:$H$205,"YES",CONFLICTS!$I$6:$I$205,"OPEN",CONFLICTS!$R$6:$R$205,"VALID")&gt;0),"OPEN MATERIAL CONFLICT","CLEAR"))</x:f>
      </x:c>
      <x:c r="K50" s="21" t="str">
        <x:f>IF(A50="","",IF(H50&lt;&gt;"VALID","BLOCKED",IF(I50&lt;&gt;"MATCH","UNRESOLVED",IF(J50&lt;&gt;"CLEAR","BLOCKED","READY"))))</x:f>
      </x:c>
    </x:row>
    <x:row r="51">
      <x:c r="A51" s="17"/>
      <x:c r="B51" s="17"/>
      <x:c r="C51" s="17"/>
      <x:c r="D51" s="17"/>
      <x:c r="E51" s="17"/>
      <x:c r="F51" s="17"/>
      <x:c r="G51" s="21" t="str">
        <x:f>IF(C51="","",IF(AND(COUNTIF(LISTS!$J$2:$J$8,C51)=1,IFERROR(FIND(C51,UPPER(C51)),0)=1),"VALID","INVALID"))</x:f>
      </x:c>
      <x:c r="H51" s="21" t="str">
        <x:f>IF(A51="","",IF(COUNTIF($A$6:$A$205,A51)&gt;1,"INVALID - DUPLICATE ID",IF(AND(COUNTIF(CLAIMS!$A$6:$A$205,B51)=1,G51="VALID"),"VALID","INVALID - CONTROL / CLAIM")))</x:f>
      </x:c>
      <x:c r="I51" s="21" t="str">
        <x:f>IF(A51="","",IF(COUNTIFS(CLAIMS!$A$6:$A$205,B51,CLAIMS!$T$6:$T$205,C51)=1,"MATCH","REVIEW"))</x:f>
      </x:c>
      <x:c r="J51" s="21" t="str">
        <x:f>IF(A51="","",IF(AND(OR(C51="PUBLISH SERVICE FACT",C51="PUBLISH OFFICIAL STATUS",C51="PUBLISH SCOPED CONTEXT"),COUNTIFS(CONFLICTS!$B$6:$B$205,B51,CONFLICTS!$H$6:$H$205,"YES",CONFLICTS!$I$6:$I$205,"OPEN",CONFLICTS!$R$6:$R$205,"VALID")&gt;0),"OPEN MATERIAL CONFLICT","CLEAR"))</x:f>
      </x:c>
      <x:c r="K51" s="21" t="str">
        <x:f>IF(A51="","",IF(H51&lt;&gt;"VALID","BLOCKED",IF(I51&lt;&gt;"MATCH","UNRESOLVED",IF(J51&lt;&gt;"CLEAR","BLOCKED","READY"))))</x:f>
      </x:c>
    </x:row>
    <x:row r="52">
      <x:c r="A52" s="17"/>
      <x:c r="B52" s="17"/>
      <x:c r="C52" s="17"/>
      <x:c r="D52" s="17"/>
      <x:c r="E52" s="17"/>
      <x:c r="F52" s="17"/>
      <x:c r="G52" s="21" t="str">
        <x:f>IF(C52="","",IF(AND(COUNTIF(LISTS!$J$2:$J$8,C52)=1,IFERROR(FIND(C52,UPPER(C52)),0)=1),"VALID","INVALID"))</x:f>
      </x:c>
      <x:c r="H52" s="21" t="str">
        <x:f>IF(A52="","",IF(COUNTIF($A$6:$A$205,A52)&gt;1,"INVALID - DUPLICATE ID",IF(AND(COUNTIF(CLAIMS!$A$6:$A$205,B52)=1,G52="VALID"),"VALID","INVALID - CONTROL / CLAIM")))</x:f>
      </x:c>
      <x:c r="I52" s="21" t="str">
        <x:f>IF(A52="","",IF(COUNTIFS(CLAIMS!$A$6:$A$205,B52,CLAIMS!$T$6:$T$205,C52)=1,"MATCH","REVIEW"))</x:f>
      </x:c>
      <x:c r="J52" s="21" t="str">
        <x:f>IF(A52="","",IF(AND(OR(C52="PUBLISH SERVICE FACT",C52="PUBLISH OFFICIAL STATUS",C52="PUBLISH SCOPED CONTEXT"),COUNTIFS(CONFLICTS!$B$6:$B$205,B52,CONFLICTS!$H$6:$H$205,"YES",CONFLICTS!$I$6:$I$205,"OPEN",CONFLICTS!$R$6:$R$205,"VALID")&gt;0),"OPEN MATERIAL CONFLICT","CLEAR"))</x:f>
      </x:c>
      <x:c r="K52" s="21" t="str">
        <x:f>IF(A52="","",IF(H52&lt;&gt;"VALID","BLOCKED",IF(I52&lt;&gt;"MATCH","UNRESOLVED",IF(J52&lt;&gt;"CLEAR","BLOCKED","READY"))))</x:f>
      </x:c>
    </x:row>
    <x:row r="53">
      <x:c r="A53" s="17"/>
      <x:c r="B53" s="17"/>
      <x:c r="C53" s="17"/>
      <x:c r="D53" s="17"/>
      <x:c r="E53" s="17"/>
      <x:c r="F53" s="17"/>
      <x:c r="G53" s="21" t="str">
        <x:f>IF(C53="","",IF(AND(COUNTIF(LISTS!$J$2:$J$8,C53)=1,IFERROR(FIND(C53,UPPER(C53)),0)=1),"VALID","INVALID"))</x:f>
      </x:c>
      <x:c r="H53" s="21" t="str">
        <x:f>IF(A53="","",IF(COUNTIF($A$6:$A$205,A53)&gt;1,"INVALID - DUPLICATE ID",IF(AND(COUNTIF(CLAIMS!$A$6:$A$205,B53)=1,G53="VALID"),"VALID","INVALID - CONTROL / CLAIM")))</x:f>
      </x:c>
      <x:c r="I53" s="21" t="str">
        <x:f>IF(A53="","",IF(COUNTIFS(CLAIMS!$A$6:$A$205,B53,CLAIMS!$T$6:$T$205,C53)=1,"MATCH","REVIEW"))</x:f>
      </x:c>
      <x:c r="J53" s="21" t="str">
        <x:f>IF(A53="","",IF(AND(OR(C53="PUBLISH SERVICE FACT",C53="PUBLISH OFFICIAL STATUS",C53="PUBLISH SCOPED CONTEXT"),COUNTIFS(CONFLICTS!$B$6:$B$205,B53,CONFLICTS!$H$6:$H$205,"YES",CONFLICTS!$I$6:$I$205,"OPEN",CONFLICTS!$R$6:$R$205,"VALID")&gt;0),"OPEN MATERIAL CONFLICT","CLEAR"))</x:f>
      </x:c>
      <x:c r="K53" s="21" t="str">
        <x:f>IF(A53="","",IF(H53&lt;&gt;"VALID","BLOCKED",IF(I53&lt;&gt;"MATCH","UNRESOLVED",IF(J53&lt;&gt;"CLEAR","BLOCKED","READY"))))</x:f>
      </x:c>
    </x:row>
    <x:row r="54">
      <x:c r="A54" s="17"/>
      <x:c r="B54" s="17"/>
      <x:c r="C54" s="17"/>
      <x:c r="D54" s="17"/>
      <x:c r="E54" s="17"/>
      <x:c r="F54" s="17"/>
      <x:c r="G54" s="21" t="str">
        <x:f>IF(C54="","",IF(AND(COUNTIF(LISTS!$J$2:$J$8,C54)=1,IFERROR(FIND(C54,UPPER(C54)),0)=1),"VALID","INVALID"))</x:f>
      </x:c>
      <x:c r="H54" s="21" t="str">
        <x:f>IF(A54="","",IF(COUNTIF($A$6:$A$205,A54)&gt;1,"INVALID - DUPLICATE ID",IF(AND(COUNTIF(CLAIMS!$A$6:$A$205,B54)=1,G54="VALID"),"VALID","INVALID - CONTROL / CLAIM")))</x:f>
      </x:c>
      <x:c r="I54" s="21" t="str">
        <x:f>IF(A54="","",IF(COUNTIFS(CLAIMS!$A$6:$A$205,B54,CLAIMS!$T$6:$T$205,C54)=1,"MATCH","REVIEW"))</x:f>
      </x:c>
      <x:c r="J54" s="21" t="str">
        <x:f>IF(A54="","",IF(AND(OR(C54="PUBLISH SERVICE FACT",C54="PUBLISH OFFICIAL STATUS",C54="PUBLISH SCOPED CONTEXT"),COUNTIFS(CONFLICTS!$B$6:$B$205,B54,CONFLICTS!$H$6:$H$205,"YES",CONFLICTS!$I$6:$I$205,"OPEN",CONFLICTS!$R$6:$R$205,"VALID")&gt;0),"OPEN MATERIAL CONFLICT","CLEAR"))</x:f>
      </x:c>
      <x:c r="K54" s="21" t="str">
        <x:f>IF(A54="","",IF(H54&lt;&gt;"VALID","BLOCKED",IF(I54&lt;&gt;"MATCH","UNRESOLVED",IF(J54&lt;&gt;"CLEAR","BLOCKED","READY"))))</x:f>
      </x:c>
    </x:row>
    <x:row r="55">
      <x:c r="A55" s="17"/>
      <x:c r="B55" s="17"/>
      <x:c r="C55" s="17"/>
      <x:c r="D55" s="17"/>
      <x:c r="E55" s="17"/>
      <x:c r="F55" s="17"/>
      <x:c r="G55" s="21" t="str">
        <x:f>IF(C55="","",IF(AND(COUNTIF(LISTS!$J$2:$J$8,C55)=1,IFERROR(FIND(C55,UPPER(C55)),0)=1),"VALID","INVALID"))</x:f>
      </x:c>
      <x:c r="H55" s="21" t="str">
        <x:f>IF(A55="","",IF(COUNTIF($A$6:$A$205,A55)&gt;1,"INVALID - DUPLICATE ID",IF(AND(COUNTIF(CLAIMS!$A$6:$A$205,B55)=1,G55="VALID"),"VALID","INVALID - CONTROL / CLAIM")))</x:f>
      </x:c>
      <x:c r="I55" s="21" t="str">
        <x:f>IF(A55="","",IF(COUNTIFS(CLAIMS!$A$6:$A$205,B55,CLAIMS!$T$6:$T$205,C55)=1,"MATCH","REVIEW"))</x:f>
      </x:c>
      <x:c r="J55" s="21" t="str">
        <x:f>IF(A55="","",IF(AND(OR(C55="PUBLISH SERVICE FACT",C55="PUBLISH OFFICIAL STATUS",C55="PUBLISH SCOPED CONTEXT"),COUNTIFS(CONFLICTS!$B$6:$B$205,B55,CONFLICTS!$H$6:$H$205,"YES",CONFLICTS!$I$6:$I$205,"OPEN",CONFLICTS!$R$6:$R$205,"VALID")&gt;0),"OPEN MATERIAL CONFLICT","CLEAR"))</x:f>
      </x:c>
      <x:c r="K55" s="21" t="str">
        <x:f>IF(A55="","",IF(H55&lt;&gt;"VALID","BLOCKED",IF(I55&lt;&gt;"MATCH","UNRESOLVED",IF(J55&lt;&gt;"CLEAR","BLOCKED","READY"))))</x:f>
      </x:c>
    </x:row>
    <x:row r="56">
      <x:c r="A56" s="17"/>
      <x:c r="B56" s="17"/>
      <x:c r="C56" s="17"/>
      <x:c r="D56" s="17"/>
      <x:c r="E56" s="17"/>
      <x:c r="F56" s="17"/>
      <x:c r="G56" s="21" t="str">
        <x:f>IF(C56="","",IF(AND(COUNTIF(LISTS!$J$2:$J$8,C56)=1,IFERROR(FIND(C56,UPPER(C56)),0)=1),"VALID","INVALID"))</x:f>
      </x:c>
      <x:c r="H56" s="21" t="str">
        <x:f>IF(A56="","",IF(COUNTIF($A$6:$A$205,A56)&gt;1,"INVALID - DUPLICATE ID",IF(AND(COUNTIF(CLAIMS!$A$6:$A$205,B56)=1,G56="VALID"),"VALID","INVALID - CONTROL / CLAIM")))</x:f>
      </x:c>
      <x:c r="I56" s="21" t="str">
        <x:f>IF(A56="","",IF(COUNTIFS(CLAIMS!$A$6:$A$205,B56,CLAIMS!$T$6:$T$205,C56)=1,"MATCH","REVIEW"))</x:f>
      </x:c>
      <x:c r="J56" s="21" t="str">
        <x:f>IF(A56="","",IF(AND(OR(C56="PUBLISH SERVICE FACT",C56="PUBLISH OFFICIAL STATUS",C56="PUBLISH SCOPED CONTEXT"),COUNTIFS(CONFLICTS!$B$6:$B$205,B56,CONFLICTS!$H$6:$H$205,"YES",CONFLICTS!$I$6:$I$205,"OPEN",CONFLICTS!$R$6:$R$205,"VALID")&gt;0),"OPEN MATERIAL CONFLICT","CLEAR"))</x:f>
      </x:c>
      <x:c r="K56" s="21" t="str">
        <x:f>IF(A56="","",IF(H56&lt;&gt;"VALID","BLOCKED",IF(I56&lt;&gt;"MATCH","UNRESOLVED",IF(J56&lt;&gt;"CLEAR","BLOCKED","READY"))))</x:f>
      </x:c>
    </x:row>
    <x:row r="57">
      <x:c r="A57" s="17"/>
      <x:c r="B57" s="17"/>
      <x:c r="C57" s="17"/>
      <x:c r="D57" s="17"/>
      <x:c r="E57" s="17"/>
      <x:c r="F57" s="17"/>
      <x:c r="G57" s="21" t="str">
        <x:f>IF(C57="","",IF(AND(COUNTIF(LISTS!$J$2:$J$8,C57)=1,IFERROR(FIND(C57,UPPER(C57)),0)=1),"VALID","INVALID"))</x:f>
      </x:c>
      <x:c r="H57" s="21" t="str">
        <x:f>IF(A57="","",IF(COUNTIF($A$6:$A$205,A57)&gt;1,"INVALID - DUPLICATE ID",IF(AND(COUNTIF(CLAIMS!$A$6:$A$205,B57)=1,G57="VALID"),"VALID","INVALID - CONTROL / CLAIM")))</x:f>
      </x:c>
      <x:c r="I57" s="21" t="str">
        <x:f>IF(A57="","",IF(COUNTIFS(CLAIMS!$A$6:$A$205,B57,CLAIMS!$T$6:$T$205,C57)=1,"MATCH","REVIEW"))</x:f>
      </x:c>
      <x:c r="J57" s="21" t="str">
        <x:f>IF(A57="","",IF(AND(OR(C57="PUBLISH SERVICE FACT",C57="PUBLISH OFFICIAL STATUS",C57="PUBLISH SCOPED CONTEXT"),COUNTIFS(CONFLICTS!$B$6:$B$205,B57,CONFLICTS!$H$6:$H$205,"YES",CONFLICTS!$I$6:$I$205,"OPEN",CONFLICTS!$R$6:$R$205,"VALID")&gt;0),"OPEN MATERIAL CONFLICT","CLEAR"))</x:f>
      </x:c>
      <x:c r="K57" s="21" t="str">
        <x:f>IF(A57="","",IF(H57&lt;&gt;"VALID","BLOCKED",IF(I57&lt;&gt;"MATCH","UNRESOLVED",IF(J57&lt;&gt;"CLEAR","BLOCKED","READY"))))</x:f>
      </x:c>
    </x:row>
    <x:row r="58">
      <x:c r="A58" s="17"/>
      <x:c r="B58" s="17"/>
      <x:c r="C58" s="17"/>
      <x:c r="D58" s="17"/>
      <x:c r="E58" s="17"/>
      <x:c r="F58" s="17"/>
      <x:c r="G58" s="21" t="str">
        <x:f>IF(C58="","",IF(AND(COUNTIF(LISTS!$J$2:$J$8,C58)=1,IFERROR(FIND(C58,UPPER(C58)),0)=1),"VALID","INVALID"))</x:f>
      </x:c>
      <x:c r="H58" s="21" t="str">
        <x:f>IF(A58="","",IF(COUNTIF($A$6:$A$205,A58)&gt;1,"INVALID - DUPLICATE ID",IF(AND(COUNTIF(CLAIMS!$A$6:$A$205,B58)=1,G58="VALID"),"VALID","INVALID - CONTROL / CLAIM")))</x:f>
      </x:c>
      <x:c r="I58" s="21" t="str">
        <x:f>IF(A58="","",IF(COUNTIFS(CLAIMS!$A$6:$A$205,B58,CLAIMS!$T$6:$T$205,C58)=1,"MATCH","REVIEW"))</x:f>
      </x:c>
      <x:c r="J58" s="21" t="str">
        <x:f>IF(A58="","",IF(AND(OR(C58="PUBLISH SERVICE FACT",C58="PUBLISH OFFICIAL STATUS",C58="PUBLISH SCOPED CONTEXT"),COUNTIFS(CONFLICTS!$B$6:$B$205,B58,CONFLICTS!$H$6:$H$205,"YES",CONFLICTS!$I$6:$I$205,"OPEN",CONFLICTS!$R$6:$R$205,"VALID")&gt;0),"OPEN MATERIAL CONFLICT","CLEAR"))</x:f>
      </x:c>
      <x:c r="K58" s="21" t="str">
        <x:f>IF(A58="","",IF(H58&lt;&gt;"VALID","BLOCKED",IF(I58&lt;&gt;"MATCH","UNRESOLVED",IF(J58&lt;&gt;"CLEAR","BLOCKED","READY"))))</x:f>
      </x:c>
    </x:row>
    <x:row r="59">
      <x:c r="A59" s="17"/>
      <x:c r="B59" s="17"/>
      <x:c r="C59" s="17"/>
      <x:c r="D59" s="17"/>
      <x:c r="E59" s="17"/>
      <x:c r="F59" s="17"/>
      <x:c r="G59" s="21" t="str">
        <x:f>IF(C59="","",IF(AND(COUNTIF(LISTS!$J$2:$J$8,C59)=1,IFERROR(FIND(C59,UPPER(C59)),0)=1),"VALID","INVALID"))</x:f>
      </x:c>
      <x:c r="H59" s="21" t="str">
        <x:f>IF(A59="","",IF(COUNTIF($A$6:$A$205,A59)&gt;1,"INVALID - DUPLICATE ID",IF(AND(COUNTIF(CLAIMS!$A$6:$A$205,B59)=1,G59="VALID"),"VALID","INVALID - CONTROL / CLAIM")))</x:f>
      </x:c>
      <x:c r="I59" s="21" t="str">
        <x:f>IF(A59="","",IF(COUNTIFS(CLAIMS!$A$6:$A$205,B59,CLAIMS!$T$6:$T$205,C59)=1,"MATCH","REVIEW"))</x:f>
      </x:c>
      <x:c r="J59" s="21" t="str">
        <x:f>IF(A59="","",IF(AND(OR(C59="PUBLISH SERVICE FACT",C59="PUBLISH OFFICIAL STATUS",C59="PUBLISH SCOPED CONTEXT"),COUNTIFS(CONFLICTS!$B$6:$B$205,B59,CONFLICTS!$H$6:$H$205,"YES",CONFLICTS!$I$6:$I$205,"OPEN",CONFLICTS!$R$6:$R$205,"VALID")&gt;0),"OPEN MATERIAL CONFLICT","CLEAR"))</x:f>
      </x:c>
      <x:c r="K59" s="21" t="str">
        <x:f>IF(A59="","",IF(H59&lt;&gt;"VALID","BLOCKED",IF(I59&lt;&gt;"MATCH","UNRESOLVED",IF(J59&lt;&gt;"CLEAR","BLOCKED","READY"))))</x:f>
      </x:c>
    </x:row>
    <x:row r="60">
      <x:c r="A60" s="17"/>
      <x:c r="B60" s="17"/>
      <x:c r="C60" s="17"/>
      <x:c r="D60" s="17"/>
      <x:c r="E60" s="17"/>
      <x:c r="F60" s="17"/>
      <x:c r="G60" s="21" t="str">
        <x:f>IF(C60="","",IF(AND(COUNTIF(LISTS!$J$2:$J$8,C60)=1,IFERROR(FIND(C60,UPPER(C60)),0)=1),"VALID","INVALID"))</x:f>
      </x:c>
      <x:c r="H60" s="21" t="str">
        <x:f>IF(A60="","",IF(COUNTIF($A$6:$A$205,A60)&gt;1,"INVALID - DUPLICATE ID",IF(AND(COUNTIF(CLAIMS!$A$6:$A$205,B60)=1,G60="VALID"),"VALID","INVALID - CONTROL / CLAIM")))</x:f>
      </x:c>
      <x:c r="I60" s="21" t="str">
        <x:f>IF(A60="","",IF(COUNTIFS(CLAIMS!$A$6:$A$205,B60,CLAIMS!$T$6:$T$205,C60)=1,"MATCH","REVIEW"))</x:f>
      </x:c>
      <x:c r="J60" s="21" t="str">
        <x:f>IF(A60="","",IF(AND(OR(C60="PUBLISH SERVICE FACT",C60="PUBLISH OFFICIAL STATUS",C60="PUBLISH SCOPED CONTEXT"),COUNTIFS(CONFLICTS!$B$6:$B$205,B60,CONFLICTS!$H$6:$H$205,"YES",CONFLICTS!$I$6:$I$205,"OPEN",CONFLICTS!$R$6:$R$205,"VALID")&gt;0),"OPEN MATERIAL CONFLICT","CLEAR"))</x:f>
      </x:c>
      <x:c r="K60" s="21" t="str">
        <x:f>IF(A60="","",IF(H60&lt;&gt;"VALID","BLOCKED",IF(I60&lt;&gt;"MATCH","UNRESOLVED",IF(J60&lt;&gt;"CLEAR","BLOCKED","READY"))))</x:f>
      </x:c>
    </x:row>
    <x:row r="61">
      <x:c r="A61" s="17"/>
      <x:c r="B61" s="17"/>
      <x:c r="C61" s="17"/>
      <x:c r="D61" s="17"/>
      <x:c r="E61" s="17"/>
      <x:c r="F61" s="17"/>
      <x:c r="G61" s="21" t="str">
        <x:f>IF(C61="","",IF(AND(COUNTIF(LISTS!$J$2:$J$8,C61)=1,IFERROR(FIND(C61,UPPER(C61)),0)=1),"VALID","INVALID"))</x:f>
      </x:c>
      <x:c r="H61" s="21" t="str">
        <x:f>IF(A61="","",IF(COUNTIF($A$6:$A$205,A61)&gt;1,"INVALID - DUPLICATE ID",IF(AND(COUNTIF(CLAIMS!$A$6:$A$205,B61)=1,G61="VALID"),"VALID","INVALID - CONTROL / CLAIM")))</x:f>
      </x:c>
      <x:c r="I61" s="21" t="str">
        <x:f>IF(A61="","",IF(COUNTIFS(CLAIMS!$A$6:$A$205,B61,CLAIMS!$T$6:$T$205,C61)=1,"MATCH","REVIEW"))</x:f>
      </x:c>
      <x:c r="J61" s="21" t="str">
        <x:f>IF(A61="","",IF(AND(OR(C61="PUBLISH SERVICE FACT",C61="PUBLISH OFFICIAL STATUS",C61="PUBLISH SCOPED CONTEXT"),COUNTIFS(CONFLICTS!$B$6:$B$205,B61,CONFLICTS!$H$6:$H$205,"YES",CONFLICTS!$I$6:$I$205,"OPEN",CONFLICTS!$R$6:$R$205,"VALID")&gt;0),"OPEN MATERIAL CONFLICT","CLEAR"))</x:f>
      </x:c>
      <x:c r="K61" s="21" t="str">
        <x:f>IF(A61="","",IF(H61&lt;&gt;"VALID","BLOCKED",IF(I61&lt;&gt;"MATCH","UNRESOLVED",IF(J61&lt;&gt;"CLEAR","BLOCKED","READY"))))</x:f>
      </x:c>
    </x:row>
    <x:row r="62">
      <x:c r="A62" s="17"/>
      <x:c r="B62" s="17"/>
      <x:c r="C62" s="17"/>
      <x:c r="D62" s="17"/>
      <x:c r="E62" s="17"/>
      <x:c r="F62" s="17"/>
      <x:c r="G62" s="21" t="str">
        <x:f>IF(C62="","",IF(AND(COUNTIF(LISTS!$J$2:$J$8,C62)=1,IFERROR(FIND(C62,UPPER(C62)),0)=1),"VALID","INVALID"))</x:f>
      </x:c>
      <x:c r="H62" s="21" t="str">
        <x:f>IF(A62="","",IF(COUNTIF($A$6:$A$205,A62)&gt;1,"INVALID - DUPLICATE ID",IF(AND(COUNTIF(CLAIMS!$A$6:$A$205,B62)=1,G62="VALID"),"VALID","INVALID - CONTROL / CLAIM")))</x:f>
      </x:c>
      <x:c r="I62" s="21" t="str">
        <x:f>IF(A62="","",IF(COUNTIFS(CLAIMS!$A$6:$A$205,B62,CLAIMS!$T$6:$T$205,C62)=1,"MATCH","REVIEW"))</x:f>
      </x:c>
      <x:c r="J62" s="21" t="str">
        <x:f>IF(A62="","",IF(AND(OR(C62="PUBLISH SERVICE FACT",C62="PUBLISH OFFICIAL STATUS",C62="PUBLISH SCOPED CONTEXT"),COUNTIFS(CONFLICTS!$B$6:$B$205,B62,CONFLICTS!$H$6:$H$205,"YES",CONFLICTS!$I$6:$I$205,"OPEN",CONFLICTS!$R$6:$R$205,"VALID")&gt;0),"OPEN MATERIAL CONFLICT","CLEAR"))</x:f>
      </x:c>
      <x:c r="K62" s="21" t="str">
        <x:f>IF(A62="","",IF(H62&lt;&gt;"VALID","BLOCKED",IF(I62&lt;&gt;"MATCH","UNRESOLVED",IF(J62&lt;&gt;"CLEAR","BLOCKED","READY"))))</x:f>
      </x:c>
    </x:row>
    <x:row r="63">
      <x:c r="A63" s="17"/>
      <x:c r="B63" s="17"/>
      <x:c r="C63" s="17"/>
      <x:c r="D63" s="17"/>
      <x:c r="E63" s="17"/>
      <x:c r="F63" s="17"/>
      <x:c r="G63" s="21" t="str">
        <x:f>IF(C63="","",IF(AND(COUNTIF(LISTS!$J$2:$J$8,C63)=1,IFERROR(FIND(C63,UPPER(C63)),0)=1),"VALID","INVALID"))</x:f>
      </x:c>
      <x:c r="H63" s="21" t="str">
        <x:f>IF(A63="","",IF(COUNTIF($A$6:$A$205,A63)&gt;1,"INVALID - DUPLICATE ID",IF(AND(COUNTIF(CLAIMS!$A$6:$A$205,B63)=1,G63="VALID"),"VALID","INVALID - CONTROL / CLAIM")))</x:f>
      </x:c>
      <x:c r="I63" s="21" t="str">
        <x:f>IF(A63="","",IF(COUNTIFS(CLAIMS!$A$6:$A$205,B63,CLAIMS!$T$6:$T$205,C63)=1,"MATCH","REVIEW"))</x:f>
      </x:c>
      <x:c r="J63" s="21" t="str">
        <x:f>IF(A63="","",IF(AND(OR(C63="PUBLISH SERVICE FACT",C63="PUBLISH OFFICIAL STATUS",C63="PUBLISH SCOPED CONTEXT"),COUNTIFS(CONFLICTS!$B$6:$B$205,B63,CONFLICTS!$H$6:$H$205,"YES",CONFLICTS!$I$6:$I$205,"OPEN",CONFLICTS!$R$6:$R$205,"VALID")&gt;0),"OPEN MATERIAL CONFLICT","CLEAR"))</x:f>
      </x:c>
      <x:c r="K63" s="21" t="str">
        <x:f>IF(A63="","",IF(H63&lt;&gt;"VALID","BLOCKED",IF(I63&lt;&gt;"MATCH","UNRESOLVED",IF(J63&lt;&gt;"CLEAR","BLOCKED","READY"))))</x:f>
      </x:c>
    </x:row>
    <x:row r="64">
      <x:c r="A64" s="17"/>
      <x:c r="B64" s="17"/>
      <x:c r="C64" s="17"/>
      <x:c r="D64" s="17"/>
      <x:c r="E64" s="17"/>
      <x:c r="F64" s="17"/>
      <x:c r="G64" s="21" t="str">
        <x:f>IF(C64="","",IF(AND(COUNTIF(LISTS!$J$2:$J$8,C64)=1,IFERROR(FIND(C64,UPPER(C64)),0)=1),"VALID","INVALID"))</x:f>
      </x:c>
      <x:c r="H64" s="21" t="str">
        <x:f>IF(A64="","",IF(COUNTIF($A$6:$A$205,A64)&gt;1,"INVALID - DUPLICATE ID",IF(AND(COUNTIF(CLAIMS!$A$6:$A$205,B64)=1,G64="VALID"),"VALID","INVALID - CONTROL / CLAIM")))</x:f>
      </x:c>
      <x:c r="I64" s="21" t="str">
        <x:f>IF(A64="","",IF(COUNTIFS(CLAIMS!$A$6:$A$205,B64,CLAIMS!$T$6:$T$205,C64)=1,"MATCH","REVIEW"))</x:f>
      </x:c>
      <x:c r="J64" s="21" t="str">
        <x:f>IF(A64="","",IF(AND(OR(C64="PUBLISH SERVICE FACT",C64="PUBLISH OFFICIAL STATUS",C64="PUBLISH SCOPED CONTEXT"),COUNTIFS(CONFLICTS!$B$6:$B$205,B64,CONFLICTS!$H$6:$H$205,"YES",CONFLICTS!$I$6:$I$205,"OPEN",CONFLICTS!$R$6:$R$205,"VALID")&gt;0),"OPEN MATERIAL CONFLICT","CLEAR"))</x:f>
      </x:c>
      <x:c r="K64" s="21" t="str">
        <x:f>IF(A64="","",IF(H64&lt;&gt;"VALID","BLOCKED",IF(I64&lt;&gt;"MATCH","UNRESOLVED",IF(J64&lt;&gt;"CLEAR","BLOCKED","READY"))))</x:f>
      </x:c>
    </x:row>
    <x:row r="65">
      <x:c r="A65" s="17"/>
      <x:c r="B65" s="17"/>
      <x:c r="C65" s="17"/>
      <x:c r="D65" s="17"/>
      <x:c r="E65" s="17"/>
      <x:c r="F65" s="17"/>
      <x:c r="G65" s="21" t="str">
        <x:f>IF(C65="","",IF(AND(COUNTIF(LISTS!$J$2:$J$8,C65)=1,IFERROR(FIND(C65,UPPER(C65)),0)=1),"VALID","INVALID"))</x:f>
      </x:c>
      <x:c r="H65" s="21" t="str">
        <x:f>IF(A65="","",IF(COUNTIF($A$6:$A$205,A65)&gt;1,"INVALID - DUPLICATE ID",IF(AND(COUNTIF(CLAIMS!$A$6:$A$205,B65)=1,G65="VALID"),"VALID","INVALID - CONTROL / CLAIM")))</x:f>
      </x:c>
      <x:c r="I65" s="21" t="str">
        <x:f>IF(A65="","",IF(COUNTIFS(CLAIMS!$A$6:$A$205,B65,CLAIMS!$T$6:$T$205,C65)=1,"MATCH","REVIEW"))</x:f>
      </x:c>
      <x:c r="J65" s="21" t="str">
        <x:f>IF(A65="","",IF(AND(OR(C65="PUBLISH SERVICE FACT",C65="PUBLISH OFFICIAL STATUS",C65="PUBLISH SCOPED CONTEXT"),COUNTIFS(CONFLICTS!$B$6:$B$205,B65,CONFLICTS!$H$6:$H$205,"YES",CONFLICTS!$I$6:$I$205,"OPEN",CONFLICTS!$R$6:$R$205,"VALID")&gt;0),"OPEN MATERIAL CONFLICT","CLEAR"))</x:f>
      </x:c>
      <x:c r="K65" s="21" t="str">
        <x:f>IF(A65="","",IF(H65&lt;&gt;"VALID","BLOCKED",IF(I65&lt;&gt;"MATCH","UNRESOLVED",IF(J65&lt;&gt;"CLEAR","BLOCKED","READY"))))</x:f>
      </x:c>
    </x:row>
    <x:row r="66">
      <x:c r="A66" s="17"/>
      <x:c r="B66" s="17"/>
      <x:c r="C66" s="17"/>
      <x:c r="D66" s="17"/>
      <x:c r="E66" s="17"/>
      <x:c r="F66" s="17"/>
      <x:c r="G66" s="21" t="str">
        <x:f>IF(C66="","",IF(AND(COUNTIF(LISTS!$J$2:$J$8,C66)=1,IFERROR(FIND(C66,UPPER(C66)),0)=1),"VALID","INVALID"))</x:f>
      </x:c>
      <x:c r="H66" s="21" t="str">
        <x:f>IF(A66="","",IF(COUNTIF($A$6:$A$205,A66)&gt;1,"INVALID - DUPLICATE ID",IF(AND(COUNTIF(CLAIMS!$A$6:$A$205,B66)=1,G66="VALID"),"VALID","INVALID - CONTROL / CLAIM")))</x:f>
      </x:c>
      <x:c r="I66" s="21" t="str">
        <x:f>IF(A66="","",IF(COUNTIFS(CLAIMS!$A$6:$A$205,B66,CLAIMS!$T$6:$T$205,C66)=1,"MATCH","REVIEW"))</x:f>
      </x:c>
      <x:c r="J66" s="21" t="str">
        <x:f>IF(A66="","",IF(AND(OR(C66="PUBLISH SERVICE FACT",C66="PUBLISH OFFICIAL STATUS",C66="PUBLISH SCOPED CONTEXT"),COUNTIFS(CONFLICTS!$B$6:$B$205,B66,CONFLICTS!$H$6:$H$205,"YES",CONFLICTS!$I$6:$I$205,"OPEN",CONFLICTS!$R$6:$R$205,"VALID")&gt;0),"OPEN MATERIAL CONFLICT","CLEAR"))</x:f>
      </x:c>
      <x:c r="K66" s="21" t="str">
        <x:f>IF(A66="","",IF(H66&lt;&gt;"VALID","BLOCKED",IF(I66&lt;&gt;"MATCH","UNRESOLVED",IF(J66&lt;&gt;"CLEAR","BLOCKED","READY"))))</x:f>
      </x:c>
    </x:row>
    <x:row r="67">
      <x:c r="A67" s="17"/>
      <x:c r="B67" s="17"/>
      <x:c r="C67" s="17"/>
      <x:c r="D67" s="17"/>
      <x:c r="E67" s="17"/>
      <x:c r="F67" s="17"/>
      <x:c r="G67" s="21" t="str">
        <x:f>IF(C67="","",IF(AND(COUNTIF(LISTS!$J$2:$J$8,C67)=1,IFERROR(FIND(C67,UPPER(C67)),0)=1),"VALID","INVALID"))</x:f>
      </x:c>
      <x:c r="H67" s="21" t="str">
        <x:f>IF(A67="","",IF(COUNTIF($A$6:$A$205,A67)&gt;1,"INVALID - DUPLICATE ID",IF(AND(COUNTIF(CLAIMS!$A$6:$A$205,B67)=1,G67="VALID"),"VALID","INVALID - CONTROL / CLAIM")))</x:f>
      </x:c>
      <x:c r="I67" s="21" t="str">
        <x:f>IF(A67="","",IF(COUNTIFS(CLAIMS!$A$6:$A$205,B67,CLAIMS!$T$6:$T$205,C67)=1,"MATCH","REVIEW"))</x:f>
      </x:c>
      <x:c r="J67" s="21" t="str">
        <x:f>IF(A67="","",IF(AND(OR(C67="PUBLISH SERVICE FACT",C67="PUBLISH OFFICIAL STATUS",C67="PUBLISH SCOPED CONTEXT"),COUNTIFS(CONFLICTS!$B$6:$B$205,B67,CONFLICTS!$H$6:$H$205,"YES",CONFLICTS!$I$6:$I$205,"OPEN",CONFLICTS!$R$6:$R$205,"VALID")&gt;0),"OPEN MATERIAL CONFLICT","CLEAR"))</x:f>
      </x:c>
      <x:c r="K67" s="21" t="str">
        <x:f>IF(A67="","",IF(H67&lt;&gt;"VALID","BLOCKED",IF(I67&lt;&gt;"MATCH","UNRESOLVED",IF(J67&lt;&gt;"CLEAR","BLOCKED","READY"))))</x:f>
      </x:c>
    </x:row>
    <x:row r="68">
      <x:c r="A68" s="17"/>
      <x:c r="B68" s="17"/>
      <x:c r="C68" s="17"/>
      <x:c r="D68" s="17"/>
      <x:c r="E68" s="17"/>
      <x:c r="F68" s="17"/>
      <x:c r="G68" s="21" t="str">
        <x:f>IF(C68="","",IF(AND(COUNTIF(LISTS!$J$2:$J$8,C68)=1,IFERROR(FIND(C68,UPPER(C68)),0)=1),"VALID","INVALID"))</x:f>
      </x:c>
      <x:c r="H68" s="21" t="str">
        <x:f>IF(A68="","",IF(COUNTIF($A$6:$A$205,A68)&gt;1,"INVALID - DUPLICATE ID",IF(AND(COUNTIF(CLAIMS!$A$6:$A$205,B68)=1,G68="VALID"),"VALID","INVALID - CONTROL / CLAIM")))</x:f>
      </x:c>
      <x:c r="I68" s="21" t="str">
        <x:f>IF(A68="","",IF(COUNTIFS(CLAIMS!$A$6:$A$205,B68,CLAIMS!$T$6:$T$205,C68)=1,"MATCH","REVIEW"))</x:f>
      </x:c>
      <x:c r="J68" s="21" t="str">
        <x:f>IF(A68="","",IF(AND(OR(C68="PUBLISH SERVICE FACT",C68="PUBLISH OFFICIAL STATUS",C68="PUBLISH SCOPED CONTEXT"),COUNTIFS(CONFLICTS!$B$6:$B$205,B68,CONFLICTS!$H$6:$H$205,"YES",CONFLICTS!$I$6:$I$205,"OPEN",CONFLICTS!$R$6:$R$205,"VALID")&gt;0),"OPEN MATERIAL CONFLICT","CLEAR"))</x:f>
      </x:c>
      <x:c r="K68" s="21" t="str">
        <x:f>IF(A68="","",IF(H68&lt;&gt;"VALID","BLOCKED",IF(I68&lt;&gt;"MATCH","UNRESOLVED",IF(J68&lt;&gt;"CLEAR","BLOCKED","READY"))))</x:f>
      </x:c>
    </x:row>
    <x:row r="69">
      <x:c r="A69" s="17"/>
      <x:c r="B69" s="17"/>
      <x:c r="C69" s="17"/>
      <x:c r="D69" s="17"/>
      <x:c r="E69" s="17"/>
      <x:c r="F69" s="17"/>
      <x:c r="G69" s="21" t="str">
        <x:f>IF(C69="","",IF(AND(COUNTIF(LISTS!$J$2:$J$8,C69)=1,IFERROR(FIND(C69,UPPER(C69)),0)=1),"VALID","INVALID"))</x:f>
      </x:c>
      <x:c r="H69" s="21" t="str">
        <x:f>IF(A69="","",IF(COUNTIF($A$6:$A$205,A69)&gt;1,"INVALID - DUPLICATE ID",IF(AND(COUNTIF(CLAIMS!$A$6:$A$205,B69)=1,G69="VALID"),"VALID","INVALID - CONTROL / CLAIM")))</x:f>
      </x:c>
      <x:c r="I69" s="21" t="str">
        <x:f>IF(A69="","",IF(COUNTIFS(CLAIMS!$A$6:$A$205,B69,CLAIMS!$T$6:$T$205,C69)=1,"MATCH","REVIEW"))</x:f>
      </x:c>
      <x:c r="J69" s="21" t="str">
        <x:f>IF(A69="","",IF(AND(OR(C69="PUBLISH SERVICE FACT",C69="PUBLISH OFFICIAL STATUS",C69="PUBLISH SCOPED CONTEXT"),COUNTIFS(CONFLICTS!$B$6:$B$205,B69,CONFLICTS!$H$6:$H$205,"YES",CONFLICTS!$I$6:$I$205,"OPEN",CONFLICTS!$R$6:$R$205,"VALID")&gt;0),"OPEN MATERIAL CONFLICT","CLEAR"))</x:f>
      </x:c>
      <x:c r="K69" s="21" t="str">
        <x:f>IF(A69="","",IF(H69&lt;&gt;"VALID","BLOCKED",IF(I69&lt;&gt;"MATCH","UNRESOLVED",IF(J69&lt;&gt;"CLEAR","BLOCKED","READY"))))</x:f>
      </x:c>
    </x:row>
    <x:row r="70">
      <x:c r="A70" s="17"/>
      <x:c r="B70" s="17"/>
      <x:c r="C70" s="17"/>
      <x:c r="D70" s="17"/>
      <x:c r="E70" s="17"/>
      <x:c r="F70" s="17"/>
      <x:c r="G70" s="21" t="str">
        <x:f>IF(C70="","",IF(AND(COUNTIF(LISTS!$J$2:$J$8,C70)=1,IFERROR(FIND(C70,UPPER(C70)),0)=1),"VALID","INVALID"))</x:f>
      </x:c>
      <x:c r="H70" s="21" t="str">
        <x:f>IF(A70="","",IF(COUNTIF($A$6:$A$205,A70)&gt;1,"INVALID - DUPLICATE ID",IF(AND(COUNTIF(CLAIMS!$A$6:$A$205,B70)=1,G70="VALID"),"VALID","INVALID - CONTROL / CLAIM")))</x:f>
      </x:c>
      <x:c r="I70" s="21" t="str">
        <x:f>IF(A70="","",IF(COUNTIFS(CLAIMS!$A$6:$A$205,B70,CLAIMS!$T$6:$T$205,C70)=1,"MATCH","REVIEW"))</x:f>
      </x:c>
      <x:c r="J70" s="21" t="str">
        <x:f>IF(A70="","",IF(AND(OR(C70="PUBLISH SERVICE FACT",C70="PUBLISH OFFICIAL STATUS",C70="PUBLISH SCOPED CONTEXT"),COUNTIFS(CONFLICTS!$B$6:$B$205,B70,CONFLICTS!$H$6:$H$205,"YES",CONFLICTS!$I$6:$I$205,"OPEN",CONFLICTS!$R$6:$R$205,"VALID")&gt;0),"OPEN MATERIAL CONFLICT","CLEAR"))</x:f>
      </x:c>
      <x:c r="K70" s="21" t="str">
        <x:f>IF(A70="","",IF(H70&lt;&gt;"VALID","BLOCKED",IF(I70&lt;&gt;"MATCH","UNRESOLVED",IF(J70&lt;&gt;"CLEAR","BLOCKED","READY"))))</x:f>
      </x:c>
    </x:row>
    <x:row r="71">
      <x:c r="A71" s="17"/>
      <x:c r="B71" s="17"/>
      <x:c r="C71" s="17"/>
      <x:c r="D71" s="17"/>
      <x:c r="E71" s="17"/>
      <x:c r="F71" s="17"/>
      <x:c r="G71" s="21" t="str">
        <x:f>IF(C71="","",IF(AND(COUNTIF(LISTS!$J$2:$J$8,C71)=1,IFERROR(FIND(C71,UPPER(C71)),0)=1),"VALID","INVALID"))</x:f>
      </x:c>
      <x:c r="H71" s="21" t="str">
        <x:f>IF(A71="","",IF(COUNTIF($A$6:$A$205,A71)&gt;1,"INVALID - DUPLICATE ID",IF(AND(COUNTIF(CLAIMS!$A$6:$A$205,B71)=1,G71="VALID"),"VALID","INVALID - CONTROL / CLAIM")))</x:f>
      </x:c>
      <x:c r="I71" s="21" t="str">
        <x:f>IF(A71="","",IF(COUNTIFS(CLAIMS!$A$6:$A$205,B71,CLAIMS!$T$6:$T$205,C71)=1,"MATCH","REVIEW"))</x:f>
      </x:c>
      <x:c r="J71" s="21" t="str">
        <x:f>IF(A71="","",IF(AND(OR(C71="PUBLISH SERVICE FACT",C71="PUBLISH OFFICIAL STATUS",C71="PUBLISH SCOPED CONTEXT"),COUNTIFS(CONFLICTS!$B$6:$B$205,B71,CONFLICTS!$H$6:$H$205,"YES",CONFLICTS!$I$6:$I$205,"OPEN",CONFLICTS!$R$6:$R$205,"VALID")&gt;0),"OPEN MATERIAL CONFLICT","CLEAR"))</x:f>
      </x:c>
      <x:c r="K71" s="21" t="str">
        <x:f>IF(A71="","",IF(H71&lt;&gt;"VALID","BLOCKED",IF(I71&lt;&gt;"MATCH","UNRESOLVED",IF(J71&lt;&gt;"CLEAR","BLOCKED","READY"))))</x:f>
      </x:c>
    </x:row>
    <x:row r="72">
      <x:c r="A72" s="17"/>
      <x:c r="B72" s="17"/>
      <x:c r="C72" s="17"/>
      <x:c r="D72" s="17"/>
      <x:c r="E72" s="17"/>
      <x:c r="F72" s="17"/>
      <x:c r="G72" s="21" t="str">
        <x:f>IF(C72="","",IF(AND(COUNTIF(LISTS!$J$2:$J$8,C72)=1,IFERROR(FIND(C72,UPPER(C72)),0)=1),"VALID","INVALID"))</x:f>
      </x:c>
      <x:c r="H72" s="21" t="str">
        <x:f>IF(A72="","",IF(COUNTIF($A$6:$A$205,A72)&gt;1,"INVALID - DUPLICATE ID",IF(AND(COUNTIF(CLAIMS!$A$6:$A$205,B72)=1,G72="VALID"),"VALID","INVALID - CONTROL / CLAIM")))</x:f>
      </x:c>
      <x:c r="I72" s="21" t="str">
        <x:f>IF(A72="","",IF(COUNTIFS(CLAIMS!$A$6:$A$205,B72,CLAIMS!$T$6:$T$205,C72)=1,"MATCH","REVIEW"))</x:f>
      </x:c>
      <x:c r="J72" s="21" t="str">
        <x:f>IF(A72="","",IF(AND(OR(C72="PUBLISH SERVICE FACT",C72="PUBLISH OFFICIAL STATUS",C72="PUBLISH SCOPED CONTEXT"),COUNTIFS(CONFLICTS!$B$6:$B$205,B72,CONFLICTS!$H$6:$H$205,"YES",CONFLICTS!$I$6:$I$205,"OPEN",CONFLICTS!$R$6:$R$205,"VALID")&gt;0),"OPEN MATERIAL CONFLICT","CLEAR"))</x:f>
      </x:c>
      <x:c r="K72" s="21" t="str">
        <x:f>IF(A72="","",IF(H72&lt;&gt;"VALID","BLOCKED",IF(I72&lt;&gt;"MATCH","UNRESOLVED",IF(J72&lt;&gt;"CLEAR","BLOCKED","READY"))))</x:f>
      </x:c>
    </x:row>
    <x:row r="73">
      <x:c r="A73" s="17"/>
      <x:c r="B73" s="17"/>
      <x:c r="C73" s="17"/>
      <x:c r="D73" s="17"/>
      <x:c r="E73" s="17"/>
      <x:c r="F73" s="17"/>
      <x:c r="G73" s="21" t="str">
        <x:f>IF(C73="","",IF(AND(COUNTIF(LISTS!$J$2:$J$8,C73)=1,IFERROR(FIND(C73,UPPER(C73)),0)=1),"VALID","INVALID"))</x:f>
      </x:c>
      <x:c r="H73" s="21" t="str">
        <x:f>IF(A73="","",IF(COUNTIF($A$6:$A$205,A73)&gt;1,"INVALID - DUPLICATE ID",IF(AND(COUNTIF(CLAIMS!$A$6:$A$205,B73)=1,G73="VALID"),"VALID","INVALID - CONTROL / CLAIM")))</x:f>
      </x:c>
      <x:c r="I73" s="21" t="str">
        <x:f>IF(A73="","",IF(COUNTIFS(CLAIMS!$A$6:$A$205,B73,CLAIMS!$T$6:$T$205,C73)=1,"MATCH","REVIEW"))</x:f>
      </x:c>
      <x:c r="J73" s="21" t="str">
        <x:f>IF(A73="","",IF(AND(OR(C73="PUBLISH SERVICE FACT",C73="PUBLISH OFFICIAL STATUS",C73="PUBLISH SCOPED CONTEXT"),COUNTIFS(CONFLICTS!$B$6:$B$205,B73,CONFLICTS!$H$6:$H$205,"YES",CONFLICTS!$I$6:$I$205,"OPEN",CONFLICTS!$R$6:$R$205,"VALID")&gt;0),"OPEN MATERIAL CONFLICT","CLEAR"))</x:f>
      </x:c>
      <x:c r="K73" s="21" t="str">
        <x:f>IF(A73="","",IF(H73&lt;&gt;"VALID","BLOCKED",IF(I73&lt;&gt;"MATCH","UNRESOLVED",IF(J73&lt;&gt;"CLEAR","BLOCKED","READY"))))</x:f>
      </x:c>
    </x:row>
    <x:row r="74">
      <x:c r="A74" s="17"/>
      <x:c r="B74" s="17"/>
      <x:c r="C74" s="17"/>
      <x:c r="D74" s="17"/>
      <x:c r="E74" s="17"/>
      <x:c r="F74" s="17"/>
      <x:c r="G74" s="21" t="str">
        <x:f>IF(C74="","",IF(AND(COUNTIF(LISTS!$J$2:$J$8,C74)=1,IFERROR(FIND(C74,UPPER(C74)),0)=1),"VALID","INVALID"))</x:f>
      </x:c>
      <x:c r="H74" s="21" t="str">
        <x:f>IF(A74="","",IF(COUNTIF($A$6:$A$205,A74)&gt;1,"INVALID - DUPLICATE ID",IF(AND(COUNTIF(CLAIMS!$A$6:$A$205,B74)=1,G74="VALID"),"VALID","INVALID - CONTROL / CLAIM")))</x:f>
      </x:c>
      <x:c r="I74" s="21" t="str">
        <x:f>IF(A74="","",IF(COUNTIFS(CLAIMS!$A$6:$A$205,B74,CLAIMS!$T$6:$T$205,C74)=1,"MATCH","REVIEW"))</x:f>
      </x:c>
      <x:c r="J74" s="21" t="str">
        <x:f>IF(A74="","",IF(AND(OR(C74="PUBLISH SERVICE FACT",C74="PUBLISH OFFICIAL STATUS",C74="PUBLISH SCOPED CONTEXT"),COUNTIFS(CONFLICTS!$B$6:$B$205,B74,CONFLICTS!$H$6:$H$205,"YES",CONFLICTS!$I$6:$I$205,"OPEN",CONFLICTS!$R$6:$R$205,"VALID")&gt;0),"OPEN MATERIAL CONFLICT","CLEAR"))</x:f>
      </x:c>
      <x:c r="K74" s="21" t="str">
        <x:f>IF(A74="","",IF(H74&lt;&gt;"VALID","BLOCKED",IF(I74&lt;&gt;"MATCH","UNRESOLVED",IF(J74&lt;&gt;"CLEAR","BLOCKED","READY"))))</x:f>
      </x:c>
    </x:row>
    <x:row r="75">
      <x:c r="A75" s="17"/>
      <x:c r="B75" s="17"/>
      <x:c r="C75" s="17"/>
      <x:c r="D75" s="17"/>
      <x:c r="E75" s="17"/>
      <x:c r="F75" s="17"/>
      <x:c r="G75" s="21" t="str">
        <x:f>IF(C75="","",IF(AND(COUNTIF(LISTS!$J$2:$J$8,C75)=1,IFERROR(FIND(C75,UPPER(C75)),0)=1),"VALID","INVALID"))</x:f>
      </x:c>
      <x:c r="H75" s="21" t="str">
        <x:f>IF(A75="","",IF(COUNTIF($A$6:$A$205,A75)&gt;1,"INVALID - DUPLICATE ID",IF(AND(COUNTIF(CLAIMS!$A$6:$A$205,B75)=1,G75="VALID"),"VALID","INVALID - CONTROL / CLAIM")))</x:f>
      </x:c>
      <x:c r="I75" s="21" t="str">
        <x:f>IF(A75="","",IF(COUNTIFS(CLAIMS!$A$6:$A$205,B75,CLAIMS!$T$6:$T$205,C75)=1,"MATCH","REVIEW"))</x:f>
      </x:c>
      <x:c r="J75" s="21" t="str">
        <x:f>IF(A75="","",IF(AND(OR(C75="PUBLISH SERVICE FACT",C75="PUBLISH OFFICIAL STATUS",C75="PUBLISH SCOPED CONTEXT"),COUNTIFS(CONFLICTS!$B$6:$B$205,B75,CONFLICTS!$H$6:$H$205,"YES",CONFLICTS!$I$6:$I$205,"OPEN",CONFLICTS!$R$6:$R$205,"VALID")&gt;0),"OPEN MATERIAL CONFLICT","CLEAR"))</x:f>
      </x:c>
      <x:c r="K75" s="21" t="str">
        <x:f>IF(A75="","",IF(H75&lt;&gt;"VALID","BLOCKED",IF(I75&lt;&gt;"MATCH","UNRESOLVED",IF(J75&lt;&gt;"CLEAR","BLOCKED","READY"))))</x:f>
      </x:c>
    </x:row>
    <x:row r="76">
      <x:c r="A76" s="17"/>
      <x:c r="B76" s="17"/>
      <x:c r="C76" s="17"/>
      <x:c r="D76" s="17"/>
      <x:c r="E76" s="17"/>
      <x:c r="F76" s="17"/>
      <x:c r="G76" s="21" t="str">
        <x:f>IF(C76="","",IF(AND(COUNTIF(LISTS!$J$2:$J$8,C76)=1,IFERROR(FIND(C76,UPPER(C76)),0)=1),"VALID","INVALID"))</x:f>
      </x:c>
      <x:c r="H76" s="21" t="str">
        <x:f>IF(A76="","",IF(COUNTIF($A$6:$A$205,A76)&gt;1,"INVALID - DUPLICATE ID",IF(AND(COUNTIF(CLAIMS!$A$6:$A$205,B76)=1,G76="VALID"),"VALID","INVALID - CONTROL / CLAIM")))</x:f>
      </x:c>
      <x:c r="I76" s="21" t="str">
        <x:f>IF(A76="","",IF(COUNTIFS(CLAIMS!$A$6:$A$205,B76,CLAIMS!$T$6:$T$205,C76)=1,"MATCH","REVIEW"))</x:f>
      </x:c>
      <x:c r="J76" s="21" t="str">
        <x:f>IF(A76="","",IF(AND(OR(C76="PUBLISH SERVICE FACT",C76="PUBLISH OFFICIAL STATUS",C76="PUBLISH SCOPED CONTEXT"),COUNTIFS(CONFLICTS!$B$6:$B$205,B76,CONFLICTS!$H$6:$H$205,"YES",CONFLICTS!$I$6:$I$205,"OPEN",CONFLICTS!$R$6:$R$205,"VALID")&gt;0),"OPEN MATERIAL CONFLICT","CLEAR"))</x:f>
      </x:c>
      <x:c r="K76" s="21" t="str">
        <x:f>IF(A76="","",IF(H76&lt;&gt;"VALID","BLOCKED",IF(I76&lt;&gt;"MATCH","UNRESOLVED",IF(J76&lt;&gt;"CLEAR","BLOCKED","READY"))))</x:f>
      </x:c>
    </x:row>
    <x:row r="77">
      <x:c r="A77" s="17"/>
      <x:c r="B77" s="17"/>
      <x:c r="C77" s="17"/>
      <x:c r="D77" s="17"/>
      <x:c r="E77" s="17"/>
      <x:c r="F77" s="17"/>
      <x:c r="G77" s="21" t="str">
        <x:f>IF(C77="","",IF(AND(COUNTIF(LISTS!$J$2:$J$8,C77)=1,IFERROR(FIND(C77,UPPER(C77)),0)=1),"VALID","INVALID"))</x:f>
      </x:c>
      <x:c r="H77" s="21" t="str">
        <x:f>IF(A77="","",IF(COUNTIF($A$6:$A$205,A77)&gt;1,"INVALID - DUPLICATE ID",IF(AND(COUNTIF(CLAIMS!$A$6:$A$205,B77)=1,G77="VALID"),"VALID","INVALID - CONTROL / CLAIM")))</x:f>
      </x:c>
      <x:c r="I77" s="21" t="str">
        <x:f>IF(A77="","",IF(COUNTIFS(CLAIMS!$A$6:$A$205,B77,CLAIMS!$T$6:$T$205,C77)=1,"MATCH","REVIEW"))</x:f>
      </x:c>
      <x:c r="J77" s="21" t="str">
        <x:f>IF(A77="","",IF(AND(OR(C77="PUBLISH SERVICE FACT",C77="PUBLISH OFFICIAL STATUS",C77="PUBLISH SCOPED CONTEXT"),COUNTIFS(CONFLICTS!$B$6:$B$205,B77,CONFLICTS!$H$6:$H$205,"YES",CONFLICTS!$I$6:$I$205,"OPEN",CONFLICTS!$R$6:$R$205,"VALID")&gt;0),"OPEN MATERIAL CONFLICT","CLEAR"))</x:f>
      </x:c>
      <x:c r="K77" s="21" t="str">
        <x:f>IF(A77="","",IF(H77&lt;&gt;"VALID","BLOCKED",IF(I77&lt;&gt;"MATCH","UNRESOLVED",IF(J77&lt;&gt;"CLEAR","BLOCKED","READY"))))</x:f>
      </x:c>
    </x:row>
    <x:row r="78">
      <x:c r="A78" s="17"/>
      <x:c r="B78" s="17"/>
      <x:c r="C78" s="17"/>
      <x:c r="D78" s="17"/>
      <x:c r="E78" s="17"/>
      <x:c r="F78" s="17"/>
      <x:c r="G78" s="21" t="str">
        <x:f>IF(C78="","",IF(AND(COUNTIF(LISTS!$J$2:$J$8,C78)=1,IFERROR(FIND(C78,UPPER(C78)),0)=1),"VALID","INVALID"))</x:f>
      </x:c>
      <x:c r="H78" s="21" t="str">
        <x:f>IF(A78="","",IF(COUNTIF($A$6:$A$205,A78)&gt;1,"INVALID - DUPLICATE ID",IF(AND(COUNTIF(CLAIMS!$A$6:$A$205,B78)=1,G78="VALID"),"VALID","INVALID - CONTROL / CLAIM")))</x:f>
      </x:c>
      <x:c r="I78" s="21" t="str">
        <x:f>IF(A78="","",IF(COUNTIFS(CLAIMS!$A$6:$A$205,B78,CLAIMS!$T$6:$T$205,C78)=1,"MATCH","REVIEW"))</x:f>
      </x:c>
      <x:c r="J78" s="21" t="str">
        <x:f>IF(A78="","",IF(AND(OR(C78="PUBLISH SERVICE FACT",C78="PUBLISH OFFICIAL STATUS",C78="PUBLISH SCOPED CONTEXT"),COUNTIFS(CONFLICTS!$B$6:$B$205,B78,CONFLICTS!$H$6:$H$205,"YES",CONFLICTS!$I$6:$I$205,"OPEN",CONFLICTS!$R$6:$R$205,"VALID")&gt;0),"OPEN MATERIAL CONFLICT","CLEAR"))</x:f>
      </x:c>
      <x:c r="K78" s="21" t="str">
        <x:f>IF(A78="","",IF(H78&lt;&gt;"VALID","BLOCKED",IF(I78&lt;&gt;"MATCH","UNRESOLVED",IF(J78&lt;&gt;"CLEAR","BLOCKED","READY"))))</x:f>
      </x:c>
    </x:row>
    <x:row r="79">
      <x:c r="A79" s="17"/>
      <x:c r="B79" s="17"/>
      <x:c r="C79" s="17"/>
      <x:c r="D79" s="17"/>
      <x:c r="E79" s="17"/>
      <x:c r="F79" s="17"/>
      <x:c r="G79" s="21" t="str">
        <x:f>IF(C79="","",IF(AND(COUNTIF(LISTS!$J$2:$J$8,C79)=1,IFERROR(FIND(C79,UPPER(C79)),0)=1),"VALID","INVALID"))</x:f>
      </x:c>
      <x:c r="H79" s="21" t="str">
        <x:f>IF(A79="","",IF(COUNTIF($A$6:$A$205,A79)&gt;1,"INVALID - DUPLICATE ID",IF(AND(COUNTIF(CLAIMS!$A$6:$A$205,B79)=1,G79="VALID"),"VALID","INVALID - CONTROL / CLAIM")))</x:f>
      </x:c>
      <x:c r="I79" s="21" t="str">
        <x:f>IF(A79="","",IF(COUNTIFS(CLAIMS!$A$6:$A$205,B79,CLAIMS!$T$6:$T$205,C79)=1,"MATCH","REVIEW"))</x:f>
      </x:c>
      <x:c r="J79" s="21" t="str">
        <x:f>IF(A79="","",IF(AND(OR(C79="PUBLISH SERVICE FACT",C79="PUBLISH OFFICIAL STATUS",C79="PUBLISH SCOPED CONTEXT"),COUNTIFS(CONFLICTS!$B$6:$B$205,B79,CONFLICTS!$H$6:$H$205,"YES",CONFLICTS!$I$6:$I$205,"OPEN",CONFLICTS!$R$6:$R$205,"VALID")&gt;0),"OPEN MATERIAL CONFLICT","CLEAR"))</x:f>
      </x:c>
      <x:c r="K79" s="21" t="str">
        <x:f>IF(A79="","",IF(H79&lt;&gt;"VALID","BLOCKED",IF(I79&lt;&gt;"MATCH","UNRESOLVED",IF(J79&lt;&gt;"CLEAR","BLOCKED","READY"))))</x:f>
      </x:c>
    </x:row>
    <x:row r="80">
      <x:c r="A80" s="17"/>
      <x:c r="B80" s="17"/>
      <x:c r="C80" s="17"/>
      <x:c r="D80" s="17"/>
      <x:c r="E80" s="17"/>
      <x:c r="F80" s="17"/>
      <x:c r="G80" s="21" t="str">
        <x:f>IF(C80="","",IF(AND(COUNTIF(LISTS!$J$2:$J$8,C80)=1,IFERROR(FIND(C80,UPPER(C80)),0)=1),"VALID","INVALID"))</x:f>
      </x:c>
      <x:c r="H80" s="21" t="str">
        <x:f>IF(A80="","",IF(COUNTIF($A$6:$A$205,A80)&gt;1,"INVALID - DUPLICATE ID",IF(AND(COUNTIF(CLAIMS!$A$6:$A$205,B80)=1,G80="VALID"),"VALID","INVALID - CONTROL / CLAIM")))</x:f>
      </x:c>
      <x:c r="I80" s="21" t="str">
        <x:f>IF(A80="","",IF(COUNTIFS(CLAIMS!$A$6:$A$205,B80,CLAIMS!$T$6:$T$205,C80)=1,"MATCH","REVIEW"))</x:f>
      </x:c>
      <x:c r="J80" s="21" t="str">
        <x:f>IF(A80="","",IF(AND(OR(C80="PUBLISH SERVICE FACT",C80="PUBLISH OFFICIAL STATUS",C80="PUBLISH SCOPED CONTEXT"),COUNTIFS(CONFLICTS!$B$6:$B$205,B80,CONFLICTS!$H$6:$H$205,"YES",CONFLICTS!$I$6:$I$205,"OPEN",CONFLICTS!$R$6:$R$205,"VALID")&gt;0),"OPEN MATERIAL CONFLICT","CLEAR"))</x:f>
      </x:c>
      <x:c r="K80" s="21" t="str">
        <x:f>IF(A80="","",IF(H80&lt;&gt;"VALID","BLOCKED",IF(I80&lt;&gt;"MATCH","UNRESOLVED",IF(J80&lt;&gt;"CLEAR","BLOCKED","READY"))))</x:f>
      </x:c>
    </x:row>
    <x:row r="81">
      <x:c r="A81" s="17"/>
      <x:c r="B81" s="17"/>
      <x:c r="C81" s="17"/>
      <x:c r="D81" s="17"/>
      <x:c r="E81" s="17"/>
      <x:c r="F81" s="17"/>
      <x:c r="G81" s="21" t="str">
        <x:f>IF(C81="","",IF(AND(COUNTIF(LISTS!$J$2:$J$8,C81)=1,IFERROR(FIND(C81,UPPER(C81)),0)=1),"VALID","INVALID"))</x:f>
      </x:c>
      <x:c r="H81" s="21" t="str">
        <x:f>IF(A81="","",IF(COUNTIF($A$6:$A$205,A81)&gt;1,"INVALID - DUPLICATE ID",IF(AND(COUNTIF(CLAIMS!$A$6:$A$205,B81)=1,G81="VALID"),"VALID","INVALID - CONTROL / CLAIM")))</x:f>
      </x:c>
      <x:c r="I81" s="21" t="str">
        <x:f>IF(A81="","",IF(COUNTIFS(CLAIMS!$A$6:$A$205,B81,CLAIMS!$T$6:$T$205,C81)=1,"MATCH","REVIEW"))</x:f>
      </x:c>
      <x:c r="J81" s="21" t="str">
        <x:f>IF(A81="","",IF(AND(OR(C81="PUBLISH SERVICE FACT",C81="PUBLISH OFFICIAL STATUS",C81="PUBLISH SCOPED CONTEXT"),COUNTIFS(CONFLICTS!$B$6:$B$205,B81,CONFLICTS!$H$6:$H$205,"YES",CONFLICTS!$I$6:$I$205,"OPEN",CONFLICTS!$R$6:$R$205,"VALID")&gt;0),"OPEN MATERIAL CONFLICT","CLEAR"))</x:f>
      </x:c>
      <x:c r="K81" s="21" t="str">
        <x:f>IF(A81="","",IF(H81&lt;&gt;"VALID","BLOCKED",IF(I81&lt;&gt;"MATCH","UNRESOLVED",IF(J81&lt;&gt;"CLEAR","BLOCKED","READY"))))</x:f>
      </x:c>
    </x:row>
    <x:row r="82">
      <x:c r="A82" s="17"/>
      <x:c r="B82" s="17"/>
      <x:c r="C82" s="17"/>
      <x:c r="D82" s="17"/>
      <x:c r="E82" s="17"/>
      <x:c r="F82" s="17"/>
      <x:c r="G82" s="21" t="str">
        <x:f>IF(C82="","",IF(AND(COUNTIF(LISTS!$J$2:$J$8,C82)=1,IFERROR(FIND(C82,UPPER(C82)),0)=1),"VALID","INVALID"))</x:f>
      </x:c>
      <x:c r="H82" s="21" t="str">
        <x:f>IF(A82="","",IF(COUNTIF($A$6:$A$205,A82)&gt;1,"INVALID - DUPLICATE ID",IF(AND(COUNTIF(CLAIMS!$A$6:$A$205,B82)=1,G82="VALID"),"VALID","INVALID - CONTROL / CLAIM")))</x:f>
      </x:c>
      <x:c r="I82" s="21" t="str">
        <x:f>IF(A82="","",IF(COUNTIFS(CLAIMS!$A$6:$A$205,B82,CLAIMS!$T$6:$T$205,C82)=1,"MATCH","REVIEW"))</x:f>
      </x:c>
      <x:c r="J82" s="21" t="str">
        <x:f>IF(A82="","",IF(AND(OR(C82="PUBLISH SERVICE FACT",C82="PUBLISH OFFICIAL STATUS",C82="PUBLISH SCOPED CONTEXT"),COUNTIFS(CONFLICTS!$B$6:$B$205,B82,CONFLICTS!$H$6:$H$205,"YES",CONFLICTS!$I$6:$I$205,"OPEN",CONFLICTS!$R$6:$R$205,"VALID")&gt;0),"OPEN MATERIAL CONFLICT","CLEAR"))</x:f>
      </x:c>
      <x:c r="K82" s="21" t="str">
        <x:f>IF(A82="","",IF(H82&lt;&gt;"VALID","BLOCKED",IF(I82&lt;&gt;"MATCH","UNRESOLVED",IF(J82&lt;&gt;"CLEAR","BLOCKED","READY"))))</x:f>
      </x:c>
    </x:row>
    <x:row r="83">
      <x:c r="A83" s="17"/>
      <x:c r="B83" s="17"/>
      <x:c r="C83" s="17"/>
      <x:c r="D83" s="17"/>
      <x:c r="E83" s="17"/>
      <x:c r="F83" s="17"/>
      <x:c r="G83" s="21" t="str">
        <x:f>IF(C83="","",IF(AND(COUNTIF(LISTS!$J$2:$J$8,C83)=1,IFERROR(FIND(C83,UPPER(C83)),0)=1),"VALID","INVALID"))</x:f>
      </x:c>
      <x:c r="H83" s="21" t="str">
        <x:f>IF(A83="","",IF(COUNTIF($A$6:$A$205,A83)&gt;1,"INVALID - DUPLICATE ID",IF(AND(COUNTIF(CLAIMS!$A$6:$A$205,B83)=1,G83="VALID"),"VALID","INVALID - CONTROL / CLAIM")))</x:f>
      </x:c>
      <x:c r="I83" s="21" t="str">
        <x:f>IF(A83="","",IF(COUNTIFS(CLAIMS!$A$6:$A$205,B83,CLAIMS!$T$6:$T$205,C83)=1,"MATCH","REVIEW"))</x:f>
      </x:c>
      <x:c r="J83" s="21" t="str">
        <x:f>IF(A83="","",IF(AND(OR(C83="PUBLISH SERVICE FACT",C83="PUBLISH OFFICIAL STATUS",C83="PUBLISH SCOPED CONTEXT"),COUNTIFS(CONFLICTS!$B$6:$B$205,B83,CONFLICTS!$H$6:$H$205,"YES",CONFLICTS!$I$6:$I$205,"OPEN",CONFLICTS!$R$6:$R$205,"VALID")&gt;0),"OPEN MATERIAL CONFLICT","CLEAR"))</x:f>
      </x:c>
      <x:c r="K83" s="21" t="str">
        <x:f>IF(A83="","",IF(H83&lt;&gt;"VALID","BLOCKED",IF(I83&lt;&gt;"MATCH","UNRESOLVED",IF(J83&lt;&gt;"CLEAR","BLOCKED","READY"))))</x:f>
      </x:c>
    </x:row>
    <x:row r="84">
      <x:c r="A84" s="17"/>
      <x:c r="B84" s="17"/>
      <x:c r="C84" s="17"/>
      <x:c r="D84" s="17"/>
      <x:c r="E84" s="17"/>
      <x:c r="F84" s="17"/>
      <x:c r="G84" s="21" t="str">
        <x:f>IF(C84="","",IF(AND(COUNTIF(LISTS!$J$2:$J$8,C84)=1,IFERROR(FIND(C84,UPPER(C84)),0)=1),"VALID","INVALID"))</x:f>
      </x:c>
      <x:c r="H84" s="21" t="str">
        <x:f>IF(A84="","",IF(COUNTIF($A$6:$A$205,A84)&gt;1,"INVALID - DUPLICATE ID",IF(AND(COUNTIF(CLAIMS!$A$6:$A$205,B84)=1,G84="VALID"),"VALID","INVALID - CONTROL / CLAIM")))</x:f>
      </x:c>
      <x:c r="I84" s="21" t="str">
        <x:f>IF(A84="","",IF(COUNTIFS(CLAIMS!$A$6:$A$205,B84,CLAIMS!$T$6:$T$205,C84)=1,"MATCH","REVIEW"))</x:f>
      </x:c>
      <x:c r="J84" s="21" t="str">
        <x:f>IF(A84="","",IF(AND(OR(C84="PUBLISH SERVICE FACT",C84="PUBLISH OFFICIAL STATUS",C84="PUBLISH SCOPED CONTEXT"),COUNTIFS(CONFLICTS!$B$6:$B$205,B84,CONFLICTS!$H$6:$H$205,"YES",CONFLICTS!$I$6:$I$205,"OPEN",CONFLICTS!$R$6:$R$205,"VALID")&gt;0),"OPEN MATERIAL CONFLICT","CLEAR"))</x:f>
      </x:c>
      <x:c r="K84" s="21" t="str">
        <x:f>IF(A84="","",IF(H84&lt;&gt;"VALID","BLOCKED",IF(I84&lt;&gt;"MATCH","UNRESOLVED",IF(J84&lt;&gt;"CLEAR","BLOCKED","READY"))))</x:f>
      </x:c>
    </x:row>
    <x:row r="85">
      <x:c r="A85" s="17"/>
      <x:c r="B85" s="17"/>
      <x:c r="C85" s="17"/>
      <x:c r="D85" s="17"/>
      <x:c r="E85" s="17"/>
      <x:c r="F85" s="17"/>
      <x:c r="G85" s="21" t="str">
        <x:f>IF(C85="","",IF(AND(COUNTIF(LISTS!$J$2:$J$8,C85)=1,IFERROR(FIND(C85,UPPER(C85)),0)=1),"VALID","INVALID"))</x:f>
      </x:c>
      <x:c r="H85" s="21" t="str">
        <x:f>IF(A85="","",IF(COUNTIF($A$6:$A$205,A85)&gt;1,"INVALID - DUPLICATE ID",IF(AND(COUNTIF(CLAIMS!$A$6:$A$205,B85)=1,G85="VALID"),"VALID","INVALID - CONTROL / CLAIM")))</x:f>
      </x:c>
      <x:c r="I85" s="21" t="str">
        <x:f>IF(A85="","",IF(COUNTIFS(CLAIMS!$A$6:$A$205,B85,CLAIMS!$T$6:$T$205,C85)=1,"MATCH","REVIEW"))</x:f>
      </x:c>
      <x:c r="J85" s="21" t="str">
        <x:f>IF(A85="","",IF(AND(OR(C85="PUBLISH SERVICE FACT",C85="PUBLISH OFFICIAL STATUS",C85="PUBLISH SCOPED CONTEXT"),COUNTIFS(CONFLICTS!$B$6:$B$205,B85,CONFLICTS!$H$6:$H$205,"YES",CONFLICTS!$I$6:$I$205,"OPEN",CONFLICTS!$R$6:$R$205,"VALID")&gt;0),"OPEN MATERIAL CONFLICT","CLEAR"))</x:f>
      </x:c>
      <x:c r="K85" s="21" t="str">
        <x:f>IF(A85="","",IF(H85&lt;&gt;"VALID","BLOCKED",IF(I85&lt;&gt;"MATCH","UNRESOLVED",IF(J85&lt;&gt;"CLEAR","BLOCKED","READY"))))</x:f>
      </x:c>
    </x:row>
    <x:row r="86">
      <x:c r="A86" s="17"/>
      <x:c r="B86" s="17"/>
      <x:c r="C86" s="17"/>
      <x:c r="D86" s="17"/>
      <x:c r="E86" s="17"/>
      <x:c r="F86" s="17"/>
      <x:c r="G86" s="21" t="str">
        <x:f>IF(C86="","",IF(AND(COUNTIF(LISTS!$J$2:$J$8,C86)=1,IFERROR(FIND(C86,UPPER(C86)),0)=1),"VALID","INVALID"))</x:f>
      </x:c>
      <x:c r="H86" s="21" t="str">
        <x:f>IF(A86="","",IF(COUNTIF($A$6:$A$205,A86)&gt;1,"INVALID - DUPLICATE ID",IF(AND(COUNTIF(CLAIMS!$A$6:$A$205,B86)=1,G86="VALID"),"VALID","INVALID - CONTROL / CLAIM")))</x:f>
      </x:c>
      <x:c r="I86" s="21" t="str">
        <x:f>IF(A86="","",IF(COUNTIFS(CLAIMS!$A$6:$A$205,B86,CLAIMS!$T$6:$T$205,C86)=1,"MATCH","REVIEW"))</x:f>
      </x:c>
      <x:c r="J86" s="21" t="str">
        <x:f>IF(A86="","",IF(AND(OR(C86="PUBLISH SERVICE FACT",C86="PUBLISH OFFICIAL STATUS",C86="PUBLISH SCOPED CONTEXT"),COUNTIFS(CONFLICTS!$B$6:$B$205,B86,CONFLICTS!$H$6:$H$205,"YES",CONFLICTS!$I$6:$I$205,"OPEN",CONFLICTS!$R$6:$R$205,"VALID")&gt;0),"OPEN MATERIAL CONFLICT","CLEAR"))</x:f>
      </x:c>
      <x:c r="K86" s="21" t="str">
        <x:f>IF(A86="","",IF(H86&lt;&gt;"VALID","BLOCKED",IF(I86&lt;&gt;"MATCH","UNRESOLVED",IF(J86&lt;&gt;"CLEAR","BLOCKED","READY"))))</x:f>
      </x:c>
    </x:row>
    <x:row r="87">
      <x:c r="A87" s="17"/>
      <x:c r="B87" s="17"/>
      <x:c r="C87" s="17"/>
      <x:c r="D87" s="17"/>
      <x:c r="E87" s="17"/>
      <x:c r="F87" s="17"/>
      <x:c r="G87" s="21" t="str">
        <x:f>IF(C87="","",IF(AND(COUNTIF(LISTS!$J$2:$J$8,C87)=1,IFERROR(FIND(C87,UPPER(C87)),0)=1),"VALID","INVALID"))</x:f>
      </x:c>
      <x:c r="H87" s="21" t="str">
        <x:f>IF(A87="","",IF(COUNTIF($A$6:$A$205,A87)&gt;1,"INVALID - DUPLICATE ID",IF(AND(COUNTIF(CLAIMS!$A$6:$A$205,B87)=1,G87="VALID"),"VALID","INVALID - CONTROL / CLAIM")))</x:f>
      </x:c>
      <x:c r="I87" s="21" t="str">
        <x:f>IF(A87="","",IF(COUNTIFS(CLAIMS!$A$6:$A$205,B87,CLAIMS!$T$6:$T$205,C87)=1,"MATCH","REVIEW"))</x:f>
      </x:c>
      <x:c r="J87" s="21" t="str">
        <x:f>IF(A87="","",IF(AND(OR(C87="PUBLISH SERVICE FACT",C87="PUBLISH OFFICIAL STATUS",C87="PUBLISH SCOPED CONTEXT"),COUNTIFS(CONFLICTS!$B$6:$B$205,B87,CONFLICTS!$H$6:$H$205,"YES",CONFLICTS!$I$6:$I$205,"OPEN",CONFLICTS!$R$6:$R$205,"VALID")&gt;0),"OPEN MATERIAL CONFLICT","CLEAR"))</x:f>
      </x:c>
      <x:c r="K87" s="21" t="str">
        <x:f>IF(A87="","",IF(H87&lt;&gt;"VALID","BLOCKED",IF(I87&lt;&gt;"MATCH","UNRESOLVED",IF(J87&lt;&gt;"CLEAR","BLOCKED","READY"))))</x:f>
      </x:c>
    </x:row>
    <x:row r="88">
      <x:c r="A88" s="17"/>
      <x:c r="B88" s="17"/>
      <x:c r="C88" s="17"/>
      <x:c r="D88" s="17"/>
      <x:c r="E88" s="17"/>
      <x:c r="F88" s="17"/>
      <x:c r="G88" s="21" t="str">
        <x:f>IF(C88="","",IF(AND(COUNTIF(LISTS!$J$2:$J$8,C88)=1,IFERROR(FIND(C88,UPPER(C88)),0)=1),"VALID","INVALID"))</x:f>
      </x:c>
      <x:c r="H88" s="21" t="str">
        <x:f>IF(A88="","",IF(COUNTIF($A$6:$A$205,A88)&gt;1,"INVALID - DUPLICATE ID",IF(AND(COUNTIF(CLAIMS!$A$6:$A$205,B88)=1,G88="VALID"),"VALID","INVALID - CONTROL / CLAIM")))</x:f>
      </x:c>
      <x:c r="I88" s="21" t="str">
        <x:f>IF(A88="","",IF(COUNTIFS(CLAIMS!$A$6:$A$205,B88,CLAIMS!$T$6:$T$205,C88)=1,"MATCH","REVIEW"))</x:f>
      </x:c>
      <x:c r="J88" s="21" t="str">
        <x:f>IF(A88="","",IF(AND(OR(C88="PUBLISH SERVICE FACT",C88="PUBLISH OFFICIAL STATUS",C88="PUBLISH SCOPED CONTEXT"),COUNTIFS(CONFLICTS!$B$6:$B$205,B88,CONFLICTS!$H$6:$H$205,"YES",CONFLICTS!$I$6:$I$205,"OPEN",CONFLICTS!$R$6:$R$205,"VALID")&gt;0),"OPEN MATERIAL CONFLICT","CLEAR"))</x:f>
      </x:c>
      <x:c r="K88" s="21" t="str">
        <x:f>IF(A88="","",IF(H88&lt;&gt;"VALID","BLOCKED",IF(I88&lt;&gt;"MATCH","UNRESOLVED",IF(J88&lt;&gt;"CLEAR","BLOCKED","READY"))))</x:f>
      </x:c>
    </x:row>
    <x:row r="89">
      <x:c r="A89" s="17"/>
      <x:c r="B89" s="17"/>
      <x:c r="C89" s="17"/>
      <x:c r="D89" s="17"/>
      <x:c r="E89" s="17"/>
      <x:c r="F89" s="17"/>
      <x:c r="G89" s="21" t="str">
        <x:f>IF(C89="","",IF(AND(COUNTIF(LISTS!$J$2:$J$8,C89)=1,IFERROR(FIND(C89,UPPER(C89)),0)=1),"VALID","INVALID"))</x:f>
      </x:c>
      <x:c r="H89" s="21" t="str">
        <x:f>IF(A89="","",IF(COUNTIF($A$6:$A$205,A89)&gt;1,"INVALID - DUPLICATE ID",IF(AND(COUNTIF(CLAIMS!$A$6:$A$205,B89)=1,G89="VALID"),"VALID","INVALID - CONTROL / CLAIM")))</x:f>
      </x:c>
      <x:c r="I89" s="21" t="str">
        <x:f>IF(A89="","",IF(COUNTIFS(CLAIMS!$A$6:$A$205,B89,CLAIMS!$T$6:$T$205,C89)=1,"MATCH","REVIEW"))</x:f>
      </x:c>
      <x:c r="J89" s="21" t="str">
        <x:f>IF(A89="","",IF(AND(OR(C89="PUBLISH SERVICE FACT",C89="PUBLISH OFFICIAL STATUS",C89="PUBLISH SCOPED CONTEXT"),COUNTIFS(CONFLICTS!$B$6:$B$205,B89,CONFLICTS!$H$6:$H$205,"YES",CONFLICTS!$I$6:$I$205,"OPEN",CONFLICTS!$R$6:$R$205,"VALID")&gt;0),"OPEN MATERIAL CONFLICT","CLEAR"))</x:f>
      </x:c>
      <x:c r="K89" s="21" t="str">
        <x:f>IF(A89="","",IF(H89&lt;&gt;"VALID","BLOCKED",IF(I89&lt;&gt;"MATCH","UNRESOLVED",IF(J89&lt;&gt;"CLEAR","BLOCKED","READY"))))</x:f>
      </x:c>
    </x:row>
    <x:row r="90">
      <x:c r="A90" s="17"/>
      <x:c r="B90" s="17"/>
      <x:c r="C90" s="17"/>
      <x:c r="D90" s="17"/>
      <x:c r="E90" s="17"/>
      <x:c r="F90" s="17"/>
      <x:c r="G90" s="21" t="str">
        <x:f>IF(C90="","",IF(AND(COUNTIF(LISTS!$J$2:$J$8,C90)=1,IFERROR(FIND(C90,UPPER(C90)),0)=1),"VALID","INVALID"))</x:f>
      </x:c>
      <x:c r="H90" s="21" t="str">
        <x:f>IF(A90="","",IF(COUNTIF($A$6:$A$205,A90)&gt;1,"INVALID - DUPLICATE ID",IF(AND(COUNTIF(CLAIMS!$A$6:$A$205,B90)=1,G90="VALID"),"VALID","INVALID - CONTROL / CLAIM")))</x:f>
      </x:c>
      <x:c r="I90" s="21" t="str">
        <x:f>IF(A90="","",IF(COUNTIFS(CLAIMS!$A$6:$A$205,B90,CLAIMS!$T$6:$T$205,C90)=1,"MATCH","REVIEW"))</x:f>
      </x:c>
      <x:c r="J90" s="21" t="str">
        <x:f>IF(A90="","",IF(AND(OR(C90="PUBLISH SERVICE FACT",C90="PUBLISH OFFICIAL STATUS",C90="PUBLISH SCOPED CONTEXT"),COUNTIFS(CONFLICTS!$B$6:$B$205,B90,CONFLICTS!$H$6:$H$205,"YES",CONFLICTS!$I$6:$I$205,"OPEN",CONFLICTS!$R$6:$R$205,"VALID")&gt;0),"OPEN MATERIAL CONFLICT","CLEAR"))</x:f>
      </x:c>
      <x:c r="K90" s="21" t="str">
        <x:f>IF(A90="","",IF(H90&lt;&gt;"VALID","BLOCKED",IF(I90&lt;&gt;"MATCH","UNRESOLVED",IF(J90&lt;&gt;"CLEAR","BLOCKED","READY"))))</x:f>
      </x:c>
    </x:row>
    <x:row r="91">
      <x:c r="A91" s="17"/>
      <x:c r="B91" s="17"/>
      <x:c r="C91" s="17"/>
      <x:c r="D91" s="17"/>
      <x:c r="E91" s="17"/>
      <x:c r="F91" s="17"/>
      <x:c r="G91" s="21" t="str">
        <x:f>IF(C91="","",IF(AND(COUNTIF(LISTS!$J$2:$J$8,C91)=1,IFERROR(FIND(C91,UPPER(C91)),0)=1),"VALID","INVALID"))</x:f>
      </x:c>
      <x:c r="H91" s="21" t="str">
        <x:f>IF(A91="","",IF(COUNTIF($A$6:$A$205,A91)&gt;1,"INVALID - DUPLICATE ID",IF(AND(COUNTIF(CLAIMS!$A$6:$A$205,B91)=1,G91="VALID"),"VALID","INVALID - CONTROL / CLAIM")))</x:f>
      </x:c>
      <x:c r="I91" s="21" t="str">
        <x:f>IF(A91="","",IF(COUNTIFS(CLAIMS!$A$6:$A$205,B91,CLAIMS!$T$6:$T$205,C91)=1,"MATCH","REVIEW"))</x:f>
      </x:c>
      <x:c r="J91" s="21" t="str">
        <x:f>IF(A91="","",IF(AND(OR(C91="PUBLISH SERVICE FACT",C91="PUBLISH OFFICIAL STATUS",C91="PUBLISH SCOPED CONTEXT"),COUNTIFS(CONFLICTS!$B$6:$B$205,B91,CONFLICTS!$H$6:$H$205,"YES",CONFLICTS!$I$6:$I$205,"OPEN",CONFLICTS!$R$6:$R$205,"VALID")&gt;0),"OPEN MATERIAL CONFLICT","CLEAR"))</x:f>
      </x:c>
      <x:c r="K91" s="21" t="str">
        <x:f>IF(A91="","",IF(H91&lt;&gt;"VALID","BLOCKED",IF(I91&lt;&gt;"MATCH","UNRESOLVED",IF(J91&lt;&gt;"CLEAR","BLOCKED","READY"))))</x:f>
      </x:c>
    </x:row>
    <x:row r="92">
      <x:c r="A92" s="17"/>
      <x:c r="B92" s="17"/>
      <x:c r="C92" s="17"/>
      <x:c r="D92" s="17"/>
      <x:c r="E92" s="17"/>
      <x:c r="F92" s="17"/>
      <x:c r="G92" s="21" t="str">
        <x:f>IF(C92="","",IF(AND(COUNTIF(LISTS!$J$2:$J$8,C92)=1,IFERROR(FIND(C92,UPPER(C92)),0)=1),"VALID","INVALID"))</x:f>
      </x:c>
      <x:c r="H92" s="21" t="str">
        <x:f>IF(A92="","",IF(COUNTIF($A$6:$A$205,A92)&gt;1,"INVALID - DUPLICATE ID",IF(AND(COUNTIF(CLAIMS!$A$6:$A$205,B92)=1,G92="VALID"),"VALID","INVALID - CONTROL / CLAIM")))</x:f>
      </x:c>
      <x:c r="I92" s="21" t="str">
        <x:f>IF(A92="","",IF(COUNTIFS(CLAIMS!$A$6:$A$205,B92,CLAIMS!$T$6:$T$205,C92)=1,"MATCH","REVIEW"))</x:f>
      </x:c>
      <x:c r="J92" s="21" t="str">
        <x:f>IF(A92="","",IF(AND(OR(C92="PUBLISH SERVICE FACT",C92="PUBLISH OFFICIAL STATUS",C92="PUBLISH SCOPED CONTEXT"),COUNTIFS(CONFLICTS!$B$6:$B$205,B92,CONFLICTS!$H$6:$H$205,"YES",CONFLICTS!$I$6:$I$205,"OPEN",CONFLICTS!$R$6:$R$205,"VALID")&gt;0),"OPEN MATERIAL CONFLICT","CLEAR"))</x:f>
      </x:c>
      <x:c r="K92" s="21" t="str">
        <x:f>IF(A92="","",IF(H92&lt;&gt;"VALID","BLOCKED",IF(I92&lt;&gt;"MATCH","UNRESOLVED",IF(J92&lt;&gt;"CLEAR","BLOCKED","READY"))))</x:f>
      </x:c>
    </x:row>
    <x:row r="93">
      <x:c r="A93" s="17"/>
      <x:c r="B93" s="17"/>
      <x:c r="C93" s="17"/>
      <x:c r="D93" s="17"/>
      <x:c r="E93" s="17"/>
      <x:c r="F93" s="17"/>
      <x:c r="G93" s="21" t="str">
        <x:f>IF(C93="","",IF(AND(COUNTIF(LISTS!$J$2:$J$8,C93)=1,IFERROR(FIND(C93,UPPER(C93)),0)=1),"VALID","INVALID"))</x:f>
      </x:c>
      <x:c r="H93" s="21" t="str">
        <x:f>IF(A93="","",IF(COUNTIF($A$6:$A$205,A93)&gt;1,"INVALID - DUPLICATE ID",IF(AND(COUNTIF(CLAIMS!$A$6:$A$205,B93)=1,G93="VALID"),"VALID","INVALID - CONTROL / CLAIM")))</x:f>
      </x:c>
      <x:c r="I93" s="21" t="str">
        <x:f>IF(A93="","",IF(COUNTIFS(CLAIMS!$A$6:$A$205,B93,CLAIMS!$T$6:$T$205,C93)=1,"MATCH","REVIEW"))</x:f>
      </x:c>
      <x:c r="J93" s="21" t="str">
        <x:f>IF(A93="","",IF(AND(OR(C93="PUBLISH SERVICE FACT",C93="PUBLISH OFFICIAL STATUS",C93="PUBLISH SCOPED CONTEXT"),COUNTIFS(CONFLICTS!$B$6:$B$205,B93,CONFLICTS!$H$6:$H$205,"YES",CONFLICTS!$I$6:$I$205,"OPEN",CONFLICTS!$R$6:$R$205,"VALID")&gt;0),"OPEN MATERIAL CONFLICT","CLEAR"))</x:f>
      </x:c>
      <x:c r="K93" s="21" t="str">
        <x:f>IF(A93="","",IF(H93&lt;&gt;"VALID","BLOCKED",IF(I93&lt;&gt;"MATCH","UNRESOLVED",IF(J93&lt;&gt;"CLEAR","BLOCKED","READY"))))</x:f>
      </x:c>
    </x:row>
    <x:row r="94">
      <x:c r="A94" s="17"/>
      <x:c r="B94" s="17"/>
      <x:c r="C94" s="17"/>
      <x:c r="D94" s="17"/>
      <x:c r="E94" s="17"/>
      <x:c r="F94" s="17"/>
      <x:c r="G94" s="21" t="str">
        <x:f>IF(C94="","",IF(AND(COUNTIF(LISTS!$J$2:$J$8,C94)=1,IFERROR(FIND(C94,UPPER(C94)),0)=1),"VALID","INVALID"))</x:f>
      </x:c>
      <x:c r="H94" s="21" t="str">
        <x:f>IF(A94="","",IF(COUNTIF($A$6:$A$205,A94)&gt;1,"INVALID - DUPLICATE ID",IF(AND(COUNTIF(CLAIMS!$A$6:$A$205,B94)=1,G94="VALID"),"VALID","INVALID - CONTROL / CLAIM")))</x:f>
      </x:c>
      <x:c r="I94" s="21" t="str">
        <x:f>IF(A94="","",IF(COUNTIFS(CLAIMS!$A$6:$A$205,B94,CLAIMS!$T$6:$T$205,C94)=1,"MATCH","REVIEW"))</x:f>
      </x:c>
      <x:c r="J94" s="21" t="str">
        <x:f>IF(A94="","",IF(AND(OR(C94="PUBLISH SERVICE FACT",C94="PUBLISH OFFICIAL STATUS",C94="PUBLISH SCOPED CONTEXT"),COUNTIFS(CONFLICTS!$B$6:$B$205,B94,CONFLICTS!$H$6:$H$205,"YES",CONFLICTS!$I$6:$I$205,"OPEN",CONFLICTS!$R$6:$R$205,"VALID")&gt;0),"OPEN MATERIAL CONFLICT","CLEAR"))</x:f>
      </x:c>
      <x:c r="K94" s="21" t="str">
        <x:f>IF(A94="","",IF(H94&lt;&gt;"VALID","BLOCKED",IF(I94&lt;&gt;"MATCH","UNRESOLVED",IF(J94&lt;&gt;"CLEAR","BLOCKED","READY"))))</x:f>
      </x:c>
    </x:row>
    <x:row r="95">
      <x:c r="A95" s="17"/>
      <x:c r="B95" s="17"/>
      <x:c r="C95" s="17"/>
      <x:c r="D95" s="17"/>
      <x:c r="E95" s="17"/>
      <x:c r="F95" s="17"/>
      <x:c r="G95" s="21" t="str">
        <x:f>IF(C95="","",IF(AND(COUNTIF(LISTS!$J$2:$J$8,C95)=1,IFERROR(FIND(C95,UPPER(C95)),0)=1),"VALID","INVALID"))</x:f>
      </x:c>
      <x:c r="H95" s="21" t="str">
        <x:f>IF(A95="","",IF(COUNTIF($A$6:$A$205,A95)&gt;1,"INVALID - DUPLICATE ID",IF(AND(COUNTIF(CLAIMS!$A$6:$A$205,B95)=1,G95="VALID"),"VALID","INVALID - CONTROL / CLAIM")))</x:f>
      </x:c>
      <x:c r="I95" s="21" t="str">
        <x:f>IF(A95="","",IF(COUNTIFS(CLAIMS!$A$6:$A$205,B95,CLAIMS!$T$6:$T$205,C95)=1,"MATCH","REVIEW"))</x:f>
      </x:c>
      <x:c r="J95" s="21" t="str">
        <x:f>IF(A95="","",IF(AND(OR(C95="PUBLISH SERVICE FACT",C95="PUBLISH OFFICIAL STATUS",C95="PUBLISH SCOPED CONTEXT"),COUNTIFS(CONFLICTS!$B$6:$B$205,B95,CONFLICTS!$H$6:$H$205,"YES",CONFLICTS!$I$6:$I$205,"OPEN",CONFLICTS!$R$6:$R$205,"VALID")&gt;0),"OPEN MATERIAL CONFLICT","CLEAR"))</x:f>
      </x:c>
      <x:c r="K95" s="21" t="str">
        <x:f>IF(A95="","",IF(H95&lt;&gt;"VALID","BLOCKED",IF(I95&lt;&gt;"MATCH","UNRESOLVED",IF(J95&lt;&gt;"CLEAR","BLOCKED","READY"))))</x:f>
      </x:c>
    </x:row>
    <x:row r="96">
      <x:c r="A96" s="17"/>
      <x:c r="B96" s="17"/>
      <x:c r="C96" s="17"/>
      <x:c r="D96" s="17"/>
      <x:c r="E96" s="17"/>
      <x:c r="F96" s="17"/>
      <x:c r="G96" s="21" t="str">
        <x:f>IF(C96="","",IF(AND(COUNTIF(LISTS!$J$2:$J$8,C96)=1,IFERROR(FIND(C96,UPPER(C96)),0)=1),"VALID","INVALID"))</x:f>
      </x:c>
      <x:c r="H96" s="21" t="str">
        <x:f>IF(A96="","",IF(COUNTIF($A$6:$A$205,A96)&gt;1,"INVALID - DUPLICATE ID",IF(AND(COUNTIF(CLAIMS!$A$6:$A$205,B96)=1,G96="VALID"),"VALID","INVALID - CONTROL / CLAIM")))</x:f>
      </x:c>
      <x:c r="I96" s="21" t="str">
        <x:f>IF(A96="","",IF(COUNTIFS(CLAIMS!$A$6:$A$205,B96,CLAIMS!$T$6:$T$205,C96)=1,"MATCH","REVIEW"))</x:f>
      </x:c>
      <x:c r="J96" s="21" t="str">
        <x:f>IF(A96="","",IF(AND(OR(C96="PUBLISH SERVICE FACT",C96="PUBLISH OFFICIAL STATUS",C96="PUBLISH SCOPED CONTEXT"),COUNTIFS(CONFLICTS!$B$6:$B$205,B96,CONFLICTS!$H$6:$H$205,"YES",CONFLICTS!$I$6:$I$205,"OPEN",CONFLICTS!$R$6:$R$205,"VALID")&gt;0),"OPEN MATERIAL CONFLICT","CLEAR"))</x:f>
      </x:c>
      <x:c r="K96" s="21" t="str">
        <x:f>IF(A96="","",IF(H96&lt;&gt;"VALID","BLOCKED",IF(I96&lt;&gt;"MATCH","UNRESOLVED",IF(J96&lt;&gt;"CLEAR","BLOCKED","READY"))))</x:f>
      </x:c>
    </x:row>
    <x:row r="97">
      <x:c r="A97" s="17"/>
      <x:c r="B97" s="17"/>
      <x:c r="C97" s="17"/>
      <x:c r="D97" s="17"/>
      <x:c r="E97" s="17"/>
      <x:c r="F97" s="17"/>
      <x:c r="G97" s="21" t="str">
        <x:f>IF(C97="","",IF(AND(COUNTIF(LISTS!$J$2:$J$8,C97)=1,IFERROR(FIND(C97,UPPER(C97)),0)=1),"VALID","INVALID"))</x:f>
      </x:c>
      <x:c r="H97" s="21" t="str">
        <x:f>IF(A97="","",IF(COUNTIF($A$6:$A$205,A97)&gt;1,"INVALID - DUPLICATE ID",IF(AND(COUNTIF(CLAIMS!$A$6:$A$205,B97)=1,G97="VALID"),"VALID","INVALID - CONTROL / CLAIM")))</x:f>
      </x:c>
      <x:c r="I97" s="21" t="str">
        <x:f>IF(A97="","",IF(COUNTIFS(CLAIMS!$A$6:$A$205,B97,CLAIMS!$T$6:$T$205,C97)=1,"MATCH","REVIEW"))</x:f>
      </x:c>
      <x:c r="J97" s="21" t="str">
        <x:f>IF(A97="","",IF(AND(OR(C97="PUBLISH SERVICE FACT",C97="PUBLISH OFFICIAL STATUS",C97="PUBLISH SCOPED CONTEXT"),COUNTIFS(CONFLICTS!$B$6:$B$205,B97,CONFLICTS!$H$6:$H$205,"YES",CONFLICTS!$I$6:$I$205,"OPEN",CONFLICTS!$R$6:$R$205,"VALID")&gt;0),"OPEN MATERIAL CONFLICT","CLEAR"))</x:f>
      </x:c>
      <x:c r="K97" s="21" t="str">
        <x:f>IF(A97="","",IF(H97&lt;&gt;"VALID","BLOCKED",IF(I97&lt;&gt;"MATCH","UNRESOLVED",IF(J97&lt;&gt;"CLEAR","BLOCKED","READY"))))</x:f>
      </x:c>
    </x:row>
    <x:row r="98">
      <x:c r="A98" s="17"/>
      <x:c r="B98" s="17"/>
      <x:c r="C98" s="17"/>
      <x:c r="D98" s="17"/>
      <x:c r="E98" s="17"/>
      <x:c r="F98" s="17"/>
      <x:c r="G98" s="21" t="str">
        <x:f>IF(C98="","",IF(AND(COUNTIF(LISTS!$J$2:$J$8,C98)=1,IFERROR(FIND(C98,UPPER(C98)),0)=1),"VALID","INVALID"))</x:f>
      </x:c>
      <x:c r="H98" s="21" t="str">
        <x:f>IF(A98="","",IF(COUNTIF($A$6:$A$205,A98)&gt;1,"INVALID - DUPLICATE ID",IF(AND(COUNTIF(CLAIMS!$A$6:$A$205,B98)=1,G98="VALID"),"VALID","INVALID - CONTROL / CLAIM")))</x:f>
      </x:c>
      <x:c r="I98" s="21" t="str">
        <x:f>IF(A98="","",IF(COUNTIFS(CLAIMS!$A$6:$A$205,B98,CLAIMS!$T$6:$T$205,C98)=1,"MATCH","REVIEW"))</x:f>
      </x:c>
      <x:c r="J98" s="21" t="str">
        <x:f>IF(A98="","",IF(AND(OR(C98="PUBLISH SERVICE FACT",C98="PUBLISH OFFICIAL STATUS",C98="PUBLISH SCOPED CONTEXT"),COUNTIFS(CONFLICTS!$B$6:$B$205,B98,CONFLICTS!$H$6:$H$205,"YES",CONFLICTS!$I$6:$I$205,"OPEN",CONFLICTS!$R$6:$R$205,"VALID")&gt;0),"OPEN MATERIAL CONFLICT","CLEAR"))</x:f>
      </x:c>
      <x:c r="K98" s="21" t="str">
        <x:f>IF(A98="","",IF(H98&lt;&gt;"VALID","BLOCKED",IF(I98&lt;&gt;"MATCH","UNRESOLVED",IF(J98&lt;&gt;"CLEAR","BLOCKED","READY"))))</x:f>
      </x:c>
    </x:row>
    <x:row r="99">
      <x:c r="A99" s="17"/>
      <x:c r="B99" s="17"/>
      <x:c r="C99" s="17"/>
      <x:c r="D99" s="17"/>
      <x:c r="E99" s="17"/>
      <x:c r="F99" s="17"/>
      <x:c r="G99" s="21" t="str">
        <x:f>IF(C99="","",IF(AND(COUNTIF(LISTS!$J$2:$J$8,C99)=1,IFERROR(FIND(C99,UPPER(C99)),0)=1),"VALID","INVALID"))</x:f>
      </x:c>
      <x:c r="H99" s="21" t="str">
        <x:f>IF(A99="","",IF(COUNTIF($A$6:$A$205,A99)&gt;1,"INVALID - DUPLICATE ID",IF(AND(COUNTIF(CLAIMS!$A$6:$A$205,B99)=1,G99="VALID"),"VALID","INVALID - CONTROL / CLAIM")))</x:f>
      </x:c>
      <x:c r="I99" s="21" t="str">
        <x:f>IF(A99="","",IF(COUNTIFS(CLAIMS!$A$6:$A$205,B99,CLAIMS!$T$6:$T$205,C99)=1,"MATCH","REVIEW"))</x:f>
      </x:c>
      <x:c r="J99" s="21" t="str">
        <x:f>IF(A99="","",IF(AND(OR(C99="PUBLISH SERVICE FACT",C99="PUBLISH OFFICIAL STATUS",C99="PUBLISH SCOPED CONTEXT"),COUNTIFS(CONFLICTS!$B$6:$B$205,B99,CONFLICTS!$H$6:$H$205,"YES",CONFLICTS!$I$6:$I$205,"OPEN",CONFLICTS!$R$6:$R$205,"VALID")&gt;0),"OPEN MATERIAL CONFLICT","CLEAR"))</x:f>
      </x:c>
      <x:c r="K99" s="21" t="str">
        <x:f>IF(A99="","",IF(H99&lt;&gt;"VALID","BLOCKED",IF(I99&lt;&gt;"MATCH","UNRESOLVED",IF(J99&lt;&gt;"CLEAR","BLOCKED","READY"))))</x:f>
      </x:c>
    </x:row>
    <x:row r="100">
      <x:c r="A100" s="17"/>
      <x:c r="B100" s="17"/>
      <x:c r="C100" s="17"/>
      <x:c r="D100" s="17"/>
      <x:c r="E100" s="17"/>
      <x:c r="F100" s="17"/>
      <x:c r="G100" s="21" t="str">
        <x:f>IF(C100="","",IF(AND(COUNTIF(LISTS!$J$2:$J$8,C100)=1,IFERROR(FIND(C100,UPPER(C100)),0)=1),"VALID","INVALID"))</x:f>
      </x:c>
      <x:c r="H100" s="21" t="str">
        <x:f>IF(A100="","",IF(COUNTIF($A$6:$A$205,A100)&gt;1,"INVALID - DUPLICATE ID",IF(AND(COUNTIF(CLAIMS!$A$6:$A$205,B100)=1,G100="VALID"),"VALID","INVALID - CONTROL / CLAIM")))</x:f>
      </x:c>
      <x:c r="I100" s="21" t="str">
        <x:f>IF(A100="","",IF(COUNTIFS(CLAIMS!$A$6:$A$205,B100,CLAIMS!$T$6:$T$205,C100)=1,"MATCH","REVIEW"))</x:f>
      </x:c>
      <x:c r="J100" s="21" t="str">
        <x:f>IF(A100="","",IF(AND(OR(C100="PUBLISH SERVICE FACT",C100="PUBLISH OFFICIAL STATUS",C100="PUBLISH SCOPED CONTEXT"),COUNTIFS(CONFLICTS!$B$6:$B$205,B100,CONFLICTS!$H$6:$H$205,"YES",CONFLICTS!$I$6:$I$205,"OPEN",CONFLICTS!$R$6:$R$205,"VALID")&gt;0),"OPEN MATERIAL CONFLICT","CLEAR"))</x:f>
      </x:c>
      <x:c r="K100" s="21" t="str">
        <x:f>IF(A100="","",IF(H100&lt;&gt;"VALID","BLOCKED",IF(I100&lt;&gt;"MATCH","UNRESOLVED",IF(J100&lt;&gt;"CLEAR","BLOCKED","READY"))))</x:f>
      </x:c>
    </x:row>
    <x:row r="101">
      <x:c r="A101" s="17"/>
      <x:c r="B101" s="17"/>
      <x:c r="C101" s="17"/>
      <x:c r="D101" s="17"/>
      <x:c r="E101" s="17"/>
      <x:c r="F101" s="17"/>
      <x:c r="G101" s="21" t="str">
        <x:f>IF(C101="","",IF(AND(COUNTIF(LISTS!$J$2:$J$8,C101)=1,IFERROR(FIND(C101,UPPER(C101)),0)=1),"VALID","INVALID"))</x:f>
      </x:c>
      <x:c r="H101" s="21" t="str">
        <x:f>IF(A101="","",IF(COUNTIF($A$6:$A$205,A101)&gt;1,"INVALID - DUPLICATE ID",IF(AND(COUNTIF(CLAIMS!$A$6:$A$205,B101)=1,G101="VALID"),"VALID","INVALID - CONTROL / CLAIM")))</x:f>
      </x:c>
      <x:c r="I101" s="21" t="str">
        <x:f>IF(A101="","",IF(COUNTIFS(CLAIMS!$A$6:$A$205,B101,CLAIMS!$T$6:$T$205,C101)=1,"MATCH","REVIEW"))</x:f>
      </x:c>
      <x:c r="J101" s="21" t="str">
        <x:f>IF(A101="","",IF(AND(OR(C101="PUBLISH SERVICE FACT",C101="PUBLISH OFFICIAL STATUS",C101="PUBLISH SCOPED CONTEXT"),COUNTIFS(CONFLICTS!$B$6:$B$205,B101,CONFLICTS!$H$6:$H$205,"YES",CONFLICTS!$I$6:$I$205,"OPEN",CONFLICTS!$R$6:$R$205,"VALID")&gt;0),"OPEN MATERIAL CONFLICT","CLEAR"))</x:f>
      </x:c>
      <x:c r="K101" s="21" t="str">
        <x:f>IF(A101="","",IF(H101&lt;&gt;"VALID","BLOCKED",IF(I101&lt;&gt;"MATCH","UNRESOLVED",IF(J101&lt;&gt;"CLEAR","BLOCKED","READY"))))</x:f>
      </x:c>
    </x:row>
    <x:row r="102">
      <x:c r="A102" s="17"/>
      <x:c r="B102" s="17"/>
      <x:c r="C102" s="17"/>
      <x:c r="D102" s="17"/>
      <x:c r="E102" s="17"/>
      <x:c r="F102" s="17"/>
      <x:c r="G102" s="21" t="str">
        <x:f>IF(C102="","",IF(AND(COUNTIF(LISTS!$J$2:$J$8,C102)=1,IFERROR(FIND(C102,UPPER(C102)),0)=1),"VALID","INVALID"))</x:f>
      </x:c>
      <x:c r="H102" s="21" t="str">
        <x:f>IF(A102="","",IF(COUNTIF($A$6:$A$205,A102)&gt;1,"INVALID - DUPLICATE ID",IF(AND(COUNTIF(CLAIMS!$A$6:$A$205,B102)=1,G102="VALID"),"VALID","INVALID - CONTROL / CLAIM")))</x:f>
      </x:c>
      <x:c r="I102" s="21" t="str">
        <x:f>IF(A102="","",IF(COUNTIFS(CLAIMS!$A$6:$A$205,B102,CLAIMS!$T$6:$T$205,C102)=1,"MATCH","REVIEW"))</x:f>
      </x:c>
      <x:c r="J102" s="21" t="str">
        <x:f>IF(A102="","",IF(AND(OR(C102="PUBLISH SERVICE FACT",C102="PUBLISH OFFICIAL STATUS",C102="PUBLISH SCOPED CONTEXT"),COUNTIFS(CONFLICTS!$B$6:$B$205,B102,CONFLICTS!$H$6:$H$205,"YES",CONFLICTS!$I$6:$I$205,"OPEN",CONFLICTS!$R$6:$R$205,"VALID")&gt;0),"OPEN MATERIAL CONFLICT","CLEAR"))</x:f>
      </x:c>
      <x:c r="K102" s="21" t="str">
        <x:f>IF(A102="","",IF(H102&lt;&gt;"VALID","BLOCKED",IF(I102&lt;&gt;"MATCH","UNRESOLVED",IF(J102&lt;&gt;"CLEAR","BLOCKED","READY"))))</x:f>
      </x:c>
    </x:row>
    <x:row r="103">
      <x:c r="A103" s="17"/>
      <x:c r="B103" s="17"/>
      <x:c r="C103" s="17"/>
      <x:c r="D103" s="17"/>
      <x:c r="E103" s="17"/>
      <x:c r="F103" s="17"/>
      <x:c r="G103" s="21" t="str">
        <x:f>IF(C103="","",IF(AND(COUNTIF(LISTS!$J$2:$J$8,C103)=1,IFERROR(FIND(C103,UPPER(C103)),0)=1),"VALID","INVALID"))</x:f>
      </x:c>
      <x:c r="H103" s="21" t="str">
        <x:f>IF(A103="","",IF(COUNTIF($A$6:$A$205,A103)&gt;1,"INVALID - DUPLICATE ID",IF(AND(COUNTIF(CLAIMS!$A$6:$A$205,B103)=1,G103="VALID"),"VALID","INVALID - CONTROL / CLAIM")))</x:f>
      </x:c>
      <x:c r="I103" s="21" t="str">
        <x:f>IF(A103="","",IF(COUNTIFS(CLAIMS!$A$6:$A$205,B103,CLAIMS!$T$6:$T$205,C103)=1,"MATCH","REVIEW"))</x:f>
      </x:c>
      <x:c r="J103" s="21" t="str">
        <x:f>IF(A103="","",IF(AND(OR(C103="PUBLISH SERVICE FACT",C103="PUBLISH OFFICIAL STATUS",C103="PUBLISH SCOPED CONTEXT"),COUNTIFS(CONFLICTS!$B$6:$B$205,B103,CONFLICTS!$H$6:$H$205,"YES",CONFLICTS!$I$6:$I$205,"OPEN",CONFLICTS!$R$6:$R$205,"VALID")&gt;0),"OPEN MATERIAL CONFLICT","CLEAR"))</x:f>
      </x:c>
      <x:c r="K103" s="21" t="str">
        <x:f>IF(A103="","",IF(H103&lt;&gt;"VALID","BLOCKED",IF(I103&lt;&gt;"MATCH","UNRESOLVED",IF(J103&lt;&gt;"CLEAR","BLOCKED","READY"))))</x:f>
      </x:c>
    </x:row>
    <x:row r="104">
      <x:c r="A104" s="17"/>
      <x:c r="B104" s="17"/>
      <x:c r="C104" s="17"/>
      <x:c r="D104" s="17"/>
      <x:c r="E104" s="17"/>
      <x:c r="F104" s="17"/>
      <x:c r="G104" s="21" t="str">
        <x:f>IF(C104="","",IF(AND(COUNTIF(LISTS!$J$2:$J$8,C104)=1,IFERROR(FIND(C104,UPPER(C104)),0)=1),"VALID","INVALID"))</x:f>
      </x:c>
      <x:c r="H104" s="21" t="str">
        <x:f>IF(A104="","",IF(COUNTIF($A$6:$A$205,A104)&gt;1,"INVALID - DUPLICATE ID",IF(AND(COUNTIF(CLAIMS!$A$6:$A$205,B104)=1,G104="VALID"),"VALID","INVALID - CONTROL / CLAIM")))</x:f>
      </x:c>
      <x:c r="I104" s="21" t="str">
        <x:f>IF(A104="","",IF(COUNTIFS(CLAIMS!$A$6:$A$205,B104,CLAIMS!$T$6:$T$205,C104)=1,"MATCH","REVIEW"))</x:f>
      </x:c>
      <x:c r="J104" s="21" t="str">
        <x:f>IF(A104="","",IF(AND(OR(C104="PUBLISH SERVICE FACT",C104="PUBLISH OFFICIAL STATUS",C104="PUBLISH SCOPED CONTEXT"),COUNTIFS(CONFLICTS!$B$6:$B$205,B104,CONFLICTS!$H$6:$H$205,"YES",CONFLICTS!$I$6:$I$205,"OPEN",CONFLICTS!$R$6:$R$205,"VALID")&gt;0),"OPEN MATERIAL CONFLICT","CLEAR"))</x:f>
      </x:c>
      <x:c r="K104" s="21" t="str">
        <x:f>IF(A104="","",IF(H104&lt;&gt;"VALID","BLOCKED",IF(I104&lt;&gt;"MATCH","UNRESOLVED",IF(J104&lt;&gt;"CLEAR","BLOCKED","READY"))))</x:f>
      </x:c>
    </x:row>
    <x:row r="105">
      <x:c r="A105" s="17"/>
      <x:c r="B105" s="17"/>
      <x:c r="C105" s="17"/>
      <x:c r="D105" s="17"/>
      <x:c r="E105" s="17"/>
      <x:c r="F105" s="17"/>
      <x:c r="G105" s="21" t="str">
        <x:f>IF(C105="","",IF(AND(COUNTIF(LISTS!$J$2:$J$8,C105)=1,IFERROR(FIND(C105,UPPER(C105)),0)=1),"VALID","INVALID"))</x:f>
      </x:c>
      <x:c r="H105" s="21" t="str">
        <x:f>IF(A105="","",IF(COUNTIF($A$6:$A$205,A105)&gt;1,"INVALID - DUPLICATE ID",IF(AND(COUNTIF(CLAIMS!$A$6:$A$205,B105)=1,G105="VALID"),"VALID","INVALID - CONTROL / CLAIM")))</x:f>
      </x:c>
      <x:c r="I105" s="21" t="str">
        <x:f>IF(A105="","",IF(COUNTIFS(CLAIMS!$A$6:$A$205,B105,CLAIMS!$T$6:$T$205,C105)=1,"MATCH","REVIEW"))</x:f>
      </x:c>
      <x:c r="J105" s="21" t="str">
        <x:f>IF(A105="","",IF(AND(OR(C105="PUBLISH SERVICE FACT",C105="PUBLISH OFFICIAL STATUS",C105="PUBLISH SCOPED CONTEXT"),COUNTIFS(CONFLICTS!$B$6:$B$205,B105,CONFLICTS!$H$6:$H$205,"YES",CONFLICTS!$I$6:$I$205,"OPEN",CONFLICTS!$R$6:$R$205,"VALID")&gt;0),"OPEN MATERIAL CONFLICT","CLEAR"))</x:f>
      </x:c>
      <x:c r="K105" s="21" t="str">
        <x:f>IF(A105="","",IF(H105&lt;&gt;"VALID","BLOCKED",IF(I105&lt;&gt;"MATCH","UNRESOLVED",IF(J105&lt;&gt;"CLEAR","BLOCKED","READY"))))</x:f>
      </x:c>
    </x:row>
    <x:row r="106">
      <x:c r="A106" s="17"/>
      <x:c r="B106" s="17"/>
      <x:c r="C106" s="17"/>
      <x:c r="D106" s="17"/>
      <x:c r="E106" s="17"/>
      <x:c r="F106" s="17"/>
      <x:c r="G106" s="21" t="str">
        <x:f>IF(C106="","",IF(AND(COUNTIF(LISTS!$J$2:$J$8,C106)=1,IFERROR(FIND(C106,UPPER(C106)),0)=1),"VALID","INVALID"))</x:f>
      </x:c>
      <x:c r="H106" s="21" t="str">
        <x:f>IF(A106="","",IF(COUNTIF($A$6:$A$205,A106)&gt;1,"INVALID - DUPLICATE ID",IF(AND(COUNTIF(CLAIMS!$A$6:$A$205,B106)=1,G106="VALID"),"VALID","INVALID - CONTROL / CLAIM")))</x:f>
      </x:c>
      <x:c r="I106" s="21" t="str">
        <x:f>IF(A106="","",IF(COUNTIFS(CLAIMS!$A$6:$A$205,B106,CLAIMS!$T$6:$T$205,C106)=1,"MATCH","REVIEW"))</x:f>
      </x:c>
      <x:c r="J106" s="21" t="str">
        <x:f>IF(A106="","",IF(AND(OR(C106="PUBLISH SERVICE FACT",C106="PUBLISH OFFICIAL STATUS",C106="PUBLISH SCOPED CONTEXT"),COUNTIFS(CONFLICTS!$B$6:$B$205,B106,CONFLICTS!$H$6:$H$205,"YES",CONFLICTS!$I$6:$I$205,"OPEN",CONFLICTS!$R$6:$R$205,"VALID")&gt;0),"OPEN MATERIAL CONFLICT","CLEAR"))</x:f>
      </x:c>
      <x:c r="K106" s="21" t="str">
        <x:f>IF(A106="","",IF(H106&lt;&gt;"VALID","BLOCKED",IF(I106&lt;&gt;"MATCH","UNRESOLVED",IF(J106&lt;&gt;"CLEAR","BLOCKED","READY"))))</x:f>
      </x:c>
    </x:row>
    <x:row r="107">
      <x:c r="A107" s="17"/>
      <x:c r="B107" s="17"/>
      <x:c r="C107" s="17"/>
      <x:c r="D107" s="17"/>
      <x:c r="E107" s="17"/>
      <x:c r="F107" s="17"/>
      <x:c r="G107" s="21" t="str">
        <x:f>IF(C107="","",IF(AND(COUNTIF(LISTS!$J$2:$J$8,C107)=1,IFERROR(FIND(C107,UPPER(C107)),0)=1),"VALID","INVALID"))</x:f>
      </x:c>
      <x:c r="H107" s="21" t="str">
        <x:f>IF(A107="","",IF(COUNTIF($A$6:$A$205,A107)&gt;1,"INVALID - DUPLICATE ID",IF(AND(COUNTIF(CLAIMS!$A$6:$A$205,B107)=1,G107="VALID"),"VALID","INVALID - CONTROL / CLAIM")))</x:f>
      </x:c>
      <x:c r="I107" s="21" t="str">
        <x:f>IF(A107="","",IF(COUNTIFS(CLAIMS!$A$6:$A$205,B107,CLAIMS!$T$6:$T$205,C107)=1,"MATCH","REVIEW"))</x:f>
      </x:c>
      <x:c r="J107" s="21" t="str">
        <x:f>IF(A107="","",IF(AND(OR(C107="PUBLISH SERVICE FACT",C107="PUBLISH OFFICIAL STATUS",C107="PUBLISH SCOPED CONTEXT"),COUNTIFS(CONFLICTS!$B$6:$B$205,B107,CONFLICTS!$H$6:$H$205,"YES",CONFLICTS!$I$6:$I$205,"OPEN",CONFLICTS!$R$6:$R$205,"VALID")&gt;0),"OPEN MATERIAL CONFLICT","CLEAR"))</x:f>
      </x:c>
      <x:c r="K107" s="21" t="str">
        <x:f>IF(A107="","",IF(H107&lt;&gt;"VALID","BLOCKED",IF(I107&lt;&gt;"MATCH","UNRESOLVED",IF(J107&lt;&gt;"CLEAR","BLOCKED","READY"))))</x:f>
      </x:c>
    </x:row>
    <x:row r="108">
      <x:c r="A108" s="17"/>
      <x:c r="B108" s="17"/>
      <x:c r="C108" s="17"/>
      <x:c r="D108" s="17"/>
      <x:c r="E108" s="17"/>
      <x:c r="F108" s="17"/>
      <x:c r="G108" s="21" t="str">
        <x:f>IF(C108="","",IF(AND(COUNTIF(LISTS!$J$2:$J$8,C108)=1,IFERROR(FIND(C108,UPPER(C108)),0)=1),"VALID","INVALID"))</x:f>
      </x:c>
      <x:c r="H108" s="21" t="str">
        <x:f>IF(A108="","",IF(COUNTIF($A$6:$A$205,A108)&gt;1,"INVALID - DUPLICATE ID",IF(AND(COUNTIF(CLAIMS!$A$6:$A$205,B108)=1,G108="VALID"),"VALID","INVALID - CONTROL / CLAIM")))</x:f>
      </x:c>
      <x:c r="I108" s="21" t="str">
        <x:f>IF(A108="","",IF(COUNTIFS(CLAIMS!$A$6:$A$205,B108,CLAIMS!$T$6:$T$205,C108)=1,"MATCH","REVIEW"))</x:f>
      </x:c>
      <x:c r="J108" s="21" t="str">
        <x:f>IF(A108="","",IF(AND(OR(C108="PUBLISH SERVICE FACT",C108="PUBLISH OFFICIAL STATUS",C108="PUBLISH SCOPED CONTEXT"),COUNTIFS(CONFLICTS!$B$6:$B$205,B108,CONFLICTS!$H$6:$H$205,"YES",CONFLICTS!$I$6:$I$205,"OPEN",CONFLICTS!$R$6:$R$205,"VALID")&gt;0),"OPEN MATERIAL CONFLICT","CLEAR"))</x:f>
      </x:c>
      <x:c r="K108" s="21" t="str">
        <x:f>IF(A108="","",IF(H108&lt;&gt;"VALID","BLOCKED",IF(I108&lt;&gt;"MATCH","UNRESOLVED",IF(J108&lt;&gt;"CLEAR","BLOCKED","READY"))))</x:f>
      </x:c>
    </x:row>
    <x:row r="109">
      <x:c r="A109" s="17"/>
      <x:c r="B109" s="17"/>
      <x:c r="C109" s="17"/>
      <x:c r="D109" s="17"/>
      <x:c r="E109" s="17"/>
      <x:c r="F109" s="17"/>
      <x:c r="G109" s="21" t="str">
        <x:f>IF(C109="","",IF(AND(COUNTIF(LISTS!$J$2:$J$8,C109)=1,IFERROR(FIND(C109,UPPER(C109)),0)=1),"VALID","INVALID"))</x:f>
      </x:c>
      <x:c r="H109" s="21" t="str">
        <x:f>IF(A109="","",IF(COUNTIF($A$6:$A$205,A109)&gt;1,"INVALID - DUPLICATE ID",IF(AND(COUNTIF(CLAIMS!$A$6:$A$205,B109)=1,G109="VALID"),"VALID","INVALID - CONTROL / CLAIM")))</x:f>
      </x:c>
      <x:c r="I109" s="21" t="str">
        <x:f>IF(A109="","",IF(COUNTIFS(CLAIMS!$A$6:$A$205,B109,CLAIMS!$T$6:$T$205,C109)=1,"MATCH","REVIEW"))</x:f>
      </x:c>
      <x:c r="J109" s="21" t="str">
        <x:f>IF(A109="","",IF(AND(OR(C109="PUBLISH SERVICE FACT",C109="PUBLISH OFFICIAL STATUS",C109="PUBLISH SCOPED CONTEXT"),COUNTIFS(CONFLICTS!$B$6:$B$205,B109,CONFLICTS!$H$6:$H$205,"YES",CONFLICTS!$I$6:$I$205,"OPEN",CONFLICTS!$R$6:$R$205,"VALID")&gt;0),"OPEN MATERIAL CONFLICT","CLEAR"))</x:f>
      </x:c>
      <x:c r="K109" s="21" t="str">
        <x:f>IF(A109="","",IF(H109&lt;&gt;"VALID","BLOCKED",IF(I109&lt;&gt;"MATCH","UNRESOLVED",IF(J109&lt;&gt;"CLEAR","BLOCKED","READY"))))</x:f>
      </x:c>
    </x:row>
    <x:row r="110">
      <x:c r="A110" s="17"/>
      <x:c r="B110" s="17"/>
      <x:c r="C110" s="17"/>
      <x:c r="D110" s="17"/>
      <x:c r="E110" s="17"/>
      <x:c r="F110" s="17"/>
      <x:c r="G110" s="21" t="str">
        <x:f>IF(C110="","",IF(AND(COUNTIF(LISTS!$J$2:$J$8,C110)=1,IFERROR(FIND(C110,UPPER(C110)),0)=1),"VALID","INVALID"))</x:f>
      </x:c>
      <x:c r="H110" s="21" t="str">
        <x:f>IF(A110="","",IF(COUNTIF($A$6:$A$205,A110)&gt;1,"INVALID - DUPLICATE ID",IF(AND(COUNTIF(CLAIMS!$A$6:$A$205,B110)=1,G110="VALID"),"VALID","INVALID - CONTROL / CLAIM")))</x:f>
      </x:c>
      <x:c r="I110" s="21" t="str">
        <x:f>IF(A110="","",IF(COUNTIFS(CLAIMS!$A$6:$A$205,B110,CLAIMS!$T$6:$T$205,C110)=1,"MATCH","REVIEW"))</x:f>
      </x:c>
      <x:c r="J110" s="21" t="str">
        <x:f>IF(A110="","",IF(AND(OR(C110="PUBLISH SERVICE FACT",C110="PUBLISH OFFICIAL STATUS",C110="PUBLISH SCOPED CONTEXT"),COUNTIFS(CONFLICTS!$B$6:$B$205,B110,CONFLICTS!$H$6:$H$205,"YES",CONFLICTS!$I$6:$I$205,"OPEN",CONFLICTS!$R$6:$R$205,"VALID")&gt;0),"OPEN MATERIAL CONFLICT","CLEAR"))</x:f>
      </x:c>
      <x:c r="K110" s="21" t="str">
        <x:f>IF(A110="","",IF(H110&lt;&gt;"VALID","BLOCKED",IF(I110&lt;&gt;"MATCH","UNRESOLVED",IF(J110&lt;&gt;"CLEAR","BLOCKED","READY"))))</x:f>
      </x:c>
    </x:row>
    <x:row r="111">
      <x:c r="A111" s="17"/>
      <x:c r="B111" s="17"/>
      <x:c r="C111" s="17"/>
      <x:c r="D111" s="17"/>
      <x:c r="E111" s="17"/>
      <x:c r="F111" s="17"/>
      <x:c r="G111" s="21" t="str">
        <x:f>IF(C111="","",IF(AND(COUNTIF(LISTS!$J$2:$J$8,C111)=1,IFERROR(FIND(C111,UPPER(C111)),0)=1),"VALID","INVALID"))</x:f>
      </x:c>
      <x:c r="H111" s="21" t="str">
        <x:f>IF(A111="","",IF(COUNTIF($A$6:$A$205,A111)&gt;1,"INVALID - DUPLICATE ID",IF(AND(COUNTIF(CLAIMS!$A$6:$A$205,B111)=1,G111="VALID"),"VALID","INVALID - CONTROL / CLAIM")))</x:f>
      </x:c>
      <x:c r="I111" s="21" t="str">
        <x:f>IF(A111="","",IF(COUNTIFS(CLAIMS!$A$6:$A$205,B111,CLAIMS!$T$6:$T$205,C111)=1,"MATCH","REVIEW"))</x:f>
      </x:c>
      <x:c r="J111" s="21" t="str">
        <x:f>IF(A111="","",IF(AND(OR(C111="PUBLISH SERVICE FACT",C111="PUBLISH OFFICIAL STATUS",C111="PUBLISH SCOPED CONTEXT"),COUNTIFS(CONFLICTS!$B$6:$B$205,B111,CONFLICTS!$H$6:$H$205,"YES",CONFLICTS!$I$6:$I$205,"OPEN",CONFLICTS!$R$6:$R$205,"VALID")&gt;0),"OPEN MATERIAL CONFLICT","CLEAR"))</x:f>
      </x:c>
      <x:c r="K111" s="21" t="str">
        <x:f>IF(A111="","",IF(H111&lt;&gt;"VALID","BLOCKED",IF(I111&lt;&gt;"MATCH","UNRESOLVED",IF(J111&lt;&gt;"CLEAR","BLOCKED","READY"))))</x:f>
      </x:c>
    </x:row>
    <x:row r="112">
      <x:c r="A112" s="17"/>
      <x:c r="B112" s="17"/>
      <x:c r="C112" s="17"/>
      <x:c r="D112" s="17"/>
      <x:c r="E112" s="17"/>
      <x:c r="F112" s="17"/>
      <x:c r="G112" s="21" t="str">
        <x:f>IF(C112="","",IF(AND(COUNTIF(LISTS!$J$2:$J$8,C112)=1,IFERROR(FIND(C112,UPPER(C112)),0)=1),"VALID","INVALID"))</x:f>
      </x:c>
      <x:c r="H112" s="21" t="str">
        <x:f>IF(A112="","",IF(COUNTIF($A$6:$A$205,A112)&gt;1,"INVALID - DUPLICATE ID",IF(AND(COUNTIF(CLAIMS!$A$6:$A$205,B112)=1,G112="VALID"),"VALID","INVALID - CONTROL / CLAIM")))</x:f>
      </x:c>
      <x:c r="I112" s="21" t="str">
        <x:f>IF(A112="","",IF(COUNTIFS(CLAIMS!$A$6:$A$205,B112,CLAIMS!$T$6:$T$205,C112)=1,"MATCH","REVIEW"))</x:f>
      </x:c>
      <x:c r="J112" s="21" t="str">
        <x:f>IF(A112="","",IF(AND(OR(C112="PUBLISH SERVICE FACT",C112="PUBLISH OFFICIAL STATUS",C112="PUBLISH SCOPED CONTEXT"),COUNTIFS(CONFLICTS!$B$6:$B$205,B112,CONFLICTS!$H$6:$H$205,"YES",CONFLICTS!$I$6:$I$205,"OPEN",CONFLICTS!$R$6:$R$205,"VALID")&gt;0),"OPEN MATERIAL CONFLICT","CLEAR"))</x:f>
      </x:c>
      <x:c r="K112" s="21" t="str">
        <x:f>IF(A112="","",IF(H112&lt;&gt;"VALID","BLOCKED",IF(I112&lt;&gt;"MATCH","UNRESOLVED",IF(J112&lt;&gt;"CLEAR","BLOCKED","READY"))))</x:f>
      </x:c>
    </x:row>
    <x:row r="113">
      <x:c r="A113" s="17"/>
      <x:c r="B113" s="17"/>
      <x:c r="C113" s="17"/>
      <x:c r="D113" s="17"/>
      <x:c r="E113" s="17"/>
      <x:c r="F113" s="17"/>
      <x:c r="G113" s="21" t="str">
        <x:f>IF(C113="","",IF(AND(COUNTIF(LISTS!$J$2:$J$8,C113)=1,IFERROR(FIND(C113,UPPER(C113)),0)=1),"VALID","INVALID"))</x:f>
      </x:c>
      <x:c r="H113" s="21" t="str">
        <x:f>IF(A113="","",IF(COUNTIF($A$6:$A$205,A113)&gt;1,"INVALID - DUPLICATE ID",IF(AND(COUNTIF(CLAIMS!$A$6:$A$205,B113)=1,G113="VALID"),"VALID","INVALID - CONTROL / CLAIM")))</x:f>
      </x:c>
      <x:c r="I113" s="21" t="str">
        <x:f>IF(A113="","",IF(COUNTIFS(CLAIMS!$A$6:$A$205,B113,CLAIMS!$T$6:$T$205,C113)=1,"MATCH","REVIEW"))</x:f>
      </x:c>
      <x:c r="J113" s="21" t="str">
        <x:f>IF(A113="","",IF(AND(OR(C113="PUBLISH SERVICE FACT",C113="PUBLISH OFFICIAL STATUS",C113="PUBLISH SCOPED CONTEXT"),COUNTIFS(CONFLICTS!$B$6:$B$205,B113,CONFLICTS!$H$6:$H$205,"YES",CONFLICTS!$I$6:$I$205,"OPEN",CONFLICTS!$R$6:$R$205,"VALID")&gt;0),"OPEN MATERIAL CONFLICT","CLEAR"))</x:f>
      </x:c>
      <x:c r="K113" s="21" t="str">
        <x:f>IF(A113="","",IF(H113&lt;&gt;"VALID","BLOCKED",IF(I113&lt;&gt;"MATCH","UNRESOLVED",IF(J113&lt;&gt;"CLEAR","BLOCKED","READY"))))</x:f>
      </x:c>
    </x:row>
    <x:row r="114">
      <x:c r="A114" s="17"/>
      <x:c r="B114" s="17"/>
      <x:c r="C114" s="17"/>
      <x:c r="D114" s="17"/>
      <x:c r="E114" s="17"/>
      <x:c r="F114" s="17"/>
      <x:c r="G114" s="21" t="str">
        <x:f>IF(C114="","",IF(AND(COUNTIF(LISTS!$J$2:$J$8,C114)=1,IFERROR(FIND(C114,UPPER(C114)),0)=1),"VALID","INVALID"))</x:f>
      </x:c>
      <x:c r="H114" s="21" t="str">
        <x:f>IF(A114="","",IF(COUNTIF($A$6:$A$205,A114)&gt;1,"INVALID - DUPLICATE ID",IF(AND(COUNTIF(CLAIMS!$A$6:$A$205,B114)=1,G114="VALID"),"VALID","INVALID - CONTROL / CLAIM")))</x:f>
      </x:c>
      <x:c r="I114" s="21" t="str">
        <x:f>IF(A114="","",IF(COUNTIFS(CLAIMS!$A$6:$A$205,B114,CLAIMS!$T$6:$T$205,C114)=1,"MATCH","REVIEW"))</x:f>
      </x:c>
      <x:c r="J114" s="21" t="str">
        <x:f>IF(A114="","",IF(AND(OR(C114="PUBLISH SERVICE FACT",C114="PUBLISH OFFICIAL STATUS",C114="PUBLISH SCOPED CONTEXT"),COUNTIFS(CONFLICTS!$B$6:$B$205,B114,CONFLICTS!$H$6:$H$205,"YES",CONFLICTS!$I$6:$I$205,"OPEN",CONFLICTS!$R$6:$R$205,"VALID")&gt;0),"OPEN MATERIAL CONFLICT","CLEAR"))</x:f>
      </x:c>
      <x:c r="K114" s="21" t="str">
        <x:f>IF(A114="","",IF(H114&lt;&gt;"VALID","BLOCKED",IF(I114&lt;&gt;"MATCH","UNRESOLVED",IF(J114&lt;&gt;"CLEAR","BLOCKED","READY"))))</x:f>
      </x:c>
    </x:row>
    <x:row r="115">
      <x:c r="A115" s="17"/>
      <x:c r="B115" s="17"/>
      <x:c r="C115" s="17"/>
      <x:c r="D115" s="17"/>
      <x:c r="E115" s="17"/>
      <x:c r="F115" s="17"/>
      <x:c r="G115" s="21" t="str">
        <x:f>IF(C115="","",IF(AND(COUNTIF(LISTS!$J$2:$J$8,C115)=1,IFERROR(FIND(C115,UPPER(C115)),0)=1),"VALID","INVALID"))</x:f>
      </x:c>
      <x:c r="H115" s="21" t="str">
        <x:f>IF(A115="","",IF(COUNTIF($A$6:$A$205,A115)&gt;1,"INVALID - DUPLICATE ID",IF(AND(COUNTIF(CLAIMS!$A$6:$A$205,B115)=1,G115="VALID"),"VALID","INVALID - CONTROL / CLAIM")))</x:f>
      </x:c>
      <x:c r="I115" s="21" t="str">
        <x:f>IF(A115="","",IF(COUNTIFS(CLAIMS!$A$6:$A$205,B115,CLAIMS!$T$6:$T$205,C115)=1,"MATCH","REVIEW"))</x:f>
      </x:c>
      <x:c r="J115" s="21" t="str">
        <x:f>IF(A115="","",IF(AND(OR(C115="PUBLISH SERVICE FACT",C115="PUBLISH OFFICIAL STATUS",C115="PUBLISH SCOPED CONTEXT"),COUNTIFS(CONFLICTS!$B$6:$B$205,B115,CONFLICTS!$H$6:$H$205,"YES",CONFLICTS!$I$6:$I$205,"OPEN",CONFLICTS!$R$6:$R$205,"VALID")&gt;0),"OPEN MATERIAL CONFLICT","CLEAR"))</x:f>
      </x:c>
      <x:c r="K115" s="21" t="str">
        <x:f>IF(A115="","",IF(H115&lt;&gt;"VALID","BLOCKED",IF(I115&lt;&gt;"MATCH","UNRESOLVED",IF(J115&lt;&gt;"CLEAR","BLOCKED","READY"))))</x:f>
      </x:c>
    </x:row>
    <x:row r="116">
      <x:c r="A116" s="17"/>
      <x:c r="B116" s="17"/>
      <x:c r="C116" s="17"/>
      <x:c r="D116" s="17"/>
      <x:c r="E116" s="17"/>
      <x:c r="F116" s="17"/>
      <x:c r="G116" s="21" t="str">
        <x:f>IF(C116="","",IF(AND(COUNTIF(LISTS!$J$2:$J$8,C116)=1,IFERROR(FIND(C116,UPPER(C116)),0)=1),"VALID","INVALID"))</x:f>
      </x:c>
      <x:c r="H116" s="21" t="str">
        <x:f>IF(A116="","",IF(COUNTIF($A$6:$A$205,A116)&gt;1,"INVALID - DUPLICATE ID",IF(AND(COUNTIF(CLAIMS!$A$6:$A$205,B116)=1,G116="VALID"),"VALID","INVALID - CONTROL / CLAIM")))</x:f>
      </x:c>
      <x:c r="I116" s="21" t="str">
        <x:f>IF(A116="","",IF(COUNTIFS(CLAIMS!$A$6:$A$205,B116,CLAIMS!$T$6:$T$205,C116)=1,"MATCH","REVIEW"))</x:f>
      </x:c>
      <x:c r="J116" s="21" t="str">
        <x:f>IF(A116="","",IF(AND(OR(C116="PUBLISH SERVICE FACT",C116="PUBLISH OFFICIAL STATUS",C116="PUBLISH SCOPED CONTEXT"),COUNTIFS(CONFLICTS!$B$6:$B$205,B116,CONFLICTS!$H$6:$H$205,"YES",CONFLICTS!$I$6:$I$205,"OPEN",CONFLICTS!$R$6:$R$205,"VALID")&gt;0),"OPEN MATERIAL CONFLICT","CLEAR"))</x:f>
      </x:c>
      <x:c r="K116" s="21" t="str">
        <x:f>IF(A116="","",IF(H116&lt;&gt;"VALID","BLOCKED",IF(I116&lt;&gt;"MATCH","UNRESOLVED",IF(J116&lt;&gt;"CLEAR","BLOCKED","READY"))))</x:f>
      </x:c>
    </x:row>
    <x:row r="117">
      <x:c r="A117" s="17"/>
      <x:c r="B117" s="17"/>
      <x:c r="C117" s="17"/>
      <x:c r="D117" s="17"/>
      <x:c r="E117" s="17"/>
      <x:c r="F117" s="17"/>
      <x:c r="G117" s="21" t="str">
        <x:f>IF(C117="","",IF(AND(COUNTIF(LISTS!$J$2:$J$8,C117)=1,IFERROR(FIND(C117,UPPER(C117)),0)=1),"VALID","INVALID"))</x:f>
      </x:c>
      <x:c r="H117" s="21" t="str">
        <x:f>IF(A117="","",IF(COUNTIF($A$6:$A$205,A117)&gt;1,"INVALID - DUPLICATE ID",IF(AND(COUNTIF(CLAIMS!$A$6:$A$205,B117)=1,G117="VALID"),"VALID","INVALID - CONTROL / CLAIM")))</x:f>
      </x:c>
      <x:c r="I117" s="21" t="str">
        <x:f>IF(A117="","",IF(COUNTIFS(CLAIMS!$A$6:$A$205,B117,CLAIMS!$T$6:$T$205,C117)=1,"MATCH","REVIEW"))</x:f>
      </x:c>
      <x:c r="J117" s="21" t="str">
        <x:f>IF(A117="","",IF(AND(OR(C117="PUBLISH SERVICE FACT",C117="PUBLISH OFFICIAL STATUS",C117="PUBLISH SCOPED CONTEXT"),COUNTIFS(CONFLICTS!$B$6:$B$205,B117,CONFLICTS!$H$6:$H$205,"YES",CONFLICTS!$I$6:$I$205,"OPEN",CONFLICTS!$R$6:$R$205,"VALID")&gt;0),"OPEN MATERIAL CONFLICT","CLEAR"))</x:f>
      </x:c>
      <x:c r="K117" s="21" t="str">
        <x:f>IF(A117="","",IF(H117&lt;&gt;"VALID","BLOCKED",IF(I117&lt;&gt;"MATCH","UNRESOLVED",IF(J117&lt;&gt;"CLEAR","BLOCKED","READY"))))</x:f>
      </x:c>
    </x:row>
    <x:row r="118">
      <x:c r="A118" s="17"/>
      <x:c r="B118" s="17"/>
      <x:c r="C118" s="17"/>
      <x:c r="D118" s="17"/>
      <x:c r="E118" s="17"/>
      <x:c r="F118" s="17"/>
      <x:c r="G118" s="21" t="str">
        <x:f>IF(C118="","",IF(AND(COUNTIF(LISTS!$J$2:$J$8,C118)=1,IFERROR(FIND(C118,UPPER(C118)),0)=1),"VALID","INVALID"))</x:f>
      </x:c>
      <x:c r="H118" s="21" t="str">
        <x:f>IF(A118="","",IF(COUNTIF($A$6:$A$205,A118)&gt;1,"INVALID - DUPLICATE ID",IF(AND(COUNTIF(CLAIMS!$A$6:$A$205,B118)=1,G118="VALID"),"VALID","INVALID - CONTROL / CLAIM")))</x:f>
      </x:c>
      <x:c r="I118" s="21" t="str">
        <x:f>IF(A118="","",IF(COUNTIFS(CLAIMS!$A$6:$A$205,B118,CLAIMS!$T$6:$T$205,C118)=1,"MATCH","REVIEW"))</x:f>
      </x:c>
      <x:c r="J118" s="21" t="str">
        <x:f>IF(A118="","",IF(AND(OR(C118="PUBLISH SERVICE FACT",C118="PUBLISH OFFICIAL STATUS",C118="PUBLISH SCOPED CONTEXT"),COUNTIFS(CONFLICTS!$B$6:$B$205,B118,CONFLICTS!$H$6:$H$205,"YES",CONFLICTS!$I$6:$I$205,"OPEN",CONFLICTS!$R$6:$R$205,"VALID")&gt;0),"OPEN MATERIAL CONFLICT","CLEAR"))</x:f>
      </x:c>
      <x:c r="K118" s="21" t="str">
        <x:f>IF(A118="","",IF(H118&lt;&gt;"VALID","BLOCKED",IF(I118&lt;&gt;"MATCH","UNRESOLVED",IF(J118&lt;&gt;"CLEAR","BLOCKED","READY"))))</x:f>
      </x:c>
    </x:row>
    <x:row r="119">
      <x:c r="A119" s="17"/>
      <x:c r="B119" s="17"/>
      <x:c r="C119" s="17"/>
      <x:c r="D119" s="17"/>
      <x:c r="E119" s="17"/>
      <x:c r="F119" s="17"/>
      <x:c r="G119" s="21" t="str">
        <x:f>IF(C119="","",IF(AND(COUNTIF(LISTS!$J$2:$J$8,C119)=1,IFERROR(FIND(C119,UPPER(C119)),0)=1),"VALID","INVALID"))</x:f>
      </x:c>
      <x:c r="H119" s="21" t="str">
        <x:f>IF(A119="","",IF(COUNTIF($A$6:$A$205,A119)&gt;1,"INVALID - DUPLICATE ID",IF(AND(COUNTIF(CLAIMS!$A$6:$A$205,B119)=1,G119="VALID"),"VALID","INVALID - CONTROL / CLAIM")))</x:f>
      </x:c>
      <x:c r="I119" s="21" t="str">
        <x:f>IF(A119="","",IF(COUNTIFS(CLAIMS!$A$6:$A$205,B119,CLAIMS!$T$6:$T$205,C119)=1,"MATCH","REVIEW"))</x:f>
      </x:c>
      <x:c r="J119" s="21" t="str">
        <x:f>IF(A119="","",IF(AND(OR(C119="PUBLISH SERVICE FACT",C119="PUBLISH OFFICIAL STATUS",C119="PUBLISH SCOPED CONTEXT"),COUNTIFS(CONFLICTS!$B$6:$B$205,B119,CONFLICTS!$H$6:$H$205,"YES",CONFLICTS!$I$6:$I$205,"OPEN",CONFLICTS!$R$6:$R$205,"VALID")&gt;0),"OPEN MATERIAL CONFLICT","CLEAR"))</x:f>
      </x:c>
      <x:c r="K119" s="21" t="str">
        <x:f>IF(A119="","",IF(H119&lt;&gt;"VALID","BLOCKED",IF(I119&lt;&gt;"MATCH","UNRESOLVED",IF(J119&lt;&gt;"CLEAR","BLOCKED","READY"))))</x:f>
      </x:c>
    </x:row>
    <x:row r="120">
      <x:c r="A120" s="17"/>
      <x:c r="B120" s="17"/>
      <x:c r="C120" s="17"/>
      <x:c r="D120" s="17"/>
      <x:c r="E120" s="17"/>
      <x:c r="F120" s="17"/>
      <x:c r="G120" s="21" t="str">
        <x:f>IF(C120="","",IF(AND(COUNTIF(LISTS!$J$2:$J$8,C120)=1,IFERROR(FIND(C120,UPPER(C120)),0)=1),"VALID","INVALID"))</x:f>
      </x:c>
      <x:c r="H120" s="21" t="str">
        <x:f>IF(A120="","",IF(COUNTIF($A$6:$A$205,A120)&gt;1,"INVALID - DUPLICATE ID",IF(AND(COUNTIF(CLAIMS!$A$6:$A$205,B120)=1,G120="VALID"),"VALID","INVALID - CONTROL / CLAIM")))</x:f>
      </x:c>
      <x:c r="I120" s="21" t="str">
        <x:f>IF(A120="","",IF(COUNTIFS(CLAIMS!$A$6:$A$205,B120,CLAIMS!$T$6:$T$205,C120)=1,"MATCH","REVIEW"))</x:f>
      </x:c>
      <x:c r="J120" s="21" t="str">
        <x:f>IF(A120="","",IF(AND(OR(C120="PUBLISH SERVICE FACT",C120="PUBLISH OFFICIAL STATUS",C120="PUBLISH SCOPED CONTEXT"),COUNTIFS(CONFLICTS!$B$6:$B$205,B120,CONFLICTS!$H$6:$H$205,"YES",CONFLICTS!$I$6:$I$205,"OPEN",CONFLICTS!$R$6:$R$205,"VALID")&gt;0),"OPEN MATERIAL CONFLICT","CLEAR"))</x:f>
      </x:c>
      <x:c r="K120" s="21" t="str">
        <x:f>IF(A120="","",IF(H120&lt;&gt;"VALID","BLOCKED",IF(I120&lt;&gt;"MATCH","UNRESOLVED",IF(J120&lt;&gt;"CLEAR","BLOCKED","READY"))))</x:f>
      </x:c>
    </x:row>
    <x:row r="121">
      <x:c r="A121" s="17"/>
      <x:c r="B121" s="17"/>
      <x:c r="C121" s="17"/>
      <x:c r="D121" s="17"/>
      <x:c r="E121" s="17"/>
      <x:c r="F121" s="17"/>
      <x:c r="G121" s="21" t="str">
        <x:f>IF(C121="","",IF(AND(COUNTIF(LISTS!$J$2:$J$8,C121)=1,IFERROR(FIND(C121,UPPER(C121)),0)=1),"VALID","INVALID"))</x:f>
      </x:c>
      <x:c r="H121" s="21" t="str">
        <x:f>IF(A121="","",IF(COUNTIF($A$6:$A$205,A121)&gt;1,"INVALID - DUPLICATE ID",IF(AND(COUNTIF(CLAIMS!$A$6:$A$205,B121)=1,G121="VALID"),"VALID","INVALID - CONTROL / CLAIM")))</x:f>
      </x:c>
      <x:c r="I121" s="21" t="str">
        <x:f>IF(A121="","",IF(COUNTIFS(CLAIMS!$A$6:$A$205,B121,CLAIMS!$T$6:$T$205,C121)=1,"MATCH","REVIEW"))</x:f>
      </x:c>
      <x:c r="J121" s="21" t="str">
        <x:f>IF(A121="","",IF(AND(OR(C121="PUBLISH SERVICE FACT",C121="PUBLISH OFFICIAL STATUS",C121="PUBLISH SCOPED CONTEXT"),COUNTIFS(CONFLICTS!$B$6:$B$205,B121,CONFLICTS!$H$6:$H$205,"YES",CONFLICTS!$I$6:$I$205,"OPEN",CONFLICTS!$R$6:$R$205,"VALID")&gt;0),"OPEN MATERIAL CONFLICT","CLEAR"))</x:f>
      </x:c>
      <x:c r="K121" s="21" t="str">
        <x:f>IF(A121="","",IF(H121&lt;&gt;"VALID","BLOCKED",IF(I121&lt;&gt;"MATCH","UNRESOLVED",IF(J121&lt;&gt;"CLEAR","BLOCKED","READY"))))</x:f>
      </x:c>
    </x:row>
    <x:row r="122">
      <x:c r="A122" s="17"/>
      <x:c r="B122" s="17"/>
      <x:c r="C122" s="17"/>
      <x:c r="D122" s="17"/>
      <x:c r="E122" s="17"/>
      <x:c r="F122" s="17"/>
      <x:c r="G122" s="21" t="str">
        <x:f>IF(C122="","",IF(AND(COUNTIF(LISTS!$J$2:$J$8,C122)=1,IFERROR(FIND(C122,UPPER(C122)),0)=1),"VALID","INVALID"))</x:f>
      </x:c>
      <x:c r="H122" s="21" t="str">
        <x:f>IF(A122="","",IF(COUNTIF($A$6:$A$205,A122)&gt;1,"INVALID - DUPLICATE ID",IF(AND(COUNTIF(CLAIMS!$A$6:$A$205,B122)=1,G122="VALID"),"VALID","INVALID - CONTROL / CLAIM")))</x:f>
      </x:c>
      <x:c r="I122" s="21" t="str">
        <x:f>IF(A122="","",IF(COUNTIFS(CLAIMS!$A$6:$A$205,B122,CLAIMS!$T$6:$T$205,C122)=1,"MATCH","REVIEW"))</x:f>
      </x:c>
      <x:c r="J122" s="21" t="str">
        <x:f>IF(A122="","",IF(AND(OR(C122="PUBLISH SERVICE FACT",C122="PUBLISH OFFICIAL STATUS",C122="PUBLISH SCOPED CONTEXT"),COUNTIFS(CONFLICTS!$B$6:$B$205,B122,CONFLICTS!$H$6:$H$205,"YES",CONFLICTS!$I$6:$I$205,"OPEN",CONFLICTS!$R$6:$R$205,"VALID")&gt;0),"OPEN MATERIAL CONFLICT","CLEAR"))</x:f>
      </x:c>
      <x:c r="K122" s="21" t="str">
        <x:f>IF(A122="","",IF(H122&lt;&gt;"VALID","BLOCKED",IF(I122&lt;&gt;"MATCH","UNRESOLVED",IF(J122&lt;&gt;"CLEAR","BLOCKED","READY"))))</x:f>
      </x:c>
    </x:row>
    <x:row r="123">
      <x:c r="A123" s="17"/>
      <x:c r="B123" s="17"/>
      <x:c r="C123" s="17"/>
      <x:c r="D123" s="17"/>
      <x:c r="E123" s="17"/>
      <x:c r="F123" s="17"/>
      <x:c r="G123" s="21" t="str">
        <x:f>IF(C123="","",IF(AND(COUNTIF(LISTS!$J$2:$J$8,C123)=1,IFERROR(FIND(C123,UPPER(C123)),0)=1),"VALID","INVALID"))</x:f>
      </x:c>
      <x:c r="H123" s="21" t="str">
        <x:f>IF(A123="","",IF(COUNTIF($A$6:$A$205,A123)&gt;1,"INVALID - DUPLICATE ID",IF(AND(COUNTIF(CLAIMS!$A$6:$A$205,B123)=1,G123="VALID"),"VALID","INVALID - CONTROL / CLAIM")))</x:f>
      </x:c>
      <x:c r="I123" s="21" t="str">
        <x:f>IF(A123="","",IF(COUNTIFS(CLAIMS!$A$6:$A$205,B123,CLAIMS!$T$6:$T$205,C123)=1,"MATCH","REVIEW"))</x:f>
      </x:c>
      <x:c r="J123" s="21" t="str">
        <x:f>IF(A123="","",IF(AND(OR(C123="PUBLISH SERVICE FACT",C123="PUBLISH OFFICIAL STATUS",C123="PUBLISH SCOPED CONTEXT"),COUNTIFS(CONFLICTS!$B$6:$B$205,B123,CONFLICTS!$H$6:$H$205,"YES",CONFLICTS!$I$6:$I$205,"OPEN",CONFLICTS!$R$6:$R$205,"VALID")&gt;0),"OPEN MATERIAL CONFLICT","CLEAR"))</x:f>
      </x:c>
      <x:c r="K123" s="21" t="str">
        <x:f>IF(A123="","",IF(H123&lt;&gt;"VALID","BLOCKED",IF(I123&lt;&gt;"MATCH","UNRESOLVED",IF(J123&lt;&gt;"CLEAR","BLOCKED","READY"))))</x:f>
      </x:c>
    </x:row>
    <x:row r="124">
      <x:c r="A124" s="17"/>
      <x:c r="B124" s="17"/>
      <x:c r="C124" s="17"/>
      <x:c r="D124" s="17"/>
      <x:c r="E124" s="17"/>
      <x:c r="F124" s="17"/>
      <x:c r="G124" s="21" t="str">
        <x:f>IF(C124="","",IF(AND(COUNTIF(LISTS!$J$2:$J$8,C124)=1,IFERROR(FIND(C124,UPPER(C124)),0)=1),"VALID","INVALID"))</x:f>
      </x:c>
      <x:c r="H124" s="21" t="str">
        <x:f>IF(A124="","",IF(COUNTIF($A$6:$A$205,A124)&gt;1,"INVALID - DUPLICATE ID",IF(AND(COUNTIF(CLAIMS!$A$6:$A$205,B124)=1,G124="VALID"),"VALID","INVALID - CONTROL / CLAIM")))</x:f>
      </x:c>
      <x:c r="I124" s="21" t="str">
        <x:f>IF(A124="","",IF(COUNTIFS(CLAIMS!$A$6:$A$205,B124,CLAIMS!$T$6:$T$205,C124)=1,"MATCH","REVIEW"))</x:f>
      </x:c>
      <x:c r="J124" s="21" t="str">
        <x:f>IF(A124="","",IF(AND(OR(C124="PUBLISH SERVICE FACT",C124="PUBLISH OFFICIAL STATUS",C124="PUBLISH SCOPED CONTEXT"),COUNTIFS(CONFLICTS!$B$6:$B$205,B124,CONFLICTS!$H$6:$H$205,"YES",CONFLICTS!$I$6:$I$205,"OPEN",CONFLICTS!$R$6:$R$205,"VALID")&gt;0),"OPEN MATERIAL CONFLICT","CLEAR"))</x:f>
      </x:c>
      <x:c r="K124" s="21" t="str">
        <x:f>IF(A124="","",IF(H124&lt;&gt;"VALID","BLOCKED",IF(I124&lt;&gt;"MATCH","UNRESOLVED",IF(J124&lt;&gt;"CLEAR","BLOCKED","READY"))))</x:f>
      </x:c>
    </x:row>
    <x:row r="125">
      <x:c r="A125" s="17"/>
      <x:c r="B125" s="17"/>
      <x:c r="C125" s="17"/>
      <x:c r="D125" s="17"/>
      <x:c r="E125" s="17"/>
      <x:c r="F125" s="17"/>
      <x:c r="G125" s="21" t="str">
        <x:f>IF(C125="","",IF(AND(COUNTIF(LISTS!$J$2:$J$8,C125)=1,IFERROR(FIND(C125,UPPER(C125)),0)=1),"VALID","INVALID"))</x:f>
      </x:c>
      <x:c r="H125" s="21" t="str">
        <x:f>IF(A125="","",IF(COUNTIF($A$6:$A$205,A125)&gt;1,"INVALID - DUPLICATE ID",IF(AND(COUNTIF(CLAIMS!$A$6:$A$205,B125)=1,G125="VALID"),"VALID","INVALID - CONTROL / CLAIM")))</x:f>
      </x:c>
      <x:c r="I125" s="21" t="str">
        <x:f>IF(A125="","",IF(COUNTIFS(CLAIMS!$A$6:$A$205,B125,CLAIMS!$T$6:$T$205,C125)=1,"MATCH","REVIEW"))</x:f>
      </x:c>
      <x:c r="J125" s="21" t="str">
        <x:f>IF(A125="","",IF(AND(OR(C125="PUBLISH SERVICE FACT",C125="PUBLISH OFFICIAL STATUS",C125="PUBLISH SCOPED CONTEXT"),COUNTIFS(CONFLICTS!$B$6:$B$205,B125,CONFLICTS!$H$6:$H$205,"YES",CONFLICTS!$I$6:$I$205,"OPEN",CONFLICTS!$R$6:$R$205,"VALID")&gt;0),"OPEN MATERIAL CONFLICT","CLEAR"))</x:f>
      </x:c>
      <x:c r="K125" s="21" t="str">
        <x:f>IF(A125="","",IF(H125&lt;&gt;"VALID","BLOCKED",IF(I125&lt;&gt;"MATCH","UNRESOLVED",IF(J125&lt;&gt;"CLEAR","BLOCKED","READY"))))</x:f>
      </x:c>
    </x:row>
    <x:row r="126">
      <x:c r="A126" s="17"/>
      <x:c r="B126" s="17"/>
      <x:c r="C126" s="17"/>
      <x:c r="D126" s="17"/>
      <x:c r="E126" s="17"/>
      <x:c r="F126" s="17"/>
      <x:c r="G126" s="21" t="str">
        <x:f>IF(C126="","",IF(AND(COUNTIF(LISTS!$J$2:$J$8,C126)=1,IFERROR(FIND(C126,UPPER(C126)),0)=1),"VALID","INVALID"))</x:f>
      </x:c>
      <x:c r="H126" s="21" t="str">
        <x:f>IF(A126="","",IF(COUNTIF($A$6:$A$205,A126)&gt;1,"INVALID - DUPLICATE ID",IF(AND(COUNTIF(CLAIMS!$A$6:$A$205,B126)=1,G126="VALID"),"VALID","INVALID - CONTROL / CLAIM")))</x:f>
      </x:c>
      <x:c r="I126" s="21" t="str">
        <x:f>IF(A126="","",IF(COUNTIFS(CLAIMS!$A$6:$A$205,B126,CLAIMS!$T$6:$T$205,C126)=1,"MATCH","REVIEW"))</x:f>
      </x:c>
      <x:c r="J126" s="21" t="str">
        <x:f>IF(A126="","",IF(AND(OR(C126="PUBLISH SERVICE FACT",C126="PUBLISH OFFICIAL STATUS",C126="PUBLISH SCOPED CONTEXT"),COUNTIFS(CONFLICTS!$B$6:$B$205,B126,CONFLICTS!$H$6:$H$205,"YES",CONFLICTS!$I$6:$I$205,"OPEN",CONFLICTS!$R$6:$R$205,"VALID")&gt;0),"OPEN MATERIAL CONFLICT","CLEAR"))</x:f>
      </x:c>
      <x:c r="K126" s="21" t="str">
        <x:f>IF(A126="","",IF(H126&lt;&gt;"VALID","BLOCKED",IF(I126&lt;&gt;"MATCH","UNRESOLVED",IF(J126&lt;&gt;"CLEAR","BLOCKED","READY"))))</x:f>
      </x:c>
    </x:row>
    <x:row r="127">
      <x:c r="A127" s="17"/>
      <x:c r="B127" s="17"/>
      <x:c r="C127" s="17"/>
      <x:c r="D127" s="17"/>
      <x:c r="E127" s="17"/>
      <x:c r="F127" s="17"/>
      <x:c r="G127" s="21" t="str">
        <x:f>IF(C127="","",IF(AND(COUNTIF(LISTS!$J$2:$J$8,C127)=1,IFERROR(FIND(C127,UPPER(C127)),0)=1),"VALID","INVALID"))</x:f>
      </x:c>
      <x:c r="H127" s="21" t="str">
        <x:f>IF(A127="","",IF(COUNTIF($A$6:$A$205,A127)&gt;1,"INVALID - DUPLICATE ID",IF(AND(COUNTIF(CLAIMS!$A$6:$A$205,B127)=1,G127="VALID"),"VALID","INVALID - CONTROL / CLAIM")))</x:f>
      </x:c>
      <x:c r="I127" s="21" t="str">
        <x:f>IF(A127="","",IF(COUNTIFS(CLAIMS!$A$6:$A$205,B127,CLAIMS!$T$6:$T$205,C127)=1,"MATCH","REVIEW"))</x:f>
      </x:c>
      <x:c r="J127" s="21" t="str">
        <x:f>IF(A127="","",IF(AND(OR(C127="PUBLISH SERVICE FACT",C127="PUBLISH OFFICIAL STATUS",C127="PUBLISH SCOPED CONTEXT"),COUNTIFS(CONFLICTS!$B$6:$B$205,B127,CONFLICTS!$H$6:$H$205,"YES",CONFLICTS!$I$6:$I$205,"OPEN",CONFLICTS!$R$6:$R$205,"VALID")&gt;0),"OPEN MATERIAL CONFLICT","CLEAR"))</x:f>
      </x:c>
      <x:c r="K127" s="21" t="str">
        <x:f>IF(A127="","",IF(H127&lt;&gt;"VALID","BLOCKED",IF(I127&lt;&gt;"MATCH","UNRESOLVED",IF(J127&lt;&gt;"CLEAR","BLOCKED","READY"))))</x:f>
      </x:c>
    </x:row>
    <x:row r="128">
      <x:c r="A128" s="17"/>
      <x:c r="B128" s="17"/>
      <x:c r="C128" s="17"/>
      <x:c r="D128" s="17"/>
      <x:c r="E128" s="17"/>
      <x:c r="F128" s="17"/>
      <x:c r="G128" s="21" t="str">
        <x:f>IF(C128="","",IF(AND(COUNTIF(LISTS!$J$2:$J$8,C128)=1,IFERROR(FIND(C128,UPPER(C128)),0)=1),"VALID","INVALID"))</x:f>
      </x:c>
      <x:c r="H128" s="21" t="str">
        <x:f>IF(A128="","",IF(COUNTIF($A$6:$A$205,A128)&gt;1,"INVALID - DUPLICATE ID",IF(AND(COUNTIF(CLAIMS!$A$6:$A$205,B128)=1,G128="VALID"),"VALID","INVALID - CONTROL / CLAIM")))</x:f>
      </x:c>
      <x:c r="I128" s="21" t="str">
        <x:f>IF(A128="","",IF(COUNTIFS(CLAIMS!$A$6:$A$205,B128,CLAIMS!$T$6:$T$205,C128)=1,"MATCH","REVIEW"))</x:f>
      </x:c>
      <x:c r="J128" s="21" t="str">
        <x:f>IF(A128="","",IF(AND(OR(C128="PUBLISH SERVICE FACT",C128="PUBLISH OFFICIAL STATUS",C128="PUBLISH SCOPED CONTEXT"),COUNTIFS(CONFLICTS!$B$6:$B$205,B128,CONFLICTS!$H$6:$H$205,"YES",CONFLICTS!$I$6:$I$205,"OPEN",CONFLICTS!$R$6:$R$205,"VALID")&gt;0),"OPEN MATERIAL CONFLICT","CLEAR"))</x:f>
      </x:c>
      <x:c r="K128" s="21" t="str">
        <x:f>IF(A128="","",IF(H128&lt;&gt;"VALID","BLOCKED",IF(I128&lt;&gt;"MATCH","UNRESOLVED",IF(J128&lt;&gt;"CLEAR","BLOCKED","READY"))))</x:f>
      </x:c>
    </x:row>
    <x:row r="129">
      <x:c r="A129" s="17"/>
      <x:c r="B129" s="17"/>
      <x:c r="C129" s="17"/>
      <x:c r="D129" s="17"/>
      <x:c r="E129" s="17"/>
      <x:c r="F129" s="17"/>
      <x:c r="G129" s="21" t="str">
        <x:f>IF(C129="","",IF(AND(COUNTIF(LISTS!$J$2:$J$8,C129)=1,IFERROR(FIND(C129,UPPER(C129)),0)=1),"VALID","INVALID"))</x:f>
      </x:c>
      <x:c r="H129" s="21" t="str">
        <x:f>IF(A129="","",IF(COUNTIF($A$6:$A$205,A129)&gt;1,"INVALID - DUPLICATE ID",IF(AND(COUNTIF(CLAIMS!$A$6:$A$205,B129)=1,G129="VALID"),"VALID","INVALID - CONTROL / CLAIM")))</x:f>
      </x:c>
      <x:c r="I129" s="21" t="str">
        <x:f>IF(A129="","",IF(COUNTIFS(CLAIMS!$A$6:$A$205,B129,CLAIMS!$T$6:$T$205,C129)=1,"MATCH","REVIEW"))</x:f>
      </x:c>
      <x:c r="J129" s="21" t="str">
        <x:f>IF(A129="","",IF(AND(OR(C129="PUBLISH SERVICE FACT",C129="PUBLISH OFFICIAL STATUS",C129="PUBLISH SCOPED CONTEXT"),COUNTIFS(CONFLICTS!$B$6:$B$205,B129,CONFLICTS!$H$6:$H$205,"YES",CONFLICTS!$I$6:$I$205,"OPEN",CONFLICTS!$R$6:$R$205,"VALID")&gt;0),"OPEN MATERIAL CONFLICT","CLEAR"))</x:f>
      </x:c>
      <x:c r="K129" s="21" t="str">
        <x:f>IF(A129="","",IF(H129&lt;&gt;"VALID","BLOCKED",IF(I129&lt;&gt;"MATCH","UNRESOLVED",IF(J129&lt;&gt;"CLEAR","BLOCKED","READY"))))</x:f>
      </x:c>
    </x:row>
    <x:row r="130">
      <x:c r="A130" s="17"/>
      <x:c r="B130" s="17"/>
      <x:c r="C130" s="17"/>
      <x:c r="D130" s="17"/>
      <x:c r="E130" s="17"/>
      <x:c r="F130" s="17"/>
      <x:c r="G130" s="21" t="str">
        <x:f>IF(C130="","",IF(AND(COUNTIF(LISTS!$J$2:$J$8,C130)=1,IFERROR(FIND(C130,UPPER(C130)),0)=1),"VALID","INVALID"))</x:f>
      </x:c>
      <x:c r="H130" s="21" t="str">
        <x:f>IF(A130="","",IF(COUNTIF($A$6:$A$205,A130)&gt;1,"INVALID - DUPLICATE ID",IF(AND(COUNTIF(CLAIMS!$A$6:$A$205,B130)=1,G130="VALID"),"VALID","INVALID - CONTROL / CLAIM")))</x:f>
      </x:c>
      <x:c r="I130" s="21" t="str">
        <x:f>IF(A130="","",IF(COUNTIFS(CLAIMS!$A$6:$A$205,B130,CLAIMS!$T$6:$T$205,C130)=1,"MATCH","REVIEW"))</x:f>
      </x:c>
      <x:c r="J130" s="21" t="str">
        <x:f>IF(A130="","",IF(AND(OR(C130="PUBLISH SERVICE FACT",C130="PUBLISH OFFICIAL STATUS",C130="PUBLISH SCOPED CONTEXT"),COUNTIFS(CONFLICTS!$B$6:$B$205,B130,CONFLICTS!$H$6:$H$205,"YES",CONFLICTS!$I$6:$I$205,"OPEN",CONFLICTS!$R$6:$R$205,"VALID")&gt;0),"OPEN MATERIAL CONFLICT","CLEAR"))</x:f>
      </x:c>
      <x:c r="K130" s="21" t="str">
        <x:f>IF(A130="","",IF(H130&lt;&gt;"VALID","BLOCKED",IF(I130&lt;&gt;"MATCH","UNRESOLVED",IF(J130&lt;&gt;"CLEAR","BLOCKED","READY"))))</x:f>
      </x:c>
    </x:row>
    <x:row r="131">
      <x:c r="A131" s="17"/>
      <x:c r="B131" s="17"/>
      <x:c r="C131" s="17"/>
      <x:c r="D131" s="17"/>
      <x:c r="E131" s="17"/>
      <x:c r="F131" s="17"/>
      <x:c r="G131" s="21" t="str">
        <x:f>IF(C131="","",IF(AND(COUNTIF(LISTS!$J$2:$J$8,C131)=1,IFERROR(FIND(C131,UPPER(C131)),0)=1),"VALID","INVALID"))</x:f>
      </x:c>
      <x:c r="H131" s="21" t="str">
        <x:f>IF(A131="","",IF(COUNTIF($A$6:$A$205,A131)&gt;1,"INVALID - DUPLICATE ID",IF(AND(COUNTIF(CLAIMS!$A$6:$A$205,B131)=1,G131="VALID"),"VALID","INVALID - CONTROL / CLAIM")))</x:f>
      </x:c>
      <x:c r="I131" s="21" t="str">
        <x:f>IF(A131="","",IF(COUNTIFS(CLAIMS!$A$6:$A$205,B131,CLAIMS!$T$6:$T$205,C131)=1,"MATCH","REVIEW"))</x:f>
      </x:c>
      <x:c r="J131" s="21" t="str">
        <x:f>IF(A131="","",IF(AND(OR(C131="PUBLISH SERVICE FACT",C131="PUBLISH OFFICIAL STATUS",C131="PUBLISH SCOPED CONTEXT"),COUNTIFS(CONFLICTS!$B$6:$B$205,B131,CONFLICTS!$H$6:$H$205,"YES",CONFLICTS!$I$6:$I$205,"OPEN",CONFLICTS!$R$6:$R$205,"VALID")&gt;0),"OPEN MATERIAL CONFLICT","CLEAR"))</x:f>
      </x:c>
      <x:c r="K131" s="21" t="str">
        <x:f>IF(A131="","",IF(H131&lt;&gt;"VALID","BLOCKED",IF(I131&lt;&gt;"MATCH","UNRESOLVED",IF(J131&lt;&gt;"CLEAR","BLOCKED","READY"))))</x:f>
      </x:c>
    </x:row>
    <x:row r="132">
      <x:c r="A132" s="17"/>
      <x:c r="B132" s="17"/>
      <x:c r="C132" s="17"/>
      <x:c r="D132" s="17"/>
      <x:c r="E132" s="17"/>
      <x:c r="F132" s="17"/>
      <x:c r="G132" s="21" t="str">
        <x:f>IF(C132="","",IF(AND(COUNTIF(LISTS!$J$2:$J$8,C132)=1,IFERROR(FIND(C132,UPPER(C132)),0)=1),"VALID","INVALID"))</x:f>
      </x:c>
      <x:c r="H132" s="21" t="str">
        <x:f>IF(A132="","",IF(COUNTIF($A$6:$A$205,A132)&gt;1,"INVALID - DUPLICATE ID",IF(AND(COUNTIF(CLAIMS!$A$6:$A$205,B132)=1,G132="VALID"),"VALID","INVALID - CONTROL / CLAIM")))</x:f>
      </x:c>
      <x:c r="I132" s="21" t="str">
        <x:f>IF(A132="","",IF(COUNTIFS(CLAIMS!$A$6:$A$205,B132,CLAIMS!$T$6:$T$205,C132)=1,"MATCH","REVIEW"))</x:f>
      </x:c>
      <x:c r="J132" s="21" t="str">
        <x:f>IF(A132="","",IF(AND(OR(C132="PUBLISH SERVICE FACT",C132="PUBLISH OFFICIAL STATUS",C132="PUBLISH SCOPED CONTEXT"),COUNTIFS(CONFLICTS!$B$6:$B$205,B132,CONFLICTS!$H$6:$H$205,"YES",CONFLICTS!$I$6:$I$205,"OPEN",CONFLICTS!$R$6:$R$205,"VALID")&gt;0),"OPEN MATERIAL CONFLICT","CLEAR"))</x:f>
      </x:c>
      <x:c r="K132" s="21" t="str">
        <x:f>IF(A132="","",IF(H132&lt;&gt;"VALID","BLOCKED",IF(I132&lt;&gt;"MATCH","UNRESOLVED",IF(J132&lt;&gt;"CLEAR","BLOCKED","READY"))))</x:f>
      </x:c>
    </x:row>
    <x:row r="133">
      <x:c r="A133" s="17"/>
      <x:c r="B133" s="17"/>
      <x:c r="C133" s="17"/>
      <x:c r="D133" s="17"/>
      <x:c r="E133" s="17"/>
      <x:c r="F133" s="17"/>
      <x:c r="G133" s="21" t="str">
        <x:f>IF(C133="","",IF(AND(COUNTIF(LISTS!$J$2:$J$8,C133)=1,IFERROR(FIND(C133,UPPER(C133)),0)=1),"VALID","INVALID"))</x:f>
      </x:c>
      <x:c r="H133" s="21" t="str">
        <x:f>IF(A133="","",IF(COUNTIF($A$6:$A$205,A133)&gt;1,"INVALID - DUPLICATE ID",IF(AND(COUNTIF(CLAIMS!$A$6:$A$205,B133)=1,G133="VALID"),"VALID","INVALID - CONTROL / CLAIM")))</x:f>
      </x:c>
      <x:c r="I133" s="21" t="str">
        <x:f>IF(A133="","",IF(COUNTIFS(CLAIMS!$A$6:$A$205,B133,CLAIMS!$T$6:$T$205,C133)=1,"MATCH","REVIEW"))</x:f>
      </x:c>
      <x:c r="J133" s="21" t="str">
        <x:f>IF(A133="","",IF(AND(OR(C133="PUBLISH SERVICE FACT",C133="PUBLISH OFFICIAL STATUS",C133="PUBLISH SCOPED CONTEXT"),COUNTIFS(CONFLICTS!$B$6:$B$205,B133,CONFLICTS!$H$6:$H$205,"YES",CONFLICTS!$I$6:$I$205,"OPEN",CONFLICTS!$R$6:$R$205,"VALID")&gt;0),"OPEN MATERIAL CONFLICT","CLEAR"))</x:f>
      </x:c>
      <x:c r="K133" s="21" t="str">
        <x:f>IF(A133="","",IF(H133&lt;&gt;"VALID","BLOCKED",IF(I133&lt;&gt;"MATCH","UNRESOLVED",IF(J133&lt;&gt;"CLEAR","BLOCKED","READY"))))</x:f>
      </x:c>
    </x:row>
    <x:row r="134">
      <x:c r="A134" s="17"/>
      <x:c r="B134" s="17"/>
      <x:c r="C134" s="17"/>
      <x:c r="D134" s="17"/>
      <x:c r="E134" s="17"/>
      <x:c r="F134" s="17"/>
      <x:c r="G134" s="21" t="str">
        <x:f>IF(C134="","",IF(AND(COUNTIF(LISTS!$J$2:$J$8,C134)=1,IFERROR(FIND(C134,UPPER(C134)),0)=1),"VALID","INVALID"))</x:f>
      </x:c>
      <x:c r="H134" s="21" t="str">
        <x:f>IF(A134="","",IF(COUNTIF($A$6:$A$205,A134)&gt;1,"INVALID - DUPLICATE ID",IF(AND(COUNTIF(CLAIMS!$A$6:$A$205,B134)=1,G134="VALID"),"VALID","INVALID - CONTROL / CLAIM")))</x:f>
      </x:c>
      <x:c r="I134" s="21" t="str">
        <x:f>IF(A134="","",IF(COUNTIFS(CLAIMS!$A$6:$A$205,B134,CLAIMS!$T$6:$T$205,C134)=1,"MATCH","REVIEW"))</x:f>
      </x:c>
      <x:c r="J134" s="21" t="str">
        <x:f>IF(A134="","",IF(AND(OR(C134="PUBLISH SERVICE FACT",C134="PUBLISH OFFICIAL STATUS",C134="PUBLISH SCOPED CONTEXT"),COUNTIFS(CONFLICTS!$B$6:$B$205,B134,CONFLICTS!$H$6:$H$205,"YES",CONFLICTS!$I$6:$I$205,"OPEN",CONFLICTS!$R$6:$R$205,"VALID")&gt;0),"OPEN MATERIAL CONFLICT","CLEAR"))</x:f>
      </x:c>
      <x:c r="K134" s="21" t="str">
        <x:f>IF(A134="","",IF(H134&lt;&gt;"VALID","BLOCKED",IF(I134&lt;&gt;"MATCH","UNRESOLVED",IF(J134&lt;&gt;"CLEAR","BLOCKED","READY"))))</x:f>
      </x:c>
    </x:row>
    <x:row r="135">
      <x:c r="A135" s="17"/>
      <x:c r="B135" s="17"/>
      <x:c r="C135" s="17"/>
      <x:c r="D135" s="17"/>
      <x:c r="E135" s="17"/>
      <x:c r="F135" s="17"/>
      <x:c r="G135" s="21" t="str">
        <x:f>IF(C135="","",IF(AND(COUNTIF(LISTS!$J$2:$J$8,C135)=1,IFERROR(FIND(C135,UPPER(C135)),0)=1),"VALID","INVALID"))</x:f>
      </x:c>
      <x:c r="H135" s="21" t="str">
        <x:f>IF(A135="","",IF(COUNTIF($A$6:$A$205,A135)&gt;1,"INVALID - DUPLICATE ID",IF(AND(COUNTIF(CLAIMS!$A$6:$A$205,B135)=1,G135="VALID"),"VALID","INVALID - CONTROL / CLAIM")))</x:f>
      </x:c>
      <x:c r="I135" s="21" t="str">
        <x:f>IF(A135="","",IF(COUNTIFS(CLAIMS!$A$6:$A$205,B135,CLAIMS!$T$6:$T$205,C135)=1,"MATCH","REVIEW"))</x:f>
      </x:c>
      <x:c r="J135" s="21" t="str">
        <x:f>IF(A135="","",IF(AND(OR(C135="PUBLISH SERVICE FACT",C135="PUBLISH OFFICIAL STATUS",C135="PUBLISH SCOPED CONTEXT"),COUNTIFS(CONFLICTS!$B$6:$B$205,B135,CONFLICTS!$H$6:$H$205,"YES",CONFLICTS!$I$6:$I$205,"OPEN",CONFLICTS!$R$6:$R$205,"VALID")&gt;0),"OPEN MATERIAL CONFLICT","CLEAR"))</x:f>
      </x:c>
      <x:c r="K135" s="21" t="str">
        <x:f>IF(A135="","",IF(H135&lt;&gt;"VALID","BLOCKED",IF(I135&lt;&gt;"MATCH","UNRESOLVED",IF(J135&lt;&gt;"CLEAR","BLOCKED","READY"))))</x:f>
      </x:c>
    </x:row>
    <x:row r="136">
      <x:c r="A136" s="17"/>
      <x:c r="B136" s="17"/>
      <x:c r="C136" s="17"/>
      <x:c r="D136" s="17"/>
      <x:c r="E136" s="17"/>
      <x:c r="F136" s="17"/>
      <x:c r="G136" s="21" t="str">
        <x:f>IF(C136="","",IF(AND(COUNTIF(LISTS!$J$2:$J$8,C136)=1,IFERROR(FIND(C136,UPPER(C136)),0)=1),"VALID","INVALID"))</x:f>
      </x:c>
      <x:c r="H136" s="21" t="str">
        <x:f>IF(A136="","",IF(COUNTIF($A$6:$A$205,A136)&gt;1,"INVALID - DUPLICATE ID",IF(AND(COUNTIF(CLAIMS!$A$6:$A$205,B136)=1,G136="VALID"),"VALID","INVALID - CONTROL / CLAIM")))</x:f>
      </x:c>
      <x:c r="I136" s="21" t="str">
        <x:f>IF(A136="","",IF(COUNTIFS(CLAIMS!$A$6:$A$205,B136,CLAIMS!$T$6:$T$205,C136)=1,"MATCH","REVIEW"))</x:f>
      </x:c>
      <x:c r="J136" s="21" t="str">
        <x:f>IF(A136="","",IF(AND(OR(C136="PUBLISH SERVICE FACT",C136="PUBLISH OFFICIAL STATUS",C136="PUBLISH SCOPED CONTEXT"),COUNTIFS(CONFLICTS!$B$6:$B$205,B136,CONFLICTS!$H$6:$H$205,"YES",CONFLICTS!$I$6:$I$205,"OPEN",CONFLICTS!$R$6:$R$205,"VALID")&gt;0),"OPEN MATERIAL CONFLICT","CLEAR"))</x:f>
      </x:c>
      <x:c r="K136" s="21" t="str">
        <x:f>IF(A136="","",IF(H136&lt;&gt;"VALID","BLOCKED",IF(I136&lt;&gt;"MATCH","UNRESOLVED",IF(J136&lt;&gt;"CLEAR","BLOCKED","READY"))))</x:f>
      </x:c>
    </x:row>
    <x:row r="137">
      <x:c r="A137" s="17"/>
      <x:c r="B137" s="17"/>
      <x:c r="C137" s="17"/>
      <x:c r="D137" s="17"/>
      <x:c r="E137" s="17"/>
      <x:c r="F137" s="17"/>
      <x:c r="G137" s="21" t="str">
        <x:f>IF(C137="","",IF(AND(COUNTIF(LISTS!$J$2:$J$8,C137)=1,IFERROR(FIND(C137,UPPER(C137)),0)=1),"VALID","INVALID"))</x:f>
      </x:c>
      <x:c r="H137" s="21" t="str">
        <x:f>IF(A137="","",IF(COUNTIF($A$6:$A$205,A137)&gt;1,"INVALID - DUPLICATE ID",IF(AND(COUNTIF(CLAIMS!$A$6:$A$205,B137)=1,G137="VALID"),"VALID","INVALID - CONTROL / CLAIM")))</x:f>
      </x:c>
      <x:c r="I137" s="21" t="str">
        <x:f>IF(A137="","",IF(COUNTIFS(CLAIMS!$A$6:$A$205,B137,CLAIMS!$T$6:$T$205,C137)=1,"MATCH","REVIEW"))</x:f>
      </x:c>
      <x:c r="J137" s="21" t="str">
        <x:f>IF(A137="","",IF(AND(OR(C137="PUBLISH SERVICE FACT",C137="PUBLISH OFFICIAL STATUS",C137="PUBLISH SCOPED CONTEXT"),COUNTIFS(CONFLICTS!$B$6:$B$205,B137,CONFLICTS!$H$6:$H$205,"YES",CONFLICTS!$I$6:$I$205,"OPEN",CONFLICTS!$R$6:$R$205,"VALID")&gt;0),"OPEN MATERIAL CONFLICT","CLEAR"))</x:f>
      </x:c>
      <x:c r="K137" s="21" t="str">
        <x:f>IF(A137="","",IF(H137&lt;&gt;"VALID","BLOCKED",IF(I137&lt;&gt;"MATCH","UNRESOLVED",IF(J137&lt;&gt;"CLEAR","BLOCKED","READY"))))</x:f>
      </x:c>
    </x:row>
    <x:row r="138">
      <x:c r="A138" s="17"/>
      <x:c r="B138" s="17"/>
      <x:c r="C138" s="17"/>
      <x:c r="D138" s="17"/>
      <x:c r="E138" s="17"/>
      <x:c r="F138" s="17"/>
      <x:c r="G138" s="21" t="str">
        <x:f>IF(C138="","",IF(AND(COUNTIF(LISTS!$J$2:$J$8,C138)=1,IFERROR(FIND(C138,UPPER(C138)),0)=1),"VALID","INVALID"))</x:f>
      </x:c>
      <x:c r="H138" s="21" t="str">
        <x:f>IF(A138="","",IF(COUNTIF($A$6:$A$205,A138)&gt;1,"INVALID - DUPLICATE ID",IF(AND(COUNTIF(CLAIMS!$A$6:$A$205,B138)=1,G138="VALID"),"VALID","INVALID - CONTROL / CLAIM")))</x:f>
      </x:c>
      <x:c r="I138" s="21" t="str">
        <x:f>IF(A138="","",IF(COUNTIFS(CLAIMS!$A$6:$A$205,B138,CLAIMS!$T$6:$T$205,C138)=1,"MATCH","REVIEW"))</x:f>
      </x:c>
      <x:c r="J138" s="21" t="str">
        <x:f>IF(A138="","",IF(AND(OR(C138="PUBLISH SERVICE FACT",C138="PUBLISH OFFICIAL STATUS",C138="PUBLISH SCOPED CONTEXT"),COUNTIFS(CONFLICTS!$B$6:$B$205,B138,CONFLICTS!$H$6:$H$205,"YES",CONFLICTS!$I$6:$I$205,"OPEN",CONFLICTS!$R$6:$R$205,"VALID")&gt;0),"OPEN MATERIAL CONFLICT","CLEAR"))</x:f>
      </x:c>
      <x:c r="K138" s="21" t="str">
        <x:f>IF(A138="","",IF(H138&lt;&gt;"VALID","BLOCKED",IF(I138&lt;&gt;"MATCH","UNRESOLVED",IF(J138&lt;&gt;"CLEAR","BLOCKED","READY"))))</x:f>
      </x:c>
    </x:row>
    <x:row r="139">
      <x:c r="A139" s="17"/>
      <x:c r="B139" s="17"/>
      <x:c r="C139" s="17"/>
      <x:c r="D139" s="17"/>
      <x:c r="E139" s="17"/>
      <x:c r="F139" s="17"/>
      <x:c r="G139" s="21" t="str">
        <x:f>IF(C139="","",IF(AND(COUNTIF(LISTS!$J$2:$J$8,C139)=1,IFERROR(FIND(C139,UPPER(C139)),0)=1),"VALID","INVALID"))</x:f>
      </x:c>
      <x:c r="H139" s="21" t="str">
        <x:f>IF(A139="","",IF(COUNTIF($A$6:$A$205,A139)&gt;1,"INVALID - DUPLICATE ID",IF(AND(COUNTIF(CLAIMS!$A$6:$A$205,B139)=1,G139="VALID"),"VALID","INVALID - CONTROL / CLAIM")))</x:f>
      </x:c>
      <x:c r="I139" s="21" t="str">
        <x:f>IF(A139="","",IF(COUNTIFS(CLAIMS!$A$6:$A$205,B139,CLAIMS!$T$6:$T$205,C139)=1,"MATCH","REVIEW"))</x:f>
      </x:c>
      <x:c r="J139" s="21" t="str">
        <x:f>IF(A139="","",IF(AND(OR(C139="PUBLISH SERVICE FACT",C139="PUBLISH OFFICIAL STATUS",C139="PUBLISH SCOPED CONTEXT"),COUNTIFS(CONFLICTS!$B$6:$B$205,B139,CONFLICTS!$H$6:$H$205,"YES",CONFLICTS!$I$6:$I$205,"OPEN",CONFLICTS!$R$6:$R$205,"VALID")&gt;0),"OPEN MATERIAL CONFLICT","CLEAR"))</x:f>
      </x:c>
      <x:c r="K139" s="21" t="str">
        <x:f>IF(A139="","",IF(H139&lt;&gt;"VALID","BLOCKED",IF(I139&lt;&gt;"MATCH","UNRESOLVED",IF(J139&lt;&gt;"CLEAR","BLOCKED","READY"))))</x:f>
      </x:c>
    </x:row>
    <x:row r="140">
      <x:c r="A140" s="17"/>
      <x:c r="B140" s="17"/>
      <x:c r="C140" s="17"/>
      <x:c r="D140" s="17"/>
      <x:c r="E140" s="17"/>
      <x:c r="F140" s="17"/>
      <x:c r="G140" s="21" t="str">
        <x:f>IF(C140="","",IF(AND(COUNTIF(LISTS!$J$2:$J$8,C140)=1,IFERROR(FIND(C140,UPPER(C140)),0)=1),"VALID","INVALID"))</x:f>
      </x:c>
      <x:c r="H140" s="21" t="str">
        <x:f>IF(A140="","",IF(COUNTIF($A$6:$A$205,A140)&gt;1,"INVALID - DUPLICATE ID",IF(AND(COUNTIF(CLAIMS!$A$6:$A$205,B140)=1,G140="VALID"),"VALID","INVALID - CONTROL / CLAIM")))</x:f>
      </x:c>
      <x:c r="I140" s="21" t="str">
        <x:f>IF(A140="","",IF(COUNTIFS(CLAIMS!$A$6:$A$205,B140,CLAIMS!$T$6:$T$205,C140)=1,"MATCH","REVIEW"))</x:f>
      </x:c>
      <x:c r="J140" s="21" t="str">
        <x:f>IF(A140="","",IF(AND(OR(C140="PUBLISH SERVICE FACT",C140="PUBLISH OFFICIAL STATUS",C140="PUBLISH SCOPED CONTEXT"),COUNTIFS(CONFLICTS!$B$6:$B$205,B140,CONFLICTS!$H$6:$H$205,"YES",CONFLICTS!$I$6:$I$205,"OPEN",CONFLICTS!$R$6:$R$205,"VALID")&gt;0),"OPEN MATERIAL CONFLICT","CLEAR"))</x:f>
      </x:c>
      <x:c r="K140" s="21" t="str">
        <x:f>IF(A140="","",IF(H140&lt;&gt;"VALID","BLOCKED",IF(I140&lt;&gt;"MATCH","UNRESOLVED",IF(J140&lt;&gt;"CLEAR","BLOCKED","READY"))))</x:f>
      </x:c>
    </x:row>
    <x:row r="141">
      <x:c r="A141" s="17"/>
      <x:c r="B141" s="17"/>
      <x:c r="C141" s="17"/>
      <x:c r="D141" s="17"/>
      <x:c r="E141" s="17"/>
      <x:c r="F141" s="17"/>
      <x:c r="G141" s="21" t="str">
        <x:f>IF(C141="","",IF(AND(COUNTIF(LISTS!$J$2:$J$8,C141)=1,IFERROR(FIND(C141,UPPER(C141)),0)=1),"VALID","INVALID"))</x:f>
      </x:c>
      <x:c r="H141" s="21" t="str">
        <x:f>IF(A141="","",IF(COUNTIF($A$6:$A$205,A141)&gt;1,"INVALID - DUPLICATE ID",IF(AND(COUNTIF(CLAIMS!$A$6:$A$205,B141)=1,G141="VALID"),"VALID","INVALID - CONTROL / CLAIM")))</x:f>
      </x:c>
      <x:c r="I141" s="21" t="str">
        <x:f>IF(A141="","",IF(COUNTIFS(CLAIMS!$A$6:$A$205,B141,CLAIMS!$T$6:$T$205,C141)=1,"MATCH","REVIEW"))</x:f>
      </x:c>
      <x:c r="J141" s="21" t="str">
        <x:f>IF(A141="","",IF(AND(OR(C141="PUBLISH SERVICE FACT",C141="PUBLISH OFFICIAL STATUS",C141="PUBLISH SCOPED CONTEXT"),COUNTIFS(CONFLICTS!$B$6:$B$205,B141,CONFLICTS!$H$6:$H$205,"YES",CONFLICTS!$I$6:$I$205,"OPEN",CONFLICTS!$R$6:$R$205,"VALID")&gt;0),"OPEN MATERIAL CONFLICT","CLEAR"))</x:f>
      </x:c>
      <x:c r="K141" s="21" t="str">
        <x:f>IF(A141="","",IF(H141&lt;&gt;"VALID","BLOCKED",IF(I141&lt;&gt;"MATCH","UNRESOLVED",IF(J141&lt;&gt;"CLEAR","BLOCKED","READY"))))</x:f>
      </x:c>
    </x:row>
    <x:row r="142">
      <x:c r="A142" s="17"/>
      <x:c r="B142" s="17"/>
      <x:c r="C142" s="17"/>
      <x:c r="D142" s="17"/>
      <x:c r="E142" s="17"/>
      <x:c r="F142" s="17"/>
      <x:c r="G142" s="21" t="str">
        <x:f>IF(C142="","",IF(AND(COUNTIF(LISTS!$J$2:$J$8,C142)=1,IFERROR(FIND(C142,UPPER(C142)),0)=1),"VALID","INVALID"))</x:f>
      </x:c>
      <x:c r="H142" s="21" t="str">
        <x:f>IF(A142="","",IF(COUNTIF($A$6:$A$205,A142)&gt;1,"INVALID - DUPLICATE ID",IF(AND(COUNTIF(CLAIMS!$A$6:$A$205,B142)=1,G142="VALID"),"VALID","INVALID - CONTROL / CLAIM")))</x:f>
      </x:c>
      <x:c r="I142" s="21" t="str">
        <x:f>IF(A142="","",IF(COUNTIFS(CLAIMS!$A$6:$A$205,B142,CLAIMS!$T$6:$T$205,C142)=1,"MATCH","REVIEW"))</x:f>
      </x:c>
      <x:c r="J142" s="21" t="str">
        <x:f>IF(A142="","",IF(AND(OR(C142="PUBLISH SERVICE FACT",C142="PUBLISH OFFICIAL STATUS",C142="PUBLISH SCOPED CONTEXT"),COUNTIFS(CONFLICTS!$B$6:$B$205,B142,CONFLICTS!$H$6:$H$205,"YES",CONFLICTS!$I$6:$I$205,"OPEN",CONFLICTS!$R$6:$R$205,"VALID")&gt;0),"OPEN MATERIAL CONFLICT","CLEAR"))</x:f>
      </x:c>
      <x:c r="K142" s="21" t="str">
        <x:f>IF(A142="","",IF(H142&lt;&gt;"VALID","BLOCKED",IF(I142&lt;&gt;"MATCH","UNRESOLVED",IF(J142&lt;&gt;"CLEAR","BLOCKED","READY"))))</x:f>
      </x:c>
    </x:row>
    <x:row r="143">
      <x:c r="A143" s="17"/>
      <x:c r="B143" s="17"/>
      <x:c r="C143" s="17"/>
      <x:c r="D143" s="17"/>
      <x:c r="E143" s="17"/>
      <x:c r="F143" s="17"/>
      <x:c r="G143" s="21" t="str">
        <x:f>IF(C143="","",IF(AND(COUNTIF(LISTS!$J$2:$J$8,C143)=1,IFERROR(FIND(C143,UPPER(C143)),0)=1),"VALID","INVALID"))</x:f>
      </x:c>
      <x:c r="H143" s="21" t="str">
        <x:f>IF(A143="","",IF(COUNTIF($A$6:$A$205,A143)&gt;1,"INVALID - DUPLICATE ID",IF(AND(COUNTIF(CLAIMS!$A$6:$A$205,B143)=1,G143="VALID"),"VALID","INVALID - CONTROL / CLAIM")))</x:f>
      </x:c>
      <x:c r="I143" s="21" t="str">
        <x:f>IF(A143="","",IF(COUNTIFS(CLAIMS!$A$6:$A$205,B143,CLAIMS!$T$6:$T$205,C143)=1,"MATCH","REVIEW"))</x:f>
      </x:c>
      <x:c r="J143" s="21" t="str">
        <x:f>IF(A143="","",IF(AND(OR(C143="PUBLISH SERVICE FACT",C143="PUBLISH OFFICIAL STATUS",C143="PUBLISH SCOPED CONTEXT"),COUNTIFS(CONFLICTS!$B$6:$B$205,B143,CONFLICTS!$H$6:$H$205,"YES",CONFLICTS!$I$6:$I$205,"OPEN",CONFLICTS!$R$6:$R$205,"VALID")&gt;0),"OPEN MATERIAL CONFLICT","CLEAR"))</x:f>
      </x:c>
      <x:c r="K143" s="21" t="str">
        <x:f>IF(A143="","",IF(H143&lt;&gt;"VALID","BLOCKED",IF(I143&lt;&gt;"MATCH","UNRESOLVED",IF(J143&lt;&gt;"CLEAR","BLOCKED","READY"))))</x:f>
      </x:c>
    </x:row>
    <x:row r="144">
      <x:c r="A144" s="17"/>
      <x:c r="B144" s="17"/>
      <x:c r="C144" s="17"/>
      <x:c r="D144" s="17"/>
      <x:c r="E144" s="17"/>
      <x:c r="F144" s="17"/>
      <x:c r="G144" s="21" t="str">
        <x:f>IF(C144="","",IF(AND(COUNTIF(LISTS!$J$2:$J$8,C144)=1,IFERROR(FIND(C144,UPPER(C144)),0)=1),"VALID","INVALID"))</x:f>
      </x:c>
      <x:c r="H144" s="21" t="str">
        <x:f>IF(A144="","",IF(COUNTIF($A$6:$A$205,A144)&gt;1,"INVALID - DUPLICATE ID",IF(AND(COUNTIF(CLAIMS!$A$6:$A$205,B144)=1,G144="VALID"),"VALID","INVALID - CONTROL / CLAIM")))</x:f>
      </x:c>
      <x:c r="I144" s="21" t="str">
        <x:f>IF(A144="","",IF(COUNTIFS(CLAIMS!$A$6:$A$205,B144,CLAIMS!$T$6:$T$205,C144)=1,"MATCH","REVIEW"))</x:f>
      </x:c>
      <x:c r="J144" s="21" t="str">
        <x:f>IF(A144="","",IF(AND(OR(C144="PUBLISH SERVICE FACT",C144="PUBLISH OFFICIAL STATUS",C144="PUBLISH SCOPED CONTEXT"),COUNTIFS(CONFLICTS!$B$6:$B$205,B144,CONFLICTS!$H$6:$H$205,"YES",CONFLICTS!$I$6:$I$205,"OPEN",CONFLICTS!$R$6:$R$205,"VALID")&gt;0),"OPEN MATERIAL CONFLICT","CLEAR"))</x:f>
      </x:c>
      <x:c r="K144" s="21" t="str">
        <x:f>IF(A144="","",IF(H144&lt;&gt;"VALID","BLOCKED",IF(I144&lt;&gt;"MATCH","UNRESOLVED",IF(J144&lt;&gt;"CLEAR","BLOCKED","READY"))))</x:f>
      </x:c>
    </x:row>
    <x:row r="145">
      <x:c r="A145" s="17"/>
      <x:c r="B145" s="17"/>
      <x:c r="C145" s="17"/>
      <x:c r="D145" s="17"/>
      <x:c r="E145" s="17"/>
      <x:c r="F145" s="17"/>
      <x:c r="G145" s="21" t="str">
        <x:f>IF(C145="","",IF(AND(COUNTIF(LISTS!$J$2:$J$8,C145)=1,IFERROR(FIND(C145,UPPER(C145)),0)=1),"VALID","INVALID"))</x:f>
      </x:c>
      <x:c r="H145" s="21" t="str">
        <x:f>IF(A145="","",IF(COUNTIF($A$6:$A$205,A145)&gt;1,"INVALID - DUPLICATE ID",IF(AND(COUNTIF(CLAIMS!$A$6:$A$205,B145)=1,G145="VALID"),"VALID","INVALID - CONTROL / CLAIM")))</x:f>
      </x:c>
      <x:c r="I145" s="21" t="str">
        <x:f>IF(A145="","",IF(COUNTIFS(CLAIMS!$A$6:$A$205,B145,CLAIMS!$T$6:$T$205,C145)=1,"MATCH","REVIEW"))</x:f>
      </x:c>
      <x:c r="J145" s="21" t="str">
        <x:f>IF(A145="","",IF(AND(OR(C145="PUBLISH SERVICE FACT",C145="PUBLISH OFFICIAL STATUS",C145="PUBLISH SCOPED CONTEXT"),COUNTIFS(CONFLICTS!$B$6:$B$205,B145,CONFLICTS!$H$6:$H$205,"YES",CONFLICTS!$I$6:$I$205,"OPEN",CONFLICTS!$R$6:$R$205,"VALID")&gt;0),"OPEN MATERIAL CONFLICT","CLEAR"))</x:f>
      </x:c>
      <x:c r="K145" s="21" t="str">
        <x:f>IF(A145="","",IF(H145&lt;&gt;"VALID","BLOCKED",IF(I145&lt;&gt;"MATCH","UNRESOLVED",IF(J145&lt;&gt;"CLEAR","BLOCKED","READY"))))</x:f>
      </x:c>
    </x:row>
    <x:row r="146">
      <x:c r="A146" s="17"/>
      <x:c r="B146" s="17"/>
      <x:c r="C146" s="17"/>
      <x:c r="D146" s="17"/>
      <x:c r="E146" s="17"/>
      <x:c r="F146" s="17"/>
      <x:c r="G146" s="21" t="str">
        <x:f>IF(C146="","",IF(AND(COUNTIF(LISTS!$J$2:$J$8,C146)=1,IFERROR(FIND(C146,UPPER(C146)),0)=1),"VALID","INVALID"))</x:f>
      </x:c>
      <x:c r="H146" s="21" t="str">
        <x:f>IF(A146="","",IF(COUNTIF($A$6:$A$205,A146)&gt;1,"INVALID - DUPLICATE ID",IF(AND(COUNTIF(CLAIMS!$A$6:$A$205,B146)=1,G146="VALID"),"VALID","INVALID - CONTROL / CLAIM")))</x:f>
      </x:c>
      <x:c r="I146" s="21" t="str">
        <x:f>IF(A146="","",IF(COUNTIFS(CLAIMS!$A$6:$A$205,B146,CLAIMS!$T$6:$T$205,C146)=1,"MATCH","REVIEW"))</x:f>
      </x:c>
      <x:c r="J146" s="21" t="str">
        <x:f>IF(A146="","",IF(AND(OR(C146="PUBLISH SERVICE FACT",C146="PUBLISH OFFICIAL STATUS",C146="PUBLISH SCOPED CONTEXT"),COUNTIFS(CONFLICTS!$B$6:$B$205,B146,CONFLICTS!$H$6:$H$205,"YES",CONFLICTS!$I$6:$I$205,"OPEN",CONFLICTS!$R$6:$R$205,"VALID")&gt;0),"OPEN MATERIAL CONFLICT","CLEAR"))</x:f>
      </x:c>
      <x:c r="K146" s="21" t="str">
        <x:f>IF(A146="","",IF(H146&lt;&gt;"VALID","BLOCKED",IF(I146&lt;&gt;"MATCH","UNRESOLVED",IF(J146&lt;&gt;"CLEAR","BLOCKED","READY"))))</x:f>
      </x:c>
    </x:row>
    <x:row r="147">
      <x:c r="A147" s="17"/>
      <x:c r="B147" s="17"/>
      <x:c r="C147" s="17"/>
      <x:c r="D147" s="17"/>
      <x:c r="E147" s="17"/>
      <x:c r="F147" s="17"/>
      <x:c r="G147" s="21" t="str">
        <x:f>IF(C147="","",IF(AND(COUNTIF(LISTS!$J$2:$J$8,C147)=1,IFERROR(FIND(C147,UPPER(C147)),0)=1),"VALID","INVALID"))</x:f>
      </x:c>
      <x:c r="H147" s="21" t="str">
        <x:f>IF(A147="","",IF(COUNTIF($A$6:$A$205,A147)&gt;1,"INVALID - DUPLICATE ID",IF(AND(COUNTIF(CLAIMS!$A$6:$A$205,B147)=1,G147="VALID"),"VALID","INVALID - CONTROL / CLAIM")))</x:f>
      </x:c>
      <x:c r="I147" s="21" t="str">
        <x:f>IF(A147="","",IF(COUNTIFS(CLAIMS!$A$6:$A$205,B147,CLAIMS!$T$6:$T$205,C147)=1,"MATCH","REVIEW"))</x:f>
      </x:c>
      <x:c r="J147" s="21" t="str">
        <x:f>IF(A147="","",IF(AND(OR(C147="PUBLISH SERVICE FACT",C147="PUBLISH OFFICIAL STATUS",C147="PUBLISH SCOPED CONTEXT"),COUNTIFS(CONFLICTS!$B$6:$B$205,B147,CONFLICTS!$H$6:$H$205,"YES",CONFLICTS!$I$6:$I$205,"OPEN",CONFLICTS!$R$6:$R$205,"VALID")&gt;0),"OPEN MATERIAL CONFLICT","CLEAR"))</x:f>
      </x:c>
      <x:c r="K147" s="21" t="str">
        <x:f>IF(A147="","",IF(H147&lt;&gt;"VALID","BLOCKED",IF(I147&lt;&gt;"MATCH","UNRESOLVED",IF(J147&lt;&gt;"CLEAR","BLOCKED","READY"))))</x:f>
      </x:c>
    </x:row>
    <x:row r="148">
      <x:c r="A148" s="17"/>
      <x:c r="B148" s="17"/>
      <x:c r="C148" s="17"/>
      <x:c r="D148" s="17"/>
      <x:c r="E148" s="17"/>
      <x:c r="F148" s="17"/>
      <x:c r="G148" s="21" t="str">
        <x:f>IF(C148="","",IF(AND(COUNTIF(LISTS!$J$2:$J$8,C148)=1,IFERROR(FIND(C148,UPPER(C148)),0)=1),"VALID","INVALID"))</x:f>
      </x:c>
      <x:c r="H148" s="21" t="str">
        <x:f>IF(A148="","",IF(COUNTIF($A$6:$A$205,A148)&gt;1,"INVALID - DUPLICATE ID",IF(AND(COUNTIF(CLAIMS!$A$6:$A$205,B148)=1,G148="VALID"),"VALID","INVALID - CONTROL / CLAIM")))</x:f>
      </x:c>
      <x:c r="I148" s="21" t="str">
        <x:f>IF(A148="","",IF(COUNTIFS(CLAIMS!$A$6:$A$205,B148,CLAIMS!$T$6:$T$205,C148)=1,"MATCH","REVIEW"))</x:f>
      </x:c>
      <x:c r="J148" s="21" t="str">
        <x:f>IF(A148="","",IF(AND(OR(C148="PUBLISH SERVICE FACT",C148="PUBLISH OFFICIAL STATUS",C148="PUBLISH SCOPED CONTEXT"),COUNTIFS(CONFLICTS!$B$6:$B$205,B148,CONFLICTS!$H$6:$H$205,"YES",CONFLICTS!$I$6:$I$205,"OPEN",CONFLICTS!$R$6:$R$205,"VALID")&gt;0),"OPEN MATERIAL CONFLICT","CLEAR"))</x:f>
      </x:c>
      <x:c r="K148" s="21" t="str">
        <x:f>IF(A148="","",IF(H148&lt;&gt;"VALID","BLOCKED",IF(I148&lt;&gt;"MATCH","UNRESOLVED",IF(J148&lt;&gt;"CLEAR","BLOCKED","READY"))))</x:f>
      </x:c>
    </x:row>
    <x:row r="149">
      <x:c r="A149" s="17"/>
      <x:c r="B149" s="17"/>
      <x:c r="C149" s="17"/>
      <x:c r="D149" s="17"/>
      <x:c r="E149" s="17"/>
      <x:c r="F149" s="17"/>
      <x:c r="G149" s="21" t="str">
        <x:f>IF(C149="","",IF(AND(COUNTIF(LISTS!$J$2:$J$8,C149)=1,IFERROR(FIND(C149,UPPER(C149)),0)=1),"VALID","INVALID"))</x:f>
      </x:c>
      <x:c r="H149" s="21" t="str">
        <x:f>IF(A149="","",IF(COUNTIF($A$6:$A$205,A149)&gt;1,"INVALID - DUPLICATE ID",IF(AND(COUNTIF(CLAIMS!$A$6:$A$205,B149)=1,G149="VALID"),"VALID","INVALID - CONTROL / CLAIM")))</x:f>
      </x:c>
      <x:c r="I149" s="21" t="str">
        <x:f>IF(A149="","",IF(COUNTIFS(CLAIMS!$A$6:$A$205,B149,CLAIMS!$T$6:$T$205,C149)=1,"MATCH","REVIEW"))</x:f>
      </x:c>
      <x:c r="J149" s="21" t="str">
        <x:f>IF(A149="","",IF(AND(OR(C149="PUBLISH SERVICE FACT",C149="PUBLISH OFFICIAL STATUS",C149="PUBLISH SCOPED CONTEXT"),COUNTIFS(CONFLICTS!$B$6:$B$205,B149,CONFLICTS!$H$6:$H$205,"YES",CONFLICTS!$I$6:$I$205,"OPEN",CONFLICTS!$R$6:$R$205,"VALID")&gt;0),"OPEN MATERIAL CONFLICT","CLEAR"))</x:f>
      </x:c>
      <x:c r="K149" s="21" t="str">
        <x:f>IF(A149="","",IF(H149&lt;&gt;"VALID","BLOCKED",IF(I149&lt;&gt;"MATCH","UNRESOLVED",IF(J149&lt;&gt;"CLEAR","BLOCKED","READY"))))</x:f>
      </x:c>
    </x:row>
    <x:row r="150">
      <x:c r="A150" s="17"/>
      <x:c r="B150" s="17"/>
      <x:c r="C150" s="17"/>
      <x:c r="D150" s="17"/>
      <x:c r="E150" s="17"/>
      <x:c r="F150" s="17"/>
      <x:c r="G150" s="21" t="str">
        <x:f>IF(C150="","",IF(AND(COUNTIF(LISTS!$J$2:$J$8,C150)=1,IFERROR(FIND(C150,UPPER(C150)),0)=1),"VALID","INVALID"))</x:f>
      </x:c>
      <x:c r="H150" s="21" t="str">
        <x:f>IF(A150="","",IF(COUNTIF($A$6:$A$205,A150)&gt;1,"INVALID - DUPLICATE ID",IF(AND(COUNTIF(CLAIMS!$A$6:$A$205,B150)=1,G150="VALID"),"VALID","INVALID - CONTROL / CLAIM")))</x:f>
      </x:c>
      <x:c r="I150" s="21" t="str">
        <x:f>IF(A150="","",IF(COUNTIFS(CLAIMS!$A$6:$A$205,B150,CLAIMS!$T$6:$T$205,C150)=1,"MATCH","REVIEW"))</x:f>
      </x:c>
      <x:c r="J150" s="21" t="str">
        <x:f>IF(A150="","",IF(AND(OR(C150="PUBLISH SERVICE FACT",C150="PUBLISH OFFICIAL STATUS",C150="PUBLISH SCOPED CONTEXT"),COUNTIFS(CONFLICTS!$B$6:$B$205,B150,CONFLICTS!$H$6:$H$205,"YES",CONFLICTS!$I$6:$I$205,"OPEN",CONFLICTS!$R$6:$R$205,"VALID")&gt;0),"OPEN MATERIAL CONFLICT","CLEAR"))</x:f>
      </x:c>
      <x:c r="K150" s="21" t="str">
        <x:f>IF(A150="","",IF(H150&lt;&gt;"VALID","BLOCKED",IF(I150&lt;&gt;"MATCH","UNRESOLVED",IF(J150&lt;&gt;"CLEAR","BLOCKED","READY"))))</x:f>
      </x:c>
    </x:row>
    <x:row r="151">
      <x:c r="A151" s="17"/>
      <x:c r="B151" s="17"/>
      <x:c r="C151" s="17"/>
      <x:c r="D151" s="17"/>
      <x:c r="E151" s="17"/>
      <x:c r="F151" s="17"/>
      <x:c r="G151" s="21" t="str">
        <x:f>IF(C151="","",IF(AND(COUNTIF(LISTS!$J$2:$J$8,C151)=1,IFERROR(FIND(C151,UPPER(C151)),0)=1),"VALID","INVALID"))</x:f>
      </x:c>
      <x:c r="H151" s="21" t="str">
        <x:f>IF(A151="","",IF(COUNTIF($A$6:$A$205,A151)&gt;1,"INVALID - DUPLICATE ID",IF(AND(COUNTIF(CLAIMS!$A$6:$A$205,B151)=1,G151="VALID"),"VALID","INVALID - CONTROL / CLAIM")))</x:f>
      </x:c>
      <x:c r="I151" s="21" t="str">
        <x:f>IF(A151="","",IF(COUNTIFS(CLAIMS!$A$6:$A$205,B151,CLAIMS!$T$6:$T$205,C151)=1,"MATCH","REVIEW"))</x:f>
      </x:c>
      <x:c r="J151" s="21" t="str">
        <x:f>IF(A151="","",IF(AND(OR(C151="PUBLISH SERVICE FACT",C151="PUBLISH OFFICIAL STATUS",C151="PUBLISH SCOPED CONTEXT"),COUNTIFS(CONFLICTS!$B$6:$B$205,B151,CONFLICTS!$H$6:$H$205,"YES",CONFLICTS!$I$6:$I$205,"OPEN",CONFLICTS!$R$6:$R$205,"VALID")&gt;0),"OPEN MATERIAL CONFLICT","CLEAR"))</x:f>
      </x:c>
      <x:c r="K151" s="21" t="str">
        <x:f>IF(A151="","",IF(H151&lt;&gt;"VALID","BLOCKED",IF(I151&lt;&gt;"MATCH","UNRESOLVED",IF(J151&lt;&gt;"CLEAR","BLOCKED","READY"))))</x:f>
      </x:c>
    </x:row>
    <x:row r="152">
      <x:c r="A152" s="17"/>
      <x:c r="B152" s="17"/>
      <x:c r="C152" s="17"/>
      <x:c r="D152" s="17"/>
      <x:c r="E152" s="17"/>
      <x:c r="F152" s="17"/>
      <x:c r="G152" s="21" t="str">
        <x:f>IF(C152="","",IF(AND(COUNTIF(LISTS!$J$2:$J$8,C152)=1,IFERROR(FIND(C152,UPPER(C152)),0)=1),"VALID","INVALID"))</x:f>
      </x:c>
      <x:c r="H152" s="21" t="str">
        <x:f>IF(A152="","",IF(COUNTIF($A$6:$A$205,A152)&gt;1,"INVALID - DUPLICATE ID",IF(AND(COUNTIF(CLAIMS!$A$6:$A$205,B152)=1,G152="VALID"),"VALID","INVALID - CONTROL / CLAIM")))</x:f>
      </x:c>
      <x:c r="I152" s="21" t="str">
        <x:f>IF(A152="","",IF(COUNTIFS(CLAIMS!$A$6:$A$205,B152,CLAIMS!$T$6:$T$205,C152)=1,"MATCH","REVIEW"))</x:f>
      </x:c>
      <x:c r="J152" s="21" t="str">
        <x:f>IF(A152="","",IF(AND(OR(C152="PUBLISH SERVICE FACT",C152="PUBLISH OFFICIAL STATUS",C152="PUBLISH SCOPED CONTEXT"),COUNTIFS(CONFLICTS!$B$6:$B$205,B152,CONFLICTS!$H$6:$H$205,"YES",CONFLICTS!$I$6:$I$205,"OPEN",CONFLICTS!$R$6:$R$205,"VALID")&gt;0),"OPEN MATERIAL CONFLICT","CLEAR"))</x:f>
      </x:c>
      <x:c r="K152" s="21" t="str">
        <x:f>IF(A152="","",IF(H152&lt;&gt;"VALID","BLOCKED",IF(I152&lt;&gt;"MATCH","UNRESOLVED",IF(J152&lt;&gt;"CLEAR","BLOCKED","READY"))))</x:f>
      </x:c>
    </x:row>
    <x:row r="153">
      <x:c r="A153" s="17"/>
      <x:c r="B153" s="17"/>
      <x:c r="C153" s="17"/>
      <x:c r="D153" s="17"/>
      <x:c r="E153" s="17"/>
      <x:c r="F153" s="17"/>
      <x:c r="G153" s="21" t="str">
        <x:f>IF(C153="","",IF(AND(COUNTIF(LISTS!$J$2:$J$8,C153)=1,IFERROR(FIND(C153,UPPER(C153)),0)=1),"VALID","INVALID"))</x:f>
      </x:c>
      <x:c r="H153" s="21" t="str">
        <x:f>IF(A153="","",IF(COUNTIF($A$6:$A$205,A153)&gt;1,"INVALID - DUPLICATE ID",IF(AND(COUNTIF(CLAIMS!$A$6:$A$205,B153)=1,G153="VALID"),"VALID","INVALID - CONTROL / CLAIM")))</x:f>
      </x:c>
      <x:c r="I153" s="21" t="str">
        <x:f>IF(A153="","",IF(COUNTIFS(CLAIMS!$A$6:$A$205,B153,CLAIMS!$T$6:$T$205,C153)=1,"MATCH","REVIEW"))</x:f>
      </x:c>
      <x:c r="J153" s="21" t="str">
        <x:f>IF(A153="","",IF(AND(OR(C153="PUBLISH SERVICE FACT",C153="PUBLISH OFFICIAL STATUS",C153="PUBLISH SCOPED CONTEXT"),COUNTIFS(CONFLICTS!$B$6:$B$205,B153,CONFLICTS!$H$6:$H$205,"YES",CONFLICTS!$I$6:$I$205,"OPEN",CONFLICTS!$R$6:$R$205,"VALID")&gt;0),"OPEN MATERIAL CONFLICT","CLEAR"))</x:f>
      </x:c>
      <x:c r="K153" s="21" t="str">
        <x:f>IF(A153="","",IF(H153&lt;&gt;"VALID","BLOCKED",IF(I153&lt;&gt;"MATCH","UNRESOLVED",IF(J153&lt;&gt;"CLEAR","BLOCKED","READY"))))</x:f>
      </x:c>
    </x:row>
    <x:row r="154">
      <x:c r="A154" s="17"/>
      <x:c r="B154" s="17"/>
      <x:c r="C154" s="17"/>
      <x:c r="D154" s="17"/>
      <x:c r="E154" s="17"/>
      <x:c r="F154" s="17"/>
      <x:c r="G154" s="21" t="str">
        <x:f>IF(C154="","",IF(AND(COUNTIF(LISTS!$J$2:$J$8,C154)=1,IFERROR(FIND(C154,UPPER(C154)),0)=1),"VALID","INVALID"))</x:f>
      </x:c>
      <x:c r="H154" s="21" t="str">
        <x:f>IF(A154="","",IF(COUNTIF($A$6:$A$205,A154)&gt;1,"INVALID - DUPLICATE ID",IF(AND(COUNTIF(CLAIMS!$A$6:$A$205,B154)=1,G154="VALID"),"VALID","INVALID - CONTROL / CLAIM")))</x:f>
      </x:c>
      <x:c r="I154" s="21" t="str">
        <x:f>IF(A154="","",IF(COUNTIFS(CLAIMS!$A$6:$A$205,B154,CLAIMS!$T$6:$T$205,C154)=1,"MATCH","REVIEW"))</x:f>
      </x:c>
      <x:c r="J154" s="21" t="str">
        <x:f>IF(A154="","",IF(AND(OR(C154="PUBLISH SERVICE FACT",C154="PUBLISH OFFICIAL STATUS",C154="PUBLISH SCOPED CONTEXT"),COUNTIFS(CONFLICTS!$B$6:$B$205,B154,CONFLICTS!$H$6:$H$205,"YES",CONFLICTS!$I$6:$I$205,"OPEN",CONFLICTS!$R$6:$R$205,"VALID")&gt;0),"OPEN MATERIAL CONFLICT","CLEAR"))</x:f>
      </x:c>
      <x:c r="K154" s="21" t="str">
        <x:f>IF(A154="","",IF(H154&lt;&gt;"VALID","BLOCKED",IF(I154&lt;&gt;"MATCH","UNRESOLVED",IF(J154&lt;&gt;"CLEAR","BLOCKED","READY"))))</x:f>
      </x:c>
    </x:row>
    <x:row r="155">
      <x:c r="A155" s="17"/>
      <x:c r="B155" s="17"/>
      <x:c r="C155" s="17"/>
      <x:c r="D155" s="17"/>
      <x:c r="E155" s="17"/>
      <x:c r="F155" s="17"/>
      <x:c r="G155" s="21" t="str">
        <x:f>IF(C155="","",IF(AND(COUNTIF(LISTS!$J$2:$J$8,C155)=1,IFERROR(FIND(C155,UPPER(C155)),0)=1),"VALID","INVALID"))</x:f>
      </x:c>
      <x:c r="H155" s="21" t="str">
        <x:f>IF(A155="","",IF(COUNTIF($A$6:$A$205,A155)&gt;1,"INVALID - DUPLICATE ID",IF(AND(COUNTIF(CLAIMS!$A$6:$A$205,B155)=1,G155="VALID"),"VALID","INVALID - CONTROL / CLAIM")))</x:f>
      </x:c>
      <x:c r="I155" s="21" t="str">
        <x:f>IF(A155="","",IF(COUNTIFS(CLAIMS!$A$6:$A$205,B155,CLAIMS!$T$6:$T$205,C155)=1,"MATCH","REVIEW"))</x:f>
      </x:c>
      <x:c r="J155" s="21" t="str">
        <x:f>IF(A155="","",IF(AND(OR(C155="PUBLISH SERVICE FACT",C155="PUBLISH OFFICIAL STATUS",C155="PUBLISH SCOPED CONTEXT"),COUNTIFS(CONFLICTS!$B$6:$B$205,B155,CONFLICTS!$H$6:$H$205,"YES",CONFLICTS!$I$6:$I$205,"OPEN",CONFLICTS!$R$6:$R$205,"VALID")&gt;0),"OPEN MATERIAL CONFLICT","CLEAR"))</x:f>
      </x:c>
      <x:c r="K155" s="21" t="str">
        <x:f>IF(A155="","",IF(H155&lt;&gt;"VALID","BLOCKED",IF(I155&lt;&gt;"MATCH","UNRESOLVED",IF(J155&lt;&gt;"CLEAR","BLOCKED","READY"))))</x:f>
      </x:c>
    </x:row>
    <x:row r="156">
      <x:c r="A156" s="17"/>
      <x:c r="B156" s="17"/>
      <x:c r="C156" s="17"/>
      <x:c r="D156" s="17"/>
      <x:c r="E156" s="17"/>
      <x:c r="F156" s="17"/>
      <x:c r="G156" s="21" t="str">
        <x:f>IF(C156="","",IF(AND(COUNTIF(LISTS!$J$2:$J$8,C156)=1,IFERROR(FIND(C156,UPPER(C156)),0)=1),"VALID","INVALID"))</x:f>
      </x:c>
      <x:c r="H156" s="21" t="str">
        <x:f>IF(A156="","",IF(COUNTIF($A$6:$A$205,A156)&gt;1,"INVALID - DUPLICATE ID",IF(AND(COUNTIF(CLAIMS!$A$6:$A$205,B156)=1,G156="VALID"),"VALID","INVALID - CONTROL / CLAIM")))</x:f>
      </x:c>
      <x:c r="I156" s="21" t="str">
        <x:f>IF(A156="","",IF(COUNTIFS(CLAIMS!$A$6:$A$205,B156,CLAIMS!$T$6:$T$205,C156)=1,"MATCH","REVIEW"))</x:f>
      </x:c>
      <x:c r="J156" s="21" t="str">
        <x:f>IF(A156="","",IF(AND(OR(C156="PUBLISH SERVICE FACT",C156="PUBLISH OFFICIAL STATUS",C156="PUBLISH SCOPED CONTEXT"),COUNTIFS(CONFLICTS!$B$6:$B$205,B156,CONFLICTS!$H$6:$H$205,"YES",CONFLICTS!$I$6:$I$205,"OPEN",CONFLICTS!$R$6:$R$205,"VALID")&gt;0),"OPEN MATERIAL CONFLICT","CLEAR"))</x:f>
      </x:c>
      <x:c r="K156" s="21" t="str">
        <x:f>IF(A156="","",IF(H156&lt;&gt;"VALID","BLOCKED",IF(I156&lt;&gt;"MATCH","UNRESOLVED",IF(J156&lt;&gt;"CLEAR","BLOCKED","READY"))))</x:f>
      </x:c>
    </x:row>
    <x:row r="157">
      <x:c r="A157" s="17"/>
      <x:c r="B157" s="17"/>
      <x:c r="C157" s="17"/>
      <x:c r="D157" s="17"/>
      <x:c r="E157" s="17"/>
      <x:c r="F157" s="17"/>
      <x:c r="G157" s="21" t="str">
        <x:f>IF(C157="","",IF(AND(COUNTIF(LISTS!$J$2:$J$8,C157)=1,IFERROR(FIND(C157,UPPER(C157)),0)=1),"VALID","INVALID"))</x:f>
      </x:c>
      <x:c r="H157" s="21" t="str">
        <x:f>IF(A157="","",IF(COUNTIF($A$6:$A$205,A157)&gt;1,"INVALID - DUPLICATE ID",IF(AND(COUNTIF(CLAIMS!$A$6:$A$205,B157)=1,G157="VALID"),"VALID","INVALID - CONTROL / CLAIM")))</x:f>
      </x:c>
      <x:c r="I157" s="21" t="str">
        <x:f>IF(A157="","",IF(COUNTIFS(CLAIMS!$A$6:$A$205,B157,CLAIMS!$T$6:$T$205,C157)=1,"MATCH","REVIEW"))</x:f>
      </x:c>
      <x:c r="J157" s="21" t="str">
        <x:f>IF(A157="","",IF(AND(OR(C157="PUBLISH SERVICE FACT",C157="PUBLISH OFFICIAL STATUS",C157="PUBLISH SCOPED CONTEXT"),COUNTIFS(CONFLICTS!$B$6:$B$205,B157,CONFLICTS!$H$6:$H$205,"YES",CONFLICTS!$I$6:$I$205,"OPEN",CONFLICTS!$R$6:$R$205,"VALID")&gt;0),"OPEN MATERIAL CONFLICT","CLEAR"))</x:f>
      </x:c>
      <x:c r="K157" s="21" t="str">
        <x:f>IF(A157="","",IF(H157&lt;&gt;"VALID","BLOCKED",IF(I157&lt;&gt;"MATCH","UNRESOLVED",IF(J157&lt;&gt;"CLEAR","BLOCKED","READY"))))</x:f>
      </x:c>
    </x:row>
    <x:row r="158">
      <x:c r="A158" s="17"/>
      <x:c r="B158" s="17"/>
      <x:c r="C158" s="17"/>
      <x:c r="D158" s="17"/>
      <x:c r="E158" s="17"/>
      <x:c r="F158" s="17"/>
      <x:c r="G158" s="21" t="str">
        <x:f>IF(C158="","",IF(AND(COUNTIF(LISTS!$J$2:$J$8,C158)=1,IFERROR(FIND(C158,UPPER(C158)),0)=1),"VALID","INVALID"))</x:f>
      </x:c>
      <x:c r="H158" s="21" t="str">
        <x:f>IF(A158="","",IF(COUNTIF($A$6:$A$205,A158)&gt;1,"INVALID - DUPLICATE ID",IF(AND(COUNTIF(CLAIMS!$A$6:$A$205,B158)=1,G158="VALID"),"VALID","INVALID - CONTROL / CLAIM")))</x:f>
      </x:c>
      <x:c r="I158" s="21" t="str">
        <x:f>IF(A158="","",IF(COUNTIFS(CLAIMS!$A$6:$A$205,B158,CLAIMS!$T$6:$T$205,C158)=1,"MATCH","REVIEW"))</x:f>
      </x:c>
      <x:c r="J158" s="21" t="str">
        <x:f>IF(A158="","",IF(AND(OR(C158="PUBLISH SERVICE FACT",C158="PUBLISH OFFICIAL STATUS",C158="PUBLISH SCOPED CONTEXT"),COUNTIFS(CONFLICTS!$B$6:$B$205,B158,CONFLICTS!$H$6:$H$205,"YES",CONFLICTS!$I$6:$I$205,"OPEN",CONFLICTS!$R$6:$R$205,"VALID")&gt;0),"OPEN MATERIAL CONFLICT","CLEAR"))</x:f>
      </x:c>
      <x:c r="K158" s="21" t="str">
        <x:f>IF(A158="","",IF(H158&lt;&gt;"VALID","BLOCKED",IF(I158&lt;&gt;"MATCH","UNRESOLVED",IF(J158&lt;&gt;"CLEAR","BLOCKED","READY"))))</x:f>
      </x:c>
    </x:row>
    <x:row r="159">
      <x:c r="A159" s="17"/>
      <x:c r="B159" s="17"/>
      <x:c r="C159" s="17"/>
      <x:c r="D159" s="17"/>
      <x:c r="E159" s="17"/>
      <x:c r="F159" s="17"/>
      <x:c r="G159" s="21" t="str">
        <x:f>IF(C159="","",IF(AND(COUNTIF(LISTS!$J$2:$J$8,C159)=1,IFERROR(FIND(C159,UPPER(C159)),0)=1),"VALID","INVALID"))</x:f>
      </x:c>
      <x:c r="H159" s="21" t="str">
        <x:f>IF(A159="","",IF(COUNTIF($A$6:$A$205,A159)&gt;1,"INVALID - DUPLICATE ID",IF(AND(COUNTIF(CLAIMS!$A$6:$A$205,B159)=1,G159="VALID"),"VALID","INVALID - CONTROL / CLAIM")))</x:f>
      </x:c>
      <x:c r="I159" s="21" t="str">
        <x:f>IF(A159="","",IF(COUNTIFS(CLAIMS!$A$6:$A$205,B159,CLAIMS!$T$6:$T$205,C159)=1,"MATCH","REVIEW"))</x:f>
      </x:c>
      <x:c r="J159" s="21" t="str">
        <x:f>IF(A159="","",IF(AND(OR(C159="PUBLISH SERVICE FACT",C159="PUBLISH OFFICIAL STATUS",C159="PUBLISH SCOPED CONTEXT"),COUNTIFS(CONFLICTS!$B$6:$B$205,B159,CONFLICTS!$H$6:$H$205,"YES",CONFLICTS!$I$6:$I$205,"OPEN",CONFLICTS!$R$6:$R$205,"VALID")&gt;0),"OPEN MATERIAL CONFLICT","CLEAR"))</x:f>
      </x:c>
      <x:c r="K159" s="21" t="str">
        <x:f>IF(A159="","",IF(H159&lt;&gt;"VALID","BLOCKED",IF(I159&lt;&gt;"MATCH","UNRESOLVED",IF(J159&lt;&gt;"CLEAR","BLOCKED","READY"))))</x:f>
      </x:c>
    </x:row>
    <x:row r="160">
      <x:c r="A160" s="17"/>
      <x:c r="B160" s="17"/>
      <x:c r="C160" s="17"/>
      <x:c r="D160" s="17"/>
      <x:c r="E160" s="17"/>
      <x:c r="F160" s="17"/>
      <x:c r="G160" s="21" t="str">
        <x:f>IF(C160="","",IF(AND(COUNTIF(LISTS!$J$2:$J$8,C160)=1,IFERROR(FIND(C160,UPPER(C160)),0)=1),"VALID","INVALID"))</x:f>
      </x:c>
      <x:c r="H160" s="21" t="str">
        <x:f>IF(A160="","",IF(COUNTIF($A$6:$A$205,A160)&gt;1,"INVALID - DUPLICATE ID",IF(AND(COUNTIF(CLAIMS!$A$6:$A$205,B160)=1,G160="VALID"),"VALID","INVALID - CONTROL / CLAIM")))</x:f>
      </x:c>
      <x:c r="I160" s="21" t="str">
        <x:f>IF(A160="","",IF(COUNTIFS(CLAIMS!$A$6:$A$205,B160,CLAIMS!$T$6:$T$205,C160)=1,"MATCH","REVIEW"))</x:f>
      </x:c>
      <x:c r="J160" s="21" t="str">
        <x:f>IF(A160="","",IF(AND(OR(C160="PUBLISH SERVICE FACT",C160="PUBLISH OFFICIAL STATUS",C160="PUBLISH SCOPED CONTEXT"),COUNTIFS(CONFLICTS!$B$6:$B$205,B160,CONFLICTS!$H$6:$H$205,"YES",CONFLICTS!$I$6:$I$205,"OPEN",CONFLICTS!$R$6:$R$205,"VALID")&gt;0),"OPEN MATERIAL CONFLICT","CLEAR"))</x:f>
      </x:c>
      <x:c r="K160" s="21" t="str">
        <x:f>IF(A160="","",IF(H160&lt;&gt;"VALID","BLOCKED",IF(I160&lt;&gt;"MATCH","UNRESOLVED",IF(J160&lt;&gt;"CLEAR","BLOCKED","READY"))))</x:f>
      </x:c>
    </x:row>
    <x:row r="161">
      <x:c r="A161" s="17"/>
      <x:c r="B161" s="17"/>
      <x:c r="C161" s="17"/>
      <x:c r="D161" s="17"/>
      <x:c r="E161" s="17"/>
      <x:c r="F161" s="17"/>
      <x:c r="G161" s="21" t="str">
        <x:f>IF(C161="","",IF(AND(COUNTIF(LISTS!$J$2:$J$8,C161)=1,IFERROR(FIND(C161,UPPER(C161)),0)=1),"VALID","INVALID"))</x:f>
      </x:c>
      <x:c r="H161" s="21" t="str">
        <x:f>IF(A161="","",IF(COUNTIF($A$6:$A$205,A161)&gt;1,"INVALID - DUPLICATE ID",IF(AND(COUNTIF(CLAIMS!$A$6:$A$205,B161)=1,G161="VALID"),"VALID","INVALID - CONTROL / CLAIM")))</x:f>
      </x:c>
      <x:c r="I161" s="21" t="str">
        <x:f>IF(A161="","",IF(COUNTIFS(CLAIMS!$A$6:$A$205,B161,CLAIMS!$T$6:$T$205,C161)=1,"MATCH","REVIEW"))</x:f>
      </x:c>
      <x:c r="J161" s="21" t="str">
        <x:f>IF(A161="","",IF(AND(OR(C161="PUBLISH SERVICE FACT",C161="PUBLISH OFFICIAL STATUS",C161="PUBLISH SCOPED CONTEXT"),COUNTIFS(CONFLICTS!$B$6:$B$205,B161,CONFLICTS!$H$6:$H$205,"YES",CONFLICTS!$I$6:$I$205,"OPEN",CONFLICTS!$R$6:$R$205,"VALID")&gt;0),"OPEN MATERIAL CONFLICT","CLEAR"))</x:f>
      </x:c>
      <x:c r="K161" s="21" t="str">
        <x:f>IF(A161="","",IF(H161&lt;&gt;"VALID","BLOCKED",IF(I161&lt;&gt;"MATCH","UNRESOLVED",IF(J161&lt;&gt;"CLEAR","BLOCKED","READY"))))</x:f>
      </x:c>
    </x:row>
    <x:row r="162">
      <x:c r="A162" s="17"/>
      <x:c r="B162" s="17"/>
      <x:c r="C162" s="17"/>
      <x:c r="D162" s="17"/>
      <x:c r="E162" s="17"/>
      <x:c r="F162" s="17"/>
      <x:c r="G162" s="21" t="str">
        <x:f>IF(C162="","",IF(AND(COUNTIF(LISTS!$J$2:$J$8,C162)=1,IFERROR(FIND(C162,UPPER(C162)),0)=1),"VALID","INVALID"))</x:f>
      </x:c>
      <x:c r="H162" s="21" t="str">
        <x:f>IF(A162="","",IF(COUNTIF($A$6:$A$205,A162)&gt;1,"INVALID - DUPLICATE ID",IF(AND(COUNTIF(CLAIMS!$A$6:$A$205,B162)=1,G162="VALID"),"VALID","INVALID - CONTROL / CLAIM")))</x:f>
      </x:c>
      <x:c r="I162" s="21" t="str">
        <x:f>IF(A162="","",IF(COUNTIFS(CLAIMS!$A$6:$A$205,B162,CLAIMS!$T$6:$T$205,C162)=1,"MATCH","REVIEW"))</x:f>
      </x:c>
      <x:c r="J162" s="21" t="str">
        <x:f>IF(A162="","",IF(AND(OR(C162="PUBLISH SERVICE FACT",C162="PUBLISH OFFICIAL STATUS",C162="PUBLISH SCOPED CONTEXT"),COUNTIFS(CONFLICTS!$B$6:$B$205,B162,CONFLICTS!$H$6:$H$205,"YES",CONFLICTS!$I$6:$I$205,"OPEN",CONFLICTS!$R$6:$R$205,"VALID")&gt;0),"OPEN MATERIAL CONFLICT","CLEAR"))</x:f>
      </x:c>
      <x:c r="K162" s="21" t="str">
        <x:f>IF(A162="","",IF(H162&lt;&gt;"VALID","BLOCKED",IF(I162&lt;&gt;"MATCH","UNRESOLVED",IF(J162&lt;&gt;"CLEAR","BLOCKED","READY"))))</x:f>
      </x:c>
    </x:row>
    <x:row r="163">
      <x:c r="A163" s="17"/>
      <x:c r="B163" s="17"/>
      <x:c r="C163" s="17"/>
      <x:c r="D163" s="17"/>
      <x:c r="E163" s="17"/>
      <x:c r="F163" s="17"/>
      <x:c r="G163" s="21" t="str">
        <x:f>IF(C163="","",IF(AND(COUNTIF(LISTS!$J$2:$J$8,C163)=1,IFERROR(FIND(C163,UPPER(C163)),0)=1),"VALID","INVALID"))</x:f>
      </x:c>
      <x:c r="H163" s="21" t="str">
        <x:f>IF(A163="","",IF(COUNTIF($A$6:$A$205,A163)&gt;1,"INVALID - DUPLICATE ID",IF(AND(COUNTIF(CLAIMS!$A$6:$A$205,B163)=1,G163="VALID"),"VALID","INVALID - CONTROL / CLAIM")))</x:f>
      </x:c>
      <x:c r="I163" s="21" t="str">
        <x:f>IF(A163="","",IF(COUNTIFS(CLAIMS!$A$6:$A$205,B163,CLAIMS!$T$6:$T$205,C163)=1,"MATCH","REVIEW"))</x:f>
      </x:c>
      <x:c r="J163" s="21" t="str">
        <x:f>IF(A163="","",IF(AND(OR(C163="PUBLISH SERVICE FACT",C163="PUBLISH OFFICIAL STATUS",C163="PUBLISH SCOPED CONTEXT"),COUNTIFS(CONFLICTS!$B$6:$B$205,B163,CONFLICTS!$H$6:$H$205,"YES",CONFLICTS!$I$6:$I$205,"OPEN",CONFLICTS!$R$6:$R$205,"VALID")&gt;0),"OPEN MATERIAL CONFLICT","CLEAR"))</x:f>
      </x:c>
      <x:c r="K163" s="21" t="str">
        <x:f>IF(A163="","",IF(H163&lt;&gt;"VALID","BLOCKED",IF(I163&lt;&gt;"MATCH","UNRESOLVED",IF(J163&lt;&gt;"CLEAR","BLOCKED","READY"))))</x:f>
      </x:c>
    </x:row>
    <x:row r="164">
      <x:c r="A164" s="17"/>
      <x:c r="B164" s="17"/>
      <x:c r="C164" s="17"/>
      <x:c r="D164" s="17"/>
      <x:c r="E164" s="17"/>
      <x:c r="F164" s="17"/>
      <x:c r="G164" s="21" t="str">
        <x:f>IF(C164="","",IF(AND(COUNTIF(LISTS!$J$2:$J$8,C164)=1,IFERROR(FIND(C164,UPPER(C164)),0)=1),"VALID","INVALID"))</x:f>
      </x:c>
      <x:c r="H164" s="21" t="str">
        <x:f>IF(A164="","",IF(COUNTIF($A$6:$A$205,A164)&gt;1,"INVALID - DUPLICATE ID",IF(AND(COUNTIF(CLAIMS!$A$6:$A$205,B164)=1,G164="VALID"),"VALID","INVALID - CONTROL / CLAIM")))</x:f>
      </x:c>
      <x:c r="I164" s="21" t="str">
        <x:f>IF(A164="","",IF(COUNTIFS(CLAIMS!$A$6:$A$205,B164,CLAIMS!$T$6:$T$205,C164)=1,"MATCH","REVIEW"))</x:f>
      </x:c>
      <x:c r="J164" s="21" t="str">
        <x:f>IF(A164="","",IF(AND(OR(C164="PUBLISH SERVICE FACT",C164="PUBLISH OFFICIAL STATUS",C164="PUBLISH SCOPED CONTEXT"),COUNTIFS(CONFLICTS!$B$6:$B$205,B164,CONFLICTS!$H$6:$H$205,"YES",CONFLICTS!$I$6:$I$205,"OPEN",CONFLICTS!$R$6:$R$205,"VALID")&gt;0),"OPEN MATERIAL CONFLICT","CLEAR"))</x:f>
      </x:c>
      <x:c r="K164" s="21" t="str">
        <x:f>IF(A164="","",IF(H164&lt;&gt;"VALID","BLOCKED",IF(I164&lt;&gt;"MATCH","UNRESOLVED",IF(J164&lt;&gt;"CLEAR","BLOCKED","READY"))))</x:f>
      </x:c>
    </x:row>
    <x:row r="165">
      <x:c r="A165" s="17"/>
      <x:c r="B165" s="17"/>
      <x:c r="C165" s="17"/>
      <x:c r="D165" s="17"/>
      <x:c r="E165" s="17"/>
      <x:c r="F165" s="17"/>
      <x:c r="G165" s="21" t="str">
        <x:f>IF(C165="","",IF(AND(COUNTIF(LISTS!$J$2:$J$8,C165)=1,IFERROR(FIND(C165,UPPER(C165)),0)=1),"VALID","INVALID"))</x:f>
      </x:c>
      <x:c r="H165" s="21" t="str">
        <x:f>IF(A165="","",IF(COUNTIF($A$6:$A$205,A165)&gt;1,"INVALID - DUPLICATE ID",IF(AND(COUNTIF(CLAIMS!$A$6:$A$205,B165)=1,G165="VALID"),"VALID","INVALID - CONTROL / CLAIM")))</x:f>
      </x:c>
      <x:c r="I165" s="21" t="str">
        <x:f>IF(A165="","",IF(COUNTIFS(CLAIMS!$A$6:$A$205,B165,CLAIMS!$T$6:$T$205,C165)=1,"MATCH","REVIEW"))</x:f>
      </x:c>
      <x:c r="J165" s="21" t="str">
        <x:f>IF(A165="","",IF(AND(OR(C165="PUBLISH SERVICE FACT",C165="PUBLISH OFFICIAL STATUS",C165="PUBLISH SCOPED CONTEXT"),COUNTIFS(CONFLICTS!$B$6:$B$205,B165,CONFLICTS!$H$6:$H$205,"YES",CONFLICTS!$I$6:$I$205,"OPEN",CONFLICTS!$R$6:$R$205,"VALID")&gt;0),"OPEN MATERIAL CONFLICT","CLEAR"))</x:f>
      </x:c>
      <x:c r="K165" s="21" t="str">
        <x:f>IF(A165="","",IF(H165&lt;&gt;"VALID","BLOCKED",IF(I165&lt;&gt;"MATCH","UNRESOLVED",IF(J165&lt;&gt;"CLEAR","BLOCKED","READY"))))</x:f>
      </x:c>
    </x:row>
    <x:row r="166">
      <x:c r="A166" s="17"/>
      <x:c r="B166" s="17"/>
      <x:c r="C166" s="17"/>
      <x:c r="D166" s="17"/>
      <x:c r="E166" s="17"/>
      <x:c r="F166" s="17"/>
      <x:c r="G166" s="21" t="str">
        <x:f>IF(C166="","",IF(AND(COUNTIF(LISTS!$J$2:$J$8,C166)=1,IFERROR(FIND(C166,UPPER(C166)),0)=1),"VALID","INVALID"))</x:f>
      </x:c>
      <x:c r="H166" s="21" t="str">
        <x:f>IF(A166="","",IF(COUNTIF($A$6:$A$205,A166)&gt;1,"INVALID - DUPLICATE ID",IF(AND(COUNTIF(CLAIMS!$A$6:$A$205,B166)=1,G166="VALID"),"VALID","INVALID - CONTROL / CLAIM")))</x:f>
      </x:c>
      <x:c r="I166" s="21" t="str">
        <x:f>IF(A166="","",IF(COUNTIFS(CLAIMS!$A$6:$A$205,B166,CLAIMS!$T$6:$T$205,C166)=1,"MATCH","REVIEW"))</x:f>
      </x:c>
      <x:c r="J166" s="21" t="str">
        <x:f>IF(A166="","",IF(AND(OR(C166="PUBLISH SERVICE FACT",C166="PUBLISH OFFICIAL STATUS",C166="PUBLISH SCOPED CONTEXT"),COUNTIFS(CONFLICTS!$B$6:$B$205,B166,CONFLICTS!$H$6:$H$205,"YES",CONFLICTS!$I$6:$I$205,"OPEN",CONFLICTS!$R$6:$R$205,"VALID")&gt;0),"OPEN MATERIAL CONFLICT","CLEAR"))</x:f>
      </x:c>
      <x:c r="K166" s="21" t="str">
        <x:f>IF(A166="","",IF(H166&lt;&gt;"VALID","BLOCKED",IF(I166&lt;&gt;"MATCH","UNRESOLVED",IF(J166&lt;&gt;"CLEAR","BLOCKED","READY"))))</x:f>
      </x:c>
    </x:row>
    <x:row r="167">
      <x:c r="A167" s="17"/>
      <x:c r="B167" s="17"/>
      <x:c r="C167" s="17"/>
      <x:c r="D167" s="17"/>
      <x:c r="E167" s="17"/>
      <x:c r="F167" s="17"/>
      <x:c r="G167" s="21" t="str">
        <x:f>IF(C167="","",IF(AND(COUNTIF(LISTS!$J$2:$J$8,C167)=1,IFERROR(FIND(C167,UPPER(C167)),0)=1),"VALID","INVALID"))</x:f>
      </x:c>
      <x:c r="H167" s="21" t="str">
        <x:f>IF(A167="","",IF(COUNTIF($A$6:$A$205,A167)&gt;1,"INVALID - DUPLICATE ID",IF(AND(COUNTIF(CLAIMS!$A$6:$A$205,B167)=1,G167="VALID"),"VALID","INVALID - CONTROL / CLAIM")))</x:f>
      </x:c>
      <x:c r="I167" s="21" t="str">
        <x:f>IF(A167="","",IF(COUNTIFS(CLAIMS!$A$6:$A$205,B167,CLAIMS!$T$6:$T$205,C167)=1,"MATCH","REVIEW"))</x:f>
      </x:c>
      <x:c r="J167" s="21" t="str">
        <x:f>IF(A167="","",IF(AND(OR(C167="PUBLISH SERVICE FACT",C167="PUBLISH OFFICIAL STATUS",C167="PUBLISH SCOPED CONTEXT"),COUNTIFS(CONFLICTS!$B$6:$B$205,B167,CONFLICTS!$H$6:$H$205,"YES",CONFLICTS!$I$6:$I$205,"OPEN",CONFLICTS!$R$6:$R$205,"VALID")&gt;0),"OPEN MATERIAL CONFLICT","CLEAR"))</x:f>
      </x:c>
      <x:c r="K167" s="21" t="str">
        <x:f>IF(A167="","",IF(H167&lt;&gt;"VALID","BLOCKED",IF(I167&lt;&gt;"MATCH","UNRESOLVED",IF(J167&lt;&gt;"CLEAR","BLOCKED","READY"))))</x:f>
      </x:c>
    </x:row>
    <x:row r="168">
      <x:c r="A168" s="17"/>
      <x:c r="B168" s="17"/>
      <x:c r="C168" s="17"/>
      <x:c r="D168" s="17"/>
      <x:c r="E168" s="17"/>
      <x:c r="F168" s="17"/>
      <x:c r="G168" s="21" t="str">
        <x:f>IF(C168="","",IF(AND(COUNTIF(LISTS!$J$2:$J$8,C168)=1,IFERROR(FIND(C168,UPPER(C168)),0)=1),"VALID","INVALID"))</x:f>
      </x:c>
      <x:c r="H168" s="21" t="str">
        <x:f>IF(A168="","",IF(COUNTIF($A$6:$A$205,A168)&gt;1,"INVALID - DUPLICATE ID",IF(AND(COUNTIF(CLAIMS!$A$6:$A$205,B168)=1,G168="VALID"),"VALID","INVALID - CONTROL / CLAIM")))</x:f>
      </x:c>
      <x:c r="I168" s="21" t="str">
        <x:f>IF(A168="","",IF(COUNTIFS(CLAIMS!$A$6:$A$205,B168,CLAIMS!$T$6:$T$205,C168)=1,"MATCH","REVIEW"))</x:f>
      </x:c>
      <x:c r="J168" s="21" t="str">
        <x:f>IF(A168="","",IF(AND(OR(C168="PUBLISH SERVICE FACT",C168="PUBLISH OFFICIAL STATUS",C168="PUBLISH SCOPED CONTEXT"),COUNTIFS(CONFLICTS!$B$6:$B$205,B168,CONFLICTS!$H$6:$H$205,"YES",CONFLICTS!$I$6:$I$205,"OPEN",CONFLICTS!$R$6:$R$205,"VALID")&gt;0),"OPEN MATERIAL CONFLICT","CLEAR"))</x:f>
      </x:c>
      <x:c r="K168" s="21" t="str">
        <x:f>IF(A168="","",IF(H168&lt;&gt;"VALID","BLOCKED",IF(I168&lt;&gt;"MATCH","UNRESOLVED",IF(J168&lt;&gt;"CLEAR","BLOCKED","READY"))))</x:f>
      </x:c>
    </x:row>
    <x:row r="169">
      <x:c r="A169" s="17"/>
      <x:c r="B169" s="17"/>
      <x:c r="C169" s="17"/>
      <x:c r="D169" s="17"/>
      <x:c r="E169" s="17"/>
      <x:c r="F169" s="17"/>
      <x:c r="G169" s="21" t="str">
        <x:f>IF(C169="","",IF(AND(COUNTIF(LISTS!$J$2:$J$8,C169)=1,IFERROR(FIND(C169,UPPER(C169)),0)=1),"VALID","INVALID"))</x:f>
      </x:c>
      <x:c r="H169" s="21" t="str">
        <x:f>IF(A169="","",IF(COUNTIF($A$6:$A$205,A169)&gt;1,"INVALID - DUPLICATE ID",IF(AND(COUNTIF(CLAIMS!$A$6:$A$205,B169)=1,G169="VALID"),"VALID","INVALID - CONTROL / CLAIM")))</x:f>
      </x:c>
      <x:c r="I169" s="21" t="str">
        <x:f>IF(A169="","",IF(COUNTIFS(CLAIMS!$A$6:$A$205,B169,CLAIMS!$T$6:$T$205,C169)=1,"MATCH","REVIEW"))</x:f>
      </x:c>
      <x:c r="J169" s="21" t="str">
        <x:f>IF(A169="","",IF(AND(OR(C169="PUBLISH SERVICE FACT",C169="PUBLISH OFFICIAL STATUS",C169="PUBLISH SCOPED CONTEXT"),COUNTIFS(CONFLICTS!$B$6:$B$205,B169,CONFLICTS!$H$6:$H$205,"YES",CONFLICTS!$I$6:$I$205,"OPEN",CONFLICTS!$R$6:$R$205,"VALID")&gt;0),"OPEN MATERIAL CONFLICT","CLEAR"))</x:f>
      </x:c>
      <x:c r="K169" s="21" t="str">
        <x:f>IF(A169="","",IF(H169&lt;&gt;"VALID","BLOCKED",IF(I169&lt;&gt;"MATCH","UNRESOLVED",IF(J169&lt;&gt;"CLEAR","BLOCKED","READY"))))</x:f>
      </x:c>
    </x:row>
    <x:row r="170">
      <x:c r="A170" s="17"/>
      <x:c r="B170" s="17"/>
      <x:c r="C170" s="17"/>
      <x:c r="D170" s="17"/>
      <x:c r="E170" s="17"/>
      <x:c r="F170" s="17"/>
      <x:c r="G170" s="21" t="str">
        <x:f>IF(C170="","",IF(AND(COUNTIF(LISTS!$J$2:$J$8,C170)=1,IFERROR(FIND(C170,UPPER(C170)),0)=1),"VALID","INVALID"))</x:f>
      </x:c>
      <x:c r="H170" s="21" t="str">
        <x:f>IF(A170="","",IF(COUNTIF($A$6:$A$205,A170)&gt;1,"INVALID - DUPLICATE ID",IF(AND(COUNTIF(CLAIMS!$A$6:$A$205,B170)=1,G170="VALID"),"VALID","INVALID - CONTROL / CLAIM")))</x:f>
      </x:c>
      <x:c r="I170" s="21" t="str">
        <x:f>IF(A170="","",IF(COUNTIFS(CLAIMS!$A$6:$A$205,B170,CLAIMS!$T$6:$T$205,C170)=1,"MATCH","REVIEW"))</x:f>
      </x:c>
      <x:c r="J170" s="21" t="str">
        <x:f>IF(A170="","",IF(AND(OR(C170="PUBLISH SERVICE FACT",C170="PUBLISH OFFICIAL STATUS",C170="PUBLISH SCOPED CONTEXT"),COUNTIFS(CONFLICTS!$B$6:$B$205,B170,CONFLICTS!$H$6:$H$205,"YES",CONFLICTS!$I$6:$I$205,"OPEN",CONFLICTS!$R$6:$R$205,"VALID")&gt;0),"OPEN MATERIAL CONFLICT","CLEAR"))</x:f>
      </x:c>
      <x:c r="K170" s="21" t="str">
        <x:f>IF(A170="","",IF(H170&lt;&gt;"VALID","BLOCKED",IF(I170&lt;&gt;"MATCH","UNRESOLVED",IF(J170&lt;&gt;"CLEAR","BLOCKED","READY"))))</x:f>
      </x:c>
    </x:row>
    <x:row r="171">
      <x:c r="A171" s="17"/>
      <x:c r="B171" s="17"/>
      <x:c r="C171" s="17"/>
      <x:c r="D171" s="17"/>
      <x:c r="E171" s="17"/>
      <x:c r="F171" s="17"/>
      <x:c r="G171" s="21" t="str">
        <x:f>IF(C171="","",IF(AND(COUNTIF(LISTS!$J$2:$J$8,C171)=1,IFERROR(FIND(C171,UPPER(C171)),0)=1),"VALID","INVALID"))</x:f>
      </x:c>
      <x:c r="H171" s="21" t="str">
        <x:f>IF(A171="","",IF(COUNTIF($A$6:$A$205,A171)&gt;1,"INVALID - DUPLICATE ID",IF(AND(COUNTIF(CLAIMS!$A$6:$A$205,B171)=1,G171="VALID"),"VALID","INVALID - CONTROL / CLAIM")))</x:f>
      </x:c>
      <x:c r="I171" s="21" t="str">
        <x:f>IF(A171="","",IF(COUNTIFS(CLAIMS!$A$6:$A$205,B171,CLAIMS!$T$6:$T$205,C171)=1,"MATCH","REVIEW"))</x:f>
      </x:c>
      <x:c r="J171" s="21" t="str">
        <x:f>IF(A171="","",IF(AND(OR(C171="PUBLISH SERVICE FACT",C171="PUBLISH OFFICIAL STATUS",C171="PUBLISH SCOPED CONTEXT"),COUNTIFS(CONFLICTS!$B$6:$B$205,B171,CONFLICTS!$H$6:$H$205,"YES",CONFLICTS!$I$6:$I$205,"OPEN",CONFLICTS!$R$6:$R$205,"VALID")&gt;0),"OPEN MATERIAL CONFLICT","CLEAR"))</x:f>
      </x:c>
      <x:c r="K171" s="21" t="str">
        <x:f>IF(A171="","",IF(H171&lt;&gt;"VALID","BLOCKED",IF(I171&lt;&gt;"MATCH","UNRESOLVED",IF(J171&lt;&gt;"CLEAR","BLOCKED","READY"))))</x:f>
      </x:c>
    </x:row>
    <x:row r="172">
      <x:c r="A172" s="17"/>
      <x:c r="B172" s="17"/>
      <x:c r="C172" s="17"/>
      <x:c r="D172" s="17"/>
      <x:c r="E172" s="17"/>
      <x:c r="F172" s="17"/>
      <x:c r="G172" s="21" t="str">
        <x:f>IF(C172="","",IF(AND(COUNTIF(LISTS!$J$2:$J$8,C172)=1,IFERROR(FIND(C172,UPPER(C172)),0)=1),"VALID","INVALID"))</x:f>
      </x:c>
      <x:c r="H172" s="21" t="str">
        <x:f>IF(A172="","",IF(COUNTIF($A$6:$A$205,A172)&gt;1,"INVALID - DUPLICATE ID",IF(AND(COUNTIF(CLAIMS!$A$6:$A$205,B172)=1,G172="VALID"),"VALID","INVALID - CONTROL / CLAIM")))</x:f>
      </x:c>
      <x:c r="I172" s="21" t="str">
        <x:f>IF(A172="","",IF(COUNTIFS(CLAIMS!$A$6:$A$205,B172,CLAIMS!$T$6:$T$205,C172)=1,"MATCH","REVIEW"))</x:f>
      </x:c>
      <x:c r="J172" s="21" t="str">
        <x:f>IF(A172="","",IF(AND(OR(C172="PUBLISH SERVICE FACT",C172="PUBLISH OFFICIAL STATUS",C172="PUBLISH SCOPED CONTEXT"),COUNTIFS(CONFLICTS!$B$6:$B$205,B172,CONFLICTS!$H$6:$H$205,"YES",CONFLICTS!$I$6:$I$205,"OPEN",CONFLICTS!$R$6:$R$205,"VALID")&gt;0),"OPEN MATERIAL CONFLICT","CLEAR"))</x:f>
      </x:c>
      <x:c r="K172" s="21" t="str">
        <x:f>IF(A172="","",IF(H172&lt;&gt;"VALID","BLOCKED",IF(I172&lt;&gt;"MATCH","UNRESOLVED",IF(J172&lt;&gt;"CLEAR","BLOCKED","READY"))))</x:f>
      </x:c>
    </x:row>
    <x:row r="173">
      <x:c r="A173" s="17"/>
      <x:c r="B173" s="17"/>
      <x:c r="C173" s="17"/>
      <x:c r="D173" s="17"/>
      <x:c r="E173" s="17"/>
      <x:c r="F173" s="17"/>
      <x:c r="G173" s="21" t="str">
        <x:f>IF(C173="","",IF(AND(COUNTIF(LISTS!$J$2:$J$8,C173)=1,IFERROR(FIND(C173,UPPER(C173)),0)=1),"VALID","INVALID"))</x:f>
      </x:c>
      <x:c r="H173" s="21" t="str">
        <x:f>IF(A173="","",IF(COUNTIF($A$6:$A$205,A173)&gt;1,"INVALID - DUPLICATE ID",IF(AND(COUNTIF(CLAIMS!$A$6:$A$205,B173)=1,G173="VALID"),"VALID","INVALID - CONTROL / CLAIM")))</x:f>
      </x:c>
      <x:c r="I173" s="21" t="str">
        <x:f>IF(A173="","",IF(COUNTIFS(CLAIMS!$A$6:$A$205,B173,CLAIMS!$T$6:$T$205,C173)=1,"MATCH","REVIEW"))</x:f>
      </x:c>
      <x:c r="J173" s="21" t="str">
        <x:f>IF(A173="","",IF(AND(OR(C173="PUBLISH SERVICE FACT",C173="PUBLISH OFFICIAL STATUS",C173="PUBLISH SCOPED CONTEXT"),COUNTIFS(CONFLICTS!$B$6:$B$205,B173,CONFLICTS!$H$6:$H$205,"YES",CONFLICTS!$I$6:$I$205,"OPEN",CONFLICTS!$R$6:$R$205,"VALID")&gt;0),"OPEN MATERIAL CONFLICT","CLEAR"))</x:f>
      </x:c>
      <x:c r="K173" s="21" t="str">
        <x:f>IF(A173="","",IF(H173&lt;&gt;"VALID","BLOCKED",IF(I173&lt;&gt;"MATCH","UNRESOLVED",IF(J173&lt;&gt;"CLEAR","BLOCKED","READY"))))</x:f>
      </x:c>
    </x:row>
    <x:row r="174">
      <x:c r="A174" s="17"/>
      <x:c r="B174" s="17"/>
      <x:c r="C174" s="17"/>
      <x:c r="D174" s="17"/>
      <x:c r="E174" s="17"/>
      <x:c r="F174" s="17"/>
      <x:c r="G174" s="21" t="str">
        <x:f>IF(C174="","",IF(AND(COUNTIF(LISTS!$J$2:$J$8,C174)=1,IFERROR(FIND(C174,UPPER(C174)),0)=1),"VALID","INVALID"))</x:f>
      </x:c>
      <x:c r="H174" s="21" t="str">
        <x:f>IF(A174="","",IF(COUNTIF($A$6:$A$205,A174)&gt;1,"INVALID - DUPLICATE ID",IF(AND(COUNTIF(CLAIMS!$A$6:$A$205,B174)=1,G174="VALID"),"VALID","INVALID - CONTROL / CLAIM")))</x:f>
      </x:c>
      <x:c r="I174" s="21" t="str">
        <x:f>IF(A174="","",IF(COUNTIFS(CLAIMS!$A$6:$A$205,B174,CLAIMS!$T$6:$T$205,C174)=1,"MATCH","REVIEW"))</x:f>
      </x:c>
      <x:c r="J174" s="21" t="str">
        <x:f>IF(A174="","",IF(AND(OR(C174="PUBLISH SERVICE FACT",C174="PUBLISH OFFICIAL STATUS",C174="PUBLISH SCOPED CONTEXT"),COUNTIFS(CONFLICTS!$B$6:$B$205,B174,CONFLICTS!$H$6:$H$205,"YES",CONFLICTS!$I$6:$I$205,"OPEN",CONFLICTS!$R$6:$R$205,"VALID")&gt;0),"OPEN MATERIAL CONFLICT","CLEAR"))</x:f>
      </x:c>
      <x:c r="K174" s="21" t="str">
        <x:f>IF(A174="","",IF(H174&lt;&gt;"VALID","BLOCKED",IF(I174&lt;&gt;"MATCH","UNRESOLVED",IF(J174&lt;&gt;"CLEAR","BLOCKED","READY"))))</x:f>
      </x:c>
    </x:row>
    <x:row r="175">
      <x:c r="A175" s="17"/>
      <x:c r="B175" s="17"/>
      <x:c r="C175" s="17"/>
      <x:c r="D175" s="17"/>
      <x:c r="E175" s="17"/>
      <x:c r="F175" s="17"/>
      <x:c r="G175" s="21" t="str">
        <x:f>IF(C175="","",IF(AND(COUNTIF(LISTS!$J$2:$J$8,C175)=1,IFERROR(FIND(C175,UPPER(C175)),0)=1),"VALID","INVALID"))</x:f>
      </x:c>
      <x:c r="H175" s="21" t="str">
        <x:f>IF(A175="","",IF(COUNTIF($A$6:$A$205,A175)&gt;1,"INVALID - DUPLICATE ID",IF(AND(COUNTIF(CLAIMS!$A$6:$A$205,B175)=1,G175="VALID"),"VALID","INVALID - CONTROL / CLAIM")))</x:f>
      </x:c>
      <x:c r="I175" s="21" t="str">
        <x:f>IF(A175="","",IF(COUNTIFS(CLAIMS!$A$6:$A$205,B175,CLAIMS!$T$6:$T$205,C175)=1,"MATCH","REVIEW"))</x:f>
      </x:c>
      <x:c r="J175" s="21" t="str">
        <x:f>IF(A175="","",IF(AND(OR(C175="PUBLISH SERVICE FACT",C175="PUBLISH OFFICIAL STATUS",C175="PUBLISH SCOPED CONTEXT"),COUNTIFS(CONFLICTS!$B$6:$B$205,B175,CONFLICTS!$H$6:$H$205,"YES",CONFLICTS!$I$6:$I$205,"OPEN",CONFLICTS!$R$6:$R$205,"VALID")&gt;0),"OPEN MATERIAL CONFLICT","CLEAR"))</x:f>
      </x:c>
      <x:c r="K175" s="21" t="str">
        <x:f>IF(A175="","",IF(H175&lt;&gt;"VALID","BLOCKED",IF(I175&lt;&gt;"MATCH","UNRESOLVED",IF(J175&lt;&gt;"CLEAR","BLOCKED","READY"))))</x:f>
      </x:c>
    </x:row>
    <x:row r="176">
      <x:c r="A176" s="17"/>
      <x:c r="B176" s="17"/>
      <x:c r="C176" s="17"/>
      <x:c r="D176" s="17"/>
      <x:c r="E176" s="17"/>
      <x:c r="F176" s="17"/>
      <x:c r="G176" s="21" t="str">
        <x:f>IF(C176="","",IF(AND(COUNTIF(LISTS!$J$2:$J$8,C176)=1,IFERROR(FIND(C176,UPPER(C176)),0)=1),"VALID","INVALID"))</x:f>
      </x:c>
      <x:c r="H176" s="21" t="str">
        <x:f>IF(A176="","",IF(COUNTIF($A$6:$A$205,A176)&gt;1,"INVALID - DUPLICATE ID",IF(AND(COUNTIF(CLAIMS!$A$6:$A$205,B176)=1,G176="VALID"),"VALID","INVALID - CONTROL / CLAIM")))</x:f>
      </x:c>
      <x:c r="I176" s="21" t="str">
        <x:f>IF(A176="","",IF(COUNTIFS(CLAIMS!$A$6:$A$205,B176,CLAIMS!$T$6:$T$205,C176)=1,"MATCH","REVIEW"))</x:f>
      </x:c>
      <x:c r="J176" s="21" t="str">
        <x:f>IF(A176="","",IF(AND(OR(C176="PUBLISH SERVICE FACT",C176="PUBLISH OFFICIAL STATUS",C176="PUBLISH SCOPED CONTEXT"),COUNTIFS(CONFLICTS!$B$6:$B$205,B176,CONFLICTS!$H$6:$H$205,"YES",CONFLICTS!$I$6:$I$205,"OPEN",CONFLICTS!$R$6:$R$205,"VALID")&gt;0),"OPEN MATERIAL CONFLICT","CLEAR"))</x:f>
      </x:c>
      <x:c r="K176" s="21" t="str">
        <x:f>IF(A176="","",IF(H176&lt;&gt;"VALID","BLOCKED",IF(I176&lt;&gt;"MATCH","UNRESOLVED",IF(J176&lt;&gt;"CLEAR","BLOCKED","READY"))))</x:f>
      </x:c>
    </x:row>
    <x:row r="177">
      <x:c r="A177" s="17"/>
      <x:c r="B177" s="17"/>
      <x:c r="C177" s="17"/>
      <x:c r="D177" s="17"/>
      <x:c r="E177" s="17"/>
      <x:c r="F177" s="17"/>
      <x:c r="G177" s="21" t="str">
        <x:f>IF(C177="","",IF(AND(COUNTIF(LISTS!$J$2:$J$8,C177)=1,IFERROR(FIND(C177,UPPER(C177)),0)=1),"VALID","INVALID"))</x:f>
      </x:c>
      <x:c r="H177" s="21" t="str">
        <x:f>IF(A177="","",IF(COUNTIF($A$6:$A$205,A177)&gt;1,"INVALID - DUPLICATE ID",IF(AND(COUNTIF(CLAIMS!$A$6:$A$205,B177)=1,G177="VALID"),"VALID","INVALID - CONTROL / CLAIM")))</x:f>
      </x:c>
      <x:c r="I177" s="21" t="str">
        <x:f>IF(A177="","",IF(COUNTIFS(CLAIMS!$A$6:$A$205,B177,CLAIMS!$T$6:$T$205,C177)=1,"MATCH","REVIEW"))</x:f>
      </x:c>
      <x:c r="J177" s="21" t="str">
        <x:f>IF(A177="","",IF(AND(OR(C177="PUBLISH SERVICE FACT",C177="PUBLISH OFFICIAL STATUS",C177="PUBLISH SCOPED CONTEXT"),COUNTIFS(CONFLICTS!$B$6:$B$205,B177,CONFLICTS!$H$6:$H$205,"YES",CONFLICTS!$I$6:$I$205,"OPEN",CONFLICTS!$R$6:$R$205,"VALID")&gt;0),"OPEN MATERIAL CONFLICT","CLEAR"))</x:f>
      </x:c>
      <x:c r="K177" s="21" t="str">
        <x:f>IF(A177="","",IF(H177&lt;&gt;"VALID","BLOCKED",IF(I177&lt;&gt;"MATCH","UNRESOLVED",IF(J177&lt;&gt;"CLEAR","BLOCKED","READY"))))</x:f>
      </x:c>
    </x:row>
    <x:row r="178">
      <x:c r="A178" s="17"/>
      <x:c r="B178" s="17"/>
      <x:c r="C178" s="17"/>
      <x:c r="D178" s="17"/>
      <x:c r="E178" s="17"/>
      <x:c r="F178" s="17"/>
      <x:c r="G178" s="21" t="str">
        <x:f>IF(C178="","",IF(AND(COUNTIF(LISTS!$J$2:$J$8,C178)=1,IFERROR(FIND(C178,UPPER(C178)),0)=1),"VALID","INVALID"))</x:f>
      </x:c>
      <x:c r="H178" s="21" t="str">
        <x:f>IF(A178="","",IF(COUNTIF($A$6:$A$205,A178)&gt;1,"INVALID - DUPLICATE ID",IF(AND(COUNTIF(CLAIMS!$A$6:$A$205,B178)=1,G178="VALID"),"VALID","INVALID - CONTROL / CLAIM")))</x:f>
      </x:c>
      <x:c r="I178" s="21" t="str">
        <x:f>IF(A178="","",IF(COUNTIFS(CLAIMS!$A$6:$A$205,B178,CLAIMS!$T$6:$T$205,C178)=1,"MATCH","REVIEW"))</x:f>
      </x:c>
      <x:c r="J178" s="21" t="str">
        <x:f>IF(A178="","",IF(AND(OR(C178="PUBLISH SERVICE FACT",C178="PUBLISH OFFICIAL STATUS",C178="PUBLISH SCOPED CONTEXT"),COUNTIFS(CONFLICTS!$B$6:$B$205,B178,CONFLICTS!$H$6:$H$205,"YES",CONFLICTS!$I$6:$I$205,"OPEN",CONFLICTS!$R$6:$R$205,"VALID")&gt;0),"OPEN MATERIAL CONFLICT","CLEAR"))</x:f>
      </x:c>
      <x:c r="K178" s="21" t="str">
        <x:f>IF(A178="","",IF(H178&lt;&gt;"VALID","BLOCKED",IF(I178&lt;&gt;"MATCH","UNRESOLVED",IF(J178&lt;&gt;"CLEAR","BLOCKED","READY"))))</x:f>
      </x:c>
    </x:row>
    <x:row r="179">
      <x:c r="A179" s="17"/>
      <x:c r="B179" s="17"/>
      <x:c r="C179" s="17"/>
      <x:c r="D179" s="17"/>
      <x:c r="E179" s="17"/>
      <x:c r="F179" s="17"/>
      <x:c r="G179" s="21" t="str">
        <x:f>IF(C179="","",IF(AND(COUNTIF(LISTS!$J$2:$J$8,C179)=1,IFERROR(FIND(C179,UPPER(C179)),0)=1),"VALID","INVALID"))</x:f>
      </x:c>
      <x:c r="H179" s="21" t="str">
        <x:f>IF(A179="","",IF(COUNTIF($A$6:$A$205,A179)&gt;1,"INVALID - DUPLICATE ID",IF(AND(COUNTIF(CLAIMS!$A$6:$A$205,B179)=1,G179="VALID"),"VALID","INVALID - CONTROL / CLAIM")))</x:f>
      </x:c>
      <x:c r="I179" s="21" t="str">
        <x:f>IF(A179="","",IF(COUNTIFS(CLAIMS!$A$6:$A$205,B179,CLAIMS!$T$6:$T$205,C179)=1,"MATCH","REVIEW"))</x:f>
      </x:c>
      <x:c r="J179" s="21" t="str">
        <x:f>IF(A179="","",IF(AND(OR(C179="PUBLISH SERVICE FACT",C179="PUBLISH OFFICIAL STATUS",C179="PUBLISH SCOPED CONTEXT"),COUNTIFS(CONFLICTS!$B$6:$B$205,B179,CONFLICTS!$H$6:$H$205,"YES",CONFLICTS!$I$6:$I$205,"OPEN",CONFLICTS!$R$6:$R$205,"VALID")&gt;0),"OPEN MATERIAL CONFLICT","CLEAR"))</x:f>
      </x:c>
      <x:c r="K179" s="21" t="str">
        <x:f>IF(A179="","",IF(H179&lt;&gt;"VALID","BLOCKED",IF(I179&lt;&gt;"MATCH","UNRESOLVED",IF(J179&lt;&gt;"CLEAR","BLOCKED","READY"))))</x:f>
      </x:c>
    </x:row>
    <x:row r="180">
      <x:c r="A180" s="17"/>
      <x:c r="B180" s="17"/>
      <x:c r="C180" s="17"/>
      <x:c r="D180" s="17"/>
      <x:c r="E180" s="17"/>
      <x:c r="F180" s="17"/>
      <x:c r="G180" s="21" t="str">
        <x:f>IF(C180="","",IF(AND(COUNTIF(LISTS!$J$2:$J$8,C180)=1,IFERROR(FIND(C180,UPPER(C180)),0)=1),"VALID","INVALID"))</x:f>
      </x:c>
      <x:c r="H180" s="21" t="str">
        <x:f>IF(A180="","",IF(COUNTIF($A$6:$A$205,A180)&gt;1,"INVALID - DUPLICATE ID",IF(AND(COUNTIF(CLAIMS!$A$6:$A$205,B180)=1,G180="VALID"),"VALID","INVALID - CONTROL / CLAIM")))</x:f>
      </x:c>
      <x:c r="I180" s="21" t="str">
        <x:f>IF(A180="","",IF(COUNTIFS(CLAIMS!$A$6:$A$205,B180,CLAIMS!$T$6:$T$205,C180)=1,"MATCH","REVIEW"))</x:f>
      </x:c>
      <x:c r="J180" s="21" t="str">
        <x:f>IF(A180="","",IF(AND(OR(C180="PUBLISH SERVICE FACT",C180="PUBLISH OFFICIAL STATUS",C180="PUBLISH SCOPED CONTEXT"),COUNTIFS(CONFLICTS!$B$6:$B$205,B180,CONFLICTS!$H$6:$H$205,"YES",CONFLICTS!$I$6:$I$205,"OPEN",CONFLICTS!$R$6:$R$205,"VALID")&gt;0),"OPEN MATERIAL CONFLICT","CLEAR"))</x:f>
      </x:c>
      <x:c r="K180" s="21" t="str">
        <x:f>IF(A180="","",IF(H180&lt;&gt;"VALID","BLOCKED",IF(I180&lt;&gt;"MATCH","UNRESOLVED",IF(J180&lt;&gt;"CLEAR","BLOCKED","READY"))))</x:f>
      </x:c>
    </x:row>
    <x:row r="181">
      <x:c r="A181" s="17"/>
      <x:c r="B181" s="17"/>
      <x:c r="C181" s="17"/>
      <x:c r="D181" s="17"/>
      <x:c r="E181" s="17"/>
      <x:c r="F181" s="17"/>
      <x:c r="G181" s="21" t="str">
        <x:f>IF(C181="","",IF(AND(COUNTIF(LISTS!$J$2:$J$8,C181)=1,IFERROR(FIND(C181,UPPER(C181)),0)=1),"VALID","INVALID"))</x:f>
      </x:c>
      <x:c r="H181" s="21" t="str">
        <x:f>IF(A181="","",IF(COUNTIF($A$6:$A$205,A181)&gt;1,"INVALID - DUPLICATE ID",IF(AND(COUNTIF(CLAIMS!$A$6:$A$205,B181)=1,G181="VALID"),"VALID","INVALID - CONTROL / CLAIM")))</x:f>
      </x:c>
      <x:c r="I181" s="21" t="str">
        <x:f>IF(A181="","",IF(COUNTIFS(CLAIMS!$A$6:$A$205,B181,CLAIMS!$T$6:$T$205,C181)=1,"MATCH","REVIEW"))</x:f>
      </x:c>
      <x:c r="J181" s="21" t="str">
        <x:f>IF(A181="","",IF(AND(OR(C181="PUBLISH SERVICE FACT",C181="PUBLISH OFFICIAL STATUS",C181="PUBLISH SCOPED CONTEXT"),COUNTIFS(CONFLICTS!$B$6:$B$205,B181,CONFLICTS!$H$6:$H$205,"YES",CONFLICTS!$I$6:$I$205,"OPEN",CONFLICTS!$R$6:$R$205,"VALID")&gt;0),"OPEN MATERIAL CONFLICT","CLEAR"))</x:f>
      </x:c>
      <x:c r="K181" s="21" t="str">
        <x:f>IF(A181="","",IF(H181&lt;&gt;"VALID","BLOCKED",IF(I181&lt;&gt;"MATCH","UNRESOLVED",IF(J181&lt;&gt;"CLEAR","BLOCKED","READY"))))</x:f>
      </x:c>
    </x:row>
    <x:row r="182">
      <x:c r="A182" s="17"/>
      <x:c r="B182" s="17"/>
      <x:c r="C182" s="17"/>
      <x:c r="D182" s="17"/>
      <x:c r="E182" s="17"/>
      <x:c r="F182" s="17"/>
      <x:c r="G182" s="21" t="str">
        <x:f>IF(C182="","",IF(AND(COUNTIF(LISTS!$J$2:$J$8,C182)=1,IFERROR(FIND(C182,UPPER(C182)),0)=1),"VALID","INVALID"))</x:f>
      </x:c>
      <x:c r="H182" s="21" t="str">
        <x:f>IF(A182="","",IF(COUNTIF($A$6:$A$205,A182)&gt;1,"INVALID - DUPLICATE ID",IF(AND(COUNTIF(CLAIMS!$A$6:$A$205,B182)=1,G182="VALID"),"VALID","INVALID - CONTROL / CLAIM")))</x:f>
      </x:c>
      <x:c r="I182" s="21" t="str">
        <x:f>IF(A182="","",IF(COUNTIFS(CLAIMS!$A$6:$A$205,B182,CLAIMS!$T$6:$T$205,C182)=1,"MATCH","REVIEW"))</x:f>
      </x:c>
      <x:c r="J182" s="21" t="str">
        <x:f>IF(A182="","",IF(AND(OR(C182="PUBLISH SERVICE FACT",C182="PUBLISH OFFICIAL STATUS",C182="PUBLISH SCOPED CONTEXT"),COUNTIFS(CONFLICTS!$B$6:$B$205,B182,CONFLICTS!$H$6:$H$205,"YES",CONFLICTS!$I$6:$I$205,"OPEN",CONFLICTS!$R$6:$R$205,"VALID")&gt;0),"OPEN MATERIAL CONFLICT","CLEAR"))</x:f>
      </x:c>
      <x:c r="K182" s="21" t="str">
        <x:f>IF(A182="","",IF(H182&lt;&gt;"VALID","BLOCKED",IF(I182&lt;&gt;"MATCH","UNRESOLVED",IF(J182&lt;&gt;"CLEAR","BLOCKED","READY"))))</x:f>
      </x:c>
    </x:row>
    <x:row r="183">
      <x:c r="A183" s="17"/>
      <x:c r="B183" s="17"/>
      <x:c r="C183" s="17"/>
      <x:c r="D183" s="17"/>
      <x:c r="E183" s="17"/>
      <x:c r="F183" s="17"/>
      <x:c r="G183" s="21" t="str">
        <x:f>IF(C183="","",IF(AND(COUNTIF(LISTS!$J$2:$J$8,C183)=1,IFERROR(FIND(C183,UPPER(C183)),0)=1),"VALID","INVALID"))</x:f>
      </x:c>
      <x:c r="H183" s="21" t="str">
        <x:f>IF(A183="","",IF(COUNTIF($A$6:$A$205,A183)&gt;1,"INVALID - DUPLICATE ID",IF(AND(COUNTIF(CLAIMS!$A$6:$A$205,B183)=1,G183="VALID"),"VALID","INVALID - CONTROL / CLAIM")))</x:f>
      </x:c>
      <x:c r="I183" s="21" t="str">
        <x:f>IF(A183="","",IF(COUNTIFS(CLAIMS!$A$6:$A$205,B183,CLAIMS!$T$6:$T$205,C183)=1,"MATCH","REVIEW"))</x:f>
      </x:c>
      <x:c r="J183" s="21" t="str">
        <x:f>IF(A183="","",IF(AND(OR(C183="PUBLISH SERVICE FACT",C183="PUBLISH OFFICIAL STATUS",C183="PUBLISH SCOPED CONTEXT"),COUNTIFS(CONFLICTS!$B$6:$B$205,B183,CONFLICTS!$H$6:$H$205,"YES",CONFLICTS!$I$6:$I$205,"OPEN",CONFLICTS!$R$6:$R$205,"VALID")&gt;0),"OPEN MATERIAL CONFLICT","CLEAR"))</x:f>
      </x:c>
      <x:c r="K183" s="21" t="str">
        <x:f>IF(A183="","",IF(H183&lt;&gt;"VALID","BLOCKED",IF(I183&lt;&gt;"MATCH","UNRESOLVED",IF(J183&lt;&gt;"CLEAR","BLOCKED","READY"))))</x:f>
      </x:c>
    </x:row>
    <x:row r="184">
      <x:c r="A184" s="17"/>
      <x:c r="B184" s="17"/>
      <x:c r="C184" s="17"/>
      <x:c r="D184" s="17"/>
      <x:c r="E184" s="17"/>
      <x:c r="F184" s="17"/>
      <x:c r="G184" s="21" t="str">
        <x:f>IF(C184="","",IF(AND(COUNTIF(LISTS!$J$2:$J$8,C184)=1,IFERROR(FIND(C184,UPPER(C184)),0)=1),"VALID","INVALID"))</x:f>
      </x:c>
      <x:c r="H184" s="21" t="str">
        <x:f>IF(A184="","",IF(COUNTIF($A$6:$A$205,A184)&gt;1,"INVALID - DUPLICATE ID",IF(AND(COUNTIF(CLAIMS!$A$6:$A$205,B184)=1,G184="VALID"),"VALID","INVALID - CONTROL / CLAIM")))</x:f>
      </x:c>
      <x:c r="I184" s="21" t="str">
        <x:f>IF(A184="","",IF(COUNTIFS(CLAIMS!$A$6:$A$205,B184,CLAIMS!$T$6:$T$205,C184)=1,"MATCH","REVIEW"))</x:f>
      </x:c>
      <x:c r="J184" s="21" t="str">
        <x:f>IF(A184="","",IF(AND(OR(C184="PUBLISH SERVICE FACT",C184="PUBLISH OFFICIAL STATUS",C184="PUBLISH SCOPED CONTEXT"),COUNTIFS(CONFLICTS!$B$6:$B$205,B184,CONFLICTS!$H$6:$H$205,"YES",CONFLICTS!$I$6:$I$205,"OPEN",CONFLICTS!$R$6:$R$205,"VALID")&gt;0),"OPEN MATERIAL CONFLICT","CLEAR"))</x:f>
      </x:c>
      <x:c r="K184" s="21" t="str">
        <x:f>IF(A184="","",IF(H184&lt;&gt;"VALID","BLOCKED",IF(I184&lt;&gt;"MATCH","UNRESOLVED",IF(J184&lt;&gt;"CLEAR","BLOCKED","READY"))))</x:f>
      </x:c>
    </x:row>
    <x:row r="185">
      <x:c r="A185" s="17"/>
      <x:c r="B185" s="17"/>
      <x:c r="C185" s="17"/>
      <x:c r="D185" s="17"/>
      <x:c r="E185" s="17"/>
      <x:c r="F185" s="17"/>
      <x:c r="G185" s="21" t="str">
        <x:f>IF(C185="","",IF(AND(COUNTIF(LISTS!$J$2:$J$8,C185)=1,IFERROR(FIND(C185,UPPER(C185)),0)=1),"VALID","INVALID"))</x:f>
      </x:c>
      <x:c r="H185" s="21" t="str">
        <x:f>IF(A185="","",IF(COUNTIF($A$6:$A$205,A185)&gt;1,"INVALID - DUPLICATE ID",IF(AND(COUNTIF(CLAIMS!$A$6:$A$205,B185)=1,G185="VALID"),"VALID","INVALID - CONTROL / CLAIM")))</x:f>
      </x:c>
      <x:c r="I185" s="21" t="str">
        <x:f>IF(A185="","",IF(COUNTIFS(CLAIMS!$A$6:$A$205,B185,CLAIMS!$T$6:$T$205,C185)=1,"MATCH","REVIEW"))</x:f>
      </x:c>
      <x:c r="J185" s="21" t="str">
        <x:f>IF(A185="","",IF(AND(OR(C185="PUBLISH SERVICE FACT",C185="PUBLISH OFFICIAL STATUS",C185="PUBLISH SCOPED CONTEXT"),COUNTIFS(CONFLICTS!$B$6:$B$205,B185,CONFLICTS!$H$6:$H$205,"YES",CONFLICTS!$I$6:$I$205,"OPEN",CONFLICTS!$R$6:$R$205,"VALID")&gt;0),"OPEN MATERIAL CONFLICT","CLEAR"))</x:f>
      </x:c>
      <x:c r="K185" s="21" t="str">
        <x:f>IF(A185="","",IF(H185&lt;&gt;"VALID","BLOCKED",IF(I185&lt;&gt;"MATCH","UNRESOLVED",IF(J185&lt;&gt;"CLEAR","BLOCKED","READY"))))</x:f>
      </x:c>
    </x:row>
    <x:row r="186">
      <x:c r="A186" s="17"/>
      <x:c r="B186" s="17"/>
      <x:c r="C186" s="17"/>
      <x:c r="D186" s="17"/>
      <x:c r="E186" s="17"/>
      <x:c r="F186" s="17"/>
      <x:c r="G186" s="21" t="str">
        <x:f>IF(C186="","",IF(AND(COUNTIF(LISTS!$J$2:$J$8,C186)=1,IFERROR(FIND(C186,UPPER(C186)),0)=1),"VALID","INVALID"))</x:f>
      </x:c>
      <x:c r="H186" s="21" t="str">
        <x:f>IF(A186="","",IF(COUNTIF($A$6:$A$205,A186)&gt;1,"INVALID - DUPLICATE ID",IF(AND(COUNTIF(CLAIMS!$A$6:$A$205,B186)=1,G186="VALID"),"VALID","INVALID - CONTROL / CLAIM")))</x:f>
      </x:c>
      <x:c r="I186" s="21" t="str">
        <x:f>IF(A186="","",IF(COUNTIFS(CLAIMS!$A$6:$A$205,B186,CLAIMS!$T$6:$T$205,C186)=1,"MATCH","REVIEW"))</x:f>
      </x:c>
      <x:c r="J186" s="21" t="str">
        <x:f>IF(A186="","",IF(AND(OR(C186="PUBLISH SERVICE FACT",C186="PUBLISH OFFICIAL STATUS",C186="PUBLISH SCOPED CONTEXT"),COUNTIFS(CONFLICTS!$B$6:$B$205,B186,CONFLICTS!$H$6:$H$205,"YES",CONFLICTS!$I$6:$I$205,"OPEN",CONFLICTS!$R$6:$R$205,"VALID")&gt;0),"OPEN MATERIAL CONFLICT","CLEAR"))</x:f>
      </x:c>
      <x:c r="K186" s="21" t="str">
        <x:f>IF(A186="","",IF(H186&lt;&gt;"VALID","BLOCKED",IF(I186&lt;&gt;"MATCH","UNRESOLVED",IF(J186&lt;&gt;"CLEAR","BLOCKED","READY"))))</x:f>
      </x:c>
    </x:row>
    <x:row r="187">
      <x:c r="A187" s="17"/>
      <x:c r="B187" s="17"/>
      <x:c r="C187" s="17"/>
      <x:c r="D187" s="17"/>
      <x:c r="E187" s="17"/>
      <x:c r="F187" s="17"/>
      <x:c r="G187" s="21" t="str">
        <x:f>IF(C187="","",IF(AND(COUNTIF(LISTS!$J$2:$J$8,C187)=1,IFERROR(FIND(C187,UPPER(C187)),0)=1),"VALID","INVALID"))</x:f>
      </x:c>
      <x:c r="H187" s="21" t="str">
        <x:f>IF(A187="","",IF(COUNTIF($A$6:$A$205,A187)&gt;1,"INVALID - DUPLICATE ID",IF(AND(COUNTIF(CLAIMS!$A$6:$A$205,B187)=1,G187="VALID"),"VALID","INVALID - CONTROL / CLAIM")))</x:f>
      </x:c>
      <x:c r="I187" s="21" t="str">
        <x:f>IF(A187="","",IF(COUNTIFS(CLAIMS!$A$6:$A$205,B187,CLAIMS!$T$6:$T$205,C187)=1,"MATCH","REVIEW"))</x:f>
      </x:c>
      <x:c r="J187" s="21" t="str">
        <x:f>IF(A187="","",IF(AND(OR(C187="PUBLISH SERVICE FACT",C187="PUBLISH OFFICIAL STATUS",C187="PUBLISH SCOPED CONTEXT"),COUNTIFS(CONFLICTS!$B$6:$B$205,B187,CONFLICTS!$H$6:$H$205,"YES",CONFLICTS!$I$6:$I$205,"OPEN",CONFLICTS!$R$6:$R$205,"VALID")&gt;0),"OPEN MATERIAL CONFLICT","CLEAR"))</x:f>
      </x:c>
      <x:c r="K187" s="21" t="str">
        <x:f>IF(A187="","",IF(H187&lt;&gt;"VALID","BLOCKED",IF(I187&lt;&gt;"MATCH","UNRESOLVED",IF(J187&lt;&gt;"CLEAR","BLOCKED","READY"))))</x:f>
      </x:c>
    </x:row>
    <x:row r="188">
      <x:c r="A188" s="17"/>
      <x:c r="B188" s="17"/>
      <x:c r="C188" s="17"/>
      <x:c r="D188" s="17"/>
      <x:c r="E188" s="17"/>
      <x:c r="F188" s="17"/>
      <x:c r="G188" s="21" t="str">
        <x:f>IF(C188="","",IF(AND(COUNTIF(LISTS!$J$2:$J$8,C188)=1,IFERROR(FIND(C188,UPPER(C188)),0)=1),"VALID","INVALID"))</x:f>
      </x:c>
      <x:c r="H188" s="21" t="str">
        <x:f>IF(A188="","",IF(COUNTIF($A$6:$A$205,A188)&gt;1,"INVALID - DUPLICATE ID",IF(AND(COUNTIF(CLAIMS!$A$6:$A$205,B188)=1,G188="VALID"),"VALID","INVALID - CONTROL / CLAIM")))</x:f>
      </x:c>
      <x:c r="I188" s="21" t="str">
        <x:f>IF(A188="","",IF(COUNTIFS(CLAIMS!$A$6:$A$205,B188,CLAIMS!$T$6:$T$205,C188)=1,"MATCH","REVIEW"))</x:f>
      </x:c>
      <x:c r="J188" s="21" t="str">
        <x:f>IF(A188="","",IF(AND(OR(C188="PUBLISH SERVICE FACT",C188="PUBLISH OFFICIAL STATUS",C188="PUBLISH SCOPED CONTEXT"),COUNTIFS(CONFLICTS!$B$6:$B$205,B188,CONFLICTS!$H$6:$H$205,"YES",CONFLICTS!$I$6:$I$205,"OPEN",CONFLICTS!$R$6:$R$205,"VALID")&gt;0),"OPEN MATERIAL CONFLICT","CLEAR"))</x:f>
      </x:c>
      <x:c r="K188" s="21" t="str">
        <x:f>IF(A188="","",IF(H188&lt;&gt;"VALID","BLOCKED",IF(I188&lt;&gt;"MATCH","UNRESOLVED",IF(J188&lt;&gt;"CLEAR","BLOCKED","READY"))))</x:f>
      </x:c>
    </x:row>
    <x:row r="189">
      <x:c r="A189" s="17"/>
      <x:c r="B189" s="17"/>
      <x:c r="C189" s="17"/>
      <x:c r="D189" s="17"/>
      <x:c r="E189" s="17"/>
      <x:c r="F189" s="17"/>
      <x:c r="G189" s="21" t="str">
        <x:f>IF(C189="","",IF(AND(COUNTIF(LISTS!$J$2:$J$8,C189)=1,IFERROR(FIND(C189,UPPER(C189)),0)=1),"VALID","INVALID"))</x:f>
      </x:c>
      <x:c r="H189" s="21" t="str">
        <x:f>IF(A189="","",IF(COUNTIF($A$6:$A$205,A189)&gt;1,"INVALID - DUPLICATE ID",IF(AND(COUNTIF(CLAIMS!$A$6:$A$205,B189)=1,G189="VALID"),"VALID","INVALID - CONTROL / CLAIM")))</x:f>
      </x:c>
      <x:c r="I189" s="21" t="str">
        <x:f>IF(A189="","",IF(COUNTIFS(CLAIMS!$A$6:$A$205,B189,CLAIMS!$T$6:$T$205,C189)=1,"MATCH","REVIEW"))</x:f>
      </x:c>
      <x:c r="J189" s="21" t="str">
        <x:f>IF(A189="","",IF(AND(OR(C189="PUBLISH SERVICE FACT",C189="PUBLISH OFFICIAL STATUS",C189="PUBLISH SCOPED CONTEXT"),COUNTIFS(CONFLICTS!$B$6:$B$205,B189,CONFLICTS!$H$6:$H$205,"YES",CONFLICTS!$I$6:$I$205,"OPEN",CONFLICTS!$R$6:$R$205,"VALID")&gt;0),"OPEN MATERIAL CONFLICT","CLEAR"))</x:f>
      </x:c>
      <x:c r="K189" s="21" t="str">
        <x:f>IF(A189="","",IF(H189&lt;&gt;"VALID","BLOCKED",IF(I189&lt;&gt;"MATCH","UNRESOLVED",IF(J189&lt;&gt;"CLEAR","BLOCKED","READY"))))</x:f>
      </x:c>
    </x:row>
    <x:row r="190">
      <x:c r="A190" s="17"/>
      <x:c r="B190" s="17"/>
      <x:c r="C190" s="17"/>
      <x:c r="D190" s="17"/>
      <x:c r="E190" s="17"/>
      <x:c r="F190" s="17"/>
      <x:c r="G190" s="21" t="str">
        <x:f>IF(C190="","",IF(AND(COUNTIF(LISTS!$J$2:$J$8,C190)=1,IFERROR(FIND(C190,UPPER(C190)),0)=1),"VALID","INVALID"))</x:f>
      </x:c>
      <x:c r="H190" s="21" t="str">
        <x:f>IF(A190="","",IF(COUNTIF($A$6:$A$205,A190)&gt;1,"INVALID - DUPLICATE ID",IF(AND(COUNTIF(CLAIMS!$A$6:$A$205,B190)=1,G190="VALID"),"VALID","INVALID - CONTROL / CLAIM")))</x:f>
      </x:c>
      <x:c r="I190" s="21" t="str">
        <x:f>IF(A190="","",IF(COUNTIFS(CLAIMS!$A$6:$A$205,B190,CLAIMS!$T$6:$T$205,C190)=1,"MATCH","REVIEW"))</x:f>
      </x:c>
      <x:c r="J190" s="21" t="str">
        <x:f>IF(A190="","",IF(AND(OR(C190="PUBLISH SERVICE FACT",C190="PUBLISH OFFICIAL STATUS",C190="PUBLISH SCOPED CONTEXT"),COUNTIFS(CONFLICTS!$B$6:$B$205,B190,CONFLICTS!$H$6:$H$205,"YES",CONFLICTS!$I$6:$I$205,"OPEN",CONFLICTS!$R$6:$R$205,"VALID")&gt;0),"OPEN MATERIAL CONFLICT","CLEAR"))</x:f>
      </x:c>
      <x:c r="K190" s="21" t="str">
        <x:f>IF(A190="","",IF(H190&lt;&gt;"VALID","BLOCKED",IF(I190&lt;&gt;"MATCH","UNRESOLVED",IF(J190&lt;&gt;"CLEAR","BLOCKED","READY"))))</x:f>
      </x:c>
    </x:row>
    <x:row r="191">
      <x:c r="A191" s="17"/>
      <x:c r="B191" s="17"/>
      <x:c r="C191" s="17"/>
      <x:c r="D191" s="17"/>
      <x:c r="E191" s="17"/>
      <x:c r="F191" s="17"/>
      <x:c r="G191" s="21" t="str">
        <x:f>IF(C191="","",IF(AND(COUNTIF(LISTS!$J$2:$J$8,C191)=1,IFERROR(FIND(C191,UPPER(C191)),0)=1),"VALID","INVALID"))</x:f>
      </x:c>
      <x:c r="H191" s="21" t="str">
        <x:f>IF(A191="","",IF(COUNTIF($A$6:$A$205,A191)&gt;1,"INVALID - DUPLICATE ID",IF(AND(COUNTIF(CLAIMS!$A$6:$A$205,B191)=1,G191="VALID"),"VALID","INVALID - CONTROL / CLAIM")))</x:f>
      </x:c>
      <x:c r="I191" s="21" t="str">
        <x:f>IF(A191="","",IF(COUNTIFS(CLAIMS!$A$6:$A$205,B191,CLAIMS!$T$6:$T$205,C191)=1,"MATCH","REVIEW"))</x:f>
      </x:c>
      <x:c r="J191" s="21" t="str">
        <x:f>IF(A191="","",IF(AND(OR(C191="PUBLISH SERVICE FACT",C191="PUBLISH OFFICIAL STATUS",C191="PUBLISH SCOPED CONTEXT"),COUNTIFS(CONFLICTS!$B$6:$B$205,B191,CONFLICTS!$H$6:$H$205,"YES",CONFLICTS!$I$6:$I$205,"OPEN",CONFLICTS!$R$6:$R$205,"VALID")&gt;0),"OPEN MATERIAL CONFLICT","CLEAR"))</x:f>
      </x:c>
      <x:c r="K191" s="21" t="str">
        <x:f>IF(A191="","",IF(H191&lt;&gt;"VALID","BLOCKED",IF(I191&lt;&gt;"MATCH","UNRESOLVED",IF(J191&lt;&gt;"CLEAR","BLOCKED","READY"))))</x:f>
      </x:c>
    </x:row>
    <x:row r="192">
      <x:c r="A192" s="17"/>
      <x:c r="B192" s="17"/>
      <x:c r="C192" s="17"/>
      <x:c r="D192" s="17"/>
      <x:c r="E192" s="17"/>
      <x:c r="F192" s="17"/>
      <x:c r="G192" s="21" t="str">
        <x:f>IF(C192="","",IF(AND(COUNTIF(LISTS!$J$2:$J$8,C192)=1,IFERROR(FIND(C192,UPPER(C192)),0)=1),"VALID","INVALID"))</x:f>
      </x:c>
      <x:c r="H192" s="21" t="str">
        <x:f>IF(A192="","",IF(COUNTIF($A$6:$A$205,A192)&gt;1,"INVALID - DUPLICATE ID",IF(AND(COUNTIF(CLAIMS!$A$6:$A$205,B192)=1,G192="VALID"),"VALID","INVALID - CONTROL / CLAIM")))</x:f>
      </x:c>
      <x:c r="I192" s="21" t="str">
        <x:f>IF(A192="","",IF(COUNTIFS(CLAIMS!$A$6:$A$205,B192,CLAIMS!$T$6:$T$205,C192)=1,"MATCH","REVIEW"))</x:f>
      </x:c>
      <x:c r="J192" s="21" t="str">
        <x:f>IF(A192="","",IF(AND(OR(C192="PUBLISH SERVICE FACT",C192="PUBLISH OFFICIAL STATUS",C192="PUBLISH SCOPED CONTEXT"),COUNTIFS(CONFLICTS!$B$6:$B$205,B192,CONFLICTS!$H$6:$H$205,"YES",CONFLICTS!$I$6:$I$205,"OPEN",CONFLICTS!$R$6:$R$205,"VALID")&gt;0),"OPEN MATERIAL CONFLICT","CLEAR"))</x:f>
      </x:c>
      <x:c r="K192" s="21" t="str">
        <x:f>IF(A192="","",IF(H192&lt;&gt;"VALID","BLOCKED",IF(I192&lt;&gt;"MATCH","UNRESOLVED",IF(J192&lt;&gt;"CLEAR","BLOCKED","READY"))))</x:f>
      </x:c>
    </x:row>
    <x:row r="193">
      <x:c r="A193" s="17"/>
      <x:c r="B193" s="17"/>
      <x:c r="C193" s="17"/>
      <x:c r="D193" s="17"/>
      <x:c r="E193" s="17"/>
      <x:c r="F193" s="17"/>
      <x:c r="G193" s="21" t="str">
        <x:f>IF(C193="","",IF(AND(COUNTIF(LISTS!$J$2:$J$8,C193)=1,IFERROR(FIND(C193,UPPER(C193)),0)=1),"VALID","INVALID"))</x:f>
      </x:c>
      <x:c r="H193" s="21" t="str">
        <x:f>IF(A193="","",IF(COUNTIF($A$6:$A$205,A193)&gt;1,"INVALID - DUPLICATE ID",IF(AND(COUNTIF(CLAIMS!$A$6:$A$205,B193)=1,G193="VALID"),"VALID","INVALID - CONTROL / CLAIM")))</x:f>
      </x:c>
      <x:c r="I193" s="21" t="str">
        <x:f>IF(A193="","",IF(COUNTIFS(CLAIMS!$A$6:$A$205,B193,CLAIMS!$T$6:$T$205,C193)=1,"MATCH","REVIEW"))</x:f>
      </x:c>
      <x:c r="J193" s="21" t="str">
        <x:f>IF(A193="","",IF(AND(OR(C193="PUBLISH SERVICE FACT",C193="PUBLISH OFFICIAL STATUS",C193="PUBLISH SCOPED CONTEXT"),COUNTIFS(CONFLICTS!$B$6:$B$205,B193,CONFLICTS!$H$6:$H$205,"YES",CONFLICTS!$I$6:$I$205,"OPEN",CONFLICTS!$R$6:$R$205,"VALID")&gt;0),"OPEN MATERIAL CONFLICT","CLEAR"))</x:f>
      </x:c>
      <x:c r="K193" s="21" t="str">
        <x:f>IF(A193="","",IF(H193&lt;&gt;"VALID","BLOCKED",IF(I193&lt;&gt;"MATCH","UNRESOLVED",IF(J193&lt;&gt;"CLEAR","BLOCKED","READY"))))</x:f>
      </x:c>
    </x:row>
    <x:row r="194">
      <x:c r="A194" s="17"/>
      <x:c r="B194" s="17"/>
      <x:c r="C194" s="17"/>
      <x:c r="D194" s="17"/>
      <x:c r="E194" s="17"/>
      <x:c r="F194" s="17"/>
      <x:c r="G194" s="21" t="str">
        <x:f>IF(C194="","",IF(AND(COUNTIF(LISTS!$J$2:$J$8,C194)=1,IFERROR(FIND(C194,UPPER(C194)),0)=1),"VALID","INVALID"))</x:f>
      </x:c>
      <x:c r="H194" s="21" t="str">
        <x:f>IF(A194="","",IF(COUNTIF($A$6:$A$205,A194)&gt;1,"INVALID - DUPLICATE ID",IF(AND(COUNTIF(CLAIMS!$A$6:$A$205,B194)=1,G194="VALID"),"VALID","INVALID - CONTROL / CLAIM")))</x:f>
      </x:c>
      <x:c r="I194" s="21" t="str">
        <x:f>IF(A194="","",IF(COUNTIFS(CLAIMS!$A$6:$A$205,B194,CLAIMS!$T$6:$T$205,C194)=1,"MATCH","REVIEW"))</x:f>
      </x:c>
      <x:c r="J194" s="21" t="str">
        <x:f>IF(A194="","",IF(AND(OR(C194="PUBLISH SERVICE FACT",C194="PUBLISH OFFICIAL STATUS",C194="PUBLISH SCOPED CONTEXT"),COUNTIFS(CONFLICTS!$B$6:$B$205,B194,CONFLICTS!$H$6:$H$205,"YES",CONFLICTS!$I$6:$I$205,"OPEN",CONFLICTS!$R$6:$R$205,"VALID")&gt;0),"OPEN MATERIAL CONFLICT","CLEAR"))</x:f>
      </x:c>
      <x:c r="K194" s="21" t="str">
        <x:f>IF(A194="","",IF(H194&lt;&gt;"VALID","BLOCKED",IF(I194&lt;&gt;"MATCH","UNRESOLVED",IF(J194&lt;&gt;"CLEAR","BLOCKED","READY"))))</x:f>
      </x:c>
    </x:row>
    <x:row r="195">
      <x:c r="A195" s="17"/>
      <x:c r="B195" s="17"/>
      <x:c r="C195" s="17"/>
      <x:c r="D195" s="17"/>
      <x:c r="E195" s="17"/>
      <x:c r="F195" s="17"/>
      <x:c r="G195" s="21" t="str">
        <x:f>IF(C195="","",IF(AND(COUNTIF(LISTS!$J$2:$J$8,C195)=1,IFERROR(FIND(C195,UPPER(C195)),0)=1),"VALID","INVALID"))</x:f>
      </x:c>
      <x:c r="H195" s="21" t="str">
        <x:f>IF(A195="","",IF(COUNTIF($A$6:$A$205,A195)&gt;1,"INVALID - DUPLICATE ID",IF(AND(COUNTIF(CLAIMS!$A$6:$A$205,B195)=1,G195="VALID"),"VALID","INVALID - CONTROL / CLAIM")))</x:f>
      </x:c>
      <x:c r="I195" s="21" t="str">
        <x:f>IF(A195="","",IF(COUNTIFS(CLAIMS!$A$6:$A$205,B195,CLAIMS!$T$6:$T$205,C195)=1,"MATCH","REVIEW"))</x:f>
      </x:c>
      <x:c r="J195" s="21" t="str">
        <x:f>IF(A195="","",IF(AND(OR(C195="PUBLISH SERVICE FACT",C195="PUBLISH OFFICIAL STATUS",C195="PUBLISH SCOPED CONTEXT"),COUNTIFS(CONFLICTS!$B$6:$B$205,B195,CONFLICTS!$H$6:$H$205,"YES",CONFLICTS!$I$6:$I$205,"OPEN",CONFLICTS!$R$6:$R$205,"VALID")&gt;0),"OPEN MATERIAL CONFLICT","CLEAR"))</x:f>
      </x:c>
      <x:c r="K195" s="21" t="str">
        <x:f>IF(A195="","",IF(H195&lt;&gt;"VALID","BLOCKED",IF(I195&lt;&gt;"MATCH","UNRESOLVED",IF(J195&lt;&gt;"CLEAR","BLOCKED","READY"))))</x:f>
      </x:c>
    </x:row>
    <x:row r="196">
      <x:c r="A196" s="17"/>
      <x:c r="B196" s="17"/>
      <x:c r="C196" s="17"/>
      <x:c r="D196" s="17"/>
      <x:c r="E196" s="17"/>
      <x:c r="F196" s="17"/>
      <x:c r="G196" s="21" t="str">
        <x:f>IF(C196="","",IF(AND(COUNTIF(LISTS!$J$2:$J$8,C196)=1,IFERROR(FIND(C196,UPPER(C196)),0)=1),"VALID","INVALID"))</x:f>
      </x:c>
      <x:c r="H196" s="21" t="str">
        <x:f>IF(A196="","",IF(COUNTIF($A$6:$A$205,A196)&gt;1,"INVALID - DUPLICATE ID",IF(AND(COUNTIF(CLAIMS!$A$6:$A$205,B196)=1,G196="VALID"),"VALID","INVALID - CONTROL / CLAIM")))</x:f>
      </x:c>
      <x:c r="I196" s="21" t="str">
        <x:f>IF(A196="","",IF(COUNTIFS(CLAIMS!$A$6:$A$205,B196,CLAIMS!$T$6:$T$205,C196)=1,"MATCH","REVIEW"))</x:f>
      </x:c>
      <x:c r="J196" s="21" t="str">
        <x:f>IF(A196="","",IF(AND(OR(C196="PUBLISH SERVICE FACT",C196="PUBLISH OFFICIAL STATUS",C196="PUBLISH SCOPED CONTEXT"),COUNTIFS(CONFLICTS!$B$6:$B$205,B196,CONFLICTS!$H$6:$H$205,"YES",CONFLICTS!$I$6:$I$205,"OPEN",CONFLICTS!$R$6:$R$205,"VALID")&gt;0),"OPEN MATERIAL CONFLICT","CLEAR"))</x:f>
      </x:c>
      <x:c r="K196" s="21" t="str">
        <x:f>IF(A196="","",IF(H196&lt;&gt;"VALID","BLOCKED",IF(I196&lt;&gt;"MATCH","UNRESOLVED",IF(J196&lt;&gt;"CLEAR","BLOCKED","READY"))))</x:f>
      </x:c>
    </x:row>
    <x:row r="197">
      <x:c r="A197" s="17"/>
      <x:c r="B197" s="17"/>
      <x:c r="C197" s="17"/>
      <x:c r="D197" s="17"/>
      <x:c r="E197" s="17"/>
      <x:c r="F197" s="17"/>
      <x:c r="G197" s="21" t="str">
        <x:f>IF(C197="","",IF(AND(COUNTIF(LISTS!$J$2:$J$8,C197)=1,IFERROR(FIND(C197,UPPER(C197)),0)=1),"VALID","INVALID"))</x:f>
      </x:c>
      <x:c r="H197" s="21" t="str">
        <x:f>IF(A197="","",IF(COUNTIF($A$6:$A$205,A197)&gt;1,"INVALID - DUPLICATE ID",IF(AND(COUNTIF(CLAIMS!$A$6:$A$205,B197)=1,G197="VALID"),"VALID","INVALID - CONTROL / CLAIM")))</x:f>
      </x:c>
      <x:c r="I197" s="21" t="str">
        <x:f>IF(A197="","",IF(COUNTIFS(CLAIMS!$A$6:$A$205,B197,CLAIMS!$T$6:$T$205,C197)=1,"MATCH","REVIEW"))</x:f>
      </x:c>
      <x:c r="J197" s="21" t="str">
        <x:f>IF(A197="","",IF(AND(OR(C197="PUBLISH SERVICE FACT",C197="PUBLISH OFFICIAL STATUS",C197="PUBLISH SCOPED CONTEXT"),COUNTIFS(CONFLICTS!$B$6:$B$205,B197,CONFLICTS!$H$6:$H$205,"YES",CONFLICTS!$I$6:$I$205,"OPEN",CONFLICTS!$R$6:$R$205,"VALID")&gt;0),"OPEN MATERIAL CONFLICT","CLEAR"))</x:f>
      </x:c>
      <x:c r="K197" s="21" t="str">
        <x:f>IF(A197="","",IF(H197&lt;&gt;"VALID","BLOCKED",IF(I197&lt;&gt;"MATCH","UNRESOLVED",IF(J197&lt;&gt;"CLEAR","BLOCKED","READY"))))</x:f>
      </x:c>
    </x:row>
    <x:row r="198">
      <x:c r="A198" s="17"/>
      <x:c r="B198" s="17"/>
      <x:c r="C198" s="17"/>
      <x:c r="D198" s="17"/>
      <x:c r="E198" s="17"/>
      <x:c r="F198" s="17"/>
      <x:c r="G198" s="21" t="str">
        <x:f>IF(C198="","",IF(AND(COUNTIF(LISTS!$J$2:$J$8,C198)=1,IFERROR(FIND(C198,UPPER(C198)),0)=1),"VALID","INVALID"))</x:f>
      </x:c>
      <x:c r="H198" s="21" t="str">
        <x:f>IF(A198="","",IF(COUNTIF($A$6:$A$205,A198)&gt;1,"INVALID - DUPLICATE ID",IF(AND(COUNTIF(CLAIMS!$A$6:$A$205,B198)=1,G198="VALID"),"VALID","INVALID - CONTROL / CLAIM")))</x:f>
      </x:c>
      <x:c r="I198" s="21" t="str">
        <x:f>IF(A198="","",IF(COUNTIFS(CLAIMS!$A$6:$A$205,B198,CLAIMS!$T$6:$T$205,C198)=1,"MATCH","REVIEW"))</x:f>
      </x:c>
      <x:c r="J198" s="21" t="str">
        <x:f>IF(A198="","",IF(AND(OR(C198="PUBLISH SERVICE FACT",C198="PUBLISH OFFICIAL STATUS",C198="PUBLISH SCOPED CONTEXT"),COUNTIFS(CONFLICTS!$B$6:$B$205,B198,CONFLICTS!$H$6:$H$205,"YES",CONFLICTS!$I$6:$I$205,"OPEN",CONFLICTS!$R$6:$R$205,"VALID")&gt;0),"OPEN MATERIAL CONFLICT","CLEAR"))</x:f>
      </x:c>
      <x:c r="K198" s="21" t="str">
        <x:f>IF(A198="","",IF(H198&lt;&gt;"VALID","BLOCKED",IF(I198&lt;&gt;"MATCH","UNRESOLVED",IF(J198&lt;&gt;"CLEAR","BLOCKED","READY"))))</x:f>
      </x:c>
    </x:row>
    <x:row r="199">
      <x:c r="A199" s="17"/>
      <x:c r="B199" s="17"/>
      <x:c r="C199" s="17"/>
      <x:c r="D199" s="17"/>
      <x:c r="E199" s="17"/>
      <x:c r="F199" s="17"/>
      <x:c r="G199" s="21" t="str">
        <x:f>IF(C199="","",IF(AND(COUNTIF(LISTS!$J$2:$J$8,C199)=1,IFERROR(FIND(C199,UPPER(C199)),0)=1),"VALID","INVALID"))</x:f>
      </x:c>
      <x:c r="H199" s="21" t="str">
        <x:f>IF(A199="","",IF(COUNTIF($A$6:$A$205,A199)&gt;1,"INVALID - DUPLICATE ID",IF(AND(COUNTIF(CLAIMS!$A$6:$A$205,B199)=1,G199="VALID"),"VALID","INVALID - CONTROL / CLAIM")))</x:f>
      </x:c>
      <x:c r="I199" s="21" t="str">
        <x:f>IF(A199="","",IF(COUNTIFS(CLAIMS!$A$6:$A$205,B199,CLAIMS!$T$6:$T$205,C199)=1,"MATCH","REVIEW"))</x:f>
      </x:c>
      <x:c r="J199" s="21" t="str">
        <x:f>IF(A199="","",IF(AND(OR(C199="PUBLISH SERVICE FACT",C199="PUBLISH OFFICIAL STATUS",C199="PUBLISH SCOPED CONTEXT"),COUNTIFS(CONFLICTS!$B$6:$B$205,B199,CONFLICTS!$H$6:$H$205,"YES",CONFLICTS!$I$6:$I$205,"OPEN",CONFLICTS!$R$6:$R$205,"VALID")&gt;0),"OPEN MATERIAL CONFLICT","CLEAR"))</x:f>
      </x:c>
      <x:c r="K199" s="21" t="str">
        <x:f>IF(A199="","",IF(H199&lt;&gt;"VALID","BLOCKED",IF(I199&lt;&gt;"MATCH","UNRESOLVED",IF(J199&lt;&gt;"CLEAR","BLOCKED","READY"))))</x:f>
      </x:c>
    </x:row>
    <x:row r="200">
      <x:c r="A200" s="17"/>
      <x:c r="B200" s="17"/>
      <x:c r="C200" s="17"/>
      <x:c r="D200" s="17"/>
      <x:c r="E200" s="17"/>
      <x:c r="F200" s="17"/>
      <x:c r="G200" s="21" t="str">
        <x:f>IF(C200="","",IF(AND(COUNTIF(LISTS!$J$2:$J$8,C200)=1,IFERROR(FIND(C200,UPPER(C200)),0)=1),"VALID","INVALID"))</x:f>
      </x:c>
      <x:c r="H200" s="21" t="str">
        <x:f>IF(A200="","",IF(COUNTIF($A$6:$A$205,A200)&gt;1,"INVALID - DUPLICATE ID",IF(AND(COUNTIF(CLAIMS!$A$6:$A$205,B200)=1,G200="VALID"),"VALID","INVALID - CONTROL / CLAIM")))</x:f>
      </x:c>
      <x:c r="I200" s="21" t="str">
        <x:f>IF(A200="","",IF(COUNTIFS(CLAIMS!$A$6:$A$205,B200,CLAIMS!$T$6:$T$205,C200)=1,"MATCH","REVIEW"))</x:f>
      </x:c>
      <x:c r="J200" s="21" t="str">
        <x:f>IF(A200="","",IF(AND(OR(C200="PUBLISH SERVICE FACT",C200="PUBLISH OFFICIAL STATUS",C200="PUBLISH SCOPED CONTEXT"),COUNTIFS(CONFLICTS!$B$6:$B$205,B200,CONFLICTS!$H$6:$H$205,"YES",CONFLICTS!$I$6:$I$205,"OPEN",CONFLICTS!$R$6:$R$205,"VALID")&gt;0),"OPEN MATERIAL CONFLICT","CLEAR"))</x:f>
      </x:c>
      <x:c r="K200" s="21" t="str">
        <x:f>IF(A200="","",IF(H200&lt;&gt;"VALID","BLOCKED",IF(I200&lt;&gt;"MATCH","UNRESOLVED",IF(J200&lt;&gt;"CLEAR","BLOCKED","READY"))))</x:f>
      </x:c>
    </x:row>
    <x:row r="201">
      <x:c r="A201" s="17"/>
      <x:c r="B201" s="17"/>
      <x:c r="C201" s="17"/>
      <x:c r="D201" s="17"/>
      <x:c r="E201" s="17"/>
      <x:c r="F201" s="17"/>
      <x:c r="G201" s="21" t="str">
        <x:f>IF(C201="","",IF(AND(COUNTIF(LISTS!$J$2:$J$8,C201)=1,IFERROR(FIND(C201,UPPER(C201)),0)=1),"VALID","INVALID"))</x:f>
      </x:c>
      <x:c r="H201" s="21" t="str">
        <x:f>IF(A201="","",IF(COUNTIF($A$6:$A$205,A201)&gt;1,"INVALID - DUPLICATE ID",IF(AND(COUNTIF(CLAIMS!$A$6:$A$205,B201)=1,G201="VALID"),"VALID","INVALID - CONTROL / CLAIM")))</x:f>
      </x:c>
      <x:c r="I201" s="21" t="str">
        <x:f>IF(A201="","",IF(COUNTIFS(CLAIMS!$A$6:$A$205,B201,CLAIMS!$T$6:$T$205,C201)=1,"MATCH","REVIEW"))</x:f>
      </x:c>
      <x:c r="J201" s="21" t="str">
        <x:f>IF(A201="","",IF(AND(OR(C201="PUBLISH SERVICE FACT",C201="PUBLISH OFFICIAL STATUS",C201="PUBLISH SCOPED CONTEXT"),COUNTIFS(CONFLICTS!$B$6:$B$205,B201,CONFLICTS!$H$6:$H$205,"YES",CONFLICTS!$I$6:$I$205,"OPEN",CONFLICTS!$R$6:$R$205,"VALID")&gt;0),"OPEN MATERIAL CONFLICT","CLEAR"))</x:f>
      </x:c>
      <x:c r="K201" s="21" t="str">
        <x:f>IF(A201="","",IF(H201&lt;&gt;"VALID","BLOCKED",IF(I201&lt;&gt;"MATCH","UNRESOLVED",IF(J201&lt;&gt;"CLEAR","BLOCKED","READY"))))</x:f>
      </x:c>
    </x:row>
    <x:row r="202">
      <x:c r="A202" s="17"/>
      <x:c r="B202" s="17"/>
      <x:c r="C202" s="17"/>
      <x:c r="D202" s="17"/>
      <x:c r="E202" s="17"/>
      <x:c r="F202" s="17"/>
      <x:c r="G202" s="21" t="str">
        <x:f>IF(C202="","",IF(AND(COUNTIF(LISTS!$J$2:$J$8,C202)=1,IFERROR(FIND(C202,UPPER(C202)),0)=1),"VALID","INVALID"))</x:f>
      </x:c>
      <x:c r="H202" s="21" t="str">
        <x:f>IF(A202="","",IF(COUNTIF($A$6:$A$205,A202)&gt;1,"INVALID - DUPLICATE ID",IF(AND(COUNTIF(CLAIMS!$A$6:$A$205,B202)=1,G202="VALID"),"VALID","INVALID - CONTROL / CLAIM")))</x:f>
      </x:c>
      <x:c r="I202" s="21" t="str">
        <x:f>IF(A202="","",IF(COUNTIFS(CLAIMS!$A$6:$A$205,B202,CLAIMS!$T$6:$T$205,C202)=1,"MATCH","REVIEW"))</x:f>
      </x:c>
      <x:c r="J202" s="21" t="str">
        <x:f>IF(A202="","",IF(AND(OR(C202="PUBLISH SERVICE FACT",C202="PUBLISH OFFICIAL STATUS",C202="PUBLISH SCOPED CONTEXT"),COUNTIFS(CONFLICTS!$B$6:$B$205,B202,CONFLICTS!$H$6:$H$205,"YES",CONFLICTS!$I$6:$I$205,"OPEN",CONFLICTS!$R$6:$R$205,"VALID")&gt;0),"OPEN MATERIAL CONFLICT","CLEAR"))</x:f>
      </x:c>
      <x:c r="K202" s="21" t="str">
        <x:f>IF(A202="","",IF(H202&lt;&gt;"VALID","BLOCKED",IF(I202&lt;&gt;"MATCH","UNRESOLVED",IF(J202&lt;&gt;"CLEAR","BLOCKED","READY"))))</x:f>
      </x:c>
    </x:row>
    <x:row r="203">
      <x:c r="A203" s="17"/>
      <x:c r="B203" s="17"/>
      <x:c r="C203" s="17"/>
      <x:c r="D203" s="17"/>
      <x:c r="E203" s="17"/>
      <x:c r="F203" s="17"/>
      <x:c r="G203" s="21" t="str">
        <x:f>IF(C203="","",IF(AND(COUNTIF(LISTS!$J$2:$J$8,C203)=1,IFERROR(FIND(C203,UPPER(C203)),0)=1),"VALID","INVALID"))</x:f>
      </x:c>
      <x:c r="H203" s="21" t="str">
        <x:f>IF(A203="","",IF(COUNTIF($A$6:$A$205,A203)&gt;1,"INVALID - DUPLICATE ID",IF(AND(COUNTIF(CLAIMS!$A$6:$A$205,B203)=1,G203="VALID"),"VALID","INVALID - CONTROL / CLAIM")))</x:f>
      </x:c>
      <x:c r="I203" s="21" t="str">
        <x:f>IF(A203="","",IF(COUNTIFS(CLAIMS!$A$6:$A$205,B203,CLAIMS!$T$6:$T$205,C203)=1,"MATCH","REVIEW"))</x:f>
      </x:c>
      <x:c r="J203" s="21" t="str">
        <x:f>IF(A203="","",IF(AND(OR(C203="PUBLISH SERVICE FACT",C203="PUBLISH OFFICIAL STATUS",C203="PUBLISH SCOPED CONTEXT"),COUNTIFS(CONFLICTS!$B$6:$B$205,B203,CONFLICTS!$H$6:$H$205,"YES",CONFLICTS!$I$6:$I$205,"OPEN",CONFLICTS!$R$6:$R$205,"VALID")&gt;0),"OPEN MATERIAL CONFLICT","CLEAR"))</x:f>
      </x:c>
      <x:c r="K203" s="21" t="str">
        <x:f>IF(A203="","",IF(H203&lt;&gt;"VALID","BLOCKED",IF(I203&lt;&gt;"MATCH","UNRESOLVED",IF(J203&lt;&gt;"CLEAR","BLOCKED","READY"))))</x:f>
      </x:c>
    </x:row>
    <x:row r="204">
      <x:c r="A204" s="17"/>
      <x:c r="B204" s="17"/>
      <x:c r="C204" s="17"/>
      <x:c r="D204" s="17"/>
      <x:c r="E204" s="17"/>
      <x:c r="F204" s="17"/>
      <x:c r="G204" s="21" t="str">
        <x:f>IF(C204="","",IF(AND(COUNTIF(LISTS!$J$2:$J$8,C204)=1,IFERROR(FIND(C204,UPPER(C204)),0)=1),"VALID","INVALID"))</x:f>
      </x:c>
      <x:c r="H204" s="21" t="str">
        <x:f>IF(A204="","",IF(COUNTIF($A$6:$A$205,A204)&gt;1,"INVALID - DUPLICATE ID",IF(AND(COUNTIF(CLAIMS!$A$6:$A$205,B204)=1,G204="VALID"),"VALID","INVALID - CONTROL / CLAIM")))</x:f>
      </x:c>
      <x:c r="I204" s="21" t="str">
        <x:f>IF(A204="","",IF(COUNTIFS(CLAIMS!$A$6:$A$205,B204,CLAIMS!$T$6:$T$205,C204)=1,"MATCH","REVIEW"))</x:f>
      </x:c>
      <x:c r="J204" s="21" t="str">
        <x:f>IF(A204="","",IF(AND(OR(C204="PUBLISH SERVICE FACT",C204="PUBLISH OFFICIAL STATUS",C204="PUBLISH SCOPED CONTEXT"),COUNTIFS(CONFLICTS!$B$6:$B$205,B204,CONFLICTS!$H$6:$H$205,"YES",CONFLICTS!$I$6:$I$205,"OPEN",CONFLICTS!$R$6:$R$205,"VALID")&gt;0),"OPEN MATERIAL CONFLICT","CLEAR"))</x:f>
      </x:c>
      <x:c r="K204" s="21" t="str">
        <x:f>IF(A204="","",IF(H204&lt;&gt;"VALID","BLOCKED",IF(I204&lt;&gt;"MATCH","UNRESOLVED",IF(J204&lt;&gt;"CLEAR","BLOCKED","READY"))))</x:f>
      </x:c>
    </x:row>
    <x:row r="205">
      <x:c r="A205" s="17"/>
      <x:c r="B205" s="17"/>
      <x:c r="C205" s="17"/>
      <x:c r="D205" s="17"/>
      <x:c r="E205" s="17"/>
      <x:c r="F205" s="17"/>
      <x:c r="G205" s="21" t="str">
        <x:f>IF(C205="","",IF(AND(COUNTIF(LISTS!$J$2:$J$8,C205)=1,IFERROR(FIND(C205,UPPER(C205)),0)=1),"VALID","INVALID"))</x:f>
      </x:c>
      <x:c r="H205" s="21" t="str">
        <x:f>IF(A205="","",IF(COUNTIF($A$6:$A$205,A205)&gt;1,"INVALID - DUPLICATE ID",IF(AND(COUNTIF(CLAIMS!$A$6:$A$205,B205)=1,G205="VALID"),"VALID","INVALID - CONTROL / CLAIM")))</x:f>
      </x:c>
      <x:c r="I205" s="21" t="str">
        <x:f>IF(A205="","",IF(COUNTIFS(CLAIMS!$A$6:$A$205,B205,CLAIMS!$T$6:$T$205,C205)=1,"MATCH","REVIEW"))</x:f>
      </x:c>
      <x:c r="J205" s="21" t="str">
        <x:f>IF(A205="","",IF(AND(OR(C205="PUBLISH SERVICE FACT",C205="PUBLISH OFFICIAL STATUS",C205="PUBLISH SCOPED CONTEXT"),COUNTIFS(CONFLICTS!$B$6:$B$205,B205,CONFLICTS!$H$6:$H$205,"YES",CONFLICTS!$I$6:$I$205,"OPEN",CONFLICTS!$R$6:$R$205,"VALID")&gt;0),"OPEN MATERIAL CONFLICT","CLEAR"))</x:f>
      </x:c>
      <x:c r="K205" s="21" t="str">
        <x:f>IF(A205="","",IF(H205&lt;&gt;"VALID","BLOCKED",IF(I205&lt;&gt;"MATCH","UNRESOLVED",IF(J205&lt;&gt;"CLEAR","BLOCKED","READY"))))</x:f>
      </x:c>
    </x:row>
  </x:sheetData>
  <x:dataValidations count="1">
    <x:dataValidation type="list" sqref="C6:C205">
      <x:formula1>"PUBLISH SERVICE FACT,PUBLISH OFFICIAL STATUS,PUBLISH SCOPED CONTEXT,REFERENCE ONLY,DISCOVERY ONLY,ESCALATE,REFUSE STRONGER CLAIM"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8" hidden="0" customWidth="1"/>
    <x:col min="5" max="5" width="54" hidden="0" customWidth="1"/>
    <x:col min="6" max="6" width="22" hidden="0" customWidth="1"/>
    <x:col min="7" max="7" width="34" hidden="0" customWidth="1"/>
    <x:col min="8" max="8" width="15" hidden="0" customWidth="1"/>
    <x:col min="9" max="9" width="24" hidden="0" customWidth="1"/>
    <x:col min="10" max="10" width="18" hidden="0" customWidth="1"/>
    <x:col min="11" max="11" width="18" hidden="0" customWidth="1"/>
    <x:col min="12" max="12" width="16" hidden="0" customWidth="1"/>
  </x:cols>
  <x:sheetData>
    <x:row r="1">
      <x:c r="A1" s="4" t="str">
        <x:v>Action ID</x:v>
      </x:c>
      <x:c r="B1" s="4" t="str">
        <x:v>Claim ID</x:v>
      </x:c>
      <x:c r="C1" s="4" t="str">
        <x:v>Decision ID</x:v>
      </x:c>
      <x:c r="D1" s="4" t="str">
        <x:v>Action type</x:v>
      </x:c>
      <x:c r="E1" s="4" t="str">
        <x:v>Action statement</x:v>
      </x:c>
      <x:c r="F1" s="4" t="str">
        <x:v>Owner</x:v>
      </x:c>
      <x:c r="G1" s="4" t="str">
        <x:v>Review trigger</x:v>
      </x:c>
      <x:c r="H1" s="4" t="str">
        <x:v>Action token</x:v>
      </x:c>
      <x:c r="I1" s="4" t="str">
        <x:v>Control status</x:v>
      </x:c>
      <x:c r="J1" s="4" t="str">
        <x:v>Relation check</x:v>
      </x:c>
      <x:c r="K1" s="4" t="str">
        <x:v>Compatibility</x:v>
      </x:c>
      <x:c r="L1" s="4" t="str">
        <x:v>Readiness</x:v>
      </x:c>
    </x:row>
    <x:row r="6">
      <x:c r="A6" s="17" t="str">
        <x:v>AC01</x:v>
      </x:c>
      <x:c r="B6" s="17" t="str">
        <x:v>C01</x:v>
      </x:c>
      <x:c r="C6" s="17" t="str">
        <x:v>D001</x:v>
      </x:c>
      <x:c r="D6" s="17" t="str">
        <x:v>OFFICIAL STATUS UPDATE</x:v>
      </x:c>
      <x:c r="E6" s="17" t="str">
        <x:v>Publish only the scoped current registration/status fact.</x:v>
      </x:c>
      <x:c r="F6" s="17" t="str">
        <x:v>Founder / reviewer</x:v>
      </x:c>
      <x:c r="G6" s="17" t="str">
        <x:v>Official status changes</x:v>
      </x:c>
      <x:c r="H6" s="21" t="str">
        <x:f>IF(D6="","",IF(AND(COUNTIF(LISTS!$K$2:$K$8,D6)=1,IFERROR(FIND(D6,UPPER(D6)),0)=1),"VALID","INVALID"))</x:f>
        <x:v>VALID</x:v>
      </x:c>
      <x:c r="I6" s="21" t="str">
        <x:f>IF(A6="","",IF(COUNTIF($A$6:$A$205,A6)&gt;1,"INVALID - DUPLICATE ID",IF(AND(COUNTIF(CLAIMS!$A$6:$A$205,B6)=1,COUNTIF(DECISIONS!$A$6:$A$205,C6)=1,H6="VALID"),"VALID","INVALID - CONTROL / ID")))</x:f>
        <x:v>VALID</x:v>
      </x:c>
      <x:c r="J6" s="21" t="str">
        <x:f>IF(A6="","",IF(COUNTIFS(DECISIONS!$A$6:$A$205,C6,DECISIONS!$B$6:$B$205,B6)=1,"MATCH","MISMATCH"))</x:f>
        <x:v>MATCH</x:v>
      </x:c>
      <x:c r="K6" s="21" t="str">
        <x:f>IF(A6="","",IF(J6&lt;&gt;"MATCH","INCOMPATIBLE",IF(AND(D6="OFFICIAL STATUS UPDATE",COUNTIFS(DECISIONS!$A$6:$A$205,C6,DECISIONS!$C$6:$C$205,"PUBLISH OFFICIAL STATUS")=1),"COMPATIBLE",IF(AND(D6="SERVICE / ACCESS CONTENT",COUNTIFS(DECISIONS!$A$6:$A$205,C6,DECISIONS!$C$6:$C$205,"PUBLISH SERVICE FACT")=1),"COMPATIBLE",IF(AND(D6="SCOPED EVIDENCE CONTEXT",COUNTIFS(DECISIONS!$A$6:$A$205,C6,DECISIONS!$C$6:$C$205,"PUBLISH SCOPED CONTEXT")=1),"COMPATIBLE",IF(AND(D6="EXPERIENCE RESEARCH",COUNTIFS(DECISIONS!$A$6:$A$205,C6,DECISIONS!$C$6:$C$205,"REFERENCE ONLY")=1),"COMPATIBLE",IF(AND(D6="DISCOVERY RESEARCH",COUNTIFS(DECISIONS!$A$6:$A$205,C6,DECISIONS!$C$6:$C$205,"DISCOVERY ONLY")=1),"COMPATIBLE",IF(AND(D6="SPECIALIST ESCALATION",COUNTIFS(DECISIONS!$A$6:$A$205,C6,DECISIONS!$C$6:$C$205,"ESCALATE")=1),"COMPATIBLE",IF(AND(D6="NO PUBLICATION / MONITOR",COUNTIFS(DECISIONS!$A$6:$A$205,C6,DECISIONS!$C$6:$C$205,"REFUSE STRONGER CLAIM")=1),"COMPATIBLE","REVIEW")))))))))</x:f>
        <x:v>COMPATIBLE</x:v>
      </x:c>
      <x:c r="L6" s="21" t="str">
        <x:f>IF(A6="","",IF(OR(I6&lt;&gt;"VALID",J6&lt;&gt;"MATCH",K6&lt;&gt;"COMPATIBLE"),"BLOCKED",IF(COUNTIFS(DECISIONS!$A$6:$A$205,C6,DECISIONS!$K$6:$K$205,"READY")=1,"READY","UNRESOLVED")))</x:f>
        <x:v>READY</x:v>
      </x:c>
    </x:row>
    <x:row r="7">
      <x:c r="A7" s="17" t="str">
        <x:v>AC02</x:v>
      </x:c>
      <x:c r="B7" s="17" t="str">
        <x:v>C02</x:v>
      </x:c>
      <x:c r="C7" s="17" t="str">
        <x:v>D002</x:v>
      </x:c>
      <x:c r="D7" s="17" t="str">
        <x:v>SERVICE / ACCESS CONTENT</x:v>
      </x:c>
      <x:c r="E7" s="17" t="str">
        <x:v>Use current bounded service information without efficacy/suitability implications.</x:v>
      </x:c>
      <x:c r="F7" s="17" t="str">
        <x:v>Founder / reviewer</x:v>
      </x:c>
      <x:c r="G7" s="17" t="str">
        <x:v>Service information changes</x:v>
      </x:c>
      <x:c r="H7" s="21" t="str">
        <x:f>IF(D7="","",IF(AND(COUNTIF(LISTS!$K$2:$K$8,D7)=1,IFERROR(FIND(D7,UPPER(D7)),0)=1),"VALID","INVALID"))</x:f>
        <x:v>VALID</x:v>
      </x:c>
      <x:c r="I7" s="21" t="str">
        <x:f>IF(A7="","",IF(COUNTIF($A$6:$A$205,A7)&gt;1,"INVALID - DUPLICATE ID",IF(AND(COUNTIF(CLAIMS!$A$6:$A$205,B7)=1,COUNTIF(DECISIONS!$A$6:$A$205,C7)=1,H7="VALID"),"VALID","INVALID - CONTROL / ID")))</x:f>
        <x:v>VALID</x:v>
      </x:c>
      <x:c r="J7" s="21" t="str">
        <x:f>IF(A7="","",IF(COUNTIFS(DECISIONS!$A$6:$A$205,C7,DECISIONS!$B$6:$B$205,B7)=1,"MATCH","MISMATCH"))</x:f>
        <x:v>MATCH</x:v>
      </x:c>
      <x:c r="K7" s="21" t="str">
        <x:f>IF(A7="","",IF(J7&lt;&gt;"MATCH","INCOMPATIBLE",IF(AND(D7="OFFICIAL STATUS UPDATE",COUNTIFS(DECISIONS!$A$6:$A$205,C7,DECISIONS!$C$6:$C$205,"PUBLISH OFFICIAL STATUS")=1),"COMPATIBLE",IF(AND(D7="SERVICE / ACCESS CONTENT",COUNTIFS(DECISIONS!$A$6:$A$205,C7,DECISIONS!$C$6:$C$205,"PUBLISH SERVICE FACT")=1),"COMPATIBLE",IF(AND(D7="SCOPED EVIDENCE CONTEXT",COUNTIFS(DECISIONS!$A$6:$A$205,C7,DECISIONS!$C$6:$C$205,"PUBLISH SCOPED CONTEXT")=1),"COMPATIBLE",IF(AND(D7="EXPERIENCE RESEARCH",COUNTIFS(DECISIONS!$A$6:$A$205,C7,DECISIONS!$C$6:$C$205,"REFERENCE ONLY")=1),"COMPATIBLE",IF(AND(D7="DISCOVERY RESEARCH",COUNTIFS(DECISIONS!$A$6:$A$205,C7,DECISIONS!$C$6:$C$205,"DISCOVERY ONLY")=1),"COMPATIBLE",IF(AND(D7="SPECIALIST ESCALATION",COUNTIFS(DECISIONS!$A$6:$A$205,C7,DECISIONS!$C$6:$C$205,"ESCALATE")=1),"COMPATIBLE",IF(AND(D7="NO PUBLICATION / MONITOR",COUNTIFS(DECISIONS!$A$6:$A$205,C7,DECISIONS!$C$6:$C$205,"REFUSE STRONGER CLAIM")=1),"COMPATIBLE","REVIEW")))))))))</x:f>
        <x:v>COMPATIBLE</x:v>
      </x:c>
      <x:c r="L7" s="21" t="str">
        <x:f>IF(A7="","",IF(OR(I7&lt;&gt;"VALID",J7&lt;&gt;"MATCH",K7&lt;&gt;"COMPATIBLE"),"BLOCKED",IF(COUNTIFS(DECISIONS!$A$6:$A$205,C7,DECISIONS!$K$6:$K$205,"READY")=1,"READY","UNRESOLVED")))</x:f>
        <x:v>READY</x:v>
      </x:c>
    </x:row>
    <x:row r="8">
      <x:c r="A8" s="17" t="str">
        <x:v>AC03</x:v>
      </x:c>
      <x:c r="B8" s="17" t="str">
        <x:v>C03</x:v>
      </x:c>
      <x:c r="C8" s="17" t="str">
        <x:v>D003</x:v>
      </x:c>
      <x:c r="D8" s="17" t="str">
        <x:v>NO PUBLICATION / MONITOR</x:v>
      </x:c>
      <x:c r="E8" s="17" t="str">
        <x:v>Do not publish a precise rapid-access claim until CF01 is resolved.</x:v>
      </x:c>
      <x:c r="F8" s="17" t="str">
        <x:v>Founder / reviewer</x:v>
      </x:c>
      <x:c r="G8" s="17" t="str">
        <x:v>Resolve CF01</x:v>
      </x:c>
      <x:c r="H8" s="21" t="str">
        <x:f>IF(D8="","",IF(AND(COUNTIF(LISTS!$K$2:$K$8,D8)=1,IFERROR(FIND(D8,UPPER(D8)),0)=1),"VALID","INVALID"))</x:f>
        <x:v>VALID</x:v>
      </x:c>
      <x:c r="I8" s="21" t="str">
        <x:f>IF(A8="","",IF(COUNTIF($A$6:$A$205,A8)&gt;1,"INVALID - DUPLICATE ID",IF(AND(COUNTIF(CLAIMS!$A$6:$A$205,B8)=1,COUNTIF(DECISIONS!$A$6:$A$205,C8)=1,H8="VALID"),"VALID","INVALID - CONTROL / ID")))</x:f>
        <x:v>VALID</x:v>
      </x:c>
      <x:c r="J8" s="21" t="str">
        <x:f>IF(A8="","",IF(COUNTIFS(DECISIONS!$A$6:$A$205,C8,DECISIONS!$B$6:$B$205,B8)=1,"MATCH","MISMATCH"))</x:f>
        <x:v>MATCH</x:v>
      </x:c>
      <x:c r="K8" s="21" t="str">
        <x:f>IF(A8="","",IF(J8&lt;&gt;"MATCH","INCOMPATIBLE",IF(AND(D8="OFFICIAL STATUS UPDATE",COUNTIFS(DECISIONS!$A$6:$A$205,C8,DECISIONS!$C$6:$C$205,"PUBLISH OFFICIAL STATUS")=1),"COMPATIBLE",IF(AND(D8="SERVICE / ACCESS CONTENT",COUNTIFS(DECISIONS!$A$6:$A$205,C8,DECISIONS!$C$6:$C$205,"PUBLISH SERVICE FACT")=1),"COMPATIBLE",IF(AND(D8="SCOPED EVIDENCE CONTEXT",COUNTIFS(DECISIONS!$A$6:$A$205,C8,DECISIONS!$C$6:$C$205,"PUBLISH SCOPED CONTEXT")=1),"COMPATIBLE",IF(AND(D8="EXPERIENCE RESEARCH",COUNTIFS(DECISIONS!$A$6:$A$205,C8,DECISIONS!$C$6:$C$205,"REFERENCE ONLY")=1),"COMPATIBLE",IF(AND(D8="DISCOVERY RESEARCH",COUNTIFS(DECISIONS!$A$6:$A$205,C8,DECISIONS!$C$6:$C$205,"DISCOVERY ONLY")=1),"COMPATIBLE",IF(AND(D8="SPECIALIST ESCALATION",COUNTIFS(DECISIONS!$A$6:$A$205,C8,DECISIONS!$C$6:$C$205,"ESCALATE")=1),"COMPATIBLE",IF(AND(D8="NO PUBLICATION / MONITOR",COUNTIFS(DECISIONS!$A$6:$A$205,C8,DECISIONS!$C$6:$C$205,"REFUSE STRONGER CLAIM")=1),"COMPATIBLE","REVIEW")))))))))</x:f>
        <x:v>COMPATIBLE</x:v>
      </x:c>
      <x:c r="L8" s="21" t="str">
        <x:f>IF(A8="","",IF(OR(I8&lt;&gt;"VALID",J8&lt;&gt;"MATCH",K8&lt;&gt;"COMPATIBLE"),"BLOCKED",IF(COUNTIFS(DECISIONS!$A$6:$A$205,C8,DECISIONS!$K$6:$K$205,"READY")=1,"READY","UNRESOLVED")))</x:f>
        <x:v>READY</x:v>
      </x:c>
    </x:row>
    <x:row r="9">
      <x:c r="A9" s="17" t="str">
        <x:v>AC04</x:v>
      </x:c>
      <x:c r="B9" s="17" t="str">
        <x:v>C04</x:v>
      </x:c>
      <x:c r="C9" s="17" t="str">
        <x:v>D004</x:v>
      </x:c>
      <x:c r="D9" s="17" t="str">
        <x:v>SPECIALIST ESCALATION</x:v>
      </x:c>
      <x:c r="E9" s="17" t="str">
        <x:v>Route eligibility/suitability interpretation to qualified clinical/regulatory review.</x:v>
      </x:c>
      <x:c r="F9" s="17" t="str">
        <x:v>Founder / reviewer</x:v>
      </x:c>
      <x:c r="G9" s="17" t="str">
        <x:v>Review completed</x:v>
      </x:c>
      <x:c r="H9" s="21" t="str">
        <x:f>IF(D9="","",IF(AND(COUNTIF(LISTS!$K$2:$K$8,D9)=1,IFERROR(FIND(D9,UPPER(D9)),0)=1),"VALID","INVALID"))</x:f>
        <x:v>VALID</x:v>
      </x:c>
      <x:c r="I9" s="21" t="str">
        <x:f>IF(A9="","",IF(COUNTIF($A$6:$A$205,A9)&gt;1,"INVALID - DUPLICATE ID",IF(AND(COUNTIF(CLAIMS!$A$6:$A$205,B9)=1,COUNTIF(DECISIONS!$A$6:$A$205,C9)=1,H9="VALID"),"VALID","INVALID - CONTROL / ID")))</x:f>
        <x:v>VALID</x:v>
      </x:c>
      <x:c r="J9" s="21" t="str">
        <x:f>IF(A9="","",IF(COUNTIFS(DECISIONS!$A$6:$A$205,C9,DECISIONS!$B$6:$B$205,B9)=1,"MATCH","MISMATCH"))</x:f>
        <x:v>MATCH</x:v>
      </x:c>
      <x:c r="K9" s="21" t="str">
        <x:f>IF(A9="","",IF(J9&lt;&gt;"MATCH","INCOMPATIBLE",IF(AND(D9="OFFICIAL STATUS UPDATE",COUNTIFS(DECISIONS!$A$6:$A$205,C9,DECISIONS!$C$6:$C$205,"PUBLISH OFFICIAL STATUS")=1),"COMPATIBLE",IF(AND(D9="SERVICE / ACCESS CONTENT",COUNTIFS(DECISIONS!$A$6:$A$205,C9,DECISIONS!$C$6:$C$205,"PUBLISH SERVICE FACT")=1),"COMPATIBLE",IF(AND(D9="SCOPED EVIDENCE CONTEXT",COUNTIFS(DECISIONS!$A$6:$A$205,C9,DECISIONS!$C$6:$C$205,"PUBLISH SCOPED CONTEXT")=1),"COMPATIBLE",IF(AND(D9="EXPERIENCE RESEARCH",COUNTIFS(DECISIONS!$A$6:$A$205,C9,DECISIONS!$C$6:$C$205,"REFERENCE ONLY")=1),"COMPATIBLE",IF(AND(D9="DISCOVERY RESEARCH",COUNTIFS(DECISIONS!$A$6:$A$205,C9,DECISIONS!$C$6:$C$205,"DISCOVERY ONLY")=1),"COMPATIBLE",IF(AND(D9="SPECIALIST ESCALATION",COUNTIFS(DECISIONS!$A$6:$A$205,C9,DECISIONS!$C$6:$C$205,"ESCALATE")=1),"COMPATIBLE",IF(AND(D9="NO PUBLICATION / MONITOR",COUNTIFS(DECISIONS!$A$6:$A$205,C9,DECISIONS!$C$6:$C$205,"REFUSE STRONGER CLAIM")=1),"COMPATIBLE","REVIEW")))))))))</x:f>
        <x:v>COMPATIBLE</x:v>
      </x:c>
      <x:c r="L9" s="21" t="str">
        <x:f>IF(A9="","",IF(OR(I9&lt;&gt;"VALID",J9&lt;&gt;"MATCH",K9&lt;&gt;"COMPATIBLE"),"BLOCKED",IF(COUNTIFS(DECISIONS!$A$6:$A$205,C9,DECISIONS!$K$6:$K$205,"READY")=1,"READY","UNRESOLVED")))</x:f>
        <x:v>READY</x:v>
      </x:c>
    </x:row>
    <x:row r="10">
      <x:c r="A10" s="17" t="str">
        <x:v>AC05</x:v>
      </x:c>
      <x:c r="B10" s="17" t="str">
        <x:v>C05</x:v>
      </x:c>
      <x:c r="C10" s="17" t="str">
        <x:v>D005</x:v>
      </x:c>
      <x:c r="D10" s="17" t="str">
        <x:v>SPECIALIST ESCALATION</x:v>
      </x:c>
      <x:c r="E10" s="17" t="str">
        <x:v>Escalate efficacy wording and retain the narrower evidence state.</x:v>
      </x:c>
      <x:c r="F10" s="17" t="str">
        <x:v>Founder / reviewer</x:v>
      </x:c>
      <x:c r="G10" s="17" t="str">
        <x:v>Resolve CF02 and review</x:v>
      </x:c>
      <x:c r="H10" s="21" t="str">
        <x:f>IF(D10="","",IF(AND(COUNTIF(LISTS!$K$2:$K$8,D10)=1,IFERROR(FIND(D10,UPPER(D10)),0)=1),"VALID","INVALID"))</x:f>
        <x:v>VALID</x:v>
      </x:c>
      <x:c r="I10" s="21" t="str">
        <x:f>IF(A10="","",IF(COUNTIF($A$6:$A$205,A10)&gt;1,"INVALID - DUPLICATE ID",IF(AND(COUNTIF(CLAIMS!$A$6:$A$205,B10)=1,COUNTIF(DECISIONS!$A$6:$A$205,C10)=1,H10="VALID"),"VALID","INVALID - CONTROL / ID")))</x:f>
        <x:v>VALID</x:v>
      </x:c>
      <x:c r="J10" s="21" t="str">
        <x:f>IF(A10="","",IF(COUNTIFS(DECISIONS!$A$6:$A$205,C10,DECISIONS!$B$6:$B$205,B10)=1,"MATCH","MISMATCH"))</x:f>
        <x:v>MATCH</x:v>
      </x:c>
      <x:c r="K10" s="21" t="str">
        <x:f>IF(A10="","",IF(J10&lt;&gt;"MATCH","INCOMPATIBLE",IF(AND(D10="OFFICIAL STATUS UPDATE",COUNTIFS(DECISIONS!$A$6:$A$205,C10,DECISIONS!$C$6:$C$205,"PUBLISH OFFICIAL STATUS")=1),"COMPATIBLE",IF(AND(D10="SERVICE / ACCESS CONTENT",COUNTIFS(DECISIONS!$A$6:$A$205,C10,DECISIONS!$C$6:$C$205,"PUBLISH SERVICE FACT")=1),"COMPATIBLE",IF(AND(D10="SCOPED EVIDENCE CONTEXT",COUNTIFS(DECISIONS!$A$6:$A$205,C10,DECISIONS!$C$6:$C$205,"PUBLISH SCOPED CONTEXT")=1),"COMPATIBLE",IF(AND(D10="EXPERIENCE RESEARCH",COUNTIFS(DECISIONS!$A$6:$A$205,C10,DECISIONS!$C$6:$C$205,"REFERENCE ONLY")=1),"COMPATIBLE",IF(AND(D10="DISCOVERY RESEARCH",COUNTIFS(DECISIONS!$A$6:$A$205,C10,DECISIONS!$C$6:$C$205,"DISCOVERY ONLY")=1),"COMPATIBLE",IF(AND(D10="SPECIALIST ESCALATION",COUNTIFS(DECISIONS!$A$6:$A$205,C10,DECISIONS!$C$6:$C$205,"ESCALATE")=1),"COMPATIBLE",IF(AND(D10="NO PUBLICATION / MONITOR",COUNTIFS(DECISIONS!$A$6:$A$205,C10,DECISIONS!$C$6:$C$205,"REFUSE STRONGER CLAIM")=1),"COMPATIBLE","REVIEW")))))))))</x:f>
        <x:v>REVIEW</x:v>
      </x:c>
      <x:c r="L10" s="21" t="str">
        <x:f>IF(A10="","",IF(OR(I10&lt;&gt;"VALID",J10&lt;&gt;"MATCH",K10&lt;&gt;"COMPATIBLE"),"BLOCKED",IF(COUNTIFS(DECISIONS!$A$6:$A$205,C10,DECISIONS!$K$6:$K$205,"READY")=1,"READY","UNRESOLVED")))</x:f>
        <x:v>BLOCKED</x:v>
      </x:c>
    </x:row>
    <x:row r="11">
      <x:c r="A11" s="17" t="str">
        <x:v>AC06</x:v>
      </x:c>
      <x:c r="B11" s="17" t="str">
        <x:v>C06</x:v>
      </x:c>
      <x:c r="C11" s="17" t="str">
        <x:v>D006</x:v>
      </x:c>
      <x:c r="D11" s="17" t="str">
        <x:v>EXPERIENCE RESEARCH</x:v>
      </x:c>
      <x:c r="E11" s="17" t="str">
        <x:v>Use review themes to identify questions/friction only.</x:v>
      </x:c>
      <x:c r="F11" s="17" t="str">
        <x:v>Founder / reviewer</x:v>
      </x:c>
      <x:c r="G11" s="17" t="str">
        <x:v>Research purpose changes</x:v>
      </x:c>
      <x:c r="H11" s="21" t="str">
        <x:f>IF(D11="","",IF(AND(COUNTIF(LISTS!$K$2:$K$8,D11)=1,IFERROR(FIND(D11,UPPER(D11)),0)=1),"VALID","INVALID"))</x:f>
        <x:v>VALID</x:v>
      </x:c>
      <x:c r="I11" s="21" t="str">
        <x:f>IF(A11="","",IF(COUNTIF($A$6:$A$205,A11)&gt;1,"INVALID - DUPLICATE ID",IF(AND(COUNTIF(CLAIMS!$A$6:$A$205,B11)=1,COUNTIF(DECISIONS!$A$6:$A$205,C11)=1,H11="VALID"),"VALID","INVALID - CONTROL / ID")))</x:f>
        <x:v>VALID</x:v>
      </x:c>
      <x:c r="J11" s="21" t="str">
        <x:f>IF(A11="","",IF(COUNTIFS(DECISIONS!$A$6:$A$205,C11,DECISIONS!$B$6:$B$205,B11)=1,"MATCH","MISMATCH"))</x:f>
        <x:v>MATCH</x:v>
      </x:c>
      <x:c r="K11" s="21" t="str">
        <x:f>IF(A11="","",IF(J11&lt;&gt;"MATCH","INCOMPATIBLE",IF(AND(D11="OFFICIAL STATUS UPDATE",COUNTIFS(DECISIONS!$A$6:$A$205,C11,DECISIONS!$C$6:$C$205,"PUBLISH OFFICIAL STATUS")=1),"COMPATIBLE",IF(AND(D11="SERVICE / ACCESS CONTENT",COUNTIFS(DECISIONS!$A$6:$A$205,C11,DECISIONS!$C$6:$C$205,"PUBLISH SERVICE FACT")=1),"COMPATIBLE",IF(AND(D11="SCOPED EVIDENCE CONTEXT",COUNTIFS(DECISIONS!$A$6:$A$205,C11,DECISIONS!$C$6:$C$205,"PUBLISH SCOPED CONTEXT")=1),"COMPATIBLE",IF(AND(D11="EXPERIENCE RESEARCH",COUNTIFS(DECISIONS!$A$6:$A$205,C11,DECISIONS!$C$6:$C$205,"REFERENCE ONLY")=1),"COMPATIBLE",IF(AND(D11="DISCOVERY RESEARCH",COUNTIFS(DECISIONS!$A$6:$A$205,C11,DECISIONS!$C$6:$C$205,"DISCOVERY ONLY")=1),"COMPATIBLE",IF(AND(D11="SPECIALIST ESCALATION",COUNTIFS(DECISIONS!$A$6:$A$205,C11,DECISIONS!$C$6:$C$205,"ESCALATE")=1),"COMPATIBLE",IF(AND(D11="NO PUBLICATION / MONITOR",COUNTIFS(DECISIONS!$A$6:$A$205,C11,DECISIONS!$C$6:$C$205,"REFUSE STRONGER CLAIM")=1),"COMPATIBLE","REVIEW")))))))))</x:f>
        <x:v>COMPATIBLE</x:v>
      </x:c>
      <x:c r="L11" s="21" t="str">
        <x:f>IF(A11="","",IF(OR(I11&lt;&gt;"VALID",J11&lt;&gt;"MATCH",K11&lt;&gt;"COMPATIBLE"),"BLOCKED",IF(COUNTIFS(DECISIONS!$A$6:$A$205,C11,DECISIONS!$K$6:$K$205,"READY")=1,"READY","UNRESOLVED")))</x:f>
        <x:v>READY</x:v>
      </x:c>
    </x:row>
    <x:row r="12">
      <x:c r="A12" s="17" t="str">
        <x:v>AC07</x:v>
      </x:c>
      <x:c r="B12" s="17" t="str">
        <x:v>C07</x:v>
      </x:c>
      <x:c r="C12" s="17" t="str">
        <x:v>D007</x:v>
      </x:c>
      <x:c r="D12" s="17" t="str">
        <x:v>DISCOVERY RESEARCH</x:v>
      </x:c>
      <x:c r="E12" s="17" t="str">
        <x:v>Use visibility only for discovery/candidate/content-territory research.</x:v>
      </x:c>
      <x:c r="F12" s="17" t="str">
        <x:v>Founder / reviewer</x:v>
      </x:c>
      <x:c r="G12" s="17" t="str">
        <x:v>Search observation changes</x:v>
      </x:c>
      <x:c r="H12" s="21" t="str">
        <x:f>IF(D12="","",IF(AND(COUNTIF(LISTS!$K$2:$K$8,D12)=1,IFERROR(FIND(D12,UPPER(D12)),0)=1),"VALID","INVALID"))</x:f>
        <x:v>VALID</x:v>
      </x:c>
      <x:c r="I12" s="21" t="str">
        <x:f>IF(A12="","",IF(COUNTIF($A$6:$A$205,A12)&gt;1,"INVALID - DUPLICATE ID",IF(AND(COUNTIF(CLAIMS!$A$6:$A$205,B12)=1,COUNTIF(DECISIONS!$A$6:$A$205,C12)=1,H12="VALID"),"VALID","INVALID - CONTROL / ID")))</x:f>
        <x:v>VALID</x:v>
      </x:c>
      <x:c r="J12" s="21" t="str">
        <x:f>IF(A12="","",IF(COUNTIFS(DECISIONS!$A$6:$A$205,C12,DECISIONS!$B$6:$B$205,B12)=1,"MATCH","MISMATCH"))</x:f>
        <x:v>MATCH</x:v>
      </x:c>
      <x:c r="K12" s="21" t="str">
        <x:f>IF(A12="","",IF(J12&lt;&gt;"MATCH","INCOMPATIBLE",IF(AND(D12="OFFICIAL STATUS UPDATE",COUNTIFS(DECISIONS!$A$6:$A$205,C12,DECISIONS!$C$6:$C$205,"PUBLISH OFFICIAL STATUS")=1),"COMPATIBLE",IF(AND(D12="SERVICE / ACCESS CONTENT",COUNTIFS(DECISIONS!$A$6:$A$205,C12,DECISIONS!$C$6:$C$205,"PUBLISH SERVICE FACT")=1),"COMPATIBLE",IF(AND(D12="SCOPED EVIDENCE CONTEXT",COUNTIFS(DECISIONS!$A$6:$A$205,C12,DECISIONS!$C$6:$C$205,"PUBLISH SCOPED CONTEXT")=1),"COMPATIBLE",IF(AND(D12="EXPERIENCE RESEARCH",COUNTIFS(DECISIONS!$A$6:$A$205,C12,DECISIONS!$C$6:$C$205,"REFERENCE ONLY")=1),"COMPATIBLE",IF(AND(D12="DISCOVERY RESEARCH",COUNTIFS(DECISIONS!$A$6:$A$205,C12,DECISIONS!$C$6:$C$205,"DISCOVERY ONLY")=1),"COMPATIBLE",IF(AND(D12="SPECIALIST ESCALATION",COUNTIFS(DECISIONS!$A$6:$A$205,C12,DECISIONS!$C$6:$C$205,"ESCALATE")=1),"COMPATIBLE",IF(AND(D12="NO PUBLICATION / MONITOR",COUNTIFS(DECISIONS!$A$6:$A$205,C12,DECISIONS!$C$6:$C$205,"REFUSE STRONGER CLAIM")=1),"COMPATIBLE","REVIEW")))))))))</x:f>
        <x:v>COMPATIBLE</x:v>
      </x:c>
      <x:c r="L12" s="21" t="str">
        <x:f>IF(A12="","",IF(OR(I12&lt;&gt;"VALID",J12&lt;&gt;"MATCH",K12&lt;&gt;"COMPATIBLE"),"BLOCKED",IF(COUNTIFS(DECISIONS!$A$6:$A$205,C12,DECISIONS!$K$6:$K$205,"READY")=1,"READY","UNRESOLVED")))</x:f>
        <x:v>READY</x:v>
      </x:c>
    </x:row>
    <x:row r="13">
      <x:c r="A13" s="17" t="str">
        <x:v>AC08</x:v>
      </x:c>
      <x:c r="B13" s="17" t="str">
        <x:v>C08</x:v>
      </x:c>
      <x:c r="C13" s="17" t="str">
        <x:v>D008</x:v>
      </x:c>
      <x:c r="D13" s="17" t="str">
        <x:v>SCOPED EVIDENCE CONTEXT</x:v>
      </x:c>
      <x:c r="E13" s="17" t="str">
        <x:v>Use current MHRA/CAP guidance to review public marketing wording; escalate specific legal/regulatory uncertainty.</x:v>
      </x:c>
      <x:c r="F13" s="17" t="str">
        <x:v>Founder / reviewer</x:v>
      </x:c>
      <x:c r="G13" s="17" t="str">
        <x:v>Advertising rule/guidance or campaign wording changes</x:v>
      </x:c>
      <x:c r="H13" s="21" t="str">
        <x:f>IF(D13="","",IF(AND(COUNTIF(LISTS!$K$2:$K$8,D13)=1,IFERROR(FIND(D13,UPPER(D13)),0)=1),"VALID","INVALID"))</x:f>
        <x:v>VALID</x:v>
      </x:c>
      <x:c r="I13" s="21" t="str">
        <x:f>IF(A13="","",IF(COUNTIF($A$6:$A$205,A13)&gt;1,"INVALID - DUPLICATE ID",IF(AND(COUNTIF(CLAIMS!$A$6:$A$205,B13)=1,COUNTIF(DECISIONS!$A$6:$A$205,C13)=1,H13="VALID"),"VALID","INVALID - CONTROL / ID")))</x:f>
        <x:v>VALID</x:v>
      </x:c>
      <x:c r="J13" s="21" t="str">
        <x:f>IF(A13="","",IF(COUNTIFS(DECISIONS!$A$6:$A$205,C13,DECISIONS!$B$6:$B$205,B13)=1,"MATCH","MISMATCH"))</x:f>
        <x:v>MATCH</x:v>
      </x:c>
      <x:c r="K13" s="21" t="str">
        <x:f>IF(A13="","",IF(J13&lt;&gt;"MATCH","INCOMPATIBLE",IF(AND(D13="OFFICIAL STATUS UPDATE",COUNTIFS(DECISIONS!$A$6:$A$205,C13,DECISIONS!$C$6:$C$205,"PUBLISH OFFICIAL STATUS")=1),"COMPATIBLE",IF(AND(D13="SERVICE / ACCESS CONTENT",COUNTIFS(DECISIONS!$A$6:$A$205,C13,DECISIONS!$C$6:$C$205,"PUBLISH SERVICE FACT")=1),"COMPATIBLE",IF(AND(D13="SCOPED EVIDENCE CONTEXT",COUNTIFS(DECISIONS!$A$6:$A$205,C13,DECISIONS!$C$6:$C$205,"PUBLISH SCOPED CONTEXT")=1),"COMPATIBLE",IF(AND(D13="EXPERIENCE RESEARCH",COUNTIFS(DECISIONS!$A$6:$A$205,C13,DECISIONS!$C$6:$C$205,"REFERENCE ONLY")=1),"COMPATIBLE",IF(AND(D13="DISCOVERY RESEARCH",COUNTIFS(DECISIONS!$A$6:$A$205,C13,DECISIONS!$C$6:$C$205,"DISCOVERY ONLY")=1),"COMPATIBLE",IF(AND(D13="SPECIALIST ESCALATION",COUNTIFS(DECISIONS!$A$6:$A$205,C13,DECISIONS!$C$6:$C$205,"ESCALATE")=1),"COMPATIBLE",IF(AND(D13="NO PUBLICATION / MONITOR",COUNTIFS(DECISIONS!$A$6:$A$205,C13,DECISIONS!$C$6:$C$205,"REFUSE STRONGER CLAIM")=1),"COMPATIBLE","REVIEW")))))))))</x:f>
        <x:v>COMPATIBLE</x:v>
      </x:c>
      <x:c r="L13" s="21" t="str">
        <x:f>IF(A13="","",IF(OR(I13&lt;&gt;"VALID",J13&lt;&gt;"MATCH",K13&lt;&gt;"COMPATIBLE"),"BLOCKED",IF(COUNTIFS(DECISIONS!$A$6:$A$205,C13,DECISIONS!$K$6:$K$205,"READY")=1,"READY","UNRESOLVED")))</x:f>
        <x:v>READY</x:v>
      </x:c>
    </x:row>
    <x:row r="14">
      <x:c r="A14" s="17"/>
      <x:c r="B14" s="17"/>
      <x:c r="C14" s="17"/>
      <x:c r="D14" s="17"/>
      <x:c r="E14" s="17"/>
      <x:c r="F14" s="17"/>
      <x:c r="G14" s="17"/>
      <x:c r="H14" s="21" t="str">
        <x:f>IF(D14="","",IF(AND(COUNTIF(LISTS!$K$2:$K$8,D14)=1,IFERROR(FIND(D14,UPPER(D14)),0)=1),"VALID","INVALID"))</x:f>
      </x:c>
      <x:c r="I14" s="21" t="str">
        <x:f>IF(A14="","",IF(COUNTIF($A$6:$A$205,A14)&gt;1,"INVALID - DUPLICATE ID",IF(AND(COUNTIF(CLAIMS!$A$6:$A$205,B14)=1,COUNTIF(DECISIONS!$A$6:$A$205,C14)=1,H14="VALID"),"VALID","INVALID - CONTROL / ID")))</x:f>
      </x:c>
      <x:c r="J14" s="21" t="str">
        <x:f>IF(A14="","",IF(COUNTIFS(DECISIONS!$A$6:$A$205,C14,DECISIONS!$B$6:$B$205,B14)=1,"MATCH","MISMATCH"))</x:f>
      </x:c>
      <x:c r="K14" s="21" t="str">
        <x:f>IF(A14="","",IF(J14&lt;&gt;"MATCH","INCOMPATIBLE",IF(AND(D14="OFFICIAL STATUS UPDATE",COUNTIFS(DECISIONS!$A$6:$A$205,C14,DECISIONS!$C$6:$C$205,"PUBLISH OFFICIAL STATUS")=1),"COMPATIBLE",IF(AND(D14="SERVICE / ACCESS CONTENT",COUNTIFS(DECISIONS!$A$6:$A$205,C14,DECISIONS!$C$6:$C$205,"PUBLISH SERVICE FACT")=1),"COMPATIBLE",IF(AND(D14="SCOPED EVIDENCE CONTEXT",COUNTIFS(DECISIONS!$A$6:$A$205,C14,DECISIONS!$C$6:$C$205,"PUBLISH SCOPED CONTEXT")=1),"COMPATIBLE",IF(AND(D14="EXPERIENCE RESEARCH",COUNTIFS(DECISIONS!$A$6:$A$205,C14,DECISIONS!$C$6:$C$205,"REFERENCE ONLY")=1),"COMPATIBLE",IF(AND(D14="DISCOVERY RESEARCH",COUNTIFS(DECISIONS!$A$6:$A$205,C14,DECISIONS!$C$6:$C$205,"DISCOVERY ONLY")=1),"COMPATIBLE",IF(AND(D14="SPECIALIST ESCALATION",COUNTIFS(DECISIONS!$A$6:$A$205,C14,DECISIONS!$C$6:$C$205,"ESCALATE")=1),"COMPATIBLE",IF(AND(D14="NO PUBLICATION / MONITOR",COUNTIFS(DECISIONS!$A$6:$A$205,C14,DECISIONS!$C$6:$C$205,"REFUSE STRONGER CLAIM")=1),"COMPATIBLE","REVIEW")))))))))</x:f>
      </x:c>
      <x:c r="L14" s="21" t="str">
        <x:f>IF(A14="","",IF(OR(I14&lt;&gt;"VALID",J14&lt;&gt;"MATCH",K14&lt;&gt;"COMPATIBLE"),"BLOCKED",IF(COUNTIFS(DECISIONS!$A$6:$A$205,C14,DECISIONS!$K$6:$K$205,"READY")=1,"READY","UNRESOLVED")))</x:f>
      </x:c>
    </x:row>
    <x:row r="15">
      <x:c r="A15" s="17"/>
      <x:c r="B15" s="17"/>
      <x:c r="C15" s="17"/>
      <x:c r="D15" s="17"/>
      <x:c r="E15" s="17"/>
      <x:c r="F15" s="17"/>
      <x:c r="G15" s="17"/>
      <x:c r="H15" s="21" t="str">
        <x:f>IF(D15="","",IF(AND(COUNTIF(LISTS!$K$2:$K$8,D15)=1,IFERROR(FIND(D15,UPPER(D15)),0)=1),"VALID","INVALID"))</x:f>
      </x:c>
      <x:c r="I15" s="21" t="str">
        <x:f>IF(A15="","",IF(COUNTIF($A$6:$A$205,A15)&gt;1,"INVALID - DUPLICATE ID",IF(AND(COUNTIF(CLAIMS!$A$6:$A$205,B15)=1,COUNTIF(DECISIONS!$A$6:$A$205,C15)=1,H15="VALID"),"VALID","INVALID - CONTROL / ID")))</x:f>
      </x:c>
      <x:c r="J15" s="21" t="str">
        <x:f>IF(A15="","",IF(COUNTIFS(DECISIONS!$A$6:$A$205,C15,DECISIONS!$B$6:$B$205,B15)=1,"MATCH","MISMATCH"))</x:f>
      </x:c>
      <x:c r="K15" s="21" t="str">
        <x:f>IF(A15="","",IF(J15&lt;&gt;"MATCH","INCOMPATIBLE",IF(AND(D15="OFFICIAL STATUS UPDATE",COUNTIFS(DECISIONS!$A$6:$A$205,C15,DECISIONS!$C$6:$C$205,"PUBLISH OFFICIAL STATUS")=1),"COMPATIBLE",IF(AND(D15="SERVICE / ACCESS CONTENT",COUNTIFS(DECISIONS!$A$6:$A$205,C15,DECISIONS!$C$6:$C$205,"PUBLISH SERVICE FACT")=1),"COMPATIBLE",IF(AND(D15="SCOPED EVIDENCE CONTEXT",COUNTIFS(DECISIONS!$A$6:$A$205,C15,DECISIONS!$C$6:$C$205,"PUBLISH SCOPED CONTEXT")=1),"COMPATIBLE",IF(AND(D15="EXPERIENCE RESEARCH",COUNTIFS(DECISIONS!$A$6:$A$205,C15,DECISIONS!$C$6:$C$205,"REFERENCE ONLY")=1),"COMPATIBLE",IF(AND(D15="DISCOVERY RESEARCH",COUNTIFS(DECISIONS!$A$6:$A$205,C15,DECISIONS!$C$6:$C$205,"DISCOVERY ONLY")=1),"COMPATIBLE",IF(AND(D15="SPECIALIST ESCALATION",COUNTIFS(DECISIONS!$A$6:$A$205,C15,DECISIONS!$C$6:$C$205,"ESCALATE")=1),"COMPATIBLE",IF(AND(D15="NO PUBLICATION / MONITOR",COUNTIFS(DECISIONS!$A$6:$A$205,C15,DECISIONS!$C$6:$C$205,"REFUSE STRONGER CLAIM")=1),"COMPATIBLE","REVIEW")))))))))</x:f>
      </x:c>
      <x:c r="L15" s="21" t="str">
        <x:f>IF(A15="","",IF(OR(I15&lt;&gt;"VALID",J15&lt;&gt;"MATCH",K15&lt;&gt;"COMPATIBLE"),"BLOCKED",IF(COUNTIFS(DECISIONS!$A$6:$A$205,C15,DECISIONS!$K$6:$K$205,"READY")=1,"READY","UNRESOLVED")))</x:f>
      </x:c>
    </x:row>
    <x:row r="16">
      <x:c r="A16" s="17"/>
      <x:c r="B16" s="17"/>
      <x:c r="C16" s="17"/>
      <x:c r="D16" s="17"/>
      <x:c r="E16" s="17"/>
      <x:c r="F16" s="17"/>
      <x:c r="G16" s="17"/>
      <x:c r="H16" s="21" t="str">
        <x:f>IF(D16="","",IF(AND(COUNTIF(LISTS!$K$2:$K$8,D16)=1,IFERROR(FIND(D16,UPPER(D16)),0)=1),"VALID","INVALID"))</x:f>
      </x:c>
      <x:c r="I16" s="21" t="str">
        <x:f>IF(A16="","",IF(COUNTIF($A$6:$A$205,A16)&gt;1,"INVALID - DUPLICATE ID",IF(AND(COUNTIF(CLAIMS!$A$6:$A$205,B16)=1,COUNTIF(DECISIONS!$A$6:$A$205,C16)=1,H16="VALID"),"VALID","INVALID - CONTROL / ID")))</x:f>
      </x:c>
      <x:c r="J16" s="21" t="str">
        <x:f>IF(A16="","",IF(COUNTIFS(DECISIONS!$A$6:$A$205,C16,DECISIONS!$B$6:$B$205,B16)=1,"MATCH","MISMATCH"))</x:f>
      </x:c>
      <x:c r="K16" s="21" t="str">
        <x:f>IF(A16="","",IF(J16&lt;&gt;"MATCH","INCOMPATIBLE",IF(AND(D16="OFFICIAL STATUS UPDATE",COUNTIFS(DECISIONS!$A$6:$A$205,C16,DECISIONS!$C$6:$C$205,"PUBLISH OFFICIAL STATUS")=1),"COMPATIBLE",IF(AND(D16="SERVICE / ACCESS CONTENT",COUNTIFS(DECISIONS!$A$6:$A$205,C16,DECISIONS!$C$6:$C$205,"PUBLISH SERVICE FACT")=1),"COMPATIBLE",IF(AND(D16="SCOPED EVIDENCE CONTEXT",COUNTIFS(DECISIONS!$A$6:$A$205,C16,DECISIONS!$C$6:$C$205,"PUBLISH SCOPED CONTEXT")=1),"COMPATIBLE",IF(AND(D16="EXPERIENCE RESEARCH",COUNTIFS(DECISIONS!$A$6:$A$205,C16,DECISIONS!$C$6:$C$205,"REFERENCE ONLY")=1),"COMPATIBLE",IF(AND(D16="DISCOVERY RESEARCH",COUNTIFS(DECISIONS!$A$6:$A$205,C16,DECISIONS!$C$6:$C$205,"DISCOVERY ONLY")=1),"COMPATIBLE",IF(AND(D16="SPECIALIST ESCALATION",COUNTIFS(DECISIONS!$A$6:$A$205,C16,DECISIONS!$C$6:$C$205,"ESCALATE")=1),"COMPATIBLE",IF(AND(D16="NO PUBLICATION / MONITOR",COUNTIFS(DECISIONS!$A$6:$A$205,C16,DECISIONS!$C$6:$C$205,"REFUSE STRONGER CLAIM")=1),"COMPATIBLE","REVIEW")))))))))</x:f>
      </x:c>
      <x:c r="L16" s="21" t="str">
        <x:f>IF(A16="","",IF(OR(I16&lt;&gt;"VALID",J16&lt;&gt;"MATCH",K16&lt;&gt;"COMPATIBLE"),"BLOCKED",IF(COUNTIFS(DECISIONS!$A$6:$A$205,C16,DECISIONS!$K$6:$K$205,"READY")=1,"READY","UNRESOLVED")))</x:f>
      </x:c>
    </x:row>
    <x:row r="17">
      <x:c r="A17" s="17"/>
      <x:c r="B17" s="17"/>
      <x:c r="C17" s="17"/>
      <x:c r="D17" s="17"/>
      <x:c r="E17" s="17"/>
      <x:c r="F17" s="17"/>
      <x:c r="G17" s="17"/>
      <x:c r="H17" s="21" t="str">
        <x:f>IF(D17="","",IF(AND(COUNTIF(LISTS!$K$2:$K$8,D17)=1,IFERROR(FIND(D17,UPPER(D17)),0)=1),"VALID","INVALID"))</x:f>
      </x:c>
      <x:c r="I17" s="21" t="str">
        <x:f>IF(A17="","",IF(COUNTIF($A$6:$A$205,A17)&gt;1,"INVALID - DUPLICATE ID",IF(AND(COUNTIF(CLAIMS!$A$6:$A$205,B17)=1,COUNTIF(DECISIONS!$A$6:$A$205,C17)=1,H17="VALID"),"VALID","INVALID - CONTROL / ID")))</x:f>
      </x:c>
      <x:c r="J17" s="21" t="str">
        <x:f>IF(A17="","",IF(COUNTIFS(DECISIONS!$A$6:$A$205,C17,DECISIONS!$B$6:$B$205,B17)=1,"MATCH","MISMATCH"))</x:f>
      </x:c>
      <x:c r="K17" s="21" t="str">
        <x:f>IF(A17="","",IF(J17&lt;&gt;"MATCH","INCOMPATIBLE",IF(AND(D17="OFFICIAL STATUS UPDATE",COUNTIFS(DECISIONS!$A$6:$A$205,C17,DECISIONS!$C$6:$C$205,"PUBLISH OFFICIAL STATUS")=1),"COMPATIBLE",IF(AND(D17="SERVICE / ACCESS CONTENT",COUNTIFS(DECISIONS!$A$6:$A$205,C17,DECISIONS!$C$6:$C$205,"PUBLISH SERVICE FACT")=1),"COMPATIBLE",IF(AND(D17="SCOPED EVIDENCE CONTEXT",COUNTIFS(DECISIONS!$A$6:$A$205,C17,DECISIONS!$C$6:$C$205,"PUBLISH SCOPED CONTEXT")=1),"COMPATIBLE",IF(AND(D17="EXPERIENCE RESEARCH",COUNTIFS(DECISIONS!$A$6:$A$205,C17,DECISIONS!$C$6:$C$205,"REFERENCE ONLY")=1),"COMPATIBLE",IF(AND(D17="DISCOVERY RESEARCH",COUNTIFS(DECISIONS!$A$6:$A$205,C17,DECISIONS!$C$6:$C$205,"DISCOVERY ONLY")=1),"COMPATIBLE",IF(AND(D17="SPECIALIST ESCALATION",COUNTIFS(DECISIONS!$A$6:$A$205,C17,DECISIONS!$C$6:$C$205,"ESCALATE")=1),"COMPATIBLE",IF(AND(D17="NO PUBLICATION / MONITOR",COUNTIFS(DECISIONS!$A$6:$A$205,C17,DECISIONS!$C$6:$C$205,"REFUSE STRONGER CLAIM")=1),"COMPATIBLE","REVIEW")))))))))</x:f>
      </x:c>
      <x:c r="L17" s="21" t="str">
        <x:f>IF(A17="","",IF(OR(I17&lt;&gt;"VALID",J17&lt;&gt;"MATCH",K17&lt;&gt;"COMPATIBLE"),"BLOCKED",IF(COUNTIFS(DECISIONS!$A$6:$A$205,C17,DECISIONS!$K$6:$K$205,"READY")=1,"READY","UNRESOLVED")))</x:f>
      </x:c>
    </x:row>
    <x:row r="18">
      <x:c r="A18" s="17"/>
      <x:c r="B18" s="17"/>
      <x:c r="C18" s="17"/>
      <x:c r="D18" s="17"/>
      <x:c r="E18" s="17"/>
      <x:c r="F18" s="17"/>
      <x:c r="G18" s="17"/>
      <x:c r="H18" s="21" t="str">
        <x:f>IF(D18="","",IF(AND(COUNTIF(LISTS!$K$2:$K$8,D18)=1,IFERROR(FIND(D18,UPPER(D18)),0)=1),"VALID","INVALID"))</x:f>
      </x:c>
      <x:c r="I18" s="21" t="str">
        <x:f>IF(A18="","",IF(COUNTIF($A$6:$A$205,A18)&gt;1,"INVALID - DUPLICATE ID",IF(AND(COUNTIF(CLAIMS!$A$6:$A$205,B18)=1,COUNTIF(DECISIONS!$A$6:$A$205,C18)=1,H18="VALID"),"VALID","INVALID - CONTROL / ID")))</x:f>
      </x:c>
      <x:c r="J18" s="21" t="str">
        <x:f>IF(A18="","",IF(COUNTIFS(DECISIONS!$A$6:$A$205,C18,DECISIONS!$B$6:$B$205,B18)=1,"MATCH","MISMATCH"))</x:f>
      </x:c>
      <x:c r="K18" s="21" t="str">
        <x:f>IF(A18="","",IF(J18&lt;&gt;"MATCH","INCOMPATIBLE",IF(AND(D18="OFFICIAL STATUS UPDATE",COUNTIFS(DECISIONS!$A$6:$A$205,C18,DECISIONS!$C$6:$C$205,"PUBLISH OFFICIAL STATUS")=1),"COMPATIBLE",IF(AND(D18="SERVICE / ACCESS CONTENT",COUNTIFS(DECISIONS!$A$6:$A$205,C18,DECISIONS!$C$6:$C$205,"PUBLISH SERVICE FACT")=1),"COMPATIBLE",IF(AND(D18="SCOPED EVIDENCE CONTEXT",COUNTIFS(DECISIONS!$A$6:$A$205,C18,DECISIONS!$C$6:$C$205,"PUBLISH SCOPED CONTEXT")=1),"COMPATIBLE",IF(AND(D18="EXPERIENCE RESEARCH",COUNTIFS(DECISIONS!$A$6:$A$205,C18,DECISIONS!$C$6:$C$205,"REFERENCE ONLY")=1),"COMPATIBLE",IF(AND(D18="DISCOVERY RESEARCH",COUNTIFS(DECISIONS!$A$6:$A$205,C18,DECISIONS!$C$6:$C$205,"DISCOVERY ONLY")=1),"COMPATIBLE",IF(AND(D18="SPECIALIST ESCALATION",COUNTIFS(DECISIONS!$A$6:$A$205,C18,DECISIONS!$C$6:$C$205,"ESCALATE")=1),"COMPATIBLE",IF(AND(D18="NO PUBLICATION / MONITOR",COUNTIFS(DECISIONS!$A$6:$A$205,C18,DECISIONS!$C$6:$C$205,"REFUSE STRONGER CLAIM")=1),"COMPATIBLE","REVIEW")))))))))</x:f>
      </x:c>
      <x:c r="L18" s="21" t="str">
        <x:f>IF(A18="","",IF(OR(I18&lt;&gt;"VALID",J18&lt;&gt;"MATCH",K18&lt;&gt;"COMPATIBLE"),"BLOCKED",IF(COUNTIFS(DECISIONS!$A$6:$A$205,C18,DECISIONS!$K$6:$K$205,"READY")=1,"READY","UNRESOLVED")))</x:f>
      </x:c>
    </x:row>
    <x:row r="19">
      <x:c r="A19" s="17"/>
      <x:c r="B19" s="17"/>
      <x:c r="C19" s="17"/>
      <x:c r="D19" s="17"/>
      <x:c r="E19" s="17"/>
      <x:c r="F19" s="17"/>
      <x:c r="G19" s="17"/>
      <x:c r="H19" s="21" t="str">
        <x:f>IF(D19="","",IF(AND(COUNTIF(LISTS!$K$2:$K$8,D19)=1,IFERROR(FIND(D19,UPPER(D19)),0)=1),"VALID","INVALID"))</x:f>
      </x:c>
      <x:c r="I19" s="21" t="str">
        <x:f>IF(A19="","",IF(COUNTIF($A$6:$A$205,A19)&gt;1,"INVALID - DUPLICATE ID",IF(AND(COUNTIF(CLAIMS!$A$6:$A$205,B19)=1,COUNTIF(DECISIONS!$A$6:$A$205,C19)=1,H19="VALID"),"VALID","INVALID - CONTROL / ID")))</x:f>
      </x:c>
      <x:c r="J19" s="21" t="str">
        <x:f>IF(A19="","",IF(COUNTIFS(DECISIONS!$A$6:$A$205,C19,DECISIONS!$B$6:$B$205,B19)=1,"MATCH","MISMATCH"))</x:f>
      </x:c>
      <x:c r="K19" s="21" t="str">
        <x:f>IF(A19="","",IF(J19&lt;&gt;"MATCH","INCOMPATIBLE",IF(AND(D19="OFFICIAL STATUS UPDATE",COUNTIFS(DECISIONS!$A$6:$A$205,C19,DECISIONS!$C$6:$C$205,"PUBLISH OFFICIAL STATUS")=1),"COMPATIBLE",IF(AND(D19="SERVICE / ACCESS CONTENT",COUNTIFS(DECISIONS!$A$6:$A$205,C19,DECISIONS!$C$6:$C$205,"PUBLISH SERVICE FACT")=1),"COMPATIBLE",IF(AND(D19="SCOPED EVIDENCE CONTEXT",COUNTIFS(DECISIONS!$A$6:$A$205,C19,DECISIONS!$C$6:$C$205,"PUBLISH SCOPED CONTEXT")=1),"COMPATIBLE",IF(AND(D19="EXPERIENCE RESEARCH",COUNTIFS(DECISIONS!$A$6:$A$205,C19,DECISIONS!$C$6:$C$205,"REFERENCE ONLY")=1),"COMPATIBLE",IF(AND(D19="DISCOVERY RESEARCH",COUNTIFS(DECISIONS!$A$6:$A$205,C19,DECISIONS!$C$6:$C$205,"DISCOVERY ONLY")=1),"COMPATIBLE",IF(AND(D19="SPECIALIST ESCALATION",COUNTIFS(DECISIONS!$A$6:$A$205,C19,DECISIONS!$C$6:$C$205,"ESCALATE")=1),"COMPATIBLE",IF(AND(D19="NO PUBLICATION / MONITOR",COUNTIFS(DECISIONS!$A$6:$A$205,C19,DECISIONS!$C$6:$C$205,"REFUSE STRONGER CLAIM")=1),"COMPATIBLE","REVIEW")))))))))</x:f>
      </x:c>
      <x:c r="L19" s="21" t="str">
        <x:f>IF(A19="","",IF(OR(I19&lt;&gt;"VALID",J19&lt;&gt;"MATCH",K19&lt;&gt;"COMPATIBLE"),"BLOCKED",IF(COUNTIFS(DECISIONS!$A$6:$A$205,C19,DECISIONS!$K$6:$K$205,"READY")=1,"READY","UNRESOLVED")))</x:f>
      </x:c>
    </x:row>
    <x:row r="20">
      <x:c r="A20" s="17"/>
      <x:c r="B20" s="17"/>
      <x:c r="C20" s="17"/>
      <x:c r="D20" s="17"/>
      <x:c r="E20" s="17"/>
      <x:c r="F20" s="17"/>
      <x:c r="G20" s="17"/>
      <x:c r="H20" s="21" t="str">
        <x:f>IF(D20="","",IF(AND(COUNTIF(LISTS!$K$2:$K$8,D20)=1,IFERROR(FIND(D20,UPPER(D20)),0)=1),"VALID","INVALID"))</x:f>
      </x:c>
      <x:c r="I20" s="21" t="str">
        <x:f>IF(A20="","",IF(COUNTIF($A$6:$A$205,A20)&gt;1,"INVALID - DUPLICATE ID",IF(AND(COUNTIF(CLAIMS!$A$6:$A$205,B20)=1,COUNTIF(DECISIONS!$A$6:$A$205,C20)=1,H20="VALID"),"VALID","INVALID - CONTROL / ID")))</x:f>
      </x:c>
      <x:c r="J20" s="21" t="str">
        <x:f>IF(A20="","",IF(COUNTIFS(DECISIONS!$A$6:$A$205,C20,DECISIONS!$B$6:$B$205,B20)=1,"MATCH","MISMATCH"))</x:f>
      </x:c>
      <x:c r="K20" s="21" t="str">
        <x:f>IF(A20="","",IF(J20&lt;&gt;"MATCH","INCOMPATIBLE",IF(AND(D20="OFFICIAL STATUS UPDATE",COUNTIFS(DECISIONS!$A$6:$A$205,C20,DECISIONS!$C$6:$C$205,"PUBLISH OFFICIAL STATUS")=1),"COMPATIBLE",IF(AND(D20="SERVICE / ACCESS CONTENT",COUNTIFS(DECISIONS!$A$6:$A$205,C20,DECISIONS!$C$6:$C$205,"PUBLISH SERVICE FACT")=1),"COMPATIBLE",IF(AND(D20="SCOPED EVIDENCE CONTEXT",COUNTIFS(DECISIONS!$A$6:$A$205,C20,DECISIONS!$C$6:$C$205,"PUBLISH SCOPED CONTEXT")=1),"COMPATIBLE",IF(AND(D20="EXPERIENCE RESEARCH",COUNTIFS(DECISIONS!$A$6:$A$205,C20,DECISIONS!$C$6:$C$205,"REFERENCE ONLY")=1),"COMPATIBLE",IF(AND(D20="DISCOVERY RESEARCH",COUNTIFS(DECISIONS!$A$6:$A$205,C20,DECISIONS!$C$6:$C$205,"DISCOVERY ONLY")=1),"COMPATIBLE",IF(AND(D20="SPECIALIST ESCALATION",COUNTIFS(DECISIONS!$A$6:$A$205,C20,DECISIONS!$C$6:$C$205,"ESCALATE")=1),"COMPATIBLE",IF(AND(D20="NO PUBLICATION / MONITOR",COUNTIFS(DECISIONS!$A$6:$A$205,C20,DECISIONS!$C$6:$C$205,"REFUSE STRONGER CLAIM")=1),"COMPATIBLE","REVIEW")))))))))</x:f>
      </x:c>
      <x:c r="L20" s="21" t="str">
        <x:f>IF(A20="","",IF(OR(I20&lt;&gt;"VALID",J20&lt;&gt;"MATCH",K20&lt;&gt;"COMPATIBLE"),"BLOCKED",IF(COUNTIFS(DECISIONS!$A$6:$A$205,C20,DECISIONS!$K$6:$K$205,"READY")=1,"READY","UNRESOLVED")))</x:f>
      </x:c>
    </x:row>
    <x:row r="21">
      <x:c r="A21" s="17"/>
      <x:c r="B21" s="17"/>
      <x:c r="C21" s="17"/>
      <x:c r="D21" s="17"/>
      <x:c r="E21" s="17"/>
      <x:c r="F21" s="17"/>
      <x:c r="G21" s="17"/>
      <x:c r="H21" s="21" t="str">
        <x:f>IF(D21="","",IF(AND(COUNTIF(LISTS!$K$2:$K$8,D21)=1,IFERROR(FIND(D21,UPPER(D21)),0)=1),"VALID","INVALID"))</x:f>
      </x:c>
      <x:c r="I21" s="21" t="str">
        <x:f>IF(A21="","",IF(COUNTIF($A$6:$A$205,A21)&gt;1,"INVALID - DUPLICATE ID",IF(AND(COUNTIF(CLAIMS!$A$6:$A$205,B21)=1,COUNTIF(DECISIONS!$A$6:$A$205,C21)=1,H21="VALID"),"VALID","INVALID - CONTROL / ID")))</x:f>
      </x:c>
      <x:c r="J21" s="21" t="str">
        <x:f>IF(A21="","",IF(COUNTIFS(DECISIONS!$A$6:$A$205,C21,DECISIONS!$B$6:$B$205,B21)=1,"MATCH","MISMATCH"))</x:f>
      </x:c>
      <x:c r="K21" s="21" t="str">
        <x:f>IF(A21="","",IF(J21&lt;&gt;"MATCH","INCOMPATIBLE",IF(AND(D21="OFFICIAL STATUS UPDATE",COUNTIFS(DECISIONS!$A$6:$A$205,C21,DECISIONS!$C$6:$C$205,"PUBLISH OFFICIAL STATUS")=1),"COMPATIBLE",IF(AND(D21="SERVICE / ACCESS CONTENT",COUNTIFS(DECISIONS!$A$6:$A$205,C21,DECISIONS!$C$6:$C$205,"PUBLISH SERVICE FACT")=1),"COMPATIBLE",IF(AND(D21="SCOPED EVIDENCE CONTEXT",COUNTIFS(DECISIONS!$A$6:$A$205,C21,DECISIONS!$C$6:$C$205,"PUBLISH SCOPED CONTEXT")=1),"COMPATIBLE",IF(AND(D21="EXPERIENCE RESEARCH",COUNTIFS(DECISIONS!$A$6:$A$205,C21,DECISIONS!$C$6:$C$205,"REFERENCE ONLY")=1),"COMPATIBLE",IF(AND(D21="DISCOVERY RESEARCH",COUNTIFS(DECISIONS!$A$6:$A$205,C21,DECISIONS!$C$6:$C$205,"DISCOVERY ONLY")=1),"COMPATIBLE",IF(AND(D21="SPECIALIST ESCALATION",COUNTIFS(DECISIONS!$A$6:$A$205,C21,DECISIONS!$C$6:$C$205,"ESCALATE")=1),"COMPATIBLE",IF(AND(D21="NO PUBLICATION / MONITOR",COUNTIFS(DECISIONS!$A$6:$A$205,C21,DECISIONS!$C$6:$C$205,"REFUSE STRONGER CLAIM")=1),"COMPATIBLE","REVIEW")))))))))</x:f>
      </x:c>
      <x:c r="L21" s="21" t="str">
        <x:f>IF(A21="","",IF(OR(I21&lt;&gt;"VALID",J21&lt;&gt;"MATCH",K21&lt;&gt;"COMPATIBLE"),"BLOCKED",IF(COUNTIFS(DECISIONS!$A$6:$A$205,C21,DECISIONS!$K$6:$K$205,"READY")=1,"READY","UNRESOLVED")))</x:f>
      </x:c>
    </x:row>
    <x:row r="22">
      <x:c r="A22" s="17"/>
      <x:c r="B22" s="17"/>
      <x:c r="C22" s="17"/>
      <x:c r="D22" s="17"/>
      <x:c r="E22" s="17"/>
      <x:c r="F22" s="17"/>
      <x:c r="G22" s="17"/>
      <x:c r="H22" s="21" t="str">
        <x:f>IF(D22="","",IF(AND(COUNTIF(LISTS!$K$2:$K$8,D22)=1,IFERROR(FIND(D22,UPPER(D22)),0)=1),"VALID","INVALID"))</x:f>
      </x:c>
      <x:c r="I22" s="21" t="str">
        <x:f>IF(A22="","",IF(COUNTIF($A$6:$A$205,A22)&gt;1,"INVALID - DUPLICATE ID",IF(AND(COUNTIF(CLAIMS!$A$6:$A$205,B22)=1,COUNTIF(DECISIONS!$A$6:$A$205,C22)=1,H22="VALID"),"VALID","INVALID - CONTROL / ID")))</x:f>
      </x:c>
      <x:c r="J22" s="21" t="str">
        <x:f>IF(A22="","",IF(COUNTIFS(DECISIONS!$A$6:$A$205,C22,DECISIONS!$B$6:$B$205,B22)=1,"MATCH","MISMATCH"))</x:f>
      </x:c>
      <x:c r="K22" s="21" t="str">
        <x:f>IF(A22="","",IF(J22&lt;&gt;"MATCH","INCOMPATIBLE",IF(AND(D22="OFFICIAL STATUS UPDATE",COUNTIFS(DECISIONS!$A$6:$A$205,C22,DECISIONS!$C$6:$C$205,"PUBLISH OFFICIAL STATUS")=1),"COMPATIBLE",IF(AND(D22="SERVICE / ACCESS CONTENT",COUNTIFS(DECISIONS!$A$6:$A$205,C22,DECISIONS!$C$6:$C$205,"PUBLISH SERVICE FACT")=1),"COMPATIBLE",IF(AND(D22="SCOPED EVIDENCE CONTEXT",COUNTIFS(DECISIONS!$A$6:$A$205,C22,DECISIONS!$C$6:$C$205,"PUBLISH SCOPED CONTEXT")=1),"COMPATIBLE",IF(AND(D22="EXPERIENCE RESEARCH",COUNTIFS(DECISIONS!$A$6:$A$205,C22,DECISIONS!$C$6:$C$205,"REFERENCE ONLY")=1),"COMPATIBLE",IF(AND(D22="DISCOVERY RESEARCH",COUNTIFS(DECISIONS!$A$6:$A$205,C22,DECISIONS!$C$6:$C$205,"DISCOVERY ONLY")=1),"COMPATIBLE",IF(AND(D22="SPECIALIST ESCALATION",COUNTIFS(DECISIONS!$A$6:$A$205,C22,DECISIONS!$C$6:$C$205,"ESCALATE")=1),"COMPATIBLE",IF(AND(D22="NO PUBLICATION / MONITOR",COUNTIFS(DECISIONS!$A$6:$A$205,C22,DECISIONS!$C$6:$C$205,"REFUSE STRONGER CLAIM")=1),"COMPATIBLE","REVIEW")))))))))</x:f>
      </x:c>
      <x:c r="L22" s="21" t="str">
        <x:f>IF(A22="","",IF(OR(I22&lt;&gt;"VALID",J22&lt;&gt;"MATCH",K22&lt;&gt;"COMPATIBLE"),"BLOCKED",IF(COUNTIFS(DECISIONS!$A$6:$A$205,C22,DECISIONS!$K$6:$K$205,"READY")=1,"READY","UNRESOLVED")))</x:f>
      </x:c>
    </x:row>
    <x:row r="23">
      <x:c r="A23" s="17"/>
      <x:c r="B23" s="17"/>
      <x:c r="C23" s="17"/>
      <x:c r="D23" s="17"/>
      <x:c r="E23" s="17"/>
      <x:c r="F23" s="17"/>
      <x:c r="G23" s="17"/>
      <x:c r="H23" s="21" t="str">
        <x:f>IF(D23="","",IF(AND(COUNTIF(LISTS!$K$2:$K$8,D23)=1,IFERROR(FIND(D23,UPPER(D23)),0)=1),"VALID","INVALID"))</x:f>
      </x:c>
      <x:c r="I23" s="21" t="str">
        <x:f>IF(A23="","",IF(COUNTIF($A$6:$A$205,A23)&gt;1,"INVALID - DUPLICATE ID",IF(AND(COUNTIF(CLAIMS!$A$6:$A$205,B23)=1,COUNTIF(DECISIONS!$A$6:$A$205,C23)=1,H23="VALID"),"VALID","INVALID - CONTROL / ID")))</x:f>
      </x:c>
      <x:c r="J23" s="21" t="str">
        <x:f>IF(A23="","",IF(COUNTIFS(DECISIONS!$A$6:$A$205,C23,DECISIONS!$B$6:$B$205,B23)=1,"MATCH","MISMATCH"))</x:f>
      </x:c>
      <x:c r="K23" s="21" t="str">
        <x:f>IF(A23="","",IF(J23&lt;&gt;"MATCH","INCOMPATIBLE",IF(AND(D23="OFFICIAL STATUS UPDATE",COUNTIFS(DECISIONS!$A$6:$A$205,C23,DECISIONS!$C$6:$C$205,"PUBLISH OFFICIAL STATUS")=1),"COMPATIBLE",IF(AND(D23="SERVICE / ACCESS CONTENT",COUNTIFS(DECISIONS!$A$6:$A$205,C23,DECISIONS!$C$6:$C$205,"PUBLISH SERVICE FACT")=1),"COMPATIBLE",IF(AND(D23="SCOPED EVIDENCE CONTEXT",COUNTIFS(DECISIONS!$A$6:$A$205,C23,DECISIONS!$C$6:$C$205,"PUBLISH SCOPED CONTEXT")=1),"COMPATIBLE",IF(AND(D23="EXPERIENCE RESEARCH",COUNTIFS(DECISIONS!$A$6:$A$205,C23,DECISIONS!$C$6:$C$205,"REFERENCE ONLY")=1),"COMPATIBLE",IF(AND(D23="DISCOVERY RESEARCH",COUNTIFS(DECISIONS!$A$6:$A$205,C23,DECISIONS!$C$6:$C$205,"DISCOVERY ONLY")=1),"COMPATIBLE",IF(AND(D23="SPECIALIST ESCALATION",COUNTIFS(DECISIONS!$A$6:$A$205,C23,DECISIONS!$C$6:$C$205,"ESCALATE")=1),"COMPATIBLE",IF(AND(D23="NO PUBLICATION / MONITOR",COUNTIFS(DECISIONS!$A$6:$A$205,C23,DECISIONS!$C$6:$C$205,"REFUSE STRONGER CLAIM")=1),"COMPATIBLE","REVIEW")))))))))</x:f>
      </x:c>
      <x:c r="L23" s="21" t="str">
        <x:f>IF(A23="","",IF(OR(I23&lt;&gt;"VALID",J23&lt;&gt;"MATCH",K23&lt;&gt;"COMPATIBLE"),"BLOCKED",IF(COUNTIFS(DECISIONS!$A$6:$A$205,C23,DECISIONS!$K$6:$K$205,"READY")=1,"READY","UNRESOLVED")))</x:f>
      </x:c>
    </x:row>
    <x:row r="24">
      <x:c r="A24" s="17"/>
      <x:c r="B24" s="17"/>
      <x:c r="C24" s="17"/>
      <x:c r="D24" s="17"/>
      <x:c r="E24" s="17"/>
      <x:c r="F24" s="17"/>
      <x:c r="G24" s="17"/>
      <x:c r="H24" s="21" t="str">
        <x:f>IF(D24="","",IF(AND(COUNTIF(LISTS!$K$2:$K$8,D24)=1,IFERROR(FIND(D24,UPPER(D24)),0)=1),"VALID","INVALID"))</x:f>
      </x:c>
      <x:c r="I24" s="21" t="str">
        <x:f>IF(A24="","",IF(COUNTIF($A$6:$A$205,A24)&gt;1,"INVALID - DUPLICATE ID",IF(AND(COUNTIF(CLAIMS!$A$6:$A$205,B24)=1,COUNTIF(DECISIONS!$A$6:$A$205,C24)=1,H24="VALID"),"VALID","INVALID - CONTROL / ID")))</x:f>
      </x:c>
      <x:c r="J24" s="21" t="str">
        <x:f>IF(A24="","",IF(COUNTIFS(DECISIONS!$A$6:$A$205,C24,DECISIONS!$B$6:$B$205,B24)=1,"MATCH","MISMATCH"))</x:f>
      </x:c>
      <x:c r="K24" s="21" t="str">
        <x:f>IF(A24="","",IF(J24&lt;&gt;"MATCH","INCOMPATIBLE",IF(AND(D24="OFFICIAL STATUS UPDATE",COUNTIFS(DECISIONS!$A$6:$A$205,C24,DECISIONS!$C$6:$C$205,"PUBLISH OFFICIAL STATUS")=1),"COMPATIBLE",IF(AND(D24="SERVICE / ACCESS CONTENT",COUNTIFS(DECISIONS!$A$6:$A$205,C24,DECISIONS!$C$6:$C$205,"PUBLISH SERVICE FACT")=1),"COMPATIBLE",IF(AND(D24="SCOPED EVIDENCE CONTEXT",COUNTIFS(DECISIONS!$A$6:$A$205,C24,DECISIONS!$C$6:$C$205,"PUBLISH SCOPED CONTEXT")=1),"COMPATIBLE",IF(AND(D24="EXPERIENCE RESEARCH",COUNTIFS(DECISIONS!$A$6:$A$205,C24,DECISIONS!$C$6:$C$205,"REFERENCE ONLY")=1),"COMPATIBLE",IF(AND(D24="DISCOVERY RESEARCH",COUNTIFS(DECISIONS!$A$6:$A$205,C24,DECISIONS!$C$6:$C$205,"DISCOVERY ONLY")=1),"COMPATIBLE",IF(AND(D24="SPECIALIST ESCALATION",COUNTIFS(DECISIONS!$A$6:$A$205,C24,DECISIONS!$C$6:$C$205,"ESCALATE")=1),"COMPATIBLE",IF(AND(D24="NO PUBLICATION / MONITOR",COUNTIFS(DECISIONS!$A$6:$A$205,C24,DECISIONS!$C$6:$C$205,"REFUSE STRONGER CLAIM")=1),"COMPATIBLE","REVIEW")))))))))</x:f>
      </x:c>
      <x:c r="L24" s="21" t="str">
        <x:f>IF(A24="","",IF(OR(I24&lt;&gt;"VALID",J24&lt;&gt;"MATCH",K24&lt;&gt;"COMPATIBLE"),"BLOCKED",IF(COUNTIFS(DECISIONS!$A$6:$A$205,C24,DECISIONS!$K$6:$K$205,"READY")=1,"READY","UNRESOLVED")))</x:f>
      </x:c>
    </x:row>
    <x:row r="25">
      <x:c r="A25" s="17"/>
      <x:c r="B25" s="17"/>
      <x:c r="C25" s="17"/>
      <x:c r="D25" s="17"/>
      <x:c r="E25" s="17"/>
      <x:c r="F25" s="17"/>
      <x:c r="G25" s="17"/>
      <x:c r="H25" s="21" t="str">
        <x:f>IF(D25="","",IF(AND(COUNTIF(LISTS!$K$2:$K$8,D25)=1,IFERROR(FIND(D25,UPPER(D25)),0)=1),"VALID","INVALID"))</x:f>
      </x:c>
      <x:c r="I25" s="21" t="str">
        <x:f>IF(A25="","",IF(COUNTIF($A$6:$A$205,A25)&gt;1,"INVALID - DUPLICATE ID",IF(AND(COUNTIF(CLAIMS!$A$6:$A$205,B25)=1,COUNTIF(DECISIONS!$A$6:$A$205,C25)=1,H25="VALID"),"VALID","INVALID - CONTROL / ID")))</x:f>
      </x:c>
      <x:c r="J25" s="21" t="str">
        <x:f>IF(A25="","",IF(COUNTIFS(DECISIONS!$A$6:$A$205,C25,DECISIONS!$B$6:$B$205,B25)=1,"MATCH","MISMATCH"))</x:f>
      </x:c>
      <x:c r="K25" s="21" t="str">
        <x:f>IF(A25="","",IF(J25&lt;&gt;"MATCH","INCOMPATIBLE",IF(AND(D25="OFFICIAL STATUS UPDATE",COUNTIFS(DECISIONS!$A$6:$A$205,C25,DECISIONS!$C$6:$C$205,"PUBLISH OFFICIAL STATUS")=1),"COMPATIBLE",IF(AND(D25="SERVICE / ACCESS CONTENT",COUNTIFS(DECISIONS!$A$6:$A$205,C25,DECISIONS!$C$6:$C$205,"PUBLISH SERVICE FACT")=1),"COMPATIBLE",IF(AND(D25="SCOPED EVIDENCE CONTEXT",COUNTIFS(DECISIONS!$A$6:$A$205,C25,DECISIONS!$C$6:$C$205,"PUBLISH SCOPED CONTEXT")=1),"COMPATIBLE",IF(AND(D25="EXPERIENCE RESEARCH",COUNTIFS(DECISIONS!$A$6:$A$205,C25,DECISIONS!$C$6:$C$205,"REFERENCE ONLY")=1),"COMPATIBLE",IF(AND(D25="DISCOVERY RESEARCH",COUNTIFS(DECISIONS!$A$6:$A$205,C25,DECISIONS!$C$6:$C$205,"DISCOVERY ONLY")=1),"COMPATIBLE",IF(AND(D25="SPECIALIST ESCALATION",COUNTIFS(DECISIONS!$A$6:$A$205,C25,DECISIONS!$C$6:$C$205,"ESCALATE")=1),"COMPATIBLE",IF(AND(D25="NO PUBLICATION / MONITOR",COUNTIFS(DECISIONS!$A$6:$A$205,C25,DECISIONS!$C$6:$C$205,"REFUSE STRONGER CLAIM")=1),"COMPATIBLE","REVIEW")))))))))</x:f>
      </x:c>
      <x:c r="L25" s="21" t="str">
        <x:f>IF(A25="","",IF(OR(I25&lt;&gt;"VALID",J25&lt;&gt;"MATCH",K25&lt;&gt;"COMPATIBLE"),"BLOCKED",IF(COUNTIFS(DECISIONS!$A$6:$A$205,C25,DECISIONS!$K$6:$K$205,"READY")=1,"READY","UNRESOLVED")))</x:f>
      </x:c>
    </x:row>
    <x:row r="26">
      <x:c r="A26" s="17"/>
      <x:c r="B26" s="17"/>
      <x:c r="C26" s="17"/>
      <x:c r="D26" s="17"/>
      <x:c r="E26" s="17"/>
      <x:c r="F26" s="17"/>
      <x:c r="G26" s="17"/>
      <x:c r="H26" s="21" t="str">
        <x:f>IF(D26="","",IF(AND(COUNTIF(LISTS!$K$2:$K$8,D26)=1,IFERROR(FIND(D26,UPPER(D26)),0)=1),"VALID","INVALID"))</x:f>
      </x:c>
      <x:c r="I26" s="21" t="str">
        <x:f>IF(A26="","",IF(COUNTIF($A$6:$A$205,A26)&gt;1,"INVALID - DUPLICATE ID",IF(AND(COUNTIF(CLAIMS!$A$6:$A$205,B26)=1,COUNTIF(DECISIONS!$A$6:$A$205,C26)=1,H26="VALID"),"VALID","INVALID - CONTROL / ID")))</x:f>
      </x:c>
      <x:c r="J26" s="21" t="str">
        <x:f>IF(A26="","",IF(COUNTIFS(DECISIONS!$A$6:$A$205,C26,DECISIONS!$B$6:$B$205,B26)=1,"MATCH","MISMATCH"))</x:f>
      </x:c>
      <x:c r="K26" s="21" t="str">
        <x:f>IF(A26="","",IF(J26&lt;&gt;"MATCH","INCOMPATIBLE",IF(AND(D26="OFFICIAL STATUS UPDATE",COUNTIFS(DECISIONS!$A$6:$A$205,C26,DECISIONS!$C$6:$C$205,"PUBLISH OFFICIAL STATUS")=1),"COMPATIBLE",IF(AND(D26="SERVICE / ACCESS CONTENT",COUNTIFS(DECISIONS!$A$6:$A$205,C26,DECISIONS!$C$6:$C$205,"PUBLISH SERVICE FACT")=1),"COMPATIBLE",IF(AND(D26="SCOPED EVIDENCE CONTEXT",COUNTIFS(DECISIONS!$A$6:$A$205,C26,DECISIONS!$C$6:$C$205,"PUBLISH SCOPED CONTEXT")=1),"COMPATIBLE",IF(AND(D26="EXPERIENCE RESEARCH",COUNTIFS(DECISIONS!$A$6:$A$205,C26,DECISIONS!$C$6:$C$205,"REFERENCE ONLY")=1),"COMPATIBLE",IF(AND(D26="DISCOVERY RESEARCH",COUNTIFS(DECISIONS!$A$6:$A$205,C26,DECISIONS!$C$6:$C$205,"DISCOVERY ONLY")=1),"COMPATIBLE",IF(AND(D26="SPECIALIST ESCALATION",COUNTIFS(DECISIONS!$A$6:$A$205,C26,DECISIONS!$C$6:$C$205,"ESCALATE")=1),"COMPATIBLE",IF(AND(D26="NO PUBLICATION / MONITOR",COUNTIFS(DECISIONS!$A$6:$A$205,C26,DECISIONS!$C$6:$C$205,"REFUSE STRONGER CLAIM")=1),"COMPATIBLE","REVIEW")))))))))</x:f>
      </x:c>
      <x:c r="L26" s="21" t="str">
        <x:f>IF(A26="","",IF(OR(I26&lt;&gt;"VALID",J26&lt;&gt;"MATCH",K26&lt;&gt;"COMPATIBLE"),"BLOCKED",IF(COUNTIFS(DECISIONS!$A$6:$A$205,C26,DECISIONS!$K$6:$K$205,"READY")=1,"READY","UNRESOLVED")))</x:f>
      </x:c>
    </x:row>
    <x:row r="27">
      <x:c r="A27" s="17"/>
      <x:c r="B27" s="17"/>
      <x:c r="C27" s="17"/>
      <x:c r="D27" s="17"/>
      <x:c r="E27" s="17"/>
      <x:c r="F27" s="17"/>
      <x:c r="G27" s="17"/>
      <x:c r="H27" s="21" t="str">
        <x:f>IF(D27="","",IF(AND(COUNTIF(LISTS!$K$2:$K$8,D27)=1,IFERROR(FIND(D27,UPPER(D27)),0)=1),"VALID","INVALID"))</x:f>
      </x:c>
      <x:c r="I27" s="21" t="str">
        <x:f>IF(A27="","",IF(COUNTIF($A$6:$A$205,A27)&gt;1,"INVALID - DUPLICATE ID",IF(AND(COUNTIF(CLAIMS!$A$6:$A$205,B27)=1,COUNTIF(DECISIONS!$A$6:$A$205,C27)=1,H27="VALID"),"VALID","INVALID - CONTROL / ID")))</x:f>
      </x:c>
      <x:c r="J27" s="21" t="str">
        <x:f>IF(A27="","",IF(COUNTIFS(DECISIONS!$A$6:$A$205,C27,DECISIONS!$B$6:$B$205,B27)=1,"MATCH","MISMATCH"))</x:f>
      </x:c>
      <x:c r="K27" s="21" t="str">
        <x:f>IF(A27="","",IF(J27&lt;&gt;"MATCH","INCOMPATIBLE",IF(AND(D27="OFFICIAL STATUS UPDATE",COUNTIFS(DECISIONS!$A$6:$A$205,C27,DECISIONS!$C$6:$C$205,"PUBLISH OFFICIAL STATUS")=1),"COMPATIBLE",IF(AND(D27="SERVICE / ACCESS CONTENT",COUNTIFS(DECISIONS!$A$6:$A$205,C27,DECISIONS!$C$6:$C$205,"PUBLISH SERVICE FACT")=1),"COMPATIBLE",IF(AND(D27="SCOPED EVIDENCE CONTEXT",COUNTIFS(DECISIONS!$A$6:$A$205,C27,DECISIONS!$C$6:$C$205,"PUBLISH SCOPED CONTEXT")=1),"COMPATIBLE",IF(AND(D27="EXPERIENCE RESEARCH",COUNTIFS(DECISIONS!$A$6:$A$205,C27,DECISIONS!$C$6:$C$205,"REFERENCE ONLY")=1),"COMPATIBLE",IF(AND(D27="DISCOVERY RESEARCH",COUNTIFS(DECISIONS!$A$6:$A$205,C27,DECISIONS!$C$6:$C$205,"DISCOVERY ONLY")=1),"COMPATIBLE",IF(AND(D27="SPECIALIST ESCALATION",COUNTIFS(DECISIONS!$A$6:$A$205,C27,DECISIONS!$C$6:$C$205,"ESCALATE")=1),"COMPATIBLE",IF(AND(D27="NO PUBLICATION / MONITOR",COUNTIFS(DECISIONS!$A$6:$A$205,C27,DECISIONS!$C$6:$C$205,"REFUSE STRONGER CLAIM")=1),"COMPATIBLE","REVIEW")))))))))</x:f>
      </x:c>
      <x:c r="L27" s="21" t="str">
        <x:f>IF(A27="","",IF(OR(I27&lt;&gt;"VALID",J27&lt;&gt;"MATCH",K27&lt;&gt;"COMPATIBLE"),"BLOCKED",IF(COUNTIFS(DECISIONS!$A$6:$A$205,C27,DECISIONS!$K$6:$K$205,"READY")=1,"READY","UNRESOLVED")))</x:f>
      </x:c>
    </x:row>
    <x:row r="28">
      <x:c r="A28" s="17"/>
      <x:c r="B28" s="17"/>
      <x:c r="C28" s="17"/>
      <x:c r="D28" s="17"/>
      <x:c r="E28" s="17"/>
      <x:c r="F28" s="17"/>
      <x:c r="G28" s="17"/>
      <x:c r="H28" s="21" t="str">
        <x:f>IF(D28="","",IF(AND(COUNTIF(LISTS!$K$2:$K$8,D28)=1,IFERROR(FIND(D28,UPPER(D28)),0)=1),"VALID","INVALID"))</x:f>
      </x:c>
      <x:c r="I28" s="21" t="str">
        <x:f>IF(A28="","",IF(COUNTIF($A$6:$A$205,A28)&gt;1,"INVALID - DUPLICATE ID",IF(AND(COUNTIF(CLAIMS!$A$6:$A$205,B28)=1,COUNTIF(DECISIONS!$A$6:$A$205,C28)=1,H28="VALID"),"VALID","INVALID - CONTROL / ID")))</x:f>
      </x:c>
      <x:c r="J28" s="21" t="str">
        <x:f>IF(A28="","",IF(COUNTIFS(DECISIONS!$A$6:$A$205,C28,DECISIONS!$B$6:$B$205,B28)=1,"MATCH","MISMATCH"))</x:f>
      </x:c>
      <x:c r="K28" s="21" t="str">
        <x:f>IF(A28="","",IF(J28&lt;&gt;"MATCH","INCOMPATIBLE",IF(AND(D28="OFFICIAL STATUS UPDATE",COUNTIFS(DECISIONS!$A$6:$A$205,C28,DECISIONS!$C$6:$C$205,"PUBLISH OFFICIAL STATUS")=1),"COMPATIBLE",IF(AND(D28="SERVICE / ACCESS CONTENT",COUNTIFS(DECISIONS!$A$6:$A$205,C28,DECISIONS!$C$6:$C$205,"PUBLISH SERVICE FACT")=1),"COMPATIBLE",IF(AND(D28="SCOPED EVIDENCE CONTEXT",COUNTIFS(DECISIONS!$A$6:$A$205,C28,DECISIONS!$C$6:$C$205,"PUBLISH SCOPED CONTEXT")=1),"COMPATIBLE",IF(AND(D28="EXPERIENCE RESEARCH",COUNTIFS(DECISIONS!$A$6:$A$205,C28,DECISIONS!$C$6:$C$205,"REFERENCE ONLY")=1),"COMPATIBLE",IF(AND(D28="DISCOVERY RESEARCH",COUNTIFS(DECISIONS!$A$6:$A$205,C28,DECISIONS!$C$6:$C$205,"DISCOVERY ONLY")=1),"COMPATIBLE",IF(AND(D28="SPECIALIST ESCALATION",COUNTIFS(DECISIONS!$A$6:$A$205,C28,DECISIONS!$C$6:$C$205,"ESCALATE")=1),"COMPATIBLE",IF(AND(D28="NO PUBLICATION / MONITOR",COUNTIFS(DECISIONS!$A$6:$A$205,C28,DECISIONS!$C$6:$C$205,"REFUSE STRONGER CLAIM")=1),"COMPATIBLE","REVIEW")))))))))</x:f>
      </x:c>
      <x:c r="L28" s="21" t="str">
        <x:f>IF(A28="","",IF(OR(I28&lt;&gt;"VALID",J28&lt;&gt;"MATCH",K28&lt;&gt;"COMPATIBLE"),"BLOCKED",IF(COUNTIFS(DECISIONS!$A$6:$A$205,C28,DECISIONS!$K$6:$K$205,"READY")=1,"READY","UNRESOLVED")))</x:f>
      </x:c>
    </x:row>
    <x:row r="29">
      <x:c r="A29" s="17"/>
      <x:c r="B29" s="17"/>
      <x:c r="C29" s="17"/>
      <x:c r="D29" s="17"/>
      <x:c r="E29" s="17"/>
      <x:c r="F29" s="17"/>
      <x:c r="G29" s="17"/>
      <x:c r="H29" s="21" t="str">
        <x:f>IF(D29="","",IF(AND(COUNTIF(LISTS!$K$2:$K$8,D29)=1,IFERROR(FIND(D29,UPPER(D29)),0)=1),"VALID","INVALID"))</x:f>
      </x:c>
      <x:c r="I29" s="21" t="str">
        <x:f>IF(A29="","",IF(COUNTIF($A$6:$A$205,A29)&gt;1,"INVALID - DUPLICATE ID",IF(AND(COUNTIF(CLAIMS!$A$6:$A$205,B29)=1,COUNTIF(DECISIONS!$A$6:$A$205,C29)=1,H29="VALID"),"VALID","INVALID - CONTROL / ID")))</x:f>
      </x:c>
      <x:c r="J29" s="21" t="str">
        <x:f>IF(A29="","",IF(COUNTIFS(DECISIONS!$A$6:$A$205,C29,DECISIONS!$B$6:$B$205,B29)=1,"MATCH","MISMATCH"))</x:f>
      </x:c>
      <x:c r="K29" s="21" t="str">
        <x:f>IF(A29="","",IF(J29&lt;&gt;"MATCH","INCOMPATIBLE",IF(AND(D29="OFFICIAL STATUS UPDATE",COUNTIFS(DECISIONS!$A$6:$A$205,C29,DECISIONS!$C$6:$C$205,"PUBLISH OFFICIAL STATUS")=1),"COMPATIBLE",IF(AND(D29="SERVICE / ACCESS CONTENT",COUNTIFS(DECISIONS!$A$6:$A$205,C29,DECISIONS!$C$6:$C$205,"PUBLISH SERVICE FACT")=1),"COMPATIBLE",IF(AND(D29="SCOPED EVIDENCE CONTEXT",COUNTIFS(DECISIONS!$A$6:$A$205,C29,DECISIONS!$C$6:$C$205,"PUBLISH SCOPED CONTEXT")=1),"COMPATIBLE",IF(AND(D29="EXPERIENCE RESEARCH",COUNTIFS(DECISIONS!$A$6:$A$205,C29,DECISIONS!$C$6:$C$205,"REFERENCE ONLY")=1),"COMPATIBLE",IF(AND(D29="DISCOVERY RESEARCH",COUNTIFS(DECISIONS!$A$6:$A$205,C29,DECISIONS!$C$6:$C$205,"DISCOVERY ONLY")=1),"COMPATIBLE",IF(AND(D29="SPECIALIST ESCALATION",COUNTIFS(DECISIONS!$A$6:$A$205,C29,DECISIONS!$C$6:$C$205,"ESCALATE")=1),"COMPATIBLE",IF(AND(D29="NO PUBLICATION / MONITOR",COUNTIFS(DECISIONS!$A$6:$A$205,C29,DECISIONS!$C$6:$C$205,"REFUSE STRONGER CLAIM")=1),"COMPATIBLE","REVIEW")))))))))</x:f>
      </x:c>
      <x:c r="L29" s="21" t="str">
        <x:f>IF(A29="","",IF(OR(I29&lt;&gt;"VALID",J29&lt;&gt;"MATCH",K29&lt;&gt;"COMPATIBLE"),"BLOCKED",IF(COUNTIFS(DECISIONS!$A$6:$A$205,C29,DECISIONS!$K$6:$K$205,"READY")=1,"READY","UNRESOLVED")))</x:f>
      </x:c>
    </x:row>
    <x:row r="30">
      <x:c r="A30" s="17"/>
      <x:c r="B30" s="17"/>
      <x:c r="C30" s="17"/>
      <x:c r="D30" s="17"/>
      <x:c r="E30" s="17"/>
      <x:c r="F30" s="17"/>
      <x:c r="G30" s="17"/>
      <x:c r="H30" s="21" t="str">
        <x:f>IF(D30="","",IF(AND(COUNTIF(LISTS!$K$2:$K$8,D30)=1,IFERROR(FIND(D30,UPPER(D30)),0)=1),"VALID","INVALID"))</x:f>
      </x:c>
      <x:c r="I30" s="21" t="str">
        <x:f>IF(A30="","",IF(COUNTIF($A$6:$A$205,A30)&gt;1,"INVALID - DUPLICATE ID",IF(AND(COUNTIF(CLAIMS!$A$6:$A$205,B30)=1,COUNTIF(DECISIONS!$A$6:$A$205,C30)=1,H30="VALID"),"VALID","INVALID - CONTROL / ID")))</x:f>
      </x:c>
      <x:c r="J30" s="21" t="str">
        <x:f>IF(A30="","",IF(COUNTIFS(DECISIONS!$A$6:$A$205,C30,DECISIONS!$B$6:$B$205,B30)=1,"MATCH","MISMATCH"))</x:f>
      </x:c>
      <x:c r="K30" s="21" t="str">
        <x:f>IF(A30="","",IF(J30&lt;&gt;"MATCH","INCOMPATIBLE",IF(AND(D30="OFFICIAL STATUS UPDATE",COUNTIFS(DECISIONS!$A$6:$A$205,C30,DECISIONS!$C$6:$C$205,"PUBLISH OFFICIAL STATUS")=1),"COMPATIBLE",IF(AND(D30="SERVICE / ACCESS CONTENT",COUNTIFS(DECISIONS!$A$6:$A$205,C30,DECISIONS!$C$6:$C$205,"PUBLISH SERVICE FACT")=1),"COMPATIBLE",IF(AND(D30="SCOPED EVIDENCE CONTEXT",COUNTIFS(DECISIONS!$A$6:$A$205,C30,DECISIONS!$C$6:$C$205,"PUBLISH SCOPED CONTEXT")=1),"COMPATIBLE",IF(AND(D30="EXPERIENCE RESEARCH",COUNTIFS(DECISIONS!$A$6:$A$205,C30,DECISIONS!$C$6:$C$205,"REFERENCE ONLY")=1),"COMPATIBLE",IF(AND(D30="DISCOVERY RESEARCH",COUNTIFS(DECISIONS!$A$6:$A$205,C30,DECISIONS!$C$6:$C$205,"DISCOVERY ONLY")=1),"COMPATIBLE",IF(AND(D30="SPECIALIST ESCALATION",COUNTIFS(DECISIONS!$A$6:$A$205,C30,DECISIONS!$C$6:$C$205,"ESCALATE")=1),"COMPATIBLE",IF(AND(D30="NO PUBLICATION / MONITOR",COUNTIFS(DECISIONS!$A$6:$A$205,C30,DECISIONS!$C$6:$C$205,"REFUSE STRONGER CLAIM")=1),"COMPATIBLE","REVIEW")))))))))</x:f>
      </x:c>
      <x:c r="L30" s="21" t="str">
        <x:f>IF(A30="","",IF(OR(I30&lt;&gt;"VALID",J30&lt;&gt;"MATCH",K30&lt;&gt;"COMPATIBLE"),"BLOCKED",IF(COUNTIFS(DECISIONS!$A$6:$A$205,C30,DECISIONS!$K$6:$K$205,"READY")=1,"READY","UNRESOLVED")))</x:f>
      </x:c>
    </x:row>
    <x:row r="31">
      <x:c r="A31" s="17"/>
      <x:c r="B31" s="17"/>
      <x:c r="C31" s="17"/>
      <x:c r="D31" s="17"/>
      <x:c r="E31" s="17"/>
      <x:c r="F31" s="17"/>
      <x:c r="G31" s="17"/>
      <x:c r="H31" s="21" t="str">
        <x:f>IF(D31="","",IF(AND(COUNTIF(LISTS!$K$2:$K$8,D31)=1,IFERROR(FIND(D31,UPPER(D31)),0)=1),"VALID","INVALID"))</x:f>
      </x:c>
      <x:c r="I31" s="21" t="str">
        <x:f>IF(A31="","",IF(COUNTIF($A$6:$A$205,A31)&gt;1,"INVALID - DUPLICATE ID",IF(AND(COUNTIF(CLAIMS!$A$6:$A$205,B31)=1,COUNTIF(DECISIONS!$A$6:$A$205,C31)=1,H31="VALID"),"VALID","INVALID - CONTROL / ID")))</x:f>
      </x:c>
      <x:c r="J31" s="21" t="str">
        <x:f>IF(A31="","",IF(COUNTIFS(DECISIONS!$A$6:$A$205,C31,DECISIONS!$B$6:$B$205,B31)=1,"MATCH","MISMATCH"))</x:f>
      </x:c>
      <x:c r="K31" s="21" t="str">
        <x:f>IF(A31="","",IF(J31&lt;&gt;"MATCH","INCOMPATIBLE",IF(AND(D31="OFFICIAL STATUS UPDATE",COUNTIFS(DECISIONS!$A$6:$A$205,C31,DECISIONS!$C$6:$C$205,"PUBLISH OFFICIAL STATUS")=1),"COMPATIBLE",IF(AND(D31="SERVICE / ACCESS CONTENT",COUNTIFS(DECISIONS!$A$6:$A$205,C31,DECISIONS!$C$6:$C$205,"PUBLISH SERVICE FACT")=1),"COMPATIBLE",IF(AND(D31="SCOPED EVIDENCE CONTEXT",COUNTIFS(DECISIONS!$A$6:$A$205,C31,DECISIONS!$C$6:$C$205,"PUBLISH SCOPED CONTEXT")=1),"COMPATIBLE",IF(AND(D31="EXPERIENCE RESEARCH",COUNTIFS(DECISIONS!$A$6:$A$205,C31,DECISIONS!$C$6:$C$205,"REFERENCE ONLY")=1),"COMPATIBLE",IF(AND(D31="DISCOVERY RESEARCH",COUNTIFS(DECISIONS!$A$6:$A$205,C31,DECISIONS!$C$6:$C$205,"DISCOVERY ONLY")=1),"COMPATIBLE",IF(AND(D31="SPECIALIST ESCALATION",COUNTIFS(DECISIONS!$A$6:$A$205,C31,DECISIONS!$C$6:$C$205,"ESCALATE")=1),"COMPATIBLE",IF(AND(D31="NO PUBLICATION / MONITOR",COUNTIFS(DECISIONS!$A$6:$A$205,C31,DECISIONS!$C$6:$C$205,"REFUSE STRONGER CLAIM")=1),"COMPATIBLE","REVIEW")))))))))</x:f>
      </x:c>
      <x:c r="L31" s="21" t="str">
        <x:f>IF(A31="","",IF(OR(I31&lt;&gt;"VALID",J31&lt;&gt;"MATCH",K31&lt;&gt;"COMPATIBLE"),"BLOCKED",IF(COUNTIFS(DECISIONS!$A$6:$A$205,C31,DECISIONS!$K$6:$K$205,"READY")=1,"READY","UNRESOLVED")))</x:f>
      </x:c>
    </x:row>
    <x:row r="32">
      <x:c r="A32" s="17"/>
      <x:c r="B32" s="17"/>
      <x:c r="C32" s="17"/>
      <x:c r="D32" s="17"/>
      <x:c r="E32" s="17"/>
      <x:c r="F32" s="17"/>
      <x:c r="G32" s="17"/>
      <x:c r="H32" s="21" t="str">
        <x:f>IF(D32="","",IF(AND(COUNTIF(LISTS!$K$2:$K$8,D32)=1,IFERROR(FIND(D32,UPPER(D32)),0)=1),"VALID","INVALID"))</x:f>
      </x:c>
      <x:c r="I32" s="21" t="str">
        <x:f>IF(A32="","",IF(COUNTIF($A$6:$A$205,A32)&gt;1,"INVALID - DUPLICATE ID",IF(AND(COUNTIF(CLAIMS!$A$6:$A$205,B32)=1,COUNTIF(DECISIONS!$A$6:$A$205,C32)=1,H32="VALID"),"VALID","INVALID - CONTROL / ID")))</x:f>
      </x:c>
      <x:c r="J32" s="21" t="str">
        <x:f>IF(A32="","",IF(COUNTIFS(DECISIONS!$A$6:$A$205,C32,DECISIONS!$B$6:$B$205,B32)=1,"MATCH","MISMATCH"))</x:f>
      </x:c>
      <x:c r="K32" s="21" t="str">
        <x:f>IF(A32="","",IF(J32&lt;&gt;"MATCH","INCOMPATIBLE",IF(AND(D32="OFFICIAL STATUS UPDATE",COUNTIFS(DECISIONS!$A$6:$A$205,C32,DECISIONS!$C$6:$C$205,"PUBLISH OFFICIAL STATUS")=1),"COMPATIBLE",IF(AND(D32="SERVICE / ACCESS CONTENT",COUNTIFS(DECISIONS!$A$6:$A$205,C32,DECISIONS!$C$6:$C$205,"PUBLISH SERVICE FACT")=1),"COMPATIBLE",IF(AND(D32="SCOPED EVIDENCE CONTEXT",COUNTIFS(DECISIONS!$A$6:$A$205,C32,DECISIONS!$C$6:$C$205,"PUBLISH SCOPED CONTEXT")=1),"COMPATIBLE",IF(AND(D32="EXPERIENCE RESEARCH",COUNTIFS(DECISIONS!$A$6:$A$205,C32,DECISIONS!$C$6:$C$205,"REFERENCE ONLY")=1),"COMPATIBLE",IF(AND(D32="DISCOVERY RESEARCH",COUNTIFS(DECISIONS!$A$6:$A$205,C32,DECISIONS!$C$6:$C$205,"DISCOVERY ONLY")=1),"COMPATIBLE",IF(AND(D32="SPECIALIST ESCALATION",COUNTIFS(DECISIONS!$A$6:$A$205,C32,DECISIONS!$C$6:$C$205,"ESCALATE")=1),"COMPATIBLE",IF(AND(D32="NO PUBLICATION / MONITOR",COUNTIFS(DECISIONS!$A$6:$A$205,C32,DECISIONS!$C$6:$C$205,"REFUSE STRONGER CLAIM")=1),"COMPATIBLE","REVIEW")))))))))</x:f>
      </x:c>
      <x:c r="L32" s="21" t="str">
        <x:f>IF(A32="","",IF(OR(I32&lt;&gt;"VALID",J32&lt;&gt;"MATCH",K32&lt;&gt;"COMPATIBLE"),"BLOCKED",IF(COUNTIFS(DECISIONS!$A$6:$A$205,C32,DECISIONS!$K$6:$K$205,"READY")=1,"READY","UNRESOLVED")))</x:f>
      </x:c>
    </x:row>
    <x:row r="33">
      <x:c r="A33" s="17"/>
      <x:c r="B33" s="17"/>
      <x:c r="C33" s="17"/>
      <x:c r="D33" s="17"/>
      <x:c r="E33" s="17"/>
      <x:c r="F33" s="17"/>
      <x:c r="G33" s="17"/>
      <x:c r="H33" s="21" t="str">
        <x:f>IF(D33="","",IF(AND(COUNTIF(LISTS!$K$2:$K$8,D33)=1,IFERROR(FIND(D33,UPPER(D33)),0)=1),"VALID","INVALID"))</x:f>
      </x:c>
      <x:c r="I33" s="21" t="str">
        <x:f>IF(A33="","",IF(COUNTIF($A$6:$A$205,A33)&gt;1,"INVALID - DUPLICATE ID",IF(AND(COUNTIF(CLAIMS!$A$6:$A$205,B33)=1,COUNTIF(DECISIONS!$A$6:$A$205,C33)=1,H33="VALID"),"VALID","INVALID - CONTROL / ID")))</x:f>
      </x:c>
      <x:c r="J33" s="21" t="str">
        <x:f>IF(A33="","",IF(COUNTIFS(DECISIONS!$A$6:$A$205,C33,DECISIONS!$B$6:$B$205,B33)=1,"MATCH","MISMATCH"))</x:f>
      </x:c>
      <x:c r="K33" s="21" t="str">
        <x:f>IF(A33="","",IF(J33&lt;&gt;"MATCH","INCOMPATIBLE",IF(AND(D33="OFFICIAL STATUS UPDATE",COUNTIFS(DECISIONS!$A$6:$A$205,C33,DECISIONS!$C$6:$C$205,"PUBLISH OFFICIAL STATUS")=1),"COMPATIBLE",IF(AND(D33="SERVICE / ACCESS CONTENT",COUNTIFS(DECISIONS!$A$6:$A$205,C33,DECISIONS!$C$6:$C$205,"PUBLISH SERVICE FACT")=1),"COMPATIBLE",IF(AND(D33="SCOPED EVIDENCE CONTEXT",COUNTIFS(DECISIONS!$A$6:$A$205,C33,DECISIONS!$C$6:$C$205,"PUBLISH SCOPED CONTEXT")=1),"COMPATIBLE",IF(AND(D33="EXPERIENCE RESEARCH",COUNTIFS(DECISIONS!$A$6:$A$205,C33,DECISIONS!$C$6:$C$205,"REFERENCE ONLY")=1),"COMPATIBLE",IF(AND(D33="DISCOVERY RESEARCH",COUNTIFS(DECISIONS!$A$6:$A$205,C33,DECISIONS!$C$6:$C$205,"DISCOVERY ONLY")=1),"COMPATIBLE",IF(AND(D33="SPECIALIST ESCALATION",COUNTIFS(DECISIONS!$A$6:$A$205,C33,DECISIONS!$C$6:$C$205,"ESCALATE")=1),"COMPATIBLE",IF(AND(D33="NO PUBLICATION / MONITOR",COUNTIFS(DECISIONS!$A$6:$A$205,C33,DECISIONS!$C$6:$C$205,"REFUSE STRONGER CLAIM")=1),"COMPATIBLE","REVIEW")))))))))</x:f>
      </x:c>
      <x:c r="L33" s="21" t="str">
        <x:f>IF(A33="","",IF(OR(I33&lt;&gt;"VALID",J33&lt;&gt;"MATCH",K33&lt;&gt;"COMPATIBLE"),"BLOCKED",IF(COUNTIFS(DECISIONS!$A$6:$A$205,C33,DECISIONS!$K$6:$K$205,"READY")=1,"READY","UNRESOLVED")))</x:f>
      </x:c>
    </x:row>
    <x:row r="34">
      <x:c r="A34" s="17"/>
      <x:c r="B34" s="17"/>
      <x:c r="C34" s="17"/>
      <x:c r="D34" s="17"/>
      <x:c r="E34" s="17"/>
      <x:c r="F34" s="17"/>
      <x:c r="G34" s="17"/>
      <x:c r="H34" s="21" t="str">
        <x:f>IF(D34="","",IF(AND(COUNTIF(LISTS!$K$2:$K$8,D34)=1,IFERROR(FIND(D34,UPPER(D34)),0)=1),"VALID","INVALID"))</x:f>
      </x:c>
      <x:c r="I34" s="21" t="str">
        <x:f>IF(A34="","",IF(COUNTIF($A$6:$A$205,A34)&gt;1,"INVALID - DUPLICATE ID",IF(AND(COUNTIF(CLAIMS!$A$6:$A$205,B34)=1,COUNTIF(DECISIONS!$A$6:$A$205,C34)=1,H34="VALID"),"VALID","INVALID - CONTROL / ID")))</x:f>
      </x:c>
      <x:c r="J34" s="21" t="str">
        <x:f>IF(A34="","",IF(COUNTIFS(DECISIONS!$A$6:$A$205,C34,DECISIONS!$B$6:$B$205,B34)=1,"MATCH","MISMATCH"))</x:f>
      </x:c>
      <x:c r="K34" s="21" t="str">
        <x:f>IF(A34="","",IF(J34&lt;&gt;"MATCH","INCOMPATIBLE",IF(AND(D34="OFFICIAL STATUS UPDATE",COUNTIFS(DECISIONS!$A$6:$A$205,C34,DECISIONS!$C$6:$C$205,"PUBLISH OFFICIAL STATUS")=1),"COMPATIBLE",IF(AND(D34="SERVICE / ACCESS CONTENT",COUNTIFS(DECISIONS!$A$6:$A$205,C34,DECISIONS!$C$6:$C$205,"PUBLISH SERVICE FACT")=1),"COMPATIBLE",IF(AND(D34="SCOPED EVIDENCE CONTEXT",COUNTIFS(DECISIONS!$A$6:$A$205,C34,DECISIONS!$C$6:$C$205,"PUBLISH SCOPED CONTEXT")=1),"COMPATIBLE",IF(AND(D34="EXPERIENCE RESEARCH",COUNTIFS(DECISIONS!$A$6:$A$205,C34,DECISIONS!$C$6:$C$205,"REFERENCE ONLY")=1),"COMPATIBLE",IF(AND(D34="DISCOVERY RESEARCH",COUNTIFS(DECISIONS!$A$6:$A$205,C34,DECISIONS!$C$6:$C$205,"DISCOVERY ONLY")=1),"COMPATIBLE",IF(AND(D34="SPECIALIST ESCALATION",COUNTIFS(DECISIONS!$A$6:$A$205,C34,DECISIONS!$C$6:$C$205,"ESCALATE")=1),"COMPATIBLE",IF(AND(D34="NO PUBLICATION / MONITOR",COUNTIFS(DECISIONS!$A$6:$A$205,C34,DECISIONS!$C$6:$C$205,"REFUSE STRONGER CLAIM")=1),"COMPATIBLE","REVIEW")))))))))</x:f>
      </x:c>
      <x:c r="L34" s="21" t="str">
        <x:f>IF(A34="","",IF(OR(I34&lt;&gt;"VALID",J34&lt;&gt;"MATCH",K34&lt;&gt;"COMPATIBLE"),"BLOCKED",IF(COUNTIFS(DECISIONS!$A$6:$A$205,C34,DECISIONS!$K$6:$K$205,"READY")=1,"READY","UNRESOLVED")))</x:f>
      </x:c>
    </x:row>
    <x:row r="35">
      <x:c r="A35" s="17"/>
      <x:c r="B35" s="17"/>
      <x:c r="C35" s="17"/>
      <x:c r="D35" s="17"/>
      <x:c r="E35" s="17"/>
      <x:c r="F35" s="17"/>
      <x:c r="G35" s="17"/>
      <x:c r="H35" s="21" t="str">
        <x:f>IF(D35="","",IF(AND(COUNTIF(LISTS!$K$2:$K$8,D35)=1,IFERROR(FIND(D35,UPPER(D35)),0)=1),"VALID","INVALID"))</x:f>
      </x:c>
      <x:c r="I35" s="21" t="str">
        <x:f>IF(A35="","",IF(COUNTIF($A$6:$A$205,A35)&gt;1,"INVALID - DUPLICATE ID",IF(AND(COUNTIF(CLAIMS!$A$6:$A$205,B35)=1,COUNTIF(DECISIONS!$A$6:$A$205,C35)=1,H35="VALID"),"VALID","INVALID - CONTROL / ID")))</x:f>
      </x:c>
      <x:c r="J35" s="21" t="str">
        <x:f>IF(A35="","",IF(COUNTIFS(DECISIONS!$A$6:$A$205,C35,DECISIONS!$B$6:$B$205,B35)=1,"MATCH","MISMATCH"))</x:f>
      </x:c>
      <x:c r="K35" s="21" t="str">
        <x:f>IF(A35="","",IF(J35&lt;&gt;"MATCH","INCOMPATIBLE",IF(AND(D35="OFFICIAL STATUS UPDATE",COUNTIFS(DECISIONS!$A$6:$A$205,C35,DECISIONS!$C$6:$C$205,"PUBLISH OFFICIAL STATUS")=1),"COMPATIBLE",IF(AND(D35="SERVICE / ACCESS CONTENT",COUNTIFS(DECISIONS!$A$6:$A$205,C35,DECISIONS!$C$6:$C$205,"PUBLISH SERVICE FACT")=1),"COMPATIBLE",IF(AND(D35="SCOPED EVIDENCE CONTEXT",COUNTIFS(DECISIONS!$A$6:$A$205,C35,DECISIONS!$C$6:$C$205,"PUBLISH SCOPED CONTEXT")=1),"COMPATIBLE",IF(AND(D35="EXPERIENCE RESEARCH",COUNTIFS(DECISIONS!$A$6:$A$205,C35,DECISIONS!$C$6:$C$205,"REFERENCE ONLY")=1),"COMPATIBLE",IF(AND(D35="DISCOVERY RESEARCH",COUNTIFS(DECISIONS!$A$6:$A$205,C35,DECISIONS!$C$6:$C$205,"DISCOVERY ONLY")=1),"COMPATIBLE",IF(AND(D35="SPECIALIST ESCALATION",COUNTIFS(DECISIONS!$A$6:$A$205,C35,DECISIONS!$C$6:$C$205,"ESCALATE")=1),"COMPATIBLE",IF(AND(D35="NO PUBLICATION / MONITOR",COUNTIFS(DECISIONS!$A$6:$A$205,C35,DECISIONS!$C$6:$C$205,"REFUSE STRONGER CLAIM")=1),"COMPATIBLE","REVIEW")))))))))</x:f>
      </x:c>
      <x:c r="L35" s="21" t="str">
        <x:f>IF(A35="","",IF(OR(I35&lt;&gt;"VALID",J35&lt;&gt;"MATCH",K35&lt;&gt;"COMPATIBLE"),"BLOCKED",IF(COUNTIFS(DECISIONS!$A$6:$A$205,C35,DECISIONS!$K$6:$K$205,"READY")=1,"READY","UNRESOLVED")))</x:f>
      </x:c>
    </x:row>
    <x:row r="36">
      <x:c r="A36" s="17"/>
      <x:c r="B36" s="17"/>
      <x:c r="C36" s="17"/>
      <x:c r="D36" s="17"/>
      <x:c r="E36" s="17"/>
      <x:c r="F36" s="17"/>
      <x:c r="G36" s="17"/>
      <x:c r="H36" s="21" t="str">
        <x:f>IF(D36="","",IF(AND(COUNTIF(LISTS!$K$2:$K$8,D36)=1,IFERROR(FIND(D36,UPPER(D36)),0)=1),"VALID","INVALID"))</x:f>
      </x:c>
      <x:c r="I36" s="21" t="str">
        <x:f>IF(A36="","",IF(COUNTIF($A$6:$A$205,A36)&gt;1,"INVALID - DUPLICATE ID",IF(AND(COUNTIF(CLAIMS!$A$6:$A$205,B36)=1,COUNTIF(DECISIONS!$A$6:$A$205,C36)=1,H36="VALID"),"VALID","INVALID - CONTROL / ID")))</x:f>
      </x:c>
      <x:c r="J36" s="21" t="str">
        <x:f>IF(A36="","",IF(COUNTIFS(DECISIONS!$A$6:$A$205,C36,DECISIONS!$B$6:$B$205,B36)=1,"MATCH","MISMATCH"))</x:f>
      </x:c>
      <x:c r="K36" s="21" t="str">
        <x:f>IF(A36="","",IF(J36&lt;&gt;"MATCH","INCOMPATIBLE",IF(AND(D36="OFFICIAL STATUS UPDATE",COUNTIFS(DECISIONS!$A$6:$A$205,C36,DECISIONS!$C$6:$C$205,"PUBLISH OFFICIAL STATUS")=1),"COMPATIBLE",IF(AND(D36="SERVICE / ACCESS CONTENT",COUNTIFS(DECISIONS!$A$6:$A$205,C36,DECISIONS!$C$6:$C$205,"PUBLISH SERVICE FACT")=1),"COMPATIBLE",IF(AND(D36="SCOPED EVIDENCE CONTEXT",COUNTIFS(DECISIONS!$A$6:$A$205,C36,DECISIONS!$C$6:$C$205,"PUBLISH SCOPED CONTEXT")=1),"COMPATIBLE",IF(AND(D36="EXPERIENCE RESEARCH",COUNTIFS(DECISIONS!$A$6:$A$205,C36,DECISIONS!$C$6:$C$205,"REFERENCE ONLY")=1),"COMPATIBLE",IF(AND(D36="DISCOVERY RESEARCH",COUNTIFS(DECISIONS!$A$6:$A$205,C36,DECISIONS!$C$6:$C$205,"DISCOVERY ONLY")=1),"COMPATIBLE",IF(AND(D36="SPECIALIST ESCALATION",COUNTIFS(DECISIONS!$A$6:$A$205,C36,DECISIONS!$C$6:$C$205,"ESCALATE")=1),"COMPATIBLE",IF(AND(D36="NO PUBLICATION / MONITOR",COUNTIFS(DECISIONS!$A$6:$A$205,C36,DECISIONS!$C$6:$C$205,"REFUSE STRONGER CLAIM")=1),"COMPATIBLE","REVIEW")))))))))</x:f>
      </x:c>
      <x:c r="L36" s="21" t="str">
        <x:f>IF(A36="","",IF(OR(I36&lt;&gt;"VALID",J36&lt;&gt;"MATCH",K36&lt;&gt;"COMPATIBLE"),"BLOCKED",IF(COUNTIFS(DECISIONS!$A$6:$A$205,C36,DECISIONS!$K$6:$K$205,"READY")=1,"READY","UNRESOLVED")))</x:f>
      </x:c>
    </x:row>
    <x:row r="37">
      <x:c r="A37" s="17"/>
      <x:c r="B37" s="17"/>
      <x:c r="C37" s="17"/>
      <x:c r="D37" s="17"/>
      <x:c r="E37" s="17"/>
      <x:c r="F37" s="17"/>
      <x:c r="G37" s="17"/>
      <x:c r="H37" s="21" t="str">
        <x:f>IF(D37="","",IF(AND(COUNTIF(LISTS!$K$2:$K$8,D37)=1,IFERROR(FIND(D37,UPPER(D37)),0)=1),"VALID","INVALID"))</x:f>
      </x:c>
      <x:c r="I37" s="21" t="str">
        <x:f>IF(A37="","",IF(COUNTIF($A$6:$A$205,A37)&gt;1,"INVALID - DUPLICATE ID",IF(AND(COUNTIF(CLAIMS!$A$6:$A$205,B37)=1,COUNTIF(DECISIONS!$A$6:$A$205,C37)=1,H37="VALID"),"VALID","INVALID - CONTROL / ID")))</x:f>
      </x:c>
      <x:c r="J37" s="21" t="str">
        <x:f>IF(A37="","",IF(COUNTIFS(DECISIONS!$A$6:$A$205,C37,DECISIONS!$B$6:$B$205,B37)=1,"MATCH","MISMATCH"))</x:f>
      </x:c>
      <x:c r="K37" s="21" t="str">
        <x:f>IF(A37="","",IF(J37&lt;&gt;"MATCH","INCOMPATIBLE",IF(AND(D37="OFFICIAL STATUS UPDATE",COUNTIFS(DECISIONS!$A$6:$A$205,C37,DECISIONS!$C$6:$C$205,"PUBLISH OFFICIAL STATUS")=1),"COMPATIBLE",IF(AND(D37="SERVICE / ACCESS CONTENT",COUNTIFS(DECISIONS!$A$6:$A$205,C37,DECISIONS!$C$6:$C$205,"PUBLISH SERVICE FACT")=1),"COMPATIBLE",IF(AND(D37="SCOPED EVIDENCE CONTEXT",COUNTIFS(DECISIONS!$A$6:$A$205,C37,DECISIONS!$C$6:$C$205,"PUBLISH SCOPED CONTEXT")=1),"COMPATIBLE",IF(AND(D37="EXPERIENCE RESEARCH",COUNTIFS(DECISIONS!$A$6:$A$205,C37,DECISIONS!$C$6:$C$205,"REFERENCE ONLY")=1),"COMPATIBLE",IF(AND(D37="DISCOVERY RESEARCH",COUNTIFS(DECISIONS!$A$6:$A$205,C37,DECISIONS!$C$6:$C$205,"DISCOVERY ONLY")=1),"COMPATIBLE",IF(AND(D37="SPECIALIST ESCALATION",COUNTIFS(DECISIONS!$A$6:$A$205,C37,DECISIONS!$C$6:$C$205,"ESCALATE")=1),"COMPATIBLE",IF(AND(D37="NO PUBLICATION / MONITOR",COUNTIFS(DECISIONS!$A$6:$A$205,C37,DECISIONS!$C$6:$C$205,"REFUSE STRONGER CLAIM")=1),"COMPATIBLE","REVIEW")))))))))</x:f>
      </x:c>
      <x:c r="L37" s="21" t="str">
        <x:f>IF(A37="","",IF(OR(I37&lt;&gt;"VALID",J37&lt;&gt;"MATCH",K37&lt;&gt;"COMPATIBLE"),"BLOCKED",IF(COUNTIFS(DECISIONS!$A$6:$A$205,C37,DECISIONS!$K$6:$K$205,"READY")=1,"READY","UNRESOLVED")))</x:f>
      </x:c>
    </x:row>
    <x:row r="38">
      <x:c r="A38" s="17"/>
      <x:c r="B38" s="17"/>
      <x:c r="C38" s="17"/>
      <x:c r="D38" s="17"/>
      <x:c r="E38" s="17"/>
      <x:c r="F38" s="17"/>
      <x:c r="G38" s="17"/>
      <x:c r="H38" s="21" t="str">
        <x:f>IF(D38="","",IF(AND(COUNTIF(LISTS!$K$2:$K$8,D38)=1,IFERROR(FIND(D38,UPPER(D38)),0)=1),"VALID","INVALID"))</x:f>
      </x:c>
      <x:c r="I38" s="21" t="str">
        <x:f>IF(A38="","",IF(COUNTIF($A$6:$A$205,A38)&gt;1,"INVALID - DUPLICATE ID",IF(AND(COUNTIF(CLAIMS!$A$6:$A$205,B38)=1,COUNTIF(DECISIONS!$A$6:$A$205,C38)=1,H38="VALID"),"VALID","INVALID - CONTROL / ID")))</x:f>
      </x:c>
      <x:c r="J38" s="21" t="str">
        <x:f>IF(A38="","",IF(COUNTIFS(DECISIONS!$A$6:$A$205,C38,DECISIONS!$B$6:$B$205,B38)=1,"MATCH","MISMATCH"))</x:f>
      </x:c>
      <x:c r="K38" s="21" t="str">
        <x:f>IF(A38="","",IF(J38&lt;&gt;"MATCH","INCOMPATIBLE",IF(AND(D38="OFFICIAL STATUS UPDATE",COUNTIFS(DECISIONS!$A$6:$A$205,C38,DECISIONS!$C$6:$C$205,"PUBLISH OFFICIAL STATUS")=1),"COMPATIBLE",IF(AND(D38="SERVICE / ACCESS CONTENT",COUNTIFS(DECISIONS!$A$6:$A$205,C38,DECISIONS!$C$6:$C$205,"PUBLISH SERVICE FACT")=1),"COMPATIBLE",IF(AND(D38="SCOPED EVIDENCE CONTEXT",COUNTIFS(DECISIONS!$A$6:$A$205,C38,DECISIONS!$C$6:$C$205,"PUBLISH SCOPED CONTEXT")=1),"COMPATIBLE",IF(AND(D38="EXPERIENCE RESEARCH",COUNTIFS(DECISIONS!$A$6:$A$205,C38,DECISIONS!$C$6:$C$205,"REFERENCE ONLY")=1),"COMPATIBLE",IF(AND(D38="DISCOVERY RESEARCH",COUNTIFS(DECISIONS!$A$6:$A$205,C38,DECISIONS!$C$6:$C$205,"DISCOVERY ONLY")=1),"COMPATIBLE",IF(AND(D38="SPECIALIST ESCALATION",COUNTIFS(DECISIONS!$A$6:$A$205,C38,DECISIONS!$C$6:$C$205,"ESCALATE")=1),"COMPATIBLE",IF(AND(D38="NO PUBLICATION / MONITOR",COUNTIFS(DECISIONS!$A$6:$A$205,C38,DECISIONS!$C$6:$C$205,"REFUSE STRONGER CLAIM")=1),"COMPATIBLE","REVIEW")))))))))</x:f>
      </x:c>
      <x:c r="L38" s="21" t="str">
        <x:f>IF(A38="","",IF(OR(I38&lt;&gt;"VALID",J38&lt;&gt;"MATCH",K38&lt;&gt;"COMPATIBLE"),"BLOCKED",IF(COUNTIFS(DECISIONS!$A$6:$A$205,C38,DECISIONS!$K$6:$K$205,"READY")=1,"READY","UNRESOLVED")))</x:f>
      </x:c>
    </x:row>
    <x:row r="39">
      <x:c r="A39" s="17"/>
      <x:c r="B39" s="17"/>
      <x:c r="C39" s="17"/>
      <x:c r="D39" s="17"/>
      <x:c r="E39" s="17"/>
      <x:c r="F39" s="17"/>
      <x:c r="G39" s="17"/>
      <x:c r="H39" s="21" t="str">
        <x:f>IF(D39="","",IF(AND(COUNTIF(LISTS!$K$2:$K$8,D39)=1,IFERROR(FIND(D39,UPPER(D39)),0)=1),"VALID","INVALID"))</x:f>
      </x:c>
      <x:c r="I39" s="21" t="str">
        <x:f>IF(A39="","",IF(COUNTIF($A$6:$A$205,A39)&gt;1,"INVALID - DUPLICATE ID",IF(AND(COUNTIF(CLAIMS!$A$6:$A$205,B39)=1,COUNTIF(DECISIONS!$A$6:$A$205,C39)=1,H39="VALID"),"VALID","INVALID - CONTROL / ID")))</x:f>
      </x:c>
      <x:c r="J39" s="21" t="str">
        <x:f>IF(A39="","",IF(COUNTIFS(DECISIONS!$A$6:$A$205,C39,DECISIONS!$B$6:$B$205,B39)=1,"MATCH","MISMATCH"))</x:f>
      </x:c>
      <x:c r="K39" s="21" t="str">
        <x:f>IF(A39="","",IF(J39&lt;&gt;"MATCH","INCOMPATIBLE",IF(AND(D39="OFFICIAL STATUS UPDATE",COUNTIFS(DECISIONS!$A$6:$A$205,C39,DECISIONS!$C$6:$C$205,"PUBLISH OFFICIAL STATUS")=1),"COMPATIBLE",IF(AND(D39="SERVICE / ACCESS CONTENT",COUNTIFS(DECISIONS!$A$6:$A$205,C39,DECISIONS!$C$6:$C$205,"PUBLISH SERVICE FACT")=1),"COMPATIBLE",IF(AND(D39="SCOPED EVIDENCE CONTEXT",COUNTIFS(DECISIONS!$A$6:$A$205,C39,DECISIONS!$C$6:$C$205,"PUBLISH SCOPED CONTEXT")=1),"COMPATIBLE",IF(AND(D39="EXPERIENCE RESEARCH",COUNTIFS(DECISIONS!$A$6:$A$205,C39,DECISIONS!$C$6:$C$205,"REFERENCE ONLY")=1),"COMPATIBLE",IF(AND(D39="DISCOVERY RESEARCH",COUNTIFS(DECISIONS!$A$6:$A$205,C39,DECISIONS!$C$6:$C$205,"DISCOVERY ONLY")=1),"COMPATIBLE",IF(AND(D39="SPECIALIST ESCALATION",COUNTIFS(DECISIONS!$A$6:$A$205,C39,DECISIONS!$C$6:$C$205,"ESCALATE")=1),"COMPATIBLE",IF(AND(D39="NO PUBLICATION / MONITOR",COUNTIFS(DECISIONS!$A$6:$A$205,C39,DECISIONS!$C$6:$C$205,"REFUSE STRONGER CLAIM")=1),"COMPATIBLE","REVIEW")))))))))</x:f>
      </x:c>
      <x:c r="L39" s="21" t="str">
        <x:f>IF(A39="","",IF(OR(I39&lt;&gt;"VALID",J39&lt;&gt;"MATCH",K39&lt;&gt;"COMPATIBLE"),"BLOCKED",IF(COUNTIFS(DECISIONS!$A$6:$A$205,C39,DECISIONS!$K$6:$K$205,"READY")=1,"READY","UNRESOLVED")))</x:f>
      </x:c>
    </x:row>
    <x:row r="40">
      <x:c r="A40" s="17"/>
      <x:c r="B40" s="17"/>
      <x:c r="C40" s="17"/>
      <x:c r="D40" s="17"/>
      <x:c r="E40" s="17"/>
      <x:c r="F40" s="17"/>
      <x:c r="G40" s="17"/>
      <x:c r="H40" s="21" t="str">
        <x:f>IF(D40="","",IF(AND(COUNTIF(LISTS!$K$2:$K$8,D40)=1,IFERROR(FIND(D40,UPPER(D40)),0)=1),"VALID","INVALID"))</x:f>
      </x:c>
      <x:c r="I40" s="21" t="str">
        <x:f>IF(A40="","",IF(COUNTIF($A$6:$A$205,A40)&gt;1,"INVALID - DUPLICATE ID",IF(AND(COUNTIF(CLAIMS!$A$6:$A$205,B40)=1,COUNTIF(DECISIONS!$A$6:$A$205,C40)=1,H40="VALID"),"VALID","INVALID - CONTROL / ID")))</x:f>
      </x:c>
      <x:c r="J40" s="21" t="str">
        <x:f>IF(A40="","",IF(COUNTIFS(DECISIONS!$A$6:$A$205,C40,DECISIONS!$B$6:$B$205,B40)=1,"MATCH","MISMATCH"))</x:f>
      </x:c>
      <x:c r="K40" s="21" t="str">
        <x:f>IF(A40="","",IF(J40&lt;&gt;"MATCH","INCOMPATIBLE",IF(AND(D40="OFFICIAL STATUS UPDATE",COUNTIFS(DECISIONS!$A$6:$A$205,C40,DECISIONS!$C$6:$C$205,"PUBLISH OFFICIAL STATUS")=1),"COMPATIBLE",IF(AND(D40="SERVICE / ACCESS CONTENT",COUNTIFS(DECISIONS!$A$6:$A$205,C40,DECISIONS!$C$6:$C$205,"PUBLISH SERVICE FACT")=1),"COMPATIBLE",IF(AND(D40="SCOPED EVIDENCE CONTEXT",COUNTIFS(DECISIONS!$A$6:$A$205,C40,DECISIONS!$C$6:$C$205,"PUBLISH SCOPED CONTEXT")=1),"COMPATIBLE",IF(AND(D40="EXPERIENCE RESEARCH",COUNTIFS(DECISIONS!$A$6:$A$205,C40,DECISIONS!$C$6:$C$205,"REFERENCE ONLY")=1),"COMPATIBLE",IF(AND(D40="DISCOVERY RESEARCH",COUNTIFS(DECISIONS!$A$6:$A$205,C40,DECISIONS!$C$6:$C$205,"DISCOVERY ONLY")=1),"COMPATIBLE",IF(AND(D40="SPECIALIST ESCALATION",COUNTIFS(DECISIONS!$A$6:$A$205,C40,DECISIONS!$C$6:$C$205,"ESCALATE")=1),"COMPATIBLE",IF(AND(D40="NO PUBLICATION / MONITOR",COUNTIFS(DECISIONS!$A$6:$A$205,C40,DECISIONS!$C$6:$C$205,"REFUSE STRONGER CLAIM")=1),"COMPATIBLE","REVIEW")))))))))</x:f>
      </x:c>
      <x:c r="L40" s="21" t="str">
        <x:f>IF(A40="","",IF(OR(I40&lt;&gt;"VALID",J40&lt;&gt;"MATCH",K40&lt;&gt;"COMPATIBLE"),"BLOCKED",IF(COUNTIFS(DECISIONS!$A$6:$A$205,C40,DECISIONS!$K$6:$K$205,"READY")=1,"READY","UNRESOLVED")))</x:f>
      </x:c>
    </x:row>
    <x:row r="41">
      <x:c r="A41" s="17"/>
      <x:c r="B41" s="17"/>
      <x:c r="C41" s="17"/>
      <x:c r="D41" s="17"/>
      <x:c r="E41" s="17"/>
      <x:c r="F41" s="17"/>
      <x:c r="G41" s="17"/>
      <x:c r="H41" s="21" t="str">
        <x:f>IF(D41="","",IF(AND(COUNTIF(LISTS!$K$2:$K$8,D41)=1,IFERROR(FIND(D41,UPPER(D41)),0)=1),"VALID","INVALID"))</x:f>
      </x:c>
      <x:c r="I41" s="21" t="str">
        <x:f>IF(A41="","",IF(COUNTIF($A$6:$A$205,A41)&gt;1,"INVALID - DUPLICATE ID",IF(AND(COUNTIF(CLAIMS!$A$6:$A$205,B41)=1,COUNTIF(DECISIONS!$A$6:$A$205,C41)=1,H41="VALID"),"VALID","INVALID - CONTROL / ID")))</x:f>
      </x:c>
      <x:c r="J41" s="21" t="str">
        <x:f>IF(A41="","",IF(COUNTIFS(DECISIONS!$A$6:$A$205,C41,DECISIONS!$B$6:$B$205,B41)=1,"MATCH","MISMATCH"))</x:f>
      </x:c>
      <x:c r="K41" s="21" t="str">
        <x:f>IF(A41="","",IF(J41&lt;&gt;"MATCH","INCOMPATIBLE",IF(AND(D41="OFFICIAL STATUS UPDATE",COUNTIFS(DECISIONS!$A$6:$A$205,C41,DECISIONS!$C$6:$C$205,"PUBLISH OFFICIAL STATUS")=1),"COMPATIBLE",IF(AND(D41="SERVICE / ACCESS CONTENT",COUNTIFS(DECISIONS!$A$6:$A$205,C41,DECISIONS!$C$6:$C$205,"PUBLISH SERVICE FACT")=1),"COMPATIBLE",IF(AND(D41="SCOPED EVIDENCE CONTEXT",COUNTIFS(DECISIONS!$A$6:$A$205,C41,DECISIONS!$C$6:$C$205,"PUBLISH SCOPED CONTEXT")=1),"COMPATIBLE",IF(AND(D41="EXPERIENCE RESEARCH",COUNTIFS(DECISIONS!$A$6:$A$205,C41,DECISIONS!$C$6:$C$205,"REFERENCE ONLY")=1),"COMPATIBLE",IF(AND(D41="DISCOVERY RESEARCH",COUNTIFS(DECISIONS!$A$6:$A$205,C41,DECISIONS!$C$6:$C$205,"DISCOVERY ONLY")=1),"COMPATIBLE",IF(AND(D41="SPECIALIST ESCALATION",COUNTIFS(DECISIONS!$A$6:$A$205,C41,DECISIONS!$C$6:$C$205,"ESCALATE")=1),"COMPATIBLE",IF(AND(D41="NO PUBLICATION / MONITOR",COUNTIFS(DECISIONS!$A$6:$A$205,C41,DECISIONS!$C$6:$C$205,"REFUSE STRONGER CLAIM")=1),"COMPATIBLE","REVIEW")))))))))</x:f>
      </x:c>
      <x:c r="L41" s="21" t="str">
        <x:f>IF(A41="","",IF(OR(I41&lt;&gt;"VALID",J41&lt;&gt;"MATCH",K41&lt;&gt;"COMPATIBLE"),"BLOCKED",IF(COUNTIFS(DECISIONS!$A$6:$A$205,C41,DECISIONS!$K$6:$K$205,"READY")=1,"READY","UNRESOLVED")))</x:f>
      </x:c>
    </x:row>
    <x:row r="42">
      <x:c r="A42" s="17"/>
      <x:c r="B42" s="17"/>
      <x:c r="C42" s="17"/>
      <x:c r="D42" s="17"/>
      <x:c r="E42" s="17"/>
      <x:c r="F42" s="17"/>
      <x:c r="G42" s="17"/>
      <x:c r="H42" s="21" t="str">
        <x:f>IF(D42="","",IF(AND(COUNTIF(LISTS!$K$2:$K$8,D42)=1,IFERROR(FIND(D42,UPPER(D42)),0)=1),"VALID","INVALID"))</x:f>
      </x:c>
      <x:c r="I42" s="21" t="str">
        <x:f>IF(A42="","",IF(COUNTIF($A$6:$A$205,A42)&gt;1,"INVALID - DUPLICATE ID",IF(AND(COUNTIF(CLAIMS!$A$6:$A$205,B42)=1,COUNTIF(DECISIONS!$A$6:$A$205,C42)=1,H42="VALID"),"VALID","INVALID - CONTROL / ID")))</x:f>
      </x:c>
      <x:c r="J42" s="21" t="str">
        <x:f>IF(A42="","",IF(COUNTIFS(DECISIONS!$A$6:$A$205,C42,DECISIONS!$B$6:$B$205,B42)=1,"MATCH","MISMATCH"))</x:f>
      </x:c>
      <x:c r="K42" s="21" t="str">
        <x:f>IF(A42="","",IF(J42&lt;&gt;"MATCH","INCOMPATIBLE",IF(AND(D42="OFFICIAL STATUS UPDATE",COUNTIFS(DECISIONS!$A$6:$A$205,C42,DECISIONS!$C$6:$C$205,"PUBLISH OFFICIAL STATUS")=1),"COMPATIBLE",IF(AND(D42="SERVICE / ACCESS CONTENT",COUNTIFS(DECISIONS!$A$6:$A$205,C42,DECISIONS!$C$6:$C$205,"PUBLISH SERVICE FACT")=1),"COMPATIBLE",IF(AND(D42="SCOPED EVIDENCE CONTEXT",COUNTIFS(DECISIONS!$A$6:$A$205,C42,DECISIONS!$C$6:$C$205,"PUBLISH SCOPED CONTEXT")=1),"COMPATIBLE",IF(AND(D42="EXPERIENCE RESEARCH",COUNTIFS(DECISIONS!$A$6:$A$205,C42,DECISIONS!$C$6:$C$205,"REFERENCE ONLY")=1),"COMPATIBLE",IF(AND(D42="DISCOVERY RESEARCH",COUNTIFS(DECISIONS!$A$6:$A$205,C42,DECISIONS!$C$6:$C$205,"DISCOVERY ONLY")=1),"COMPATIBLE",IF(AND(D42="SPECIALIST ESCALATION",COUNTIFS(DECISIONS!$A$6:$A$205,C42,DECISIONS!$C$6:$C$205,"ESCALATE")=1),"COMPATIBLE",IF(AND(D42="NO PUBLICATION / MONITOR",COUNTIFS(DECISIONS!$A$6:$A$205,C42,DECISIONS!$C$6:$C$205,"REFUSE STRONGER CLAIM")=1),"COMPATIBLE","REVIEW")))))))))</x:f>
      </x:c>
      <x:c r="L42" s="21" t="str">
        <x:f>IF(A42="","",IF(OR(I42&lt;&gt;"VALID",J42&lt;&gt;"MATCH",K42&lt;&gt;"COMPATIBLE"),"BLOCKED",IF(COUNTIFS(DECISIONS!$A$6:$A$205,C42,DECISIONS!$K$6:$K$205,"READY")=1,"READY","UNRESOLVED")))</x:f>
      </x:c>
    </x:row>
    <x:row r="43">
      <x:c r="A43" s="17"/>
      <x:c r="B43" s="17"/>
      <x:c r="C43" s="17"/>
      <x:c r="D43" s="17"/>
      <x:c r="E43" s="17"/>
      <x:c r="F43" s="17"/>
      <x:c r="G43" s="17"/>
      <x:c r="H43" s="21" t="str">
        <x:f>IF(D43="","",IF(AND(COUNTIF(LISTS!$K$2:$K$8,D43)=1,IFERROR(FIND(D43,UPPER(D43)),0)=1),"VALID","INVALID"))</x:f>
      </x:c>
      <x:c r="I43" s="21" t="str">
        <x:f>IF(A43="","",IF(COUNTIF($A$6:$A$205,A43)&gt;1,"INVALID - DUPLICATE ID",IF(AND(COUNTIF(CLAIMS!$A$6:$A$205,B43)=1,COUNTIF(DECISIONS!$A$6:$A$205,C43)=1,H43="VALID"),"VALID","INVALID - CONTROL / ID")))</x:f>
      </x:c>
      <x:c r="J43" s="21" t="str">
        <x:f>IF(A43="","",IF(COUNTIFS(DECISIONS!$A$6:$A$205,C43,DECISIONS!$B$6:$B$205,B43)=1,"MATCH","MISMATCH"))</x:f>
      </x:c>
      <x:c r="K43" s="21" t="str">
        <x:f>IF(A43="","",IF(J43&lt;&gt;"MATCH","INCOMPATIBLE",IF(AND(D43="OFFICIAL STATUS UPDATE",COUNTIFS(DECISIONS!$A$6:$A$205,C43,DECISIONS!$C$6:$C$205,"PUBLISH OFFICIAL STATUS")=1),"COMPATIBLE",IF(AND(D43="SERVICE / ACCESS CONTENT",COUNTIFS(DECISIONS!$A$6:$A$205,C43,DECISIONS!$C$6:$C$205,"PUBLISH SERVICE FACT")=1),"COMPATIBLE",IF(AND(D43="SCOPED EVIDENCE CONTEXT",COUNTIFS(DECISIONS!$A$6:$A$205,C43,DECISIONS!$C$6:$C$205,"PUBLISH SCOPED CONTEXT")=1),"COMPATIBLE",IF(AND(D43="EXPERIENCE RESEARCH",COUNTIFS(DECISIONS!$A$6:$A$205,C43,DECISIONS!$C$6:$C$205,"REFERENCE ONLY")=1),"COMPATIBLE",IF(AND(D43="DISCOVERY RESEARCH",COUNTIFS(DECISIONS!$A$6:$A$205,C43,DECISIONS!$C$6:$C$205,"DISCOVERY ONLY")=1),"COMPATIBLE",IF(AND(D43="SPECIALIST ESCALATION",COUNTIFS(DECISIONS!$A$6:$A$205,C43,DECISIONS!$C$6:$C$205,"ESCALATE")=1),"COMPATIBLE",IF(AND(D43="NO PUBLICATION / MONITOR",COUNTIFS(DECISIONS!$A$6:$A$205,C43,DECISIONS!$C$6:$C$205,"REFUSE STRONGER CLAIM")=1),"COMPATIBLE","REVIEW")))))))))</x:f>
      </x:c>
      <x:c r="L43" s="21" t="str">
        <x:f>IF(A43="","",IF(OR(I43&lt;&gt;"VALID",J43&lt;&gt;"MATCH",K43&lt;&gt;"COMPATIBLE"),"BLOCKED",IF(COUNTIFS(DECISIONS!$A$6:$A$205,C43,DECISIONS!$K$6:$K$205,"READY")=1,"READY","UNRESOLVED")))</x:f>
      </x:c>
    </x:row>
    <x:row r="44">
      <x:c r="A44" s="17"/>
      <x:c r="B44" s="17"/>
      <x:c r="C44" s="17"/>
      <x:c r="D44" s="17"/>
      <x:c r="E44" s="17"/>
      <x:c r="F44" s="17"/>
      <x:c r="G44" s="17"/>
      <x:c r="H44" s="21" t="str">
        <x:f>IF(D44="","",IF(AND(COUNTIF(LISTS!$K$2:$K$8,D44)=1,IFERROR(FIND(D44,UPPER(D44)),0)=1),"VALID","INVALID"))</x:f>
      </x:c>
      <x:c r="I44" s="21" t="str">
        <x:f>IF(A44="","",IF(COUNTIF($A$6:$A$205,A44)&gt;1,"INVALID - DUPLICATE ID",IF(AND(COUNTIF(CLAIMS!$A$6:$A$205,B44)=1,COUNTIF(DECISIONS!$A$6:$A$205,C44)=1,H44="VALID"),"VALID","INVALID - CONTROL / ID")))</x:f>
      </x:c>
      <x:c r="J44" s="21" t="str">
        <x:f>IF(A44="","",IF(COUNTIFS(DECISIONS!$A$6:$A$205,C44,DECISIONS!$B$6:$B$205,B44)=1,"MATCH","MISMATCH"))</x:f>
      </x:c>
      <x:c r="K44" s="21" t="str">
        <x:f>IF(A44="","",IF(J44&lt;&gt;"MATCH","INCOMPATIBLE",IF(AND(D44="OFFICIAL STATUS UPDATE",COUNTIFS(DECISIONS!$A$6:$A$205,C44,DECISIONS!$C$6:$C$205,"PUBLISH OFFICIAL STATUS")=1),"COMPATIBLE",IF(AND(D44="SERVICE / ACCESS CONTENT",COUNTIFS(DECISIONS!$A$6:$A$205,C44,DECISIONS!$C$6:$C$205,"PUBLISH SERVICE FACT")=1),"COMPATIBLE",IF(AND(D44="SCOPED EVIDENCE CONTEXT",COUNTIFS(DECISIONS!$A$6:$A$205,C44,DECISIONS!$C$6:$C$205,"PUBLISH SCOPED CONTEXT")=1),"COMPATIBLE",IF(AND(D44="EXPERIENCE RESEARCH",COUNTIFS(DECISIONS!$A$6:$A$205,C44,DECISIONS!$C$6:$C$205,"REFERENCE ONLY")=1),"COMPATIBLE",IF(AND(D44="DISCOVERY RESEARCH",COUNTIFS(DECISIONS!$A$6:$A$205,C44,DECISIONS!$C$6:$C$205,"DISCOVERY ONLY")=1),"COMPATIBLE",IF(AND(D44="SPECIALIST ESCALATION",COUNTIFS(DECISIONS!$A$6:$A$205,C44,DECISIONS!$C$6:$C$205,"ESCALATE")=1),"COMPATIBLE",IF(AND(D44="NO PUBLICATION / MONITOR",COUNTIFS(DECISIONS!$A$6:$A$205,C44,DECISIONS!$C$6:$C$205,"REFUSE STRONGER CLAIM")=1),"COMPATIBLE","REVIEW")))))))))</x:f>
      </x:c>
      <x:c r="L44" s="21" t="str">
        <x:f>IF(A44="","",IF(OR(I44&lt;&gt;"VALID",J44&lt;&gt;"MATCH",K44&lt;&gt;"COMPATIBLE"),"BLOCKED",IF(COUNTIFS(DECISIONS!$A$6:$A$205,C44,DECISIONS!$K$6:$K$205,"READY")=1,"READY","UNRESOLVED")))</x:f>
      </x:c>
    </x:row>
    <x:row r="45">
      <x:c r="A45" s="17"/>
      <x:c r="B45" s="17"/>
      <x:c r="C45" s="17"/>
      <x:c r="D45" s="17"/>
      <x:c r="E45" s="17"/>
      <x:c r="F45" s="17"/>
      <x:c r="G45" s="17"/>
      <x:c r="H45" s="21" t="str">
        <x:f>IF(D45="","",IF(AND(COUNTIF(LISTS!$K$2:$K$8,D45)=1,IFERROR(FIND(D45,UPPER(D45)),0)=1),"VALID","INVALID"))</x:f>
      </x:c>
      <x:c r="I45" s="21" t="str">
        <x:f>IF(A45="","",IF(COUNTIF($A$6:$A$205,A45)&gt;1,"INVALID - DUPLICATE ID",IF(AND(COUNTIF(CLAIMS!$A$6:$A$205,B45)=1,COUNTIF(DECISIONS!$A$6:$A$205,C45)=1,H45="VALID"),"VALID","INVALID - CONTROL / ID")))</x:f>
      </x:c>
      <x:c r="J45" s="21" t="str">
        <x:f>IF(A45="","",IF(COUNTIFS(DECISIONS!$A$6:$A$205,C45,DECISIONS!$B$6:$B$205,B45)=1,"MATCH","MISMATCH"))</x:f>
      </x:c>
      <x:c r="K45" s="21" t="str">
        <x:f>IF(A45="","",IF(J45&lt;&gt;"MATCH","INCOMPATIBLE",IF(AND(D45="OFFICIAL STATUS UPDATE",COUNTIFS(DECISIONS!$A$6:$A$205,C45,DECISIONS!$C$6:$C$205,"PUBLISH OFFICIAL STATUS")=1),"COMPATIBLE",IF(AND(D45="SERVICE / ACCESS CONTENT",COUNTIFS(DECISIONS!$A$6:$A$205,C45,DECISIONS!$C$6:$C$205,"PUBLISH SERVICE FACT")=1),"COMPATIBLE",IF(AND(D45="SCOPED EVIDENCE CONTEXT",COUNTIFS(DECISIONS!$A$6:$A$205,C45,DECISIONS!$C$6:$C$205,"PUBLISH SCOPED CONTEXT")=1),"COMPATIBLE",IF(AND(D45="EXPERIENCE RESEARCH",COUNTIFS(DECISIONS!$A$6:$A$205,C45,DECISIONS!$C$6:$C$205,"REFERENCE ONLY")=1),"COMPATIBLE",IF(AND(D45="DISCOVERY RESEARCH",COUNTIFS(DECISIONS!$A$6:$A$205,C45,DECISIONS!$C$6:$C$205,"DISCOVERY ONLY")=1),"COMPATIBLE",IF(AND(D45="SPECIALIST ESCALATION",COUNTIFS(DECISIONS!$A$6:$A$205,C45,DECISIONS!$C$6:$C$205,"ESCALATE")=1),"COMPATIBLE",IF(AND(D45="NO PUBLICATION / MONITOR",COUNTIFS(DECISIONS!$A$6:$A$205,C45,DECISIONS!$C$6:$C$205,"REFUSE STRONGER CLAIM")=1),"COMPATIBLE","REVIEW")))))))))</x:f>
      </x:c>
      <x:c r="L45" s="21" t="str">
        <x:f>IF(A45="","",IF(OR(I45&lt;&gt;"VALID",J45&lt;&gt;"MATCH",K45&lt;&gt;"COMPATIBLE"),"BLOCKED",IF(COUNTIFS(DECISIONS!$A$6:$A$205,C45,DECISIONS!$K$6:$K$205,"READY")=1,"READY","UNRESOLVED")))</x:f>
      </x:c>
    </x:row>
    <x:row r="46">
      <x:c r="A46" s="17"/>
      <x:c r="B46" s="17"/>
      <x:c r="C46" s="17"/>
      <x:c r="D46" s="17"/>
      <x:c r="E46" s="17"/>
      <x:c r="F46" s="17"/>
      <x:c r="G46" s="17"/>
      <x:c r="H46" s="21" t="str">
        <x:f>IF(D46="","",IF(AND(COUNTIF(LISTS!$K$2:$K$8,D46)=1,IFERROR(FIND(D46,UPPER(D46)),0)=1),"VALID","INVALID"))</x:f>
      </x:c>
      <x:c r="I46" s="21" t="str">
        <x:f>IF(A46="","",IF(COUNTIF($A$6:$A$205,A46)&gt;1,"INVALID - DUPLICATE ID",IF(AND(COUNTIF(CLAIMS!$A$6:$A$205,B46)=1,COUNTIF(DECISIONS!$A$6:$A$205,C46)=1,H46="VALID"),"VALID","INVALID - CONTROL / ID")))</x:f>
      </x:c>
      <x:c r="J46" s="21" t="str">
        <x:f>IF(A46="","",IF(COUNTIFS(DECISIONS!$A$6:$A$205,C46,DECISIONS!$B$6:$B$205,B46)=1,"MATCH","MISMATCH"))</x:f>
      </x:c>
      <x:c r="K46" s="21" t="str">
        <x:f>IF(A46="","",IF(J46&lt;&gt;"MATCH","INCOMPATIBLE",IF(AND(D46="OFFICIAL STATUS UPDATE",COUNTIFS(DECISIONS!$A$6:$A$205,C46,DECISIONS!$C$6:$C$205,"PUBLISH OFFICIAL STATUS")=1),"COMPATIBLE",IF(AND(D46="SERVICE / ACCESS CONTENT",COUNTIFS(DECISIONS!$A$6:$A$205,C46,DECISIONS!$C$6:$C$205,"PUBLISH SERVICE FACT")=1),"COMPATIBLE",IF(AND(D46="SCOPED EVIDENCE CONTEXT",COUNTIFS(DECISIONS!$A$6:$A$205,C46,DECISIONS!$C$6:$C$205,"PUBLISH SCOPED CONTEXT")=1),"COMPATIBLE",IF(AND(D46="EXPERIENCE RESEARCH",COUNTIFS(DECISIONS!$A$6:$A$205,C46,DECISIONS!$C$6:$C$205,"REFERENCE ONLY")=1),"COMPATIBLE",IF(AND(D46="DISCOVERY RESEARCH",COUNTIFS(DECISIONS!$A$6:$A$205,C46,DECISIONS!$C$6:$C$205,"DISCOVERY ONLY")=1),"COMPATIBLE",IF(AND(D46="SPECIALIST ESCALATION",COUNTIFS(DECISIONS!$A$6:$A$205,C46,DECISIONS!$C$6:$C$205,"ESCALATE")=1),"COMPATIBLE",IF(AND(D46="NO PUBLICATION / MONITOR",COUNTIFS(DECISIONS!$A$6:$A$205,C46,DECISIONS!$C$6:$C$205,"REFUSE STRONGER CLAIM")=1),"COMPATIBLE","REVIEW")))))))))</x:f>
      </x:c>
      <x:c r="L46" s="21" t="str">
        <x:f>IF(A46="","",IF(OR(I46&lt;&gt;"VALID",J46&lt;&gt;"MATCH",K46&lt;&gt;"COMPATIBLE"),"BLOCKED",IF(COUNTIFS(DECISIONS!$A$6:$A$205,C46,DECISIONS!$K$6:$K$205,"READY")=1,"READY","UNRESOLVED")))</x:f>
      </x:c>
    </x:row>
    <x:row r="47">
      <x:c r="A47" s="17"/>
      <x:c r="B47" s="17"/>
      <x:c r="C47" s="17"/>
      <x:c r="D47" s="17"/>
      <x:c r="E47" s="17"/>
      <x:c r="F47" s="17"/>
      <x:c r="G47" s="17"/>
      <x:c r="H47" s="21" t="str">
        <x:f>IF(D47="","",IF(AND(COUNTIF(LISTS!$K$2:$K$8,D47)=1,IFERROR(FIND(D47,UPPER(D47)),0)=1),"VALID","INVALID"))</x:f>
      </x:c>
      <x:c r="I47" s="21" t="str">
        <x:f>IF(A47="","",IF(COUNTIF($A$6:$A$205,A47)&gt;1,"INVALID - DUPLICATE ID",IF(AND(COUNTIF(CLAIMS!$A$6:$A$205,B47)=1,COUNTIF(DECISIONS!$A$6:$A$205,C47)=1,H47="VALID"),"VALID","INVALID - CONTROL / ID")))</x:f>
      </x:c>
      <x:c r="J47" s="21" t="str">
        <x:f>IF(A47="","",IF(COUNTIFS(DECISIONS!$A$6:$A$205,C47,DECISIONS!$B$6:$B$205,B47)=1,"MATCH","MISMATCH"))</x:f>
      </x:c>
      <x:c r="K47" s="21" t="str">
        <x:f>IF(A47="","",IF(J47&lt;&gt;"MATCH","INCOMPATIBLE",IF(AND(D47="OFFICIAL STATUS UPDATE",COUNTIFS(DECISIONS!$A$6:$A$205,C47,DECISIONS!$C$6:$C$205,"PUBLISH OFFICIAL STATUS")=1),"COMPATIBLE",IF(AND(D47="SERVICE / ACCESS CONTENT",COUNTIFS(DECISIONS!$A$6:$A$205,C47,DECISIONS!$C$6:$C$205,"PUBLISH SERVICE FACT")=1),"COMPATIBLE",IF(AND(D47="SCOPED EVIDENCE CONTEXT",COUNTIFS(DECISIONS!$A$6:$A$205,C47,DECISIONS!$C$6:$C$205,"PUBLISH SCOPED CONTEXT")=1),"COMPATIBLE",IF(AND(D47="EXPERIENCE RESEARCH",COUNTIFS(DECISIONS!$A$6:$A$205,C47,DECISIONS!$C$6:$C$205,"REFERENCE ONLY")=1),"COMPATIBLE",IF(AND(D47="DISCOVERY RESEARCH",COUNTIFS(DECISIONS!$A$6:$A$205,C47,DECISIONS!$C$6:$C$205,"DISCOVERY ONLY")=1),"COMPATIBLE",IF(AND(D47="SPECIALIST ESCALATION",COUNTIFS(DECISIONS!$A$6:$A$205,C47,DECISIONS!$C$6:$C$205,"ESCALATE")=1),"COMPATIBLE",IF(AND(D47="NO PUBLICATION / MONITOR",COUNTIFS(DECISIONS!$A$6:$A$205,C47,DECISIONS!$C$6:$C$205,"REFUSE STRONGER CLAIM")=1),"COMPATIBLE","REVIEW")))))))))</x:f>
      </x:c>
      <x:c r="L47" s="21" t="str">
        <x:f>IF(A47="","",IF(OR(I47&lt;&gt;"VALID",J47&lt;&gt;"MATCH",K47&lt;&gt;"COMPATIBLE"),"BLOCKED",IF(COUNTIFS(DECISIONS!$A$6:$A$205,C47,DECISIONS!$K$6:$K$205,"READY")=1,"READY","UNRESOLVED")))</x:f>
      </x:c>
    </x:row>
    <x:row r="48">
      <x:c r="A48" s="17"/>
      <x:c r="B48" s="17"/>
      <x:c r="C48" s="17"/>
      <x:c r="D48" s="17"/>
      <x:c r="E48" s="17"/>
      <x:c r="F48" s="17"/>
      <x:c r="G48" s="17"/>
      <x:c r="H48" s="21" t="str">
        <x:f>IF(D48="","",IF(AND(COUNTIF(LISTS!$K$2:$K$8,D48)=1,IFERROR(FIND(D48,UPPER(D48)),0)=1),"VALID","INVALID"))</x:f>
      </x:c>
      <x:c r="I48" s="21" t="str">
        <x:f>IF(A48="","",IF(COUNTIF($A$6:$A$205,A48)&gt;1,"INVALID - DUPLICATE ID",IF(AND(COUNTIF(CLAIMS!$A$6:$A$205,B48)=1,COUNTIF(DECISIONS!$A$6:$A$205,C48)=1,H48="VALID"),"VALID","INVALID - CONTROL / ID")))</x:f>
      </x:c>
      <x:c r="J48" s="21" t="str">
        <x:f>IF(A48="","",IF(COUNTIFS(DECISIONS!$A$6:$A$205,C48,DECISIONS!$B$6:$B$205,B48)=1,"MATCH","MISMATCH"))</x:f>
      </x:c>
      <x:c r="K48" s="21" t="str">
        <x:f>IF(A48="","",IF(J48&lt;&gt;"MATCH","INCOMPATIBLE",IF(AND(D48="OFFICIAL STATUS UPDATE",COUNTIFS(DECISIONS!$A$6:$A$205,C48,DECISIONS!$C$6:$C$205,"PUBLISH OFFICIAL STATUS")=1),"COMPATIBLE",IF(AND(D48="SERVICE / ACCESS CONTENT",COUNTIFS(DECISIONS!$A$6:$A$205,C48,DECISIONS!$C$6:$C$205,"PUBLISH SERVICE FACT")=1),"COMPATIBLE",IF(AND(D48="SCOPED EVIDENCE CONTEXT",COUNTIFS(DECISIONS!$A$6:$A$205,C48,DECISIONS!$C$6:$C$205,"PUBLISH SCOPED CONTEXT")=1),"COMPATIBLE",IF(AND(D48="EXPERIENCE RESEARCH",COUNTIFS(DECISIONS!$A$6:$A$205,C48,DECISIONS!$C$6:$C$205,"REFERENCE ONLY")=1),"COMPATIBLE",IF(AND(D48="DISCOVERY RESEARCH",COUNTIFS(DECISIONS!$A$6:$A$205,C48,DECISIONS!$C$6:$C$205,"DISCOVERY ONLY")=1),"COMPATIBLE",IF(AND(D48="SPECIALIST ESCALATION",COUNTIFS(DECISIONS!$A$6:$A$205,C48,DECISIONS!$C$6:$C$205,"ESCALATE")=1),"COMPATIBLE",IF(AND(D48="NO PUBLICATION / MONITOR",COUNTIFS(DECISIONS!$A$6:$A$205,C48,DECISIONS!$C$6:$C$205,"REFUSE STRONGER CLAIM")=1),"COMPATIBLE","REVIEW")))))))))</x:f>
      </x:c>
      <x:c r="L48" s="21" t="str">
        <x:f>IF(A48="","",IF(OR(I48&lt;&gt;"VALID",J48&lt;&gt;"MATCH",K48&lt;&gt;"COMPATIBLE"),"BLOCKED",IF(COUNTIFS(DECISIONS!$A$6:$A$205,C48,DECISIONS!$K$6:$K$205,"READY")=1,"READY","UNRESOLVED")))</x:f>
      </x:c>
    </x:row>
    <x:row r="49">
      <x:c r="A49" s="17"/>
      <x:c r="B49" s="17"/>
      <x:c r="C49" s="17"/>
      <x:c r="D49" s="17"/>
      <x:c r="E49" s="17"/>
      <x:c r="F49" s="17"/>
      <x:c r="G49" s="17"/>
      <x:c r="H49" s="21" t="str">
        <x:f>IF(D49="","",IF(AND(COUNTIF(LISTS!$K$2:$K$8,D49)=1,IFERROR(FIND(D49,UPPER(D49)),0)=1),"VALID","INVALID"))</x:f>
      </x:c>
      <x:c r="I49" s="21" t="str">
        <x:f>IF(A49="","",IF(COUNTIF($A$6:$A$205,A49)&gt;1,"INVALID - DUPLICATE ID",IF(AND(COUNTIF(CLAIMS!$A$6:$A$205,B49)=1,COUNTIF(DECISIONS!$A$6:$A$205,C49)=1,H49="VALID"),"VALID","INVALID - CONTROL / ID")))</x:f>
      </x:c>
      <x:c r="J49" s="21" t="str">
        <x:f>IF(A49="","",IF(COUNTIFS(DECISIONS!$A$6:$A$205,C49,DECISIONS!$B$6:$B$205,B49)=1,"MATCH","MISMATCH"))</x:f>
      </x:c>
      <x:c r="K49" s="21" t="str">
        <x:f>IF(A49="","",IF(J49&lt;&gt;"MATCH","INCOMPATIBLE",IF(AND(D49="OFFICIAL STATUS UPDATE",COUNTIFS(DECISIONS!$A$6:$A$205,C49,DECISIONS!$C$6:$C$205,"PUBLISH OFFICIAL STATUS")=1),"COMPATIBLE",IF(AND(D49="SERVICE / ACCESS CONTENT",COUNTIFS(DECISIONS!$A$6:$A$205,C49,DECISIONS!$C$6:$C$205,"PUBLISH SERVICE FACT")=1),"COMPATIBLE",IF(AND(D49="SCOPED EVIDENCE CONTEXT",COUNTIFS(DECISIONS!$A$6:$A$205,C49,DECISIONS!$C$6:$C$205,"PUBLISH SCOPED CONTEXT")=1),"COMPATIBLE",IF(AND(D49="EXPERIENCE RESEARCH",COUNTIFS(DECISIONS!$A$6:$A$205,C49,DECISIONS!$C$6:$C$205,"REFERENCE ONLY")=1),"COMPATIBLE",IF(AND(D49="DISCOVERY RESEARCH",COUNTIFS(DECISIONS!$A$6:$A$205,C49,DECISIONS!$C$6:$C$205,"DISCOVERY ONLY")=1),"COMPATIBLE",IF(AND(D49="SPECIALIST ESCALATION",COUNTIFS(DECISIONS!$A$6:$A$205,C49,DECISIONS!$C$6:$C$205,"ESCALATE")=1),"COMPATIBLE",IF(AND(D49="NO PUBLICATION / MONITOR",COUNTIFS(DECISIONS!$A$6:$A$205,C49,DECISIONS!$C$6:$C$205,"REFUSE STRONGER CLAIM")=1),"COMPATIBLE","REVIEW")))))))))</x:f>
      </x:c>
      <x:c r="L49" s="21" t="str">
        <x:f>IF(A49="","",IF(OR(I49&lt;&gt;"VALID",J49&lt;&gt;"MATCH",K49&lt;&gt;"COMPATIBLE"),"BLOCKED",IF(COUNTIFS(DECISIONS!$A$6:$A$205,C49,DECISIONS!$K$6:$K$205,"READY")=1,"READY","UNRESOLVED")))</x:f>
      </x:c>
    </x:row>
    <x:row r="50">
      <x:c r="A50" s="17"/>
      <x:c r="B50" s="17"/>
      <x:c r="C50" s="17"/>
      <x:c r="D50" s="17"/>
      <x:c r="E50" s="17"/>
      <x:c r="F50" s="17"/>
      <x:c r="G50" s="17"/>
      <x:c r="H50" s="21" t="str">
        <x:f>IF(D50="","",IF(AND(COUNTIF(LISTS!$K$2:$K$8,D50)=1,IFERROR(FIND(D50,UPPER(D50)),0)=1),"VALID","INVALID"))</x:f>
      </x:c>
      <x:c r="I50" s="21" t="str">
        <x:f>IF(A50="","",IF(COUNTIF($A$6:$A$205,A50)&gt;1,"INVALID - DUPLICATE ID",IF(AND(COUNTIF(CLAIMS!$A$6:$A$205,B50)=1,COUNTIF(DECISIONS!$A$6:$A$205,C50)=1,H50="VALID"),"VALID","INVALID - CONTROL / ID")))</x:f>
      </x:c>
      <x:c r="J50" s="21" t="str">
        <x:f>IF(A50="","",IF(COUNTIFS(DECISIONS!$A$6:$A$205,C50,DECISIONS!$B$6:$B$205,B50)=1,"MATCH","MISMATCH"))</x:f>
      </x:c>
      <x:c r="K50" s="21" t="str">
        <x:f>IF(A50="","",IF(J50&lt;&gt;"MATCH","INCOMPATIBLE",IF(AND(D50="OFFICIAL STATUS UPDATE",COUNTIFS(DECISIONS!$A$6:$A$205,C50,DECISIONS!$C$6:$C$205,"PUBLISH OFFICIAL STATUS")=1),"COMPATIBLE",IF(AND(D50="SERVICE / ACCESS CONTENT",COUNTIFS(DECISIONS!$A$6:$A$205,C50,DECISIONS!$C$6:$C$205,"PUBLISH SERVICE FACT")=1),"COMPATIBLE",IF(AND(D50="SCOPED EVIDENCE CONTEXT",COUNTIFS(DECISIONS!$A$6:$A$205,C50,DECISIONS!$C$6:$C$205,"PUBLISH SCOPED CONTEXT")=1),"COMPATIBLE",IF(AND(D50="EXPERIENCE RESEARCH",COUNTIFS(DECISIONS!$A$6:$A$205,C50,DECISIONS!$C$6:$C$205,"REFERENCE ONLY")=1),"COMPATIBLE",IF(AND(D50="DISCOVERY RESEARCH",COUNTIFS(DECISIONS!$A$6:$A$205,C50,DECISIONS!$C$6:$C$205,"DISCOVERY ONLY")=1),"COMPATIBLE",IF(AND(D50="SPECIALIST ESCALATION",COUNTIFS(DECISIONS!$A$6:$A$205,C50,DECISIONS!$C$6:$C$205,"ESCALATE")=1),"COMPATIBLE",IF(AND(D50="NO PUBLICATION / MONITOR",COUNTIFS(DECISIONS!$A$6:$A$205,C50,DECISIONS!$C$6:$C$205,"REFUSE STRONGER CLAIM")=1),"COMPATIBLE","REVIEW")))))))))</x:f>
      </x:c>
      <x:c r="L50" s="21" t="str">
        <x:f>IF(A50="","",IF(OR(I50&lt;&gt;"VALID",J50&lt;&gt;"MATCH",K50&lt;&gt;"COMPATIBLE"),"BLOCKED",IF(COUNTIFS(DECISIONS!$A$6:$A$205,C50,DECISIONS!$K$6:$K$205,"READY")=1,"READY","UNRESOLVED")))</x:f>
      </x:c>
    </x:row>
    <x:row r="51">
      <x:c r="A51" s="17"/>
      <x:c r="B51" s="17"/>
      <x:c r="C51" s="17"/>
      <x:c r="D51" s="17"/>
      <x:c r="E51" s="17"/>
      <x:c r="F51" s="17"/>
      <x:c r="G51" s="17"/>
      <x:c r="H51" s="21" t="str">
        <x:f>IF(D51="","",IF(AND(COUNTIF(LISTS!$K$2:$K$8,D51)=1,IFERROR(FIND(D51,UPPER(D51)),0)=1),"VALID","INVALID"))</x:f>
      </x:c>
      <x:c r="I51" s="21" t="str">
        <x:f>IF(A51="","",IF(COUNTIF($A$6:$A$205,A51)&gt;1,"INVALID - DUPLICATE ID",IF(AND(COUNTIF(CLAIMS!$A$6:$A$205,B51)=1,COUNTIF(DECISIONS!$A$6:$A$205,C51)=1,H51="VALID"),"VALID","INVALID - CONTROL / ID")))</x:f>
      </x:c>
      <x:c r="J51" s="21" t="str">
        <x:f>IF(A51="","",IF(COUNTIFS(DECISIONS!$A$6:$A$205,C51,DECISIONS!$B$6:$B$205,B51)=1,"MATCH","MISMATCH"))</x:f>
      </x:c>
      <x:c r="K51" s="21" t="str">
        <x:f>IF(A51="","",IF(J51&lt;&gt;"MATCH","INCOMPATIBLE",IF(AND(D51="OFFICIAL STATUS UPDATE",COUNTIFS(DECISIONS!$A$6:$A$205,C51,DECISIONS!$C$6:$C$205,"PUBLISH OFFICIAL STATUS")=1),"COMPATIBLE",IF(AND(D51="SERVICE / ACCESS CONTENT",COUNTIFS(DECISIONS!$A$6:$A$205,C51,DECISIONS!$C$6:$C$205,"PUBLISH SERVICE FACT")=1),"COMPATIBLE",IF(AND(D51="SCOPED EVIDENCE CONTEXT",COUNTIFS(DECISIONS!$A$6:$A$205,C51,DECISIONS!$C$6:$C$205,"PUBLISH SCOPED CONTEXT")=1),"COMPATIBLE",IF(AND(D51="EXPERIENCE RESEARCH",COUNTIFS(DECISIONS!$A$6:$A$205,C51,DECISIONS!$C$6:$C$205,"REFERENCE ONLY")=1),"COMPATIBLE",IF(AND(D51="DISCOVERY RESEARCH",COUNTIFS(DECISIONS!$A$6:$A$205,C51,DECISIONS!$C$6:$C$205,"DISCOVERY ONLY")=1),"COMPATIBLE",IF(AND(D51="SPECIALIST ESCALATION",COUNTIFS(DECISIONS!$A$6:$A$205,C51,DECISIONS!$C$6:$C$205,"ESCALATE")=1),"COMPATIBLE",IF(AND(D51="NO PUBLICATION / MONITOR",COUNTIFS(DECISIONS!$A$6:$A$205,C51,DECISIONS!$C$6:$C$205,"REFUSE STRONGER CLAIM")=1),"COMPATIBLE","REVIEW")))))))))</x:f>
      </x:c>
      <x:c r="L51" s="21" t="str">
        <x:f>IF(A51="","",IF(OR(I51&lt;&gt;"VALID",J51&lt;&gt;"MATCH",K51&lt;&gt;"COMPATIBLE"),"BLOCKED",IF(COUNTIFS(DECISIONS!$A$6:$A$205,C51,DECISIONS!$K$6:$K$205,"READY")=1,"READY","UNRESOLVED")))</x:f>
      </x:c>
    </x:row>
    <x:row r="52">
      <x:c r="A52" s="17"/>
      <x:c r="B52" s="17"/>
      <x:c r="C52" s="17"/>
      <x:c r="D52" s="17"/>
      <x:c r="E52" s="17"/>
      <x:c r="F52" s="17"/>
      <x:c r="G52" s="17"/>
      <x:c r="H52" s="21" t="str">
        <x:f>IF(D52="","",IF(AND(COUNTIF(LISTS!$K$2:$K$8,D52)=1,IFERROR(FIND(D52,UPPER(D52)),0)=1),"VALID","INVALID"))</x:f>
      </x:c>
      <x:c r="I52" s="21" t="str">
        <x:f>IF(A52="","",IF(COUNTIF($A$6:$A$205,A52)&gt;1,"INVALID - DUPLICATE ID",IF(AND(COUNTIF(CLAIMS!$A$6:$A$205,B52)=1,COUNTIF(DECISIONS!$A$6:$A$205,C52)=1,H52="VALID"),"VALID","INVALID - CONTROL / ID")))</x:f>
      </x:c>
      <x:c r="J52" s="21" t="str">
        <x:f>IF(A52="","",IF(COUNTIFS(DECISIONS!$A$6:$A$205,C52,DECISIONS!$B$6:$B$205,B52)=1,"MATCH","MISMATCH"))</x:f>
      </x:c>
      <x:c r="K52" s="21" t="str">
        <x:f>IF(A52="","",IF(J52&lt;&gt;"MATCH","INCOMPATIBLE",IF(AND(D52="OFFICIAL STATUS UPDATE",COUNTIFS(DECISIONS!$A$6:$A$205,C52,DECISIONS!$C$6:$C$205,"PUBLISH OFFICIAL STATUS")=1),"COMPATIBLE",IF(AND(D52="SERVICE / ACCESS CONTENT",COUNTIFS(DECISIONS!$A$6:$A$205,C52,DECISIONS!$C$6:$C$205,"PUBLISH SERVICE FACT")=1),"COMPATIBLE",IF(AND(D52="SCOPED EVIDENCE CONTEXT",COUNTIFS(DECISIONS!$A$6:$A$205,C52,DECISIONS!$C$6:$C$205,"PUBLISH SCOPED CONTEXT")=1),"COMPATIBLE",IF(AND(D52="EXPERIENCE RESEARCH",COUNTIFS(DECISIONS!$A$6:$A$205,C52,DECISIONS!$C$6:$C$205,"REFERENCE ONLY")=1),"COMPATIBLE",IF(AND(D52="DISCOVERY RESEARCH",COUNTIFS(DECISIONS!$A$6:$A$205,C52,DECISIONS!$C$6:$C$205,"DISCOVERY ONLY")=1),"COMPATIBLE",IF(AND(D52="SPECIALIST ESCALATION",COUNTIFS(DECISIONS!$A$6:$A$205,C52,DECISIONS!$C$6:$C$205,"ESCALATE")=1),"COMPATIBLE",IF(AND(D52="NO PUBLICATION / MONITOR",COUNTIFS(DECISIONS!$A$6:$A$205,C52,DECISIONS!$C$6:$C$205,"REFUSE STRONGER CLAIM")=1),"COMPATIBLE","REVIEW")))))))))</x:f>
      </x:c>
      <x:c r="L52" s="21" t="str">
        <x:f>IF(A52="","",IF(OR(I52&lt;&gt;"VALID",J52&lt;&gt;"MATCH",K52&lt;&gt;"COMPATIBLE"),"BLOCKED",IF(COUNTIFS(DECISIONS!$A$6:$A$205,C52,DECISIONS!$K$6:$K$205,"READY")=1,"READY","UNRESOLVED")))</x:f>
      </x:c>
    </x:row>
    <x:row r="53">
      <x:c r="A53" s="17"/>
      <x:c r="B53" s="17"/>
      <x:c r="C53" s="17"/>
      <x:c r="D53" s="17"/>
      <x:c r="E53" s="17"/>
      <x:c r="F53" s="17"/>
      <x:c r="G53" s="17"/>
      <x:c r="H53" s="21" t="str">
        <x:f>IF(D53="","",IF(AND(COUNTIF(LISTS!$K$2:$K$8,D53)=1,IFERROR(FIND(D53,UPPER(D53)),0)=1),"VALID","INVALID"))</x:f>
      </x:c>
      <x:c r="I53" s="21" t="str">
        <x:f>IF(A53="","",IF(COUNTIF($A$6:$A$205,A53)&gt;1,"INVALID - DUPLICATE ID",IF(AND(COUNTIF(CLAIMS!$A$6:$A$205,B53)=1,COUNTIF(DECISIONS!$A$6:$A$205,C53)=1,H53="VALID"),"VALID","INVALID - CONTROL / ID")))</x:f>
      </x:c>
      <x:c r="J53" s="21" t="str">
        <x:f>IF(A53="","",IF(COUNTIFS(DECISIONS!$A$6:$A$205,C53,DECISIONS!$B$6:$B$205,B53)=1,"MATCH","MISMATCH"))</x:f>
      </x:c>
      <x:c r="K53" s="21" t="str">
        <x:f>IF(A53="","",IF(J53&lt;&gt;"MATCH","INCOMPATIBLE",IF(AND(D53="OFFICIAL STATUS UPDATE",COUNTIFS(DECISIONS!$A$6:$A$205,C53,DECISIONS!$C$6:$C$205,"PUBLISH OFFICIAL STATUS")=1),"COMPATIBLE",IF(AND(D53="SERVICE / ACCESS CONTENT",COUNTIFS(DECISIONS!$A$6:$A$205,C53,DECISIONS!$C$6:$C$205,"PUBLISH SERVICE FACT")=1),"COMPATIBLE",IF(AND(D53="SCOPED EVIDENCE CONTEXT",COUNTIFS(DECISIONS!$A$6:$A$205,C53,DECISIONS!$C$6:$C$205,"PUBLISH SCOPED CONTEXT")=1),"COMPATIBLE",IF(AND(D53="EXPERIENCE RESEARCH",COUNTIFS(DECISIONS!$A$6:$A$205,C53,DECISIONS!$C$6:$C$205,"REFERENCE ONLY")=1),"COMPATIBLE",IF(AND(D53="DISCOVERY RESEARCH",COUNTIFS(DECISIONS!$A$6:$A$205,C53,DECISIONS!$C$6:$C$205,"DISCOVERY ONLY")=1),"COMPATIBLE",IF(AND(D53="SPECIALIST ESCALATION",COUNTIFS(DECISIONS!$A$6:$A$205,C53,DECISIONS!$C$6:$C$205,"ESCALATE")=1),"COMPATIBLE",IF(AND(D53="NO PUBLICATION / MONITOR",COUNTIFS(DECISIONS!$A$6:$A$205,C53,DECISIONS!$C$6:$C$205,"REFUSE STRONGER CLAIM")=1),"COMPATIBLE","REVIEW")))))))))</x:f>
      </x:c>
      <x:c r="L53" s="21" t="str">
        <x:f>IF(A53="","",IF(OR(I53&lt;&gt;"VALID",J53&lt;&gt;"MATCH",K53&lt;&gt;"COMPATIBLE"),"BLOCKED",IF(COUNTIFS(DECISIONS!$A$6:$A$205,C53,DECISIONS!$K$6:$K$205,"READY")=1,"READY","UNRESOLVED")))</x:f>
      </x:c>
    </x:row>
    <x:row r="54">
      <x:c r="A54" s="17"/>
      <x:c r="B54" s="17"/>
      <x:c r="C54" s="17"/>
      <x:c r="D54" s="17"/>
      <x:c r="E54" s="17"/>
      <x:c r="F54" s="17"/>
      <x:c r="G54" s="17"/>
      <x:c r="H54" s="21" t="str">
        <x:f>IF(D54="","",IF(AND(COUNTIF(LISTS!$K$2:$K$8,D54)=1,IFERROR(FIND(D54,UPPER(D54)),0)=1),"VALID","INVALID"))</x:f>
      </x:c>
      <x:c r="I54" s="21" t="str">
        <x:f>IF(A54="","",IF(COUNTIF($A$6:$A$205,A54)&gt;1,"INVALID - DUPLICATE ID",IF(AND(COUNTIF(CLAIMS!$A$6:$A$205,B54)=1,COUNTIF(DECISIONS!$A$6:$A$205,C54)=1,H54="VALID"),"VALID","INVALID - CONTROL / ID")))</x:f>
      </x:c>
      <x:c r="J54" s="21" t="str">
        <x:f>IF(A54="","",IF(COUNTIFS(DECISIONS!$A$6:$A$205,C54,DECISIONS!$B$6:$B$205,B54)=1,"MATCH","MISMATCH"))</x:f>
      </x:c>
      <x:c r="K54" s="21" t="str">
        <x:f>IF(A54="","",IF(J54&lt;&gt;"MATCH","INCOMPATIBLE",IF(AND(D54="OFFICIAL STATUS UPDATE",COUNTIFS(DECISIONS!$A$6:$A$205,C54,DECISIONS!$C$6:$C$205,"PUBLISH OFFICIAL STATUS")=1),"COMPATIBLE",IF(AND(D54="SERVICE / ACCESS CONTENT",COUNTIFS(DECISIONS!$A$6:$A$205,C54,DECISIONS!$C$6:$C$205,"PUBLISH SERVICE FACT")=1),"COMPATIBLE",IF(AND(D54="SCOPED EVIDENCE CONTEXT",COUNTIFS(DECISIONS!$A$6:$A$205,C54,DECISIONS!$C$6:$C$205,"PUBLISH SCOPED CONTEXT")=1),"COMPATIBLE",IF(AND(D54="EXPERIENCE RESEARCH",COUNTIFS(DECISIONS!$A$6:$A$205,C54,DECISIONS!$C$6:$C$205,"REFERENCE ONLY")=1),"COMPATIBLE",IF(AND(D54="DISCOVERY RESEARCH",COUNTIFS(DECISIONS!$A$6:$A$205,C54,DECISIONS!$C$6:$C$205,"DISCOVERY ONLY")=1),"COMPATIBLE",IF(AND(D54="SPECIALIST ESCALATION",COUNTIFS(DECISIONS!$A$6:$A$205,C54,DECISIONS!$C$6:$C$205,"ESCALATE")=1),"COMPATIBLE",IF(AND(D54="NO PUBLICATION / MONITOR",COUNTIFS(DECISIONS!$A$6:$A$205,C54,DECISIONS!$C$6:$C$205,"REFUSE STRONGER CLAIM")=1),"COMPATIBLE","REVIEW")))))))))</x:f>
      </x:c>
      <x:c r="L54" s="21" t="str">
        <x:f>IF(A54="","",IF(OR(I54&lt;&gt;"VALID",J54&lt;&gt;"MATCH",K54&lt;&gt;"COMPATIBLE"),"BLOCKED",IF(COUNTIFS(DECISIONS!$A$6:$A$205,C54,DECISIONS!$K$6:$K$205,"READY")=1,"READY","UNRESOLVED")))</x:f>
      </x:c>
    </x:row>
    <x:row r="55">
      <x:c r="A55" s="17"/>
      <x:c r="B55" s="17"/>
      <x:c r="C55" s="17"/>
      <x:c r="D55" s="17"/>
      <x:c r="E55" s="17"/>
      <x:c r="F55" s="17"/>
      <x:c r="G55" s="17"/>
      <x:c r="H55" s="21" t="str">
        <x:f>IF(D55="","",IF(AND(COUNTIF(LISTS!$K$2:$K$8,D55)=1,IFERROR(FIND(D55,UPPER(D55)),0)=1),"VALID","INVALID"))</x:f>
      </x:c>
      <x:c r="I55" s="21" t="str">
        <x:f>IF(A55="","",IF(COUNTIF($A$6:$A$205,A55)&gt;1,"INVALID - DUPLICATE ID",IF(AND(COUNTIF(CLAIMS!$A$6:$A$205,B55)=1,COUNTIF(DECISIONS!$A$6:$A$205,C55)=1,H55="VALID"),"VALID","INVALID - CONTROL / ID")))</x:f>
      </x:c>
      <x:c r="J55" s="21" t="str">
        <x:f>IF(A55="","",IF(COUNTIFS(DECISIONS!$A$6:$A$205,C55,DECISIONS!$B$6:$B$205,B55)=1,"MATCH","MISMATCH"))</x:f>
      </x:c>
      <x:c r="K55" s="21" t="str">
        <x:f>IF(A55="","",IF(J55&lt;&gt;"MATCH","INCOMPATIBLE",IF(AND(D55="OFFICIAL STATUS UPDATE",COUNTIFS(DECISIONS!$A$6:$A$205,C55,DECISIONS!$C$6:$C$205,"PUBLISH OFFICIAL STATUS")=1),"COMPATIBLE",IF(AND(D55="SERVICE / ACCESS CONTENT",COUNTIFS(DECISIONS!$A$6:$A$205,C55,DECISIONS!$C$6:$C$205,"PUBLISH SERVICE FACT")=1),"COMPATIBLE",IF(AND(D55="SCOPED EVIDENCE CONTEXT",COUNTIFS(DECISIONS!$A$6:$A$205,C55,DECISIONS!$C$6:$C$205,"PUBLISH SCOPED CONTEXT")=1),"COMPATIBLE",IF(AND(D55="EXPERIENCE RESEARCH",COUNTIFS(DECISIONS!$A$6:$A$205,C55,DECISIONS!$C$6:$C$205,"REFERENCE ONLY")=1),"COMPATIBLE",IF(AND(D55="DISCOVERY RESEARCH",COUNTIFS(DECISIONS!$A$6:$A$205,C55,DECISIONS!$C$6:$C$205,"DISCOVERY ONLY")=1),"COMPATIBLE",IF(AND(D55="SPECIALIST ESCALATION",COUNTIFS(DECISIONS!$A$6:$A$205,C55,DECISIONS!$C$6:$C$205,"ESCALATE")=1),"COMPATIBLE",IF(AND(D55="NO PUBLICATION / MONITOR",COUNTIFS(DECISIONS!$A$6:$A$205,C55,DECISIONS!$C$6:$C$205,"REFUSE STRONGER CLAIM")=1),"COMPATIBLE","REVIEW")))))))))</x:f>
      </x:c>
      <x:c r="L55" s="21" t="str">
        <x:f>IF(A55="","",IF(OR(I55&lt;&gt;"VALID",J55&lt;&gt;"MATCH",K55&lt;&gt;"COMPATIBLE"),"BLOCKED",IF(COUNTIFS(DECISIONS!$A$6:$A$205,C55,DECISIONS!$K$6:$K$205,"READY")=1,"READY","UNRESOLVED")))</x:f>
      </x:c>
    </x:row>
    <x:row r="56">
      <x:c r="A56" s="17"/>
      <x:c r="B56" s="17"/>
      <x:c r="C56" s="17"/>
      <x:c r="D56" s="17"/>
      <x:c r="E56" s="17"/>
      <x:c r="F56" s="17"/>
      <x:c r="G56" s="17"/>
      <x:c r="H56" s="21" t="str">
        <x:f>IF(D56="","",IF(AND(COUNTIF(LISTS!$K$2:$K$8,D56)=1,IFERROR(FIND(D56,UPPER(D56)),0)=1),"VALID","INVALID"))</x:f>
      </x:c>
      <x:c r="I56" s="21" t="str">
        <x:f>IF(A56="","",IF(COUNTIF($A$6:$A$205,A56)&gt;1,"INVALID - DUPLICATE ID",IF(AND(COUNTIF(CLAIMS!$A$6:$A$205,B56)=1,COUNTIF(DECISIONS!$A$6:$A$205,C56)=1,H56="VALID"),"VALID","INVALID - CONTROL / ID")))</x:f>
      </x:c>
      <x:c r="J56" s="21" t="str">
        <x:f>IF(A56="","",IF(COUNTIFS(DECISIONS!$A$6:$A$205,C56,DECISIONS!$B$6:$B$205,B56)=1,"MATCH","MISMATCH"))</x:f>
      </x:c>
      <x:c r="K56" s="21" t="str">
        <x:f>IF(A56="","",IF(J56&lt;&gt;"MATCH","INCOMPATIBLE",IF(AND(D56="OFFICIAL STATUS UPDATE",COUNTIFS(DECISIONS!$A$6:$A$205,C56,DECISIONS!$C$6:$C$205,"PUBLISH OFFICIAL STATUS")=1),"COMPATIBLE",IF(AND(D56="SERVICE / ACCESS CONTENT",COUNTIFS(DECISIONS!$A$6:$A$205,C56,DECISIONS!$C$6:$C$205,"PUBLISH SERVICE FACT")=1),"COMPATIBLE",IF(AND(D56="SCOPED EVIDENCE CONTEXT",COUNTIFS(DECISIONS!$A$6:$A$205,C56,DECISIONS!$C$6:$C$205,"PUBLISH SCOPED CONTEXT")=1),"COMPATIBLE",IF(AND(D56="EXPERIENCE RESEARCH",COUNTIFS(DECISIONS!$A$6:$A$205,C56,DECISIONS!$C$6:$C$205,"REFERENCE ONLY")=1),"COMPATIBLE",IF(AND(D56="DISCOVERY RESEARCH",COUNTIFS(DECISIONS!$A$6:$A$205,C56,DECISIONS!$C$6:$C$205,"DISCOVERY ONLY")=1),"COMPATIBLE",IF(AND(D56="SPECIALIST ESCALATION",COUNTIFS(DECISIONS!$A$6:$A$205,C56,DECISIONS!$C$6:$C$205,"ESCALATE")=1),"COMPATIBLE",IF(AND(D56="NO PUBLICATION / MONITOR",COUNTIFS(DECISIONS!$A$6:$A$205,C56,DECISIONS!$C$6:$C$205,"REFUSE STRONGER CLAIM")=1),"COMPATIBLE","REVIEW")))))))))</x:f>
      </x:c>
      <x:c r="L56" s="21" t="str">
        <x:f>IF(A56="","",IF(OR(I56&lt;&gt;"VALID",J56&lt;&gt;"MATCH",K56&lt;&gt;"COMPATIBLE"),"BLOCKED",IF(COUNTIFS(DECISIONS!$A$6:$A$205,C56,DECISIONS!$K$6:$K$205,"READY")=1,"READY","UNRESOLVED")))</x:f>
      </x:c>
    </x:row>
    <x:row r="57">
      <x:c r="A57" s="17"/>
      <x:c r="B57" s="17"/>
      <x:c r="C57" s="17"/>
      <x:c r="D57" s="17"/>
      <x:c r="E57" s="17"/>
      <x:c r="F57" s="17"/>
      <x:c r="G57" s="17"/>
      <x:c r="H57" s="21" t="str">
        <x:f>IF(D57="","",IF(AND(COUNTIF(LISTS!$K$2:$K$8,D57)=1,IFERROR(FIND(D57,UPPER(D57)),0)=1),"VALID","INVALID"))</x:f>
      </x:c>
      <x:c r="I57" s="21" t="str">
        <x:f>IF(A57="","",IF(COUNTIF($A$6:$A$205,A57)&gt;1,"INVALID - DUPLICATE ID",IF(AND(COUNTIF(CLAIMS!$A$6:$A$205,B57)=1,COUNTIF(DECISIONS!$A$6:$A$205,C57)=1,H57="VALID"),"VALID","INVALID - CONTROL / ID")))</x:f>
      </x:c>
      <x:c r="J57" s="21" t="str">
        <x:f>IF(A57="","",IF(COUNTIFS(DECISIONS!$A$6:$A$205,C57,DECISIONS!$B$6:$B$205,B57)=1,"MATCH","MISMATCH"))</x:f>
      </x:c>
      <x:c r="K57" s="21" t="str">
        <x:f>IF(A57="","",IF(J57&lt;&gt;"MATCH","INCOMPATIBLE",IF(AND(D57="OFFICIAL STATUS UPDATE",COUNTIFS(DECISIONS!$A$6:$A$205,C57,DECISIONS!$C$6:$C$205,"PUBLISH OFFICIAL STATUS")=1),"COMPATIBLE",IF(AND(D57="SERVICE / ACCESS CONTENT",COUNTIFS(DECISIONS!$A$6:$A$205,C57,DECISIONS!$C$6:$C$205,"PUBLISH SERVICE FACT")=1),"COMPATIBLE",IF(AND(D57="SCOPED EVIDENCE CONTEXT",COUNTIFS(DECISIONS!$A$6:$A$205,C57,DECISIONS!$C$6:$C$205,"PUBLISH SCOPED CONTEXT")=1),"COMPATIBLE",IF(AND(D57="EXPERIENCE RESEARCH",COUNTIFS(DECISIONS!$A$6:$A$205,C57,DECISIONS!$C$6:$C$205,"REFERENCE ONLY")=1),"COMPATIBLE",IF(AND(D57="DISCOVERY RESEARCH",COUNTIFS(DECISIONS!$A$6:$A$205,C57,DECISIONS!$C$6:$C$205,"DISCOVERY ONLY")=1),"COMPATIBLE",IF(AND(D57="SPECIALIST ESCALATION",COUNTIFS(DECISIONS!$A$6:$A$205,C57,DECISIONS!$C$6:$C$205,"ESCALATE")=1),"COMPATIBLE",IF(AND(D57="NO PUBLICATION / MONITOR",COUNTIFS(DECISIONS!$A$6:$A$205,C57,DECISIONS!$C$6:$C$205,"REFUSE STRONGER CLAIM")=1),"COMPATIBLE","REVIEW")))))))))</x:f>
      </x:c>
      <x:c r="L57" s="21" t="str">
        <x:f>IF(A57="","",IF(OR(I57&lt;&gt;"VALID",J57&lt;&gt;"MATCH",K57&lt;&gt;"COMPATIBLE"),"BLOCKED",IF(COUNTIFS(DECISIONS!$A$6:$A$205,C57,DECISIONS!$K$6:$K$205,"READY")=1,"READY","UNRESOLVED")))</x:f>
      </x:c>
    </x:row>
    <x:row r="58">
      <x:c r="A58" s="17"/>
      <x:c r="B58" s="17"/>
      <x:c r="C58" s="17"/>
      <x:c r="D58" s="17"/>
      <x:c r="E58" s="17"/>
      <x:c r="F58" s="17"/>
      <x:c r="G58" s="17"/>
      <x:c r="H58" s="21" t="str">
        <x:f>IF(D58="","",IF(AND(COUNTIF(LISTS!$K$2:$K$8,D58)=1,IFERROR(FIND(D58,UPPER(D58)),0)=1),"VALID","INVALID"))</x:f>
      </x:c>
      <x:c r="I58" s="21" t="str">
        <x:f>IF(A58="","",IF(COUNTIF($A$6:$A$205,A58)&gt;1,"INVALID - DUPLICATE ID",IF(AND(COUNTIF(CLAIMS!$A$6:$A$205,B58)=1,COUNTIF(DECISIONS!$A$6:$A$205,C58)=1,H58="VALID"),"VALID","INVALID - CONTROL / ID")))</x:f>
      </x:c>
      <x:c r="J58" s="21" t="str">
        <x:f>IF(A58="","",IF(COUNTIFS(DECISIONS!$A$6:$A$205,C58,DECISIONS!$B$6:$B$205,B58)=1,"MATCH","MISMATCH"))</x:f>
      </x:c>
      <x:c r="K58" s="21" t="str">
        <x:f>IF(A58="","",IF(J58&lt;&gt;"MATCH","INCOMPATIBLE",IF(AND(D58="OFFICIAL STATUS UPDATE",COUNTIFS(DECISIONS!$A$6:$A$205,C58,DECISIONS!$C$6:$C$205,"PUBLISH OFFICIAL STATUS")=1),"COMPATIBLE",IF(AND(D58="SERVICE / ACCESS CONTENT",COUNTIFS(DECISIONS!$A$6:$A$205,C58,DECISIONS!$C$6:$C$205,"PUBLISH SERVICE FACT")=1),"COMPATIBLE",IF(AND(D58="SCOPED EVIDENCE CONTEXT",COUNTIFS(DECISIONS!$A$6:$A$205,C58,DECISIONS!$C$6:$C$205,"PUBLISH SCOPED CONTEXT")=1),"COMPATIBLE",IF(AND(D58="EXPERIENCE RESEARCH",COUNTIFS(DECISIONS!$A$6:$A$205,C58,DECISIONS!$C$6:$C$205,"REFERENCE ONLY")=1),"COMPATIBLE",IF(AND(D58="DISCOVERY RESEARCH",COUNTIFS(DECISIONS!$A$6:$A$205,C58,DECISIONS!$C$6:$C$205,"DISCOVERY ONLY")=1),"COMPATIBLE",IF(AND(D58="SPECIALIST ESCALATION",COUNTIFS(DECISIONS!$A$6:$A$205,C58,DECISIONS!$C$6:$C$205,"ESCALATE")=1),"COMPATIBLE",IF(AND(D58="NO PUBLICATION / MONITOR",COUNTIFS(DECISIONS!$A$6:$A$205,C58,DECISIONS!$C$6:$C$205,"REFUSE STRONGER CLAIM")=1),"COMPATIBLE","REVIEW")))))))))</x:f>
      </x:c>
      <x:c r="L58" s="21" t="str">
        <x:f>IF(A58="","",IF(OR(I58&lt;&gt;"VALID",J58&lt;&gt;"MATCH",K58&lt;&gt;"COMPATIBLE"),"BLOCKED",IF(COUNTIFS(DECISIONS!$A$6:$A$205,C58,DECISIONS!$K$6:$K$205,"READY")=1,"READY","UNRESOLVED")))</x:f>
      </x:c>
    </x:row>
    <x:row r="59">
      <x:c r="A59" s="17"/>
      <x:c r="B59" s="17"/>
      <x:c r="C59" s="17"/>
      <x:c r="D59" s="17"/>
      <x:c r="E59" s="17"/>
      <x:c r="F59" s="17"/>
      <x:c r="G59" s="17"/>
      <x:c r="H59" s="21" t="str">
        <x:f>IF(D59="","",IF(AND(COUNTIF(LISTS!$K$2:$K$8,D59)=1,IFERROR(FIND(D59,UPPER(D59)),0)=1),"VALID","INVALID"))</x:f>
      </x:c>
      <x:c r="I59" s="21" t="str">
        <x:f>IF(A59="","",IF(COUNTIF($A$6:$A$205,A59)&gt;1,"INVALID - DUPLICATE ID",IF(AND(COUNTIF(CLAIMS!$A$6:$A$205,B59)=1,COUNTIF(DECISIONS!$A$6:$A$205,C59)=1,H59="VALID"),"VALID","INVALID - CONTROL / ID")))</x:f>
      </x:c>
      <x:c r="J59" s="21" t="str">
        <x:f>IF(A59="","",IF(COUNTIFS(DECISIONS!$A$6:$A$205,C59,DECISIONS!$B$6:$B$205,B59)=1,"MATCH","MISMATCH"))</x:f>
      </x:c>
      <x:c r="K59" s="21" t="str">
        <x:f>IF(A59="","",IF(J59&lt;&gt;"MATCH","INCOMPATIBLE",IF(AND(D59="OFFICIAL STATUS UPDATE",COUNTIFS(DECISIONS!$A$6:$A$205,C59,DECISIONS!$C$6:$C$205,"PUBLISH OFFICIAL STATUS")=1),"COMPATIBLE",IF(AND(D59="SERVICE / ACCESS CONTENT",COUNTIFS(DECISIONS!$A$6:$A$205,C59,DECISIONS!$C$6:$C$205,"PUBLISH SERVICE FACT")=1),"COMPATIBLE",IF(AND(D59="SCOPED EVIDENCE CONTEXT",COUNTIFS(DECISIONS!$A$6:$A$205,C59,DECISIONS!$C$6:$C$205,"PUBLISH SCOPED CONTEXT")=1),"COMPATIBLE",IF(AND(D59="EXPERIENCE RESEARCH",COUNTIFS(DECISIONS!$A$6:$A$205,C59,DECISIONS!$C$6:$C$205,"REFERENCE ONLY")=1),"COMPATIBLE",IF(AND(D59="DISCOVERY RESEARCH",COUNTIFS(DECISIONS!$A$6:$A$205,C59,DECISIONS!$C$6:$C$205,"DISCOVERY ONLY")=1),"COMPATIBLE",IF(AND(D59="SPECIALIST ESCALATION",COUNTIFS(DECISIONS!$A$6:$A$205,C59,DECISIONS!$C$6:$C$205,"ESCALATE")=1),"COMPATIBLE",IF(AND(D59="NO PUBLICATION / MONITOR",COUNTIFS(DECISIONS!$A$6:$A$205,C59,DECISIONS!$C$6:$C$205,"REFUSE STRONGER CLAIM")=1),"COMPATIBLE","REVIEW")))))))))</x:f>
      </x:c>
      <x:c r="L59" s="21" t="str">
        <x:f>IF(A59="","",IF(OR(I59&lt;&gt;"VALID",J59&lt;&gt;"MATCH",K59&lt;&gt;"COMPATIBLE"),"BLOCKED",IF(COUNTIFS(DECISIONS!$A$6:$A$205,C59,DECISIONS!$K$6:$K$205,"READY")=1,"READY","UNRESOLVED")))</x:f>
      </x:c>
    </x:row>
    <x:row r="60">
      <x:c r="A60" s="17"/>
      <x:c r="B60" s="17"/>
      <x:c r="C60" s="17"/>
      <x:c r="D60" s="17"/>
      <x:c r="E60" s="17"/>
      <x:c r="F60" s="17"/>
      <x:c r="G60" s="17"/>
      <x:c r="H60" s="21" t="str">
        <x:f>IF(D60="","",IF(AND(COUNTIF(LISTS!$K$2:$K$8,D60)=1,IFERROR(FIND(D60,UPPER(D60)),0)=1),"VALID","INVALID"))</x:f>
      </x:c>
      <x:c r="I60" s="21" t="str">
        <x:f>IF(A60="","",IF(COUNTIF($A$6:$A$205,A60)&gt;1,"INVALID - DUPLICATE ID",IF(AND(COUNTIF(CLAIMS!$A$6:$A$205,B60)=1,COUNTIF(DECISIONS!$A$6:$A$205,C60)=1,H60="VALID"),"VALID","INVALID - CONTROL / ID")))</x:f>
      </x:c>
      <x:c r="J60" s="21" t="str">
        <x:f>IF(A60="","",IF(COUNTIFS(DECISIONS!$A$6:$A$205,C60,DECISIONS!$B$6:$B$205,B60)=1,"MATCH","MISMATCH"))</x:f>
      </x:c>
      <x:c r="K60" s="21" t="str">
        <x:f>IF(A60="","",IF(J60&lt;&gt;"MATCH","INCOMPATIBLE",IF(AND(D60="OFFICIAL STATUS UPDATE",COUNTIFS(DECISIONS!$A$6:$A$205,C60,DECISIONS!$C$6:$C$205,"PUBLISH OFFICIAL STATUS")=1),"COMPATIBLE",IF(AND(D60="SERVICE / ACCESS CONTENT",COUNTIFS(DECISIONS!$A$6:$A$205,C60,DECISIONS!$C$6:$C$205,"PUBLISH SERVICE FACT")=1),"COMPATIBLE",IF(AND(D60="SCOPED EVIDENCE CONTEXT",COUNTIFS(DECISIONS!$A$6:$A$205,C60,DECISIONS!$C$6:$C$205,"PUBLISH SCOPED CONTEXT")=1),"COMPATIBLE",IF(AND(D60="EXPERIENCE RESEARCH",COUNTIFS(DECISIONS!$A$6:$A$205,C60,DECISIONS!$C$6:$C$205,"REFERENCE ONLY")=1),"COMPATIBLE",IF(AND(D60="DISCOVERY RESEARCH",COUNTIFS(DECISIONS!$A$6:$A$205,C60,DECISIONS!$C$6:$C$205,"DISCOVERY ONLY")=1),"COMPATIBLE",IF(AND(D60="SPECIALIST ESCALATION",COUNTIFS(DECISIONS!$A$6:$A$205,C60,DECISIONS!$C$6:$C$205,"ESCALATE")=1),"COMPATIBLE",IF(AND(D60="NO PUBLICATION / MONITOR",COUNTIFS(DECISIONS!$A$6:$A$205,C60,DECISIONS!$C$6:$C$205,"REFUSE STRONGER CLAIM")=1),"COMPATIBLE","REVIEW")))))))))</x:f>
      </x:c>
      <x:c r="L60" s="21" t="str">
        <x:f>IF(A60="","",IF(OR(I60&lt;&gt;"VALID",J60&lt;&gt;"MATCH",K60&lt;&gt;"COMPATIBLE"),"BLOCKED",IF(COUNTIFS(DECISIONS!$A$6:$A$205,C60,DECISIONS!$K$6:$K$205,"READY")=1,"READY","UNRESOLVED")))</x:f>
      </x:c>
    </x:row>
    <x:row r="61">
      <x:c r="A61" s="17"/>
      <x:c r="B61" s="17"/>
      <x:c r="C61" s="17"/>
      <x:c r="D61" s="17"/>
      <x:c r="E61" s="17"/>
      <x:c r="F61" s="17"/>
      <x:c r="G61" s="17"/>
      <x:c r="H61" s="21" t="str">
        <x:f>IF(D61="","",IF(AND(COUNTIF(LISTS!$K$2:$K$8,D61)=1,IFERROR(FIND(D61,UPPER(D61)),0)=1),"VALID","INVALID"))</x:f>
      </x:c>
      <x:c r="I61" s="21" t="str">
        <x:f>IF(A61="","",IF(COUNTIF($A$6:$A$205,A61)&gt;1,"INVALID - DUPLICATE ID",IF(AND(COUNTIF(CLAIMS!$A$6:$A$205,B61)=1,COUNTIF(DECISIONS!$A$6:$A$205,C61)=1,H61="VALID"),"VALID","INVALID - CONTROL / ID")))</x:f>
      </x:c>
      <x:c r="J61" s="21" t="str">
        <x:f>IF(A61="","",IF(COUNTIFS(DECISIONS!$A$6:$A$205,C61,DECISIONS!$B$6:$B$205,B61)=1,"MATCH","MISMATCH"))</x:f>
      </x:c>
      <x:c r="K61" s="21" t="str">
        <x:f>IF(A61="","",IF(J61&lt;&gt;"MATCH","INCOMPATIBLE",IF(AND(D61="OFFICIAL STATUS UPDATE",COUNTIFS(DECISIONS!$A$6:$A$205,C61,DECISIONS!$C$6:$C$205,"PUBLISH OFFICIAL STATUS")=1),"COMPATIBLE",IF(AND(D61="SERVICE / ACCESS CONTENT",COUNTIFS(DECISIONS!$A$6:$A$205,C61,DECISIONS!$C$6:$C$205,"PUBLISH SERVICE FACT")=1),"COMPATIBLE",IF(AND(D61="SCOPED EVIDENCE CONTEXT",COUNTIFS(DECISIONS!$A$6:$A$205,C61,DECISIONS!$C$6:$C$205,"PUBLISH SCOPED CONTEXT")=1),"COMPATIBLE",IF(AND(D61="EXPERIENCE RESEARCH",COUNTIFS(DECISIONS!$A$6:$A$205,C61,DECISIONS!$C$6:$C$205,"REFERENCE ONLY")=1),"COMPATIBLE",IF(AND(D61="DISCOVERY RESEARCH",COUNTIFS(DECISIONS!$A$6:$A$205,C61,DECISIONS!$C$6:$C$205,"DISCOVERY ONLY")=1),"COMPATIBLE",IF(AND(D61="SPECIALIST ESCALATION",COUNTIFS(DECISIONS!$A$6:$A$205,C61,DECISIONS!$C$6:$C$205,"ESCALATE")=1),"COMPATIBLE",IF(AND(D61="NO PUBLICATION / MONITOR",COUNTIFS(DECISIONS!$A$6:$A$205,C61,DECISIONS!$C$6:$C$205,"REFUSE STRONGER CLAIM")=1),"COMPATIBLE","REVIEW")))))))))</x:f>
      </x:c>
      <x:c r="L61" s="21" t="str">
        <x:f>IF(A61="","",IF(OR(I61&lt;&gt;"VALID",J61&lt;&gt;"MATCH",K61&lt;&gt;"COMPATIBLE"),"BLOCKED",IF(COUNTIFS(DECISIONS!$A$6:$A$205,C61,DECISIONS!$K$6:$K$205,"READY")=1,"READY","UNRESOLVED")))</x:f>
      </x:c>
    </x:row>
    <x:row r="62">
      <x:c r="A62" s="17"/>
      <x:c r="B62" s="17"/>
      <x:c r="C62" s="17"/>
      <x:c r="D62" s="17"/>
      <x:c r="E62" s="17"/>
      <x:c r="F62" s="17"/>
      <x:c r="G62" s="17"/>
      <x:c r="H62" s="21" t="str">
        <x:f>IF(D62="","",IF(AND(COUNTIF(LISTS!$K$2:$K$8,D62)=1,IFERROR(FIND(D62,UPPER(D62)),0)=1),"VALID","INVALID"))</x:f>
      </x:c>
      <x:c r="I62" s="21" t="str">
        <x:f>IF(A62="","",IF(COUNTIF($A$6:$A$205,A62)&gt;1,"INVALID - DUPLICATE ID",IF(AND(COUNTIF(CLAIMS!$A$6:$A$205,B62)=1,COUNTIF(DECISIONS!$A$6:$A$205,C62)=1,H62="VALID"),"VALID","INVALID - CONTROL / ID")))</x:f>
      </x:c>
      <x:c r="J62" s="21" t="str">
        <x:f>IF(A62="","",IF(COUNTIFS(DECISIONS!$A$6:$A$205,C62,DECISIONS!$B$6:$B$205,B62)=1,"MATCH","MISMATCH"))</x:f>
      </x:c>
      <x:c r="K62" s="21" t="str">
        <x:f>IF(A62="","",IF(J62&lt;&gt;"MATCH","INCOMPATIBLE",IF(AND(D62="OFFICIAL STATUS UPDATE",COUNTIFS(DECISIONS!$A$6:$A$205,C62,DECISIONS!$C$6:$C$205,"PUBLISH OFFICIAL STATUS")=1),"COMPATIBLE",IF(AND(D62="SERVICE / ACCESS CONTENT",COUNTIFS(DECISIONS!$A$6:$A$205,C62,DECISIONS!$C$6:$C$205,"PUBLISH SERVICE FACT")=1),"COMPATIBLE",IF(AND(D62="SCOPED EVIDENCE CONTEXT",COUNTIFS(DECISIONS!$A$6:$A$205,C62,DECISIONS!$C$6:$C$205,"PUBLISH SCOPED CONTEXT")=1),"COMPATIBLE",IF(AND(D62="EXPERIENCE RESEARCH",COUNTIFS(DECISIONS!$A$6:$A$205,C62,DECISIONS!$C$6:$C$205,"REFERENCE ONLY")=1),"COMPATIBLE",IF(AND(D62="DISCOVERY RESEARCH",COUNTIFS(DECISIONS!$A$6:$A$205,C62,DECISIONS!$C$6:$C$205,"DISCOVERY ONLY")=1),"COMPATIBLE",IF(AND(D62="SPECIALIST ESCALATION",COUNTIFS(DECISIONS!$A$6:$A$205,C62,DECISIONS!$C$6:$C$205,"ESCALATE")=1),"COMPATIBLE",IF(AND(D62="NO PUBLICATION / MONITOR",COUNTIFS(DECISIONS!$A$6:$A$205,C62,DECISIONS!$C$6:$C$205,"REFUSE STRONGER CLAIM")=1),"COMPATIBLE","REVIEW")))))))))</x:f>
      </x:c>
      <x:c r="L62" s="21" t="str">
        <x:f>IF(A62="","",IF(OR(I62&lt;&gt;"VALID",J62&lt;&gt;"MATCH",K62&lt;&gt;"COMPATIBLE"),"BLOCKED",IF(COUNTIFS(DECISIONS!$A$6:$A$205,C62,DECISIONS!$K$6:$K$205,"READY")=1,"READY","UNRESOLVED")))</x:f>
      </x:c>
    </x:row>
    <x:row r="63">
      <x:c r="A63" s="17"/>
      <x:c r="B63" s="17"/>
      <x:c r="C63" s="17"/>
      <x:c r="D63" s="17"/>
      <x:c r="E63" s="17"/>
      <x:c r="F63" s="17"/>
      <x:c r="G63" s="17"/>
      <x:c r="H63" s="21" t="str">
        <x:f>IF(D63="","",IF(AND(COUNTIF(LISTS!$K$2:$K$8,D63)=1,IFERROR(FIND(D63,UPPER(D63)),0)=1),"VALID","INVALID"))</x:f>
      </x:c>
      <x:c r="I63" s="21" t="str">
        <x:f>IF(A63="","",IF(COUNTIF($A$6:$A$205,A63)&gt;1,"INVALID - DUPLICATE ID",IF(AND(COUNTIF(CLAIMS!$A$6:$A$205,B63)=1,COUNTIF(DECISIONS!$A$6:$A$205,C63)=1,H63="VALID"),"VALID","INVALID - CONTROL / ID")))</x:f>
      </x:c>
      <x:c r="J63" s="21" t="str">
        <x:f>IF(A63="","",IF(COUNTIFS(DECISIONS!$A$6:$A$205,C63,DECISIONS!$B$6:$B$205,B63)=1,"MATCH","MISMATCH"))</x:f>
      </x:c>
      <x:c r="K63" s="21" t="str">
        <x:f>IF(A63="","",IF(J63&lt;&gt;"MATCH","INCOMPATIBLE",IF(AND(D63="OFFICIAL STATUS UPDATE",COUNTIFS(DECISIONS!$A$6:$A$205,C63,DECISIONS!$C$6:$C$205,"PUBLISH OFFICIAL STATUS")=1),"COMPATIBLE",IF(AND(D63="SERVICE / ACCESS CONTENT",COUNTIFS(DECISIONS!$A$6:$A$205,C63,DECISIONS!$C$6:$C$205,"PUBLISH SERVICE FACT")=1),"COMPATIBLE",IF(AND(D63="SCOPED EVIDENCE CONTEXT",COUNTIFS(DECISIONS!$A$6:$A$205,C63,DECISIONS!$C$6:$C$205,"PUBLISH SCOPED CONTEXT")=1),"COMPATIBLE",IF(AND(D63="EXPERIENCE RESEARCH",COUNTIFS(DECISIONS!$A$6:$A$205,C63,DECISIONS!$C$6:$C$205,"REFERENCE ONLY")=1),"COMPATIBLE",IF(AND(D63="DISCOVERY RESEARCH",COUNTIFS(DECISIONS!$A$6:$A$205,C63,DECISIONS!$C$6:$C$205,"DISCOVERY ONLY")=1),"COMPATIBLE",IF(AND(D63="SPECIALIST ESCALATION",COUNTIFS(DECISIONS!$A$6:$A$205,C63,DECISIONS!$C$6:$C$205,"ESCALATE")=1),"COMPATIBLE",IF(AND(D63="NO PUBLICATION / MONITOR",COUNTIFS(DECISIONS!$A$6:$A$205,C63,DECISIONS!$C$6:$C$205,"REFUSE STRONGER CLAIM")=1),"COMPATIBLE","REVIEW")))))))))</x:f>
      </x:c>
      <x:c r="L63" s="21" t="str">
        <x:f>IF(A63="","",IF(OR(I63&lt;&gt;"VALID",J63&lt;&gt;"MATCH",K63&lt;&gt;"COMPATIBLE"),"BLOCKED",IF(COUNTIFS(DECISIONS!$A$6:$A$205,C63,DECISIONS!$K$6:$K$205,"READY")=1,"READY","UNRESOLVED")))</x:f>
      </x:c>
    </x:row>
    <x:row r="64">
      <x:c r="A64" s="17"/>
      <x:c r="B64" s="17"/>
      <x:c r="C64" s="17"/>
      <x:c r="D64" s="17"/>
      <x:c r="E64" s="17"/>
      <x:c r="F64" s="17"/>
      <x:c r="G64" s="17"/>
      <x:c r="H64" s="21" t="str">
        <x:f>IF(D64="","",IF(AND(COUNTIF(LISTS!$K$2:$K$8,D64)=1,IFERROR(FIND(D64,UPPER(D64)),0)=1),"VALID","INVALID"))</x:f>
      </x:c>
      <x:c r="I64" s="21" t="str">
        <x:f>IF(A64="","",IF(COUNTIF($A$6:$A$205,A64)&gt;1,"INVALID - DUPLICATE ID",IF(AND(COUNTIF(CLAIMS!$A$6:$A$205,B64)=1,COUNTIF(DECISIONS!$A$6:$A$205,C64)=1,H64="VALID"),"VALID","INVALID - CONTROL / ID")))</x:f>
      </x:c>
      <x:c r="J64" s="21" t="str">
        <x:f>IF(A64="","",IF(COUNTIFS(DECISIONS!$A$6:$A$205,C64,DECISIONS!$B$6:$B$205,B64)=1,"MATCH","MISMATCH"))</x:f>
      </x:c>
      <x:c r="K64" s="21" t="str">
        <x:f>IF(A64="","",IF(J64&lt;&gt;"MATCH","INCOMPATIBLE",IF(AND(D64="OFFICIAL STATUS UPDATE",COUNTIFS(DECISIONS!$A$6:$A$205,C64,DECISIONS!$C$6:$C$205,"PUBLISH OFFICIAL STATUS")=1),"COMPATIBLE",IF(AND(D64="SERVICE / ACCESS CONTENT",COUNTIFS(DECISIONS!$A$6:$A$205,C64,DECISIONS!$C$6:$C$205,"PUBLISH SERVICE FACT")=1),"COMPATIBLE",IF(AND(D64="SCOPED EVIDENCE CONTEXT",COUNTIFS(DECISIONS!$A$6:$A$205,C64,DECISIONS!$C$6:$C$205,"PUBLISH SCOPED CONTEXT")=1),"COMPATIBLE",IF(AND(D64="EXPERIENCE RESEARCH",COUNTIFS(DECISIONS!$A$6:$A$205,C64,DECISIONS!$C$6:$C$205,"REFERENCE ONLY")=1),"COMPATIBLE",IF(AND(D64="DISCOVERY RESEARCH",COUNTIFS(DECISIONS!$A$6:$A$205,C64,DECISIONS!$C$6:$C$205,"DISCOVERY ONLY")=1),"COMPATIBLE",IF(AND(D64="SPECIALIST ESCALATION",COUNTIFS(DECISIONS!$A$6:$A$205,C64,DECISIONS!$C$6:$C$205,"ESCALATE")=1),"COMPATIBLE",IF(AND(D64="NO PUBLICATION / MONITOR",COUNTIFS(DECISIONS!$A$6:$A$205,C64,DECISIONS!$C$6:$C$205,"REFUSE STRONGER CLAIM")=1),"COMPATIBLE","REVIEW")))))))))</x:f>
      </x:c>
      <x:c r="L64" s="21" t="str">
        <x:f>IF(A64="","",IF(OR(I64&lt;&gt;"VALID",J64&lt;&gt;"MATCH",K64&lt;&gt;"COMPATIBLE"),"BLOCKED",IF(COUNTIFS(DECISIONS!$A$6:$A$205,C64,DECISIONS!$K$6:$K$205,"READY")=1,"READY","UNRESOLVED")))</x:f>
      </x:c>
    </x:row>
    <x:row r="65">
      <x:c r="A65" s="17"/>
      <x:c r="B65" s="17"/>
      <x:c r="C65" s="17"/>
      <x:c r="D65" s="17"/>
      <x:c r="E65" s="17"/>
      <x:c r="F65" s="17"/>
      <x:c r="G65" s="17"/>
      <x:c r="H65" s="21" t="str">
        <x:f>IF(D65="","",IF(AND(COUNTIF(LISTS!$K$2:$K$8,D65)=1,IFERROR(FIND(D65,UPPER(D65)),0)=1),"VALID","INVALID"))</x:f>
      </x:c>
      <x:c r="I65" s="21" t="str">
        <x:f>IF(A65="","",IF(COUNTIF($A$6:$A$205,A65)&gt;1,"INVALID - DUPLICATE ID",IF(AND(COUNTIF(CLAIMS!$A$6:$A$205,B65)=1,COUNTIF(DECISIONS!$A$6:$A$205,C65)=1,H65="VALID"),"VALID","INVALID - CONTROL / ID")))</x:f>
      </x:c>
      <x:c r="J65" s="21" t="str">
        <x:f>IF(A65="","",IF(COUNTIFS(DECISIONS!$A$6:$A$205,C65,DECISIONS!$B$6:$B$205,B65)=1,"MATCH","MISMATCH"))</x:f>
      </x:c>
      <x:c r="K65" s="21" t="str">
        <x:f>IF(A65="","",IF(J65&lt;&gt;"MATCH","INCOMPATIBLE",IF(AND(D65="OFFICIAL STATUS UPDATE",COUNTIFS(DECISIONS!$A$6:$A$205,C65,DECISIONS!$C$6:$C$205,"PUBLISH OFFICIAL STATUS")=1),"COMPATIBLE",IF(AND(D65="SERVICE / ACCESS CONTENT",COUNTIFS(DECISIONS!$A$6:$A$205,C65,DECISIONS!$C$6:$C$205,"PUBLISH SERVICE FACT")=1),"COMPATIBLE",IF(AND(D65="SCOPED EVIDENCE CONTEXT",COUNTIFS(DECISIONS!$A$6:$A$205,C65,DECISIONS!$C$6:$C$205,"PUBLISH SCOPED CONTEXT")=1),"COMPATIBLE",IF(AND(D65="EXPERIENCE RESEARCH",COUNTIFS(DECISIONS!$A$6:$A$205,C65,DECISIONS!$C$6:$C$205,"REFERENCE ONLY")=1),"COMPATIBLE",IF(AND(D65="DISCOVERY RESEARCH",COUNTIFS(DECISIONS!$A$6:$A$205,C65,DECISIONS!$C$6:$C$205,"DISCOVERY ONLY")=1),"COMPATIBLE",IF(AND(D65="SPECIALIST ESCALATION",COUNTIFS(DECISIONS!$A$6:$A$205,C65,DECISIONS!$C$6:$C$205,"ESCALATE")=1),"COMPATIBLE",IF(AND(D65="NO PUBLICATION / MONITOR",COUNTIFS(DECISIONS!$A$6:$A$205,C65,DECISIONS!$C$6:$C$205,"REFUSE STRONGER CLAIM")=1),"COMPATIBLE","REVIEW")))))))))</x:f>
      </x:c>
      <x:c r="L65" s="21" t="str">
        <x:f>IF(A65="","",IF(OR(I65&lt;&gt;"VALID",J65&lt;&gt;"MATCH",K65&lt;&gt;"COMPATIBLE"),"BLOCKED",IF(COUNTIFS(DECISIONS!$A$6:$A$205,C65,DECISIONS!$K$6:$K$205,"READY")=1,"READY","UNRESOLVED")))</x:f>
      </x:c>
    </x:row>
    <x:row r="66">
      <x:c r="A66" s="17"/>
      <x:c r="B66" s="17"/>
      <x:c r="C66" s="17"/>
      <x:c r="D66" s="17"/>
      <x:c r="E66" s="17"/>
      <x:c r="F66" s="17"/>
      <x:c r="G66" s="17"/>
      <x:c r="H66" s="21" t="str">
        <x:f>IF(D66="","",IF(AND(COUNTIF(LISTS!$K$2:$K$8,D66)=1,IFERROR(FIND(D66,UPPER(D66)),0)=1),"VALID","INVALID"))</x:f>
      </x:c>
      <x:c r="I66" s="21" t="str">
        <x:f>IF(A66="","",IF(COUNTIF($A$6:$A$205,A66)&gt;1,"INVALID - DUPLICATE ID",IF(AND(COUNTIF(CLAIMS!$A$6:$A$205,B66)=1,COUNTIF(DECISIONS!$A$6:$A$205,C66)=1,H66="VALID"),"VALID","INVALID - CONTROL / ID")))</x:f>
      </x:c>
      <x:c r="J66" s="21" t="str">
        <x:f>IF(A66="","",IF(COUNTIFS(DECISIONS!$A$6:$A$205,C66,DECISIONS!$B$6:$B$205,B66)=1,"MATCH","MISMATCH"))</x:f>
      </x:c>
      <x:c r="K66" s="21" t="str">
        <x:f>IF(A66="","",IF(J66&lt;&gt;"MATCH","INCOMPATIBLE",IF(AND(D66="OFFICIAL STATUS UPDATE",COUNTIFS(DECISIONS!$A$6:$A$205,C66,DECISIONS!$C$6:$C$205,"PUBLISH OFFICIAL STATUS")=1),"COMPATIBLE",IF(AND(D66="SERVICE / ACCESS CONTENT",COUNTIFS(DECISIONS!$A$6:$A$205,C66,DECISIONS!$C$6:$C$205,"PUBLISH SERVICE FACT")=1),"COMPATIBLE",IF(AND(D66="SCOPED EVIDENCE CONTEXT",COUNTIFS(DECISIONS!$A$6:$A$205,C66,DECISIONS!$C$6:$C$205,"PUBLISH SCOPED CONTEXT")=1),"COMPATIBLE",IF(AND(D66="EXPERIENCE RESEARCH",COUNTIFS(DECISIONS!$A$6:$A$205,C66,DECISIONS!$C$6:$C$205,"REFERENCE ONLY")=1),"COMPATIBLE",IF(AND(D66="DISCOVERY RESEARCH",COUNTIFS(DECISIONS!$A$6:$A$205,C66,DECISIONS!$C$6:$C$205,"DISCOVERY ONLY")=1),"COMPATIBLE",IF(AND(D66="SPECIALIST ESCALATION",COUNTIFS(DECISIONS!$A$6:$A$205,C66,DECISIONS!$C$6:$C$205,"ESCALATE")=1),"COMPATIBLE",IF(AND(D66="NO PUBLICATION / MONITOR",COUNTIFS(DECISIONS!$A$6:$A$205,C66,DECISIONS!$C$6:$C$205,"REFUSE STRONGER CLAIM")=1),"COMPATIBLE","REVIEW")))))))))</x:f>
      </x:c>
      <x:c r="L66" s="21" t="str">
        <x:f>IF(A66="","",IF(OR(I66&lt;&gt;"VALID",J66&lt;&gt;"MATCH",K66&lt;&gt;"COMPATIBLE"),"BLOCKED",IF(COUNTIFS(DECISIONS!$A$6:$A$205,C66,DECISIONS!$K$6:$K$205,"READY")=1,"READY","UNRESOLVED")))</x:f>
      </x:c>
    </x:row>
    <x:row r="67">
      <x:c r="A67" s="17"/>
      <x:c r="B67" s="17"/>
      <x:c r="C67" s="17"/>
      <x:c r="D67" s="17"/>
      <x:c r="E67" s="17"/>
      <x:c r="F67" s="17"/>
      <x:c r="G67" s="17"/>
      <x:c r="H67" s="21" t="str">
        <x:f>IF(D67="","",IF(AND(COUNTIF(LISTS!$K$2:$K$8,D67)=1,IFERROR(FIND(D67,UPPER(D67)),0)=1),"VALID","INVALID"))</x:f>
      </x:c>
      <x:c r="I67" s="21" t="str">
        <x:f>IF(A67="","",IF(COUNTIF($A$6:$A$205,A67)&gt;1,"INVALID - DUPLICATE ID",IF(AND(COUNTIF(CLAIMS!$A$6:$A$205,B67)=1,COUNTIF(DECISIONS!$A$6:$A$205,C67)=1,H67="VALID"),"VALID","INVALID - CONTROL / ID")))</x:f>
      </x:c>
      <x:c r="J67" s="21" t="str">
        <x:f>IF(A67="","",IF(COUNTIFS(DECISIONS!$A$6:$A$205,C67,DECISIONS!$B$6:$B$205,B67)=1,"MATCH","MISMATCH"))</x:f>
      </x:c>
      <x:c r="K67" s="21" t="str">
        <x:f>IF(A67="","",IF(J67&lt;&gt;"MATCH","INCOMPATIBLE",IF(AND(D67="OFFICIAL STATUS UPDATE",COUNTIFS(DECISIONS!$A$6:$A$205,C67,DECISIONS!$C$6:$C$205,"PUBLISH OFFICIAL STATUS")=1),"COMPATIBLE",IF(AND(D67="SERVICE / ACCESS CONTENT",COUNTIFS(DECISIONS!$A$6:$A$205,C67,DECISIONS!$C$6:$C$205,"PUBLISH SERVICE FACT")=1),"COMPATIBLE",IF(AND(D67="SCOPED EVIDENCE CONTEXT",COUNTIFS(DECISIONS!$A$6:$A$205,C67,DECISIONS!$C$6:$C$205,"PUBLISH SCOPED CONTEXT")=1),"COMPATIBLE",IF(AND(D67="EXPERIENCE RESEARCH",COUNTIFS(DECISIONS!$A$6:$A$205,C67,DECISIONS!$C$6:$C$205,"REFERENCE ONLY")=1),"COMPATIBLE",IF(AND(D67="DISCOVERY RESEARCH",COUNTIFS(DECISIONS!$A$6:$A$205,C67,DECISIONS!$C$6:$C$205,"DISCOVERY ONLY")=1),"COMPATIBLE",IF(AND(D67="SPECIALIST ESCALATION",COUNTIFS(DECISIONS!$A$6:$A$205,C67,DECISIONS!$C$6:$C$205,"ESCALATE")=1),"COMPATIBLE",IF(AND(D67="NO PUBLICATION / MONITOR",COUNTIFS(DECISIONS!$A$6:$A$205,C67,DECISIONS!$C$6:$C$205,"REFUSE STRONGER CLAIM")=1),"COMPATIBLE","REVIEW")))))))))</x:f>
      </x:c>
      <x:c r="L67" s="21" t="str">
        <x:f>IF(A67="","",IF(OR(I67&lt;&gt;"VALID",J67&lt;&gt;"MATCH",K67&lt;&gt;"COMPATIBLE"),"BLOCKED",IF(COUNTIFS(DECISIONS!$A$6:$A$205,C67,DECISIONS!$K$6:$K$205,"READY")=1,"READY","UNRESOLVED")))</x:f>
      </x:c>
    </x:row>
    <x:row r="68">
      <x:c r="A68" s="17"/>
      <x:c r="B68" s="17"/>
      <x:c r="C68" s="17"/>
      <x:c r="D68" s="17"/>
      <x:c r="E68" s="17"/>
      <x:c r="F68" s="17"/>
      <x:c r="G68" s="17"/>
      <x:c r="H68" s="21" t="str">
        <x:f>IF(D68="","",IF(AND(COUNTIF(LISTS!$K$2:$K$8,D68)=1,IFERROR(FIND(D68,UPPER(D68)),0)=1),"VALID","INVALID"))</x:f>
      </x:c>
      <x:c r="I68" s="21" t="str">
        <x:f>IF(A68="","",IF(COUNTIF($A$6:$A$205,A68)&gt;1,"INVALID - DUPLICATE ID",IF(AND(COUNTIF(CLAIMS!$A$6:$A$205,B68)=1,COUNTIF(DECISIONS!$A$6:$A$205,C68)=1,H68="VALID"),"VALID","INVALID - CONTROL / ID")))</x:f>
      </x:c>
      <x:c r="J68" s="21" t="str">
        <x:f>IF(A68="","",IF(COUNTIFS(DECISIONS!$A$6:$A$205,C68,DECISIONS!$B$6:$B$205,B68)=1,"MATCH","MISMATCH"))</x:f>
      </x:c>
      <x:c r="K68" s="21" t="str">
        <x:f>IF(A68="","",IF(J68&lt;&gt;"MATCH","INCOMPATIBLE",IF(AND(D68="OFFICIAL STATUS UPDATE",COUNTIFS(DECISIONS!$A$6:$A$205,C68,DECISIONS!$C$6:$C$205,"PUBLISH OFFICIAL STATUS")=1),"COMPATIBLE",IF(AND(D68="SERVICE / ACCESS CONTENT",COUNTIFS(DECISIONS!$A$6:$A$205,C68,DECISIONS!$C$6:$C$205,"PUBLISH SERVICE FACT")=1),"COMPATIBLE",IF(AND(D68="SCOPED EVIDENCE CONTEXT",COUNTIFS(DECISIONS!$A$6:$A$205,C68,DECISIONS!$C$6:$C$205,"PUBLISH SCOPED CONTEXT")=1),"COMPATIBLE",IF(AND(D68="EXPERIENCE RESEARCH",COUNTIFS(DECISIONS!$A$6:$A$205,C68,DECISIONS!$C$6:$C$205,"REFERENCE ONLY")=1),"COMPATIBLE",IF(AND(D68="DISCOVERY RESEARCH",COUNTIFS(DECISIONS!$A$6:$A$205,C68,DECISIONS!$C$6:$C$205,"DISCOVERY ONLY")=1),"COMPATIBLE",IF(AND(D68="SPECIALIST ESCALATION",COUNTIFS(DECISIONS!$A$6:$A$205,C68,DECISIONS!$C$6:$C$205,"ESCALATE")=1),"COMPATIBLE",IF(AND(D68="NO PUBLICATION / MONITOR",COUNTIFS(DECISIONS!$A$6:$A$205,C68,DECISIONS!$C$6:$C$205,"REFUSE STRONGER CLAIM")=1),"COMPATIBLE","REVIEW")))))))))</x:f>
      </x:c>
      <x:c r="L68" s="21" t="str">
        <x:f>IF(A68="","",IF(OR(I68&lt;&gt;"VALID",J68&lt;&gt;"MATCH",K68&lt;&gt;"COMPATIBLE"),"BLOCKED",IF(COUNTIFS(DECISIONS!$A$6:$A$205,C68,DECISIONS!$K$6:$K$205,"READY")=1,"READY","UNRESOLVED")))</x:f>
      </x:c>
    </x:row>
    <x:row r="69">
      <x:c r="A69" s="17"/>
      <x:c r="B69" s="17"/>
      <x:c r="C69" s="17"/>
      <x:c r="D69" s="17"/>
      <x:c r="E69" s="17"/>
      <x:c r="F69" s="17"/>
      <x:c r="G69" s="17"/>
      <x:c r="H69" s="21" t="str">
        <x:f>IF(D69="","",IF(AND(COUNTIF(LISTS!$K$2:$K$8,D69)=1,IFERROR(FIND(D69,UPPER(D69)),0)=1),"VALID","INVALID"))</x:f>
      </x:c>
      <x:c r="I69" s="21" t="str">
        <x:f>IF(A69="","",IF(COUNTIF($A$6:$A$205,A69)&gt;1,"INVALID - DUPLICATE ID",IF(AND(COUNTIF(CLAIMS!$A$6:$A$205,B69)=1,COUNTIF(DECISIONS!$A$6:$A$205,C69)=1,H69="VALID"),"VALID","INVALID - CONTROL / ID")))</x:f>
      </x:c>
      <x:c r="J69" s="21" t="str">
        <x:f>IF(A69="","",IF(COUNTIFS(DECISIONS!$A$6:$A$205,C69,DECISIONS!$B$6:$B$205,B69)=1,"MATCH","MISMATCH"))</x:f>
      </x:c>
      <x:c r="K69" s="21" t="str">
        <x:f>IF(A69="","",IF(J69&lt;&gt;"MATCH","INCOMPATIBLE",IF(AND(D69="OFFICIAL STATUS UPDATE",COUNTIFS(DECISIONS!$A$6:$A$205,C69,DECISIONS!$C$6:$C$205,"PUBLISH OFFICIAL STATUS")=1),"COMPATIBLE",IF(AND(D69="SERVICE / ACCESS CONTENT",COUNTIFS(DECISIONS!$A$6:$A$205,C69,DECISIONS!$C$6:$C$205,"PUBLISH SERVICE FACT")=1),"COMPATIBLE",IF(AND(D69="SCOPED EVIDENCE CONTEXT",COUNTIFS(DECISIONS!$A$6:$A$205,C69,DECISIONS!$C$6:$C$205,"PUBLISH SCOPED CONTEXT")=1),"COMPATIBLE",IF(AND(D69="EXPERIENCE RESEARCH",COUNTIFS(DECISIONS!$A$6:$A$205,C69,DECISIONS!$C$6:$C$205,"REFERENCE ONLY")=1),"COMPATIBLE",IF(AND(D69="DISCOVERY RESEARCH",COUNTIFS(DECISIONS!$A$6:$A$205,C69,DECISIONS!$C$6:$C$205,"DISCOVERY ONLY")=1),"COMPATIBLE",IF(AND(D69="SPECIALIST ESCALATION",COUNTIFS(DECISIONS!$A$6:$A$205,C69,DECISIONS!$C$6:$C$205,"ESCALATE")=1),"COMPATIBLE",IF(AND(D69="NO PUBLICATION / MONITOR",COUNTIFS(DECISIONS!$A$6:$A$205,C69,DECISIONS!$C$6:$C$205,"REFUSE STRONGER CLAIM")=1),"COMPATIBLE","REVIEW")))))))))</x:f>
      </x:c>
      <x:c r="L69" s="21" t="str">
        <x:f>IF(A69="","",IF(OR(I69&lt;&gt;"VALID",J69&lt;&gt;"MATCH",K69&lt;&gt;"COMPATIBLE"),"BLOCKED",IF(COUNTIFS(DECISIONS!$A$6:$A$205,C69,DECISIONS!$K$6:$K$205,"READY")=1,"READY","UNRESOLVED")))</x:f>
      </x:c>
    </x:row>
    <x:row r="70">
      <x:c r="A70" s="17"/>
      <x:c r="B70" s="17"/>
      <x:c r="C70" s="17"/>
      <x:c r="D70" s="17"/>
      <x:c r="E70" s="17"/>
      <x:c r="F70" s="17"/>
      <x:c r="G70" s="17"/>
      <x:c r="H70" s="21" t="str">
        <x:f>IF(D70="","",IF(AND(COUNTIF(LISTS!$K$2:$K$8,D70)=1,IFERROR(FIND(D70,UPPER(D70)),0)=1),"VALID","INVALID"))</x:f>
      </x:c>
      <x:c r="I70" s="21" t="str">
        <x:f>IF(A70="","",IF(COUNTIF($A$6:$A$205,A70)&gt;1,"INVALID - DUPLICATE ID",IF(AND(COUNTIF(CLAIMS!$A$6:$A$205,B70)=1,COUNTIF(DECISIONS!$A$6:$A$205,C70)=1,H70="VALID"),"VALID","INVALID - CONTROL / ID")))</x:f>
      </x:c>
      <x:c r="J70" s="21" t="str">
        <x:f>IF(A70="","",IF(COUNTIFS(DECISIONS!$A$6:$A$205,C70,DECISIONS!$B$6:$B$205,B70)=1,"MATCH","MISMATCH"))</x:f>
      </x:c>
      <x:c r="K70" s="21" t="str">
        <x:f>IF(A70="","",IF(J70&lt;&gt;"MATCH","INCOMPATIBLE",IF(AND(D70="OFFICIAL STATUS UPDATE",COUNTIFS(DECISIONS!$A$6:$A$205,C70,DECISIONS!$C$6:$C$205,"PUBLISH OFFICIAL STATUS")=1),"COMPATIBLE",IF(AND(D70="SERVICE / ACCESS CONTENT",COUNTIFS(DECISIONS!$A$6:$A$205,C70,DECISIONS!$C$6:$C$205,"PUBLISH SERVICE FACT")=1),"COMPATIBLE",IF(AND(D70="SCOPED EVIDENCE CONTEXT",COUNTIFS(DECISIONS!$A$6:$A$205,C70,DECISIONS!$C$6:$C$205,"PUBLISH SCOPED CONTEXT")=1),"COMPATIBLE",IF(AND(D70="EXPERIENCE RESEARCH",COUNTIFS(DECISIONS!$A$6:$A$205,C70,DECISIONS!$C$6:$C$205,"REFERENCE ONLY")=1),"COMPATIBLE",IF(AND(D70="DISCOVERY RESEARCH",COUNTIFS(DECISIONS!$A$6:$A$205,C70,DECISIONS!$C$6:$C$205,"DISCOVERY ONLY")=1),"COMPATIBLE",IF(AND(D70="SPECIALIST ESCALATION",COUNTIFS(DECISIONS!$A$6:$A$205,C70,DECISIONS!$C$6:$C$205,"ESCALATE")=1),"COMPATIBLE",IF(AND(D70="NO PUBLICATION / MONITOR",COUNTIFS(DECISIONS!$A$6:$A$205,C70,DECISIONS!$C$6:$C$205,"REFUSE STRONGER CLAIM")=1),"COMPATIBLE","REVIEW")))))))))</x:f>
      </x:c>
      <x:c r="L70" s="21" t="str">
        <x:f>IF(A70="","",IF(OR(I70&lt;&gt;"VALID",J70&lt;&gt;"MATCH",K70&lt;&gt;"COMPATIBLE"),"BLOCKED",IF(COUNTIFS(DECISIONS!$A$6:$A$205,C70,DECISIONS!$K$6:$K$205,"READY")=1,"READY","UNRESOLVED")))</x:f>
      </x:c>
    </x:row>
    <x:row r="71">
      <x:c r="A71" s="17"/>
      <x:c r="B71" s="17"/>
      <x:c r="C71" s="17"/>
      <x:c r="D71" s="17"/>
      <x:c r="E71" s="17"/>
      <x:c r="F71" s="17"/>
      <x:c r="G71" s="17"/>
      <x:c r="H71" s="21" t="str">
        <x:f>IF(D71="","",IF(AND(COUNTIF(LISTS!$K$2:$K$8,D71)=1,IFERROR(FIND(D71,UPPER(D71)),0)=1),"VALID","INVALID"))</x:f>
      </x:c>
      <x:c r="I71" s="21" t="str">
        <x:f>IF(A71="","",IF(COUNTIF($A$6:$A$205,A71)&gt;1,"INVALID - DUPLICATE ID",IF(AND(COUNTIF(CLAIMS!$A$6:$A$205,B71)=1,COUNTIF(DECISIONS!$A$6:$A$205,C71)=1,H71="VALID"),"VALID","INVALID - CONTROL / ID")))</x:f>
      </x:c>
      <x:c r="J71" s="21" t="str">
        <x:f>IF(A71="","",IF(COUNTIFS(DECISIONS!$A$6:$A$205,C71,DECISIONS!$B$6:$B$205,B71)=1,"MATCH","MISMATCH"))</x:f>
      </x:c>
      <x:c r="K71" s="21" t="str">
        <x:f>IF(A71="","",IF(J71&lt;&gt;"MATCH","INCOMPATIBLE",IF(AND(D71="OFFICIAL STATUS UPDATE",COUNTIFS(DECISIONS!$A$6:$A$205,C71,DECISIONS!$C$6:$C$205,"PUBLISH OFFICIAL STATUS")=1),"COMPATIBLE",IF(AND(D71="SERVICE / ACCESS CONTENT",COUNTIFS(DECISIONS!$A$6:$A$205,C71,DECISIONS!$C$6:$C$205,"PUBLISH SERVICE FACT")=1),"COMPATIBLE",IF(AND(D71="SCOPED EVIDENCE CONTEXT",COUNTIFS(DECISIONS!$A$6:$A$205,C71,DECISIONS!$C$6:$C$205,"PUBLISH SCOPED CONTEXT")=1),"COMPATIBLE",IF(AND(D71="EXPERIENCE RESEARCH",COUNTIFS(DECISIONS!$A$6:$A$205,C71,DECISIONS!$C$6:$C$205,"REFERENCE ONLY")=1),"COMPATIBLE",IF(AND(D71="DISCOVERY RESEARCH",COUNTIFS(DECISIONS!$A$6:$A$205,C71,DECISIONS!$C$6:$C$205,"DISCOVERY ONLY")=1),"COMPATIBLE",IF(AND(D71="SPECIALIST ESCALATION",COUNTIFS(DECISIONS!$A$6:$A$205,C71,DECISIONS!$C$6:$C$205,"ESCALATE")=1),"COMPATIBLE",IF(AND(D71="NO PUBLICATION / MONITOR",COUNTIFS(DECISIONS!$A$6:$A$205,C71,DECISIONS!$C$6:$C$205,"REFUSE STRONGER CLAIM")=1),"COMPATIBLE","REVIEW")))))))))</x:f>
      </x:c>
      <x:c r="L71" s="21" t="str">
        <x:f>IF(A71="","",IF(OR(I71&lt;&gt;"VALID",J71&lt;&gt;"MATCH",K71&lt;&gt;"COMPATIBLE"),"BLOCKED",IF(COUNTIFS(DECISIONS!$A$6:$A$205,C71,DECISIONS!$K$6:$K$205,"READY")=1,"READY","UNRESOLVED")))</x:f>
      </x:c>
    </x:row>
    <x:row r="72">
      <x:c r="A72" s="17"/>
      <x:c r="B72" s="17"/>
      <x:c r="C72" s="17"/>
      <x:c r="D72" s="17"/>
      <x:c r="E72" s="17"/>
      <x:c r="F72" s="17"/>
      <x:c r="G72" s="17"/>
      <x:c r="H72" s="21" t="str">
        <x:f>IF(D72="","",IF(AND(COUNTIF(LISTS!$K$2:$K$8,D72)=1,IFERROR(FIND(D72,UPPER(D72)),0)=1),"VALID","INVALID"))</x:f>
      </x:c>
      <x:c r="I72" s="21" t="str">
        <x:f>IF(A72="","",IF(COUNTIF($A$6:$A$205,A72)&gt;1,"INVALID - DUPLICATE ID",IF(AND(COUNTIF(CLAIMS!$A$6:$A$205,B72)=1,COUNTIF(DECISIONS!$A$6:$A$205,C72)=1,H72="VALID"),"VALID","INVALID - CONTROL / ID")))</x:f>
      </x:c>
      <x:c r="J72" s="21" t="str">
        <x:f>IF(A72="","",IF(COUNTIFS(DECISIONS!$A$6:$A$205,C72,DECISIONS!$B$6:$B$205,B72)=1,"MATCH","MISMATCH"))</x:f>
      </x:c>
      <x:c r="K72" s="21" t="str">
        <x:f>IF(A72="","",IF(J72&lt;&gt;"MATCH","INCOMPATIBLE",IF(AND(D72="OFFICIAL STATUS UPDATE",COUNTIFS(DECISIONS!$A$6:$A$205,C72,DECISIONS!$C$6:$C$205,"PUBLISH OFFICIAL STATUS")=1),"COMPATIBLE",IF(AND(D72="SERVICE / ACCESS CONTENT",COUNTIFS(DECISIONS!$A$6:$A$205,C72,DECISIONS!$C$6:$C$205,"PUBLISH SERVICE FACT")=1),"COMPATIBLE",IF(AND(D72="SCOPED EVIDENCE CONTEXT",COUNTIFS(DECISIONS!$A$6:$A$205,C72,DECISIONS!$C$6:$C$205,"PUBLISH SCOPED CONTEXT")=1),"COMPATIBLE",IF(AND(D72="EXPERIENCE RESEARCH",COUNTIFS(DECISIONS!$A$6:$A$205,C72,DECISIONS!$C$6:$C$205,"REFERENCE ONLY")=1),"COMPATIBLE",IF(AND(D72="DISCOVERY RESEARCH",COUNTIFS(DECISIONS!$A$6:$A$205,C72,DECISIONS!$C$6:$C$205,"DISCOVERY ONLY")=1),"COMPATIBLE",IF(AND(D72="SPECIALIST ESCALATION",COUNTIFS(DECISIONS!$A$6:$A$205,C72,DECISIONS!$C$6:$C$205,"ESCALATE")=1),"COMPATIBLE",IF(AND(D72="NO PUBLICATION / MONITOR",COUNTIFS(DECISIONS!$A$6:$A$205,C72,DECISIONS!$C$6:$C$205,"REFUSE STRONGER CLAIM")=1),"COMPATIBLE","REVIEW")))))))))</x:f>
      </x:c>
      <x:c r="L72" s="21" t="str">
        <x:f>IF(A72="","",IF(OR(I72&lt;&gt;"VALID",J72&lt;&gt;"MATCH",K72&lt;&gt;"COMPATIBLE"),"BLOCKED",IF(COUNTIFS(DECISIONS!$A$6:$A$205,C72,DECISIONS!$K$6:$K$205,"READY")=1,"READY","UNRESOLVED")))</x:f>
      </x:c>
    </x:row>
    <x:row r="73">
      <x:c r="A73" s="17"/>
      <x:c r="B73" s="17"/>
      <x:c r="C73" s="17"/>
      <x:c r="D73" s="17"/>
      <x:c r="E73" s="17"/>
      <x:c r="F73" s="17"/>
      <x:c r="G73" s="17"/>
      <x:c r="H73" s="21" t="str">
        <x:f>IF(D73="","",IF(AND(COUNTIF(LISTS!$K$2:$K$8,D73)=1,IFERROR(FIND(D73,UPPER(D73)),0)=1),"VALID","INVALID"))</x:f>
      </x:c>
      <x:c r="I73" s="21" t="str">
        <x:f>IF(A73="","",IF(COUNTIF($A$6:$A$205,A73)&gt;1,"INVALID - DUPLICATE ID",IF(AND(COUNTIF(CLAIMS!$A$6:$A$205,B73)=1,COUNTIF(DECISIONS!$A$6:$A$205,C73)=1,H73="VALID"),"VALID","INVALID - CONTROL / ID")))</x:f>
      </x:c>
      <x:c r="J73" s="21" t="str">
        <x:f>IF(A73="","",IF(COUNTIFS(DECISIONS!$A$6:$A$205,C73,DECISIONS!$B$6:$B$205,B73)=1,"MATCH","MISMATCH"))</x:f>
      </x:c>
      <x:c r="K73" s="21" t="str">
        <x:f>IF(A73="","",IF(J73&lt;&gt;"MATCH","INCOMPATIBLE",IF(AND(D73="OFFICIAL STATUS UPDATE",COUNTIFS(DECISIONS!$A$6:$A$205,C73,DECISIONS!$C$6:$C$205,"PUBLISH OFFICIAL STATUS")=1),"COMPATIBLE",IF(AND(D73="SERVICE / ACCESS CONTENT",COUNTIFS(DECISIONS!$A$6:$A$205,C73,DECISIONS!$C$6:$C$205,"PUBLISH SERVICE FACT")=1),"COMPATIBLE",IF(AND(D73="SCOPED EVIDENCE CONTEXT",COUNTIFS(DECISIONS!$A$6:$A$205,C73,DECISIONS!$C$6:$C$205,"PUBLISH SCOPED CONTEXT")=1),"COMPATIBLE",IF(AND(D73="EXPERIENCE RESEARCH",COUNTIFS(DECISIONS!$A$6:$A$205,C73,DECISIONS!$C$6:$C$205,"REFERENCE ONLY")=1),"COMPATIBLE",IF(AND(D73="DISCOVERY RESEARCH",COUNTIFS(DECISIONS!$A$6:$A$205,C73,DECISIONS!$C$6:$C$205,"DISCOVERY ONLY")=1),"COMPATIBLE",IF(AND(D73="SPECIALIST ESCALATION",COUNTIFS(DECISIONS!$A$6:$A$205,C73,DECISIONS!$C$6:$C$205,"ESCALATE")=1),"COMPATIBLE",IF(AND(D73="NO PUBLICATION / MONITOR",COUNTIFS(DECISIONS!$A$6:$A$205,C73,DECISIONS!$C$6:$C$205,"REFUSE STRONGER CLAIM")=1),"COMPATIBLE","REVIEW")))))))))</x:f>
      </x:c>
      <x:c r="L73" s="21" t="str">
        <x:f>IF(A73="","",IF(OR(I73&lt;&gt;"VALID",J73&lt;&gt;"MATCH",K73&lt;&gt;"COMPATIBLE"),"BLOCKED",IF(COUNTIFS(DECISIONS!$A$6:$A$205,C73,DECISIONS!$K$6:$K$205,"READY")=1,"READY","UNRESOLVED")))</x:f>
      </x:c>
    </x:row>
    <x:row r="74">
      <x:c r="A74" s="17"/>
      <x:c r="B74" s="17"/>
      <x:c r="C74" s="17"/>
      <x:c r="D74" s="17"/>
      <x:c r="E74" s="17"/>
      <x:c r="F74" s="17"/>
      <x:c r="G74" s="17"/>
      <x:c r="H74" s="21" t="str">
        <x:f>IF(D74="","",IF(AND(COUNTIF(LISTS!$K$2:$K$8,D74)=1,IFERROR(FIND(D74,UPPER(D74)),0)=1),"VALID","INVALID"))</x:f>
      </x:c>
      <x:c r="I74" s="21" t="str">
        <x:f>IF(A74="","",IF(COUNTIF($A$6:$A$205,A74)&gt;1,"INVALID - DUPLICATE ID",IF(AND(COUNTIF(CLAIMS!$A$6:$A$205,B74)=1,COUNTIF(DECISIONS!$A$6:$A$205,C74)=1,H74="VALID"),"VALID","INVALID - CONTROL / ID")))</x:f>
      </x:c>
      <x:c r="J74" s="21" t="str">
        <x:f>IF(A74="","",IF(COUNTIFS(DECISIONS!$A$6:$A$205,C74,DECISIONS!$B$6:$B$205,B74)=1,"MATCH","MISMATCH"))</x:f>
      </x:c>
      <x:c r="K74" s="21" t="str">
        <x:f>IF(A74="","",IF(J74&lt;&gt;"MATCH","INCOMPATIBLE",IF(AND(D74="OFFICIAL STATUS UPDATE",COUNTIFS(DECISIONS!$A$6:$A$205,C74,DECISIONS!$C$6:$C$205,"PUBLISH OFFICIAL STATUS")=1),"COMPATIBLE",IF(AND(D74="SERVICE / ACCESS CONTENT",COUNTIFS(DECISIONS!$A$6:$A$205,C74,DECISIONS!$C$6:$C$205,"PUBLISH SERVICE FACT")=1),"COMPATIBLE",IF(AND(D74="SCOPED EVIDENCE CONTEXT",COUNTIFS(DECISIONS!$A$6:$A$205,C74,DECISIONS!$C$6:$C$205,"PUBLISH SCOPED CONTEXT")=1),"COMPATIBLE",IF(AND(D74="EXPERIENCE RESEARCH",COUNTIFS(DECISIONS!$A$6:$A$205,C74,DECISIONS!$C$6:$C$205,"REFERENCE ONLY")=1),"COMPATIBLE",IF(AND(D74="DISCOVERY RESEARCH",COUNTIFS(DECISIONS!$A$6:$A$205,C74,DECISIONS!$C$6:$C$205,"DISCOVERY ONLY")=1),"COMPATIBLE",IF(AND(D74="SPECIALIST ESCALATION",COUNTIFS(DECISIONS!$A$6:$A$205,C74,DECISIONS!$C$6:$C$205,"ESCALATE")=1),"COMPATIBLE",IF(AND(D74="NO PUBLICATION / MONITOR",COUNTIFS(DECISIONS!$A$6:$A$205,C74,DECISIONS!$C$6:$C$205,"REFUSE STRONGER CLAIM")=1),"COMPATIBLE","REVIEW")))))))))</x:f>
      </x:c>
      <x:c r="L74" s="21" t="str">
        <x:f>IF(A74="","",IF(OR(I74&lt;&gt;"VALID",J74&lt;&gt;"MATCH",K74&lt;&gt;"COMPATIBLE"),"BLOCKED",IF(COUNTIFS(DECISIONS!$A$6:$A$205,C74,DECISIONS!$K$6:$K$205,"READY")=1,"READY","UNRESOLVED")))</x:f>
      </x:c>
    </x:row>
    <x:row r="75">
      <x:c r="A75" s="17"/>
      <x:c r="B75" s="17"/>
      <x:c r="C75" s="17"/>
      <x:c r="D75" s="17"/>
      <x:c r="E75" s="17"/>
      <x:c r="F75" s="17"/>
      <x:c r="G75" s="17"/>
      <x:c r="H75" s="21" t="str">
        <x:f>IF(D75="","",IF(AND(COUNTIF(LISTS!$K$2:$K$8,D75)=1,IFERROR(FIND(D75,UPPER(D75)),0)=1),"VALID","INVALID"))</x:f>
      </x:c>
      <x:c r="I75" s="21" t="str">
        <x:f>IF(A75="","",IF(COUNTIF($A$6:$A$205,A75)&gt;1,"INVALID - DUPLICATE ID",IF(AND(COUNTIF(CLAIMS!$A$6:$A$205,B75)=1,COUNTIF(DECISIONS!$A$6:$A$205,C75)=1,H75="VALID"),"VALID","INVALID - CONTROL / ID")))</x:f>
      </x:c>
      <x:c r="J75" s="21" t="str">
        <x:f>IF(A75="","",IF(COUNTIFS(DECISIONS!$A$6:$A$205,C75,DECISIONS!$B$6:$B$205,B75)=1,"MATCH","MISMATCH"))</x:f>
      </x:c>
      <x:c r="K75" s="21" t="str">
        <x:f>IF(A75="","",IF(J75&lt;&gt;"MATCH","INCOMPATIBLE",IF(AND(D75="OFFICIAL STATUS UPDATE",COUNTIFS(DECISIONS!$A$6:$A$205,C75,DECISIONS!$C$6:$C$205,"PUBLISH OFFICIAL STATUS")=1),"COMPATIBLE",IF(AND(D75="SERVICE / ACCESS CONTENT",COUNTIFS(DECISIONS!$A$6:$A$205,C75,DECISIONS!$C$6:$C$205,"PUBLISH SERVICE FACT")=1),"COMPATIBLE",IF(AND(D75="SCOPED EVIDENCE CONTEXT",COUNTIFS(DECISIONS!$A$6:$A$205,C75,DECISIONS!$C$6:$C$205,"PUBLISH SCOPED CONTEXT")=1),"COMPATIBLE",IF(AND(D75="EXPERIENCE RESEARCH",COUNTIFS(DECISIONS!$A$6:$A$205,C75,DECISIONS!$C$6:$C$205,"REFERENCE ONLY")=1),"COMPATIBLE",IF(AND(D75="DISCOVERY RESEARCH",COUNTIFS(DECISIONS!$A$6:$A$205,C75,DECISIONS!$C$6:$C$205,"DISCOVERY ONLY")=1),"COMPATIBLE",IF(AND(D75="SPECIALIST ESCALATION",COUNTIFS(DECISIONS!$A$6:$A$205,C75,DECISIONS!$C$6:$C$205,"ESCALATE")=1),"COMPATIBLE",IF(AND(D75="NO PUBLICATION / MONITOR",COUNTIFS(DECISIONS!$A$6:$A$205,C75,DECISIONS!$C$6:$C$205,"REFUSE STRONGER CLAIM")=1),"COMPATIBLE","REVIEW")))))))))</x:f>
      </x:c>
      <x:c r="L75" s="21" t="str">
        <x:f>IF(A75="","",IF(OR(I75&lt;&gt;"VALID",J75&lt;&gt;"MATCH",K75&lt;&gt;"COMPATIBLE"),"BLOCKED",IF(COUNTIFS(DECISIONS!$A$6:$A$205,C75,DECISIONS!$K$6:$K$205,"READY")=1,"READY","UNRESOLVED")))</x:f>
      </x:c>
    </x:row>
    <x:row r="76">
      <x:c r="A76" s="17"/>
      <x:c r="B76" s="17"/>
      <x:c r="C76" s="17"/>
      <x:c r="D76" s="17"/>
      <x:c r="E76" s="17"/>
      <x:c r="F76" s="17"/>
      <x:c r="G76" s="17"/>
      <x:c r="H76" s="21" t="str">
        <x:f>IF(D76="","",IF(AND(COUNTIF(LISTS!$K$2:$K$8,D76)=1,IFERROR(FIND(D76,UPPER(D76)),0)=1),"VALID","INVALID"))</x:f>
      </x:c>
      <x:c r="I76" s="21" t="str">
        <x:f>IF(A76="","",IF(COUNTIF($A$6:$A$205,A76)&gt;1,"INVALID - DUPLICATE ID",IF(AND(COUNTIF(CLAIMS!$A$6:$A$205,B76)=1,COUNTIF(DECISIONS!$A$6:$A$205,C76)=1,H76="VALID"),"VALID","INVALID - CONTROL / ID")))</x:f>
      </x:c>
      <x:c r="J76" s="21" t="str">
        <x:f>IF(A76="","",IF(COUNTIFS(DECISIONS!$A$6:$A$205,C76,DECISIONS!$B$6:$B$205,B76)=1,"MATCH","MISMATCH"))</x:f>
      </x:c>
      <x:c r="K76" s="21" t="str">
        <x:f>IF(A76="","",IF(J76&lt;&gt;"MATCH","INCOMPATIBLE",IF(AND(D76="OFFICIAL STATUS UPDATE",COUNTIFS(DECISIONS!$A$6:$A$205,C76,DECISIONS!$C$6:$C$205,"PUBLISH OFFICIAL STATUS")=1),"COMPATIBLE",IF(AND(D76="SERVICE / ACCESS CONTENT",COUNTIFS(DECISIONS!$A$6:$A$205,C76,DECISIONS!$C$6:$C$205,"PUBLISH SERVICE FACT")=1),"COMPATIBLE",IF(AND(D76="SCOPED EVIDENCE CONTEXT",COUNTIFS(DECISIONS!$A$6:$A$205,C76,DECISIONS!$C$6:$C$205,"PUBLISH SCOPED CONTEXT")=1),"COMPATIBLE",IF(AND(D76="EXPERIENCE RESEARCH",COUNTIFS(DECISIONS!$A$6:$A$205,C76,DECISIONS!$C$6:$C$205,"REFERENCE ONLY")=1),"COMPATIBLE",IF(AND(D76="DISCOVERY RESEARCH",COUNTIFS(DECISIONS!$A$6:$A$205,C76,DECISIONS!$C$6:$C$205,"DISCOVERY ONLY")=1),"COMPATIBLE",IF(AND(D76="SPECIALIST ESCALATION",COUNTIFS(DECISIONS!$A$6:$A$205,C76,DECISIONS!$C$6:$C$205,"ESCALATE")=1),"COMPATIBLE",IF(AND(D76="NO PUBLICATION / MONITOR",COUNTIFS(DECISIONS!$A$6:$A$205,C76,DECISIONS!$C$6:$C$205,"REFUSE STRONGER CLAIM")=1),"COMPATIBLE","REVIEW")))))))))</x:f>
      </x:c>
      <x:c r="L76" s="21" t="str">
        <x:f>IF(A76="","",IF(OR(I76&lt;&gt;"VALID",J76&lt;&gt;"MATCH",K76&lt;&gt;"COMPATIBLE"),"BLOCKED",IF(COUNTIFS(DECISIONS!$A$6:$A$205,C76,DECISIONS!$K$6:$K$205,"READY")=1,"READY","UNRESOLVED")))</x:f>
      </x:c>
    </x:row>
    <x:row r="77">
      <x:c r="A77" s="17"/>
      <x:c r="B77" s="17"/>
      <x:c r="C77" s="17"/>
      <x:c r="D77" s="17"/>
      <x:c r="E77" s="17"/>
      <x:c r="F77" s="17"/>
      <x:c r="G77" s="17"/>
      <x:c r="H77" s="21" t="str">
        <x:f>IF(D77="","",IF(AND(COUNTIF(LISTS!$K$2:$K$8,D77)=1,IFERROR(FIND(D77,UPPER(D77)),0)=1),"VALID","INVALID"))</x:f>
      </x:c>
      <x:c r="I77" s="21" t="str">
        <x:f>IF(A77="","",IF(COUNTIF($A$6:$A$205,A77)&gt;1,"INVALID - DUPLICATE ID",IF(AND(COUNTIF(CLAIMS!$A$6:$A$205,B77)=1,COUNTIF(DECISIONS!$A$6:$A$205,C77)=1,H77="VALID"),"VALID","INVALID - CONTROL / ID")))</x:f>
      </x:c>
      <x:c r="J77" s="21" t="str">
        <x:f>IF(A77="","",IF(COUNTIFS(DECISIONS!$A$6:$A$205,C77,DECISIONS!$B$6:$B$205,B77)=1,"MATCH","MISMATCH"))</x:f>
      </x:c>
      <x:c r="K77" s="21" t="str">
        <x:f>IF(A77="","",IF(J77&lt;&gt;"MATCH","INCOMPATIBLE",IF(AND(D77="OFFICIAL STATUS UPDATE",COUNTIFS(DECISIONS!$A$6:$A$205,C77,DECISIONS!$C$6:$C$205,"PUBLISH OFFICIAL STATUS")=1),"COMPATIBLE",IF(AND(D77="SERVICE / ACCESS CONTENT",COUNTIFS(DECISIONS!$A$6:$A$205,C77,DECISIONS!$C$6:$C$205,"PUBLISH SERVICE FACT")=1),"COMPATIBLE",IF(AND(D77="SCOPED EVIDENCE CONTEXT",COUNTIFS(DECISIONS!$A$6:$A$205,C77,DECISIONS!$C$6:$C$205,"PUBLISH SCOPED CONTEXT")=1),"COMPATIBLE",IF(AND(D77="EXPERIENCE RESEARCH",COUNTIFS(DECISIONS!$A$6:$A$205,C77,DECISIONS!$C$6:$C$205,"REFERENCE ONLY")=1),"COMPATIBLE",IF(AND(D77="DISCOVERY RESEARCH",COUNTIFS(DECISIONS!$A$6:$A$205,C77,DECISIONS!$C$6:$C$205,"DISCOVERY ONLY")=1),"COMPATIBLE",IF(AND(D77="SPECIALIST ESCALATION",COUNTIFS(DECISIONS!$A$6:$A$205,C77,DECISIONS!$C$6:$C$205,"ESCALATE")=1),"COMPATIBLE",IF(AND(D77="NO PUBLICATION / MONITOR",COUNTIFS(DECISIONS!$A$6:$A$205,C77,DECISIONS!$C$6:$C$205,"REFUSE STRONGER CLAIM")=1),"COMPATIBLE","REVIEW")))))))))</x:f>
      </x:c>
      <x:c r="L77" s="21" t="str">
        <x:f>IF(A77="","",IF(OR(I77&lt;&gt;"VALID",J77&lt;&gt;"MATCH",K77&lt;&gt;"COMPATIBLE"),"BLOCKED",IF(COUNTIFS(DECISIONS!$A$6:$A$205,C77,DECISIONS!$K$6:$K$205,"READY")=1,"READY","UNRESOLVED")))</x:f>
      </x:c>
    </x:row>
    <x:row r="78">
      <x:c r="A78" s="17"/>
      <x:c r="B78" s="17"/>
      <x:c r="C78" s="17"/>
      <x:c r="D78" s="17"/>
      <x:c r="E78" s="17"/>
      <x:c r="F78" s="17"/>
      <x:c r="G78" s="17"/>
      <x:c r="H78" s="21" t="str">
        <x:f>IF(D78="","",IF(AND(COUNTIF(LISTS!$K$2:$K$8,D78)=1,IFERROR(FIND(D78,UPPER(D78)),0)=1),"VALID","INVALID"))</x:f>
      </x:c>
      <x:c r="I78" s="21" t="str">
        <x:f>IF(A78="","",IF(COUNTIF($A$6:$A$205,A78)&gt;1,"INVALID - DUPLICATE ID",IF(AND(COUNTIF(CLAIMS!$A$6:$A$205,B78)=1,COUNTIF(DECISIONS!$A$6:$A$205,C78)=1,H78="VALID"),"VALID","INVALID - CONTROL / ID")))</x:f>
      </x:c>
      <x:c r="J78" s="21" t="str">
        <x:f>IF(A78="","",IF(COUNTIFS(DECISIONS!$A$6:$A$205,C78,DECISIONS!$B$6:$B$205,B78)=1,"MATCH","MISMATCH"))</x:f>
      </x:c>
      <x:c r="K78" s="21" t="str">
        <x:f>IF(A78="","",IF(J78&lt;&gt;"MATCH","INCOMPATIBLE",IF(AND(D78="OFFICIAL STATUS UPDATE",COUNTIFS(DECISIONS!$A$6:$A$205,C78,DECISIONS!$C$6:$C$205,"PUBLISH OFFICIAL STATUS")=1),"COMPATIBLE",IF(AND(D78="SERVICE / ACCESS CONTENT",COUNTIFS(DECISIONS!$A$6:$A$205,C78,DECISIONS!$C$6:$C$205,"PUBLISH SERVICE FACT")=1),"COMPATIBLE",IF(AND(D78="SCOPED EVIDENCE CONTEXT",COUNTIFS(DECISIONS!$A$6:$A$205,C78,DECISIONS!$C$6:$C$205,"PUBLISH SCOPED CONTEXT")=1),"COMPATIBLE",IF(AND(D78="EXPERIENCE RESEARCH",COUNTIFS(DECISIONS!$A$6:$A$205,C78,DECISIONS!$C$6:$C$205,"REFERENCE ONLY")=1),"COMPATIBLE",IF(AND(D78="DISCOVERY RESEARCH",COUNTIFS(DECISIONS!$A$6:$A$205,C78,DECISIONS!$C$6:$C$205,"DISCOVERY ONLY")=1),"COMPATIBLE",IF(AND(D78="SPECIALIST ESCALATION",COUNTIFS(DECISIONS!$A$6:$A$205,C78,DECISIONS!$C$6:$C$205,"ESCALATE")=1),"COMPATIBLE",IF(AND(D78="NO PUBLICATION / MONITOR",COUNTIFS(DECISIONS!$A$6:$A$205,C78,DECISIONS!$C$6:$C$205,"REFUSE STRONGER CLAIM")=1),"COMPATIBLE","REVIEW")))))))))</x:f>
      </x:c>
      <x:c r="L78" s="21" t="str">
        <x:f>IF(A78="","",IF(OR(I78&lt;&gt;"VALID",J78&lt;&gt;"MATCH",K78&lt;&gt;"COMPATIBLE"),"BLOCKED",IF(COUNTIFS(DECISIONS!$A$6:$A$205,C78,DECISIONS!$K$6:$K$205,"READY")=1,"READY","UNRESOLVED")))</x:f>
      </x:c>
    </x:row>
    <x:row r="79">
      <x:c r="A79" s="17"/>
      <x:c r="B79" s="17"/>
      <x:c r="C79" s="17"/>
      <x:c r="D79" s="17"/>
      <x:c r="E79" s="17"/>
      <x:c r="F79" s="17"/>
      <x:c r="G79" s="17"/>
      <x:c r="H79" s="21" t="str">
        <x:f>IF(D79="","",IF(AND(COUNTIF(LISTS!$K$2:$K$8,D79)=1,IFERROR(FIND(D79,UPPER(D79)),0)=1),"VALID","INVALID"))</x:f>
      </x:c>
      <x:c r="I79" s="21" t="str">
        <x:f>IF(A79="","",IF(COUNTIF($A$6:$A$205,A79)&gt;1,"INVALID - DUPLICATE ID",IF(AND(COUNTIF(CLAIMS!$A$6:$A$205,B79)=1,COUNTIF(DECISIONS!$A$6:$A$205,C79)=1,H79="VALID"),"VALID","INVALID - CONTROL / ID")))</x:f>
      </x:c>
      <x:c r="J79" s="21" t="str">
        <x:f>IF(A79="","",IF(COUNTIFS(DECISIONS!$A$6:$A$205,C79,DECISIONS!$B$6:$B$205,B79)=1,"MATCH","MISMATCH"))</x:f>
      </x:c>
      <x:c r="K79" s="21" t="str">
        <x:f>IF(A79="","",IF(J79&lt;&gt;"MATCH","INCOMPATIBLE",IF(AND(D79="OFFICIAL STATUS UPDATE",COUNTIFS(DECISIONS!$A$6:$A$205,C79,DECISIONS!$C$6:$C$205,"PUBLISH OFFICIAL STATUS")=1),"COMPATIBLE",IF(AND(D79="SERVICE / ACCESS CONTENT",COUNTIFS(DECISIONS!$A$6:$A$205,C79,DECISIONS!$C$6:$C$205,"PUBLISH SERVICE FACT")=1),"COMPATIBLE",IF(AND(D79="SCOPED EVIDENCE CONTEXT",COUNTIFS(DECISIONS!$A$6:$A$205,C79,DECISIONS!$C$6:$C$205,"PUBLISH SCOPED CONTEXT")=1),"COMPATIBLE",IF(AND(D79="EXPERIENCE RESEARCH",COUNTIFS(DECISIONS!$A$6:$A$205,C79,DECISIONS!$C$6:$C$205,"REFERENCE ONLY")=1),"COMPATIBLE",IF(AND(D79="DISCOVERY RESEARCH",COUNTIFS(DECISIONS!$A$6:$A$205,C79,DECISIONS!$C$6:$C$205,"DISCOVERY ONLY")=1),"COMPATIBLE",IF(AND(D79="SPECIALIST ESCALATION",COUNTIFS(DECISIONS!$A$6:$A$205,C79,DECISIONS!$C$6:$C$205,"ESCALATE")=1),"COMPATIBLE",IF(AND(D79="NO PUBLICATION / MONITOR",COUNTIFS(DECISIONS!$A$6:$A$205,C79,DECISIONS!$C$6:$C$205,"REFUSE STRONGER CLAIM")=1),"COMPATIBLE","REVIEW")))))))))</x:f>
      </x:c>
      <x:c r="L79" s="21" t="str">
        <x:f>IF(A79="","",IF(OR(I79&lt;&gt;"VALID",J79&lt;&gt;"MATCH",K79&lt;&gt;"COMPATIBLE"),"BLOCKED",IF(COUNTIFS(DECISIONS!$A$6:$A$205,C79,DECISIONS!$K$6:$K$205,"READY")=1,"READY","UNRESOLVED")))</x:f>
      </x:c>
    </x:row>
    <x:row r="80">
      <x:c r="A80" s="17"/>
      <x:c r="B80" s="17"/>
      <x:c r="C80" s="17"/>
      <x:c r="D80" s="17"/>
      <x:c r="E80" s="17"/>
      <x:c r="F80" s="17"/>
      <x:c r="G80" s="17"/>
      <x:c r="H80" s="21" t="str">
        <x:f>IF(D80="","",IF(AND(COUNTIF(LISTS!$K$2:$K$8,D80)=1,IFERROR(FIND(D80,UPPER(D80)),0)=1),"VALID","INVALID"))</x:f>
      </x:c>
      <x:c r="I80" s="21" t="str">
        <x:f>IF(A80="","",IF(COUNTIF($A$6:$A$205,A80)&gt;1,"INVALID - DUPLICATE ID",IF(AND(COUNTIF(CLAIMS!$A$6:$A$205,B80)=1,COUNTIF(DECISIONS!$A$6:$A$205,C80)=1,H80="VALID"),"VALID","INVALID - CONTROL / ID")))</x:f>
      </x:c>
      <x:c r="J80" s="21" t="str">
        <x:f>IF(A80="","",IF(COUNTIFS(DECISIONS!$A$6:$A$205,C80,DECISIONS!$B$6:$B$205,B80)=1,"MATCH","MISMATCH"))</x:f>
      </x:c>
      <x:c r="K80" s="21" t="str">
        <x:f>IF(A80="","",IF(J80&lt;&gt;"MATCH","INCOMPATIBLE",IF(AND(D80="OFFICIAL STATUS UPDATE",COUNTIFS(DECISIONS!$A$6:$A$205,C80,DECISIONS!$C$6:$C$205,"PUBLISH OFFICIAL STATUS")=1),"COMPATIBLE",IF(AND(D80="SERVICE / ACCESS CONTENT",COUNTIFS(DECISIONS!$A$6:$A$205,C80,DECISIONS!$C$6:$C$205,"PUBLISH SERVICE FACT")=1),"COMPATIBLE",IF(AND(D80="SCOPED EVIDENCE CONTEXT",COUNTIFS(DECISIONS!$A$6:$A$205,C80,DECISIONS!$C$6:$C$205,"PUBLISH SCOPED CONTEXT")=1),"COMPATIBLE",IF(AND(D80="EXPERIENCE RESEARCH",COUNTIFS(DECISIONS!$A$6:$A$205,C80,DECISIONS!$C$6:$C$205,"REFERENCE ONLY")=1),"COMPATIBLE",IF(AND(D80="DISCOVERY RESEARCH",COUNTIFS(DECISIONS!$A$6:$A$205,C80,DECISIONS!$C$6:$C$205,"DISCOVERY ONLY")=1),"COMPATIBLE",IF(AND(D80="SPECIALIST ESCALATION",COUNTIFS(DECISIONS!$A$6:$A$205,C80,DECISIONS!$C$6:$C$205,"ESCALATE")=1),"COMPATIBLE",IF(AND(D80="NO PUBLICATION / MONITOR",COUNTIFS(DECISIONS!$A$6:$A$205,C80,DECISIONS!$C$6:$C$205,"REFUSE STRONGER CLAIM")=1),"COMPATIBLE","REVIEW")))))))))</x:f>
      </x:c>
      <x:c r="L80" s="21" t="str">
        <x:f>IF(A80="","",IF(OR(I80&lt;&gt;"VALID",J80&lt;&gt;"MATCH",K80&lt;&gt;"COMPATIBLE"),"BLOCKED",IF(COUNTIFS(DECISIONS!$A$6:$A$205,C80,DECISIONS!$K$6:$K$205,"READY")=1,"READY","UNRESOLVED")))</x:f>
      </x:c>
    </x:row>
    <x:row r="81">
      <x:c r="A81" s="17"/>
      <x:c r="B81" s="17"/>
      <x:c r="C81" s="17"/>
      <x:c r="D81" s="17"/>
      <x:c r="E81" s="17"/>
      <x:c r="F81" s="17"/>
      <x:c r="G81" s="17"/>
      <x:c r="H81" s="21" t="str">
        <x:f>IF(D81="","",IF(AND(COUNTIF(LISTS!$K$2:$K$8,D81)=1,IFERROR(FIND(D81,UPPER(D81)),0)=1),"VALID","INVALID"))</x:f>
      </x:c>
      <x:c r="I81" s="21" t="str">
        <x:f>IF(A81="","",IF(COUNTIF($A$6:$A$205,A81)&gt;1,"INVALID - DUPLICATE ID",IF(AND(COUNTIF(CLAIMS!$A$6:$A$205,B81)=1,COUNTIF(DECISIONS!$A$6:$A$205,C81)=1,H81="VALID"),"VALID","INVALID - CONTROL / ID")))</x:f>
      </x:c>
      <x:c r="J81" s="21" t="str">
        <x:f>IF(A81="","",IF(COUNTIFS(DECISIONS!$A$6:$A$205,C81,DECISIONS!$B$6:$B$205,B81)=1,"MATCH","MISMATCH"))</x:f>
      </x:c>
      <x:c r="K81" s="21" t="str">
        <x:f>IF(A81="","",IF(J81&lt;&gt;"MATCH","INCOMPATIBLE",IF(AND(D81="OFFICIAL STATUS UPDATE",COUNTIFS(DECISIONS!$A$6:$A$205,C81,DECISIONS!$C$6:$C$205,"PUBLISH OFFICIAL STATUS")=1),"COMPATIBLE",IF(AND(D81="SERVICE / ACCESS CONTENT",COUNTIFS(DECISIONS!$A$6:$A$205,C81,DECISIONS!$C$6:$C$205,"PUBLISH SERVICE FACT")=1),"COMPATIBLE",IF(AND(D81="SCOPED EVIDENCE CONTEXT",COUNTIFS(DECISIONS!$A$6:$A$205,C81,DECISIONS!$C$6:$C$205,"PUBLISH SCOPED CONTEXT")=1),"COMPATIBLE",IF(AND(D81="EXPERIENCE RESEARCH",COUNTIFS(DECISIONS!$A$6:$A$205,C81,DECISIONS!$C$6:$C$205,"REFERENCE ONLY")=1),"COMPATIBLE",IF(AND(D81="DISCOVERY RESEARCH",COUNTIFS(DECISIONS!$A$6:$A$205,C81,DECISIONS!$C$6:$C$205,"DISCOVERY ONLY")=1),"COMPATIBLE",IF(AND(D81="SPECIALIST ESCALATION",COUNTIFS(DECISIONS!$A$6:$A$205,C81,DECISIONS!$C$6:$C$205,"ESCALATE")=1),"COMPATIBLE",IF(AND(D81="NO PUBLICATION / MONITOR",COUNTIFS(DECISIONS!$A$6:$A$205,C81,DECISIONS!$C$6:$C$205,"REFUSE STRONGER CLAIM")=1),"COMPATIBLE","REVIEW")))))))))</x:f>
      </x:c>
      <x:c r="L81" s="21" t="str">
        <x:f>IF(A81="","",IF(OR(I81&lt;&gt;"VALID",J81&lt;&gt;"MATCH",K81&lt;&gt;"COMPATIBLE"),"BLOCKED",IF(COUNTIFS(DECISIONS!$A$6:$A$205,C81,DECISIONS!$K$6:$K$205,"READY")=1,"READY","UNRESOLVED")))</x:f>
      </x:c>
    </x:row>
    <x:row r="82">
      <x:c r="A82" s="17"/>
      <x:c r="B82" s="17"/>
      <x:c r="C82" s="17"/>
      <x:c r="D82" s="17"/>
      <x:c r="E82" s="17"/>
      <x:c r="F82" s="17"/>
      <x:c r="G82" s="17"/>
      <x:c r="H82" s="21" t="str">
        <x:f>IF(D82="","",IF(AND(COUNTIF(LISTS!$K$2:$K$8,D82)=1,IFERROR(FIND(D82,UPPER(D82)),0)=1),"VALID","INVALID"))</x:f>
      </x:c>
      <x:c r="I82" s="21" t="str">
        <x:f>IF(A82="","",IF(COUNTIF($A$6:$A$205,A82)&gt;1,"INVALID - DUPLICATE ID",IF(AND(COUNTIF(CLAIMS!$A$6:$A$205,B82)=1,COUNTIF(DECISIONS!$A$6:$A$205,C82)=1,H82="VALID"),"VALID","INVALID - CONTROL / ID")))</x:f>
      </x:c>
      <x:c r="J82" s="21" t="str">
        <x:f>IF(A82="","",IF(COUNTIFS(DECISIONS!$A$6:$A$205,C82,DECISIONS!$B$6:$B$205,B82)=1,"MATCH","MISMATCH"))</x:f>
      </x:c>
      <x:c r="K82" s="21" t="str">
        <x:f>IF(A82="","",IF(J82&lt;&gt;"MATCH","INCOMPATIBLE",IF(AND(D82="OFFICIAL STATUS UPDATE",COUNTIFS(DECISIONS!$A$6:$A$205,C82,DECISIONS!$C$6:$C$205,"PUBLISH OFFICIAL STATUS")=1),"COMPATIBLE",IF(AND(D82="SERVICE / ACCESS CONTENT",COUNTIFS(DECISIONS!$A$6:$A$205,C82,DECISIONS!$C$6:$C$205,"PUBLISH SERVICE FACT")=1),"COMPATIBLE",IF(AND(D82="SCOPED EVIDENCE CONTEXT",COUNTIFS(DECISIONS!$A$6:$A$205,C82,DECISIONS!$C$6:$C$205,"PUBLISH SCOPED CONTEXT")=1),"COMPATIBLE",IF(AND(D82="EXPERIENCE RESEARCH",COUNTIFS(DECISIONS!$A$6:$A$205,C82,DECISIONS!$C$6:$C$205,"REFERENCE ONLY")=1),"COMPATIBLE",IF(AND(D82="DISCOVERY RESEARCH",COUNTIFS(DECISIONS!$A$6:$A$205,C82,DECISIONS!$C$6:$C$205,"DISCOVERY ONLY")=1),"COMPATIBLE",IF(AND(D82="SPECIALIST ESCALATION",COUNTIFS(DECISIONS!$A$6:$A$205,C82,DECISIONS!$C$6:$C$205,"ESCALATE")=1),"COMPATIBLE",IF(AND(D82="NO PUBLICATION / MONITOR",COUNTIFS(DECISIONS!$A$6:$A$205,C82,DECISIONS!$C$6:$C$205,"REFUSE STRONGER CLAIM")=1),"COMPATIBLE","REVIEW")))))))))</x:f>
      </x:c>
      <x:c r="L82" s="21" t="str">
        <x:f>IF(A82="","",IF(OR(I82&lt;&gt;"VALID",J82&lt;&gt;"MATCH",K82&lt;&gt;"COMPATIBLE"),"BLOCKED",IF(COUNTIFS(DECISIONS!$A$6:$A$205,C82,DECISIONS!$K$6:$K$205,"READY")=1,"READY","UNRESOLVED")))</x:f>
      </x:c>
    </x:row>
    <x:row r="83">
      <x:c r="A83" s="17"/>
      <x:c r="B83" s="17"/>
      <x:c r="C83" s="17"/>
      <x:c r="D83" s="17"/>
      <x:c r="E83" s="17"/>
      <x:c r="F83" s="17"/>
      <x:c r="G83" s="17"/>
      <x:c r="H83" s="21" t="str">
        <x:f>IF(D83="","",IF(AND(COUNTIF(LISTS!$K$2:$K$8,D83)=1,IFERROR(FIND(D83,UPPER(D83)),0)=1),"VALID","INVALID"))</x:f>
      </x:c>
      <x:c r="I83" s="21" t="str">
        <x:f>IF(A83="","",IF(COUNTIF($A$6:$A$205,A83)&gt;1,"INVALID - DUPLICATE ID",IF(AND(COUNTIF(CLAIMS!$A$6:$A$205,B83)=1,COUNTIF(DECISIONS!$A$6:$A$205,C83)=1,H83="VALID"),"VALID","INVALID - CONTROL / ID")))</x:f>
      </x:c>
      <x:c r="J83" s="21" t="str">
        <x:f>IF(A83="","",IF(COUNTIFS(DECISIONS!$A$6:$A$205,C83,DECISIONS!$B$6:$B$205,B83)=1,"MATCH","MISMATCH"))</x:f>
      </x:c>
      <x:c r="K83" s="21" t="str">
        <x:f>IF(A83="","",IF(J83&lt;&gt;"MATCH","INCOMPATIBLE",IF(AND(D83="OFFICIAL STATUS UPDATE",COUNTIFS(DECISIONS!$A$6:$A$205,C83,DECISIONS!$C$6:$C$205,"PUBLISH OFFICIAL STATUS")=1),"COMPATIBLE",IF(AND(D83="SERVICE / ACCESS CONTENT",COUNTIFS(DECISIONS!$A$6:$A$205,C83,DECISIONS!$C$6:$C$205,"PUBLISH SERVICE FACT")=1),"COMPATIBLE",IF(AND(D83="SCOPED EVIDENCE CONTEXT",COUNTIFS(DECISIONS!$A$6:$A$205,C83,DECISIONS!$C$6:$C$205,"PUBLISH SCOPED CONTEXT")=1),"COMPATIBLE",IF(AND(D83="EXPERIENCE RESEARCH",COUNTIFS(DECISIONS!$A$6:$A$205,C83,DECISIONS!$C$6:$C$205,"REFERENCE ONLY")=1),"COMPATIBLE",IF(AND(D83="DISCOVERY RESEARCH",COUNTIFS(DECISIONS!$A$6:$A$205,C83,DECISIONS!$C$6:$C$205,"DISCOVERY ONLY")=1),"COMPATIBLE",IF(AND(D83="SPECIALIST ESCALATION",COUNTIFS(DECISIONS!$A$6:$A$205,C83,DECISIONS!$C$6:$C$205,"ESCALATE")=1),"COMPATIBLE",IF(AND(D83="NO PUBLICATION / MONITOR",COUNTIFS(DECISIONS!$A$6:$A$205,C83,DECISIONS!$C$6:$C$205,"REFUSE STRONGER CLAIM")=1),"COMPATIBLE","REVIEW")))))))))</x:f>
      </x:c>
      <x:c r="L83" s="21" t="str">
        <x:f>IF(A83="","",IF(OR(I83&lt;&gt;"VALID",J83&lt;&gt;"MATCH",K83&lt;&gt;"COMPATIBLE"),"BLOCKED",IF(COUNTIFS(DECISIONS!$A$6:$A$205,C83,DECISIONS!$K$6:$K$205,"READY")=1,"READY","UNRESOLVED")))</x:f>
      </x:c>
    </x:row>
    <x:row r="84">
      <x:c r="A84" s="17"/>
      <x:c r="B84" s="17"/>
      <x:c r="C84" s="17"/>
      <x:c r="D84" s="17"/>
      <x:c r="E84" s="17"/>
      <x:c r="F84" s="17"/>
      <x:c r="G84" s="17"/>
      <x:c r="H84" s="21" t="str">
        <x:f>IF(D84="","",IF(AND(COUNTIF(LISTS!$K$2:$K$8,D84)=1,IFERROR(FIND(D84,UPPER(D84)),0)=1),"VALID","INVALID"))</x:f>
      </x:c>
      <x:c r="I84" s="21" t="str">
        <x:f>IF(A84="","",IF(COUNTIF($A$6:$A$205,A84)&gt;1,"INVALID - DUPLICATE ID",IF(AND(COUNTIF(CLAIMS!$A$6:$A$205,B84)=1,COUNTIF(DECISIONS!$A$6:$A$205,C84)=1,H84="VALID"),"VALID","INVALID - CONTROL / ID")))</x:f>
      </x:c>
      <x:c r="J84" s="21" t="str">
        <x:f>IF(A84="","",IF(COUNTIFS(DECISIONS!$A$6:$A$205,C84,DECISIONS!$B$6:$B$205,B84)=1,"MATCH","MISMATCH"))</x:f>
      </x:c>
      <x:c r="K84" s="21" t="str">
        <x:f>IF(A84="","",IF(J84&lt;&gt;"MATCH","INCOMPATIBLE",IF(AND(D84="OFFICIAL STATUS UPDATE",COUNTIFS(DECISIONS!$A$6:$A$205,C84,DECISIONS!$C$6:$C$205,"PUBLISH OFFICIAL STATUS")=1),"COMPATIBLE",IF(AND(D84="SERVICE / ACCESS CONTENT",COUNTIFS(DECISIONS!$A$6:$A$205,C84,DECISIONS!$C$6:$C$205,"PUBLISH SERVICE FACT")=1),"COMPATIBLE",IF(AND(D84="SCOPED EVIDENCE CONTEXT",COUNTIFS(DECISIONS!$A$6:$A$205,C84,DECISIONS!$C$6:$C$205,"PUBLISH SCOPED CONTEXT")=1),"COMPATIBLE",IF(AND(D84="EXPERIENCE RESEARCH",COUNTIFS(DECISIONS!$A$6:$A$205,C84,DECISIONS!$C$6:$C$205,"REFERENCE ONLY")=1),"COMPATIBLE",IF(AND(D84="DISCOVERY RESEARCH",COUNTIFS(DECISIONS!$A$6:$A$205,C84,DECISIONS!$C$6:$C$205,"DISCOVERY ONLY")=1),"COMPATIBLE",IF(AND(D84="SPECIALIST ESCALATION",COUNTIFS(DECISIONS!$A$6:$A$205,C84,DECISIONS!$C$6:$C$205,"ESCALATE")=1),"COMPATIBLE",IF(AND(D84="NO PUBLICATION / MONITOR",COUNTIFS(DECISIONS!$A$6:$A$205,C84,DECISIONS!$C$6:$C$205,"REFUSE STRONGER CLAIM")=1),"COMPATIBLE","REVIEW")))))))))</x:f>
      </x:c>
      <x:c r="L84" s="21" t="str">
        <x:f>IF(A84="","",IF(OR(I84&lt;&gt;"VALID",J84&lt;&gt;"MATCH",K84&lt;&gt;"COMPATIBLE"),"BLOCKED",IF(COUNTIFS(DECISIONS!$A$6:$A$205,C84,DECISIONS!$K$6:$K$205,"READY")=1,"READY","UNRESOLVED")))</x:f>
      </x:c>
    </x:row>
    <x:row r="85">
      <x:c r="A85" s="17"/>
      <x:c r="B85" s="17"/>
      <x:c r="C85" s="17"/>
      <x:c r="D85" s="17"/>
      <x:c r="E85" s="17"/>
      <x:c r="F85" s="17"/>
      <x:c r="G85" s="17"/>
      <x:c r="H85" s="21" t="str">
        <x:f>IF(D85="","",IF(AND(COUNTIF(LISTS!$K$2:$K$8,D85)=1,IFERROR(FIND(D85,UPPER(D85)),0)=1),"VALID","INVALID"))</x:f>
      </x:c>
      <x:c r="I85" s="21" t="str">
        <x:f>IF(A85="","",IF(COUNTIF($A$6:$A$205,A85)&gt;1,"INVALID - DUPLICATE ID",IF(AND(COUNTIF(CLAIMS!$A$6:$A$205,B85)=1,COUNTIF(DECISIONS!$A$6:$A$205,C85)=1,H85="VALID"),"VALID","INVALID - CONTROL / ID")))</x:f>
      </x:c>
      <x:c r="J85" s="21" t="str">
        <x:f>IF(A85="","",IF(COUNTIFS(DECISIONS!$A$6:$A$205,C85,DECISIONS!$B$6:$B$205,B85)=1,"MATCH","MISMATCH"))</x:f>
      </x:c>
      <x:c r="K85" s="21" t="str">
        <x:f>IF(A85="","",IF(J85&lt;&gt;"MATCH","INCOMPATIBLE",IF(AND(D85="OFFICIAL STATUS UPDATE",COUNTIFS(DECISIONS!$A$6:$A$205,C85,DECISIONS!$C$6:$C$205,"PUBLISH OFFICIAL STATUS")=1),"COMPATIBLE",IF(AND(D85="SERVICE / ACCESS CONTENT",COUNTIFS(DECISIONS!$A$6:$A$205,C85,DECISIONS!$C$6:$C$205,"PUBLISH SERVICE FACT")=1),"COMPATIBLE",IF(AND(D85="SCOPED EVIDENCE CONTEXT",COUNTIFS(DECISIONS!$A$6:$A$205,C85,DECISIONS!$C$6:$C$205,"PUBLISH SCOPED CONTEXT")=1),"COMPATIBLE",IF(AND(D85="EXPERIENCE RESEARCH",COUNTIFS(DECISIONS!$A$6:$A$205,C85,DECISIONS!$C$6:$C$205,"REFERENCE ONLY")=1),"COMPATIBLE",IF(AND(D85="DISCOVERY RESEARCH",COUNTIFS(DECISIONS!$A$6:$A$205,C85,DECISIONS!$C$6:$C$205,"DISCOVERY ONLY")=1),"COMPATIBLE",IF(AND(D85="SPECIALIST ESCALATION",COUNTIFS(DECISIONS!$A$6:$A$205,C85,DECISIONS!$C$6:$C$205,"ESCALATE")=1),"COMPATIBLE",IF(AND(D85="NO PUBLICATION / MONITOR",COUNTIFS(DECISIONS!$A$6:$A$205,C85,DECISIONS!$C$6:$C$205,"REFUSE STRONGER CLAIM")=1),"COMPATIBLE","REVIEW")))))))))</x:f>
      </x:c>
      <x:c r="L85" s="21" t="str">
        <x:f>IF(A85="","",IF(OR(I85&lt;&gt;"VALID",J85&lt;&gt;"MATCH",K85&lt;&gt;"COMPATIBLE"),"BLOCKED",IF(COUNTIFS(DECISIONS!$A$6:$A$205,C85,DECISIONS!$K$6:$K$205,"READY")=1,"READY","UNRESOLVED")))</x:f>
      </x:c>
    </x:row>
    <x:row r="86">
      <x:c r="A86" s="17"/>
      <x:c r="B86" s="17"/>
      <x:c r="C86" s="17"/>
      <x:c r="D86" s="17"/>
      <x:c r="E86" s="17"/>
      <x:c r="F86" s="17"/>
      <x:c r="G86" s="17"/>
      <x:c r="H86" s="21" t="str">
        <x:f>IF(D86="","",IF(AND(COUNTIF(LISTS!$K$2:$K$8,D86)=1,IFERROR(FIND(D86,UPPER(D86)),0)=1),"VALID","INVALID"))</x:f>
      </x:c>
      <x:c r="I86" s="21" t="str">
        <x:f>IF(A86="","",IF(COUNTIF($A$6:$A$205,A86)&gt;1,"INVALID - DUPLICATE ID",IF(AND(COUNTIF(CLAIMS!$A$6:$A$205,B86)=1,COUNTIF(DECISIONS!$A$6:$A$205,C86)=1,H86="VALID"),"VALID","INVALID - CONTROL / ID")))</x:f>
      </x:c>
      <x:c r="J86" s="21" t="str">
        <x:f>IF(A86="","",IF(COUNTIFS(DECISIONS!$A$6:$A$205,C86,DECISIONS!$B$6:$B$205,B86)=1,"MATCH","MISMATCH"))</x:f>
      </x:c>
      <x:c r="K86" s="21" t="str">
        <x:f>IF(A86="","",IF(J86&lt;&gt;"MATCH","INCOMPATIBLE",IF(AND(D86="OFFICIAL STATUS UPDATE",COUNTIFS(DECISIONS!$A$6:$A$205,C86,DECISIONS!$C$6:$C$205,"PUBLISH OFFICIAL STATUS")=1),"COMPATIBLE",IF(AND(D86="SERVICE / ACCESS CONTENT",COUNTIFS(DECISIONS!$A$6:$A$205,C86,DECISIONS!$C$6:$C$205,"PUBLISH SERVICE FACT")=1),"COMPATIBLE",IF(AND(D86="SCOPED EVIDENCE CONTEXT",COUNTIFS(DECISIONS!$A$6:$A$205,C86,DECISIONS!$C$6:$C$205,"PUBLISH SCOPED CONTEXT")=1),"COMPATIBLE",IF(AND(D86="EXPERIENCE RESEARCH",COUNTIFS(DECISIONS!$A$6:$A$205,C86,DECISIONS!$C$6:$C$205,"REFERENCE ONLY")=1),"COMPATIBLE",IF(AND(D86="DISCOVERY RESEARCH",COUNTIFS(DECISIONS!$A$6:$A$205,C86,DECISIONS!$C$6:$C$205,"DISCOVERY ONLY")=1),"COMPATIBLE",IF(AND(D86="SPECIALIST ESCALATION",COUNTIFS(DECISIONS!$A$6:$A$205,C86,DECISIONS!$C$6:$C$205,"ESCALATE")=1),"COMPATIBLE",IF(AND(D86="NO PUBLICATION / MONITOR",COUNTIFS(DECISIONS!$A$6:$A$205,C86,DECISIONS!$C$6:$C$205,"REFUSE STRONGER CLAIM")=1),"COMPATIBLE","REVIEW")))))))))</x:f>
      </x:c>
      <x:c r="L86" s="21" t="str">
        <x:f>IF(A86="","",IF(OR(I86&lt;&gt;"VALID",J86&lt;&gt;"MATCH",K86&lt;&gt;"COMPATIBLE"),"BLOCKED",IF(COUNTIFS(DECISIONS!$A$6:$A$205,C86,DECISIONS!$K$6:$K$205,"READY")=1,"READY","UNRESOLVED")))</x:f>
      </x:c>
    </x:row>
    <x:row r="87">
      <x:c r="A87" s="17"/>
      <x:c r="B87" s="17"/>
      <x:c r="C87" s="17"/>
      <x:c r="D87" s="17"/>
      <x:c r="E87" s="17"/>
      <x:c r="F87" s="17"/>
      <x:c r="G87" s="17"/>
      <x:c r="H87" s="21" t="str">
        <x:f>IF(D87="","",IF(AND(COUNTIF(LISTS!$K$2:$K$8,D87)=1,IFERROR(FIND(D87,UPPER(D87)),0)=1),"VALID","INVALID"))</x:f>
      </x:c>
      <x:c r="I87" s="21" t="str">
        <x:f>IF(A87="","",IF(COUNTIF($A$6:$A$205,A87)&gt;1,"INVALID - DUPLICATE ID",IF(AND(COUNTIF(CLAIMS!$A$6:$A$205,B87)=1,COUNTIF(DECISIONS!$A$6:$A$205,C87)=1,H87="VALID"),"VALID","INVALID - CONTROL / ID")))</x:f>
      </x:c>
      <x:c r="J87" s="21" t="str">
        <x:f>IF(A87="","",IF(COUNTIFS(DECISIONS!$A$6:$A$205,C87,DECISIONS!$B$6:$B$205,B87)=1,"MATCH","MISMATCH"))</x:f>
      </x:c>
      <x:c r="K87" s="21" t="str">
        <x:f>IF(A87="","",IF(J87&lt;&gt;"MATCH","INCOMPATIBLE",IF(AND(D87="OFFICIAL STATUS UPDATE",COUNTIFS(DECISIONS!$A$6:$A$205,C87,DECISIONS!$C$6:$C$205,"PUBLISH OFFICIAL STATUS")=1),"COMPATIBLE",IF(AND(D87="SERVICE / ACCESS CONTENT",COUNTIFS(DECISIONS!$A$6:$A$205,C87,DECISIONS!$C$6:$C$205,"PUBLISH SERVICE FACT")=1),"COMPATIBLE",IF(AND(D87="SCOPED EVIDENCE CONTEXT",COUNTIFS(DECISIONS!$A$6:$A$205,C87,DECISIONS!$C$6:$C$205,"PUBLISH SCOPED CONTEXT")=1),"COMPATIBLE",IF(AND(D87="EXPERIENCE RESEARCH",COUNTIFS(DECISIONS!$A$6:$A$205,C87,DECISIONS!$C$6:$C$205,"REFERENCE ONLY")=1),"COMPATIBLE",IF(AND(D87="DISCOVERY RESEARCH",COUNTIFS(DECISIONS!$A$6:$A$205,C87,DECISIONS!$C$6:$C$205,"DISCOVERY ONLY")=1),"COMPATIBLE",IF(AND(D87="SPECIALIST ESCALATION",COUNTIFS(DECISIONS!$A$6:$A$205,C87,DECISIONS!$C$6:$C$205,"ESCALATE")=1),"COMPATIBLE",IF(AND(D87="NO PUBLICATION / MONITOR",COUNTIFS(DECISIONS!$A$6:$A$205,C87,DECISIONS!$C$6:$C$205,"REFUSE STRONGER CLAIM")=1),"COMPATIBLE","REVIEW")))))))))</x:f>
      </x:c>
      <x:c r="L87" s="21" t="str">
        <x:f>IF(A87="","",IF(OR(I87&lt;&gt;"VALID",J87&lt;&gt;"MATCH",K87&lt;&gt;"COMPATIBLE"),"BLOCKED",IF(COUNTIFS(DECISIONS!$A$6:$A$205,C87,DECISIONS!$K$6:$K$205,"READY")=1,"READY","UNRESOLVED")))</x:f>
      </x:c>
    </x:row>
    <x:row r="88">
      <x:c r="A88" s="17"/>
      <x:c r="B88" s="17"/>
      <x:c r="C88" s="17"/>
      <x:c r="D88" s="17"/>
      <x:c r="E88" s="17"/>
      <x:c r="F88" s="17"/>
      <x:c r="G88" s="17"/>
      <x:c r="H88" s="21" t="str">
        <x:f>IF(D88="","",IF(AND(COUNTIF(LISTS!$K$2:$K$8,D88)=1,IFERROR(FIND(D88,UPPER(D88)),0)=1),"VALID","INVALID"))</x:f>
      </x:c>
      <x:c r="I88" s="21" t="str">
        <x:f>IF(A88="","",IF(COUNTIF($A$6:$A$205,A88)&gt;1,"INVALID - DUPLICATE ID",IF(AND(COUNTIF(CLAIMS!$A$6:$A$205,B88)=1,COUNTIF(DECISIONS!$A$6:$A$205,C88)=1,H88="VALID"),"VALID","INVALID - CONTROL / ID")))</x:f>
      </x:c>
      <x:c r="J88" s="21" t="str">
        <x:f>IF(A88="","",IF(COUNTIFS(DECISIONS!$A$6:$A$205,C88,DECISIONS!$B$6:$B$205,B88)=1,"MATCH","MISMATCH"))</x:f>
      </x:c>
      <x:c r="K88" s="21" t="str">
        <x:f>IF(A88="","",IF(J88&lt;&gt;"MATCH","INCOMPATIBLE",IF(AND(D88="OFFICIAL STATUS UPDATE",COUNTIFS(DECISIONS!$A$6:$A$205,C88,DECISIONS!$C$6:$C$205,"PUBLISH OFFICIAL STATUS")=1),"COMPATIBLE",IF(AND(D88="SERVICE / ACCESS CONTENT",COUNTIFS(DECISIONS!$A$6:$A$205,C88,DECISIONS!$C$6:$C$205,"PUBLISH SERVICE FACT")=1),"COMPATIBLE",IF(AND(D88="SCOPED EVIDENCE CONTEXT",COUNTIFS(DECISIONS!$A$6:$A$205,C88,DECISIONS!$C$6:$C$205,"PUBLISH SCOPED CONTEXT")=1),"COMPATIBLE",IF(AND(D88="EXPERIENCE RESEARCH",COUNTIFS(DECISIONS!$A$6:$A$205,C88,DECISIONS!$C$6:$C$205,"REFERENCE ONLY")=1),"COMPATIBLE",IF(AND(D88="DISCOVERY RESEARCH",COUNTIFS(DECISIONS!$A$6:$A$205,C88,DECISIONS!$C$6:$C$205,"DISCOVERY ONLY")=1),"COMPATIBLE",IF(AND(D88="SPECIALIST ESCALATION",COUNTIFS(DECISIONS!$A$6:$A$205,C88,DECISIONS!$C$6:$C$205,"ESCALATE")=1),"COMPATIBLE",IF(AND(D88="NO PUBLICATION / MONITOR",COUNTIFS(DECISIONS!$A$6:$A$205,C88,DECISIONS!$C$6:$C$205,"REFUSE STRONGER CLAIM")=1),"COMPATIBLE","REVIEW")))))))))</x:f>
      </x:c>
      <x:c r="L88" s="21" t="str">
        <x:f>IF(A88="","",IF(OR(I88&lt;&gt;"VALID",J88&lt;&gt;"MATCH",K88&lt;&gt;"COMPATIBLE"),"BLOCKED",IF(COUNTIFS(DECISIONS!$A$6:$A$205,C88,DECISIONS!$K$6:$K$205,"READY")=1,"READY","UNRESOLVED")))</x:f>
      </x:c>
    </x:row>
    <x:row r="89">
      <x:c r="A89" s="17"/>
      <x:c r="B89" s="17"/>
      <x:c r="C89" s="17"/>
      <x:c r="D89" s="17"/>
      <x:c r="E89" s="17"/>
      <x:c r="F89" s="17"/>
      <x:c r="G89" s="17"/>
      <x:c r="H89" s="21" t="str">
        <x:f>IF(D89="","",IF(AND(COUNTIF(LISTS!$K$2:$K$8,D89)=1,IFERROR(FIND(D89,UPPER(D89)),0)=1),"VALID","INVALID"))</x:f>
      </x:c>
      <x:c r="I89" s="21" t="str">
        <x:f>IF(A89="","",IF(COUNTIF($A$6:$A$205,A89)&gt;1,"INVALID - DUPLICATE ID",IF(AND(COUNTIF(CLAIMS!$A$6:$A$205,B89)=1,COUNTIF(DECISIONS!$A$6:$A$205,C89)=1,H89="VALID"),"VALID","INVALID - CONTROL / ID")))</x:f>
      </x:c>
      <x:c r="J89" s="21" t="str">
        <x:f>IF(A89="","",IF(COUNTIFS(DECISIONS!$A$6:$A$205,C89,DECISIONS!$B$6:$B$205,B89)=1,"MATCH","MISMATCH"))</x:f>
      </x:c>
      <x:c r="K89" s="21" t="str">
        <x:f>IF(A89="","",IF(J89&lt;&gt;"MATCH","INCOMPATIBLE",IF(AND(D89="OFFICIAL STATUS UPDATE",COUNTIFS(DECISIONS!$A$6:$A$205,C89,DECISIONS!$C$6:$C$205,"PUBLISH OFFICIAL STATUS")=1),"COMPATIBLE",IF(AND(D89="SERVICE / ACCESS CONTENT",COUNTIFS(DECISIONS!$A$6:$A$205,C89,DECISIONS!$C$6:$C$205,"PUBLISH SERVICE FACT")=1),"COMPATIBLE",IF(AND(D89="SCOPED EVIDENCE CONTEXT",COUNTIFS(DECISIONS!$A$6:$A$205,C89,DECISIONS!$C$6:$C$205,"PUBLISH SCOPED CONTEXT")=1),"COMPATIBLE",IF(AND(D89="EXPERIENCE RESEARCH",COUNTIFS(DECISIONS!$A$6:$A$205,C89,DECISIONS!$C$6:$C$205,"REFERENCE ONLY")=1),"COMPATIBLE",IF(AND(D89="DISCOVERY RESEARCH",COUNTIFS(DECISIONS!$A$6:$A$205,C89,DECISIONS!$C$6:$C$205,"DISCOVERY ONLY")=1),"COMPATIBLE",IF(AND(D89="SPECIALIST ESCALATION",COUNTIFS(DECISIONS!$A$6:$A$205,C89,DECISIONS!$C$6:$C$205,"ESCALATE")=1),"COMPATIBLE",IF(AND(D89="NO PUBLICATION / MONITOR",COUNTIFS(DECISIONS!$A$6:$A$205,C89,DECISIONS!$C$6:$C$205,"REFUSE STRONGER CLAIM")=1),"COMPATIBLE","REVIEW")))))))))</x:f>
      </x:c>
      <x:c r="L89" s="21" t="str">
        <x:f>IF(A89="","",IF(OR(I89&lt;&gt;"VALID",J89&lt;&gt;"MATCH",K89&lt;&gt;"COMPATIBLE"),"BLOCKED",IF(COUNTIFS(DECISIONS!$A$6:$A$205,C89,DECISIONS!$K$6:$K$205,"READY")=1,"READY","UNRESOLVED")))</x:f>
      </x:c>
    </x:row>
    <x:row r="90">
      <x:c r="A90" s="17"/>
      <x:c r="B90" s="17"/>
      <x:c r="C90" s="17"/>
      <x:c r="D90" s="17"/>
      <x:c r="E90" s="17"/>
      <x:c r="F90" s="17"/>
      <x:c r="G90" s="17"/>
      <x:c r="H90" s="21" t="str">
        <x:f>IF(D90="","",IF(AND(COUNTIF(LISTS!$K$2:$K$8,D90)=1,IFERROR(FIND(D90,UPPER(D90)),0)=1),"VALID","INVALID"))</x:f>
      </x:c>
      <x:c r="I90" s="21" t="str">
        <x:f>IF(A90="","",IF(COUNTIF($A$6:$A$205,A90)&gt;1,"INVALID - DUPLICATE ID",IF(AND(COUNTIF(CLAIMS!$A$6:$A$205,B90)=1,COUNTIF(DECISIONS!$A$6:$A$205,C90)=1,H90="VALID"),"VALID","INVALID - CONTROL / ID")))</x:f>
      </x:c>
      <x:c r="J90" s="21" t="str">
        <x:f>IF(A90="","",IF(COUNTIFS(DECISIONS!$A$6:$A$205,C90,DECISIONS!$B$6:$B$205,B90)=1,"MATCH","MISMATCH"))</x:f>
      </x:c>
      <x:c r="K90" s="21" t="str">
        <x:f>IF(A90="","",IF(J90&lt;&gt;"MATCH","INCOMPATIBLE",IF(AND(D90="OFFICIAL STATUS UPDATE",COUNTIFS(DECISIONS!$A$6:$A$205,C90,DECISIONS!$C$6:$C$205,"PUBLISH OFFICIAL STATUS")=1),"COMPATIBLE",IF(AND(D90="SERVICE / ACCESS CONTENT",COUNTIFS(DECISIONS!$A$6:$A$205,C90,DECISIONS!$C$6:$C$205,"PUBLISH SERVICE FACT")=1),"COMPATIBLE",IF(AND(D90="SCOPED EVIDENCE CONTEXT",COUNTIFS(DECISIONS!$A$6:$A$205,C90,DECISIONS!$C$6:$C$205,"PUBLISH SCOPED CONTEXT")=1),"COMPATIBLE",IF(AND(D90="EXPERIENCE RESEARCH",COUNTIFS(DECISIONS!$A$6:$A$205,C90,DECISIONS!$C$6:$C$205,"REFERENCE ONLY")=1),"COMPATIBLE",IF(AND(D90="DISCOVERY RESEARCH",COUNTIFS(DECISIONS!$A$6:$A$205,C90,DECISIONS!$C$6:$C$205,"DISCOVERY ONLY")=1),"COMPATIBLE",IF(AND(D90="SPECIALIST ESCALATION",COUNTIFS(DECISIONS!$A$6:$A$205,C90,DECISIONS!$C$6:$C$205,"ESCALATE")=1),"COMPATIBLE",IF(AND(D90="NO PUBLICATION / MONITOR",COUNTIFS(DECISIONS!$A$6:$A$205,C90,DECISIONS!$C$6:$C$205,"REFUSE STRONGER CLAIM")=1),"COMPATIBLE","REVIEW")))))))))</x:f>
      </x:c>
      <x:c r="L90" s="21" t="str">
        <x:f>IF(A90="","",IF(OR(I90&lt;&gt;"VALID",J90&lt;&gt;"MATCH",K90&lt;&gt;"COMPATIBLE"),"BLOCKED",IF(COUNTIFS(DECISIONS!$A$6:$A$205,C90,DECISIONS!$K$6:$K$205,"READY")=1,"READY","UNRESOLVED")))</x:f>
      </x:c>
    </x:row>
    <x:row r="91">
      <x:c r="A91" s="17"/>
      <x:c r="B91" s="17"/>
      <x:c r="C91" s="17"/>
      <x:c r="D91" s="17"/>
      <x:c r="E91" s="17"/>
      <x:c r="F91" s="17"/>
      <x:c r="G91" s="17"/>
      <x:c r="H91" s="21" t="str">
        <x:f>IF(D91="","",IF(AND(COUNTIF(LISTS!$K$2:$K$8,D91)=1,IFERROR(FIND(D91,UPPER(D91)),0)=1),"VALID","INVALID"))</x:f>
      </x:c>
      <x:c r="I91" s="21" t="str">
        <x:f>IF(A91="","",IF(COUNTIF($A$6:$A$205,A91)&gt;1,"INVALID - DUPLICATE ID",IF(AND(COUNTIF(CLAIMS!$A$6:$A$205,B91)=1,COUNTIF(DECISIONS!$A$6:$A$205,C91)=1,H91="VALID"),"VALID","INVALID - CONTROL / ID")))</x:f>
      </x:c>
      <x:c r="J91" s="21" t="str">
        <x:f>IF(A91="","",IF(COUNTIFS(DECISIONS!$A$6:$A$205,C91,DECISIONS!$B$6:$B$205,B91)=1,"MATCH","MISMATCH"))</x:f>
      </x:c>
      <x:c r="K91" s="21" t="str">
        <x:f>IF(A91="","",IF(J91&lt;&gt;"MATCH","INCOMPATIBLE",IF(AND(D91="OFFICIAL STATUS UPDATE",COUNTIFS(DECISIONS!$A$6:$A$205,C91,DECISIONS!$C$6:$C$205,"PUBLISH OFFICIAL STATUS")=1),"COMPATIBLE",IF(AND(D91="SERVICE / ACCESS CONTENT",COUNTIFS(DECISIONS!$A$6:$A$205,C91,DECISIONS!$C$6:$C$205,"PUBLISH SERVICE FACT")=1),"COMPATIBLE",IF(AND(D91="SCOPED EVIDENCE CONTEXT",COUNTIFS(DECISIONS!$A$6:$A$205,C91,DECISIONS!$C$6:$C$205,"PUBLISH SCOPED CONTEXT")=1),"COMPATIBLE",IF(AND(D91="EXPERIENCE RESEARCH",COUNTIFS(DECISIONS!$A$6:$A$205,C91,DECISIONS!$C$6:$C$205,"REFERENCE ONLY")=1),"COMPATIBLE",IF(AND(D91="DISCOVERY RESEARCH",COUNTIFS(DECISIONS!$A$6:$A$205,C91,DECISIONS!$C$6:$C$205,"DISCOVERY ONLY")=1),"COMPATIBLE",IF(AND(D91="SPECIALIST ESCALATION",COUNTIFS(DECISIONS!$A$6:$A$205,C91,DECISIONS!$C$6:$C$205,"ESCALATE")=1),"COMPATIBLE",IF(AND(D91="NO PUBLICATION / MONITOR",COUNTIFS(DECISIONS!$A$6:$A$205,C91,DECISIONS!$C$6:$C$205,"REFUSE STRONGER CLAIM")=1),"COMPATIBLE","REVIEW")))))))))</x:f>
      </x:c>
      <x:c r="L91" s="21" t="str">
        <x:f>IF(A91="","",IF(OR(I91&lt;&gt;"VALID",J91&lt;&gt;"MATCH",K91&lt;&gt;"COMPATIBLE"),"BLOCKED",IF(COUNTIFS(DECISIONS!$A$6:$A$205,C91,DECISIONS!$K$6:$K$205,"READY")=1,"READY","UNRESOLVED")))</x:f>
      </x:c>
    </x:row>
    <x:row r="92">
      <x:c r="A92" s="17"/>
      <x:c r="B92" s="17"/>
      <x:c r="C92" s="17"/>
      <x:c r="D92" s="17"/>
      <x:c r="E92" s="17"/>
      <x:c r="F92" s="17"/>
      <x:c r="G92" s="17"/>
      <x:c r="H92" s="21" t="str">
        <x:f>IF(D92="","",IF(AND(COUNTIF(LISTS!$K$2:$K$8,D92)=1,IFERROR(FIND(D92,UPPER(D92)),0)=1),"VALID","INVALID"))</x:f>
      </x:c>
      <x:c r="I92" s="21" t="str">
        <x:f>IF(A92="","",IF(COUNTIF($A$6:$A$205,A92)&gt;1,"INVALID - DUPLICATE ID",IF(AND(COUNTIF(CLAIMS!$A$6:$A$205,B92)=1,COUNTIF(DECISIONS!$A$6:$A$205,C92)=1,H92="VALID"),"VALID","INVALID - CONTROL / ID")))</x:f>
      </x:c>
      <x:c r="J92" s="21" t="str">
        <x:f>IF(A92="","",IF(COUNTIFS(DECISIONS!$A$6:$A$205,C92,DECISIONS!$B$6:$B$205,B92)=1,"MATCH","MISMATCH"))</x:f>
      </x:c>
      <x:c r="K92" s="21" t="str">
        <x:f>IF(A92="","",IF(J92&lt;&gt;"MATCH","INCOMPATIBLE",IF(AND(D92="OFFICIAL STATUS UPDATE",COUNTIFS(DECISIONS!$A$6:$A$205,C92,DECISIONS!$C$6:$C$205,"PUBLISH OFFICIAL STATUS")=1),"COMPATIBLE",IF(AND(D92="SERVICE / ACCESS CONTENT",COUNTIFS(DECISIONS!$A$6:$A$205,C92,DECISIONS!$C$6:$C$205,"PUBLISH SERVICE FACT")=1),"COMPATIBLE",IF(AND(D92="SCOPED EVIDENCE CONTEXT",COUNTIFS(DECISIONS!$A$6:$A$205,C92,DECISIONS!$C$6:$C$205,"PUBLISH SCOPED CONTEXT")=1),"COMPATIBLE",IF(AND(D92="EXPERIENCE RESEARCH",COUNTIFS(DECISIONS!$A$6:$A$205,C92,DECISIONS!$C$6:$C$205,"REFERENCE ONLY")=1),"COMPATIBLE",IF(AND(D92="DISCOVERY RESEARCH",COUNTIFS(DECISIONS!$A$6:$A$205,C92,DECISIONS!$C$6:$C$205,"DISCOVERY ONLY")=1),"COMPATIBLE",IF(AND(D92="SPECIALIST ESCALATION",COUNTIFS(DECISIONS!$A$6:$A$205,C92,DECISIONS!$C$6:$C$205,"ESCALATE")=1),"COMPATIBLE",IF(AND(D92="NO PUBLICATION / MONITOR",COUNTIFS(DECISIONS!$A$6:$A$205,C92,DECISIONS!$C$6:$C$205,"REFUSE STRONGER CLAIM")=1),"COMPATIBLE","REVIEW")))))))))</x:f>
      </x:c>
      <x:c r="L92" s="21" t="str">
        <x:f>IF(A92="","",IF(OR(I92&lt;&gt;"VALID",J92&lt;&gt;"MATCH",K92&lt;&gt;"COMPATIBLE"),"BLOCKED",IF(COUNTIFS(DECISIONS!$A$6:$A$205,C92,DECISIONS!$K$6:$K$205,"READY")=1,"READY","UNRESOLVED")))</x:f>
      </x:c>
    </x:row>
    <x:row r="93">
      <x:c r="A93" s="17"/>
      <x:c r="B93" s="17"/>
      <x:c r="C93" s="17"/>
      <x:c r="D93" s="17"/>
      <x:c r="E93" s="17"/>
      <x:c r="F93" s="17"/>
      <x:c r="G93" s="17"/>
      <x:c r="H93" s="21" t="str">
        <x:f>IF(D93="","",IF(AND(COUNTIF(LISTS!$K$2:$K$8,D93)=1,IFERROR(FIND(D93,UPPER(D93)),0)=1),"VALID","INVALID"))</x:f>
      </x:c>
      <x:c r="I93" s="21" t="str">
        <x:f>IF(A93="","",IF(COUNTIF($A$6:$A$205,A93)&gt;1,"INVALID - DUPLICATE ID",IF(AND(COUNTIF(CLAIMS!$A$6:$A$205,B93)=1,COUNTIF(DECISIONS!$A$6:$A$205,C93)=1,H93="VALID"),"VALID","INVALID - CONTROL / ID")))</x:f>
      </x:c>
      <x:c r="J93" s="21" t="str">
        <x:f>IF(A93="","",IF(COUNTIFS(DECISIONS!$A$6:$A$205,C93,DECISIONS!$B$6:$B$205,B93)=1,"MATCH","MISMATCH"))</x:f>
      </x:c>
      <x:c r="K93" s="21" t="str">
        <x:f>IF(A93="","",IF(J93&lt;&gt;"MATCH","INCOMPATIBLE",IF(AND(D93="OFFICIAL STATUS UPDATE",COUNTIFS(DECISIONS!$A$6:$A$205,C93,DECISIONS!$C$6:$C$205,"PUBLISH OFFICIAL STATUS")=1),"COMPATIBLE",IF(AND(D93="SERVICE / ACCESS CONTENT",COUNTIFS(DECISIONS!$A$6:$A$205,C93,DECISIONS!$C$6:$C$205,"PUBLISH SERVICE FACT")=1),"COMPATIBLE",IF(AND(D93="SCOPED EVIDENCE CONTEXT",COUNTIFS(DECISIONS!$A$6:$A$205,C93,DECISIONS!$C$6:$C$205,"PUBLISH SCOPED CONTEXT")=1),"COMPATIBLE",IF(AND(D93="EXPERIENCE RESEARCH",COUNTIFS(DECISIONS!$A$6:$A$205,C93,DECISIONS!$C$6:$C$205,"REFERENCE ONLY")=1),"COMPATIBLE",IF(AND(D93="DISCOVERY RESEARCH",COUNTIFS(DECISIONS!$A$6:$A$205,C93,DECISIONS!$C$6:$C$205,"DISCOVERY ONLY")=1),"COMPATIBLE",IF(AND(D93="SPECIALIST ESCALATION",COUNTIFS(DECISIONS!$A$6:$A$205,C93,DECISIONS!$C$6:$C$205,"ESCALATE")=1),"COMPATIBLE",IF(AND(D93="NO PUBLICATION / MONITOR",COUNTIFS(DECISIONS!$A$6:$A$205,C93,DECISIONS!$C$6:$C$205,"REFUSE STRONGER CLAIM")=1),"COMPATIBLE","REVIEW")))))))))</x:f>
      </x:c>
      <x:c r="L93" s="21" t="str">
        <x:f>IF(A93="","",IF(OR(I93&lt;&gt;"VALID",J93&lt;&gt;"MATCH",K93&lt;&gt;"COMPATIBLE"),"BLOCKED",IF(COUNTIFS(DECISIONS!$A$6:$A$205,C93,DECISIONS!$K$6:$K$205,"READY")=1,"READY","UNRESOLVED")))</x:f>
      </x:c>
    </x:row>
    <x:row r="94">
      <x:c r="A94" s="17"/>
      <x:c r="B94" s="17"/>
      <x:c r="C94" s="17"/>
      <x:c r="D94" s="17"/>
      <x:c r="E94" s="17"/>
      <x:c r="F94" s="17"/>
      <x:c r="G94" s="17"/>
      <x:c r="H94" s="21" t="str">
        <x:f>IF(D94="","",IF(AND(COUNTIF(LISTS!$K$2:$K$8,D94)=1,IFERROR(FIND(D94,UPPER(D94)),0)=1),"VALID","INVALID"))</x:f>
      </x:c>
      <x:c r="I94" s="21" t="str">
        <x:f>IF(A94="","",IF(COUNTIF($A$6:$A$205,A94)&gt;1,"INVALID - DUPLICATE ID",IF(AND(COUNTIF(CLAIMS!$A$6:$A$205,B94)=1,COUNTIF(DECISIONS!$A$6:$A$205,C94)=1,H94="VALID"),"VALID","INVALID - CONTROL / ID")))</x:f>
      </x:c>
      <x:c r="J94" s="21" t="str">
        <x:f>IF(A94="","",IF(COUNTIFS(DECISIONS!$A$6:$A$205,C94,DECISIONS!$B$6:$B$205,B94)=1,"MATCH","MISMATCH"))</x:f>
      </x:c>
      <x:c r="K94" s="21" t="str">
        <x:f>IF(A94="","",IF(J94&lt;&gt;"MATCH","INCOMPATIBLE",IF(AND(D94="OFFICIAL STATUS UPDATE",COUNTIFS(DECISIONS!$A$6:$A$205,C94,DECISIONS!$C$6:$C$205,"PUBLISH OFFICIAL STATUS")=1),"COMPATIBLE",IF(AND(D94="SERVICE / ACCESS CONTENT",COUNTIFS(DECISIONS!$A$6:$A$205,C94,DECISIONS!$C$6:$C$205,"PUBLISH SERVICE FACT")=1),"COMPATIBLE",IF(AND(D94="SCOPED EVIDENCE CONTEXT",COUNTIFS(DECISIONS!$A$6:$A$205,C94,DECISIONS!$C$6:$C$205,"PUBLISH SCOPED CONTEXT")=1),"COMPATIBLE",IF(AND(D94="EXPERIENCE RESEARCH",COUNTIFS(DECISIONS!$A$6:$A$205,C94,DECISIONS!$C$6:$C$205,"REFERENCE ONLY")=1),"COMPATIBLE",IF(AND(D94="DISCOVERY RESEARCH",COUNTIFS(DECISIONS!$A$6:$A$205,C94,DECISIONS!$C$6:$C$205,"DISCOVERY ONLY")=1),"COMPATIBLE",IF(AND(D94="SPECIALIST ESCALATION",COUNTIFS(DECISIONS!$A$6:$A$205,C94,DECISIONS!$C$6:$C$205,"ESCALATE")=1),"COMPATIBLE",IF(AND(D94="NO PUBLICATION / MONITOR",COUNTIFS(DECISIONS!$A$6:$A$205,C94,DECISIONS!$C$6:$C$205,"REFUSE STRONGER CLAIM")=1),"COMPATIBLE","REVIEW")))))))))</x:f>
      </x:c>
      <x:c r="L94" s="21" t="str">
        <x:f>IF(A94="","",IF(OR(I94&lt;&gt;"VALID",J94&lt;&gt;"MATCH",K94&lt;&gt;"COMPATIBLE"),"BLOCKED",IF(COUNTIFS(DECISIONS!$A$6:$A$205,C94,DECISIONS!$K$6:$K$205,"READY")=1,"READY","UNRESOLVED")))</x:f>
      </x:c>
    </x:row>
    <x:row r="95">
      <x:c r="A95" s="17"/>
      <x:c r="B95" s="17"/>
      <x:c r="C95" s="17"/>
      <x:c r="D95" s="17"/>
      <x:c r="E95" s="17"/>
      <x:c r="F95" s="17"/>
      <x:c r="G95" s="17"/>
      <x:c r="H95" s="21" t="str">
        <x:f>IF(D95="","",IF(AND(COUNTIF(LISTS!$K$2:$K$8,D95)=1,IFERROR(FIND(D95,UPPER(D95)),0)=1),"VALID","INVALID"))</x:f>
      </x:c>
      <x:c r="I95" s="21" t="str">
        <x:f>IF(A95="","",IF(COUNTIF($A$6:$A$205,A95)&gt;1,"INVALID - DUPLICATE ID",IF(AND(COUNTIF(CLAIMS!$A$6:$A$205,B95)=1,COUNTIF(DECISIONS!$A$6:$A$205,C95)=1,H95="VALID"),"VALID","INVALID - CONTROL / ID")))</x:f>
      </x:c>
      <x:c r="J95" s="21" t="str">
        <x:f>IF(A95="","",IF(COUNTIFS(DECISIONS!$A$6:$A$205,C95,DECISIONS!$B$6:$B$205,B95)=1,"MATCH","MISMATCH"))</x:f>
      </x:c>
      <x:c r="K95" s="21" t="str">
        <x:f>IF(A95="","",IF(J95&lt;&gt;"MATCH","INCOMPATIBLE",IF(AND(D95="OFFICIAL STATUS UPDATE",COUNTIFS(DECISIONS!$A$6:$A$205,C95,DECISIONS!$C$6:$C$205,"PUBLISH OFFICIAL STATUS")=1),"COMPATIBLE",IF(AND(D95="SERVICE / ACCESS CONTENT",COUNTIFS(DECISIONS!$A$6:$A$205,C95,DECISIONS!$C$6:$C$205,"PUBLISH SERVICE FACT")=1),"COMPATIBLE",IF(AND(D95="SCOPED EVIDENCE CONTEXT",COUNTIFS(DECISIONS!$A$6:$A$205,C95,DECISIONS!$C$6:$C$205,"PUBLISH SCOPED CONTEXT")=1),"COMPATIBLE",IF(AND(D95="EXPERIENCE RESEARCH",COUNTIFS(DECISIONS!$A$6:$A$205,C95,DECISIONS!$C$6:$C$205,"REFERENCE ONLY")=1),"COMPATIBLE",IF(AND(D95="DISCOVERY RESEARCH",COUNTIFS(DECISIONS!$A$6:$A$205,C95,DECISIONS!$C$6:$C$205,"DISCOVERY ONLY")=1),"COMPATIBLE",IF(AND(D95="SPECIALIST ESCALATION",COUNTIFS(DECISIONS!$A$6:$A$205,C95,DECISIONS!$C$6:$C$205,"ESCALATE")=1),"COMPATIBLE",IF(AND(D95="NO PUBLICATION / MONITOR",COUNTIFS(DECISIONS!$A$6:$A$205,C95,DECISIONS!$C$6:$C$205,"REFUSE STRONGER CLAIM")=1),"COMPATIBLE","REVIEW")))))))))</x:f>
      </x:c>
      <x:c r="L95" s="21" t="str">
        <x:f>IF(A95="","",IF(OR(I95&lt;&gt;"VALID",J95&lt;&gt;"MATCH",K95&lt;&gt;"COMPATIBLE"),"BLOCKED",IF(COUNTIFS(DECISIONS!$A$6:$A$205,C95,DECISIONS!$K$6:$K$205,"READY")=1,"READY","UNRESOLVED")))</x:f>
      </x:c>
    </x:row>
    <x:row r="96">
      <x:c r="A96" s="17"/>
      <x:c r="B96" s="17"/>
      <x:c r="C96" s="17"/>
      <x:c r="D96" s="17"/>
      <x:c r="E96" s="17"/>
      <x:c r="F96" s="17"/>
      <x:c r="G96" s="17"/>
      <x:c r="H96" s="21" t="str">
        <x:f>IF(D96="","",IF(AND(COUNTIF(LISTS!$K$2:$K$8,D96)=1,IFERROR(FIND(D96,UPPER(D96)),0)=1),"VALID","INVALID"))</x:f>
      </x:c>
      <x:c r="I96" s="21" t="str">
        <x:f>IF(A96="","",IF(COUNTIF($A$6:$A$205,A96)&gt;1,"INVALID - DUPLICATE ID",IF(AND(COUNTIF(CLAIMS!$A$6:$A$205,B96)=1,COUNTIF(DECISIONS!$A$6:$A$205,C96)=1,H96="VALID"),"VALID","INVALID - CONTROL / ID")))</x:f>
      </x:c>
      <x:c r="J96" s="21" t="str">
        <x:f>IF(A96="","",IF(COUNTIFS(DECISIONS!$A$6:$A$205,C96,DECISIONS!$B$6:$B$205,B96)=1,"MATCH","MISMATCH"))</x:f>
      </x:c>
      <x:c r="K96" s="21" t="str">
        <x:f>IF(A96="","",IF(J96&lt;&gt;"MATCH","INCOMPATIBLE",IF(AND(D96="OFFICIAL STATUS UPDATE",COUNTIFS(DECISIONS!$A$6:$A$205,C96,DECISIONS!$C$6:$C$205,"PUBLISH OFFICIAL STATUS")=1),"COMPATIBLE",IF(AND(D96="SERVICE / ACCESS CONTENT",COUNTIFS(DECISIONS!$A$6:$A$205,C96,DECISIONS!$C$6:$C$205,"PUBLISH SERVICE FACT")=1),"COMPATIBLE",IF(AND(D96="SCOPED EVIDENCE CONTEXT",COUNTIFS(DECISIONS!$A$6:$A$205,C96,DECISIONS!$C$6:$C$205,"PUBLISH SCOPED CONTEXT")=1),"COMPATIBLE",IF(AND(D96="EXPERIENCE RESEARCH",COUNTIFS(DECISIONS!$A$6:$A$205,C96,DECISIONS!$C$6:$C$205,"REFERENCE ONLY")=1),"COMPATIBLE",IF(AND(D96="DISCOVERY RESEARCH",COUNTIFS(DECISIONS!$A$6:$A$205,C96,DECISIONS!$C$6:$C$205,"DISCOVERY ONLY")=1),"COMPATIBLE",IF(AND(D96="SPECIALIST ESCALATION",COUNTIFS(DECISIONS!$A$6:$A$205,C96,DECISIONS!$C$6:$C$205,"ESCALATE")=1),"COMPATIBLE",IF(AND(D96="NO PUBLICATION / MONITOR",COUNTIFS(DECISIONS!$A$6:$A$205,C96,DECISIONS!$C$6:$C$205,"REFUSE STRONGER CLAIM")=1),"COMPATIBLE","REVIEW")))))))))</x:f>
      </x:c>
      <x:c r="L96" s="21" t="str">
        <x:f>IF(A96="","",IF(OR(I96&lt;&gt;"VALID",J96&lt;&gt;"MATCH",K96&lt;&gt;"COMPATIBLE"),"BLOCKED",IF(COUNTIFS(DECISIONS!$A$6:$A$205,C96,DECISIONS!$K$6:$K$205,"READY")=1,"READY","UNRESOLVED")))</x:f>
      </x:c>
    </x:row>
    <x:row r="97">
      <x:c r="A97" s="17"/>
      <x:c r="B97" s="17"/>
      <x:c r="C97" s="17"/>
      <x:c r="D97" s="17"/>
      <x:c r="E97" s="17"/>
      <x:c r="F97" s="17"/>
      <x:c r="G97" s="17"/>
      <x:c r="H97" s="21" t="str">
        <x:f>IF(D97="","",IF(AND(COUNTIF(LISTS!$K$2:$K$8,D97)=1,IFERROR(FIND(D97,UPPER(D97)),0)=1),"VALID","INVALID"))</x:f>
      </x:c>
      <x:c r="I97" s="21" t="str">
        <x:f>IF(A97="","",IF(COUNTIF($A$6:$A$205,A97)&gt;1,"INVALID - DUPLICATE ID",IF(AND(COUNTIF(CLAIMS!$A$6:$A$205,B97)=1,COUNTIF(DECISIONS!$A$6:$A$205,C97)=1,H97="VALID"),"VALID","INVALID - CONTROL / ID")))</x:f>
      </x:c>
      <x:c r="J97" s="21" t="str">
        <x:f>IF(A97="","",IF(COUNTIFS(DECISIONS!$A$6:$A$205,C97,DECISIONS!$B$6:$B$205,B97)=1,"MATCH","MISMATCH"))</x:f>
      </x:c>
      <x:c r="K97" s="21" t="str">
        <x:f>IF(A97="","",IF(J97&lt;&gt;"MATCH","INCOMPATIBLE",IF(AND(D97="OFFICIAL STATUS UPDATE",COUNTIFS(DECISIONS!$A$6:$A$205,C97,DECISIONS!$C$6:$C$205,"PUBLISH OFFICIAL STATUS")=1),"COMPATIBLE",IF(AND(D97="SERVICE / ACCESS CONTENT",COUNTIFS(DECISIONS!$A$6:$A$205,C97,DECISIONS!$C$6:$C$205,"PUBLISH SERVICE FACT")=1),"COMPATIBLE",IF(AND(D97="SCOPED EVIDENCE CONTEXT",COUNTIFS(DECISIONS!$A$6:$A$205,C97,DECISIONS!$C$6:$C$205,"PUBLISH SCOPED CONTEXT")=1),"COMPATIBLE",IF(AND(D97="EXPERIENCE RESEARCH",COUNTIFS(DECISIONS!$A$6:$A$205,C97,DECISIONS!$C$6:$C$205,"REFERENCE ONLY")=1),"COMPATIBLE",IF(AND(D97="DISCOVERY RESEARCH",COUNTIFS(DECISIONS!$A$6:$A$205,C97,DECISIONS!$C$6:$C$205,"DISCOVERY ONLY")=1),"COMPATIBLE",IF(AND(D97="SPECIALIST ESCALATION",COUNTIFS(DECISIONS!$A$6:$A$205,C97,DECISIONS!$C$6:$C$205,"ESCALATE")=1),"COMPATIBLE",IF(AND(D97="NO PUBLICATION / MONITOR",COUNTIFS(DECISIONS!$A$6:$A$205,C97,DECISIONS!$C$6:$C$205,"REFUSE STRONGER CLAIM")=1),"COMPATIBLE","REVIEW")))))))))</x:f>
      </x:c>
      <x:c r="L97" s="21" t="str">
        <x:f>IF(A97="","",IF(OR(I97&lt;&gt;"VALID",J97&lt;&gt;"MATCH",K97&lt;&gt;"COMPATIBLE"),"BLOCKED",IF(COUNTIFS(DECISIONS!$A$6:$A$205,C97,DECISIONS!$K$6:$K$205,"READY")=1,"READY","UNRESOLVED")))</x:f>
      </x:c>
    </x:row>
    <x:row r="98">
      <x:c r="A98" s="17"/>
      <x:c r="B98" s="17"/>
      <x:c r="C98" s="17"/>
      <x:c r="D98" s="17"/>
      <x:c r="E98" s="17"/>
      <x:c r="F98" s="17"/>
      <x:c r="G98" s="17"/>
      <x:c r="H98" s="21" t="str">
        <x:f>IF(D98="","",IF(AND(COUNTIF(LISTS!$K$2:$K$8,D98)=1,IFERROR(FIND(D98,UPPER(D98)),0)=1),"VALID","INVALID"))</x:f>
      </x:c>
      <x:c r="I98" s="21" t="str">
        <x:f>IF(A98="","",IF(COUNTIF($A$6:$A$205,A98)&gt;1,"INVALID - DUPLICATE ID",IF(AND(COUNTIF(CLAIMS!$A$6:$A$205,B98)=1,COUNTIF(DECISIONS!$A$6:$A$205,C98)=1,H98="VALID"),"VALID","INVALID - CONTROL / ID")))</x:f>
      </x:c>
      <x:c r="J98" s="21" t="str">
        <x:f>IF(A98="","",IF(COUNTIFS(DECISIONS!$A$6:$A$205,C98,DECISIONS!$B$6:$B$205,B98)=1,"MATCH","MISMATCH"))</x:f>
      </x:c>
      <x:c r="K98" s="21" t="str">
        <x:f>IF(A98="","",IF(J98&lt;&gt;"MATCH","INCOMPATIBLE",IF(AND(D98="OFFICIAL STATUS UPDATE",COUNTIFS(DECISIONS!$A$6:$A$205,C98,DECISIONS!$C$6:$C$205,"PUBLISH OFFICIAL STATUS")=1),"COMPATIBLE",IF(AND(D98="SERVICE / ACCESS CONTENT",COUNTIFS(DECISIONS!$A$6:$A$205,C98,DECISIONS!$C$6:$C$205,"PUBLISH SERVICE FACT")=1),"COMPATIBLE",IF(AND(D98="SCOPED EVIDENCE CONTEXT",COUNTIFS(DECISIONS!$A$6:$A$205,C98,DECISIONS!$C$6:$C$205,"PUBLISH SCOPED CONTEXT")=1),"COMPATIBLE",IF(AND(D98="EXPERIENCE RESEARCH",COUNTIFS(DECISIONS!$A$6:$A$205,C98,DECISIONS!$C$6:$C$205,"REFERENCE ONLY")=1),"COMPATIBLE",IF(AND(D98="DISCOVERY RESEARCH",COUNTIFS(DECISIONS!$A$6:$A$205,C98,DECISIONS!$C$6:$C$205,"DISCOVERY ONLY")=1),"COMPATIBLE",IF(AND(D98="SPECIALIST ESCALATION",COUNTIFS(DECISIONS!$A$6:$A$205,C98,DECISIONS!$C$6:$C$205,"ESCALATE")=1),"COMPATIBLE",IF(AND(D98="NO PUBLICATION / MONITOR",COUNTIFS(DECISIONS!$A$6:$A$205,C98,DECISIONS!$C$6:$C$205,"REFUSE STRONGER CLAIM")=1),"COMPATIBLE","REVIEW")))))))))</x:f>
      </x:c>
      <x:c r="L98" s="21" t="str">
        <x:f>IF(A98="","",IF(OR(I98&lt;&gt;"VALID",J98&lt;&gt;"MATCH",K98&lt;&gt;"COMPATIBLE"),"BLOCKED",IF(COUNTIFS(DECISIONS!$A$6:$A$205,C98,DECISIONS!$K$6:$K$205,"READY")=1,"READY","UNRESOLVED")))</x:f>
      </x:c>
    </x:row>
    <x:row r="99">
      <x:c r="A99" s="17"/>
      <x:c r="B99" s="17"/>
      <x:c r="C99" s="17"/>
      <x:c r="D99" s="17"/>
      <x:c r="E99" s="17"/>
      <x:c r="F99" s="17"/>
      <x:c r="G99" s="17"/>
      <x:c r="H99" s="21" t="str">
        <x:f>IF(D99="","",IF(AND(COUNTIF(LISTS!$K$2:$K$8,D99)=1,IFERROR(FIND(D99,UPPER(D99)),0)=1),"VALID","INVALID"))</x:f>
      </x:c>
      <x:c r="I99" s="21" t="str">
        <x:f>IF(A99="","",IF(COUNTIF($A$6:$A$205,A99)&gt;1,"INVALID - DUPLICATE ID",IF(AND(COUNTIF(CLAIMS!$A$6:$A$205,B99)=1,COUNTIF(DECISIONS!$A$6:$A$205,C99)=1,H99="VALID"),"VALID","INVALID - CONTROL / ID")))</x:f>
      </x:c>
      <x:c r="J99" s="21" t="str">
        <x:f>IF(A99="","",IF(COUNTIFS(DECISIONS!$A$6:$A$205,C99,DECISIONS!$B$6:$B$205,B99)=1,"MATCH","MISMATCH"))</x:f>
      </x:c>
      <x:c r="K99" s="21" t="str">
        <x:f>IF(A99="","",IF(J99&lt;&gt;"MATCH","INCOMPATIBLE",IF(AND(D99="OFFICIAL STATUS UPDATE",COUNTIFS(DECISIONS!$A$6:$A$205,C99,DECISIONS!$C$6:$C$205,"PUBLISH OFFICIAL STATUS")=1),"COMPATIBLE",IF(AND(D99="SERVICE / ACCESS CONTENT",COUNTIFS(DECISIONS!$A$6:$A$205,C99,DECISIONS!$C$6:$C$205,"PUBLISH SERVICE FACT")=1),"COMPATIBLE",IF(AND(D99="SCOPED EVIDENCE CONTEXT",COUNTIFS(DECISIONS!$A$6:$A$205,C99,DECISIONS!$C$6:$C$205,"PUBLISH SCOPED CONTEXT")=1),"COMPATIBLE",IF(AND(D99="EXPERIENCE RESEARCH",COUNTIFS(DECISIONS!$A$6:$A$205,C99,DECISIONS!$C$6:$C$205,"REFERENCE ONLY")=1),"COMPATIBLE",IF(AND(D99="DISCOVERY RESEARCH",COUNTIFS(DECISIONS!$A$6:$A$205,C99,DECISIONS!$C$6:$C$205,"DISCOVERY ONLY")=1),"COMPATIBLE",IF(AND(D99="SPECIALIST ESCALATION",COUNTIFS(DECISIONS!$A$6:$A$205,C99,DECISIONS!$C$6:$C$205,"ESCALATE")=1),"COMPATIBLE",IF(AND(D99="NO PUBLICATION / MONITOR",COUNTIFS(DECISIONS!$A$6:$A$205,C99,DECISIONS!$C$6:$C$205,"REFUSE STRONGER CLAIM")=1),"COMPATIBLE","REVIEW")))))))))</x:f>
      </x:c>
      <x:c r="L99" s="21" t="str">
        <x:f>IF(A99="","",IF(OR(I99&lt;&gt;"VALID",J99&lt;&gt;"MATCH",K99&lt;&gt;"COMPATIBLE"),"BLOCKED",IF(COUNTIFS(DECISIONS!$A$6:$A$205,C99,DECISIONS!$K$6:$K$205,"READY")=1,"READY","UNRESOLVED")))</x:f>
      </x:c>
    </x:row>
    <x:row r="100">
      <x:c r="A100" s="17"/>
      <x:c r="B100" s="17"/>
      <x:c r="C100" s="17"/>
      <x:c r="D100" s="17"/>
      <x:c r="E100" s="17"/>
      <x:c r="F100" s="17"/>
      <x:c r="G100" s="17"/>
      <x:c r="H100" s="21" t="str">
        <x:f>IF(D100="","",IF(AND(COUNTIF(LISTS!$K$2:$K$8,D100)=1,IFERROR(FIND(D100,UPPER(D100)),0)=1),"VALID","INVALID"))</x:f>
      </x:c>
      <x:c r="I100" s="21" t="str">
        <x:f>IF(A100="","",IF(COUNTIF($A$6:$A$205,A100)&gt;1,"INVALID - DUPLICATE ID",IF(AND(COUNTIF(CLAIMS!$A$6:$A$205,B100)=1,COUNTIF(DECISIONS!$A$6:$A$205,C100)=1,H100="VALID"),"VALID","INVALID - CONTROL / ID")))</x:f>
      </x:c>
      <x:c r="J100" s="21" t="str">
        <x:f>IF(A100="","",IF(COUNTIFS(DECISIONS!$A$6:$A$205,C100,DECISIONS!$B$6:$B$205,B100)=1,"MATCH","MISMATCH"))</x:f>
      </x:c>
      <x:c r="K100" s="21" t="str">
        <x:f>IF(A100="","",IF(J100&lt;&gt;"MATCH","INCOMPATIBLE",IF(AND(D100="OFFICIAL STATUS UPDATE",COUNTIFS(DECISIONS!$A$6:$A$205,C100,DECISIONS!$C$6:$C$205,"PUBLISH OFFICIAL STATUS")=1),"COMPATIBLE",IF(AND(D100="SERVICE / ACCESS CONTENT",COUNTIFS(DECISIONS!$A$6:$A$205,C100,DECISIONS!$C$6:$C$205,"PUBLISH SERVICE FACT")=1),"COMPATIBLE",IF(AND(D100="SCOPED EVIDENCE CONTEXT",COUNTIFS(DECISIONS!$A$6:$A$205,C100,DECISIONS!$C$6:$C$205,"PUBLISH SCOPED CONTEXT")=1),"COMPATIBLE",IF(AND(D100="EXPERIENCE RESEARCH",COUNTIFS(DECISIONS!$A$6:$A$205,C100,DECISIONS!$C$6:$C$205,"REFERENCE ONLY")=1),"COMPATIBLE",IF(AND(D100="DISCOVERY RESEARCH",COUNTIFS(DECISIONS!$A$6:$A$205,C100,DECISIONS!$C$6:$C$205,"DISCOVERY ONLY")=1),"COMPATIBLE",IF(AND(D100="SPECIALIST ESCALATION",COUNTIFS(DECISIONS!$A$6:$A$205,C100,DECISIONS!$C$6:$C$205,"ESCALATE")=1),"COMPATIBLE",IF(AND(D100="NO PUBLICATION / MONITOR",COUNTIFS(DECISIONS!$A$6:$A$205,C100,DECISIONS!$C$6:$C$205,"REFUSE STRONGER CLAIM")=1),"COMPATIBLE","REVIEW")))))))))</x:f>
      </x:c>
      <x:c r="L100" s="21" t="str">
        <x:f>IF(A100="","",IF(OR(I100&lt;&gt;"VALID",J100&lt;&gt;"MATCH",K100&lt;&gt;"COMPATIBLE"),"BLOCKED",IF(COUNTIFS(DECISIONS!$A$6:$A$205,C100,DECISIONS!$K$6:$K$205,"READY")=1,"READY","UNRESOLVED")))</x:f>
      </x:c>
    </x:row>
    <x:row r="101">
      <x:c r="A101" s="17"/>
      <x:c r="B101" s="17"/>
      <x:c r="C101" s="17"/>
      <x:c r="D101" s="17"/>
      <x:c r="E101" s="17"/>
      <x:c r="F101" s="17"/>
      <x:c r="G101" s="17"/>
      <x:c r="H101" s="21" t="str">
        <x:f>IF(D101="","",IF(AND(COUNTIF(LISTS!$K$2:$K$8,D101)=1,IFERROR(FIND(D101,UPPER(D101)),0)=1),"VALID","INVALID"))</x:f>
      </x:c>
      <x:c r="I101" s="21" t="str">
        <x:f>IF(A101="","",IF(COUNTIF($A$6:$A$205,A101)&gt;1,"INVALID - DUPLICATE ID",IF(AND(COUNTIF(CLAIMS!$A$6:$A$205,B101)=1,COUNTIF(DECISIONS!$A$6:$A$205,C101)=1,H101="VALID"),"VALID","INVALID - CONTROL / ID")))</x:f>
      </x:c>
      <x:c r="J101" s="21" t="str">
        <x:f>IF(A101="","",IF(COUNTIFS(DECISIONS!$A$6:$A$205,C101,DECISIONS!$B$6:$B$205,B101)=1,"MATCH","MISMATCH"))</x:f>
      </x:c>
      <x:c r="K101" s="21" t="str">
        <x:f>IF(A101="","",IF(J101&lt;&gt;"MATCH","INCOMPATIBLE",IF(AND(D101="OFFICIAL STATUS UPDATE",COUNTIFS(DECISIONS!$A$6:$A$205,C101,DECISIONS!$C$6:$C$205,"PUBLISH OFFICIAL STATUS")=1),"COMPATIBLE",IF(AND(D101="SERVICE / ACCESS CONTENT",COUNTIFS(DECISIONS!$A$6:$A$205,C101,DECISIONS!$C$6:$C$205,"PUBLISH SERVICE FACT")=1),"COMPATIBLE",IF(AND(D101="SCOPED EVIDENCE CONTEXT",COUNTIFS(DECISIONS!$A$6:$A$205,C101,DECISIONS!$C$6:$C$205,"PUBLISH SCOPED CONTEXT")=1),"COMPATIBLE",IF(AND(D101="EXPERIENCE RESEARCH",COUNTIFS(DECISIONS!$A$6:$A$205,C101,DECISIONS!$C$6:$C$205,"REFERENCE ONLY")=1),"COMPATIBLE",IF(AND(D101="DISCOVERY RESEARCH",COUNTIFS(DECISIONS!$A$6:$A$205,C101,DECISIONS!$C$6:$C$205,"DISCOVERY ONLY")=1),"COMPATIBLE",IF(AND(D101="SPECIALIST ESCALATION",COUNTIFS(DECISIONS!$A$6:$A$205,C101,DECISIONS!$C$6:$C$205,"ESCALATE")=1),"COMPATIBLE",IF(AND(D101="NO PUBLICATION / MONITOR",COUNTIFS(DECISIONS!$A$6:$A$205,C101,DECISIONS!$C$6:$C$205,"REFUSE STRONGER CLAIM")=1),"COMPATIBLE","REVIEW")))))))))</x:f>
      </x:c>
      <x:c r="L101" s="21" t="str">
        <x:f>IF(A101="","",IF(OR(I101&lt;&gt;"VALID",J101&lt;&gt;"MATCH",K101&lt;&gt;"COMPATIBLE"),"BLOCKED",IF(COUNTIFS(DECISIONS!$A$6:$A$205,C101,DECISIONS!$K$6:$K$205,"READY")=1,"READY","UNRESOLVED")))</x:f>
      </x:c>
    </x:row>
    <x:row r="102">
      <x:c r="A102" s="17"/>
      <x:c r="B102" s="17"/>
      <x:c r="C102" s="17"/>
      <x:c r="D102" s="17"/>
      <x:c r="E102" s="17"/>
      <x:c r="F102" s="17"/>
      <x:c r="G102" s="17"/>
      <x:c r="H102" s="21" t="str">
        <x:f>IF(D102="","",IF(AND(COUNTIF(LISTS!$K$2:$K$8,D102)=1,IFERROR(FIND(D102,UPPER(D102)),0)=1),"VALID","INVALID"))</x:f>
      </x:c>
      <x:c r="I102" s="21" t="str">
        <x:f>IF(A102="","",IF(COUNTIF($A$6:$A$205,A102)&gt;1,"INVALID - DUPLICATE ID",IF(AND(COUNTIF(CLAIMS!$A$6:$A$205,B102)=1,COUNTIF(DECISIONS!$A$6:$A$205,C102)=1,H102="VALID"),"VALID","INVALID - CONTROL / ID")))</x:f>
      </x:c>
      <x:c r="J102" s="21" t="str">
        <x:f>IF(A102="","",IF(COUNTIFS(DECISIONS!$A$6:$A$205,C102,DECISIONS!$B$6:$B$205,B102)=1,"MATCH","MISMATCH"))</x:f>
      </x:c>
      <x:c r="K102" s="21" t="str">
        <x:f>IF(A102="","",IF(J102&lt;&gt;"MATCH","INCOMPATIBLE",IF(AND(D102="OFFICIAL STATUS UPDATE",COUNTIFS(DECISIONS!$A$6:$A$205,C102,DECISIONS!$C$6:$C$205,"PUBLISH OFFICIAL STATUS")=1),"COMPATIBLE",IF(AND(D102="SERVICE / ACCESS CONTENT",COUNTIFS(DECISIONS!$A$6:$A$205,C102,DECISIONS!$C$6:$C$205,"PUBLISH SERVICE FACT")=1),"COMPATIBLE",IF(AND(D102="SCOPED EVIDENCE CONTEXT",COUNTIFS(DECISIONS!$A$6:$A$205,C102,DECISIONS!$C$6:$C$205,"PUBLISH SCOPED CONTEXT")=1),"COMPATIBLE",IF(AND(D102="EXPERIENCE RESEARCH",COUNTIFS(DECISIONS!$A$6:$A$205,C102,DECISIONS!$C$6:$C$205,"REFERENCE ONLY")=1),"COMPATIBLE",IF(AND(D102="DISCOVERY RESEARCH",COUNTIFS(DECISIONS!$A$6:$A$205,C102,DECISIONS!$C$6:$C$205,"DISCOVERY ONLY")=1),"COMPATIBLE",IF(AND(D102="SPECIALIST ESCALATION",COUNTIFS(DECISIONS!$A$6:$A$205,C102,DECISIONS!$C$6:$C$205,"ESCALATE")=1),"COMPATIBLE",IF(AND(D102="NO PUBLICATION / MONITOR",COUNTIFS(DECISIONS!$A$6:$A$205,C102,DECISIONS!$C$6:$C$205,"REFUSE STRONGER CLAIM")=1),"COMPATIBLE","REVIEW")))))))))</x:f>
      </x:c>
      <x:c r="L102" s="21" t="str">
        <x:f>IF(A102="","",IF(OR(I102&lt;&gt;"VALID",J102&lt;&gt;"MATCH",K102&lt;&gt;"COMPATIBLE"),"BLOCKED",IF(COUNTIFS(DECISIONS!$A$6:$A$205,C102,DECISIONS!$K$6:$K$205,"READY")=1,"READY","UNRESOLVED")))</x:f>
      </x:c>
    </x:row>
    <x:row r="103">
      <x:c r="A103" s="17"/>
      <x:c r="B103" s="17"/>
      <x:c r="C103" s="17"/>
      <x:c r="D103" s="17"/>
      <x:c r="E103" s="17"/>
      <x:c r="F103" s="17"/>
      <x:c r="G103" s="17"/>
      <x:c r="H103" s="21" t="str">
        <x:f>IF(D103="","",IF(AND(COUNTIF(LISTS!$K$2:$K$8,D103)=1,IFERROR(FIND(D103,UPPER(D103)),0)=1),"VALID","INVALID"))</x:f>
      </x:c>
      <x:c r="I103" s="21" t="str">
        <x:f>IF(A103="","",IF(COUNTIF($A$6:$A$205,A103)&gt;1,"INVALID - DUPLICATE ID",IF(AND(COUNTIF(CLAIMS!$A$6:$A$205,B103)=1,COUNTIF(DECISIONS!$A$6:$A$205,C103)=1,H103="VALID"),"VALID","INVALID - CONTROL / ID")))</x:f>
      </x:c>
      <x:c r="J103" s="21" t="str">
        <x:f>IF(A103="","",IF(COUNTIFS(DECISIONS!$A$6:$A$205,C103,DECISIONS!$B$6:$B$205,B103)=1,"MATCH","MISMATCH"))</x:f>
      </x:c>
      <x:c r="K103" s="21" t="str">
        <x:f>IF(A103="","",IF(J103&lt;&gt;"MATCH","INCOMPATIBLE",IF(AND(D103="OFFICIAL STATUS UPDATE",COUNTIFS(DECISIONS!$A$6:$A$205,C103,DECISIONS!$C$6:$C$205,"PUBLISH OFFICIAL STATUS")=1),"COMPATIBLE",IF(AND(D103="SERVICE / ACCESS CONTENT",COUNTIFS(DECISIONS!$A$6:$A$205,C103,DECISIONS!$C$6:$C$205,"PUBLISH SERVICE FACT")=1),"COMPATIBLE",IF(AND(D103="SCOPED EVIDENCE CONTEXT",COUNTIFS(DECISIONS!$A$6:$A$205,C103,DECISIONS!$C$6:$C$205,"PUBLISH SCOPED CONTEXT")=1),"COMPATIBLE",IF(AND(D103="EXPERIENCE RESEARCH",COUNTIFS(DECISIONS!$A$6:$A$205,C103,DECISIONS!$C$6:$C$205,"REFERENCE ONLY")=1),"COMPATIBLE",IF(AND(D103="DISCOVERY RESEARCH",COUNTIFS(DECISIONS!$A$6:$A$205,C103,DECISIONS!$C$6:$C$205,"DISCOVERY ONLY")=1),"COMPATIBLE",IF(AND(D103="SPECIALIST ESCALATION",COUNTIFS(DECISIONS!$A$6:$A$205,C103,DECISIONS!$C$6:$C$205,"ESCALATE")=1),"COMPATIBLE",IF(AND(D103="NO PUBLICATION / MONITOR",COUNTIFS(DECISIONS!$A$6:$A$205,C103,DECISIONS!$C$6:$C$205,"REFUSE STRONGER CLAIM")=1),"COMPATIBLE","REVIEW")))))))))</x:f>
      </x:c>
      <x:c r="L103" s="21" t="str">
        <x:f>IF(A103="","",IF(OR(I103&lt;&gt;"VALID",J103&lt;&gt;"MATCH",K103&lt;&gt;"COMPATIBLE"),"BLOCKED",IF(COUNTIFS(DECISIONS!$A$6:$A$205,C103,DECISIONS!$K$6:$K$205,"READY")=1,"READY","UNRESOLVED")))</x:f>
      </x:c>
    </x:row>
    <x:row r="104">
      <x:c r="A104" s="17"/>
      <x:c r="B104" s="17"/>
      <x:c r="C104" s="17"/>
      <x:c r="D104" s="17"/>
      <x:c r="E104" s="17"/>
      <x:c r="F104" s="17"/>
      <x:c r="G104" s="17"/>
      <x:c r="H104" s="21" t="str">
        <x:f>IF(D104="","",IF(AND(COUNTIF(LISTS!$K$2:$K$8,D104)=1,IFERROR(FIND(D104,UPPER(D104)),0)=1),"VALID","INVALID"))</x:f>
      </x:c>
      <x:c r="I104" s="21" t="str">
        <x:f>IF(A104="","",IF(COUNTIF($A$6:$A$205,A104)&gt;1,"INVALID - DUPLICATE ID",IF(AND(COUNTIF(CLAIMS!$A$6:$A$205,B104)=1,COUNTIF(DECISIONS!$A$6:$A$205,C104)=1,H104="VALID"),"VALID","INVALID - CONTROL / ID")))</x:f>
      </x:c>
      <x:c r="J104" s="21" t="str">
        <x:f>IF(A104="","",IF(COUNTIFS(DECISIONS!$A$6:$A$205,C104,DECISIONS!$B$6:$B$205,B104)=1,"MATCH","MISMATCH"))</x:f>
      </x:c>
      <x:c r="K104" s="21" t="str">
        <x:f>IF(A104="","",IF(J104&lt;&gt;"MATCH","INCOMPATIBLE",IF(AND(D104="OFFICIAL STATUS UPDATE",COUNTIFS(DECISIONS!$A$6:$A$205,C104,DECISIONS!$C$6:$C$205,"PUBLISH OFFICIAL STATUS")=1),"COMPATIBLE",IF(AND(D104="SERVICE / ACCESS CONTENT",COUNTIFS(DECISIONS!$A$6:$A$205,C104,DECISIONS!$C$6:$C$205,"PUBLISH SERVICE FACT")=1),"COMPATIBLE",IF(AND(D104="SCOPED EVIDENCE CONTEXT",COUNTIFS(DECISIONS!$A$6:$A$205,C104,DECISIONS!$C$6:$C$205,"PUBLISH SCOPED CONTEXT")=1),"COMPATIBLE",IF(AND(D104="EXPERIENCE RESEARCH",COUNTIFS(DECISIONS!$A$6:$A$205,C104,DECISIONS!$C$6:$C$205,"REFERENCE ONLY")=1),"COMPATIBLE",IF(AND(D104="DISCOVERY RESEARCH",COUNTIFS(DECISIONS!$A$6:$A$205,C104,DECISIONS!$C$6:$C$205,"DISCOVERY ONLY")=1),"COMPATIBLE",IF(AND(D104="SPECIALIST ESCALATION",COUNTIFS(DECISIONS!$A$6:$A$205,C104,DECISIONS!$C$6:$C$205,"ESCALATE")=1),"COMPATIBLE",IF(AND(D104="NO PUBLICATION / MONITOR",COUNTIFS(DECISIONS!$A$6:$A$205,C104,DECISIONS!$C$6:$C$205,"REFUSE STRONGER CLAIM")=1),"COMPATIBLE","REVIEW")))))))))</x:f>
      </x:c>
      <x:c r="L104" s="21" t="str">
        <x:f>IF(A104="","",IF(OR(I104&lt;&gt;"VALID",J104&lt;&gt;"MATCH",K104&lt;&gt;"COMPATIBLE"),"BLOCKED",IF(COUNTIFS(DECISIONS!$A$6:$A$205,C104,DECISIONS!$K$6:$K$205,"READY")=1,"READY","UNRESOLVED")))</x:f>
      </x:c>
    </x:row>
    <x:row r="105">
      <x:c r="A105" s="17"/>
      <x:c r="B105" s="17"/>
      <x:c r="C105" s="17"/>
      <x:c r="D105" s="17"/>
      <x:c r="E105" s="17"/>
      <x:c r="F105" s="17"/>
      <x:c r="G105" s="17"/>
      <x:c r="H105" s="21" t="str">
        <x:f>IF(D105="","",IF(AND(COUNTIF(LISTS!$K$2:$K$8,D105)=1,IFERROR(FIND(D105,UPPER(D105)),0)=1),"VALID","INVALID"))</x:f>
      </x:c>
      <x:c r="I105" s="21" t="str">
        <x:f>IF(A105="","",IF(COUNTIF($A$6:$A$205,A105)&gt;1,"INVALID - DUPLICATE ID",IF(AND(COUNTIF(CLAIMS!$A$6:$A$205,B105)=1,COUNTIF(DECISIONS!$A$6:$A$205,C105)=1,H105="VALID"),"VALID","INVALID - CONTROL / ID")))</x:f>
      </x:c>
      <x:c r="J105" s="21" t="str">
        <x:f>IF(A105="","",IF(COUNTIFS(DECISIONS!$A$6:$A$205,C105,DECISIONS!$B$6:$B$205,B105)=1,"MATCH","MISMATCH"))</x:f>
      </x:c>
      <x:c r="K105" s="21" t="str">
        <x:f>IF(A105="","",IF(J105&lt;&gt;"MATCH","INCOMPATIBLE",IF(AND(D105="OFFICIAL STATUS UPDATE",COUNTIFS(DECISIONS!$A$6:$A$205,C105,DECISIONS!$C$6:$C$205,"PUBLISH OFFICIAL STATUS")=1),"COMPATIBLE",IF(AND(D105="SERVICE / ACCESS CONTENT",COUNTIFS(DECISIONS!$A$6:$A$205,C105,DECISIONS!$C$6:$C$205,"PUBLISH SERVICE FACT")=1),"COMPATIBLE",IF(AND(D105="SCOPED EVIDENCE CONTEXT",COUNTIFS(DECISIONS!$A$6:$A$205,C105,DECISIONS!$C$6:$C$205,"PUBLISH SCOPED CONTEXT")=1),"COMPATIBLE",IF(AND(D105="EXPERIENCE RESEARCH",COUNTIFS(DECISIONS!$A$6:$A$205,C105,DECISIONS!$C$6:$C$205,"REFERENCE ONLY")=1),"COMPATIBLE",IF(AND(D105="DISCOVERY RESEARCH",COUNTIFS(DECISIONS!$A$6:$A$205,C105,DECISIONS!$C$6:$C$205,"DISCOVERY ONLY")=1),"COMPATIBLE",IF(AND(D105="SPECIALIST ESCALATION",COUNTIFS(DECISIONS!$A$6:$A$205,C105,DECISIONS!$C$6:$C$205,"ESCALATE")=1),"COMPATIBLE",IF(AND(D105="NO PUBLICATION / MONITOR",COUNTIFS(DECISIONS!$A$6:$A$205,C105,DECISIONS!$C$6:$C$205,"REFUSE STRONGER CLAIM")=1),"COMPATIBLE","REVIEW")))))))))</x:f>
      </x:c>
      <x:c r="L105" s="21" t="str">
        <x:f>IF(A105="","",IF(OR(I105&lt;&gt;"VALID",J105&lt;&gt;"MATCH",K105&lt;&gt;"COMPATIBLE"),"BLOCKED",IF(COUNTIFS(DECISIONS!$A$6:$A$205,C105,DECISIONS!$K$6:$K$205,"READY")=1,"READY","UNRESOLVED")))</x:f>
      </x:c>
    </x:row>
    <x:row r="106">
      <x:c r="A106" s="17"/>
      <x:c r="B106" s="17"/>
      <x:c r="C106" s="17"/>
      <x:c r="D106" s="17"/>
      <x:c r="E106" s="17"/>
      <x:c r="F106" s="17"/>
      <x:c r="G106" s="17"/>
      <x:c r="H106" s="21" t="str">
        <x:f>IF(D106="","",IF(AND(COUNTIF(LISTS!$K$2:$K$8,D106)=1,IFERROR(FIND(D106,UPPER(D106)),0)=1),"VALID","INVALID"))</x:f>
      </x:c>
      <x:c r="I106" s="21" t="str">
        <x:f>IF(A106="","",IF(COUNTIF($A$6:$A$205,A106)&gt;1,"INVALID - DUPLICATE ID",IF(AND(COUNTIF(CLAIMS!$A$6:$A$205,B106)=1,COUNTIF(DECISIONS!$A$6:$A$205,C106)=1,H106="VALID"),"VALID","INVALID - CONTROL / ID")))</x:f>
      </x:c>
      <x:c r="J106" s="21" t="str">
        <x:f>IF(A106="","",IF(COUNTIFS(DECISIONS!$A$6:$A$205,C106,DECISIONS!$B$6:$B$205,B106)=1,"MATCH","MISMATCH"))</x:f>
      </x:c>
      <x:c r="K106" s="21" t="str">
        <x:f>IF(A106="","",IF(J106&lt;&gt;"MATCH","INCOMPATIBLE",IF(AND(D106="OFFICIAL STATUS UPDATE",COUNTIFS(DECISIONS!$A$6:$A$205,C106,DECISIONS!$C$6:$C$205,"PUBLISH OFFICIAL STATUS")=1),"COMPATIBLE",IF(AND(D106="SERVICE / ACCESS CONTENT",COUNTIFS(DECISIONS!$A$6:$A$205,C106,DECISIONS!$C$6:$C$205,"PUBLISH SERVICE FACT")=1),"COMPATIBLE",IF(AND(D106="SCOPED EVIDENCE CONTEXT",COUNTIFS(DECISIONS!$A$6:$A$205,C106,DECISIONS!$C$6:$C$205,"PUBLISH SCOPED CONTEXT")=1),"COMPATIBLE",IF(AND(D106="EXPERIENCE RESEARCH",COUNTIFS(DECISIONS!$A$6:$A$205,C106,DECISIONS!$C$6:$C$205,"REFERENCE ONLY")=1),"COMPATIBLE",IF(AND(D106="DISCOVERY RESEARCH",COUNTIFS(DECISIONS!$A$6:$A$205,C106,DECISIONS!$C$6:$C$205,"DISCOVERY ONLY")=1),"COMPATIBLE",IF(AND(D106="SPECIALIST ESCALATION",COUNTIFS(DECISIONS!$A$6:$A$205,C106,DECISIONS!$C$6:$C$205,"ESCALATE")=1),"COMPATIBLE",IF(AND(D106="NO PUBLICATION / MONITOR",COUNTIFS(DECISIONS!$A$6:$A$205,C106,DECISIONS!$C$6:$C$205,"REFUSE STRONGER CLAIM")=1),"COMPATIBLE","REVIEW")))))))))</x:f>
      </x:c>
      <x:c r="L106" s="21" t="str">
        <x:f>IF(A106="","",IF(OR(I106&lt;&gt;"VALID",J106&lt;&gt;"MATCH",K106&lt;&gt;"COMPATIBLE"),"BLOCKED",IF(COUNTIFS(DECISIONS!$A$6:$A$205,C106,DECISIONS!$K$6:$K$205,"READY")=1,"READY","UNRESOLVED")))</x:f>
      </x:c>
    </x:row>
    <x:row r="107">
      <x:c r="A107" s="17"/>
      <x:c r="B107" s="17"/>
      <x:c r="C107" s="17"/>
      <x:c r="D107" s="17"/>
      <x:c r="E107" s="17"/>
      <x:c r="F107" s="17"/>
      <x:c r="G107" s="17"/>
      <x:c r="H107" s="21" t="str">
        <x:f>IF(D107="","",IF(AND(COUNTIF(LISTS!$K$2:$K$8,D107)=1,IFERROR(FIND(D107,UPPER(D107)),0)=1),"VALID","INVALID"))</x:f>
      </x:c>
      <x:c r="I107" s="21" t="str">
        <x:f>IF(A107="","",IF(COUNTIF($A$6:$A$205,A107)&gt;1,"INVALID - DUPLICATE ID",IF(AND(COUNTIF(CLAIMS!$A$6:$A$205,B107)=1,COUNTIF(DECISIONS!$A$6:$A$205,C107)=1,H107="VALID"),"VALID","INVALID - CONTROL / ID")))</x:f>
      </x:c>
      <x:c r="J107" s="21" t="str">
        <x:f>IF(A107="","",IF(COUNTIFS(DECISIONS!$A$6:$A$205,C107,DECISIONS!$B$6:$B$205,B107)=1,"MATCH","MISMATCH"))</x:f>
      </x:c>
      <x:c r="K107" s="21" t="str">
        <x:f>IF(A107="","",IF(J107&lt;&gt;"MATCH","INCOMPATIBLE",IF(AND(D107="OFFICIAL STATUS UPDATE",COUNTIFS(DECISIONS!$A$6:$A$205,C107,DECISIONS!$C$6:$C$205,"PUBLISH OFFICIAL STATUS")=1),"COMPATIBLE",IF(AND(D107="SERVICE / ACCESS CONTENT",COUNTIFS(DECISIONS!$A$6:$A$205,C107,DECISIONS!$C$6:$C$205,"PUBLISH SERVICE FACT")=1),"COMPATIBLE",IF(AND(D107="SCOPED EVIDENCE CONTEXT",COUNTIFS(DECISIONS!$A$6:$A$205,C107,DECISIONS!$C$6:$C$205,"PUBLISH SCOPED CONTEXT")=1),"COMPATIBLE",IF(AND(D107="EXPERIENCE RESEARCH",COUNTIFS(DECISIONS!$A$6:$A$205,C107,DECISIONS!$C$6:$C$205,"REFERENCE ONLY")=1),"COMPATIBLE",IF(AND(D107="DISCOVERY RESEARCH",COUNTIFS(DECISIONS!$A$6:$A$205,C107,DECISIONS!$C$6:$C$205,"DISCOVERY ONLY")=1),"COMPATIBLE",IF(AND(D107="SPECIALIST ESCALATION",COUNTIFS(DECISIONS!$A$6:$A$205,C107,DECISIONS!$C$6:$C$205,"ESCALATE")=1),"COMPATIBLE",IF(AND(D107="NO PUBLICATION / MONITOR",COUNTIFS(DECISIONS!$A$6:$A$205,C107,DECISIONS!$C$6:$C$205,"REFUSE STRONGER CLAIM")=1),"COMPATIBLE","REVIEW")))))))))</x:f>
      </x:c>
      <x:c r="L107" s="21" t="str">
        <x:f>IF(A107="","",IF(OR(I107&lt;&gt;"VALID",J107&lt;&gt;"MATCH",K107&lt;&gt;"COMPATIBLE"),"BLOCKED",IF(COUNTIFS(DECISIONS!$A$6:$A$205,C107,DECISIONS!$K$6:$K$205,"READY")=1,"READY","UNRESOLVED")))</x:f>
      </x:c>
    </x:row>
    <x:row r="108">
      <x:c r="A108" s="17"/>
      <x:c r="B108" s="17"/>
      <x:c r="C108" s="17"/>
      <x:c r="D108" s="17"/>
      <x:c r="E108" s="17"/>
      <x:c r="F108" s="17"/>
      <x:c r="G108" s="17"/>
      <x:c r="H108" s="21" t="str">
        <x:f>IF(D108="","",IF(AND(COUNTIF(LISTS!$K$2:$K$8,D108)=1,IFERROR(FIND(D108,UPPER(D108)),0)=1),"VALID","INVALID"))</x:f>
      </x:c>
      <x:c r="I108" s="21" t="str">
        <x:f>IF(A108="","",IF(COUNTIF($A$6:$A$205,A108)&gt;1,"INVALID - DUPLICATE ID",IF(AND(COUNTIF(CLAIMS!$A$6:$A$205,B108)=1,COUNTIF(DECISIONS!$A$6:$A$205,C108)=1,H108="VALID"),"VALID","INVALID - CONTROL / ID")))</x:f>
      </x:c>
      <x:c r="J108" s="21" t="str">
        <x:f>IF(A108="","",IF(COUNTIFS(DECISIONS!$A$6:$A$205,C108,DECISIONS!$B$6:$B$205,B108)=1,"MATCH","MISMATCH"))</x:f>
      </x:c>
      <x:c r="K108" s="21" t="str">
        <x:f>IF(A108="","",IF(J108&lt;&gt;"MATCH","INCOMPATIBLE",IF(AND(D108="OFFICIAL STATUS UPDATE",COUNTIFS(DECISIONS!$A$6:$A$205,C108,DECISIONS!$C$6:$C$205,"PUBLISH OFFICIAL STATUS")=1),"COMPATIBLE",IF(AND(D108="SERVICE / ACCESS CONTENT",COUNTIFS(DECISIONS!$A$6:$A$205,C108,DECISIONS!$C$6:$C$205,"PUBLISH SERVICE FACT")=1),"COMPATIBLE",IF(AND(D108="SCOPED EVIDENCE CONTEXT",COUNTIFS(DECISIONS!$A$6:$A$205,C108,DECISIONS!$C$6:$C$205,"PUBLISH SCOPED CONTEXT")=1),"COMPATIBLE",IF(AND(D108="EXPERIENCE RESEARCH",COUNTIFS(DECISIONS!$A$6:$A$205,C108,DECISIONS!$C$6:$C$205,"REFERENCE ONLY")=1),"COMPATIBLE",IF(AND(D108="DISCOVERY RESEARCH",COUNTIFS(DECISIONS!$A$6:$A$205,C108,DECISIONS!$C$6:$C$205,"DISCOVERY ONLY")=1),"COMPATIBLE",IF(AND(D108="SPECIALIST ESCALATION",COUNTIFS(DECISIONS!$A$6:$A$205,C108,DECISIONS!$C$6:$C$205,"ESCALATE")=1),"COMPATIBLE",IF(AND(D108="NO PUBLICATION / MONITOR",COUNTIFS(DECISIONS!$A$6:$A$205,C108,DECISIONS!$C$6:$C$205,"REFUSE STRONGER CLAIM")=1),"COMPATIBLE","REVIEW")))))))))</x:f>
      </x:c>
      <x:c r="L108" s="21" t="str">
        <x:f>IF(A108="","",IF(OR(I108&lt;&gt;"VALID",J108&lt;&gt;"MATCH",K108&lt;&gt;"COMPATIBLE"),"BLOCKED",IF(COUNTIFS(DECISIONS!$A$6:$A$205,C108,DECISIONS!$K$6:$K$205,"READY")=1,"READY","UNRESOLVED")))</x:f>
      </x:c>
    </x:row>
    <x:row r="109">
      <x:c r="A109" s="17"/>
      <x:c r="B109" s="17"/>
      <x:c r="C109" s="17"/>
      <x:c r="D109" s="17"/>
      <x:c r="E109" s="17"/>
      <x:c r="F109" s="17"/>
      <x:c r="G109" s="17"/>
      <x:c r="H109" s="21" t="str">
        <x:f>IF(D109="","",IF(AND(COUNTIF(LISTS!$K$2:$K$8,D109)=1,IFERROR(FIND(D109,UPPER(D109)),0)=1),"VALID","INVALID"))</x:f>
      </x:c>
      <x:c r="I109" s="21" t="str">
        <x:f>IF(A109="","",IF(COUNTIF($A$6:$A$205,A109)&gt;1,"INVALID - DUPLICATE ID",IF(AND(COUNTIF(CLAIMS!$A$6:$A$205,B109)=1,COUNTIF(DECISIONS!$A$6:$A$205,C109)=1,H109="VALID"),"VALID","INVALID - CONTROL / ID")))</x:f>
      </x:c>
      <x:c r="J109" s="21" t="str">
        <x:f>IF(A109="","",IF(COUNTIFS(DECISIONS!$A$6:$A$205,C109,DECISIONS!$B$6:$B$205,B109)=1,"MATCH","MISMATCH"))</x:f>
      </x:c>
      <x:c r="K109" s="21" t="str">
        <x:f>IF(A109="","",IF(J109&lt;&gt;"MATCH","INCOMPATIBLE",IF(AND(D109="OFFICIAL STATUS UPDATE",COUNTIFS(DECISIONS!$A$6:$A$205,C109,DECISIONS!$C$6:$C$205,"PUBLISH OFFICIAL STATUS")=1),"COMPATIBLE",IF(AND(D109="SERVICE / ACCESS CONTENT",COUNTIFS(DECISIONS!$A$6:$A$205,C109,DECISIONS!$C$6:$C$205,"PUBLISH SERVICE FACT")=1),"COMPATIBLE",IF(AND(D109="SCOPED EVIDENCE CONTEXT",COUNTIFS(DECISIONS!$A$6:$A$205,C109,DECISIONS!$C$6:$C$205,"PUBLISH SCOPED CONTEXT")=1),"COMPATIBLE",IF(AND(D109="EXPERIENCE RESEARCH",COUNTIFS(DECISIONS!$A$6:$A$205,C109,DECISIONS!$C$6:$C$205,"REFERENCE ONLY")=1),"COMPATIBLE",IF(AND(D109="DISCOVERY RESEARCH",COUNTIFS(DECISIONS!$A$6:$A$205,C109,DECISIONS!$C$6:$C$205,"DISCOVERY ONLY")=1),"COMPATIBLE",IF(AND(D109="SPECIALIST ESCALATION",COUNTIFS(DECISIONS!$A$6:$A$205,C109,DECISIONS!$C$6:$C$205,"ESCALATE")=1),"COMPATIBLE",IF(AND(D109="NO PUBLICATION / MONITOR",COUNTIFS(DECISIONS!$A$6:$A$205,C109,DECISIONS!$C$6:$C$205,"REFUSE STRONGER CLAIM")=1),"COMPATIBLE","REVIEW")))))))))</x:f>
      </x:c>
      <x:c r="L109" s="21" t="str">
        <x:f>IF(A109="","",IF(OR(I109&lt;&gt;"VALID",J109&lt;&gt;"MATCH",K109&lt;&gt;"COMPATIBLE"),"BLOCKED",IF(COUNTIFS(DECISIONS!$A$6:$A$205,C109,DECISIONS!$K$6:$K$205,"READY")=1,"READY","UNRESOLVED")))</x:f>
      </x:c>
    </x:row>
    <x:row r="110">
      <x:c r="A110" s="17"/>
      <x:c r="B110" s="17"/>
      <x:c r="C110" s="17"/>
      <x:c r="D110" s="17"/>
      <x:c r="E110" s="17"/>
      <x:c r="F110" s="17"/>
      <x:c r="G110" s="17"/>
      <x:c r="H110" s="21" t="str">
        <x:f>IF(D110="","",IF(AND(COUNTIF(LISTS!$K$2:$K$8,D110)=1,IFERROR(FIND(D110,UPPER(D110)),0)=1),"VALID","INVALID"))</x:f>
      </x:c>
      <x:c r="I110" s="21" t="str">
        <x:f>IF(A110="","",IF(COUNTIF($A$6:$A$205,A110)&gt;1,"INVALID - DUPLICATE ID",IF(AND(COUNTIF(CLAIMS!$A$6:$A$205,B110)=1,COUNTIF(DECISIONS!$A$6:$A$205,C110)=1,H110="VALID"),"VALID","INVALID - CONTROL / ID")))</x:f>
      </x:c>
      <x:c r="J110" s="21" t="str">
        <x:f>IF(A110="","",IF(COUNTIFS(DECISIONS!$A$6:$A$205,C110,DECISIONS!$B$6:$B$205,B110)=1,"MATCH","MISMATCH"))</x:f>
      </x:c>
      <x:c r="K110" s="21" t="str">
        <x:f>IF(A110="","",IF(J110&lt;&gt;"MATCH","INCOMPATIBLE",IF(AND(D110="OFFICIAL STATUS UPDATE",COUNTIFS(DECISIONS!$A$6:$A$205,C110,DECISIONS!$C$6:$C$205,"PUBLISH OFFICIAL STATUS")=1),"COMPATIBLE",IF(AND(D110="SERVICE / ACCESS CONTENT",COUNTIFS(DECISIONS!$A$6:$A$205,C110,DECISIONS!$C$6:$C$205,"PUBLISH SERVICE FACT")=1),"COMPATIBLE",IF(AND(D110="SCOPED EVIDENCE CONTEXT",COUNTIFS(DECISIONS!$A$6:$A$205,C110,DECISIONS!$C$6:$C$205,"PUBLISH SCOPED CONTEXT")=1),"COMPATIBLE",IF(AND(D110="EXPERIENCE RESEARCH",COUNTIFS(DECISIONS!$A$6:$A$205,C110,DECISIONS!$C$6:$C$205,"REFERENCE ONLY")=1),"COMPATIBLE",IF(AND(D110="DISCOVERY RESEARCH",COUNTIFS(DECISIONS!$A$6:$A$205,C110,DECISIONS!$C$6:$C$205,"DISCOVERY ONLY")=1),"COMPATIBLE",IF(AND(D110="SPECIALIST ESCALATION",COUNTIFS(DECISIONS!$A$6:$A$205,C110,DECISIONS!$C$6:$C$205,"ESCALATE")=1),"COMPATIBLE",IF(AND(D110="NO PUBLICATION / MONITOR",COUNTIFS(DECISIONS!$A$6:$A$205,C110,DECISIONS!$C$6:$C$205,"REFUSE STRONGER CLAIM")=1),"COMPATIBLE","REVIEW")))))))))</x:f>
      </x:c>
      <x:c r="L110" s="21" t="str">
        <x:f>IF(A110="","",IF(OR(I110&lt;&gt;"VALID",J110&lt;&gt;"MATCH",K110&lt;&gt;"COMPATIBLE"),"BLOCKED",IF(COUNTIFS(DECISIONS!$A$6:$A$205,C110,DECISIONS!$K$6:$K$205,"READY")=1,"READY","UNRESOLVED")))</x:f>
      </x:c>
    </x:row>
    <x:row r="111">
      <x:c r="A111" s="17"/>
      <x:c r="B111" s="17"/>
      <x:c r="C111" s="17"/>
      <x:c r="D111" s="17"/>
      <x:c r="E111" s="17"/>
      <x:c r="F111" s="17"/>
      <x:c r="G111" s="17"/>
      <x:c r="H111" s="21" t="str">
        <x:f>IF(D111="","",IF(AND(COUNTIF(LISTS!$K$2:$K$8,D111)=1,IFERROR(FIND(D111,UPPER(D111)),0)=1),"VALID","INVALID"))</x:f>
      </x:c>
      <x:c r="I111" s="21" t="str">
        <x:f>IF(A111="","",IF(COUNTIF($A$6:$A$205,A111)&gt;1,"INVALID - DUPLICATE ID",IF(AND(COUNTIF(CLAIMS!$A$6:$A$205,B111)=1,COUNTIF(DECISIONS!$A$6:$A$205,C111)=1,H111="VALID"),"VALID","INVALID - CONTROL / ID")))</x:f>
      </x:c>
      <x:c r="J111" s="21" t="str">
        <x:f>IF(A111="","",IF(COUNTIFS(DECISIONS!$A$6:$A$205,C111,DECISIONS!$B$6:$B$205,B111)=1,"MATCH","MISMATCH"))</x:f>
      </x:c>
      <x:c r="K111" s="21" t="str">
        <x:f>IF(A111="","",IF(J111&lt;&gt;"MATCH","INCOMPATIBLE",IF(AND(D111="OFFICIAL STATUS UPDATE",COUNTIFS(DECISIONS!$A$6:$A$205,C111,DECISIONS!$C$6:$C$205,"PUBLISH OFFICIAL STATUS")=1),"COMPATIBLE",IF(AND(D111="SERVICE / ACCESS CONTENT",COUNTIFS(DECISIONS!$A$6:$A$205,C111,DECISIONS!$C$6:$C$205,"PUBLISH SERVICE FACT")=1),"COMPATIBLE",IF(AND(D111="SCOPED EVIDENCE CONTEXT",COUNTIFS(DECISIONS!$A$6:$A$205,C111,DECISIONS!$C$6:$C$205,"PUBLISH SCOPED CONTEXT")=1),"COMPATIBLE",IF(AND(D111="EXPERIENCE RESEARCH",COUNTIFS(DECISIONS!$A$6:$A$205,C111,DECISIONS!$C$6:$C$205,"REFERENCE ONLY")=1),"COMPATIBLE",IF(AND(D111="DISCOVERY RESEARCH",COUNTIFS(DECISIONS!$A$6:$A$205,C111,DECISIONS!$C$6:$C$205,"DISCOVERY ONLY")=1),"COMPATIBLE",IF(AND(D111="SPECIALIST ESCALATION",COUNTIFS(DECISIONS!$A$6:$A$205,C111,DECISIONS!$C$6:$C$205,"ESCALATE")=1),"COMPATIBLE",IF(AND(D111="NO PUBLICATION / MONITOR",COUNTIFS(DECISIONS!$A$6:$A$205,C111,DECISIONS!$C$6:$C$205,"REFUSE STRONGER CLAIM")=1),"COMPATIBLE","REVIEW")))))))))</x:f>
      </x:c>
      <x:c r="L111" s="21" t="str">
        <x:f>IF(A111="","",IF(OR(I111&lt;&gt;"VALID",J111&lt;&gt;"MATCH",K111&lt;&gt;"COMPATIBLE"),"BLOCKED",IF(COUNTIFS(DECISIONS!$A$6:$A$205,C111,DECISIONS!$K$6:$K$205,"READY")=1,"READY","UNRESOLVED")))</x:f>
      </x:c>
    </x:row>
    <x:row r="112">
      <x:c r="A112" s="17"/>
      <x:c r="B112" s="17"/>
      <x:c r="C112" s="17"/>
      <x:c r="D112" s="17"/>
      <x:c r="E112" s="17"/>
      <x:c r="F112" s="17"/>
      <x:c r="G112" s="17"/>
      <x:c r="H112" s="21" t="str">
        <x:f>IF(D112="","",IF(AND(COUNTIF(LISTS!$K$2:$K$8,D112)=1,IFERROR(FIND(D112,UPPER(D112)),0)=1),"VALID","INVALID"))</x:f>
      </x:c>
      <x:c r="I112" s="21" t="str">
        <x:f>IF(A112="","",IF(COUNTIF($A$6:$A$205,A112)&gt;1,"INVALID - DUPLICATE ID",IF(AND(COUNTIF(CLAIMS!$A$6:$A$205,B112)=1,COUNTIF(DECISIONS!$A$6:$A$205,C112)=1,H112="VALID"),"VALID","INVALID - CONTROL / ID")))</x:f>
      </x:c>
      <x:c r="J112" s="21" t="str">
        <x:f>IF(A112="","",IF(COUNTIFS(DECISIONS!$A$6:$A$205,C112,DECISIONS!$B$6:$B$205,B112)=1,"MATCH","MISMATCH"))</x:f>
      </x:c>
      <x:c r="K112" s="21" t="str">
        <x:f>IF(A112="","",IF(J112&lt;&gt;"MATCH","INCOMPATIBLE",IF(AND(D112="OFFICIAL STATUS UPDATE",COUNTIFS(DECISIONS!$A$6:$A$205,C112,DECISIONS!$C$6:$C$205,"PUBLISH OFFICIAL STATUS")=1),"COMPATIBLE",IF(AND(D112="SERVICE / ACCESS CONTENT",COUNTIFS(DECISIONS!$A$6:$A$205,C112,DECISIONS!$C$6:$C$205,"PUBLISH SERVICE FACT")=1),"COMPATIBLE",IF(AND(D112="SCOPED EVIDENCE CONTEXT",COUNTIFS(DECISIONS!$A$6:$A$205,C112,DECISIONS!$C$6:$C$205,"PUBLISH SCOPED CONTEXT")=1),"COMPATIBLE",IF(AND(D112="EXPERIENCE RESEARCH",COUNTIFS(DECISIONS!$A$6:$A$205,C112,DECISIONS!$C$6:$C$205,"REFERENCE ONLY")=1),"COMPATIBLE",IF(AND(D112="DISCOVERY RESEARCH",COUNTIFS(DECISIONS!$A$6:$A$205,C112,DECISIONS!$C$6:$C$205,"DISCOVERY ONLY")=1),"COMPATIBLE",IF(AND(D112="SPECIALIST ESCALATION",COUNTIFS(DECISIONS!$A$6:$A$205,C112,DECISIONS!$C$6:$C$205,"ESCALATE")=1),"COMPATIBLE",IF(AND(D112="NO PUBLICATION / MONITOR",COUNTIFS(DECISIONS!$A$6:$A$205,C112,DECISIONS!$C$6:$C$205,"REFUSE STRONGER CLAIM")=1),"COMPATIBLE","REVIEW")))))))))</x:f>
      </x:c>
      <x:c r="L112" s="21" t="str">
        <x:f>IF(A112="","",IF(OR(I112&lt;&gt;"VALID",J112&lt;&gt;"MATCH",K112&lt;&gt;"COMPATIBLE"),"BLOCKED",IF(COUNTIFS(DECISIONS!$A$6:$A$205,C112,DECISIONS!$K$6:$K$205,"READY")=1,"READY","UNRESOLVED")))</x:f>
      </x:c>
    </x:row>
    <x:row r="113">
      <x:c r="A113" s="17"/>
      <x:c r="B113" s="17"/>
      <x:c r="C113" s="17"/>
      <x:c r="D113" s="17"/>
      <x:c r="E113" s="17"/>
      <x:c r="F113" s="17"/>
      <x:c r="G113" s="17"/>
      <x:c r="H113" s="21" t="str">
        <x:f>IF(D113="","",IF(AND(COUNTIF(LISTS!$K$2:$K$8,D113)=1,IFERROR(FIND(D113,UPPER(D113)),0)=1),"VALID","INVALID"))</x:f>
      </x:c>
      <x:c r="I113" s="21" t="str">
        <x:f>IF(A113="","",IF(COUNTIF($A$6:$A$205,A113)&gt;1,"INVALID - DUPLICATE ID",IF(AND(COUNTIF(CLAIMS!$A$6:$A$205,B113)=1,COUNTIF(DECISIONS!$A$6:$A$205,C113)=1,H113="VALID"),"VALID","INVALID - CONTROL / ID")))</x:f>
      </x:c>
      <x:c r="J113" s="21" t="str">
        <x:f>IF(A113="","",IF(COUNTIFS(DECISIONS!$A$6:$A$205,C113,DECISIONS!$B$6:$B$205,B113)=1,"MATCH","MISMATCH"))</x:f>
      </x:c>
      <x:c r="K113" s="21" t="str">
        <x:f>IF(A113="","",IF(J113&lt;&gt;"MATCH","INCOMPATIBLE",IF(AND(D113="OFFICIAL STATUS UPDATE",COUNTIFS(DECISIONS!$A$6:$A$205,C113,DECISIONS!$C$6:$C$205,"PUBLISH OFFICIAL STATUS")=1),"COMPATIBLE",IF(AND(D113="SERVICE / ACCESS CONTENT",COUNTIFS(DECISIONS!$A$6:$A$205,C113,DECISIONS!$C$6:$C$205,"PUBLISH SERVICE FACT")=1),"COMPATIBLE",IF(AND(D113="SCOPED EVIDENCE CONTEXT",COUNTIFS(DECISIONS!$A$6:$A$205,C113,DECISIONS!$C$6:$C$205,"PUBLISH SCOPED CONTEXT")=1),"COMPATIBLE",IF(AND(D113="EXPERIENCE RESEARCH",COUNTIFS(DECISIONS!$A$6:$A$205,C113,DECISIONS!$C$6:$C$205,"REFERENCE ONLY")=1),"COMPATIBLE",IF(AND(D113="DISCOVERY RESEARCH",COUNTIFS(DECISIONS!$A$6:$A$205,C113,DECISIONS!$C$6:$C$205,"DISCOVERY ONLY")=1),"COMPATIBLE",IF(AND(D113="SPECIALIST ESCALATION",COUNTIFS(DECISIONS!$A$6:$A$205,C113,DECISIONS!$C$6:$C$205,"ESCALATE")=1),"COMPATIBLE",IF(AND(D113="NO PUBLICATION / MONITOR",COUNTIFS(DECISIONS!$A$6:$A$205,C113,DECISIONS!$C$6:$C$205,"REFUSE STRONGER CLAIM")=1),"COMPATIBLE","REVIEW")))))))))</x:f>
      </x:c>
      <x:c r="L113" s="21" t="str">
        <x:f>IF(A113="","",IF(OR(I113&lt;&gt;"VALID",J113&lt;&gt;"MATCH",K113&lt;&gt;"COMPATIBLE"),"BLOCKED",IF(COUNTIFS(DECISIONS!$A$6:$A$205,C113,DECISIONS!$K$6:$K$205,"READY")=1,"READY","UNRESOLVED")))</x:f>
      </x:c>
    </x:row>
    <x:row r="114">
      <x:c r="A114" s="17"/>
      <x:c r="B114" s="17"/>
      <x:c r="C114" s="17"/>
      <x:c r="D114" s="17"/>
      <x:c r="E114" s="17"/>
      <x:c r="F114" s="17"/>
      <x:c r="G114" s="17"/>
      <x:c r="H114" s="21" t="str">
        <x:f>IF(D114="","",IF(AND(COUNTIF(LISTS!$K$2:$K$8,D114)=1,IFERROR(FIND(D114,UPPER(D114)),0)=1),"VALID","INVALID"))</x:f>
      </x:c>
      <x:c r="I114" s="21" t="str">
        <x:f>IF(A114="","",IF(COUNTIF($A$6:$A$205,A114)&gt;1,"INVALID - DUPLICATE ID",IF(AND(COUNTIF(CLAIMS!$A$6:$A$205,B114)=1,COUNTIF(DECISIONS!$A$6:$A$205,C114)=1,H114="VALID"),"VALID","INVALID - CONTROL / ID")))</x:f>
      </x:c>
      <x:c r="J114" s="21" t="str">
        <x:f>IF(A114="","",IF(COUNTIFS(DECISIONS!$A$6:$A$205,C114,DECISIONS!$B$6:$B$205,B114)=1,"MATCH","MISMATCH"))</x:f>
      </x:c>
      <x:c r="K114" s="21" t="str">
        <x:f>IF(A114="","",IF(J114&lt;&gt;"MATCH","INCOMPATIBLE",IF(AND(D114="OFFICIAL STATUS UPDATE",COUNTIFS(DECISIONS!$A$6:$A$205,C114,DECISIONS!$C$6:$C$205,"PUBLISH OFFICIAL STATUS")=1),"COMPATIBLE",IF(AND(D114="SERVICE / ACCESS CONTENT",COUNTIFS(DECISIONS!$A$6:$A$205,C114,DECISIONS!$C$6:$C$205,"PUBLISH SERVICE FACT")=1),"COMPATIBLE",IF(AND(D114="SCOPED EVIDENCE CONTEXT",COUNTIFS(DECISIONS!$A$6:$A$205,C114,DECISIONS!$C$6:$C$205,"PUBLISH SCOPED CONTEXT")=1),"COMPATIBLE",IF(AND(D114="EXPERIENCE RESEARCH",COUNTIFS(DECISIONS!$A$6:$A$205,C114,DECISIONS!$C$6:$C$205,"REFERENCE ONLY")=1),"COMPATIBLE",IF(AND(D114="DISCOVERY RESEARCH",COUNTIFS(DECISIONS!$A$6:$A$205,C114,DECISIONS!$C$6:$C$205,"DISCOVERY ONLY")=1),"COMPATIBLE",IF(AND(D114="SPECIALIST ESCALATION",COUNTIFS(DECISIONS!$A$6:$A$205,C114,DECISIONS!$C$6:$C$205,"ESCALATE")=1),"COMPATIBLE",IF(AND(D114="NO PUBLICATION / MONITOR",COUNTIFS(DECISIONS!$A$6:$A$205,C114,DECISIONS!$C$6:$C$205,"REFUSE STRONGER CLAIM")=1),"COMPATIBLE","REVIEW")))))))))</x:f>
      </x:c>
      <x:c r="L114" s="21" t="str">
        <x:f>IF(A114="","",IF(OR(I114&lt;&gt;"VALID",J114&lt;&gt;"MATCH",K114&lt;&gt;"COMPATIBLE"),"BLOCKED",IF(COUNTIFS(DECISIONS!$A$6:$A$205,C114,DECISIONS!$K$6:$K$205,"READY")=1,"READY","UNRESOLVED")))</x:f>
      </x:c>
    </x:row>
    <x:row r="115">
      <x:c r="A115" s="17"/>
      <x:c r="B115" s="17"/>
      <x:c r="C115" s="17"/>
      <x:c r="D115" s="17"/>
      <x:c r="E115" s="17"/>
      <x:c r="F115" s="17"/>
      <x:c r="G115" s="17"/>
      <x:c r="H115" s="21" t="str">
        <x:f>IF(D115="","",IF(AND(COUNTIF(LISTS!$K$2:$K$8,D115)=1,IFERROR(FIND(D115,UPPER(D115)),0)=1),"VALID","INVALID"))</x:f>
      </x:c>
      <x:c r="I115" s="21" t="str">
        <x:f>IF(A115="","",IF(COUNTIF($A$6:$A$205,A115)&gt;1,"INVALID - DUPLICATE ID",IF(AND(COUNTIF(CLAIMS!$A$6:$A$205,B115)=1,COUNTIF(DECISIONS!$A$6:$A$205,C115)=1,H115="VALID"),"VALID","INVALID - CONTROL / ID")))</x:f>
      </x:c>
      <x:c r="J115" s="21" t="str">
        <x:f>IF(A115="","",IF(COUNTIFS(DECISIONS!$A$6:$A$205,C115,DECISIONS!$B$6:$B$205,B115)=1,"MATCH","MISMATCH"))</x:f>
      </x:c>
      <x:c r="K115" s="21" t="str">
        <x:f>IF(A115="","",IF(J115&lt;&gt;"MATCH","INCOMPATIBLE",IF(AND(D115="OFFICIAL STATUS UPDATE",COUNTIFS(DECISIONS!$A$6:$A$205,C115,DECISIONS!$C$6:$C$205,"PUBLISH OFFICIAL STATUS")=1),"COMPATIBLE",IF(AND(D115="SERVICE / ACCESS CONTENT",COUNTIFS(DECISIONS!$A$6:$A$205,C115,DECISIONS!$C$6:$C$205,"PUBLISH SERVICE FACT")=1),"COMPATIBLE",IF(AND(D115="SCOPED EVIDENCE CONTEXT",COUNTIFS(DECISIONS!$A$6:$A$205,C115,DECISIONS!$C$6:$C$205,"PUBLISH SCOPED CONTEXT")=1),"COMPATIBLE",IF(AND(D115="EXPERIENCE RESEARCH",COUNTIFS(DECISIONS!$A$6:$A$205,C115,DECISIONS!$C$6:$C$205,"REFERENCE ONLY")=1),"COMPATIBLE",IF(AND(D115="DISCOVERY RESEARCH",COUNTIFS(DECISIONS!$A$6:$A$205,C115,DECISIONS!$C$6:$C$205,"DISCOVERY ONLY")=1),"COMPATIBLE",IF(AND(D115="SPECIALIST ESCALATION",COUNTIFS(DECISIONS!$A$6:$A$205,C115,DECISIONS!$C$6:$C$205,"ESCALATE")=1),"COMPATIBLE",IF(AND(D115="NO PUBLICATION / MONITOR",COUNTIFS(DECISIONS!$A$6:$A$205,C115,DECISIONS!$C$6:$C$205,"REFUSE STRONGER CLAIM")=1),"COMPATIBLE","REVIEW")))))))))</x:f>
      </x:c>
      <x:c r="L115" s="21" t="str">
        <x:f>IF(A115="","",IF(OR(I115&lt;&gt;"VALID",J115&lt;&gt;"MATCH",K115&lt;&gt;"COMPATIBLE"),"BLOCKED",IF(COUNTIFS(DECISIONS!$A$6:$A$205,C115,DECISIONS!$K$6:$K$205,"READY")=1,"READY","UNRESOLVED")))</x:f>
      </x:c>
    </x:row>
    <x:row r="116">
      <x:c r="A116" s="17"/>
      <x:c r="B116" s="17"/>
      <x:c r="C116" s="17"/>
      <x:c r="D116" s="17"/>
      <x:c r="E116" s="17"/>
      <x:c r="F116" s="17"/>
      <x:c r="G116" s="17"/>
      <x:c r="H116" s="21" t="str">
        <x:f>IF(D116="","",IF(AND(COUNTIF(LISTS!$K$2:$K$8,D116)=1,IFERROR(FIND(D116,UPPER(D116)),0)=1),"VALID","INVALID"))</x:f>
      </x:c>
      <x:c r="I116" s="21" t="str">
        <x:f>IF(A116="","",IF(COUNTIF($A$6:$A$205,A116)&gt;1,"INVALID - DUPLICATE ID",IF(AND(COUNTIF(CLAIMS!$A$6:$A$205,B116)=1,COUNTIF(DECISIONS!$A$6:$A$205,C116)=1,H116="VALID"),"VALID","INVALID - CONTROL / ID")))</x:f>
      </x:c>
      <x:c r="J116" s="21" t="str">
        <x:f>IF(A116="","",IF(COUNTIFS(DECISIONS!$A$6:$A$205,C116,DECISIONS!$B$6:$B$205,B116)=1,"MATCH","MISMATCH"))</x:f>
      </x:c>
      <x:c r="K116" s="21" t="str">
        <x:f>IF(A116="","",IF(J116&lt;&gt;"MATCH","INCOMPATIBLE",IF(AND(D116="OFFICIAL STATUS UPDATE",COUNTIFS(DECISIONS!$A$6:$A$205,C116,DECISIONS!$C$6:$C$205,"PUBLISH OFFICIAL STATUS")=1),"COMPATIBLE",IF(AND(D116="SERVICE / ACCESS CONTENT",COUNTIFS(DECISIONS!$A$6:$A$205,C116,DECISIONS!$C$6:$C$205,"PUBLISH SERVICE FACT")=1),"COMPATIBLE",IF(AND(D116="SCOPED EVIDENCE CONTEXT",COUNTIFS(DECISIONS!$A$6:$A$205,C116,DECISIONS!$C$6:$C$205,"PUBLISH SCOPED CONTEXT")=1),"COMPATIBLE",IF(AND(D116="EXPERIENCE RESEARCH",COUNTIFS(DECISIONS!$A$6:$A$205,C116,DECISIONS!$C$6:$C$205,"REFERENCE ONLY")=1),"COMPATIBLE",IF(AND(D116="DISCOVERY RESEARCH",COUNTIFS(DECISIONS!$A$6:$A$205,C116,DECISIONS!$C$6:$C$205,"DISCOVERY ONLY")=1),"COMPATIBLE",IF(AND(D116="SPECIALIST ESCALATION",COUNTIFS(DECISIONS!$A$6:$A$205,C116,DECISIONS!$C$6:$C$205,"ESCALATE")=1),"COMPATIBLE",IF(AND(D116="NO PUBLICATION / MONITOR",COUNTIFS(DECISIONS!$A$6:$A$205,C116,DECISIONS!$C$6:$C$205,"REFUSE STRONGER CLAIM")=1),"COMPATIBLE","REVIEW")))))))))</x:f>
      </x:c>
      <x:c r="L116" s="21" t="str">
        <x:f>IF(A116="","",IF(OR(I116&lt;&gt;"VALID",J116&lt;&gt;"MATCH",K116&lt;&gt;"COMPATIBLE"),"BLOCKED",IF(COUNTIFS(DECISIONS!$A$6:$A$205,C116,DECISIONS!$K$6:$K$205,"READY")=1,"READY","UNRESOLVED")))</x:f>
      </x:c>
    </x:row>
    <x:row r="117">
      <x:c r="A117" s="17"/>
      <x:c r="B117" s="17"/>
      <x:c r="C117" s="17"/>
      <x:c r="D117" s="17"/>
      <x:c r="E117" s="17"/>
      <x:c r="F117" s="17"/>
      <x:c r="G117" s="17"/>
      <x:c r="H117" s="21" t="str">
        <x:f>IF(D117="","",IF(AND(COUNTIF(LISTS!$K$2:$K$8,D117)=1,IFERROR(FIND(D117,UPPER(D117)),0)=1),"VALID","INVALID"))</x:f>
      </x:c>
      <x:c r="I117" s="21" t="str">
        <x:f>IF(A117="","",IF(COUNTIF($A$6:$A$205,A117)&gt;1,"INVALID - DUPLICATE ID",IF(AND(COUNTIF(CLAIMS!$A$6:$A$205,B117)=1,COUNTIF(DECISIONS!$A$6:$A$205,C117)=1,H117="VALID"),"VALID","INVALID - CONTROL / ID")))</x:f>
      </x:c>
      <x:c r="J117" s="21" t="str">
        <x:f>IF(A117="","",IF(COUNTIFS(DECISIONS!$A$6:$A$205,C117,DECISIONS!$B$6:$B$205,B117)=1,"MATCH","MISMATCH"))</x:f>
      </x:c>
      <x:c r="K117" s="21" t="str">
        <x:f>IF(A117="","",IF(J117&lt;&gt;"MATCH","INCOMPATIBLE",IF(AND(D117="OFFICIAL STATUS UPDATE",COUNTIFS(DECISIONS!$A$6:$A$205,C117,DECISIONS!$C$6:$C$205,"PUBLISH OFFICIAL STATUS")=1),"COMPATIBLE",IF(AND(D117="SERVICE / ACCESS CONTENT",COUNTIFS(DECISIONS!$A$6:$A$205,C117,DECISIONS!$C$6:$C$205,"PUBLISH SERVICE FACT")=1),"COMPATIBLE",IF(AND(D117="SCOPED EVIDENCE CONTEXT",COUNTIFS(DECISIONS!$A$6:$A$205,C117,DECISIONS!$C$6:$C$205,"PUBLISH SCOPED CONTEXT")=1),"COMPATIBLE",IF(AND(D117="EXPERIENCE RESEARCH",COUNTIFS(DECISIONS!$A$6:$A$205,C117,DECISIONS!$C$6:$C$205,"REFERENCE ONLY")=1),"COMPATIBLE",IF(AND(D117="DISCOVERY RESEARCH",COUNTIFS(DECISIONS!$A$6:$A$205,C117,DECISIONS!$C$6:$C$205,"DISCOVERY ONLY")=1),"COMPATIBLE",IF(AND(D117="SPECIALIST ESCALATION",COUNTIFS(DECISIONS!$A$6:$A$205,C117,DECISIONS!$C$6:$C$205,"ESCALATE")=1),"COMPATIBLE",IF(AND(D117="NO PUBLICATION / MONITOR",COUNTIFS(DECISIONS!$A$6:$A$205,C117,DECISIONS!$C$6:$C$205,"REFUSE STRONGER CLAIM")=1),"COMPATIBLE","REVIEW")))))))))</x:f>
      </x:c>
      <x:c r="L117" s="21" t="str">
        <x:f>IF(A117="","",IF(OR(I117&lt;&gt;"VALID",J117&lt;&gt;"MATCH",K117&lt;&gt;"COMPATIBLE"),"BLOCKED",IF(COUNTIFS(DECISIONS!$A$6:$A$205,C117,DECISIONS!$K$6:$K$205,"READY")=1,"READY","UNRESOLVED")))</x:f>
      </x:c>
    </x:row>
    <x:row r="118">
      <x:c r="A118" s="17"/>
      <x:c r="B118" s="17"/>
      <x:c r="C118" s="17"/>
      <x:c r="D118" s="17"/>
      <x:c r="E118" s="17"/>
      <x:c r="F118" s="17"/>
      <x:c r="G118" s="17"/>
      <x:c r="H118" s="21" t="str">
        <x:f>IF(D118="","",IF(AND(COUNTIF(LISTS!$K$2:$K$8,D118)=1,IFERROR(FIND(D118,UPPER(D118)),0)=1),"VALID","INVALID"))</x:f>
      </x:c>
      <x:c r="I118" s="21" t="str">
        <x:f>IF(A118="","",IF(COUNTIF($A$6:$A$205,A118)&gt;1,"INVALID - DUPLICATE ID",IF(AND(COUNTIF(CLAIMS!$A$6:$A$205,B118)=1,COUNTIF(DECISIONS!$A$6:$A$205,C118)=1,H118="VALID"),"VALID","INVALID - CONTROL / ID")))</x:f>
      </x:c>
      <x:c r="J118" s="21" t="str">
        <x:f>IF(A118="","",IF(COUNTIFS(DECISIONS!$A$6:$A$205,C118,DECISIONS!$B$6:$B$205,B118)=1,"MATCH","MISMATCH"))</x:f>
      </x:c>
      <x:c r="K118" s="21" t="str">
        <x:f>IF(A118="","",IF(J118&lt;&gt;"MATCH","INCOMPATIBLE",IF(AND(D118="OFFICIAL STATUS UPDATE",COUNTIFS(DECISIONS!$A$6:$A$205,C118,DECISIONS!$C$6:$C$205,"PUBLISH OFFICIAL STATUS")=1),"COMPATIBLE",IF(AND(D118="SERVICE / ACCESS CONTENT",COUNTIFS(DECISIONS!$A$6:$A$205,C118,DECISIONS!$C$6:$C$205,"PUBLISH SERVICE FACT")=1),"COMPATIBLE",IF(AND(D118="SCOPED EVIDENCE CONTEXT",COUNTIFS(DECISIONS!$A$6:$A$205,C118,DECISIONS!$C$6:$C$205,"PUBLISH SCOPED CONTEXT")=1),"COMPATIBLE",IF(AND(D118="EXPERIENCE RESEARCH",COUNTIFS(DECISIONS!$A$6:$A$205,C118,DECISIONS!$C$6:$C$205,"REFERENCE ONLY")=1),"COMPATIBLE",IF(AND(D118="DISCOVERY RESEARCH",COUNTIFS(DECISIONS!$A$6:$A$205,C118,DECISIONS!$C$6:$C$205,"DISCOVERY ONLY")=1),"COMPATIBLE",IF(AND(D118="SPECIALIST ESCALATION",COUNTIFS(DECISIONS!$A$6:$A$205,C118,DECISIONS!$C$6:$C$205,"ESCALATE")=1),"COMPATIBLE",IF(AND(D118="NO PUBLICATION / MONITOR",COUNTIFS(DECISIONS!$A$6:$A$205,C118,DECISIONS!$C$6:$C$205,"REFUSE STRONGER CLAIM")=1),"COMPATIBLE","REVIEW")))))))))</x:f>
      </x:c>
      <x:c r="L118" s="21" t="str">
        <x:f>IF(A118="","",IF(OR(I118&lt;&gt;"VALID",J118&lt;&gt;"MATCH",K118&lt;&gt;"COMPATIBLE"),"BLOCKED",IF(COUNTIFS(DECISIONS!$A$6:$A$205,C118,DECISIONS!$K$6:$K$205,"READY")=1,"READY","UNRESOLVED")))</x:f>
      </x:c>
    </x:row>
    <x:row r="119">
      <x:c r="A119" s="17"/>
      <x:c r="B119" s="17"/>
      <x:c r="C119" s="17"/>
      <x:c r="D119" s="17"/>
      <x:c r="E119" s="17"/>
      <x:c r="F119" s="17"/>
      <x:c r="G119" s="17"/>
      <x:c r="H119" s="21" t="str">
        <x:f>IF(D119="","",IF(AND(COUNTIF(LISTS!$K$2:$K$8,D119)=1,IFERROR(FIND(D119,UPPER(D119)),0)=1),"VALID","INVALID"))</x:f>
      </x:c>
      <x:c r="I119" s="21" t="str">
        <x:f>IF(A119="","",IF(COUNTIF($A$6:$A$205,A119)&gt;1,"INVALID - DUPLICATE ID",IF(AND(COUNTIF(CLAIMS!$A$6:$A$205,B119)=1,COUNTIF(DECISIONS!$A$6:$A$205,C119)=1,H119="VALID"),"VALID","INVALID - CONTROL / ID")))</x:f>
      </x:c>
      <x:c r="J119" s="21" t="str">
        <x:f>IF(A119="","",IF(COUNTIFS(DECISIONS!$A$6:$A$205,C119,DECISIONS!$B$6:$B$205,B119)=1,"MATCH","MISMATCH"))</x:f>
      </x:c>
      <x:c r="K119" s="21" t="str">
        <x:f>IF(A119="","",IF(J119&lt;&gt;"MATCH","INCOMPATIBLE",IF(AND(D119="OFFICIAL STATUS UPDATE",COUNTIFS(DECISIONS!$A$6:$A$205,C119,DECISIONS!$C$6:$C$205,"PUBLISH OFFICIAL STATUS")=1),"COMPATIBLE",IF(AND(D119="SERVICE / ACCESS CONTENT",COUNTIFS(DECISIONS!$A$6:$A$205,C119,DECISIONS!$C$6:$C$205,"PUBLISH SERVICE FACT")=1),"COMPATIBLE",IF(AND(D119="SCOPED EVIDENCE CONTEXT",COUNTIFS(DECISIONS!$A$6:$A$205,C119,DECISIONS!$C$6:$C$205,"PUBLISH SCOPED CONTEXT")=1),"COMPATIBLE",IF(AND(D119="EXPERIENCE RESEARCH",COUNTIFS(DECISIONS!$A$6:$A$205,C119,DECISIONS!$C$6:$C$205,"REFERENCE ONLY")=1),"COMPATIBLE",IF(AND(D119="DISCOVERY RESEARCH",COUNTIFS(DECISIONS!$A$6:$A$205,C119,DECISIONS!$C$6:$C$205,"DISCOVERY ONLY")=1),"COMPATIBLE",IF(AND(D119="SPECIALIST ESCALATION",COUNTIFS(DECISIONS!$A$6:$A$205,C119,DECISIONS!$C$6:$C$205,"ESCALATE")=1),"COMPATIBLE",IF(AND(D119="NO PUBLICATION / MONITOR",COUNTIFS(DECISIONS!$A$6:$A$205,C119,DECISIONS!$C$6:$C$205,"REFUSE STRONGER CLAIM")=1),"COMPATIBLE","REVIEW")))))))))</x:f>
      </x:c>
      <x:c r="L119" s="21" t="str">
        <x:f>IF(A119="","",IF(OR(I119&lt;&gt;"VALID",J119&lt;&gt;"MATCH",K119&lt;&gt;"COMPATIBLE"),"BLOCKED",IF(COUNTIFS(DECISIONS!$A$6:$A$205,C119,DECISIONS!$K$6:$K$205,"READY")=1,"READY","UNRESOLVED")))</x:f>
      </x:c>
    </x:row>
    <x:row r="120">
      <x:c r="A120" s="17"/>
      <x:c r="B120" s="17"/>
      <x:c r="C120" s="17"/>
      <x:c r="D120" s="17"/>
      <x:c r="E120" s="17"/>
      <x:c r="F120" s="17"/>
      <x:c r="G120" s="17"/>
      <x:c r="H120" s="21" t="str">
        <x:f>IF(D120="","",IF(AND(COUNTIF(LISTS!$K$2:$K$8,D120)=1,IFERROR(FIND(D120,UPPER(D120)),0)=1),"VALID","INVALID"))</x:f>
      </x:c>
      <x:c r="I120" s="21" t="str">
        <x:f>IF(A120="","",IF(COUNTIF($A$6:$A$205,A120)&gt;1,"INVALID - DUPLICATE ID",IF(AND(COUNTIF(CLAIMS!$A$6:$A$205,B120)=1,COUNTIF(DECISIONS!$A$6:$A$205,C120)=1,H120="VALID"),"VALID","INVALID - CONTROL / ID")))</x:f>
      </x:c>
      <x:c r="J120" s="21" t="str">
        <x:f>IF(A120="","",IF(COUNTIFS(DECISIONS!$A$6:$A$205,C120,DECISIONS!$B$6:$B$205,B120)=1,"MATCH","MISMATCH"))</x:f>
      </x:c>
      <x:c r="K120" s="21" t="str">
        <x:f>IF(A120="","",IF(J120&lt;&gt;"MATCH","INCOMPATIBLE",IF(AND(D120="OFFICIAL STATUS UPDATE",COUNTIFS(DECISIONS!$A$6:$A$205,C120,DECISIONS!$C$6:$C$205,"PUBLISH OFFICIAL STATUS")=1),"COMPATIBLE",IF(AND(D120="SERVICE / ACCESS CONTENT",COUNTIFS(DECISIONS!$A$6:$A$205,C120,DECISIONS!$C$6:$C$205,"PUBLISH SERVICE FACT")=1),"COMPATIBLE",IF(AND(D120="SCOPED EVIDENCE CONTEXT",COUNTIFS(DECISIONS!$A$6:$A$205,C120,DECISIONS!$C$6:$C$205,"PUBLISH SCOPED CONTEXT")=1),"COMPATIBLE",IF(AND(D120="EXPERIENCE RESEARCH",COUNTIFS(DECISIONS!$A$6:$A$205,C120,DECISIONS!$C$6:$C$205,"REFERENCE ONLY")=1),"COMPATIBLE",IF(AND(D120="DISCOVERY RESEARCH",COUNTIFS(DECISIONS!$A$6:$A$205,C120,DECISIONS!$C$6:$C$205,"DISCOVERY ONLY")=1),"COMPATIBLE",IF(AND(D120="SPECIALIST ESCALATION",COUNTIFS(DECISIONS!$A$6:$A$205,C120,DECISIONS!$C$6:$C$205,"ESCALATE")=1),"COMPATIBLE",IF(AND(D120="NO PUBLICATION / MONITOR",COUNTIFS(DECISIONS!$A$6:$A$205,C120,DECISIONS!$C$6:$C$205,"REFUSE STRONGER CLAIM")=1),"COMPATIBLE","REVIEW")))))))))</x:f>
      </x:c>
      <x:c r="L120" s="21" t="str">
        <x:f>IF(A120="","",IF(OR(I120&lt;&gt;"VALID",J120&lt;&gt;"MATCH",K120&lt;&gt;"COMPATIBLE"),"BLOCKED",IF(COUNTIFS(DECISIONS!$A$6:$A$205,C120,DECISIONS!$K$6:$K$205,"READY")=1,"READY","UNRESOLVED")))</x:f>
      </x:c>
    </x:row>
    <x:row r="121">
      <x:c r="A121" s="17"/>
      <x:c r="B121" s="17"/>
      <x:c r="C121" s="17"/>
      <x:c r="D121" s="17"/>
      <x:c r="E121" s="17"/>
      <x:c r="F121" s="17"/>
      <x:c r="G121" s="17"/>
      <x:c r="H121" s="21" t="str">
        <x:f>IF(D121="","",IF(AND(COUNTIF(LISTS!$K$2:$K$8,D121)=1,IFERROR(FIND(D121,UPPER(D121)),0)=1),"VALID","INVALID"))</x:f>
      </x:c>
      <x:c r="I121" s="21" t="str">
        <x:f>IF(A121="","",IF(COUNTIF($A$6:$A$205,A121)&gt;1,"INVALID - DUPLICATE ID",IF(AND(COUNTIF(CLAIMS!$A$6:$A$205,B121)=1,COUNTIF(DECISIONS!$A$6:$A$205,C121)=1,H121="VALID"),"VALID","INVALID - CONTROL / ID")))</x:f>
      </x:c>
      <x:c r="J121" s="21" t="str">
        <x:f>IF(A121="","",IF(COUNTIFS(DECISIONS!$A$6:$A$205,C121,DECISIONS!$B$6:$B$205,B121)=1,"MATCH","MISMATCH"))</x:f>
      </x:c>
      <x:c r="K121" s="21" t="str">
        <x:f>IF(A121="","",IF(J121&lt;&gt;"MATCH","INCOMPATIBLE",IF(AND(D121="OFFICIAL STATUS UPDATE",COUNTIFS(DECISIONS!$A$6:$A$205,C121,DECISIONS!$C$6:$C$205,"PUBLISH OFFICIAL STATUS")=1),"COMPATIBLE",IF(AND(D121="SERVICE / ACCESS CONTENT",COUNTIFS(DECISIONS!$A$6:$A$205,C121,DECISIONS!$C$6:$C$205,"PUBLISH SERVICE FACT")=1),"COMPATIBLE",IF(AND(D121="SCOPED EVIDENCE CONTEXT",COUNTIFS(DECISIONS!$A$6:$A$205,C121,DECISIONS!$C$6:$C$205,"PUBLISH SCOPED CONTEXT")=1),"COMPATIBLE",IF(AND(D121="EXPERIENCE RESEARCH",COUNTIFS(DECISIONS!$A$6:$A$205,C121,DECISIONS!$C$6:$C$205,"REFERENCE ONLY")=1),"COMPATIBLE",IF(AND(D121="DISCOVERY RESEARCH",COUNTIFS(DECISIONS!$A$6:$A$205,C121,DECISIONS!$C$6:$C$205,"DISCOVERY ONLY")=1),"COMPATIBLE",IF(AND(D121="SPECIALIST ESCALATION",COUNTIFS(DECISIONS!$A$6:$A$205,C121,DECISIONS!$C$6:$C$205,"ESCALATE")=1),"COMPATIBLE",IF(AND(D121="NO PUBLICATION / MONITOR",COUNTIFS(DECISIONS!$A$6:$A$205,C121,DECISIONS!$C$6:$C$205,"REFUSE STRONGER CLAIM")=1),"COMPATIBLE","REVIEW")))))))))</x:f>
      </x:c>
      <x:c r="L121" s="21" t="str">
        <x:f>IF(A121="","",IF(OR(I121&lt;&gt;"VALID",J121&lt;&gt;"MATCH",K121&lt;&gt;"COMPATIBLE"),"BLOCKED",IF(COUNTIFS(DECISIONS!$A$6:$A$205,C121,DECISIONS!$K$6:$K$205,"READY")=1,"READY","UNRESOLVED")))</x:f>
      </x:c>
    </x:row>
    <x:row r="122">
      <x:c r="A122" s="17"/>
      <x:c r="B122" s="17"/>
      <x:c r="C122" s="17"/>
      <x:c r="D122" s="17"/>
      <x:c r="E122" s="17"/>
      <x:c r="F122" s="17"/>
      <x:c r="G122" s="17"/>
      <x:c r="H122" s="21" t="str">
        <x:f>IF(D122="","",IF(AND(COUNTIF(LISTS!$K$2:$K$8,D122)=1,IFERROR(FIND(D122,UPPER(D122)),0)=1),"VALID","INVALID"))</x:f>
      </x:c>
      <x:c r="I122" s="21" t="str">
        <x:f>IF(A122="","",IF(COUNTIF($A$6:$A$205,A122)&gt;1,"INVALID - DUPLICATE ID",IF(AND(COUNTIF(CLAIMS!$A$6:$A$205,B122)=1,COUNTIF(DECISIONS!$A$6:$A$205,C122)=1,H122="VALID"),"VALID","INVALID - CONTROL / ID")))</x:f>
      </x:c>
      <x:c r="J122" s="21" t="str">
        <x:f>IF(A122="","",IF(COUNTIFS(DECISIONS!$A$6:$A$205,C122,DECISIONS!$B$6:$B$205,B122)=1,"MATCH","MISMATCH"))</x:f>
      </x:c>
      <x:c r="K122" s="21" t="str">
        <x:f>IF(A122="","",IF(J122&lt;&gt;"MATCH","INCOMPATIBLE",IF(AND(D122="OFFICIAL STATUS UPDATE",COUNTIFS(DECISIONS!$A$6:$A$205,C122,DECISIONS!$C$6:$C$205,"PUBLISH OFFICIAL STATUS")=1),"COMPATIBLE",IF(AND(D122="SERVICE / ACCESS CONTENT",COUNTIFS(DECISIONS!$A$6:$A$205,C122,DECISIONS!$C$6:$C$205,"PUBLISH SERVICE FACT")=1),"COMPATIBLE",IF(AND(D122="SCOPED EVIDENCE CONTEXT",COUNTIFS(DECISIONS!$A$6:$A$205,C122,DECISIONS!$C$6:$C$205,"PUBLISH SCOPED CONTEXT")=1),"COMPATIBLE",IF(AND(D122="EXPERIENCE RESEARCH",COUNTIFS(DECISIONS!$A$6:$A$205,C122,DECISIONS!$C$6:$C$205,"REFERENCE ONLY")=1),"COMPATIBLE",IF(AND(D122="DISCOVERY RESEARCH",COUNTIFS(DECISIONS!$A$6:$A$205,C122,DECISIONS!$C$6:$C$205,"DISCOVERY ONLY")=1),"COMPATIBLE",IF(AND(D122="SPECIALIST ESCALATION",COUNTIFS(DECISIONS!$A$6:$A$205,C122,DECISIONS!$C$6:$C$205,"ESCALATE")=1),"COMPATIBLE",IF(AND(D122="NO PUBLICATION / MONITOR",COUNTIFS(DECISIONS!$A$6:$A$205,C122,DECISIONS!$C$6:$C$205,"REFUSE STRONGER CLAIM")=1),"COMPATIBLE","REVIEW")))))))))</x:f>
      </x:c>
      <x:c r="L122" s="21" t="str">
        <x:f>IF(A122="","",IF(OR(I122&lt;&gt;"VALID",J122&lt;&gt;"MATCH",K122&lt;&gt;"COMPATIBLE"),"BLOCKED",IF(COUNTIFS(DECISIONS!$A$6:$A$205,C122,DECISIONS!$K$6:$K$205,"READY")=1,"READY","UNRESOLVED")))</x:f>
      </x:c>
    </x:row>
    <x:row r="123">
      <x:c r="A123" s="17"/>
      <x:c r="B123" s="17"/>
      <x:c r="C123" s="17"/>
      <x:c r="D123" s="17"/>
      <x:c r="E123" s="17"/>
      <x:c r="F123" s="17"/>
      <x:c r="G123" s="17"/>
      <x:c r="H123" s="21" t="str">
        <x:f>IF(D123="","",IF(AND(COUNTIF(LISTS!$K$2:$K$8,D123)=1,IFERROR(FIND(D123,UPPER(D123)),0)=1),"VALID","INVALID"))</x:f>
      </x:c>
      <x:c r="I123" s="21" t="str">
        <x:f>IF(A123="","",IF(COUNTIF($A$6:$A$205,A123)&gt;1,"INVALID - DUPLICATE ID",IF(AND(COUNTIF(CLAIMS!$A$6:$A$205,B123)=1,COUNTIF(DECISIONS!$A$6:$A$205,C123)=1,H123="VALID"),"VALID","INVALID - CONTROL / ID")))</x:f>
      </x:c>
      <x:c r="J123" s="21" t="str">
        <x:f>IF(A123="","",IF(COUNTIFS(DECISIONS!$A$6:$A$205,C123,DECISIONS!$B$6:$B$205,B123)=1,"MATCH","MISMATCH"))</x:f>
      </x:c>
      <x:c r="K123" s="21" t="str">
        <x:f>IF(A123="","",IF(J123&lt;&gt;"MATCH","INCOMPATIBLE",IF(AND(D123="OFFICIAL STATUS UPDATE",COUNTIFS(DECISIONS!$A$6:$A$205,C123,DECISIONS!$C$6:$C$205,"PUBLISH OFFICIAL STATUS")=1),"COMPATIBLE",IF(AND(D123="SERVICE / ACCESS CONTENT",COUNTIFS(DECISIONS!$A$6:$A$205,C123,DECISIONS!$C$6:$C$205,"PUBLISH SERVICE FACT")=1),"COMPATIBLE",IF(AND(D123="SCOPED EVIDENCE CONTEXT",COUNTIFS(DECISIONS!$A$6:$A$205,C123,DECISIONS!$C$6:$C$205,"PUBLISH SCOPED CONTEXT")=1),"COMPATIBLE",IF(AND(D123="EXPERIENCE RESEARCH",COUNTIFS(DECISIONS!$A$6:$A$205,C123,DECISIONS!$C$6:$C$205,"REFERENCE ONLY")=1),"COMPATIBLE",IF(AND(D123="DISCOVERY RESEARCH",COUNTIFS(DECISIONS!$A$6:$A$205,C123,DECISIONS!$C$6:$C$205,"DISCOVERY ONLY")=1),"COMPATIBLE",IF(AND(D123="SPECIALIST ESCALATION",COUNTIFS(DECISIONS!$A$6:$A$205,C123,DECISIONS!$C$6:$C$205,"ESCALATE")=1),"COMPATIBLE",IF(AND(D123="NO PUBLICATION / MONITOR",COUNTIFS(DECISIONS!$A$6:$A$205,C123,DECISIONS!$C$6:$C$205,"REFUSE STRONGER CLAIM")=1),"COMPATIBLE","REVIEW")))))))))</x:f>
      </x:c>
      <x:c r="L123" s="21" t="str">
        <x:f>IF(A123="","",IF(OR(I123&lt;&gt;"VALID",J123&lt;&gt;"MATCH",K123&lt;&gt;"COMPATIBLE"),"BLOCKED",IF(COUNTIFS(DECISIONS!$A$6:$A$205,C123,DECISIONS!$K$6:$K$205,"READY")=1,"READY","UNRESOLVED")))</x:f>
      </x:c>
    </x:row>
    <x:row r="124">
      <x:c r="A124" s="17"/>
      <x:c r="B124" s="17"/>
      <x:c r="C124" s="17"/>
      <x:c r="D124" s="17"/>
      <x:c r="E124" s="17"/>
      <x:c r="F124" s="17"/>
      <x:c r="G124" s="17"/>
      <x:c r="H124" s="21" t="str">
        <x:f>IF(D124="","",IF(AND(COUNTIF(LISTS!$K$2:$K$8,D124)=1,IFERROR(FIND(D124,UPPER(D124)),0)=1),"VALID","INVALID"))</x:f>
      </x:c>
      <x:c r="I124" s="21" t="str">
        <x:f>IF(A124="","",IF(COUNTIF($A$6:$A$205,A124)&gt;1,"INVALID - DUPLICATE ID",IF(AND(COUNTIF(CLAIMS!$A$6:$A$205,B124)=1,COUNTIF(DECISIONS!$A$6:$A$205,C124)=1,H124="VALID"),"VALID","INVALID - CONTROL / ID")))</x:f>
      </x:c>
      <x:c r="J124" s="21" t="str">
        <x:f>IF(A124="","",IF(COUNTIFS(DECISIONS!$A$6:$A$205,C124,DECISIONS!$B$6:$B$205,B124)=1,"MATCH","MISMATCH"))</x:f>
      </x:c>
      <x:c r="K124" s="21" t="str">
        <x:f>IF(A124="","",IF(J124&lt;&gt;"MATCH","INCOMPATIBLE",IF(AND(D124="OFFICIAL STATUS UPDATE",COUNTIFS(DECISIONS!$A$6:$A$205,C124,DECISIONS!$C$6:$C$205,"PUBLISH OFFICIAL STATUS")=1),"COMPATIBLE",IF(AND(D124="SERVICE / ACCESS CONTENT",COUNTIFS(DECISIONS!$A$6:$A$205,C124,DECISIONS!$C$6:$C$205,"PUBLISH SERVICE FACT")=1),"COMPATIBLE",IF(AND(D124="SCOPED EVIDENCE CONTEXT",COUNTIFS(DECISIONS!$A$6:$A$205,C124,DECISIONS!$C$6:$C$205,"PUBLISH SCOPED CONTEXT")=1),"COMPATIBLE",IF(AND(D124="EXPERIENCE RESEARCH",COUNTIFS(DECISIONS!$A$6:$A$205,C124,DECISIONS!$C$6:$C$205,"REFERENCE ONLY")=1),"COMPATIBLE",IF(AND(D124="DISCOVERY RESEARCH",COUNTIFS(DECISIONS!$A$6:$A$205,C124,DECISIONS!$C$6:$C$205,"DISCOVERY ONLY")=1),"COMPATIBLE",IF(AND(D124="SPECIALIST ESCALATION",COUNTIFS(DECISIONS!$A$6:$A$205,C124,DECISIONS!$C$6:$C$205,"ESCALATE")=1),"COMPATIBLE",IF(AND(D124="NO PUBLICATION / MONITOR",COUNTIFS(DECISIONS!$A$6:$A$205,C124,DECISIONS!$C$6:$C$205,"REFUSE STRONGER CLAIM")=1),"COMPATIBLE","REVIEW")))))))))</x:f>
      </x:c>
      <x:c r="L124" s="21" t="str">
        <x:f>IF(A124="","",IF(OR(I124&lt;&gt;"VALID",J124&lt;&gt;"MATCH",K124&lt;&gt;"COMPATIBLE"),"BLOCKED",IF(COUNTIFS(DECISIONS!$A$6:$A$205,C124,DECISIONS!$K$6:$K$205,"READY")=1,"READY","UNRESOLVED")))</x:f>
      </x:c>
    </x:row>
    <x:row r="125">
      <x:c r="A125" s="17"/>
      <x:c r="B125" s="17"/>
      <x:c r="C125" s="17"/>
      <x:c r="D125" s="17"/>
      <x:c r="E125" s="17"/>
      <x:c r="F125" s="17"/>
      <x:c r="G125" s="17"/>
      <x:c r="H125" s="21" t="str">
        <x:f>IF(D125="","",IF(AND(COUNTIF(LISTS!$K$2:$K$8,D125)=1,IFERROR(FIND(D125,UPPER(D125)),0)=1),"VALID","INVALID"))</x:f>
      </x:c>
      <x:c r="I125" s="21" t="str">
        <x:f>IF(A125="","",IF(COUNTIF($A$6:$A$205,A125)&gt;1,"INVALID - DUPLICATE ID",IF(AND(COUNTIF(CLAIMS!$A$6:$A$205,B125)=1,COUNTIF(DECISIONS!$A$6:$A$205,C125)=1,H125="VALID"),"VALID","INVALID - CONTROL / ID")))</x:f>
      </x:c>
      <x:c r="J125" s="21" t="str">
        <x:f>IF(A125="","",IF(COUNTIFS(DECISIONS!$A$6:$A$205,C125,DECISIONS!$B$6:$B$205,B125)=1,"MATCH","MISMATCH"))</x:f>
      </x:c>
      <x:c r="K125" s="21" t="str">
        <x:f>IF(A125="","",IF(J125&lt;&gt;"MATCH","INCOMPATIBLE",IF(AND(D125="OFFICIAL STATUS UPDATE",COUNTIFS(DECISIONS!$A$6:$A$205,C125,DECISIONS!$C$6:$C$205,"PUBLISH OFFICIAL STATUS")=1),"COMPATIBLE",IF(AND(D125="SERVICE / ACCESS CONTENT",COUNTIFS(DECISIONS!$A$6:$A$205,C125,DECISIONS!$C$6:$C$205,"PUBLISH SERVICE FACT")=1),"COMPATIBLE",IF(AND(D125="SCOPED EVIDENCE CONTEXT",COUNTIFS(DECISIONS!$A$6:$A$205,C125,DECISIONS!$C$6:$C$205,"PUBLISH SCOPED CONTEXT")=1),"COMPATIBLE",IF(AND(D125="EXPERIENCE RESEARCH",COUNTIFS(DECISIONS!$A$6:$A$205,C125,DECISIONS!$C$6:$C$205,"REFERENCE ONLY")=1),"COMPATIBLE",IF(AND(D125="DISCOVERY RESEARCH",COUNTIFS(DECISIONS!$A$6:$A$205,C125,DECISIONS!$C$6:$C$205,"DISCOVERY ONLY")=1),"COMPATIBLE",IF(AND(D125="SPECIALIST ESCALATION",COUNTIFS(DECISIONS!$A$6:$A$205,C125,DECISIONS!$C$6:$C$205,"ESCALATE")=1),"COMPATIBLE",IF(AND(D125="NO PUBLICATION / MONITOR",COUNTIFS(DECISIONS!$A$6:$A$205,C125,DECISIONS!$C$6:$C$205,"REFUSE STRONGER CLAIM")=1),"COMPATIBLE","REVIEW")))))))))</x:f>
      </x:c>
      <x:c r="L125" s="21" t="str">
        <x:f>IF(A125="","",IF(OR(I125&lt;&gt;"VALID",J125&lt;&gt;"MATCH",K125&lt;&gt;"COMPATIBLE"),"BLOCKED",IF(COUNTIFS(DECISIONS!$A$6:$A$205,C125,DECISIONS!$K$6:$K$205,"READY")=1,"READY","UNRESOLVED")))</x:f>
      </x:c>
    </x:row>
    <x:row r="126">
      <x:c r="A126" s="17"/>
      <x:c r="B126" s="17"/>
      <x:c r="C126" s="17"/>
      <x:c r="D126" s="17"/>
      <x:c r="E126" s="17"/>
      <x:c r="F126" s="17"/>
      <x:c r="G126" s="17"/>
      <x:c r="H126" s="21" t="str">
        <x:f>IF(D126="","",IF(AND(COUNTIF(LISTS!$K$2:$K$8,D126)=1,IFERROR(FIND(D126,UPPER(D126)),0)=1),"VALID","INVALID"))</x:f>
      </x:c>
      <x:c r="I126" s="21" t="str">
        <x:f>IF(A126="","",IF(COUNTIF($A$6:$A$205,A126)&gt;1,"INVALID - DUPLICATE ID",IF(AND(COUNTIF(CLAIMS!$A$6:$A$205,B126)=1,COUNTIF(DECISIONS!$A$6:$A$205,C126)=1,H126="VALID"),"VALID","INVALID - CONTROL / ID")))</x:f>
      </x:c>
      <x:c r="J126" s="21" t="str">
        <x:f>IF(A126="","",IF(COUNTIFS(DECISIONS!$A$6:$A$205,C126,DECISIONS!$B$6:$B$205,B126)=1,"MATCH","MISMATCH"))</x:f>
      </x:c>
      <x:c r="K126" s="21" t="str">
        <x:f>IF(A126="","",IF(J126&lt;&gt;"MATCH","INCOMPATIBLE",IF(AND(D126="OFFICIAL STATUS UPDATE",COUNTIFS(DECISIONS!$A$6:$A$205,C126,DECISIONS!$C$6:$C$205,"PUBLISH OFFICIAL STATUS")=1),"COMPATIBLE",IF(AND(D126="SERVICE / ACCESS CONTENT",COUNTIFS(DECISIONS!$A$6:$A$205,C126,DECISIONS!$C$6:$C$205,"PUBLISH SERVICE FACT")=1),"COMPATIBLE",IF(AND(D126="SCOPED EVIDENCE CONTEXT",COUNTIFS(DECISIONS!$A$6:$A$205,C126,DECISIONS!$C$6:$C$205,"PUBLISH SCOPED CONTEXT")=1),"COMPATIBLE",IF(AND(D126="EXPERIENCE RESEARCH",COUNTIFS(DECISIONS!$A$6:$A$205,C126,DECISIONS!$C$6:$C$205,"REFERENCE ONLY")=1),"COMPATIBLE",IF(AND(D126="DISCOVERY RESEARCH",COUNTIFS(DECISIONS!$A$6:$A$205,C126,DECISIONS!$C$6:$C$205,"DISCOVERY ONLY")=1),"COMPATIBLE",IF(AND(D126="SPECIALIST ESCALATION",COUNTIFS(DECISIONS!$A$6:$A$205,C126,DECISIONS!$C$6:$C$205,"ESCALATE")=1),"COMPATIBLE",IF(AND(D126="NO PUBLICATION / MONITOR",COUNTIFS(DECISIONS!$A$6:$A$205,C126,DECISIONS!$C$6:$C$205,"REFUSE STRONGER CLAIM")=1),"COMPATIBLE","REVIEW")))))))))</x:f>
      </x:c>
      <x:c r="L126" s="21" t="str">
        <x:f>IF(A126="","",IF(OR(I126&lt;&gt;"VALID",J126&lt;&gt;"MATCH",K126&lt;&gt;"COMPATIBLE"),"BLOCKED",IF(COUNTIFS(DECISIONS!$A$6:$A$205,C126,DECISIONS!$K$6:$K$205,"READY")=1,"READY","UNRESOLVED")))</x:f>
      </x:c>
    </x:row>
    <x:row r="127">
      <x:c r="A127" s="17"/>
      <x:c r="B127" s="17"/>
      <x:c r="C127" s="17"/>
      <x:c r="D127" s="17"/>
      <x:c r="E127" s="17"/>
      <x:c r="F127" s="17"/>
      <x:c r="G127" s="17"/>
      <x:c r="H127" s="21" t="str">
        <x:f>IF(D127="","",IF(AND(COUNTIF(LISTS!$K$2:$K$8,D127)=1,IFERROR(FIND(D127,UPPER(D127)),0)=1),"VALID","INVALID"))</x:f>
      </x:c>
      <x:c r="I127" s="21" t="str">
        <x:f>IF(A127="","",IF(COUNTIF($A$6:$A$205,A127)&gt;1,"INVALID - DUPLICATE ID",IF(AND(COUNTIF(CLAIMS!$A$6:$A$205,B127)=1,COUNTIF(DECISIONS!$A$6:$A$205,C127)=1,H127="VALID"),"VALID","INVALID - CONTROL / ID")))</x:f>
      </x:c>
      <x:c r="J127" s="21" t="str">
        <x:f>IF(A127="","",IF(COUNTIFS(DECISIONS!$A$6:$A$205,C127,DECISIONS!$B$6:$B$205,B127)=1,"MATCH","MISMATCH"))</x:f>
      </x:c>
      <x:c r="K127" s="21" t="str">
        <x:f>IF(A127="","",IF(J127&lt;&gt;"MATCH","INCOMPATIBLE",IF(AND(D127="OFFICIAL STATUS UPDATE",COUNTIFS(DECISIONS!$A$6:$A$205,C127,DECISIONS!$C$6:$C$205,"PUBLISH OFFICIAL STATUS")=1),"COMPATIBLE",IF(AND(D127="SERVICE / ACCESS CONTENT",COUNTIFS(DECISIONS!$A$6:$A$205,C127,DECISIONS!$C$6:$C$205,"PUBLISH SERVICE FACT")=1),"COMPATIBLE",IF(AND(D127="SCOPED EVIDENCE CONTEXT",COUNTIFS(DECISIONS!$A$6:$A$205,C127,DECISIONS!$C$6:$C$205,"PUBLISH SCOPED CONTEXT")=1),"COMPATIBLE",IF(AND(D127="EXPERIENCE RESEARCH",COUNTIFS(DECISIONS!$A$6:$A$205,C127,DECISIONS!$C$6:$C$205,"REFERENCE ONLY")=1),"COMPATIBLE",IF(AND(D127="DISCOVERY RESEARCH",COUNTIFS(DECISIONS!$A$6:$A$205,C127,DECISIONS!$C$6:$C$205,"DISCOVERY ONLY")=1),"COMPATIBLE",IF(AND(D127="SPECIALIST ESCALATION",COUNTIFS(DECISIONS!$A$6:$A$205,C127,DECISIONS!$C$6:$C$205,"ESCALATE")=1),"COMPATIBLE",IF(AND(D127="NO PUBLICATION / MONITOR",COUNTIFS(DECISIONS!$A$6:$A$205,C127,DECISIONS!$C$6:$C$205,"REFUSE STRONGER CLAIM")=1),"COMPATIBLE","REVIEW")))))))))</x:f>
      </x:c>
      <x:c r="L127" s="21" t="str">
        <x:f>IF(A127="","",IF(OR(I127&lt;&gt;"VALID",J127&lt;&gt;"MATCH",K127&lt;&gt;"COMPATIBLE"),"BLOCKED",IF(COUNTIFS(DECISIONS!$A$6:$A$205,C127,DECISIONS!$K$6:$K$205,"READY")=1,"READY","UNRESOLVED")))</x:f>
      </x:c>
    </x:row>
    <x:row r="128">
      <x:c r="A128" s="17"/>
      <x:c r="B128" s="17"/>
      <x:c r="C128" s="17"/>
      <x:c r="D128" s="17"/>
      <x:c r="E128" s="17"/>
      <x:c r="F128" s="17"/>
      <x:c r="G128" s="17"/>
      <x:c r="H128" s="21" t="str">
        <x:f>IF(D128="","",IF(AND(COUNTIF(LISTS!$K$2:$K$8,D128)=1,IFERROR(FIND(D128,UPPER(D128)),0)=1),"VALID","INVALID"))</x:f>
      </x:c>
      <x:c r="I128" s="21" t="str">
        <x:f>IF(A128="","",IF(COUNTIF($A$6:$A$205,A128)&gt;1,"INVALID - DUPLICATE ID",IF(AND(COUNTIF(CLAIMS!$A$6:$A$205,B128)=1,COUNTIF(DECISIONS!$A$6:$A$205,C128)=1,H128="VALID"),"VALID","INVALID - CONTROL / ID")))</x:f>
      </x:c>
      <x:c r="J128" s="21" t="str">
        <x:f>IF(A128="","",IF(COUNTIFS(DECISIONS!$A$6:$A$205,C128,DECISIONS!$B$6:$B$205,B128)=1,"MATCH","MISMATCH"))</x:f>
      </x:c>
      <x:c r="K128" s="21" t="str">
        <x:f>IF(A128="","",IF(J128&lt;&gt;"MATCH","INCOMPATIBLE",IF(AND(D128="OFFICIAL STATUS UPDATE",COUNTIFS(DECISIONS!$A$6:$A$205,C128,DECISIONS!$C$6:$C$205,"PUBLISH OFFICIAL STATUS")=1),"COMPATIBLE",IF(AND(D128="SERVICE / ACCESS CONTENT",COUNTIFS(DECISIONS!$A$6:$A$205,C128,DECISIONS!$C$6:$C$205,"PUBLISH SERVICE FACT")=1),"COMPATIBLE",IF(AND(D128="SCOPED EVIDENCE CONTEXT",COUNTIFS(DECISIONS!$A$6:$A$205,C128,DECISIONS!$C$6:$C$205,"PUBLISH SCOPED CONTEXT")=1),"COMPATIBLE",IF(AND(D128="EXPERIENCE RESEARCH",COUNTIFS(DECISIONS!$A$6:$A$205,C128,DECISIONS!$C$6:$C$205,"REFERENCE ONLY")=1),"COMPATIBLE",IF(AND(D128="DISCOVERY RESEARCH",COUNTIFS(DECISIONS!$A$6:$A$205,C128,DECISIONS!$C$6:$C$205,"DISCOVERY ONLY")=1),"COMPATIBLE",IF(AND(D128="SPECIALIST ESCALATION",COUNTIFS(DECISIONS!$A$6:$A$205,C128,DECISIONS!$C$6:$C$205,"ESCALATE")=1),"COMPATIBLE",IF(AND(D128="NO PUBLICATION / MONITOR",COUNTIFS(DECISIONS!$A$6:$A$205,C128,DECISIONS!$C$6:$C$205,"REFUSE STRONGER CLAIM")=1),"COMPATIBLE","REVIEW")))))))))</x:f>
      </x:c>
      <x:c r="L128" s="21" t="str">
        <x:f>IF(A128="","",IF(OR(I128&lt;&gt;"VALID",J128&lt;&gt;"MATCH",K128&lt;&gt;"COMPATIBLE"),"BLOCKED",IF(COUNTIFS(DECISIONS!$A$6:$A$205,C128,DECISIONS!$K$6:$K$205,"READY")=1,"READY","UNRESOLVED")))</x:f>
      </x:c>
    </x:row>
    <x:row r="129">
      <x:c r="A129" s="17"/>
      <x:c r="B129" s="17"/>
      <x:c r="C129" s="17"/>
      <x:c r="D129" s="17"/>
      <x:c r="E129" s="17"/>
      <x:c r="F129" s="17"/>
      <x:c r="G129" s="17"/>
      <x:c r="H129" s="21" t="str">
        <x:f>IF(D129="","",IF(AND(COUNTIF(LISTS!$K$2:$K$8,D129)=1,IFERROR(FIND(D129,UPPER(D129)),0)=1),"VALID","INVALID"))</x:f>
      </x:c>
      <x:c r="I129" s="21" t="str">
        <x:f>IF(A129="","",IF(COUNTIF($A$6:$A$205,A129)&gt;1,"INVALID - DUPLICATE ID",IF(AND(COUNTIF(CLAIMS!$A$6:$A$205,B129)=1,COUNTIF(DECISIONS!$A$6:$A$205,C129)=1,H129="VALID"),"VALID","INVALID - CONTROL / ID")))</x:f>
      </x:c>
      <x:c r="J129" s="21" t="str">
        <x:f>IF(A129="","",IF(COUNTIFS(DECISIONS!$A$6:$A$205,C129,DECISIONS!$B$6:$B$205,B129)=1,"MATCH","MISMATCH"))</x:f>
      </x:c>
      <x:c r="K129" s="21" t="str">
        <x:f>IF(A129="","",IF(J129&lt;&gt;"MATCH","INCOMPATIBLE",IF(AND(D129="OFFICIAL STATUS UPDATE",COUNTIFS(DECISIONS!$A$6:$A$205,C129,DECISIONS!$C$6:$C$205,"PUBLISH OFFICIAL STATUS")=1),"COMPATIBLE",IF(AND(D129="SERVICE / ACCESS CONTENT",COUNTIFS(DECISIONS!$A$6:$A$205,C129,DECISIONS!$C$6:$C$205,"PUBLISH SERVICE FACT")=1),"COMPATIBLE",IF(AND(D129="SCOPED EVIDENCE CONTEXT",COUNTIFS(DECISIONS!$A$6:$A$205,C129,DECISIONS!$C$6:$C$205,"PUBLISH SCOPED CONTEXT")=1),"COMPATIBLE",IF(AND(D129="EXPERIENCE RESEARCH",COUNTIFS(DECISIONS!$A$6:$A$205,C129,DECISIONS!$C$6:$C$205,"REFERENCE ONLY")=1),"COMPATIBLE",IF(AND(D129="DISCOVERY RESEARCH",COUNTIFS(DECISIONS!$A$6:$A$205,C129,DECISIONS!$C$6:$C$205,"DISCOVERY ONLY")=1),"COMPATIBLE",IF(AND(D129="SPECIALIST ESCALATION",COUNTIFS(DECISIONS!$A$6:$A$205,C129,DECISIONS!$C$6:$C$205,"ESCALATE")=1),"COMPATIBLE",IF(AND(D129="NO PUBLICATION / MONITOR",COUNTIFS(DECISIONS!$A$6:$A$205,C129,DECISIONS!$C$6:$C$205,"REFUSE STRONGER CLAIM")=1),"COMPATIBLE","REVIEW")))))))))</x:f>
      </x:c>
      <x:c r="L129" s="21" t="str">
        <x:f>IF(A129="","",IF(OR(I129&lt;&gt;"VALID",J129&lt;&gt;"MATCH",K129&lt;&gt;"COMPATIBLE"),"BLOCKED",IF(COUNTIFS(DECISIONS!$A$6:$A$205,C129,DECISIONS!$K$6:$K$205,"READY")=1,"READY","UNRESOLVED")))</x:f>
      </x:c>
    </x:row>
    <x:row r="130">
      <x:c r="A130" s="17"/>
      <x:c r="B130" s="17"/>
      <x:c r="C130" s="17"/>
      <x:c r="D130" s="17"/>
      <x:c r="E130" s="17"/>
      <x:c r="F130" s="17"/>
      <x:c r="G130" s="17"/>
      <x:c r="H130" s="21" t="str">
        <x:f>IF(D130="","",IF(AND(COUNTIF(LISTS!$K$2:$K$8,D130)=1,IFERROR(FIND(D130,UPPER(D130)),0)=1),"VALID","INVALID"))</x:f>
      </x:c>
      <x:c r="I130" s="21" t="str">
        <x:f>IF(A130="","",IF(COUNTIF($A$6:$A$205,A130)&gt;1,"INVALID - DUPLICATE ID",IF(AND(COUNTIF(CLAIMS!$A$6:$A$205,B130)=1,COUNTIF(DECISIONS!$A$6:$A$205,C130)=1,H130="VALID"),"VALID","INVALID - CONTROL / ID")))</x:f>
      </x:c>
      <x:c r="J130" s="21" t="str">
        <x:f>IF(A130="","",IF(COUNTIFS(DECISIONS!$A$6:$A$205,C130,DECISIONS!$B$6:$B$205,B130)=1,"MATCH","MISMATCH"))</x:f>
      </x:c>
      <x:c r="K130" s="21" t="str">
        <x:f>IF(A130="","",IF(J130&lt;&gt;"MATCH","INCOMPATIBLE",IF(AND(D130="OFFICIAL STATUS UPDATE",COUNTIFS(DECISIONS!$A$6:$A$205,C130,DECISIONS!$C$6:$C$205,"PUBLISH OFFICIAL STATUS")=1),"COMPATIBLE",IF(AND(D130="SERVICE / ACCESS CONTENT",COUNTIFS(DECISIONS!$A$6:$A$205,C130,DECISIONS!$C$6:$C$205,"PUBLISH SERVICE FACT")=1),"COMPATIBLE",IF(AND(D130="SCOPED EVIDENCE CONTEXT",COUNTIFS(DECISIONS!$A$6:$A$205,C130,DECISIONS!$C$6:$C$205,"PUBLISH SCOPED CONTEXT")=1),"COMPATIBLE",IF(AND(D130="EXPERIENCE RESEARCH",COUNTIFS(DECISIONS!$A$6:$A$205,C130,DECISIONS!$C$6:$C$205,"REFERENCE ONLY")=1),"COMPATIBLE",IF(AND(D130="DISCOVERY RESEARCH",COUNTIFS(DECISIONS!$A$6:$A$205,C130,DECISIONS!$C$6:$C$205,"DISCOVERY ONLY")=1),"COMPATIBLE",IF(AND(D130="SPECIALIST ESCALATION",COUNTIFS(DECISIONS!$A$6:$A$205,C130,DECISIONS!$C$6:$C$205,"ESCALATE")=1),"COMPATIBLE",IF(AND(D130="NO PUBLICATION / MONITOR",COUNTIFS(DECISIONS!$A$6:$A$205,C130,DECISIONS!$C$6:$C$205,"REFUSE STRONGER CLAIM")=1),"COMPATIBLE","REVIEW")))))))))</x:f>
      </x:c>
      <x:c r="L130" s="21" t="str">
        <x:f>IF(A130="","",IF(OR(I130&lt;&gt;"VALID",J130&lt;&gt;"MATCH",K130&lt;&gt;"COMPATIBLE"),"BLOCKED",IF(COUNTIFS(DECISIONS!$A$6:$A$205,C130,DECISIONS!$K$6:$K$205,"READY")=1,"READY","UNRESOLVED")))</x:f>
      </x:c>
    </x:row>
    <x:row r="131">
      <x:c r="A131" s="17"/>
      <x:c r="B131" s="17"/>
      <x:c r="C131" s="17"/>
      <x:c r="D131" s="17"/>
      <x:c r="E131" s="17"/>
      <x:c r="F131" s="17"/>
      <x:c r="G131" s="17"/>
      <x:c r="H131" s="21" t="str">
        <x:f>IF(D131="","",IF(AND(COUNTIF(LISTS!$K$2:$K$8,D131)=1,IFERROR(FIND(D131,UPPER(D131)),0)=1),"VALID","INVALID"))</x:f>
      </x:c>
      <x:c r="I131" s="21" t="str">
        <x:f>IF(A131="","",IF(COUNTIF($A$6:$A$205,A131)&gt;1,"INVALID - DUPLICATE ID",IF(AND(COUNTIF(CLAIMS!$A$6:$A$205,B131)=1,COUNTIF(DECISIONS!$A$6:$A$205,C131)=1,H131="VALID"),"VALID","INVALID - CONTROL / ID")))</x:f>
      </x:c>
      <x:c r="J131" s="21" t="str">
        <x:f>IF(A131="","",IF(COUNTIFS(DECISIONS!$A$6:$A$205,C131,DECISIONS!$B$6:$B$205,B131)=1,"MATCH","MISMATCH"))</x:f>
      </x:c>
      <x:c r="K131" s="21" t="str">
        <x:f>IF(A131="","",IF(J131&lt;&gt;"MATCH","INCOMPATIBLE",IF(AND(D131="OFFICIAL STATUS UPDATE",COUNTIFS(DECISIONS!$A$6:$A$205,C131,DECISIONS!$C$6:$C$205,"PUBLISH OFFICIAL STATUS")=1),"COMPATIBLE",IF(AND(D131="SERVICE / ACCESS CONTENT",COUNTIFS(DECISIONS!$A$6:$A$205,C131,DECISIONS!$C$6:$C$205,"PUBLISH SERVICE FACT")=1),"COMPATIBLE",IF(AND(D131="SCOPED EVIDENCE CONTEXT",COUNTIFS(DECISIONS!$A$6:$A$205,C131,DECISIONS!$C$6:$C$205,"PUBLISH SCOPED CONTEXT")=1),"COMPATIBLE",IF(AND(D131="EXPERIENCE RESEARCH",COUNTIFS(DECISIONS!$A$6:$A$205,C131,DECISIONS!$C$6:$C$205,"REFERENCE ONLY")=1),"COMPATIBLE",IF(AND(D131="DISCOVERY RESEARCH",COUNTIFS(DECISIONS!$A$6:$A$205,C131,DECISIONS!$C$6:$C$205,"DISCOVERY ONLY")=1),"COMPATIBLE",IF(AND(D131="SPECIALIST ESCALATION",COUNTIFS(DECISIONS!$A$6:$A$205,C131,DECISIONS!$C$6:$C$205,"ESCALATE")=1),"COMPATIBLE",IF(AND(D131="NO PUBLICATION / MONITOR",COUNTIFS(DECISIONS!$A$6:$A$205,C131,DECISIONS!$C$6:$C$205,"REFUSE STRONGER CLAIM")=1),"COMPATIBLE","REVIEW")))))))))</x:f>
      </x:c>
      <x:c r="L131" s="21" t="str">
        <x:f>IF(A131="","",IF(OR(I131&lt;&gt;"VALID",J131&lt;&gt;"MATCH",K131&lt;&gt;"COMPATIBLE"),"BLOCKED",IF(COUNTIFS(DECISIONS!$A$6:$A$205,C131,DECISIONS!$K$6:$K$205,"READY")=1,"READY","UNRESOLVED")))</x:f>
      </x:c>
    </x:row>
    <x:row r="132">
      <x:c r="A132" s="17"/>
      <x:c r="B132" s="17"/>
      <x:c r="C132" s="17"/>
      <x:c r="D132" s="17"/>
      <x:c r="E132" s="17"/>
      <x:c r="F132" s="17"/>
      <x:c r="G132" s="17"/>
      <x:c r="H132" s="21" t="str">
        <x:f>IF(D132="","",IF(AND(COUNTIF(LISTS!$K$2:$K$8,D132)=1,IFERROR(FIND(D132,UPPER(D132)),0)=1),"VALID","INVALID"))</x:f>
      </x:c>
      <x:c r="I132" s="21" t="str">
        <x:f>IF(A132="","",IF(COUNTIF($A$6:$A$205,A132)&gt;1,"INVALID - DUPLICATE ID",IF(AND(COUNTIF(CLAIMS!$A$6:$A$205,B132)=1,COUNTIF(DECISIONS!$A$6:$A$205,C132)=1,H132="VALID"),"VALID","INVALID - CONTROL / ID")))</x:f>
      </x:c>
      <x:c r="J132" s="21" t="str">
        <x:f>IF(A132="","",IF(COUNTIFS(DECISIONS!$A$6:$A$205,C132,DECISIONS!$B$6:$B$205,B132)=1,"MATCH","MISMATCH"))</x:f>
      </x:c>
      <x:c r="K132" s="21" t="str">
        <x:f>IF(A132="","",IF(J132&lt;&gt;"MATCH","INCOMPATIBLE",IF(AND(D132="OFFICIAL STATUS UPDATE",COUNTIFS(DECISIONS!$A$6:$A$205,C132,DECISIONS!$C$6:$C$205,"PUBLISH OFFICIAL STATUS")=1),"COMPATIBLE",IF(AND(D132="SERVICE / ACCESS CONTENT",COUNTIFS(DECISIONS!$A$6:$A$205,C132,DECISIONS!$C$6:$C$205,"PUBLISH SERVICE FACT")=1),"COMPATIBLE",IF(AND(D132="SCOPED EVIDENCE CONTEXT",COUNTIFS(DECISIONS!$A$6:$A$205,C132,DECISIONS!$C$6:$C$205,"PUBLISH SCOPED CONTEXT")=1),"COMPATIBLE",IF(AND(D132="EXPERIENCE RESEARCH",COUNTIFS(DECISIONS!$A$6:$A$205,C132,DECISIONS!$C$6:$C$205,"REFERENCE ONLY")=1),"COMPATIBLE",IF(AND(D132="DISCOVERY RESEARCH",COUNTIFS(DECISIONS!$A$6:$A$205,C132,DECISIONS!$C$6:$C$205,"DISCOVERY ONLY")=1),"COMPATIBLE",IF(AND(D132="SPECIALIST ESCALATION",COUNTIFS(DECISIONS!$A$6:$A$205,C132,DECISIONS!$C$6:$C$205,"ESCALATE")=1),"COMPATIBLE",IF(AND(D132="NO PUBLICATION / MONITOR",COUNTIFS(DECISIONS!$A$6:$A$205,C132,DECISIONS!$C$6:$C$205,"REFUSE STRONGER CLAIM")=1),"COMPATIBLE","REVIEW")))))))))</x:f>
      </x:c>
      <x:c r="L132" s="21" t="str">
        <x:f>IF(A132="","",IF(OR(I132&lt;&gt;"VALID",J132&lt;&gt;"MATCH",K132&lt;&gt;"COMPATIBLE"),"BLOCKED",IF(COUNTIFS(DECISIONS!$A$6:$A$205,C132,DECISIONS!$K$6:$K$205,"READY")=1,"READY","UNRESOLVED")))</x:f>
      </x:c>
    </x:row>
    <x:row r="133">
      <x:c r="A133" s="17"/>
      <x:c r="B133" s="17"/>
      <x:c r="C133" s="17"/>
      <x:c r="D133" s="17"/>
      <x:c r="E133" s="17"/>
      <x:c r="F133" s="17"/>
      <x:c r="G133" s="17"/>
      <x:c r="H133" s="21" t="str">
        <x:f>IF(D133="","",IF(AND(COUNTIF(LISTS!$K$2:$K$8,D133)=1,IFERROR(FIND(D133,UPPER(D133)),0)=1),"VALID","INVALID"))</x:f>
      </x:c>
      <x:c r="I133" s="21" t="str">
        <x:f>IF(A133="","",IF(COUNTIF($A$6:$A$205,A133)&gt;1,"INVALID - DUPLICATE ID",IF(AND(COUNTIF(CLAIMS!$A$6:$A$205,B133)=1,COUNTIF(DECISIONS!$A$6:$A$205,C133)=1,H133="VALID"),"VALID","INVALID - CONTROL / ID")))</x:f>
      </x:c>
      <x:c r="J133" s="21" t="str">
        <x:f>IF(A133="","",IF(COUNTIFS(DECISIONS!$A$6:$A$205,C133,DECISIONS!$B$6:$B$205,B133)=1,"MATCH","MISMATCH"))</x:f>
      </x:c>
      <x:c r="K133" s="21" t="str">
        <x:f>IF(A133="","",IF(J133&lt;&gt;"MATCH","INCOMPATIBLE",IF(AND(D133="OFFICIAL STATUS UPDATE",COUNTIFS(DECISIONS!$A$6:$A$205,C133,DECISIONS!$C$6:$C$205,"PUBLISH OFFICIAL STATUS")=1),"COMPATIBLE",IF(AND(D133="SERVICE / ACCESS CONTENT",COUNTIFS(DECISIONS!$A$6:$A$205,C133,DECISIONS!$C$6:$C$205,"PUBLISH SERVICE FACT")=1),"COMPATIBLE",IF(AND(D133="SCOPED EVIDENCE CONTEXT",COUNTIFS(DECISIONS!$A$6:$A$205,C133,DECISIONS!$C$6:$C$205,"PUBLISH SCOPED CONTEXT")=1),"COMPATIBLE",IF(AND(D133="EXPERIENCE RESEARCH",COUNTIFS(DECISIONS!$A$6:$A$205,C133,DECISIONS!$C$6:$C$205,"REFERENCE ONLY")=1),"COMPATIBLE",IF(AND(D133="DISCOVERY RESEARCH",COUNTIFS(DECISIONS!$A$6:$A$205,C133,DECISIONS!$C$6:$C$205,"DISCOVERY ONLY")=1),"COMPATIBLE",IF(AND(D133="SPECIALIST ESCALATION",COUNTIFS(DECISIONS!$A$6:$A$205,C133,DECISIONS!$C$6:$C$205,"ESCALATE")=1),"COMPATIBLE",IF(AND(D133="NO PUBLICATION / MONITOR",COUNTIFS(DECISIONS!$A$6:$A$205,C133,DECISIONS!$C$6:$C$205,"REFUSE STRONGER CLAIM")=1),"COMPATIBLE","REVIEW")))))))))</x:f>
      </x:c>
      <x:c r="L133" s="21" t="str">
        <x:f>IF(A133="","",IF(OR(I133&lt;&gt;"VALID",J133&lt;&gt;"MATCH",K133&lt;&gt;"COMPATIBLE"),"BLOCKED",IF(COUNTIFS(DECISIONS!$A$6:$A$205,C133,DECISIONS!$K$6:$K$205,"READY")=1,"READY","UNRESOLVED")))</x:f>
      </x:c>
    </x:row>
    <x:row r="134">
      <x:c r="A134" s="17"/>
      <x:c r="B134" s="17"/>
      <x:c r="C134" s="17"/>
      <x:c r="D134" s="17"/>
      <x:c r="E134" s="17"/>
      <x:c r="F134" s="17"/>
      <x:c r="G134" s="17"/>
      <x:c r="H134" s="21" t="str">
        <x:f>IF(D134="","",IF(AND(COUNTIF(LISTS!$K$2:$K$8,D134)=1,IFERROR(FIND(D134,UPPER(D134)),0)=1),"VALID","INVALID"))</x:f>
      </x:c>
      <x:c r="I134" s="21" t="str">
        <x:f>IF(A134="","",IF(COUNTIF($A$6:$A$205,A134)&gt;1,"INVALID - DUPLICATE ID",IF(AND(COUNTIF(CLAIMS!$A$6:$A$205,B134)=1,COUNTIF(DECISIONS!$A$6:$A$205,C134)=1,H134="VALID"),"VALID","INVALID - CONTROL / ID")))</x:f>
      </x:c>
      <x:c r="J134" s="21" t="str">
        <x:f>IF(A134="","",IF(COUNTIFS(DECISIONS!$A$6:$A$205,C134,DECISIONS!$B$6:$B$205,B134)=1,"MATCH","MISMATCH"))</x:f>
      </x:c>
      <x:c r="K134" s="21" t="str">
        <x:f>IF(A134="","",IF(J134&lt;&gt;"MATCH","INCOMPATIBLE",IF(AND(D134="OFFICIAL STATUS UPDATE",COUNTIFS(DECISIONS!$A$6:$A$205,C134,DECISIONS!$C$6:$C$205,"PUBLISH OFFICIAL STATUS")=1),"COMPATIBLE",IF(AND(D134="SERVICE / ACCESS CONTENT",COUNTIFS(DECISIONS!$A$6:$A$205,C134,DECISIONS!$C$6:$C$205,"PUBLISH SERVICE FACT")=1),"COMPATIBLE",IF(AND(D134="SCOPED EVIDENCE CONTEXT",COUNTIFS(DECISIONS!$A$6:$A$205,C134,DECISIONS!$C$6:$C$205,"PUBLISH SCOPED CONTEXT")=1),"COMPATIBLE",IF(AND(D134="EXPERIENCE RESEARCH",COUNTIFS(DECISIONS!$A$6:$A$205,C134,DECISIONS!$C$6:$C$205,"REFERENCE ONLY")=1),"COMPATIBLE",IF(AND(D134="DISCOVERY RESEARCH",COUNTIFS(DECISIONS!$A$6:$A$205,C134,DECISIONS!$C$6:$C$205,"DISCOVERY ONLY")=1),"COMPATIBLE",IF(AND(D134="SPECIALIST ESCALATION",COUNTIFS(DECISIONS!$A$6:$A$205,C134,DECISIONS!$C$6:$C$205,"ESCALATE")=1),"COMPATIBLE",IF(AND(D134="NO PUBLICATION / MONITOR",COUNTIFS(DECISIONS!$A$6:$A$205,C134,DECISIONS!$C$6:$C$205,"REFUSE STRONGER CLAIM")=1),"COMPATIBLE","REVIEW")))))))))</x:f>
      </x:c>
      <x:c r="L134" s="21" t="str">
        <x:f>IF(A134="","",IF(OR(I134&lt;&gt;"VALID",J134&lt;&gt;"MATCH",K134&lt;&gt;"COMPATIBLE"),"BLOCKED",IF(COUNTIFS(DECISIONS!$A$6:$A$205,C134,DECISIONS!$K$6:$K$205,"READY")=1,"READY","UNRESOLVED")))</x:f>
      </x:c>
    </x:row>
    <x:row r="135">
      <x:c r="A135" s="17"/>
      <x:c r="B135" s="17"/>
      <x:c r="C135" s="17"/>
      <x:c r="D135" s="17"/>
      <x:c r="E135" s="17"/>
      <x:c r="F135" s="17"/>
      <x:c r="G135" s="17"/>
      <x:c r="H135" s="21" t="str">
        <x:f>IF(D135="","",IF(AND(COUNTIF(LISTS!$K$2:$K$8,D135)=1,IFERROR(FIND(D135,UPPER(D135)),0)=1),"VALID","INVALID"))</x:f>
      </x:c>
      <x:c r="I135" s="21" t="str">
        <x:f>IF(A135="","",IF(COUNTIF($A$6:$A$205,A135)&gt;1,"INVALID - DUPLICATE ID",IF(AND(COUNTIF(CLAIMS!$A$6:$A$205,B135)=1,COUNTIF(DECISIONS!$A$6:$A$205,C135)=1,H135="VALID"),"VALID","INVALID - CONTROL / ID")))</x:f>
      </x:c>
      <x:c r="J135" s="21" t="str">
        <x:f>IF(A135="","",IF(COUNTIFS(DECISIONS!$A$6:$A$205,C135,DECISIONS!$B$6:$B$205,B135)=1,"MATCH","MISMATCH"))</x:f>
      </x:c>
      <x:c r="K135" s="21" t="str">
        <x:f>IF(A135="","",IF(J135&lt;&gt;"MATCH","INCOMPATIBLE",IF(AND(D135="OFFICIAL STATUS UPDATE",COUNTIFS(DECISIONS!$A$6:$A$205,C135,DECISIONS!$C$6:$C$205,"PUBLISH OFFICIAL STATUS")=1),"COMPATIBLE",IF(AND(D135="SERVICE / ACCESS CONTENT",COUNTIFS(DECISIONS!$A$6:$A$205,C135,DECISIONS!$C$6:$C$205,"PUBLISH SERVICE FACT")=1),"COMPATIBLE",IF(AND(D135="SCOPED EVIDENCE CONTEXT",COUNTIFS(DECISIONS!$A$6:$A$205,C135,DECISIONS!$C$6:$C$205,"PUBLISH SCOPED CONTEXT")=1),"COMPATIBLE",IF(AND(D135="EXPERIENCE RESEARCH",COUNTIFS(DECISIONS!$A$6:$A$205,C135,DECISIONS!$C$6:$C$205,"REFERENCE ONLY")=1),"COMPATIBLE",IF(AND(D135="DISCOVERY RESEARCH",COUNTIFS(DECISIONS!$A$6:$A$205,C135,DECISIONS!$C$6:$C$205,"DISCOVERY ONLY")=1),"COMPATIBLE",IF(AND(D135="SPECIALIST ESCALATION",COUNTIFS(DECISIONS!$A$6:$A$205,C135,DECISIONS!$C$6:$C$205,"ESCALATE")=1),"COMPATIBLE",IF(AND(D135="NO PUBLICATION / MONITOR",COUNTIFS(DECISIONS!$A$6:$A$205,C135,DECISIONS!$C$6:$C$205,"REFUSE STRONGER CLAIM")=1),"COMPATIBLE","REVIEW")))))))))</x:f>
      </x:c>
      <x:c r="L135" s="21" t="str">
        <x:f>IF(A135="","",IF(OR(I135&lt;&gt;"VALID",J135&lt;&gt;"MATCH",K135&lt;&gt;"COMPATIBLE"),"BLOCKED",IF(COUNTIFS(DECISIONS!$A$6:$A$205,C135,DECISIONS!$K$6:$K$205,"READY")=1,"READY","UNRESOLVED")))</x:f>
      </x:c>
    </x:row>
    <x:row r="136">
      <x:c r="A136" s="17"/>
      <x:c r="B136" s="17"/>
      <x:c r="C136" s="17"/>
      <x:c r="D136" s="17"/>
      <x:c r="E136" s="17"/>
      <x:c r="F136" s="17"/>
      <x:c r="G136" s="17"/>
      <x:c r="H136" s="21" t="str">
        <x:f>IF(D136="","",IF(AND(COUNTIF(LISTS!$K$2:$K$8,D136)=1,IFERROR(FIND(D136,UPPER(D136)),0)=1),"VALID","INVALID"))</x:f>
      </x:c>
      <x:c r="I136" s="21" t="str">
        <x:f>IF(A136="","",IF(COUNTIF($A$6:$A$205,A136)&gt;1,"INVALID - DUPLICATE ID",IF(AND(COUNTIF(CLAIMS!$A$6:$A$205,B136)=1,COUNTIF(DECISIONS!$A$6:$A$205,C136)=1,H136="VALID"),"VALID","INVALID - CONTROL / ID")))</x:f>
      </x:c>
      <x:c r="J136" s="21" t="str">
        <x:f>IF(A136="","",IF(COUNTIFS(DECISIONS!$A$6:$A$205,C136,DECISIONS!$B$6:$B$205,B136)=1,"MATCH","MISMATCH"))</x:f>
      </x:c>
      <x:c r="K136" s="21" t="str">
        <x:f>IF(A136="","",IF(J136&lt;&gt;"MATCH","INCOMPATIBLE",IF(AND(D136="OFFICIAL STATUS UPDATE",COUNTIFS(DECISIONS!$A$6:$A$205,C136,DECISIONS!$C$6:$C$205,"PUBLISH OFFICIAL STATUS")=1),"COMPATIBLE",IF(AND(D136="SERVICE / ACCESS CONTENT",COUNTIFS(DECISIONS!$A$6:$A$205,C136,DECISIONS!$C$6:$C$205,"PUBLISH SERVICE FACT")=1),"COMPATIBLE",IF(AND(D136="SCOPED EVIDENCE CONTEXT",COUNTIFS(DECISIONS!$A$6:$A$205,C136,DECISIONS!$C$6:$C$205,"PUBLISH SCOPED CONTEXT")=1),"COMPATIBLE",IF(AND(D136="EXPERIENCE RESEARCH",COUNTIFS(DECISIONS!$A$6:$A$205,C136,DECISIONS!$C$6:$C$205,"REFERENCE ONLY")=1),"COMPATIBLE",IF(AND(D136="DISCOVERY RESEARCH",COUNTIFS(DECISIONS!$A$6:$A$205,C136,DECISIONS!$C$6:$C$205,"DISCOVERY ONLY")=1),"COMPATIBLE",IF(AND(D136="SPECIALIST ESCALATION",COUNTIFS(DECISIONS!$A$6:$A$205,C136,DECISIONS!$C$6:$C$205,"ESCALATE")=1),"COMPATIBLE",IF(AND(D136="NO PUBLICATION / MONITOR",COUNTIFS(DECISIONS!$A$6:$A$205,C136,DECISIONS!$C$6:$C$205,"REFUSE STRONGER CLAIM")=1),"COMPATIBLE","REVIEW")))))))))</x:f>
      </x:c>
      <x:c r="L136" s="21" t="str">
        <x:f>IF(A136="","",IF(OR(I136&lt;&gt;"VALID",J136&lt;&gt;"MATCH",K136&lt;&gt;"COMPATIBLE"),"BLOCKED",IF(COUNTIFS(DECISIONS!$A$6:$A$205,C136,DECISIONS!$K$6:$K$205,"READY")=1,"READY","UNRESOLVED")))</x:f>
      </x:c>
    </x:row>
    <x:row r="137">
      <x:c r="A137" s="17"/>
      <x:c r="B137" s="17"/>
      <x:c r="C137" s="17"/>
      <x:c r="D137" s="17"/>
      <x:c r="E137" s="17"/>
      <x:c r="F137" s="17"/>
      <x:c r="G137" s="17"/>
      <x:c r="H137" s="21" t="str">
        <x:f>IF(D137="","",IF(AND(COUNTIF(LISTS!$K$2:$K$8,D137)=1,IFERROR(FIND(D137,UPPER(D137)),0)=1),"VALID","INVALID"))</x:f>
      </x:c>
      <x:c r="I137" s="21" t="str">
        <x:f>IF(A137="","",IF(COUNTIF($A$6:$A$205,A137)&gt;1,"INVALID - DUPLICATE ID",IF(AND(COUNTIF(CLAIMS!$A$6:$A$205,B137)=1,COUNTIF(DECISIONS!$A$6:$A$205,C137)=1,H137="VALID"),"VALID","INVALID - CONTROL / ID")))</x:f>
      </x:c>
      <x:c r="J137" s="21" t="str">
        <x:f>IF(A137="","",IF(COUNTIFS(DECISIONS!$A$6:$A$205,C137,DECISIONS!$B$6:$B$205,B137)=1,"MATCH","MISMATCH"))</x:f>
      </x:c>
      <x:c r="K137" s="21" t="str">
        <x:f>IF(A137="","",IF(J137&lt;&gt;"MATCH","INCOMPATIBLE",IF(AND(D137="OFFICIAL STATUS UPDATE",COUNTIFS(DECISIONS!$A$6:$A$205,C137,DECISIONS!$C$6:$C$205,"PUBLISH OFFICIAL STATUS")=1),"COMPATIBLE",IF(AND(D137="SERVICE / ACCESS CONTENT",COUNTIFS(DECISIONS!$A$6:$A$205,C137,DECISIONS!$C$6:$C$205,"PUBLISH SERVICE FACT")=1),"COMPATIBLE",IF(AND(D137="SCOPED EVIDENCE CONTEXT",COUNTIFS(DECISIONS!$A$6:$A$205,C137,DECISIONS!$C$6:$C$205,"PUBLISH SCOPED CONTEXT")=1),"COMPATIBLE",IF(AND(D137="EXPERIENCE RESEARCH",COUNTIFS(DECISIONS!$A$6:$A$205,C137,DECISIONS!$C$6:$C$205,"REFERENCE ONLY")=1),"COMPATIBLE",IF(AND(D137="DISCOVERY RESEARCH",COUNTIFS(DECISIONS!$A$6:$A$205,C137,DECISIONS!$C$6:$C$205,"DISCOVERY ONLY")=1),"COMPATIBLE",IF(AND(D137="SPECIALIST ESCALATION",COUNTIFS(DECISIONS!$A$6:$A$205,C137,DECISIONS!$C$6:$C$205,"ESCALATE")=1),"COMPATIBLE",IF(AND(D137="NO PUBLICATION / MONITOR",COUNTIFS(DECISIONS!$A$6:$A$205,C137,DECISIONS!$C$6:$C$205,"REFUSE STRONGER CLAIM")=1),"COMPATIBLE","REVIEW")))))))))</x:f>
      </x:c>
      <x:c r="L137" s="21" t="str">
        <x:f>IF(A137="","",IF(OR(I137&lt;&gt;"VALID",J137&lt;&gt;"MATCH",K137&lt;&gt;"COMPATIBLE"),"BLOCKED",IF(COUNTIFS(DECISIONS!$A$6:$A$205,C137,DECISIONS!$K$6:$K$205,"READY")=1,"READY","UNRESOLVED")))</x:f>
      </x:c>
    </x:row>
    <x:row r="138">
      <x:c r="A138" s="17"/>
      <x:c r="B138" s="17"/>
      <x:c r="C138" s="17"/>
      <x:c r="D138" s="17"/>
      <x:c r="E138" s="17"/>
      <x:c r="F138" s="17"/>
      <x:c r="G138" s="17"/>
      <x:c r="H138" s="21" t="str">
        <x:f>IF(D138="","",IF(AND(COUNTIF(LISTS!$K$2:$K$8,D138)=1,IFERROR(FIND(D138,UPPER(D138)),0)=1),"VALID","INVALID"))</x:f>
      </x:c>
      <x:c r="I138" s="21" t="str">
        <x:f>IF(A138="","",IF(COUNTIF($A$6:$A$205,A138)&gt;1,"INVALID - DUPLICATE ID",IF(AND(COUNTIF(CLAIMS!$A$6:$A$205,B138)=1,COUNTIF(DECISIONS!$A$6:$A$205,C138)=1,H138="VALID"),"VALID","INVALID - CONTROL / ID")))</x:f>
      </x:c>
      <x:c r="J138" s="21" t="str">
        <x:f>IF(A138="","",IF(COUNTIFS(DECISIONS!$A$6:$A$205,C138,DECISIONS!$B$6:$B$205,B138)=1,"MATCH","MISMATCH"))</x:f>
      </x:c>
      <x:c r="K138" s="21" t="str">
        <x:f>IF(A138="","",IF(J138&lt;&gt;"MATCH","INCOMPATIBLE",IF(AND(D138="OFFICIAL STATUS UPDATE",COUNTIFS(DECISIONS!$A$6:$A$205,C138,DECISIONS!$C$6:$C$205,"PUBLISH OFFICIAL STATUS")=1),"COMPATIBLE",IF(AND(D138="SERVICE / ACCESS CONTENT",COUNTIFS(DECISIONS!$A$6:$A$205,C138,DECISIONS!$C$6:$C$205,"PUBLISH SERVICE FACT")=1),"COMPATIBLE",IF(AND(D138="SCOPED EVIDENCE CONTEXT",COUNTIFS(DECISIONS!$A$6:$A$205,C138,DECISIONS!$C$6:$C$205,"PUBLISH SCOPED CONTEXT")=1),"COMPATIBLE",IF(AND(D138="EXPERIENCE RESEARCH",COUNTIFS(DECISIONS!$A$6:$A$205,C138,DECISIONS!$C$6:$C$205,"REFERENCE ONLY")=1),"COMPATIBLE",IF(AND(D138="DISCOVERY RESEARCH",COUNTIFS(DECISIONS!$A$6:$A$205,C138,DECISIONS!$C$6:$C$205,"DISCOVERY ONLY")=1),"COMPATIBLE",IF(AND(D138="SPECIALIST ESCALATION",COUNTIFS(DECISIONS!$A$6:$A$205,C138,DECISIONS!$C$6:$C$205,"ESCALATE")=1),"COMPATIBLE",IF(AND(D138="NO PUBLICATION / MONITOR",COUNTIFS(DECISIONS!$A$6:$A$205,C138,DECISIONS!$C$6:$C$205,"REFUSE STRONGER CLAIM")=1),"COMPATIBLE","REVIEW")))))))))</x:f>
      </x:c>
      <x:c r="L138" s="21" t="str">
        <x:f>IF(A138="","",IF(OR(I138&lt;&gt;"VALID",J138&lt;&gt;"MATCH",K138&lt;&gt;"COMPATIBLE"),"BLOCKED",IF(COUNTIFS(DECISIONS!$A$6:$A$205,C138,DECISIONS!$K$6:$K$205,"READY")=1,"READY","UNRESOLVED")))</x:f>
      </x:c>
    </x:row>
    <x:row r="139">
      <x:c r="A139" s="17"/>
      <x:c r="B139" s="17"/>
      <x:c r="C139" s="17"/>
      <x:c r="D139" s="17"/>
      <x:c r="E139" s="17"/>
      <x:c r="F139" s="17"/>
      <x:c r="G139" s="17"/>
      <x:c r="H139" s="21" t="str">
        <x:f>IF(D139="","",IF(AND(COUNTIF(LISTS!$K$2:$K$8,D139)=1,IFERROR(FIND(D139,UPPER(D139)),0)=1),"VALID","INVALID"))</x:f>
      </x:c>
      <x:c r="I139" s="21" t="str">
        <x:f>IF(A139="","",IF(COUNTIF($A$6:$A$205,A139)&gt;1,"INVALID - DUPLICATE ID",IF(AND(COUNTIF(CLAIMS!$A$6:$A$205,B139)=1,COUNTIF(DECISIONS!$A$6:$A$205,C139)=1,H139="VALID"),"VALID","INVALID - CONTROL / ID")))</x:f>
      </x:c>
      <x:c r="J139" s="21" t="str">
        <x:f>IF(A139="","",IF(COUNTIFS(DECISIONS!$A$6:$A$205,C139,DECISIONS!$B$6:$B$205,B139)=1,"MATCH","MISMATCH"))</x:f>
      </x:c>
      <x:c r="K139" s="21" t="str">
        <x:f>IF(A139="","",IF(J139&lt;&gt;"MATCH","INCOMPATIBLE",IF(AND(D139="OFFICIAL STATUS UPDATE",COUNTIFS(DECISIONS!$A$6:$A$205,C139,DECISIONS!$C$6:$C$205,"PUBLISH OFFICIAL STATUS")=1),"COMPATIBLE",IF(AND(D139="SERVICE / ACCESS CONTENT",COUNTIFS(DECISIONS!$A$6:$A$205,C139,DECISIONS!$C$6:$C$205,"PUBLISH SERVICE FACT")=1),"COMPATIBLE",IF(AND(D139="SCOPED EVIDENCE CONTEXT",COUNTIFS(DECISIONS!$A$6:$A$205,C139,DECISIONS!$C$6:$C$205,"PUBLISH SCOPED CONTEXT")=1),"COMPATIBLE",IF(AND(D139="EXPERIENCE RESEARCH",COUNTIFS(DECISIONS!$A$6:$A$205,C139,DECISIONS!$C$6:$C$205,"REFERENCE ONLY")=1),"COMPATIBLE",IF(AND(D139="DISCOVERY RESEARCH",COUNTIFS(DECISIONS!$A$6:$A$205,C139,DECISIONS!$C$6:$C$205,"DISCOVERY ONLY")=1),"COMPATIBLE",IF(AND(D139="SPECIALIST ESCALATION",COUNTIFS(DECISIONS!$A$6:$A$205,C139,DECISIONS!$C$6:$C$205,"ESCALATE")=1),"COMPATIBLE",IF(AND(D139="NO PUBLICATION / MONITOR",COUNTIFS(DECISIONS!$A$6:$A$205,C139,DECISIONS!$C$6:$C$205,"REFUSE STRONGER CLAIM")=1),"COMPATIBLE","REVIEW")))))))))</x:f>
      </x:c>
      <x:c r="L139" s="21" t="str">
        <x:f>IF(A139="","",IF(OR(I139&lt;&gt;"VALID",J139&lt;&gt;"MATCH",K139&lt;&gt;"COMPATIBLE"),"BLOCKED",IF(COUNTIFS(DECISIONS!$A$6:$A$205,C139,DECISIONS!$K$6:$K$205,"READY")=1,"READY","UNRESOLVED")))</x:f>
      </x:c>
    </x:row>
    <x:row r="140">
      <x:c r="A140" s="17"/>
      <x:c r="B140" s="17"/>
      <x:c r="C140" s="17"/>
      <x:c r="D140" s="17"/>
      <x:c r="E140" s="17"/>
      <x:c r="F140" s="17"/>
      <x:c r="G140" s="17"/>
      <x:c r="H140" s="21" t="str">
        <x:f>IF(D140="","",IF(AND(COUNTIF(LISTS!$K$2:$K$8,D140)=1,IFERROR(FIND(D140,UPPER(D140)),0)=1),"VALID","INVALID"))</x:f>
      </x:c>
      <x:c r="I140" s="21" t="str">
        <x:f>IF(A140="","",IF(COUNTIF($A$6:$A$205,A140)&gt;1,"INVALID - DUPLICATE ID",IF(AND(COUNTIF(CLAIMS!$A$6:$A$205,B140)=1,COUNTIF(DECISIONS!$A$6:$A$205,C140)=1,H140="VALID"),"VALID","INVALID - CONTROL / ID")))</x:f>
      </x:c>
      <x:c r="J140" s="21" t="str">
        <x:f>IF(A140="","",IF(COUNTIFS(DECISIONS!$A$6:$A$205,C140,DECISIONS!$B$6:$B$205,B140)=1,"MATCH","MISMATCH"))</x:f>
      </x:c>
      <x:c r="K140" s="21" t="str">
        <x:f>IF(A140="","",IF(J140&lt;&gt;"MATCH","INCOMPATIBLE",IF(AND(D140="OFFICIAL STATUS UPDATE",COUNTIFS(DECISIONS!$A$6:$A$205,C140,DECISIONS!$C$6:$C$205,"PUBLISH OFFICIAL STATUS")=1),"COMPATIBLE",IF(AND(D140="SERVICE / ACCESS CONTENT",COUNTIFS(DECISIONS!$A$6:$A$205,C140,DECISIONS!$C$6:$C$205,"PUBLISH SERVICE FACT")=1),"COMPATIBLE",IF(AND(D140="SCOPED EVIDENCE CONTEXT",COUNTIFS(DECISIONS!$A$6:$A$205,C140,DECISIONS!$C$6:$C$205,"PUBLISH SCOPED CONTEXT")=1),"COMPATIBLE",IF(AND(D140="EXPERIENCE RESEARCH",COUNTIFS(DECISIONS!$A$6:$A$205,C140,DECISIONS!$C$6:$C$205,"REFERENCE ONLY")=1),"COMPATIBLE",IF(AND(D140="DISCOVERY RESEARCH",COUNTIFS(DECISIONS!$A$6:$A$205,C140,DECISIONS!$C$6:$C$205,"DISCOVERY ONLY")=1),"COMPATIBLE",IF(AND(D140="SPECIALIST ESCALATION",COUNTIFS(DECISIONS!$A$6:$A$205,C140,DECISIONS!$C$6:$C$205,"ESCALATE")=1),"COMPATIBLE",IF(AND(D140="NO PUBLICATION / MONITOR",COUNTIFS(DECISIONS!$A$6:$A$205,C140,DECISIONS!$C$6:$C$205,"REFUSE STRONGER CLAIM")=1),"COMPATIBLE","REVIEW")))))))))</x:f>
      </x:c>
      <x:c r="L140" s="21" t="str">
        <x:f>IF(A140="","",IF(OR(I140&lt;&gt;"VALID",J140&lt;&gt;"MATCH",K140&lt;&gt;"COMPATIBLE"),"BLOCKED",IF(COUNTIFS(DECISIONS!$A$6:$A$205,C140,DECISIONS!$K$6:$K$205,"READY")=1,"READY","UNRESOLVED")))</x:f>
      </x:c>
    </x:row>
    <x:row r="141">
      <x:c r="A141" s="17"/>
      <x:c r="B141" s="17"/>
      <x:c r="C141" s="17"/>
      <x:c r="D141" s="17"/>
      <x:c r="E141" s="17"/>
      <x:c r="F141" s="17"/>
      <x:c r="G141" s="17"/>
      <x:c r="H141" s="21" t="str">
        <x:f>IF(D141="","",IF(AND(COUNTIF(LISTS!$K$2:$K$8,D141)=1,IFERROR(FIND(D141,UPPER(D141)),0)=1),"VALID","INVALID"))</x:f>
      </x:c>
      <x:c r="I141" s="21" t="str">
        <x:f>IF(A141="","",IF(COUNTIF($A$6:$A$205,A141)&gt;1,"INVALID - DUPLICATE ID",IF(AND(COUNTIF(CLAIMS!$A$6:$A$205,B141)=1,COUNTIF(DECISIONS!$A$6:$A$205,C141)=1,H141="VALID"),"VALID","INVALID - CONTROL / ID")))</x:f>
      </x:c>
      <x:c r="J141" s="21" t="str">
        <x:f>IF(A141="","",IF(COUNTIFS(DECISIONS!$A$6:$A$205,C141,DECISIONS!$B$6:$B$205,B141)=1,"MATCH","MISMATCH"))</x:f>
      </x:c>
      <x:c r="K141" s="21" t="str">
        <x:f>IF(A141="","",IF(J141&lt;&gt;"MATCH","INCOMPATIBLE",IF(AND(D141="OFFICIAL STATUS UPDATE",COUNTIFS(DECISIONS!$A$6:$A$205,C141,DECISIONS!$C$6:$C$205,"PUBLISH OFFICIAL STATUS")=1),"COMPATIBLE",IF(AND(D141="SERVICE / ACCESS CONTENT",COUNTIFS(DECISIONS!$A$6:$A$205,C141,DECISIONS!$C$6:$C$205,"PUBLISH SERVICE FACT")=1),"COMPATIBLE",IF(AND(D141="SCOPED EVIDENCE CONTEXT",COUNTIFS(DECISIONS!$A$6:$A$205,C141,DECISIONS!$C$6:$C$205,"PUBLISH SCOPED CONTEXT")=1),"COMPATIBLE",IF(AND(D141="EXPERIENCE RESEARCH",COUNTIFS(DECISIONS!$A$6:$A$205,C141,DECISIONS!$C$6:$C$205,"REFERENCE ONLY")=1),"COMPATIBLE",IF(AND(D141="DISCOVERY RESEARCH",COUNTIFS(DECISIONS!$A$6:$A$205,C141,DECISIONS!$C$6:$C$205,"DISCOVERY ONLY")=1),"COMPATIBLE",IF(AND(D141="SPECIALIST ESCALATION",COUNTIFS(DECISIONS!$A$6:$A$205,C141,DECISIONS!$C$6:$C$205,"ESCALATE")=1),"COMPATIBLE",IF(AND(D141="NO PUBLICATION / MONITOR",COUNTIFS(DECISIONS!$A$6:$A$205,C141,DECISIONS!$C$6:$C$205,"REFUSE STRONGER CLAIM")=1),"COMPATIBLE","REVIEW")))))))))</x:f>
      </x:c>
      <x:c r="L141" s="21" t="str">
        <x:f>IF(A141="","",IF(OR(I141&lt;&gt;"VALID",J141&lt;&gt;"MATCH",K141&lt;&gt;"COMPATIBLE"),"BLOCKED",IF(COUNTIFS(DECISIONS!$A$6:$A$205,C141,DECISIONS!$K$6:$K$205,"READY")=1,"READY","UNRESOLVED")))</x:f>
      </x:c>
    </x:row>
    <x:row r="142">
      <x:c r="A142" s="17"/>
      <x:c r="B142" s="17"/>
      <x:c r="C142" s="17"/>
      <x:c r="D142" s="17"/>
      <x:c r="E142" s="17"/>
      <x:c r="F142" s="17"/>
      <x:c r="G142" s="17"/>
      <x:c r="H142" s="21" t="str">
        <x:f>IF(D142="","",IF(AND(COUNTIF(LISTS!$K$2:$K$8,D142)=1,IFERROR(FIND(D142,UPPER(D142)),0)=1),"VALID","INVALID"))</x:f>
      </x:c>
      <x:c r="I142" s="21" t="str">
        <x:f>IF(A142="","",IF(COUNTIF($A$6:$A$205,A142)&gt;1,"INVALID - DUPLICATE ID",IF(AND(COUNTIF(CLAIMS!$A$6:$A$205,B142)=1,COUNTIF(DECISIONS!$A$6:$A$205,C142)=1,H142="VALID"),"VALID","INVALID - CONTROL / ID")))</x:f>
      </x:c>
      <x:c r="J142" s="21" t="str">
        <x:f>IF(A142="","",IF(COUNTIFS(DECISIONS!$A$6:$A$205,C142,DECISIONS!$B$6:$B$205,B142)=1,"MATCH","MISMATCH"))</x:f>
      </x:c>
      <x:c r="K142" s="21" t="str">
        <x:f>IF(A142="","",IF(J142&lt;&gt;"MATCH","INCOMPATIBLE",IF(AND(D142="OFFICIAL STATUS UPDATE",COUNTIFS(DECISIONS!$A$6:$A$205,C142,DECISIONS!$C$6:$C$205,"PUBLISH OFFICIAL STATUS")=1),"COMPATIBLE",IF(AND(D142="SERVICE / ACCESS CONTENT",COUNTIFS(DECISIONS!$A$6:$A$205,C142,DECISIONS!$C$6:$C$205,"PUBLISH SERVICE FACT")=1),"COMPATIBLE",IF(AND(D142="SCOPED EVIDENCE CONTEXT",COUNTIFS(DECISIONS!$A$6:$A$205,C142,DECISIONS!$C$6:$C$205,"PUBLISH SCOPED CONTEXT")=1),"COMPATIBLE",IF(AND(D142="EXPERIENCE RESEARCH",COUNTIFS(DECISIONS!$A$6:$A$205,C142,DECISIONS!$C$6:$C$205,"REFERENCE ONLY")=1),"COMPATIBLE",IF(AND(D142="DISCOVERY RESEARCH",COUNTIFS(DECISIONS!$A$6:$A$205,C142,DECISIONS!$C$6:$C$205,"DISCOVERY ONLY")=1),"COMPATIBLE",IF(AND(D142="SPECIALIST ESCALATION",COUNTIFS(DECISIONS!$A$6:$A$205,C142,DECISIONS!$C$6:$C$205,"ESCALATE")=1),"COMPATIBLE",IF(AND(D142="NO PUBLICATION / MONITOR",COUNTIFS(DECISIONS!$A$6:$A$205,C142,DECISIONS!$C$6:$C$205,"REFUSE STRONGER CLAIM")=1),"COMPATIBLE","REVIEW")))))))))</x:f>
      </x:c>
      <x:c r="L142" s="21" t="str">
        <x:f>IF(A142="","",IF(OR(I142&lt;&gt;"VALID",J142&lt;&gt;"MATCH",K142&lt;&gt;"COMPATIBLE"),"BLOCKED",IF(COUNTIFS(DECISIONS!$A$6:$A$205,C142,DECISIONS!$K$6:$K$205,"READY")=1,"READY","UNRESOLVED")))</x:f>
      </x:c>
    </x:row>
    <x:row r="143">
      <x:c r="A143" s="17"/>
      <x:c r="B143" s="17"/>
      <x:c r="C143" s="17"/>
      <x:c r="D143" s="17"/>
      <x:c r="E143" s="17"/>
      <x:c r="F143" s="17"/>
      <x:c r="G143" s="17"/>
      <x:c r="H143" s="21" t="str">
        <x:f>IF(D143="","",IF(AND(COUNTIF(LISTS!$K$2:$K$8,D143)=1,IFERROR(FIND(D143,UPPER(D143)),0)=1),"VALID","INVALID"))</x:f>
      </x:c>
      <x:c r="I143" s="21" t="str">
        <x:f>IF(A143="","",IF(COUNTIF($A$6:$A$205,A143)&gt;1,"INVALID - DUPLICATE ID",IF(AND(COUNTIF(CLAIMS!$A$6:$A$205,B143)=1,COUNTIF(DECISIONS!$A$6:$A$205,C143)=1,H143="VALID"),"VALID","INVALID - CONTROL / ID")))</x:f>
      </x:c>
      <x:c r="J143" s="21" t="str">
        <x:f>IF(A143="","",IF(COUNTIFS(DECISIONS!$A$6:$A$205,C143,DECISIONS!$B$6:$B$205,B143)=1,"MATCH","MISMATCH"))</x:f>
      </x:c>
      <x:c r="K143" s="21" t="str">
        <x:f>IF(A143="","",IF(J143&lt;&gt;"MATCH","INCOMPATIBLE",IF(AND(D143="OFFICIAL STATUS UPDATE",COUNTIFS(DECISIONS!$A$6:$A$205,C143,DECISIONS!$C$6:$C$205,"PUBLISH OFFICIAL STATUS")=1),"COMPATIBLE",IF(AND(D143="SERVICE / ACCESS CONTENT",COUNTIFS(DECISIONS!$A$6:$A$205,C143,DECISIONS!$C$6:$C$205,"PUBLISH SERVICE FACT")=1),"COMPATIBLE",IF(AND(D143="SCOPED EVIDENCE CONTEXT",COUNTIFS(DECISIONS!$A$6:$A$205,C143,DECISIONS!$C$6:$C$205,"PUBLISH SCOPED CONTEXT")=1),"COMPATIBLE",IF(AND(D143="EXPERIENCE RESEARCH",COUNTIFS(DECISIONS!$A$6:$A$205,C143,DECISIONS!$C$6:$C$205,"REFERENCE ONLY")=1),"COMPATIBLE",IF(AND(D143="DISCOVERY RESEARCH",COUNTIFS(DECISIONS!$A$6:$A$205,C143,DECISIONS!$C$6:$C$205,"DISCOVERY ONLY")=1),"COMPATIBLE",IF(AND(D143="SPECIALIST ESCALATION",COUNTIFS(DECISIONS!$A$6:$A$205,C143,DECISIONS!$C$6:$C$205,"ESCALATE")=1),"COMPATIBLE",IF(AND(D143="NO PUBLICATION / MONITOR",COUNTIFS(DECISIONS!$A$6:$A$205,C143,DECISIONS!$C$6:$C$205,"REFUSE STRONGER CLAIM")=1),"COMPATIBLE","REVIEW")))))))))</x:f>
      </x:c>
      <x:c r="L143" s="21" t="str">
        <x:f>IF(A143="","",IF(OR(I143&lt;&gt;"VALID",J143&lt;&gt;"MATCH",K143&lt;&gt;"COMPATIBLE"),"BLOCKED",IF(COUNTIFS(DECISIONS!$A$6:$A$205,C143,DECISIONS!$K$6:$K$205,"READY")=1,"READY","UNRESOLVED")))</x:f>
      </x:c>
    </x:row>
    <x:row r="144">
      <x:c r="A144" s="17"/>
      <x:c r="B144" s="17"/>
      <x:c r="C144" s="17"/>
      <x:c r="D144" s="17"/>
      <x:c r="E144" s="17"/>
      <x:c r="F144" s="17"/>
      <x:c r="G144" s="17"/>
      <x:c r="H144" s="21" t="str">
        <x:f>IF(D144="","",IF(AND(COUNTIF(LISTS!$K$2:$K$8,D144)=1,IFERROR(FIND(D144,UPPER(D144)),0)=1),"VALID","INVALID"))</x:f>
      </x:c>
      <x:c r="I144" s="21" t="str">
        <x:f>IF(A144="","",IF(COUNTIF($A$6:$A$205,A144)&gt;1,"INVALID - DUPLICATE ID",IF(AND(COUNTIF(CLAIMS!$A$6:$A$205,B144)=1,COUNTIF(DECISIONS!$A$6:$A$205,C144)=1,H144="VALID"),"VALID","INVALID - CONTROL / ID")))</x:f>
      </x:c>
      <x:c r="J144" s="21" t="str">
        <x:f>IF(A144="","",IF(COUNTIFS(DECISIONS!$A$6:$A$205,C144,DECISIONS!$B$6:$B$205,B144)=1,"MATCH","MISMATCH"))</x:f>
      </x:c>
      <x:c r="K144" s="21" t="str">
        <x:f>IF(A144="","",IF(J144&lt;&gt;"MATCH","INCOMPATIBLE",IF(AND(D144="OFFICIAL STATUS UPDATE",COUNTIFS(DECISIONS!$A$6:$A$205,C144,DECISIONS!$C$6:$C$205,"PUBLISH OFFICIAL STATUS")=1),"COMPATIBLE",IF(AND(D144="SERVICE / ACCESS CONTENT",COUNTIFS(DECISIONS!$A$6:$A$205,C144,DECISIONS!$C$6:$C$205,"PUBLISH SERVICE FACT")=1),"COMPATIBLE",IF(AND(D144="SCOPED EVIDENCE CONTEXT",COUNTIFS(DECISIONS!$A$6:$A$205,C144,DECISIONS!$C$6:$C$205,"PUBLISH SCOPED CONTEXT")=1),"COMPATIBLE",IF(AND(D144="EXPERIENCE RESEARCH",COUNTIFS(DECISIONS!$A$6:$A$205,C144,DECISIONS!$C$6:$C$205,"REFERENCE ONLY")=1),"COMPATIBLE",IF(AND(D144="DISCOVERY RESEARCH",COUNTIFS(DECISIONS!$A$6:$A$205,C144,DECISIONS!$C$6:$C$205,"DISCOVERY ONLY")=1),"COMPATIBLE",IF(AND(D144="SPECIALIST ESCALATION",COUNTIFS(DECISIONS!$A$6:$A$205,C144,DECISIONS!$C$6:$C$205,"ESCALATE")=1),"COMPATIBLE",IF(AND(D144="NO PUBLICATION / MONITOR",COUNTIFS(DECISIONS!$A$6:$A$205,C144,DECISIONS!$C$6:$C$205,"REFUSE STRONGER CLAIM")=1),"COMPATIBLE","REVIEW")))))))))</x:f>
      </x:c>
      <x:c r="L144" s="21" t="str">
        <x:f>IF(A144="","",IF(OR(I144&lt;&gt;"VALID",J144&lt;&gt;"MATCH",K144&lt;&gt;"COMPATIBLE"),"BLOCKED",IF(COUNTIFS(DECISIONS!$A$6:$A$205,C144,DECISIONS!$K$6:$K$205,"READY")=1,"READY","UNRESOLVED")))</x:f>
      </x:c>
    </x:row>
    <x:row r="145">
      <x:c r="A145" s="17"/>
      <x:c r="B145" s="17"/>
      <x:c r="C145" s="17"/>
      <x:c r="D145" s="17"/>
      <x:c r="E145" s="17"/>
      <x:c r="F145" s="17"/>
      <x:c r="G145" s="17"/>
      <x:c r="H145" s="21" t="str">
        <x:f>IF(D145="","",IF(AND(COUNTIF(LISTS!$K$2:$K$8,D145)=1,IFERROR(FIND(D145,UPPER(D145)),0)=1),"VALID","INVALID"))</x:f>
      </x:c>
      <x:c r="I145" s="21" t="str">
        <x:f>IF(A145="","",IF(COUNTIF($A$6:$A$205,A145)&gt;1,"INVALID - DUPLICATE ID",IF(AND(COUNTIF(CLAIMS!$A$6:$A$205,B145)=1,COUNTIF(DECISIONS!$A$6:$A$205,C145)=1,H145="VALID"),"VALID","INVALID - CONTROL / ID")))</x:f>
      </x:c>
      <x:c r="J145" s="21" t="str">
        <x:f>IF(A145="","",IF(COUNTIFS(DECISIONS!$A$6:$A$205,C145,DECISIONS!$B$6:$B$205,B145)=1,"MATCH","MISMATCH"))</x:f>
      </x:c>
      <x:c r="K145" s="21" t="str">
        <x:f>IF(A145="","",IF(J145&lt;&gt;"MATCH","INCOMPATIBLE",IF(AND(D145="OFFICIAL STATUS UPDATE",COUNTIFS(DECISIONS!$A$6:$A$205,C145,DECISIONS!$C$6:$C$205,"PUBLISH OFFICIAL STATUS")=1),"COMPATIBLE",IF(AND(D145="SERVICE / ACCESS CONTENT",COUNTIFS(DECISIONS!$A$6:$A$205,C145,DECISIONS!$C$6:$C$205,"PUBLISH SERVICE FACT")=1),"COMPATIBLE",IF(AND(D145="SCOPED EVIDENCE CONTEXT",COUNTIFS(DECISIONS!$A$6:$A$205,C145,DECISIONS!$C$6:$C$205,"PUBLISH SCOPED CONTEXT")=1),"COMPATIBLE",IF(AND(D145="EXPERIENCE RESEARCH",COUNTIFS(DECISIONS!$A$6:$A$205,C145,DECISIONS!$C$6:$C$205,"REFERENCE ONLY")=1),"COMPATIBLE",IF(AND(D145="DISCOVERY RESEARCH",COUNTIFS(DECISIONS!$A$6:$A$205,C145,DECISIONS!$C$6:$C$205,"DISCOVERY ONLY")=1),"COMPATIBLE",IF(AND(D145="SPECIALIST ESCALATION",COUNTIFS(DECISIONS!$A$6:$A$205,C145,DECISIONS!$C$6:$C$205,"ESCALATE")=1),"COMPATIBLE",IF(AND(D145="NO PUBLICATION / MONITOR",COUNTIFS(DECISIONS!$A$6:$A$205,C145,DECISIONS!$C$6:$C$205,"REFUSE STRONGER CLAIM")=1),"COMPATIBLE","REVIEW")))))))))</x:f>
      </x:c>
      <x:c r="L145" s="21" t="str">
        <x:f>IF(A145="","",IF(OR(I145&lt;&gt;"VALID",J145&lt;&gt;"MATCH",K145&lt;&gt;"COMPATIBLE"),"BLOCKED",IF(COUNTIFS(DECISIONS!$A$6:$A$205,C145,DECISIONS!$K$6:$K$205,"READY")=1,"READY","UNRESOLVED")))</x:f>
      </x:c>
    </x:row>
    <x:row r="146">
      <x:c r="A146" s="17"/>
      <x:c r="B146" s="17"/>
      <x:c r="C146" s="17"/>
      <x:c r="D146" s="17"/>
      <x:c r="E146" s="17"/>
      <x:c r="F146" s="17"/>
      <x:c r="G146" s="17"/>
      <x:c r="H146" s="21" t="str">
        <x:f>IF(D146="","",IF(AND(COUNTIF(LISTS!$K$2:$K$8,D146)=1,IFERROR(FIND(D146,UPPER(D146)),0)=1),"VALID","INVALID"))</x:f>
      </x:c>
      <x:c r="I146" s="21" t="str">
        <x:f>IF(A146="","",IF(COUNTIF($A$6:$A$205,A146)&gt;1,"INVALID - DUPLICATE ID",IF(AND(COUNTIF(CLAIMS!$A$6:$A$205,B146)=1,COUNTIF(DECISIONS!$A$6:$A$205,C146)=1,H146="VALID"),"VALID","INVALID - CONTROL / ID")))</x:f>
      </x:c>
      <x:c r="J146" s="21" t="str">
        <x:f>IF(A146="","",IF(COUNTIFS(DECISIONS!$A$6:$A$205,C146,DECISIONS!$B$6:$B$205,B146)=1,"MATCH","MISMATCH"))</x:f>
      </x:c>
      <x:c r="K146" s="21" t="str">
        <x:f>IF(A146="","",IF(J146&lt;&gt;"MATCH","INCOMPATIBLE",IF(AND(D146="OFFICIAL STATUS UPDATE",COUNTIFS(DECISIONS!$A$6:$A$205,C146,DECISIONS!$C$6:$C$205,"PUBLISH OFFICIAL STATUS")=1),"COMPATIBLE",IF(AND(D146="SERVICE / ACCESS CONTENT",COUNTIFS(DECISIONS!$A$6:$A$205,C146,DECISIONS!$C$6:$C$205,"PUBLISH SERVICE FACT")=1),"COMPATIBLE",IF(AND(D146="SCOPED EVIDENCE CONTEXT",COUNTIFS(DECISIONS!$A$6:$A$205,C146,DECISIONS!$C$6:$C$205,"PUBLISH SCOPED CONTEXT")=1),"COMPATIBLE",IF(AND(D146="EXPERIENCE RESEARCH",COUNTIFS(DECISIONS!$A$6:$A$205,C146,DECISIONS!$C$6:$C$205,"REFERENCE ONLY")=1),"COMPATIBLE",IF(AND(D146="DISCOVERY RESEARCH",COUNTIFS(DECISIONS!$A$6:$A$205,C146,DECISIONS!$C$6:$C$205,"DISCOVERY ONLY")=1),"COMPATIBLE",IF(AND(D146="SPECIALIST ESCALATION",COUNTIFS(DECISIONS!$A$6:$A$205,C146,DECISIONS!$C$6:$C$205,"ESCALATE")=1),"COMPATIBLE",IF(AND(D146="NO PUBLICATION / MONITOR",COUNTIFS(DECISIONS!$A$6:$A$205,C146,DECISIONS!$C$6:$C$205,"REFUSE STRONGER CLAIM")=1),"COMPATIBLE","REVIEW")))))))))</x:f>
      </x:c>
      <x:c r="L146" s="21" t="str">
        <x:f>IF(A146="","",IF(OR(I146&lt;&gt;"VALID",J146&lt;&gt;"MATCH",K146&lt;&gt;"COMPATIBLE"),"BLOCKED",IF(COUNTIFS(DECISIONS!$A$6:$A$205,C146,DECISIONS!$K$6:$K$205,"READY")=1,"READY","UNRESOLVED")))</x:f>
      </x:c>
    </x:row>
    <x:row r="147">
      <x:c r="A147" s="17"/>
      <x:c r="B147" s="17"/>
      <x:c r="C147" s="17"/>
      <x:c r="D147" s="17"/>
      <x:c r="E147" s="17"/>
      <x:c r="F147" s="17"/>
      <x:c r="G147" s="17"/>
      <x:c r="H147" s="21" t="str">
        <x:f>IF(D147="","",IF(AND(COUNTIF(LISTS!$K$2:$K$8,D147)=1,IFERROR(FIND(D147,UPPER(D147)),0)=1),"VALID","INVALID"))</x:f>
      </x:c>
      <x:c r="I147" s="21" t="str">
        <x:f>IF(A147="","",IF(COUNTIF($A$6:$A$205,A147)&gt;1,"INVALID - DUPLICATE ID",IF(AND(COUNTIF(CLAIMS!$A$6:$A$205,B147)=1,COUNTIF(DECISIONS!$A$6:$A$205,C147)=1,H147="VALID"),"VALID","INVALID - CONTROL / ID")))</x:f>
      </x:c>
      <x:c r="J147" s="21" t="str">
        <x:f>IF(A147="","",IF(COUNTIFS(DECISIONS!$A$6:$A$205,C147,DECISIONS!$B$6:$B$205,B147)=1,"MATCH","MISMATCH"))</x:f>
      </x:c>
      <x:c r="K147" s="21" t="str">
        <x:f>IF(A147="","",IF(J147&lt;&gt;"MATCH","INCOMPATIBLE",IF(AND(D147="OFFICIAL STATUS UPDATE",COUNTIFS(DECISIONS!$A$6:$A$205,C147,DECISIONS!$C$6:$C$205,"PUBLISH OFFICIAL STATUS")=1),"COMPATIBLE",IF(AND(D147="SERVICE / ACCESS CONTENT",COUNTIFS(DECISIONS!$A$6:$A$205,C147,DECISIONS!$C$6:$C$205,"PUBLISH SERVICE FACT")=1),"COMPATIBLE",IF(AND(D147="SCOPED EVIDENCE CONTEXT",COUNTIFS(DECISIONS!$A$6:$A$205,C147,DECISIONS!$C$6:$C$205,"PUBLISH SCOPED CONTEXT")=1),"COMPATIBLE",IF(AND(D147="EXPERIENCE RESEARCH",COUNTIFS(DECISIONS!$A$6:$A$205,C147,DECISIONS!$C$6:$C$205,"REFERENCE ONLY")=1),"COMPATIBLE",IF(AND(D147="DISCOVERY RESEARCH",COUNTIFS(DECISIONS!$A$6:$A$205,C147,DECISIONS!$C$6:$C$205,"DISCOVERY ONLY")=1),"COMPATIBLE",IF(AND(D147="SPECIALIST ESCALATION",COUNTIFS(DECISIONS!$A$6:$A$205,C147,DECISIONS!$C$6:$C$205,"ESCALATE")=1),"COMPATIBLE",IF(AND(D147="NO PUBLICATION / MONITOR",COUNTIFS(DECISIONS!$A$6:$A$205,C147,DECISIONS!$C$6:$C$205,"REFUSE STRONGER CLAIM")=1),"COMPATIBLE","REVIEW")))))))))</x:f>
      </x:c>
      <x:c r="L147" s="21" t="str">
        <x:f>IF(A147="","",IF(OR(I147&lt;&gt;"VALID",J147&lt;&gt;"MATCH",K147&lt;&gt;"COMPATIBLE"),"BLOCKED",IF(COUNTIFS(DECISIONS!$A$6:$A$205,C147,DECISIONS!$K$6:$K$205,"READY")=1,"READY","UNRESOLVED")))</x:f>
      </x:c>
    </x:row>
    <x:row r="148">
      <x:c r="A148" s="17"/>
      <x:c r="B148" s="17"/>
      <x:c r="C148" s="17"/>
      <x:c r="D148" s="17"/>
      <x:c r="E148" s="17"/>
      <x:c r="F148" s="17"/>
      <x:c r="G148" s="17"/>
      <x:c r="H148" s="21" t="str">
        <x:f>IF(D148="","",IF(AND(COUNTIF(LISTS!$K$2:$K$8,D148)=1,IFERROR(FIND(D148,UPPER(D148)),0)=1),"VALID","INVALID"))</x:f>
      </x:c>
      <x:c r="I148" s="21" t="str">
        <x:f>IF(A148="","",IF(COUNTIF($A$6:$A$205,A148)&gt;1,"INVALID - DUPLICATE ID",IF(AND(COUNTIF(CLAIMS!$A$6:$A$205,B148)=1,COUNTIF(DECISIONS!$A$6:$A$205,C148)=1,H148="VALID"),"VALID","INVALID - CONTROL / ID")))</x:f>
      </x:c>
      <x:c r="J148" s="21" t="str">
        <x:f>IF(A148="","",IF(COUNTIFS(DECISIONS!$A$6:$A$205,C148,DECISIONS!$B$6:$B$205,B148)=1,"MATCH","MISMATCH"))</x:f>
      </x:c>
      <x:c r="K148" s="21" t="str">
        <x:f>IF(A148="","",IF(J148&lt;&gt;"MATCH","INCOMPATIBLE",IF(AND(D148="OFFICIAL STATUS UPDATE",COUNTIFS(DECISIONS!$A$6:$A$205,C148,DECISIONS!$C$6:$C$205,"PUBLISH OFFICIAL STATUS")=1),"COMPATIBLE",IF(AND(D148="SERVICE / ACCESS CONTENT",COUNTIFS(DECISIONS!$A$6:$A$205,C148,DECISIONS!$C$6:$C$205,"PUBLISH SERVICE FACT")=1),"COMPATIBLE",IF(AND(D148="SCOPED EVIDENCE CONTEXT",COUNTIFS(DECISIONS!$A$6:$A$205,C148,DECISIONS!$C$6:$C$205,"PUBLISH SCOPED CONTEXT")=1),"COMPATIBLE",IF(AND(D148="EXPERIENCE RESEARCH",COUNTIFS(DECISIONS!$A$6:$A$205,C148,DECISIONS!$C$6:$C$205,"REFERENCE ONLY")=1),"COMPATIBLE",IF(AND(D148="DISCOVERY RESEARCH",COUNTIFS(DECISIONS!$A$6:$A$205,C148,DECISIONS!$C$6:$C$205,"DISCOVERY ONLY")=1),"COMPATIBLE",IF(AND(D148="SPECIALIST ESCALATION",COUNTIFS(DECISIONS!$A$6:$A$205,C148,DECISIONS!$C$6:$C$205,"ESCALATE")=1),"COMPATIBLE",IF(AND(D148="NO PUBLICATION / MONITOR",COUNTIFS(DECISIONS!$A$6:$A$205,C148,DECISIONS!$C$6:$C$205,"REFUSE STRONGER CLAIM")=1),"COMPATIBLE","REVIEW")))))))))</x:f>
      </x:c>
      <x:c r="L148" s="21" t="str">
        <x:f>IF(A148="","",IF(OR(I148&lt;&gt;"VALID",J148&lt;&gt;"MATCH",K148&lt;&gt;"COMPATIBLE"),"BLOCKED",IF(COUNTIFS(DECISIONS!$A$6:$A$205,C148,DECISIONS!$K$6:$K$205,"READY")=1,"READY","UNRESOLVED")))</x:f>
      </x:c>
    </x:row>
    <x:row r="149">
      <x:c r="A149" s="17"/>
      <x:c r="B149" s="17"/>
      <x:c r="C149" s="17"/>
      <x:c r="D149" s="17"/>
      <x:c r="E149" s="17"/>
      <x:c r="F149" s="17"/>
      <x:c r="G149" s="17"/>
      <x:c r="H149" s="21" t="str">
        <x:f>IF(D149="","",IF(AND(COUNTIF(LISTS!$K$2:$K$8,D149)=1,IFERROR(FIND(D149,UPPER(D149)),0)=1),"VALID","INVALID"))</x:f>
      </x:c>
      <x:c r="I149" s="21" t="str">
        <x:f>IF(A149="","",IF(COUNTIF($A$6:$A$205,A149)&gt;1,"INVALID - DUPLICATE ID",IF(AND(COUNTIF(CLAIMS!$A$6:$A$205,B149)=1,COUNTIF(DECISIONS!$A$6:$A$205,C149)=1,H149="VALID"),"VALID","INVALID - CONTROL / ID")))</x:f>
      </x:c>
      <x:c r="J149" s="21" t="str">
        <x:f>IF(A149="","",IF(COUNTIFS(DECISIONS!$A$6:$A$205,C149,DECISIONS!$B$6:$B$205,B149)=1,"MATCH","MISMATCH"))</x:f>
      </x:c>
      <x:c r="K149" s="21" t="str">
        <x:f>IF(A149="","",IF(J149&lt;&gt;"MATCH","INCOMPATIBLE",IF(AND(D149="OFFICIAL STATUS UPDATE",COUNTIFS(DECISIONS!$A$6:$A$205,C149,DECISIONS!$C$6:$C$205,"PUBLISH OFFICIAL STATUS")=1),"COMPATIBLE",IF(AND(D149="SERVICE / ACCESS CONTENT",COUNTIFS(DECISIONS!$A$6:$A$205,C149,DECISIONS!$C$6:$C$205,"PUBLISH SERVICE FACT")=1),"COMPATIBLE",IF(AND(D149="SCOPED EVIDENCE CONTEXT",COUNTIFS(DECISIONS!$A$6:$A$205,C149,DECISIONS!$C$6:$C$205,"PUBLISH SCOPED CONTEXT")=1),"COMPATIBLE",IF(AND(D149="EXPERIENCE RESEARCH",COUNTIFS(DECISIONS!$A$6:$A$205,C149,DECISIONS!$C$6:$C$205,"REFERENCE ONLY")=1),"COMPATIBLE",IF(AND(D149="DISCOVERY RESEARCH",COUNTIFS(DECISIONS!$A$6:$A$205,C149,DECISIONS!$C$6:$C$205,"DISCOVERY ONLY")=1),"COMPATIBLE",IF(AND(D149="SPECIALIST ESCALATION",COUNTIFS(DECISIONS!$A$6:$A$205,C149,DECISIONS!$C$6:$C$205,"ESCALATE")=1),"COMPATIBLE",IF(AND(D149="NO PUBLICATION / MONITOR",COUNTIFS(DECISIONS!$A$6:$A$205,C149,DECISIONS!$C$6:$C$205,"REFUSE STRONGER CLAIM")=1),"COMPATIBLE","REVIEW")))))))))</x:f>
      </x:c>
      <x:c r="L149" s="21" t="str">
        <x:f>IF(A149="","",IF(OR(I149&lt;&gt;"VALID",J149&lt;&gt;"MATCH",K149&lt;&gt;"COMPATIBLE"),"BLOCKED",IF(COUNTIFS(DECISIONS!$A$6:$A$205,C149,DECISIONS!$K$6:$K$205,"READY")=1,"READY","UNRESOLVED")))</x:f>
      </x:c>
    </x:row>
    <x:row r="150">
      <x:c r="A150" s="17"/>
      <x:c r="B150" s="17"/>
      <x:c r="C150" s="17"/>
      <x:c r="D150" s="17"/>
      <x:c r="E150" s="17"/>
      <x:c r="F150" s="17"/>
      <x:c r="G150" s="17"/>
      <x:c r="H150" s="21" t="str">
        <x:f>IF(D150="","",IF(AND(COUNTIF(LISTS!$K$2:$K$8,D150)=1,IFERROR(FIND(D150,UPPER(D150)),0)=1),"VALID","INVALID"))</x:f>
      </x:c>
      <x:c r="I150" s="21" t="str">
        <x:f>IF(A150="","",IF(COUNTIF($A$6:$A$205,A150)&gt;1,"INVALID - DUPLICATE ID",IF(AND(COUNTIF(CLAIMS!$A$6:$A$205,B150)=1,COUNTIF(DECISIONS!$A$6:$A$205,C150)=1,H150="VALID"),"VALID","INVALID - CONTROL / ID")))</x:f>
      </x:c>
      <x:c r="J150" s="21" t="str">
        <x:f>IF(A150="","",IF(COUNTIFS(DECISIONS!$A$6:$A$205,C150,DECISIONS!$B$6:$B$205,B150)=1,"MATCH","MISMATCH"))</x:f>
      </x:c>
      <x:c r="K150" s="21" t="str">
        <x:f>IF(A150="","",IF(J150&lt;&gt;"MATCH","INCOMPATIBLE",IF(AND(D150="OFFICIAL STATUS UPDATE",COUNTIFS(DECISIONS!$A$6:$A$205,C150,DECISIONS!$C$6:$C$205,"PUBLISH OFFICIAL STATUS")=1),"COMPATIBLE",IF(AND(D150="SERVICE / ACCESS CONTENT",COUNTIFS(DECISIONS!$A$6:$A$205,C150,DECISIONS!$C$6:$C$205,"PUBLISH SERVICE FACT")=1),"COMPATIBLE",IF(AND(D150="SCOPED EVIDENCE CONTEXT",COUNTIFS(DECISIONS!$A$6:$A$205,C150,DECISIONS!$C$6:$C$205,"PUBLISH SCOPED CONTEXT")=1),"COMPATIBLE",IF(AND(D150="EXPERIENCE RESEARCH",COUNTIFS(DECISIONS!$A$6:$A$205,C150,DECISIONS!$C$6:$C$205,"REFERENCE ONLY")=1),"COMPATIBLE",IF(AND(D150="DISCOVERY RESEARCH",COUNTIFS(DECISIONS!$A$6:$A$205,C150,DECISIONS!$C$6:$C$205,"DISCOVERY ONLY")=1),"COMPATIBLE",IF(AND(D150="SPECIALIST ESCALATION",COUNTIFS(DECISIONS!$A$6:$A$205,C150,DECISIONS!$C$6:$C$205,"ESCALATE")=1),"COMPATIBLE",IF(AND(D150="NO PUBLICATION / MONITOR",COUNTIFS(DECISIONS!$A$6:$A$205,C150,DECISIONS!$C$6:$C$205,"REFUSE STRONGER CLAIM")=1),"COMPATIBLE","REVIEW")))))))))</x:f>
      </x:c>
      <x:c r="L150" s="21" t="str">
        <x:f>IF(A150="","",IF(OR(I150&lt;&gt;"VALID",J150&lt;&gt;"MATCH",K150&lt;&gt;"COMPATIBLE"),"BLOCKED",IF(COUNTIFS(DECISIONS!$A$6:$A$205,C150,DECISIONS!$K$6:$K$205,"READY")=1,"READY","UNRESOLVED")))</x:f>
      </x:c>
    </x:row>
    <x:row r="151">
      <x:c r="A151" s="17"/>
      <x:c r="B151" s="17"/>
      <x:c r="C151" s="17"/>
      <x:c r="D151" s="17"/>
      <x:c r="E151" s="17"/>
      <x:c r="F151" s="17"/>
      <x:c r="G151" s="17"/>
      <x:c r="H151" s="21" t="str">
        <x:f>IF(D151="","",IF(AND(COUNTIF(LISTS!$K$2:$K$8,D151)=1,IFERROR(FIND(D151,UPPER(D151)),0)=1),"VALID","INVALID"))</x:f>
      </x:c>
      <x:c r="I151" s="21" t="str">
        <x:f>IF(A151="","",IF(COUNTIF($A$6:$A$205,A151)&gt;1,"INVALID - DUPLICATE ID",IF(AND(COUNTIF(CLAIMS!$A$6:$A$205,B151)=1,COUNTIF(DECISIONS!$A$6:$A$205,C151)=1,H151="VALID"),"VALID","INVALID - CONTROL / ID")))</x:f>
      </x:c>
      <x:c r="J151" s="21" t="str">
        <x:f>IF(A151="","",IF(COUNTIFS(DECISIONS!$A$6:$A$205,C151,DECISIONS!$B$6:$B$205,B151)=1,"MATCH","MISMATCH"))</x:f>
      </x:c>
      <x:c r="K151" s="21" t="str">
        <x:f>IF(A151="","",IF(J151&lt;&gt;"MATCH","INCOMPATIBLE",IF(AND(D151="OFFICIAL STATUS UPDATE",COUNTIFS(DECISIONS!$A$6:$A$205,C151,DECISIONS!$C$6:$C$205,"PUBLISH OFFICIAL STATUS")=1),"COMPATIBLE",IF(AND(D151="SERVICE / ACCESS CONTENT",COUNTIFS(DECISIONS!$A$6:$A$205,C151,DECISIONS!$C$6:$C$205,"PUBLISH SERVICE FACT")=1),"COMPATIBLE",IF(AND(D151="SCOPED EVIDENCE CONTEXT",COUNTIFS(DECISIONS!$A$6:$A$205,C151,DECISIONS!$C$6:$C$205,"PUBLISH SCOPED CONTEXT")=1),"COMPATIBLE",IF(AND(D151="EXPERIENCE RESEARCH",COUNTIFS(DECISIONS!$A$6:$A$205,C151,DECISIONS!$C$6:$C$205,"REFERENCE ONLY")=1),"COMPATIBLE",IF(AND(D151="DISCOVERY RESEARCH",COUNTIFS(DECISIONS!$A$6:$A$205,C151,DECISIONS!$C$6:$C$205,"DISCOVERY ONLY")=1),"COMPATIBLE",IF(AND(D151="SPECIALIST ESCALATION",COUNTIFS(DECISIONS!$A$6:$A$205,C151,DECISIONS!$C$6:$C$205,"ESCALATE")=1),"COMPATIBLE",IF(AND(D151="NO PUBLICATION / MONITOR",COUNTIFS(DECISIONS!$A$6:$A$205,C151,DECISIONS!$C$6:$C$205,"REFUSE STRONGER CLAIM")=1),"COMPATIBLE","REVIEW")))))))))</x:f>
      </x:c>
      <x:c r="L151" s="21" t="str">
        <x:f>IF(A151="","",IF(OR(I151&lt;&gt;"VALID",J151&lt;&gt;"MATCH",K151&lt;&gt;"COMPATIBLE"),"BLOCKED",IF(COUNTIFS(DECISIONS!$A$6:$A$205,C151,DECISIONS!$K$6:$K$205,"READY")=1,"READY","UNRESOLVED")))</x:f>
      </x:c>
    </x:row>
    <x:row r="152">
      <x:c r="A152" s="17"/>
      <x:c r="B152" s="17"/>
      <x:c r="C152" s="17"/>
      <x:c r="D152" s="17"/>
      <x:c r="E152" s="17"/>
      <x:c r="F152" s="17"/>
      <x:c r="G152" s="17"/>
      <x:c r="H152" s="21" t="str">
        <x:f>IF(D152="","",IF(AND(COUNTIF(LISTS!$K$2:$K$8,D152)=1,IFERROR(FIND(D152,UPPER(D152)),0)=1),"VALID","INVALID"))</x:f>
      </x:c>
      <x:c r="I152" s="21" t="str">
        <x:f>IF(A152="","",IF(COUNTIF($A$6:$A$205,A152)&gt;1,"INVALID - DUPLICATE ID",IF(AND(COUNTIF(CLAIMS!$A$6:$A$205,B152)=1,COUNTIF(DECISIONS!$A$6:$A$205,C152)=1,H152="VALID"),"VALID","INVALID - CONTROL / ID")))</x:f>
      </x:c>
      <x:c r="J152" s="21" t="str">
        <x:f>IF(A152="","",IF(COUNTIFS(DECISIONS!$A$6:$A$205,C152,DECISIONS!$B$6:$B$205,B152)=1,"MATCH","MISMATCH"))</x:f>
      </x:c>
      <x:c r="K152" s="21" t="str">
        <x:f>IF(A152="","",IF(J152&lt;&gt;"MATCH","INCOMPATIBLE",IF(AND(D152="OFFICIAL STATUS UPDATE",COUNTIFS(DECISIONS!$A$6:$A$205,C152,DECISIONS!$C$6:$C$205,"PUBLISH OFFICIAL STATUS")=1),"COMPATIBLE",IF(AND(D152="SERVICE / ACCESS CONTENT",COUNTIFS(DECISIONS!$A$6:$A$205,C152,DECISIONS!$C$6:$C$205,"PUBLISH SERVICE FACT")=1),"COMPATIBLE",IF(AND(D152="SCOPED EVIDENCE CONTEXT",COUNTIFS(DECISIONS!$A$6:$A$205,C152,DECISIONS!$C$6:$C$205,"PUBLISH SCOPED CONTEXT")=1),"COMPATIBLE",IF(AND(D152="EXPERIENCE RESEARCH",COUNTIFS(DECISIONS!$A$6:$A$205,C152,DECISIONS!$C$6:$C$205,"REFERENCE ONLY")=1),"COMPATIBLE",IF(AND(D152="DISCOVERY RESEARCH",COUNTIFS(DECISIONS!$A$6:$A$205,C152,DECISIONS!$C$6:$C$205,"DISCOVERY ONLY")=1),"COMPATIBLE",IF(AND(D152="SPECIALIST ESCALATION",COUNTIFS(DECISIONS!$A$6:$A$205,C152,DECISIONS!$C$6:$C$205,"ESCALATE")=1),"COMPATIBLE",IF(AND(D152="NO PUBLICATION / MONITOR",COUNTIFS(DECISIONS!$A$6:$A$205,C152,DECISIONS!$C$6:$C$205,"REFUSE STRONGER CLAIM")=1),"COMPATIBLE","REVIEW")))))))))</x:f>
      </x:c>
      <x:c r="L152" s="21" t="str">
        <x:f>IF(A152="","",IF(OR(I152&lt;&gt;"VALID",J152&lt;&gt;"MATCH",K152&lt;&gt;"COMPATIBLE"),"BLOCKED",IF(COUNTIFS(DECISIONS!$A$6:$A$205,C152,DECISIONS!$K$6:$K$205,"READY")=1,"READY","UNRESOLVED")))</x:f>
      </x:c>
    </x:row>
    <x:row r="153">
      <x:c r="A153" s="17"/>
      <x:c r="B153" s="17"/>
      <x:c r="C153" s="17"/>
      <x:c r="D153" s="17"/>
      <x:c r="E153" s="17"/>
      <x:c r="F153" s="17"/>
      <x:c r="G153" s="17"/>
      <x:c r="H153" s="21" t="str">
        <x:f>IF(D153="","",IF(AND(COUNTIF(LISTS!$K$2:$K$8,D153)=1,IFERROR(FIND(D153,UPPER(D153)),0)=1),"VALID","INVALID"))</x:f>
      </x:c>
      <x:c r="I153" s="21" t="str">
        <x:f>IF(A153="","",IF(COUNTIF($A$6:$A$205,A153)&gt;1,"INVALID - DUPLICATE ID",IF(AND(COUNTIF(CLAIMS!$A$6:$A$205,B153)=1,COUNTIF(DECISIONS!$A$6:$A$205,C153)=1,H153="VALID"),"VALID","INVALID - CONTROL / ID")))</x:f>
      </x:c>
      <x:c r="J153" s="21" t="str">
        <x:f>IF(A153="","",IF(COUNTIFS(DECISIONS!$A$6:$A$205,C153,DECISIONS!$B$6:$B$205,B153)=1,"MATCH","MISMATCH"))</x:f>
      </x:c>
      <x:c r="K153" s="21" t="str">
        <x:f>IF(A153="","",IF(J153&lt;&gt;"MATCH","INCOMPATIBLE",IF(AND(D153="OFFICIAL STATUS UPDATE",COUNTIFS(DECISIONS!$A$6:$A$205,C153,DECISIONS!$C$6:$C$205,"PUBLISH OFFICIAL STATUS")=1),"COMPATIBLE",IF(AND(D153="SERVICE / ACCESS CONTENT",COUNTIFS(DECISIONS!$A$6:$A$205,C153,DECISIONS!$C$6:$C$205,"PUBLISH SERVICE FACT")=1),"COMPATIBLE",IF(AND(D153="SCOPED EVIDENCE CONTEXT",COUNTIFS(DECISIONS!$A$6:$A$205,C153,DECISIONS!$C$6:$C$205,"PUBLISH SCOPED CONTEXT")=1),"COMPATIBLE",IF(AND(D153="EXPERIENCE RESEARCH",COUNTIFS(DECISIONS!$A$6:$A$205,C153,DECISIONS!$C$6:$C$205,"REFERENCE ONLY")=1),"COMPATIBLE",IF(AND(D153="DISCOVERY RESEARCH",COUNTIFS(DECISIONS!$A$6:$A$205,C153,DECISIONS!$C$6:$C$205,"DISCOVERY ONLY")=1),"COMPATIBLE",IF(AND(D153="SPECIALIST ESCALATION",COUNTIFS(DECISIONS!$A$6:$A$205,C153,DECISIONS!$C$6:$C$205,"ESCALATE")=1),"COMPATIBLE",IF(AND(D153="NO PUBLICATION / MONITOR",COUNTIFS(DECISIONS!$A$6:$A$205,C153,DECISIONS!$C$6:$C$205,"REFUSE STRONGER CLAIM")=1),"COMPATIBLE","REVIEW")))))))))</x:f>
      </x:c>
      <x:c r="L153" s="21" t="str">
        <x:f>IF(A153="","",IF(OR(I153&lt;&gt;"VALID",J153&lt;&gt;"MATCH",K153&lt;&gt;"COMPATIBLE"),"BLOCKED",IF(COUNTIFS(DECISIONS!$A$6:$A$205,C153,DECISIONS!$K$6:$K$205,"READY")=1,"READY","UNRESOLVED")))</x:f>
      </x:c>
    </x:row>
    <x:row r="154">
      <x:c r="A154" s="17"/>
      <x:c r="B154" s="17"/>
      <x:c r="C154" s="17"/>
      <x:c r="D154" s="17"/>
      <x:c r="E154" s="17"/>
      <x:c r="F154" s="17"/>
      <x:c r="G154" s="17"/>
      <x:c r="H154" s="21" t="str">
        <x:f>IF(D154="","",IF(AND(COUNTIF(LISTS!$K$2:$K$8,D154)=1,IFERROR(FIND(D154,UPPER(D154)),0)=1),"VALID","INVALID"))</x:f>
      </x:c>
      <x:c r="I154" s="21" t="str">
        <x:f>IF(A154="","",IF(COUNTIF($A$6:$A$205,A154)&gt;1,"INVALID - DUPLICATE ID",IF(AND(COUNTIF(CLAIMS!$A$6:$A$205,B154)=1,COUNTIF(DECISIONS!$A$6:$A$205,C154)=1,H154="VALID"),"VALID","INVALID - CONTROL / ID")))</x:f>
      </x:c>
      <x:c r="J154" s="21" t="str">
        <x:f>IF(A154="","",IF(COUNTIFS(DECISIONS!$A$6:$A$205,C154,DECISIONS!$B$6:$B$205,B154)=1,"MATCH","MISMATCH"))</x:f>
      </x:c>
      <x:c r="K154" s="21" t="str">
        <x:f>IF(A154="","",IF(J154&lt;&gt;"MATCH","INCOMPATIBLE",IF(AND(D154="OFFICIAL STATUS UPDATE",COUNTIFS(DECISIONS!$A$6:$A$205,C154,DECISIONS!$C$6:$C$205,"PUBLISH OFFICIAL STATUS")=1),"COMPATIBLE",IF(AND(D154="SERVICE / ACCESS CONTENT",COUNTIFS(DECISIONS!$A$6:$A$205,C154,DECISIONS!$C$6:$C$205,"PUBLISH SERVICE FACT")=1),"COMPATIBLE",IF(AND(D154="SCOPED EVIDENCE CONTEXT",COUNTIFS(DECISIONS!$A$6:$A$205,C154,DECISIONS!$C$6:$C$205,"PUBLISH SCOPED CONTEXT")=1),"COMPATIBLE",IF(AND(D154="EXPERIENCE RESEARCH",COUNTIFS(DECISIONS!$A$6:$A$205,C154,DECISIONS!$C$6:$C$205,"REFERENCE ONLY")=1),"COMPATIBLE",IF(AND(D154="DISCOVERY RESEARCH",COUNTIFS(DECISIONS!$A$6:$A$205,C154,DECISIONS!$C$6:$C$205,"DISCOVERY ONLY")=1),"COMPATIBLE",IF(AND(D154="SPECIALIST ESCALATION",COUNTIFS(DECISIONS!$A$6:$A$205,C154,DECISIONS!$C$6:$C$205,"ESCALATE")=1),"COMPATIBLE",IF(AND(D154="NO PUBLICATION / MONITOR",COUNTIFS(DECISIONS!$A$6:$A$205,C154,DECISIONS!$C$6:$C$205,"REFUSE STRONGER CLAIM")=1),"COMPATIBLE","REVIEW")))))))))</x:f>
      </x:c>
      <x:c r="L154" s="21" t="str">
        <x:f>IF(A154="","",IF(OR(I154&lt;&gt;"VALID",J154&lt;&gt;"MATCH",K154&lt;&gt;"COMPATIBLE"),"BLOCKED",IF(COUNTIFS(DECISIONS!$A$6:$A$205,C154,DECISIONS!$K$6:$K$205,"READY")=1,"READY","UNRESOLVED")))</x:f>
      </x:c>
    </x:row>
    <x:row r="155">
      <x:c r="A155" s="17"/>
      <x:c r="B155" s="17"/>
      <x:c r="C155" s="17"/>
      <x:c r="D155" s="17"/>
      <x:c r="E155" s="17"/>
      <x:c r="F155" s="17"/>
      <x:c r="G155" s="17"/>
      <x:c r="H155" s="21" t="str">
        <x:f>IF(D155="","",IF(AND(COUNTIF(LISTS!$K$2:$K$8,D155)=1,IFERROR(FIND(D155,UPPER(D155)),0)=1),"VALID","INVALID"))</x:f>
      </x:c>
      <x:c r="I155" s="21" t="str">
        <x:f>IF(A155="","",IF(COUNTIF($A$6:$A$205,A155)&gt;1,"INVALID - DUPLICATE ID",IF(AND(COUNTIF(CLAIMS!$A$6:$A$205,B155)=1,COUNTIF(DECISIONS!$A$6:$A$205,C155)=1,H155="VALID"),"VALID","INVALID - CONTROL / ID")))</x:f>
      </x:c>
      <x:c r="J155" s="21" t="str">
        <x:f>IF(A155="","",IF(COUNTIFS(DECISIONS!$A$6:$A$205,C155,DECISIONS!$B$6:$B$205,B155)=1,"MATCH","MISMATCH"))</x:f>
      </x:c>
      <x:c r="K155" s="21" t="str">
        <x:f>IF(A155="","",IF(J155&lt;&gt;"MATCH","INCOMPATIBLE",IF(AND(D155="OFFICIAL STATUS UPDATE",COUNTIFS(DECISIONS!$A$6:$A$205,C155,DECISIONS!$C$6:$C$205,"PUBLISH OFFICIAL STATUS")=1),"COMPATIBLE",IF(AND(D155="SERVICE / ACCESS CONTENT",COUNTIFS(DECISIONS!$A$6:$A$205,C155,DECISIONS!$C$6:$C$205,"PUBLISH SERVICE FACT")=1),"COMPATIBLE",IF(AND(D155="SCOPED EVIDENCE CONTEXT",COUNTIFS(DECISIONS!$A$6:$A$205,C155,DECISIONS!$C$6:$C$205,"PUBLISH SCOPED CONTEXT")=1),"COMPATIBLE",IF(AND(D155="EXPERIENCE RESEARCH",COUNTIFS(DECISIONS!$A$6:$A$205,C155,DECISIONS!$C$6:$C$205,"REFERENCE ONLY")=1),"COMPATIBLE",IF(AND(D155="DISCOVERY RESEARCH",COUNTIFS(DECISIONS!$A$6:$A$205,C155,DECISIONS!$C$6:$C$205,"DISCOVERY ONLY")=1),"COMPATIBLE",IF(AND(D155="SPECIALIST ESCALATION",COUNTIFS(DECISIONS!$A$6:$A$205,C155,DECISIONS!$C$6:$C$205,"ESCALATE")=1),"COMPATIBLE",IF(AND(D155="NO PUBLICATION / MONITOR",COUNTIFS(DECISIONS!$A$6:$A$205,C155,DECISIONS!$C$6:$C$205,"REFUSE STRONGER CLAIM")=1),"COMPATIBLE","REVIEW")))))))))</x:f>
      </x:c>
      <x:c r="L155" s="21" t="str">
        <x:f>IF(A155="","",IF(OR(I155&lt;&gt;"VALID",J155&lt;&gt;"MATCH",K155&lt;&gt;"COMPATIBLE"),"BLOCKED",IF(COUNTIFS(DECISIONS!$A$6:$A$205,C155,DECISIONS!$K$6:$K$205,"READY")=1,"READY","UNRESOLVED")))</x:f>
      </x:c>
    </x:row>
    <x:row r="156">
      <x:c r="A156" s="17"/>
      <x:c r="B156" s="17"/>
      <x:c r="C156" s="17"/>
      <x:c r="D156" s="17"/>
      <x:c r="E156" s="17"/>
      <x:c r="F156" s="17"/>
      <x:c r="G156" s="17"/>
      <x:c r="H156" s="21" t="str">
        <x:f>IF(D156="","",IF(AND(COUNTIF(LISTS!$K$2:$K$8,D156)=1,IFERROR(FIND(D156,UPPER(D156)),0)=1),"VALID","INVALID"))</x:f>
      </x:c>
      <x:c r="I156" s="21" t="str">
        <x:f>IF(A156="","",IF(COUNTIF($A$6:$A$205,A156)&gt;1,"INVALID - DUPLICATE ID",IF(AND(COUNTIF(CLAIMS!$A$6:$A$205,B156)=1,COUNTIF(DECISIONS!$A$6:$A$205,C156)=1,H156="VALID"),"VALID","INVALID - CONTROL / ID")))</x:f>
      </x:c>
      <x:c r="J156" s="21" t="str">
        <x:f>IF(A156="","",IF(COUNTIFS(DECISIONS!$A$6:$A$205,C156,DECISIONS!$B$6:$B$205,B156)=1,"MATCH","MISMATCH"))</x:f>
      </x:c>
      <x:c r="K156" s="21" t="str">
        <x:f>IF(A156="","",IF(J156&lt;&gt;"MATCH","INCOMPATIBLE",IF(AND(D156="OFFICIAL STATUS UPDATE",COUNTIFS(DECISIONS!$A$6:$A$205,C156,DECISIONS!$C$6:$C$205,"PUBLISH OFFICIAL STATUS")=1),"COMPATIBLE",IF(AND(D156="SERVICE / ACCESS CONTENT",COUNTIFS(DECISIONS!$A$6:$A$205,C156,DECISIONS!$C$6:$C$205,"PUBLISH SERVICE FACT")=1),"COMPATIBLE",IF(AND(D156="SCOPED EVIDENCE CONTEXT",COUNTIFS(DECISIONS!$A$6:$A$205,C156,DECISIONS!$C$6:$C$205,"PUBLISH SCOPED CONTEXT")=1),"COMPATIBLE",IF(AND(D156="EXPERIENCE RESEARCH",COUNTIFS(DECISIONS!$A$6:$A$205,C156,DECISIONS!$C$6:$C$205,"REFERENCE ONLY")=1),"COMPATIBLE",IF(AND(D156="DISCOVERY RESEARCH",COUNTIFS(DECISIONS!$A$6:$A$205,C156,DECISIONS!$C$6:$C$205,"DISCOVERY ONLY")=1),"COMPATIBLE",IF(AND(D156="SPECIALIST ESCALATION",COUNTIFS(DECISIONS!$A$6:$A$205,C156,DECISIONS!$C$6:$C$205,"ESCALATE")=1),"COMPATIBLE",IF(AND(D156="NO PUBLICATION / MONITOR",COUNTIFS(DECISIONS!$A$6:$A$205,C156,DECISIONS!$C$6:$C$205,"REFUSE STRONGER CLAIM")=1),"COMPATIBLE","REVIEW")))))))))</x:f>
      </x:c>
      <x:c r="L156" s="21" t="str">
        <x:f>IF(A156="","",IF(OR(I156&lt;&gt;"VALID",J156&lt;&gt;"MATCH",K156&lt;&gt;"COMPATIBLE"),"BLOCKED",IF(COUNTIFS(DECISIONS!$A$6:$A$205,C156,DECISIONS!$K$6:$K$205,"READY")=1,"READY","UNRESOLVED")))</x:f>
      </x:c>
    </x:row>
    <x:row r="157">
      <x:c r="A157" s="17"/>
      <x:c r="B157" s="17"/>
      <x:c r="C157" s="17"/>
      <x:c r="D157" s="17"/>
      <x:c r="E157" s="17"/>
      <x:c r="F157" s="17"/>
      <x:c r="G157" s="17"/>
      <x:c r="H157" s="21" t="str">
        <x:f>IF(D157="","",IF(AND(COUNTIF(LISTS!$K$2:$K$8,D157)=1,IFERROR(FIND(D157,UPPER(D157)),0)=1),"VALID","INVALID"))</x:f>
      </x:c>
      <x:c r="I157" s="21" t="str">
        <x:f>IF(A157="","",IF(COUNTIF($A$6:$A$205,A157)&gt;1,"INVALID - DUPLICATE ID",IF(AND(COUNTIF(CLAIMS!$A$6:$A$205,B157)=1,COUNTIF(DECISIONS!$A$6:$A$205,C157)=1,H157="VALID"),"VALID","INVALID - CONTROL / ID")))</x:f>
      </x:c>
      <x:c r="J157" s="21" t="str">
        <x:f>IF(A157="","",IF(COUNTIFS(DECISIONS!$A$6:$A$205,C157,DECISIONS!$B$6:$B$205,B157)=1,"MATCH","MISMATCH"))</x:f>
      </x:c>
      <x:c r="K157" s="21" t="str">
        <x:f>IF(A157="","",IF(J157&lt;&gt;"MATCH","INCOMPATIBLE",IF(AND(D157="OFFICIAL STATUS UPDATE",COUNTIFS(DECISIONS!$A$6:$A$205,C157,DECISIONS!$C$6:$C$205,"PUBLISH OFFICIAL STATUS")=1),"COMPATIBLE",IF(AND(D157="SERVICE / ACCESS CONTENT",COUNTIFS(DECISIONS!$A$6:$A$205,C157,DECISIONS!$C$6:$C$205,"PUBLISH SERVICE FACT")=1),"COMPATIBLE",IF(AND(D157="SCOPED EVIDENCE CONTEXT",COUNTIFS(DECISIONS!$A$6:$A$205,C157,DECISIONS!$C$6:$C$205,"PUBLISH SCOPED CONTEXT")=1),"COMPATIBLE",IF(AND(D157="EXPERIENCE RESEARCH",COUNTIFS(DECISIONS!$A$6:$A$205,C157,DECISIONS!$C$6:$C$205,"REFERENCE ONLY")=1),"COMPATIBLE",IF(AND(D157="DISCOVERY RESEARCH",COUNTIFS(DECISIONS!$A$6:$A$205,C157,DECISIONS!$C$6:$C$205,"DISCOVERY ONLY")=1),"COMPATIBLE",IF(AND(D157="SPECIALIST ESCALATION",COUNTIFS(DECISIONS!$A$6:$A$205,C157,DECISIONS!$C$6:$C$205,"ESCALATE")=1),"COMPATIBLE",IF(AND(D157="NO PUBLICATION / MONITOR",COUNTIFS(DECISIONS!$A$6:$A$205,C157,DECISIONS!$C$6:$C$205,"REFUSE STRONGER CLAIM")=1),"COMPATIBLE","REVIEW")))))))))</x:f>
      </x:c>
      <x:c r="L157" s="21" t="str">
        <x:f>IF(A157="","",IF(OR(I157&lt;&gt;"VALID",J157&lt;&gt;"MATCH",K157&lt;&gt;"COMPATIBLE"),"BLOCKED",IF(COUNTIFS(DECISIONS!$A$6:$A$205,C157,DECISIONS!$K$6:$K$205,"READY")=1,"READY","UNRESOLVED")))</x:f>
      </x:c>
    </x:row>
    <x:row r="158">
      <x:c r="A158" s="17"/>
      <x:c r="B158" s="17"/>
      <x:c r="C158" s="17"/>
      <x:c r="D158" s="17"/>
      <x:c r="E158" s="17"/>
      <x:c r="F158" s="17"/>
      <x:c r="G158" s="17"/>
      <x:c r="H158" s="21" t="str">
        <x:f>IF(D158="","",IF(AND(COUNTIF(LISTS!$K$2:$K$8,D158)=1,IFERROR(FIND(D158,UPPER(D158)),0)=1),"VALID","INVALID"))</x:f>
      </x:c>
      <x:c r="I158" s="21" t="str">
        <x:f>IF(A158="","",IF(COUNTIF($A$6:$A$205,A158)&gt;1,"INVALID - DUPLICATE ID",IF(AND(COUNTIF(CLAIMS!$A$6:$A$205,B158)=1,COUNTIF(DECISIONS!$A$6:$A$205,C158)=1,H158="VALID"),"VALID","INVALID - CONTROL / ID")))</x:f>
      </x:c>
      <x:c r="J158" s="21" t="str">
        <x:f>IF(A158="","",IF(COUNTIFS(DECISIONS!$A$6:$A$205,C158,DECISIONS!$B$6:$B$205,B158)=1,"MATCH","MISMATCH"))</x:f>
      </x:c>
      <x:c r="K158" s="21" t="str">
        <x:f>IF(A158="","",IF(J158&lt;&gt;"MATCH","INCOMPATIBLE",IF(AND(D158="OFFICIAL STATUS UPDATE",COUNTIFS(DECISIONS!$A$6:$A$205,C158,DECISIONS!$C$6:$C$205,"PUBLISH OFFICIAL STATUS")=1),"COMPATIBLE",IF(AND(D158="SERVICE / ACCESS CONTENT",COUNTIFS(DECISIONS!$A$6:$A$205,C158,DECISIONS!$C$6:$C$205,"PUBLISH SERVICE FACT")=1),"COMPATIBLE",IF(AND(D158="SCOPED EVIDENCE CONTEXT",COUNTIFS(DECISIONS!$A$6:$A$205,C158,DECISIONS!$C$6:$C$205,"PUBLISH SCOPED CONTEXT")=1),"COMPATIBLE",IF(AND(D158="EXPERIENCE RESEARCH",COUNTIFS(DECISIONS!$A$6:$A$205,C158,DECISIONS!$C$6:$C$205,"REFERENCE ONLY")=1),"COMPATIBLE",IF(AND(D158="DISCOVERY RESEARCH",COUNTIFS(DECISIONS!$A$6:$A$205,C158,DECISIONS!$C$6:$C$205,"DISCOVERY ONLY")=1),"COMPATIBLE",IF(AND(D158="SPECIALIST ESCALATION",COUNTIFS(DECISIONS!$A$6:$A$205,C158,DECISIONS!$C$6:$C$205,"ESCALATE")=1),"COMPATIBLE",IF(AND(D158="NO PUBLICATION / MONITOR",COUNTIFS(DECISIONS!$A$6:$A$205,C158,DECISIONS!$C$6:$C$205,"REFUSE STRONGER CLAIM")=1),"COMPATIBLE","REVIEW")))))))))</x:f>
      </x:c>
      <x:c r="L158" s="21" t="str">
        <x:f>IF(A158="","",IF(OR(I158&lt;&gt;"VALID",J158&lt;&gt;"MATCH",K158&lt;&gt;"COMPATIBLE"),"BLOCKED",IF(COUNTIFS(DECISIONS!$A$6:$A$205,C158,DECISIONS!$K$6:$K$205,"READY")=1,"READY","UNRESOLVED")))</x:f>
      </x:c>
    </x:row>
    <x:row r="159">
      <x:c r="A159" s="17"/>
      <x:c r="B159" s="17"/>
      <x:c r="C159" s="17"/>
      <x:c r="D159" s="17"/>
      <x:c r="E159" s="17"/>
      <x:c r="F159" s="17"/>
      <x:c r="G159" s="17"/>
      <x:c r="H159" s="21" t="str">
        <x:f>IF(D159="","",IF(AND(COUNTIF(LISTS!$K$2:$K$8,D159)=1,IFERROR(FIND(D159,UPPER(D159)),0)=1),"VALID","INVALID"))</x:f>
      </x:c>
      <x:c r="I159" s="21" t="str">
        <x:f>IF(A159="","",IF(COUNTIF($A$6:$A$205,A159)&gt;1,"INVALID - DUPLICATE ID",IF(AND(COUNTIF(CLAIMS!$A$6:$A$205,B159)=1,COUNTIF(DECISIONS!$A$6:$A$205,C159)=1,H159="VALID"),"VALID","INVALID - CONTROL / ID")))</x:f>
      </x:c>
      <x:c r="J159" s="21" t="str">
        <x:f>IF(A159="","",IF(COUNTIFS(DECISIONS!$A$6:$A$205,C159,DECISIONS!$B$6:$B$205,B159)=1,"MATCH","MISMATCH"))</x:f>
      </x:c>
      <x:c r="K159" s="21" t="str">
        <x:f>IF(A159="","",IF(J159&lt;&gt;"MATCH","INCOMPATIBLE",IF(AND(D159="OFFICIAL STATUS UPDATE",COUNTIFS(DECISIONS!$A$6:$A$205,C159,DECISIONS!$C$6:$C$205,"PUBLISH OFFICIAL STATUS")=1),"COMPATIBLE",IF(AND(D159="SERVICE / ACCESS CONTENT",COUNTIFS(DECISIONS!$A$6:$A$205,C159,DECISIONS!$C$6:$C$205,"PUBLISH SERVICE FACT")=1),"COMPATIBLE",IF(AND(D159="SCOPED EVIDENCE CONTEXT",COUNTIFS(DECISIONS!$A$6:$A$205,C159,DECISIONS!$C$6:$C$205,"PUBLISH SCOPED CONTEXT")=1),"COMPATIBLE",IF(AND(D159="EXPERIENCE RESEARCH",COUNTIFS(DECISIONS!$A$6:$A$205,C159,DECISIONS!$C$6:$C$205,"REFERENCE ONLY")=1),"COMPATIBLE",IF(AND(D159="DISCOVERY RESEARCH",COUNTIFS(DECISIONS!$A$6:$A$205,C159,DECISIONS!$C$6:$C$205,"DISCOVERY ONLY")=1),"COMPATIBLE",IF(AND(D159="SPECIALIST ESCALATION",COUNTIFS(DECISIONS!$A$6:$A$205,C159,DECISIONS!$C$6:$C$205,"ESCALATE")=1),"COMPATIBLE",IF(AND(D159="NO PUBLICATION / MONITOR",COUNTIFS(DECISIONS!$A$6:$A$205,C159,DECISIONS!$C$6:$C$205,"REFUSE STRONGER CLAIM")=1),"COMPATIBLE","REVIEW")))))))))</x:f>
      </x:c>
      <x:c r="L159" s="21" t="str">
        <x:f>IF(A159="","",IF(OR(I159&lt;&gt;"VALID",J159&lt;&gt;"MATCH",K159&lt;&gt;"COMPATIBLE"),"BLOCKED",IF(COUNTIFS(DECISIONS!$A$6:$A$205,C159,DECISIONS!$K$6:$K$205,"READY")=1,"READY","UNRESOLVED")))</x:f>
      </x:c>
    </x:row>
    <x:row r="160">
      <x:c r="A160" s="17"/>
      <x:c r="B160" s="17"/>
      <x:c r="C160" s="17"/>
      <x:c r="D160" s="17"/>
      <x:c r="E160" s="17"/>
      <x:c r="F160" s="17"/>
      <x:c r="G160" s="17"/>
      <x:c r="H160" s="21" t="str">
        <x:f>IF(D160="","",IF(AND(COUNTIF(LISTS!$K$2:$K$8,D160)=1,IFERROR(FIND(D160,UPPER(D160)),0)=1),"VALID","INVALID"))</x:f>
      </x:c>
      <x:c r="I160" s="21" t="str">
        <x:f>IF(A160="","",IF(COUNTIF($A$6:$A$205,A160)&gt;1,"INVALID - DUPLICATE ID",IF(AND(COUNTIF(CLAIMS!$A$6:$A$205,B160)=1,COUNTIF(DECISIONS!$A$6:$A$205,C160)=1,H160="VALID"),"VALID","INVALID - CONTROL / ID")))</x:f>
      </x:c>
      <x:c r="J160" s="21" t="str">
        <x:f>IF(A160="","",IF(COUNTIFS(DECISIONS!$A$6:$A$205,C160,DECISIONS!$B$6:$B$205,B160)=1,"MATCH","MISMATCH"))</x:f>
      </x:c>
      <x:c r="K160" s="21" t="str">
        <x:f>IF(A160="","",IF(J160&lt;&gt;"MATCH","INCOMPATIBLE",IF(AND(D160="OFFICIAL STATUS UPDATE",COUNTIFS(DECISIONS!$A$6:$A$205,C160,DECISIONS!$C$6:$C$205,"PUBLISH OFFICIAL STATUS")=1),"COMPATIBLE",IF(AND(D160="SERVICE / ACCESS CONTENT",COUNTIFS(DECISIONS!$A$6:$A$205,C160,DECISIONS!$C$6:$C$205,"PUBLISH SERVICE FACT")=1),"COMPATIBLE",IF(AND(D160="SCOPED EVIDENCE CONTEXT",COUNTIFS(DECISIONS!$A$6:$A$205,C160,DECISIONS!$C$6:$C$205,"PUBLISH SCOPED CONTEXT")=1),"COMPATIBLE",IF(AND(D160="EXPERIENCE RESEARCH",COUNTIFS(DECISIONS!$A$6:$A$205,C160,DECISIONS!$C$6:$C$205,"REFERENCE ONLY")=1),"COMPATIBLE",IF(AND(D160="DISCOVERY RESEARCH",COUNTIFS(DECISIONS!$A$6:$A$205,C160,DECISIONS!$C$6:$C$205,"DISCOVERY ONLY")=1),"COMPATIBLE",IF(AND(D160="SPECIALIST ESCALATION",COUNTIFS(DECISIONS!$A$6:$A$205,C160,DECISIONS!$C$6:$C$205,"ESCALATE")=1),"COMPATIBLE",IF(AND(D160="NO PUBLICATION / MONITOR",COUNTIFS(DECISIONS!$A$6:$A$205,C160,DECISIONS!$C$6:$C$205,"REFUSE STRONGER CLAIM")=1),"COMPATIBLE","REVIEW")))))))))</x:f>
      </x:c>
      <x:c r="L160" s="21" t="str">
        <x:f>IF(A160="","",IF(OR(I160&lt;&gt;"VALID",J160&lt;&gt;"MATCH",K160&lt;&gt;"COMPATIBLE"),"BLOCKED",IF(COUNTIFS(DECISIONS!$A$6:$A$205,C160,DECISIONS!$K$6:$K$205,"READY")=1,"READY","UNRESOLVED")))</x:f>
      </x:c>
    </x:row>
    <x:row r="161">
      <x:c r="A161" s="17"/>
      <x:c r="B161" s="17"/>
      <x:c r="C161" s="17"/>
      <x:c r="D161" s="17"/>
      <x:c r="E161" s="17"/>
      <x:c r="F161" s="17"/>
      <x:c r="G161" s="17"/>
      <x:c r="H161" s="21" t="str">
        <x:f>IF(D161="","",IF(AND(COUNTIF(LISTS!$K$2:$K$8,D161)=1,IFERROR(FIND(D161,UPPER(D161)),0)=1),"VALID","INVALID"))</x:f>
      </x:c>
      <x:c r="I161" s="21" t="str">
        <x:f>IF(A161="","",IF(COUNTIF($A$6:$A$205,A161)&gt;1,"INVALID - DUPLICATE ID",IF(AND(COUNTIF(CLAIMS!$A$6:$A$205,B161)=1,COUNTIF(DECISIONS!$A$6:$A$205,C161)=1,H161="VALID"),"VALID","INVALID - CONTROL / ID")))</x:f>
      </x:c>
      <x:c r="J161" s="21" t="str">
        <x:f>IF(A161="","",IF(COUNTIFS(DECISIONS!$A$6:$A$205,C161,DECISIONS!$B$6:$B$205,B161)=1,"MATCH","MISMATCH"))</x:f>
      </x:c>
      <x:c r="K161" s="21" t="str">
        <x:f>IF(A161="","",IF(J161&lt;&gt;"MATCH","INCOMPATIBLE",IF(AND(D161="OFFICIAL STATUS UPDATE",COUNTIFS(DECISIONS!$A$6:$A$205,C161,DECISIONS!$C$6:$C$205,"PUBLISH OFFICIAL STATUS")=1),"COMPATIBLE",IF(AND(D161="SERVICE / ACCESS CONTENT",COUNTIFS(DECISIONS!$A$6:$A$205,C161,DECISIONS!$C$6:$C$205,"PUBLISH SERVICE FACT")=1),"COMPATIBLE",IF(AND(D161="SCOPED EVIDENCE CONTEXT",COUNTIFS(DECISIONS!$A$6:$A$205,C161,DECISIONS!$C$6:$C$205,"PUBLISH SCOPED CONTEXT")=1),"COMPATIBLE",IF(AND(D161="EXPERIENCE RESEARCH",COUNTIFS(DECISIONS!$A$6:$A$205,C161,DECISIONS!$C$6:$C$205,"REFERENCE ONLY")=1),"COMPATIBLE",IF(AND(D161="DISCOVERY RESEARCH",COUNTIFS(DECISIONS!$A$6:$A$205,C161,DECISIONS!$C$6:$C$205,"DISCOVERY ONLY")=1),"COMPATIBLE",IF(AND(D161="SPECIALIST ESCALATION",COUNTIFS(DECISIONS!$A$6:$A$205,C161,DECISIONS!$C$6:$C$205,"ESCALATE")=1),"COMPATIBLE",IF(AND(D161="NO PUBLICATION / MONITOR",COUNTIFS(DECISIONS!$A$6:$A$205,C161,DECISIONS!$C$6:$C$205,"REFUSE STRONGER CLAIM")=1),"COMPATIBLE","REVIEW")))))))))</x:f>
      </x:c>
      <x:c r="L161" s="21" t="str">
        <x:f>IF(A161="","",IF(OR(I161&lt;&gt;"VALID",J161&lt;&gt;"MATCH",K161&lt;&gt;"COMPATIBLE"),"BLOCKED",IF(COUNTIFS(DECISIONS!$A$6:$A$205,C161,DECISIONS!$K$6:$K$205,"READY")=1,"READY","UNRESOLVED")))</x:f>
      </x:c>
    </x:row>
    <x:row r="162">
      <x:c r="A162" s="17"/>
      <x:c r="B162" s="17"/>
      <x:c r="C162" s="17"/>
      <x:c r="D162" s="17"/>
      <x:c r="E162" s="17"/>
      <x:c r="F162" s="17"/>
      <x:c r="G162" s="17"/>
      <x:c r="H162" s="21" t="str">
        <x:f>IF(D162="","",IF(AND(COUNTIF(LISTS!$K$2:$K$8,D162)=1,IFERROR(FIND(D162,UPPER(D162)),0)=1),"VALID","INVALID"))</x:f>
      </x:c>
      <x:c r="I162" s="21" t="str">
        <x:f>IF(A162="","",IF(COUNTIF($A$6:$A$205,A162)&gt;1,"INVALID - DUPLICATE ID",IF(AND(COUNTIF(CLAIMS!$A$6:$A$205,B162)=1,COUNTIF(DECISIONS!$A$6:$A$205,C162)=1,H162="VALID"),"VALID","INVALID - CONTROL / ID")))</x:f>
      </x:c>
      <x:c r="J162" s="21" t="str">
        <x:f>IF(A162="","",IF(COUNTIFS(DECISIONS!$A$6:$A$205,C162,DECISIONS!$B$6:$B$205,B162)=1,"MATCH","MISMATCH"))</x:f>
      </x:c>
      <x:c r="K162" s="21" t="str">
        <x:f>IF(A162="","",IF(J162&lt;&gt;"MATCH","INCOMPATIBLE",IF(AND(D162="OFFICIAL STATUS UPDATE",COUNTIFS(DECISIONS!$A$6:$A$205,C162,DECISIONS!$C$6:$C$205,"PUBLISH OFFICIAL STATUS")=1),"COMPATIBLE",IF(AND(D162="SERVICE / ACCESS CONTENT",COUNTIFS(DECISIONS!$A$6:$A$205,C162,DECISIONS!$C$6:$C$205,"PUBLISH SERVICE FACT")=1),"COMPATIBLE",IF(AND(D162="SCOPED EVIDENCE CONTEXT",COUNTIFS(DECISIONS!$A$6:$A$205,C162,DECISIONS!$C$6:$C$205,"PUBLISH SCOPED CONTEXT")=1),"COMPATIBLE",IF(AND(D162="EXPERIENCE RESEARCH",COUNTIFS(DECISIONS!$A$6:$A$205,C162,DECISIONS!$C$6:$C$205,"REFERENCE ONLY")=1),"COMPATIBLE",IF(AND(D162="DISCOVERY RESEARCH",COUNTIFS(DECISIONS!$A$6:$A$205,C162,DECISIONS!$C$6:$C$205,"DISCOVERY ONLY")=1),"COMPATIBLE",IF(AND(D162="SPECIALIST ESCALATION",COUNTIFS(DECISIONS!$A$6:$A$205,C162,DECISIONS!$C$6:$C$205,"ESCALATE")=1),"COMPATIBLE",IF(AND(D162="NO PUBLICATION / MONITOR",COUNTIFS(DECISIONS!$A$6:$A$205,C162,DECISIONS!$C$6:$C$205,"REFUSE STRONGER CLAIM")=1),"COMPATIBLE","REVIEW")))))))))</x:f>
      </x:c>
      <x:c r="L162" s="21" t="str">
        <x:f>IF(A162="","",IF(OR(I162&lt;&gt;"VALID",J162&lt;&gt;"MATCH",K162&lt;&gt;"COMPATIBLE"),"BLOCKED",IF(COUNTIFS(DECISIONS!$A$6:$A$205,C162,DECISIONS!$K$6:$K$205,"READY")=1,"READY","UNRESOLVED")))</x:f>
      </x:c>
    </x:row>
    <x:row r="163">
      <x:c r="A163" s="17"/>
      <x:c r="B163" s="17"/>
      <x:c r="C163" s="17"/>
      <x:c r="D163" s="17"/>
      <x:c r="E163" s="17"/>
      <x:c r="F163" s="17"/>
      <x:c r="G163" s="17"/>
      <x:c r="H163" s="21" t="str">
        <x:f>IF(D163="","",IF(AND(COUNTIF(LISTS!$K$2:$K$8,D163)=1,IFERROR(FIND(D163,UPPER(D163)),0)=1),"VALID","INVALID"))</x:f>
      </x:c>
      <x:c r="I163" s="21" t="str">
        <x:f>IF(A163="","",IF(COUNTIF($A$6:$A$205,A163)&gt;1,"INVALID - DUPLICATE ID",IF(AND(COUNTIF(CLAIMS!$A$6:$A$205,B163)=1,COUNTIF(DECISIONS!$A$6:$A$205,C163)=1,H163="VALID"),"VALID","INVALID - CONTROL / ID")))</x:f>
      </x:c>
      <x:c r="J163" s="21" t="str">
        <x:f>IF(A163="","",IF(COUNTIFS(DECISIONS!$A$6:$A$205,C163,DECISIONS!$B$6:$B$205,B163)=1,"MATCH","MISMATCH"))</x:f>
      </x:c>
      <x:c r="K163" s="21" t="str">
        <x:f>IF(A163="","",IF(J163&lt;&gt;"MATCH","INCOMPATIBLE",IF(AND(D163="OFFICIAL STATUS UPDATE",COUNTIFS(DECISIONS!$A$6:$A$205,C163,DECISIONS!$C$6:$C$205,"PUBLISH OFFICIAL STATUS")=1),"COMPATIBLE",IF(AND(D163="SERVICE / ACCESS CONTENT",COUNTIFS(DECISIONS!$A$6:$A$205,C163,DECISIONS!$C$6:$C$205,"PUBLISH SERVICE FACT")=1),"COMPATIBLE",IF(AND(D163="SCOPED EVIDENCE CONTEXT",COUNTIFS(DECISIONS!$A$6:$A$205,C163,DECISIONS!$C$6:$C$205,"PUBLISH SCOPED CONTEXT")=1),"COMPATIBLE",IF(AND(D163="EXPERIENCE RESEARCH",COUNTIFS(DECISIONS!$A$6:$A$205,C163,DECISIONS!$C$6:$C$205,"REFERENCE ONLY")=1),"COMPATIBLE",IF(AND(D163="DISCOVERY RESEARCH",COUNTIFS(DECISIONS!$A$6:$A$205,C163,DECISIONS!$C$6:$C$205,"DISCOVERY ONLY")=1),"COMPATIBLE",IF(AND(D163="SPECIALIST ESCALATION",COUNTIFS(DECISIONS!$A$6:$A$205,C163,DECISIONS!$C$6:$C$205,"ESCALATE")=1),"COMPATIBLE",IF(AND(D163="NO PUBLICATION / MONITOR",COUNTIFS(DECISIONS!$A$6:$A$205,C163,DECISIONS!$C$6:$C$205,"REFUSE STRONGER CLAIM")=1),"COMPATIBLE","REVIEW")))))))))</x:f>
      </x:c>
      <x:c r="L163" s="21" t="str">
        <x:f>IF(A163="","",IF(OR(I163&lt;&gt;"VALID",J163&lt;&gt;"MATCH",K163&lt;&gt;"COMPATIBLE"),"BLOCKED",IF(COUNTIFS(DECISIONS!$A$6:$A$205,C163,DECISIONS!$K$6:$K$205,"READY")=1,"READY","UNRESOLVED")))</x:f>
      </x:c>
    </x:row>
    <x:row r="164">
      <x:c r="A164" s="17"/>
      <x:c r="B164" s="17"/>
      <x:c r="C164" s="17"/>
      <x:c r="D164" s="17"/>
      <x:c r="E164" s="17"/>
      <x:c r="F164" s="17"/>
      <x:c r="G164" s="17"/>
      <x:c r="H164" s="21" t="str">
        <x:f>IF(D164="","",IF(AND(COUNTIF(LISTS!$K$2:$K$8,D164)=1,IFERROR(FIND(D164,UPPER(D164)),0)=1),"VALID","INVALID"))</x:f>
      </x:c>
      <x:c r="I164" s="21" t="str">
        <x:f>IF(A164="","",IF(COUNTIF($A$6:$A$205,A164)&gt;1,"INVALID - DUPLICATE ID",IF(AND(COUNTIF(CLAIMS!$A$6:$A$205,B164)=1,COUNTIF(DECISIONS!$A$6:$A$205,C164)=1,H164="VALID"),"VALID","INVALID - CONTROL / ID")))</x:f>
      </x:c>
      <x:c r="J164" s="21" t="str">
        <x:f>IF(A164="","",IF(COUNTIFS(DECISIONS!$A$6:$A$205,C164,DECISIONS!$B$6:$B$205,B164)=1,"MATCH","MISMATCH"))</x:f>
      </x:c>
      <x:c r="K164" s="21" t="str">
        <x:f>IF(A164="","",IF(J164&lt;&gt;"MATCH","INCOMPATIBLE",IF(AND(D164="OFFICIAL STATUS UPDATE",COUNTIFS(DECISIONS!$A$6:$A$205,C164,DECISIONS!$C$6:$C$205,"PUBLISH OFFICIAL STATUS")=1),"COMPATIBLE",IF(AND(D164="SERVICE / ACCESS CONTENT",COUNTIFS(DECISIONS!$A$6:$A$205,C164,DECISIONS!$C$6:$C$205,"PUBLISH SERVICE FACT")=1),"COMPATIBLE",IF(AND(D164="SCOPED EVIDENCE CONTEXT",COUNTIFS(DECISIONS!$A$6:$A$205,C164,DECISIONS!$C$6:$C$205,"PUBLISH SCOPED CONTEXT")=1),"COMPATIBLE",IF(AND(D164="EXPERIENCE RESEARCH",COUNTIFS(DECISIONS!$A$6:$A$205,C164,DECISIONS!$C$6:$C$205,"REFERENCE ONLY")=1),"COMPATIBLE",IF(AND(D164="DISCOVERY RESEARCH",COUNTIFS(DECISIONS!$A$6:$A$205,C164,DECISIONS!$C$6:$C$205,"DISCOVERY ONLY")=1),"COMPATIBLE",IF(AND(D164="SPECIALIST ESCALATION",COUNTIFS(DECISIONS!$A$6:$A$205,C164,DECISIONS!$C$6:$C$205,"ESCALATE")=1),"COMPATIBLE",IF(AND(D164="NO PUBLICATION / MONITOR",COUNTIFS(DECISIONS!$A$6:$A$205,C164,DECISIONS!$C$6:$C$205,"REFUSE STRONGER CLAIM")=1),"COMPATIBLE","REVIEW")))))))))</x:f>
      </x:c>
      <x:c r="L164" s="21" t="str">
        <x:f>IF(A164="","",IF(OR(I164&lt;&gt;"VALID",J164&lt;&gt;"MATCH",K164&lt;&gt;"COMPATIBLE"),"BLOCKED",IF(COUNTIFS(DECISIONS!$A$6:$A$205,C164,DECISIONS!$K$6:$K$205,"READY")=1,"READY","UNRESOLVED")))</x:f>
      </x:c>
    </x:row>
    <x:row r="165">
      <x:c r="A165" s="17"/>
      <x:c r="B165" s="17"/>
      <x:c r="C165" s="17"/>
      <x:c r="D165" s="17"/>
      <x:c r="E165" s="17"/>
      <x:c r="F165" s="17"/>
      <x:c r="G165" s="17"/>
      <x:c r="H165" s="21" t="str">
        <x:f>IF(D165="","",IF(AND(COUNTIF(LISTS!$K$2:$K$8,D165)=1,IFERROR(FIND(D165,UPPER(D165)),0)=1),"VALID","INVALID"))</x:f>
      </x:c>
      <x:c r="I165" s="21" t="str">
        <x:f>IF(A165="","",IF(COUNTIF($A$6:$A$205,A165)&gt;1,"INVALID - DUPLICATE ID",IF(AND(COUNTIF(CLAIMS!$A$6:$A$205,B165)=1,COUNTIF(DECISIONS!$A$6:$A$205,C165)=1,H165="VALID"),"VALID","INVALID - CONTROL / ID")))</x:f>
      </x:c>
      <x:c r="J165" s="21" t="str">
        <x:f>IF(A165="","",IF(COUNTIFS(DECISIONS!$A$6:$A$205,C165,DECISIONS!$B$6:$B$205,B165)=1,"MATCH","MISMATCH"))</x:f>
      </x:c>
      <x:c r="K165" s="21" t="str">
        <x:f>IF(A165="","",IF(J165&lt;&gt;"MATCH","INCOMPATIBLE",IF(AND(D165="OFFICIAL STATUS UPDATE",COUNTIFS(DECISIONS!$A$6:$A$205,C165,DECISIONS!$C$6:$C$205,"PUBLISH OFFICIAL STATUS")=1),"COMPATIBLE",IF(AND(D165="SERVICE / ACCESS CONTENT",COUNTIFS(DECISIONS!$A$6:$A$205,C165,DECISIONS!$C$6:$C$205,"PUBLISH SERVICE FACT")=1),"COMPATIBLE",IF(AND(D165="SCOPED EVIDENCE CONTEXT",COUNTIFS(DECISIONS!$A$6:$A$205,C165,DECISIONS!$C$6:$C$205,"PUBLISH SCOPED CONTEXT")=1),"COMPATIBLE",IF(AND(D165="EXPERIENCE RESEARCH",COUNTIFS(DECISIONS!$A$6:$A$205,C165,DECISIONS!$C$6:$C$205,"REFERENCE ONLY")=1),"COMPATIBLE",IF(AND(D165="DISCOVERY RESEARCH",COUNTIFS(DECISIONS!$A$6:$A$205,C165,DECISIONS!$C$6:$C$205,"DISCOVERY ONLY")=1),"COMPATIBLE",IF(AND(D165="SPECIALIST ESCALATION",COUNTIFS(DECISIONS!$A$6:$A$205,C165,DECISIONS!$C$6:$C$205,"ESCALATE")=1),"COMPATIBLE",IF(AND(D165="NO PUBLICATION / MONITOR",COUNTIFS(DECISIONS!$A$6:$A$205,C165,DECISIONS!$C$6:$C$205,"REFUSE STRONGER CLAIM")=1),"COMPATIBLE","REVIEW")))))))))</x:f>
      </x:c>
      <x:c r="L165" s="21" t="str">
        <x:f>IF(A165="","",IF(OR(I165&lt;&gt;"VALID",J165&lt;&gt;"MATCH",K165&lt;&gt;"COMPATIBLE"),"BLOCKED",IF(COUNTIFS(DECISIONS!$A$6:$A$205,C165,DECISIONS!$K$6:$K$205,"READY")=1,"READY","UNRESOLVED")))</x:f>
      </x:c>
    </x:row>
    <x:row r="166">
      <x:c r="A166" s="17"/>
      <x:c r="B166" s="17"/>
      <x:c r="C166" s="17"/>
      <x:c r="D166" s="17"/>
      <x:c r="E166" s="17"/>
      <x:c r="F166" s="17"/>
      <x:c r="G166" s="17"/>
      <x:c r="H166" s="21" t="str">
        <x:f>IF(D166="","",IF(AND(COUNTIF(LISTS!$K$2:$K$8,D166)=1,IFERROR(FIND(D166,UPPER(D166)),0)=1),"VALID","INVALID"))</x:f>
      </x:c>
      <x:c r="I166" s="21" t="str">
        <x:f>IF(A166="","",IF(COUNTIF($A$6:$A$205,A166)&gt;1,"INVALID - DUPLICATE ID",IF(AND(COUNTIF(CLAIMS!$A$6:$A$205,B166)=1,COUNTIF(DECISIONS!$A$6:$A$205,C166)=1,H166="VALID"),"VALID","INVALID - CONTROL / ID")))</x:f>
      </x:c>
      <x:c r="J166" s="21" t="str">
        <x:f>IF(A166="","",IF(COUNTIFS(DECISIONS!$A$6:$A$205,C166,DECISIONS!$B$6:$B$205,B166)=1,"MATCH","MISMATCH"))</x:f>
      </x:c>
      <x:c r="K166" s="21" t="str">
        <x:f>IF(A166="","",IF(J166&lt;&gt;"MATCH","INCOMPATIBLE",IF(AND(D166="OFFICIAL STATUS UPDATE",COUNTIFS(DECISIONS!$A$6:$A$205,C166,DECISIONS!$C$6:$C$205,"PUBLISH OFFICIAL STATUS")=1),"COMPATIBLE",IF(AND(D166="SERVICE / ACCESS CONTENT",COUNTIFS(DECISIONS!$A$6:$A$205,C166,DECISIONS!$C$6:$C$205,"PUBLISH SERVICE FACT")=1),"COMPATIBLE",IF(AND(D166="SCOPED EVIDENCE CONTEXT",COUNTIFS(DECISIONS!$A$6:$A$205,C166,DECISIONS!$C$6:$C$205,"PUBLISH SCOPED CONTEXT")=1),"COMPATIBLE",IF(AND(D166="EXPERIENCE RESEARCH",COUNTIFS(DECISIONS!$A$6:$A$205,C166,DECISIONS!$C$6:$C$205,"REFERENCE ONLY")=1),"COMPATIBLE",IF(AND(D166="DISCOVERY RESEARCH",COUNTIFS(DECISIONS!$A$6:$A$205,C166,DECISIONS!$C$6:$C$205,"DISCOVERY ONLY")=1),"COMPATIBLE",IF(AND(D166="SPECIALIST ESCALATION",COUNTIFS(DECISIONS!$A$6:$A$205,C166,DECISIONS!$C$6:$C$205,"ESCALATE")=1),"COMPATIBLE",IF(AND(D166="NO PUBLICATION / MONITOR",COUNTIFS(DECISIONS!$A$6:$A$205,C166,DECISIONS!$C$6:$C$205,"REFUSE STRONGER CLAIM")=1),"COMPATIBLE","REVIEW")))))))))</x:f>
      </x:c>
      <x:c r="L166" s="21" t="str">
        <x:f>IF(A166="","",IF(OR(I166&lt;&gt;"VALID",J166&lt;&gt;"MATCH",K166&lt;&gt;"COMPATIBLE"),"BLOCKED",IF(COUNTIFS(DECISIONS!$A$6:$A$205,C166,DECISIONS!$K$6:$K$205,"READY")=1,"READY","UNRESOLVED")))</x:f>
      </x:c>
    </x:row>
    <x:row r="167">
      <x:c r="A167" s="17"/>
      <x:c r="B167" s="17"/>
      <x:c r="C167" s="17"/>
      <x:c r="D167" s="17"/>
      <x:c r="E167" s="17"/>
      <x:c r="F167" s="17"/>
      <x:c r="G167" s="17"/>
      <x:c r="H167" s="21" t="str">
        <x:f>IF(D167="","",IF(AND(COUNTIF(LISTS!$K$2:$K$8,D167)=1,IFERROR(FIND(D167,UPPER(D167)),0)=1),"VALID","INVALID"))</x:f>
      </x:c>
      <x:c r="I167" s="21" t="str">
        <x:f>IF(A167="","",IF(COUNTIF($A$6:$A$205,A167)&gt;1,"INVALID - DUPLICATE ID",IF(AND(COUNTIF(CLAIMS!$A$6:$A$205,B167)=1,COUNTIF(DECISIONS!$A$6:$A$205,C167)=1,H167="VALID"),"VALID","INVALID - CONTROL / ID")))</x:f>
      </x:c>
      <x:c r="J167" s="21" t="str">
        <x:f>IF(A167="","",IF(COUNTIFS(DECISIONS!$A$6:$A$205,C167,DECISIONS!$B$6:$B$205,B167)=1,"MATCH","MISMATCH"))</x:f>
      </x:c>
      <x:c r="K167" s="21" t="str">
        <x:f>IF(A167="","",IF(J167&lt;&gt;"MATCH","INCOMPATIBLE",IF(AND(D167="OFFICIAL STATUS UPDATE",COUNTIFS(DECISIONS!$A$6:$A$205,C167,DECISIONS!$C$6:$C$205,"PUBLISH OFFICIAL STATUS")=1),"COMPATIBLE",IF(AND(D167="SERVICE / ACCESS CONTENT",COUNTIFS(DECISIONS!$A$6:$A$205,C167,DECISIONS!$C$6:$C$205,"PUBLISH SERVICE FACT")=1),"COMPATIBLE",IF(AND(D167="SCOPED EVIDENCE CONTEXT",COUNTIFS(DECISIONS!$A$6:$A$205,C167,DECISIONS!$C$6:$C$205,"PUBLISH SCOPED CONTEXT")=1),"COMPATIBLE",IF(AND(D167="EXPERIENCE RESEARCH",COUNTIFS(DECISIONS!$A$6:$A$205,C167,DECISIONS!$C$6:$C$205,"REFERENCE ONLY")=1),"COMPATIBLE",IF(AND(D167="DISCOVERY RESEARCH",COUNTIFS(DECISIONS!$A$6:$A$205,C167,DECISIONS!$C$6:$C$205,"DISCOVERY ONLY")=1),"COMPATIBLE",IF(AND(D167="SPECIALIST ESCALATION",COUNTIFS(DECISIONS!$A$6:$A$205,C167,DECISIONS!$C$6:$C$205,"ESCALATE")=1),"COMPATIBLE",IF(AND(D167="NO PUBLICATION / MONITOR",COUNTIFS(DECISIONS!$A$6:$A$205,C167,DECISIONS!$C$6:$C$205,"REFUSE STRONGER CLAIM")=1),"COMPATIBLE","REVIEW")))))))))</x:f>
      </x:c>
      <x:c r="L167" s="21" t="str">
        <x:f>IF(A167="","",IF(OR(I167&lt;&gt;"VALID",J167&lt;&gt;"MATCH",K167&lt;&gt;"COMPATIBLE"),"BLOCKED",IF(COUNTIFS(DECISIONS!$A$6:$A$205,C167,DECISIONS!$K$6:$K$205,"READY")=1,"READY","UNRESOLVED")))</x:f>
      </x:c>
    </x:row>
    <x:row r="168">
      <x:c r="A168" s="17"/>
      <x:c r="B168" s="17"/>
      <x:c r="C168" s="17"/>
      <x:c r="D168" s="17"/>
      <x:c r="E168" s="17"/>
      <x:c r="F168" s="17"/>
      <x:c r="G168" s="17"/>
      <x:c r="H168" s="21" t="str">
        <x:f>IF(D168="","",IF(AND(COUNTIF(LISTS!$K$2:$K$8,D168)=1,IFERROR(FIND(D168,UPPER(D168)),0)=1),"VALID","INVALID"))</x:f>
      </x:c>
      <x:c r="I168" s="21" t="str">
        <x:f>IF(A168="","",IF(COUNTIF($A$6:$A$205,A168)&gt;1,"INVALID - DUPLICATE ID",IF(AND(COUNTIF(CLAIMS!$A$6:$A$205,B168)=1,COUNTIF(DECISIONS!$A$6:$A$205,C168)=1,H168="VALID"),"VALID","INVALID - CONTROL / ID")))</x:f>
      </x:c>
      <x:c r="J168" s="21" t="str">
        <x:f>IF(A168="","",IF(COUNTIFS(DECISIONS!$A$6:$A$205,C168,DECISIONS!$B$6:$B$205,B168)=1,"MATCH","MISMATCH"))</x:f>
      </x:c>
      <x:c r="K168" s="21" t="str">
        <x:f>IF(A168="","",IF(J168&lt;&gt;"MATCH","INCOMPATIBLE",IF(AND(D168="OFFICIAL STATUS UPDATE",COUNTIFS(DECISIONS!$A$6:$A$205,C168,DECISIONS!$C$6:$C$205,"PUBLISH OFFICIAL STATUS")=1),"COMPATIBLE",IF(AND(D168="SERVICE / ACCESS CONTENT",COUNTIFS(DECISIONS!$A$6:$A$205,C168,DECISIONS!$C$6:$C$205,"PUBLISH SERVICE FACT")=1),"COMPATIBLE",IF(AND(D168="SCOPED EVIDENCE CONTEXT",COUNTIFS(DECISIONS!$A$6:$A$205,C168,DECISIONS!$C$6:$C$205,"PUBLISH SCOPED CONTEXT")=1),"COMPATIBLE",IF(AND(D168="EXPERIENCE RESEARCH",COUNTIFS(DECISIONS!$A$6:$A$205,C168,DECISIONS!$C$6:$C$205,"REFERENCE ONLY")=1),"COMPATIBLE",IF(AND(D168="DISCOVERY RESEARCH",COUNTIFS(DECISIONS!$A$6:$A$205,C168,DECISIONS!$C$6:$C$205,"DISCOVERY ONLY")=1),"COMPATIBLE",IF(AND(D168="SPECIALIST ESCALATION",COUNTIFS(DECISIONS!$A$6:$A$205,C168,DECISIONS!$C$6:$C$205,"ESCALATE")=1),"COMPATIBLE",IF(AND(D168="NO PUBLICATION / MONITOR",COUNTIFS(DECISIONS!$A$6:$A$205,C168,DECISIONS!$C$6:$C$205,"REFUSE STRONGER CLAIM")=1),"COMPATIBLE","REVIEW")))))))))</x:f>
      </x:c>
      <x:c r="L168" s="21" t="str">
        <x:f>IF(A168="","",IF(OR(I168&lt;&gt;"VALID",J168&lt;&gt;"MATCH",K168&lt;&gt;"COMPATIBLE"),"BLOCKED",IF(COUNTIFS(DECISIONS!$A$6:$A$205,C168,DECISIONS!$K$6:$K$205,"READY")=1,"READY","UNRESOLVED")))</x:f>
      </x:c>
    </x:row>
    <x:row r="169">
      <x:c r="A169" s="17"/>
      <x:c r="B169" s="17"/>
      <x:c r="C169" s="17"/>
      <x:c r="D169" s="17"/>
      <x:c r="E169" s="17"/>
      <x:c r="F169" s="17"/>
      <x:c r="G169" s="17"/>
      <x:c r="H169" s="21" t="str">
        <x:f>IF(D169="","",IF(AND(COUNTIF(LISTS!$K$2:$K$8,D169)=1,IFERROR(FIND(D169,UPPER(D169)),0)=1),"VALID","INVALID"))</x:f>
      </x:c>
      <x:c r="I169" s="21" t="str">
        <x:f>IF(A169="","",IF(COUNTIF($A$6:$A$205,A169)&gt;1,"INVALID - DUPLICATE ID",IF(AND(COUNTIF(CLAIMS!$A$6:$A$205,B169)=1,COUNTIF(DECISIONS!$A$6:$A$205,C169)=1,H169="VALID"),"VALID","INVALID - CONTROL / ID")))</x:f>
      </x:c>
      <x:c r="J169" s="21" t="str">
        <x:f>IF(A169="","",IF(COUNTIFS(DECISIONS!$A$6:$A$205,C169,DECISIONS!$B$6:$B$205,B169)=1,"MATCH","MISMATCH"))</x:f>
      </x:c>
      <x:c r="K169" s="21" t="str">
        <x:f>IF(A169="","",IF(J169&lt;&gt;"MATCH","INCOMPATIBLE",IF(AND(D169="OFFICIAL STATUS UPDATE",COUNTIFS(DECISIONS!$A$6:$A$205,C169,DECISIONS!$C$6:$C$205,"PUBLISH OFFICIAL STATUS")=1),"COMPATIBLE",IF(AND(D169="SERVICE / ACCESS CONTENT",COUNTIFS(DECISIONS!$A$6:$A$205,C169,DECISIONS!$C$6:$C$205,"PUBLISH SERVICE FACT")=1),"COMPATIBLE",IF(AND(D169="SCOPED EVIDENCE CONTEXT",COUNTIFS(DECISIONS!$A$6:$A$205,C169,DECISIONS!$C$6:$C$205,"PUBLISH SCOPED CONTEXT")=1),"COMPATIBLE",IF(AND(D169="EXPERIENCE RESEARCH",COUNTIFS(DECISIONS!$A$6:$A$205,C169,DECISIONS!$C$6:$C$205,"REFERENCE ONLY")=1),"COMPATIBLE",IF(AND(D169="DISCOVERY RESEARCH",COUNTIFS(DECISIONS!$A$6:$A$205,C169,DECISIONS!$C$6:$C$205,"DISCOVERY ONLY")=1),"COMPATIBLE",IF(AND(D169="SPECIALIST ESCALATION",COUNTIFS(DECISIONS!$A$6:$A$205,C169,DECISIONS!$C$6:$C$205,"ESCALATE")=1),"COMPATIBLE",IF(AND(D169="NO PUBLICATION / MONITOR",COUNTIFS(DECISIONS!$A$6:$A$205,C169,DECISIONS!$C$6:$C$205,"REFUSE STRONGER CLAIM")=1),"COMPATIBLE","REVIEW")))))))))</x:f>
      </x:c>
      <x:c r="L169" s="21" t="str">
        <x:f>IF(A169="","",IF(OR(I169&lt;&gt;"VALID",J169&lt;&gt;"MATCH",K169&lt;&gt;"COMPATIBLE"),"BLOCKED",IF(COUNTIFS(DECISIONS!$A$6:$A$205,C169,DECISIONS!$K$6:$K$205,"READY")=1,"READY","UNRESOLVED")))</x:f>
      </x:c>
    </x:row>
    <x:row r="170">
      <x:c r="A170" s="17"/>
      <x:c r="B170" s="17"/>
      <x:c r="C170" s="17"/>
      <x:c r="D170" s="17"/>
      <x:c r="E170" s="17"/>
      <x:c r="F170" s="17"/>
      <x:c r="G170" s="17"/>
      <x:c r="H170" s="21" t="str">
        <x:f>IF(D170="","",IF(AND(COUNTIF(LISTS!$K$2:$K$8,D170)=1,IFERROR(FIND(D170,UPPER(D170)),0)=1),"VALID","INVALID"))</x:f>
      </x:c>
      <x:c r="I170" s="21" t="str">
        <x:f>IF(A170="","",IF(COUNTIF($A$6:$A$205,A170)&gt;1,"INVALID - DUPLICATE ID",IF(AND(COUNTIF(CLAIMS!$A$6:$A$205,B170)=1,COUNTIF(DECISIONS!$A$6:$A$205,C170)=1,H170="VALID"),"VALID","INVALID - CONTROL / ID")))</x:f>
      </x:c>
      <x:c r="J170" s="21" t="str">
        <x:f>IF(A170="","",IF(COUNTIFS(DECISIONS!$A$6:$A$205,C170,DECISIONS!$B$6:$B$205,B170)=1,"MATCH","MISMATCH"))</x:f>
      </x:c>
      <x:c r="K170" s="21" t="str">
        <x:f>IF(A170="","",IF(J170&lt;&gt;"MATCH","INCOMPATIBLE",IF(AND(D170="OFFICIAL STATUS UPDATE",COUNTIFS(DECISIONS!$A$6:$A$205,C170,DECISIONS!$C$6:$C$205,"PUBLISH OFFICIAL STATUS")=1),"COMPATIBLE",IF(AND(D170="SERVICE / ACCESS CONTENT",COUNTIFS(DECISIONS!$A$6:$A$205,C170,DECISIONS!$C$6:$C$205,"PUBLISH SERVICE FACT")=1),"COMPATIBLE",IF(AND(D170="SCOPED EVIDENCE CONTEXT",COUNTIFS(DECISIONS!$A$6:$A$205,C170,DECISIONS!$C$6:$C$205,"PUBLISH SCOPED CONTEXT")=1),"COMPATIBLE",IF(AND(D170="EXPERIENCE RESEARCH",COUNTIFS(DECISIONS!$A$6:$A$205,C170,DECISIONS!$C$6:$C$205,"REFERENCE ONLY")=1),"COMPATIBLE",IF(AND(D170="DISCOVERY RESEARCH",COUNTIFS(DECISIONS!$A$6:$A$205,C170,DECISIONS!$C$6:$C$205,"DISCOVERY ONLY")=1),"COMPATIBLE",IF(AND(D170="SPECIALIST ESCALATION",COUNTIFS(DECISIONS!$A$6:$A$205,C170,DECISIONS!$C$6:$C$205,"ESCALATE")=1),"COMPATIBLE",IF(AND(D170="NO PUBLICATION / MONITOR",COUNTIFS(DECISIONS!$A$6:$A$205,C170,DECISIONS!$C$6:$C$205,"REFUSE STRONGER CLAIM")=1),"COMPATIBLE","REVIEW")))))))))</x:f>
      </x:c>
      <x:c r="L170" s="21" t="str">
        <x:f>IF(A170="","",IF(OR(I170&lt;&gt;"VALID",J170&lt;&gt;"MATCH",K170&lt;&gt;"COMPATIBLE"),"BLOCKED",IF(COUNTIFS(DECISIONS!$A$6:$A$205,C170,DECISIONS!$K$6:$K$205,"READY")=1,"READY","UNRESOLVED")))</x:f>
      </x:c>
    </x:row>
    <x:row r="171">
      <x:c r="A171" s="17"/>
      <x:c r="B171" s="17"/>
      <x:c r="C171" s="17"/>
      <x:c r="D171" s="17"/>
      <x:c r="E171" s="17"/>
      <x:c r="F171" s="17"/>
      <x:c r="G171" s="17"/>
      <x:c r="H171" s="21" t="str">
        <x:f>IF(D171="","",IF(AND(COUNTIF(LISTS!$K$2:$K$8,D171)=1,IFERROR(FIND(D171,UPPER(D171)),0)=1),"VALID","INVALID"))</x:f>
      </x:c>
      <x:c r="I171" s="21" t="str">
        <x:f>IF(A171="","",IF(COUNTIF($A$6:$A$205,A171)&gt;1,"INVALID - DUPLICATE ID",IF(AND(COUNTIF(CLAIMS!$A$6:$A$205,B171)=1,COUNTIF(DECISIONS!$A$6:$A$205,C171)=1,H171="VALID"),"VALID","INVALID - CONTROL / ID")))</x:f>
      </x:c>
      <x:c r="J171" s="21" t="str">
        <x:f>IF(A171="","",IF(COUNTIFS(DECISIONS!$A$6:$A$205,C171,DECISIONS!$B$6:$B$205,B171)=1,"MATCH","MISMATCH"))</x:f>
      </x:c>
      <x:c r="K171" s="21" t="str">
        <x:f>IF(A171="","",IF(J171&lt;&gt;"MATCH","INCOMPATIBLE",IF(AND(D171="OFFICIAL STATUS UPDATE",COUNTIFS(DECISIONS!$A$6:$A$205,C171,DECISIONS!$C$6:$C$205,"PUBLISH OFFICIAL STATUS")=1),"COMPATIBLE",IF(AND(D171="SERVICE / ACCESS CONTENT",COUNTIFS(DECISIONS!$A$6:$A$205,C171,DECISIONS!$C$6:$C$205,"PUBLISH SERVICE FACT")=1),"COMPATIBLE",IF(AND(D171="SCOPED EVIDENCE CONTEXT",COUNTIFS(DECISIONS!$A$6:$A$205,C171,DECISIONS!$C$6:$C$205,"PUBLISH SCOPED CONTEXT")=1),"COMPATIBLE",IF(AND(D171="EXPERIENCE RESEARCH",COUNTIFS(DECISIONS!$A$6:$A$205,C171,DECISIONS!$C$6:$C$205,"REFERENCE ONLY")=1),"COMPATIBLE",IF(AND(D171="DISCOVERY RESEARCH",COUNTIFS(DECISIONS!$A$6:$A$205,C171,DECISIONS!$C$6:$C$205,"DISCOVERY ONLY")=1),"COMPATIBLE",IF(AND(D171="SPECIALIST ESCALATION",COUNTIFS(DECISIONS!$A$6:$A$205,C171,DECISIONS!$C$6:$C$205,"ESCALATE")=1),"COMPATIBLE",IF(AND(D171="NO PUBLICATION / MONITOR",COUNTIFS(DECISIONS!$A$6:$A$205,C171,DECISIONS!$C$6:$C$205,"REFUSE STRONGER CLAIM")=1),"COMPATIBLE","REVIEW")))))))))</x:f>
      </x:c>
      <x:c r="L171" s="21" t="str">
        <x:f>IF(A171="","",IF(OR(I171&lt;&gt;"VALID",J171&lt;&gt;"MATCH",K171&lt;&gt;"COMPATIBLE"),"BLOCKED",IF(COUNTIFS(DECISIONS!$A$6:$A$205,C171,DECISIONS!$K$6:$K$205,"READY")=1,"READY","UNRESOLVED")))</x:f>
      </x:c>
    </x:row>
    <x:row r="172">
      <x:c r="A172" s="17"/>
      <x:c r="B172" s="17"/>
      <x:c r="C172" s="17"/>
      <x:c r="D172" s="17"/>
      <x:c r="E172" s="17"/>
      <x:c r="F172" s="17"/>
      <x:c r="G172" s="17"/>
      <x:c r="H172" s="21" t="str">
        <x:f>IF(D172="","",IF(AND(COUNTIF(LISTS!$K$2:$K$8,D172)=1,IFERROR(FIND(D172,UPPER(D172)),0)=1),"VALID","INVALID"))</x:f>
      </x:c>
      <x:c r="I172" s="21" t="str">
        <x:f>IF(A172="","",IF(COUNTIF($A$6:$A$205,A172)&gt;1,"INVALID - DUPLICATE ID",IF(AND(COUNTIF(CLAIMS!$A$6:$A$205,B172)=1,COUNTIF(DECISIONS!$A$6:$A$205,C172)=1,H172="VALID"),"VALID","INVALID - CONTROL / ID")))</x:f>
      </x:c>
      <x:c r="J172" s="21" t="str">
        <x:f>IF(A172="","",IF(COUNTIFS(DECISIONS!$A$6:$A$205,C172,DECISIONS!$B$6:$B$205,B172)=1,"MATCH","MISMATCH"))</x:f>
      </x:c>
      <x:c r="K172" s="21" t="str">
        <x:f>IF(A172="","",IF(J172&lt;&gt;"MATCH","INCOMPATIBLE",IF(AND(D172="OFFICIAL STATUS UPDATE",COUNTIFS(DECISIONS!$A$6:$A$205,C172,DECISIONS!$C$6:$C$205,"PUBLISH OFFICIAL STATUS")=1),"COMPATIBLE",IF(AND(D172="SERVICE / ACCESS CONTENT",COUNTIFS(DECISIONS!$A$6:$A$205,C172,DECISIONS!$C$6:$C$205,"PUBLISH SERVICE FACT")=1),"COMPATIBLE",IF(AND(D172="SCOPED EVIDENCE CONTEXT",COUNTIFS(DECISIONS!$A$6:$A$205,C172,DECISIONS!$C$6:$C$205,"PUBLISH SCOPED CONTEXT")=1),"COMPATIBLE",IF(AND(D172="EXPERIENCE RESEARCH",COUNTIFS(DECISIONS!$A$6:$A$205,C172,DECISIONS!$C$6:$C$205,"REFERENCE ONLY")=1),"COMPATIBLE",IF(AND(D172="DISCOVERY RESEARCH",COUNTIFS(DECISIONS!$A$6:$A$205,C172,DECISIONS!$C$6:$C$205,"DISCOVERY ONLY")=1),"COMPATIBLE",IF(AND(D172="SPECIALIST ESCALATION",COUNTIFS(DECISIONS!$A$6:$A$205,C172,DECISIONS!$C$6:$C$205,"ESCALATE")=1),"COMPATIBLE",IF(AND(D172="NO PUBLICATION / MONITOR",COUNTIFS(DECISIONS!$A$6:$A$205,C172,DECISIONS!$C$6:$C$205,"REFUSE STRONGER CLAIM")=1),"COMPATIBLE","REVIEW")))))))))</x:f>
      </x:c>
      <x:c r="L172" s="21" t="str">
        <x:f>IF(A172="","",IF(OR(I172&lt;&gt;"VALID",J172&lt;&gt;"MATCH",K172&lt;&gt;"COMPATIBLE"),"BLOCKED",IF(COUNTIFS(DECISIONS!$A$6:$A$205,C172,DECISIONS!$K$6:$K$205,"READY")=1,"READY","UNRESOLVED")))</x:f>
      </x:c>
    </x:row>
    <x:row r="173">
      <x:c r="A173" s="17"/>
      <x:c r="B173" s="17"/>
      <x:c r="C173" s="17"/>
      <x:c r="D173" s="17"/>
      <x:c r="E173" s="17"/>
      <x:c r="F173" s="17"/>
      <x:c r="G173" s="17"/>
      <x:c r="H173" s="21" t="str">
        <x:f>IF(D173="","",IF(AND(COUNTIF(LISTS!$K$2:$K$8,D173)=1,IFERROR(FIND(D173,UPPER(D173)),0)=1),"VALID","INVALID"))</x:f>
      </x:c>
      <x:c r="I173" s="21" t="str">
        <x:f>IF(A173="","",IF(COUNTIF($A$6:$A$205,A173)&gt;1,"INVALID - DUPLICATE ID",IF(AND(COUNTIF(CLAIMS!$A$6:$A$205,B173)=1,COUNTIF(DECISIONS!$A$6:$A$205,C173)=1,H173="VALID"),"VALID","INVALID - CONTROL / ID")))</x:f>
      </x:c>
      <x:c r="J173" s="21" t="str">
        <x:f>IF(A173="","",IF(COUNTIFS(DECISIONS!$A$6:$A$205,C173,DECISIONS!$B$6:$B$205,B173)=1,"MATCH","MISMATCH"))</x:f>
      </x:c>
      <x:c r="K173" s="21" t="str">
        <x:f>IF(A173="","",IF(J173&lt;&gt;"MATCH","INCOMPATIBLE",IF(AND(D173="OFFICIAL STATUS UPDATE",COUNTIFS(DECISIONS!$A$6:$A$205,C173,DECISIONS!$C$6:$C$205,"PUBLISH OFFICIAL STATUS")=1),"COMPATIBLE",IF(AND(D173="SERVICE / ACCESS CONTENT",COUNTIFS(DECISIONS!$A$6:$A$205,C173,DECISIONS!$C$6:$C$205,"PUBLISH SERVICE FACT")=1),"COMPATIBLE",IF(AND(D173="SCOPED EVIDENCE CONTEXT",COUNTIFS(DECISIONS!$A$6:$A$205,C173,DECISIONS!$C$6:$C$205,"PUBLISH SCOPED CONTEXT")=1),"COMPATIBLE",IF(AND(D173="EXPERIENCE RESEARCH",COUNTIFS(DECISIONS!$A$6:$A$205,C173,DECISIONS!$C$6:$C$205,"REFERENCE ONLY")=1),"COMPATIBLE",IF(AND(D173="DISCOVERY RESEARCH",COUNTIFS(DECISIONS!$A$6:$A$205,C173,DECISIONS!$C$6:$C$205,"DISCOVERY ONLY")=1),"COMPATIBLE",IF(AND(D173="SPECIALIST ESCALATION",COUNTIFS(DECISIONS!$A$6:$A$205,C173,DECISIONS!$C$6:$C$205,"ESCALATE")=1),"COMPATIBLE",IF(AND(D173="NO PUBLICATION / MONITOR",COUNTIFS(DECISIONS!$A$6:$A$205,C173,DECISIONS!$C$6:$C$205,"REFUSE STRONGER CLAIM")=1),"COMPATIBLE","REVIEW")))))))))</x:f>
      </x:c>
      <x:c r="L173" s="21" t="str">
        <x:f>IF(A173="","",IF(OR(I173&lt;&gt;"VALID",J173&lt;&gt;"MATCH",K173&lt;&gt;"COMPATIBLE"),"BLOCKED",IF(COUNTIFS(DECISIONS!$A$6:$A$205,C173,DECISIONS!$K$6:$K$205,"READY")=1,"READY","UNRESOLVED")))</x:f>
      </x:c>
    </x:row>
    <x:row r="174">
      <x:c r="A174" s="17"/>
      <x:c r="B174" s="17"/>
      <x:c r="C174" s="17"/>
      <x:c r="D174" s="17"/>
      <x:c r="E174" s="17"/>
      <x:c r="F174" s="17"/>
      <x:c r="G174" s="17"/>
      <x:c r="H174" s="21" t="str">
        <x:f>IF(D174="","",IF(AND(COUNTIF(LISTS!$K$2:$K$8,D174)=1,IFERROR(FIND(D174,UPPER(D174)),0)=1),"VALID","INVALID"))</x:f>
      </x:c>
      <x:c r="I174" s="21" t="str">
        <x:f>IF(A174="","",IF(COUNTIF($A$6:$A$205,A174)&gt;1,"INVALID - DUPLICATE ID",IF(AND(COUNTIF(CLAIMS!$A$6:$A$205,B174)=1,COUNTIF(DECISIONS!$A$6:$A$205,C174)=1,H174="VALID"),"VALID","INVALID - CONTROL / ID")))</x:f>
      </x:c>
      <x:c r="J174" s="21" t="str">
        <x:f>IF(A174="","",IF(COUNTIFS(DECISIONS!$A$6:$A$205,C174,DECISIONS!$B$6:$B$205,B174)=1,"MATCH","MISMATCH"))</x:f>
      </x:c>
      <x:c r="K174" s="21" t="str">
        <x:f>IF(A174="","",IF(J174&lt;&gt;"MATCH","INCOMPATIBLE",IF(AND(D174="OFFICIAL STATUS UPDATE",COUNTIFS(DECISIONS!$A$6:$A$205,C174,DECISIONS!$C$6:$C$205,"PUBLISH OFFICIAL STATUS")=1),"COMPATIBLE",IF(AND(D174="SERVICE / ACCESS CONTENT",COUNTIFS(DECISIONS!$A$6:$A$205,C174,DECISIONS!$C$6:$C$205,"PUBLISH SERVICE FACT")=1),"COMPATIBLE",IF(AND(D174="SCOPED EVIDENCE CONTEXT",COUNTIFS(DECISIONS!$A$6:$A$205,C174,DECISIONS!$C$6:$C$205,"PUBLISH SCOPED CONTEXT")=1),"COMPATIBLE",IF(AND(D174="EXPERIENCE RESEARCH",COUNTIFS(DECISIONS!$A$6:$A$205,C174,DECISIONS!$C$6:$C$205,"REFERENCE ONLY")=1),"COMPATIBLE",IF(AND(D174="DISCOVERY RESEARCH",COUNTIFS(DECISIONS!$A$6:$A$205,C174,DECISIONS!$C$6:$C$205,"DISCOVERY ONLY")=1),"COMPATIBLE",IF(AND(D174="SPECIALIST ESCALATION",COUNTIFS(DECISIONS!$A$6:$A$205,C174,DECISIONS!$C$6:$C$205,"ESCALATE")=1),"COMPATIBLE",IF(AND(D174="NO PUBLICATION / MONITOR",COUNTIFS(DECISIONS!$A$6:$A$205,C174,DECISIONS!$C$6:$C$205,"REFUSE STRONGER CLAIM")=1),"COMPATIBLE","REVIEW")))))))))</x:f>
      </x:c>
      <x:c r="L174" s="21" t="str">
        <x:f>IF(A174="","",IF(OR(I174&lt;&gt;"VALID",J174&lt;&gt;"MATCH",K174&lt;&gt;"COMPATIBLE"),"BLOCKED",IF(COUNTIFS(DECISIONS!$A$6:$A$205,C174,DECISIONS!$K$6:$K$205,"READY")=1,"READY","UNRESOLVED")))</x:f>
      </x:c>
    </x:row>
    <x:row r="175">
      <x:c r="A175" s="17"/>
      <x:c r="B175" s="17"/>
      <x:c r="C175" s="17"/>
      <x:c r="D175" s="17"/>
      <x:c r="E175" s="17"/>
      <x:c r="F175" s="17"/>
      <x:c r="G175" s="17"/>
      <x:c r="H175" s="21" t="str">
        <x:f>IF(D175="","",IF(AND(COUNTIF(LISTS!$K$2:$K$8,D175)=1,IFERROR(FIND(D175,UPPER(D175)),0)=1),"VALID","INVALID"))</x:f>
      </x:c>
      <x:c r="I175" s="21" t="str">
        <x:f>IF(A175="","",IF(COUNTIF($A$6:$A$205,A175)&gt;1,"INVALID - DUPLICATE ID",IF(AND(COUNTIF(CLAIMS!$A$6:$A$205,B175)=1,COUNTIF(DECISIONS!$A$6:$A$205,C175)=1,H175="VALID"),"VALID","INVALID - CONTROL / ID")))</x:f>
      </x:c>
      <x:c r="J175" s="21" t="str">
        <x:f>IF(A175="","",IF(COUNTIFS(DECISIONS!$A$6:$A$205,C175,DECISIONS!$B$6:$B$205,B175)=1,"MATCH","MISMATCH"))</x:f>
      </x:c>
      <x:c r="K175" s="21" t="str">
        <x:f>IF(A175="","",IF(J175&lt;&gt;"MATCH","INCOMPATIBLE",IF(AND(D175="OFFICIAL STATUS UPDATE",COUNTIFS(DECISIONS!$A$6:$A$205,C175,DECISIONS!$C$6:$C$205,"PUBLISH OFFICIAL STATUS")=1),"COMPATIBLE",IF(AND(D175="SERVICE / ACCESS CONTENT",COUNTIFS(DECISIONS!$A$6:$A$205,C175,DECISIONS!$C$6:$C$205,"PUBLISH SERVICE FACT")=1),"COMPATIBLE",IF(AND(D175="SCOPED EVIDENCE CONTEXT",COUNTIFS(DECISIONS!$A$6:$A$205,C175,DECISIONS!$C$6:$C$205,"PUBLISH SCOPED CONTEXT")=1),"COMPATIBLE",IF(AND(D175="EXPERIENCE RESEARCH",COUNTIFS(DECISIONS!$A$6:$A$205,C175,DECISIONS!$C$6:$C$205,"REFERENCE ONLY")=1),"COMPATIBLE",IF(AND(D175="DISCOVERY RESEARCH",COUNTIFS(DECISIONS!$A$6:$A$205,C175,DECISIONS!$C$6:$C$205,"DISCOVERY ONLY")=1),"COMPATIBLE",IF(AND(D175="SPECIALIST ESCALATION",COUNTIFS(DECISIONS!$A$6:$A$205,C175,DECISIONS!$C$6:$C$205,"ESCALATE")=1),"COMPATIBLE",IF(AND(D175="NO PUBLICATION / MONITOR",COUNTIFS(DECISIONS!$A$6:$A$205,C175,DECISIONS!$C$6:$C$205,"REFUSE STRONGER CLAIM")=1),"COMPATIBLE","REVIEW")))))))))</x:f>
      </x:c>
      <x:c r="L175" s="21" t="str">
        <x:f>IF(A175="","",IF(OR(I175&lt;&gt;"VALID",J175&lt;&gt;"MATCH",K175&lt;&gt;"COMPATIBLE"),"BLOCKED",IF(COUNTIFS(DECISIONS!$A$6:$A$205,C175,DECISIONS!$K$6:$K$205,"READY")=1,"READY","UNRESOLVED")))</x:f>
      </x:c>
    </x:row>
    <x:row r="176">
      <x:c r="A176" s="17"/>
      <x:c r="B176" s="17"/>
      <x:c r="C176" s="17"/>
      <x:c r="D176" s="17"/>
      <x:c r="E176" s="17"/>
      <x:c r="F176" s="17"/>
      <x:c r="G176" s="17"/>
      <x:c r="H176" s="21" t="str">
        <x:f>IF(D176="","",IF(AND(COUNTIF(LISTS!$K$2:$K$8,D176)=1,IFERROR(FIND(D176,UPPER(D176)),0)=1),"VALID","INVALID"))</x:f>
      </x:c>
      <x:c r="I176" s="21" t="str">
        <x:f>IF(A176="","",IF(COUNTIF($A$6:$A$205,A176)&gt;1,"INVALID - DUPLICATE ID",IF(AND(COUNTIF(CLAIMS!$A$6:$A$205,B176)=1,COUNTIF(DECISIONS!$A$6:$A$205,C176)=1,H176="VALID"),"VALID","INVALID - CONTROL / ID")))</x:f>
      </x:c>
      <x:c r="J176" s="21" t="str">
        <x:f>IF(A176="","",IF(COUNTIFS(DECISIONS!$A$6:$A$205,C176,DECISIONS!$B$6:$B$205,B176)=1,"MATCH","MISMATCH"))</x:f>
      </x:c>
      <x:c r="K176" s="21" t="str">
        <x:f>IF(A176="","",IF(J176&lt;&gt;"MATCH","INCOMPATIBLE",IF(AND(D176="OFFICIAL STATUS UPDATE",COUNTIFS(DECISIONS!$A$6:$A$205,C176,DECISIONS!$C$6:$C$205,"PUBLISH OFFICIAL STATUS")=1),"COMPATIBLE",IF(AND(D176="SERVICE / ACCESS CONTENT",COUNTIFS(DECISIONS!$A$6:$A$205,C176,DECISIONS!$C$6:$C$205,"PUBLISH SERVICE FACT")=1),"COMPATIBLE",IF(AND(D176="SCOPED EVIDENCE CONTEXT",COUNTIFS(DECISIONS!$A$6:$A$205,C176,DECISIONS!$C$6:$C$205,"PUBLISH SCOPED CONTEXT")=1),"COMPATIBLE",IF(AND(D176="EXPERIENCE RESEARCH",COUNTIFS(DECISIONS!$A$6:$A$205,C176,DECISIONS!$C$6:$C$205,"REFERENCE ONLY")=1),"COMPATIBLE",IF(AND(D176="DISCOVERY RESEARCH",COUNTIFS(DECISIONS!$A$6:$A$205,C176,DECISIONS!$C$6:$C$205,"DISCOVERY ONLY")=1),"COMPATIBLE",IF(AND(D176="SPECIALIST ESCALATION",COUNTIFS(DECISIONS!$A$6:$A$205,C176,DECISIONS!$C$6:$C$205,"ESCALATE")=1),"COMPATIBLE",IF(AND(D176="NO PUBLICATION / MONITOR",COUNTIFS(DECISIONS!$A$6:$A$205,C176,DECISIONS!$C$6:$C$205,"REFUSE STRONGER CLAIM")=1),"COMPATIBLE","REVIEW")))))))))</x:f>
      </x:c>
      <x:c r="L176" s="21" t="str">
        <x:f>IF(A176="","",IF(OR(I176&lt;&gt;"VALID",J176&lt;&gt;"MATCH",K176&lt;&gt;"COMPATIBLE"),"BLOCKED",IF(COUNTIFS(DECISIONS!$A$6:$A$205,C176,DECISIONS!$K$6:$K$205,"READY")=1,"READY","UNRESOLVED")))</x:f>
      </x:c>
    </x:row>
    <x:row r="177">
      <x:c r="A177" s="17"/>
      <x:c r="B177" s="17"/>
      <x:c r="C177" s="17"/>
      <x:c r="D177" s="17"/>
      <x:c r="E177" s="17"/>
      <x:c r="F177" s="17"/>
      <x:c r="G177" s="17"/>
      <x:c r="H177" s="21" t="str">
        <x:f>IF(D177="","",IF(AND(COUNTIF(LISTS!$K$2:$K$8,D177)=1,IFERROR(FIND(D177,UPPER(D177)),0)=1),"VALID","INVALID"))</x:f>
      </x:c>
      <x:c r="I177" s="21" t="str">
        <x:f>IF(A177="","",IF(COUNTIF($A$6:$A$205,A177)&gt;1,"INVALID - DUPLICATE ID",IF(AND(COUNTIF(CLAIMS!$A$6:$A$205,B177)=1,COUNTIF(DECISIONS!$A$6:$A$205,C177)=1,H177="VALID"),"VALID","INVALID - CONTROL / ID")))</x:f>
      </x:c>
      <x:c r="J177" s="21" t="str">
        <x:f>IF(A177="","",IF(COUNTIFS(DECISIONS!$A$6:$A$205,C177,DECISIONS!$B$6:$B$205,B177)=1,"MATCH","MISMATCH"))</x:f>
      </x:c>
      <x:c r="K177" s="21" t="str">
        <x:f>IF(A177="","",IF(J177&lt;&gt;"MATCH","INCOMPATIBLE",IF(AND(D177="OFFICIAL STATUS UPDATE",COUNTIFS(DECISIONS!$A$6:$A$205,C177,DECISIONS!$C$6:$C$205,"PUBLISH OFFICIAL STATUS")=1),"COMPATIBLE",IF(AND(D177="SERVICE / ACCESS CONTENT",COUNTIFS(DECISIONS!$A$6:$A$205,C177,DECISIONS!$C$6:$C$205,"PUBLISH SERVICE FACT")=1),"COMPATIBLE",IF(AND(D177="SCOPED EVIDENCE CONTEXT",COUNTIFS(DECISIONS!$A$6:$A$205,C177,DECISIONS!$C$6:$C$205,"PUBLISH SCOPED CONTEXT")=1),"COMPATIBLE",IF(AND(D177="EXPERIENCE RESEARCH",COUNTIFS(DECISIONS!$A$6:$A$205,C177,DECISIONS!$C$6:$C$205,"REFERENCE ONLY")=1),"COMPATIBLE",IF(AND(D177="DISCOVERY RESEARCH",COUNTIFS(DECISIONS!$A$6:$A$205,C177,DECISIONS!$C$6:$C$205,"DISCOVERY ONLY")=1),"COMPATIBLE",IF(AND(D177="SPECIALIST ESCALATION",COUNTIFS(DECISIONS!$A$6:$A$205,C177,DECISIONS!$C$6:$C$205,"ESCALATE")=1),"COMPATIBLE",IF(AND(D177="NO PUBLICATION / MONITOR",COUNTIFS(DECISIONS!$A$6:$A$205,C177,DECISIONS!$C$6:$C$205,"REFUSE STRONGER CLAIM")=1),"COMPATIBLE","REVIEW")))))))))</x:f>
      </x:c>
      <x:c r="L177" s="21" t="str">
        <x:f>IF(A177="","",IF(OR(I177&lt;&gt;"VALID",J177&lt;&gt;"MATCH",K177&lt;&gt;"COMPATIBLE"),"BLOCKED",IF(COUNTIFS(DECISIONS!$A$6:$A$205,C177,DECISIONS!$K$6:$K$205,"READY")=1,"READY","UNRESOLVED")))</x:f>
      </x:c>
    </x:row>
    <x:row r="178">
      <x:c r="A178" s="17"/>
      <x:c r="B178" s="17"/>
      <x:c r="C178" s="17"/>
      <x:c r="D178" s="17"/>
      <x:c r="E178" s="17"/>
      <x:c r="F178" s="17"/>
      <x:c r="G178" s="17"/>
      <x:c r="H178" s="21" t="str">
        <x:f>IF(D178="","",IF(AND(COUNTIF(LISTS!$K$2:$K$8,D178)=1,IFERROR(FIND(D178,UPPER(D178)),0)=1),"VALID","INVALID"))</x:f>
      </x:c>
      <x:c r="I178" s="21" t="str">
        <x:f>IF(A178="","",IF(COUNTIF($A$6:$A$205,A178)&gt;1,"INVALID - DUPLICATE ID",IF(AND(COUNTIF(CLAIMS!$A$6:$A$205,B178)=1,COUNTIF(DECISIONS!$A$6:$A$205,C178)=1,H178="VALID"),"VALID","INVALID - CONTROL / ID")))</x:f>
      </x:c>
      <x:c r="J178" s="21" t="str">
        <x:f>IF(A178="","",IF(COUNTIFS(DECISIONS!$A$6:$A$205,C178,DECISIONS!$B$6:$B$205,B178)=1,"MATCH","MISMATCH"))</x:f>
      </x:c>
      <x:c r="K178" s="21" t="str">
        <x:f>IF(A178="","",IF(J178&lt;&gt;"MATCH","INCOMPATIBLE",IF(AND(D178="OFFICIAL STATUS UPDATE",COUNTIFS(DECISIONS!$A$6:$A$205,C178,DECISIONS!$C$6:$C$205,"PUBLISH OFFICIAL STATUS")=1),"COMPATIBLE",IF(AND(D178="SERVICE / ACCESS CONTENT",COUNTIFS(DECISIONS!$A$6:$A$205,C178,DECISIONS!$C$6:$C$205,"PUBLISH SERVICE FACT")=1),"COMPATIBLE",IF(AND(D178="SCOPED EVIDENCE CONTEXT",COUNTIFS(DECISIONS!$A$6:$A$205,C178,DECISIONS!$C$6:$C$205,"PUBLISH SCOPED CONTEXT")=1),"COMPATIBLE",IF(AND(D178="EXPERIENCE RESEARCH",COUNTIFS(DECISIONS!$A$6:$A$205,C178,DECISIONS!$C$6:$C$205,"REFERENCE ONLY")=1),"COMPATIBLE",IF(AND(D178="DISCOVERY RESEARCH",COUNTIFS(DECISIONS!$A$6:$A$205,C178,DECISIONS!$C$6:$C$205,"DISCOVERY ONLY")=1),"COMPATIBLE",IF(AND(D178="SPECIALIST ESCALATION",COUNTIFS(DECISIONS!$A$6:$A$205,C178,DECISIONS!$C$6:$C$205,"ESCALATE")=1),"COMPATIBLE",IF(AND(D178="NO PUBLICATION / MONITOR",COUNTIFS(DECISIONS!$A$6:$A$205,C178,DECISIONS!$C$6:$C$205,"REFUSE STRONGER CLAIM")=1),"COMPATIBLE","REVIEW")))))))))</x:f>
      </x:c>
      <x:c r="L178" s="21" t="str">
        <x:f>IF(A178="","",IF(OR(I178&lt;&gt;"VALID",J178&lt;&gt;"MATCH",K178&lt;&gt;"COMPATIBLE"),"BLOCKED",IF(COUNTIFS(DECISIONS!$A$6:$A$205,C178,DECISIONS!$K$6:$K$205,"READY")=1,"READY","UNRESOLVED")))</x:f>
      </x:c>
    </x:row>
    <x:row r="179">
      <x:c r="A179" s="17"/>
      <x:c r="B179" s="17"/>
      <x:c r="C179" s="17"/>
      <x:c r="D179" s="17"/>
      <x:c r="E179" s="17"/>
      <x:c r="F179" s="17"/>
      <x:c r="G179" s="17"/>
      <x:c r="H179" s="21" t="str">
        <x:f>IF(D179="","",IF(AND(COUNTIF(LISTS!$K$2:$K$8,D179)=1,IFERROR(FIND(D179,UPPER(D179)),0)=1),"VALID","INVALID"))</x:f>
      </x:c>
      <x:c r="I179" s="21" t="str">
        <x:f>IF(A179="","",IF(COUNTIF($A$6:$A$205,A179)&gt;1,"INVALID - DUPLICATE ID",IF(AND(COUNTIF(CLAIMS!$A$6:$A$205,B179)=1,COUNTIF(DECISIONS!$A$6:$A$205,C179)=1,H179="VALID"),"VALID","INVALID - CONTROL / ID")))</x:f>
      </x:c>
      <x:c r="J179" s="21" t="str">
        <x:f>IF(A179="","",IF(COUNTIFS(DECISIONS!$A$6:$A$205,C179,DECISIONS!$B$6:$B$205,B179)=1,"MATCH","MISMATCH"))</x:f>
      </x:c>
      <x:c r="K179" s="21" t="str">
        <x:f>IF(A179="","",IF(J179&lt;&gt;"MATCH","INCOMPATIBLE",IF(AND(D179="OFFICIAL STATUS UPDATE",COUNTIFS(DECISIONS!$A$6:$A$205,C179,DECISIONS!$C$6:$C$205,"PUBLISH OFFICIAL STATUS")=1),"COMPATIBLE",IF(AND(D179="SERVICE / ACCESS CONTENT",COUNTIFS(DECISIONS!$A$6:$A$205,C179,DECISIONS!$C$6:$C$205,"PUBLISH SERVICE FACT")=1),"COMPATIBLE",IF(AND(D179="SCOPED EVIDENCE CONTEXT",COUNTIFS(DECISIONS!$A$6:$A$205,C179,DECISIONS!$C$6:$C$205,"PUBLISH SCOPED CONTEXT")=1),"COMPATIBLE",IF(AND(D179="EXPERIENCE RESEARCH",COUNTIFS(DECISIONS!$A$6:$A$205,C179,DECISIONS!$C$6:$C$205,"REFERENCE ONLY")=1),"COMPATIBLE",IF(AND(D179="DISCOVERY RESEARCH",COUNTIFS(DECISIONS!$A$6:$A$205,C179,DECISIONS!$C$6:$C$205,"DISCOVERY ONLY")=1),"COMPATIBLE",IF(AND(D179="SPECIALIST ESCALATION",COUNTIFS(DECISIONS!$A$6:$A$205,C179,DECISIONS!$C$6:$C$205,"ESCALATE")=1),"COMPATIBLE",IF(AND(D179="NO PUBLICATION / MONITOR",COUNTIFS(DECISIONS!$A$6:$A$205,C179,DECISIONS!$C$6:$C$205,"REFUSE STRONGER CLAIM")=1),"COMPATIBLE","REVIEW")))))))))</x:f>
      </x:c>
      <x:c r="L179" s="21" t="str">
        <x:f>IF(A179="","",IF(OR(I179&lt;&gt;"VALID",J179&lt;&gt;"MATCH",K179&lt;&gt;"COMPATIBLE"),"BLOCKED",IF(COUNTIFS(DECISIONS!$A$6:$A$205,C179,DECISIONS!$K$6:$K$205,"READY")=1,"READY","UNRESOLVED")))</x:f>
      </x:c>
    </x:row>
    <x:row r="180">
      <x:c r="A180" s="17"/>
      <x:c r="B180" s="17"/>
      <x:c r="C180" s="17"/>
      <x:c r="D180" s="17"/>
      <x:c r="E180" s="17"/>
      <x:c r="F180" s="17"/>
      <x:c r="G180" s="17"/>
      <x:c r="H180" s="21" t="str">
        <x:f>IF(D180="","",IF(AND(COUNTIF(LISTS!$K$2:$K$8,D180)=1,IFERROR(FIND(D180,UPPER(D180)),0)=1),"VALID","INVALID"))</x:f>
      </x:c>
      <x:c r="I180" s="21" t="str">
        <x:f>IF(A180="","",IF(COUNTIF($A$6:$A$205,A180)&gt;1,"INVALID - DUPLICATE ID",IF(AND(COUNTIF(CLAIMS!$A$6:$A$205,B180)=1,COUNTIF(DECISIONS!$A$6:$A$205,C180)=1,H180="VALID"),"VALID","INVALID - CONTROL / ID")))</x:f>
      </x:c>
      <x:c r="J180" s="21" t="str">
        <x:f>IF(A180="","",IF(COUNTIFS(DECISIONS!$A$6:$A$205,C180,DECISIONS!$B$6:$B$205,B180)=1,"MATCH","MISMATCH"))</x:f>
      </x:c>
      <x:c r="K180" s="21" t="str">
        <x:f>IF(A180="","",IF(J180&lt;&gt;"MATCH","INCOMPATIBLE",IF(AND(D180="OFFICIAL STATUS UPDATE",COUNTIFS(DECISIONS!$A$6:$A$205,C180,DECISIONS!$C$6:$C$205,"PUBLISH OFFICIAL STATUS")=1),"COMPATIBLE",IF(AND(D180="SERVICE / ACCESS CONTENT",COUNTIFS(DECISIONS!$A$6:$A$205,C180,DECISIONS!$C$6:$C$205,"PUBLISH SERVICE FACT")=1),"COMPATIBLE",IF(AND(D180="SCOPED EVIDENCE CONTEXT",COUNTIFS(DECISIONS!$A$6:$A$205,C180,DECISIONS!$C$6:$C$205,"PUBLISH SCOPED CONTEXT")=1),"COMPATIBLE",IF(AND(D180="EXPERIENCE RESEARCH",COUNTIFS(DECISIONS!$A$6:$A$205,C180,DECISIONS!$C$6:$C$205,"REFERENCE ONLY")=1),"COMPATIBLE",IF(AND(D180="DISCOVERY RESEARCH",COUNTIFS(DECISIONS!$A$6:$A$205,C180,DECISIONS!$C$6:$C$205,"DISCOVERY ONLY")=1),"COMPATIBLE",IF(AND(D180="SPECIALIST ESCALATION",COUNTIFS(DECISIONS!$A$6:$A$205,C180,DECISIONS!$C$6:$C$205,"ESCALATE")=1),"COMPATIBLE",IF(AND(D180="NO PUBLICATION / MONITOR",COUNTIFS(DECISIONS!$A$6:$A$205,C180,DECISIONS!$C$6:$C$205,"REFUSE STRONGER CLAIM")=1),"COMPATIBLE","REVIEW")))))))))</x:f>
      </x:c>
      <x:c r="L180" s="21" t="str">
        <x:f>IF(A180="","",IF(OR(I180&lt;&gt;"VALID",J180&lt;&gt;"MATCH",K180&lt;&gt;"COMPATIBLE"),"BLOCKED",IF(COUNTIFS(DECISIONS!$A$6:$A$205,C180,DECISIONS!$K$6:$K$205,"READY")=1,"READY","UNRESOLVED")))</x:f>
      </x:c>
    </x:row>
    <x:row r="181">
      <x:c r="A181" s="17"/>
      <x:c r="B181" s="17"/>
      <x:c r="C181" s="17"/>
      <x:c r="D181" s="17"/>
      <x:c r="E181" s="17"/>
      <x:c r="F181" s="17"/>
      <x:c r="G181" s="17"/>
      <x:c r="H181" s="21" t="str">
        <x:f>IF(D181="","",IF(AND(COUNTIF(LISTS!$K$2:$K$8,D181)=1,IFERROR(FIND(D181,UPPER(D181)),0)=1),"VALID","INVALID"))</x:f>
      </x:c>
      <x:c r="I181" s="21" t="str">
        <x:f>IF(A181="","",IF(COUNTIF($A$6:$A$205,A181)&gt;1,"INVALID - DUPLICATE ID",IF(AND(COUNTIF(CLAIMS!$A$6:$A$205,B181)=1,COUNTIF(DECISIONS!$A$6:$A$205,C181)=1,H181="VALID"),"VALID","INVALID - CONTROL / ID")))</x:f>
      </x:c>
      <x:c r="J181" s="21" t="str">
        <x:f>IF(A181="","",IF(COUNTIFS(DECISIONS!$A$6:$A$205,C181,DECISIONS!$B$6:$B$205,B181)=1,"MATCH","MISMATCH"))</x:f>
      </x:c>
      <x:c r="K181" s="21" t="str">
        <x:f>IF(A181="","",IF(J181&lt;&gt;"MATCH","INCOMPATIBLE",IF(AND(D181="OFFICIAL STATUS UPDATE",COUNTIFS(DECISIONS!$A$6:$A$205,C181,DECISIONS!$C$6:$C$205,"PUBLISH OFFICIAL STATUS")=1),"COMPATIBLE",IF(AND(D181="SERVICE / ACCESS CONTENT",COUNTIFS(DECISIONS!$A$6:$A$205,C181,DECISIONS!$C$6:$C$205,"PUBLISH SERVICE FACT")=1),"COMPATIBLE",IF(AND(D181="SCOPED EVIDENCE CONTEXT",COUNTIFS(DECISIONS!$A$6:$A$205,C181,DECISIONS!$C$6:$C$205,"PUBLISH SCOPED CONTEXT")=1),"COMPATIBLE",IF(AND(D181="EXPERIENCE RESEARCH",COUNTIFS(DECISIONS!$A$6:$A$205,C181,DECISIONS!$C$6:$C$205,"REFERENCE ONLY")=1),"COMPATIBLE",IF(AND(D181="DISCOVERY RESEARCH",COUNTIFS(DECISIONS!$A$6:$A$205,C181,DECISIONS!$C$6:$C$205,"DISCOVERY ONLY")=1),"COMPATIBLE",IF(AND(D181="SPECIALIST ESCALATION",COUNTIFS(DECISIONS!$A$6:$A$205,C181,DECISIONS!$C$6:$C$205,"ESCALATE")=1),"COMPATIBLE",IF(AND(D181="NO PUBLICATION / MONITOR",COUNTIFS(DECISIONS!$A$6:$A$205,C181,DECISIONS!$C$6:$C$205,"REFUSE STRONGER CLAIM")=1),"COMPATIBLE","REVIEW")))))))))</x:f>
      </x:c>
      <x:c r="L181" s="21" t="str">
        <x:f>IF(A181="","",IF(OR(I181&lt;&gt;"VALID",J181&lt;&gt;"MATCH",K181&lt;&gt;"COMPATIBLE"),"BLOCKED",IF(COUNTIFS(DECISIONS!$A$6:$A$205,C181,DECISIONS!$K$6:$K$205,"READY")=1,"READY","UNRESOLVED")))</x:f>
      </x:c>
    </x:row>
    <x:row r="182">
      <x:c r="A182" s="17"/>
      <x:c r="B182" s="17"/>
      <x:c r="C182" s="17"/>
      <x:c r="D182" s="17"/>
      <x:c r="E182" s="17"/>
      <x:c r="F182" s="17"/>
      <x:c r="G182" s="17"/>
      <x:c r="H182" s="21" t="str">
        <x:f>IF(D182="","",IF(AND(COUNTIF(LISTS!$K$2:$K$8,D182)=1,IFERROR(FIND(D182,UPPER(D182)),0)=1),"VALID","INVALID"))</x:f>
      </x:c>
      <x:c r="I182" s="21" t="str">
        <x:f>IF(A182="","",IF(COUNTIF($A$6:$A$205,A182)&gt;1,"INVALID - DUPLICATE ID",IF(AND(COUNTIF(CLAIMS!$A$6:$A$205,B182)=1,COUNTIF(DECISIONS!$A$6:$A$205,C182)=1,H182="VALID"),"VALID","INVALID - CONTROL / ID")))</x:f>
      </x:c>
      <x:c r="J182" s="21" t="str">
        <x:f>IF(A182="","",IF(COUNTIFS(DECISIONS!$A$6:$A$205,C182,DECISIONS!$B$6:$B$205,B182)=1,"MATCH","MISMATCH"))</x:f>
      </x:c>
      <x:c r="K182" s="21" t="str">
        <x:f>IF(A182="","",IF(J182&lt;&gt;"MATCH","INCOMPATIBLE",IF(AND(D182="OFFICIAL STATUS UPDATE",COUNTIFS(DECISIONS!$A$6:$A$205,C182,DECISIONS!$C$6:$C$205,"PUBLISH OFFICIAL STATUS")=1),"COMPATIBLE",IF(AND(D182="SERVICE / ACCESS CONTENT",COUNTIFS(DECISIONS!$A$6:$A$205,C182,DECISIONS!$C$6:$C$205,"PUBLISH SERVICE FACT")=1),"COMPATIBLE",IF(AND(D182="SCOPED EVIDENCE CONTEXT",COUNTIFS(DECISIONS!$A$6:$A$205,C182,DECISIONS!$C$6:$C$205,"PUBLISH SCOPED CONTEXT")=1),"COMPATIBLE",IF(AND(D182="EXPERIENCE RESEARCH",COUNTIFS(DECISIONS!$A$6:$A$205,C182,DECISIONS!$C$6:$C$205,"REFERENCE ONLY")=1),"COMPATIBLE",IF(AND(D182="DISCOVERY RESEARCH",COUNTIFS(DECISIONS!$A$6:$A$205,C182,DECISIONS!$C$6:$C$205,"DISCOVERY ONLY")=1),"COMPATIBLE",IF(AND(D182="SPECIALIST ESCALATION",COUNTIFS(DECISIONS!$A$6:$A$205,C182,DECISIONS!$C$6:$C$205,"ESCALATE")=1),"COMPATIBLE",IF(AND(D182="NO PUBLICATION / MONITOR",COUNTIFS(DECISIONS!$A$6:$A$205,C182,DECISIONS!$C$6:$C$205,"REFUSE STRONGER CLAIM")=1),"COMPATIBLE","REVIEW")))))))))</x:f>
      </x:c>
      <x:c r="L182" s="21" t="str">
        <x:f>IF(A182="","",IF(OR(I182&lt;&gt;"VALID",J182&lt;&gt;"MATCH",K182&lt;&gt;"COMPATIBLE"),"BLOCKED",IF(COUNTIFS(DECISIONS!$A$6:$A$205,C182,DECISIONS!$K$6:$K$205,"READY")=1,"READY","UNRESOLVED")))</x:f>
      </x:c>
    </x:row>
    <x:row r="183">
      <x:c r="A183" s="17"/>
      <x:c r="B183" s="17"/>
      <x:c r="C183" s="17"/>
      <x:c r="D183" s="17"/>
      <x:c r="E183" s="17"/>
      <x:c r="F183" s="17"/>
      <x:c r="G183" s="17"/>
      <x:c r="H183" s="21" t="str">
        <x:f>IF(D183="","",IF(AND(COUNTIF(LISTS!$K$2:$K$8,D183)=1,IFERROR(FIND(D183,UPPER(D183)),0)=1),"VALID","INVALID"))</x:f>
      </x:c>
      <x:c r="I183" s="21" t="str">
        <x:f>IF(A183="","",IF(COUNTIF($A$6:$A$205,A183)&gt;1,"INVALID - DUPLICATE ID",IF(AND(COUNTIF(CLAIMS!$A$6:$A$205,B183)=1,COUNTIF(DECISIONS!$A$6:$A$205,C183)=1,H183="VALID"),"VALID","INVALID - CONTROL / ID")))</x:f>
      </x:c>
      <x:c r="J183" s="21" t="str">
        <x:f>IF(A183="","",IF(COUNTIFS(DECISIONS!$A$6:$A$205,C183,DECISIONS!$B$6:$B$205,B183)=1,"MATCH","MISMATCH"))</x:f>
      </x:c>
      <x:c r="K183" s="21" t="str">
        <x:f>IF(A183="","",IF(J183&lt;&gt;"MATCH","INCOMPATIBLE",IF(AND(D183="OFFICIAL STATUS UPDATE",COUNTIFS(DECISIONS!$A$6:$A$205,C183,DECISIONS!$C$6:$C$205,"PUBLISH OFFICIAL STATUS")=1),"COMPATIBLE",IF(AND(D183="SERVICE / ACCESS CONTENT",COUNTIFS(DECISIONS!$A$6:$A$205,C183,DECISIONS!$C$6:$C$205,"PUBLISH SERVICE FACT")=1),"COMPATIBLE",IF(AND(D183="SCOPED EVIDENCE CONTEXT",COUNTIFS(DECISIONS!$A$6:$A$205,C183,DECISIONS!$C$6:$C$205,"PUBLISH SCOPED CONTEXT")=1),"COMPATIBLE",IF(AND(D183="EXPERIENCE RESEARCH",COUNTIFS(DECISIONS!$A$6:$A$205,C183,DECISIONS!$C$6:$C$205,"REFERENCE ONLY")=1),"COMPATIBLE",IF(AND(D183="DISCOVERY RESEARCH",COUNTIFS(DECISIONS!$A$6:$A$205,C183,DECISIONS!$C$6:$C$205,"DISCOVERY ONLY")=1),"COMPATIBLE",IF(AND(D183="SPECIALIST ESCALATION",COUNTIFS(DECISIONS!$A$6:$A$205,C183,DECISIONS!$C$6:$C$205,"ESCALATE")=1),"COMPATIBLE",IF(AND(D183="NO PUBLICATION / MONITOR",COUNTIFS(DECISIONS!$A$6:$A$205,C183,DECISIONS!$C$6:$C$205,"REFUSE STRONGER CLAIM")=1),"COMPATIBLE","REVIEW")))))))))</x:f>
      </x:c>
      <x:c r="L183" s="21" t="str">
        <x:f>IF(A183="","",IF(OR(I183&lt;&gt;"VALID",J183&lt;&gt;"MATCH",K183&lt;&gt;"COMPATIBLE"),"BLOCKED",IF(COUNTIFS(DECISIONS!$A$6:$A$205,C183,DECISIONS!$K$6:$K$205,"READY")=1,"READY","UNRESOLVED")))</x:f>
      </x:c>
    </x:row>
    <x:row r="184">
      <x:c r="A184" s="17"/>
      <x:c r="B184" s="17"/>
      <x:c r="C184" s="17"/>
      <x:c r="D184" s="17"/>
      <x:c r="E184" s="17"/>
      <x:c r="F184" s="17"/>
      <x:c r="G184" s="17"/>
      <x:c r="H184" s="21" t="str">
        <x:f>IF(D184="","",IF(AND(COUNTIF(LISTS!$K$2:$K$8,D184)=1,IFERROR(FIND(D184,UPPER(D184)),0)=1),"VALID","INVALID"))</x:f>
      </x:c>
      <x:c r="I184" s="21" t="str">
        <x:f>IF(A184="","",IF(COUNTIF($A$6:$A$205,A184)&gt;1,"INVALID - DUPLICATE ID",IF(AND(COUNTIF(CLAIMS!$A$6:$A$205,B184)=1,COUNTIF(DECISIONS!$A$6:$A$205,C184)=1,H184="VALID"),"VALID","INVALID - CONTROL / ID")))</x:f>
      </x:c>
      <x:c r="J184" s="21" t="str">
        <x:f>IF(A184="","",IF(COUNTIFS(DECISIONS!$A$6:$A$205,C184,DECISIONS!$B$6:$B$205,B184)=1,"MATCH","MISMATCH"))</x:f>
      </x:c>
      <x:c r="K184" s="21" t="str">
        <x:f>IF(A184="","",IF(J184&lt;&gt;"MATCH","INCOMPATIBLE",IF(AND(D184="OFFICIAL STATUS UPDATE",COUNTIFS(DECISIONS!$A$6:$A$205,C184,DECISIONS!$C$6:$C$205,"PUBLISH OFFICIAL STATUS")=1),"COMPATIBLE",IF(AND(D184="SERVICE / ACCESS CONTENT",COUNTIFS(DECISIONS!$A$6:$A$205,C184,DECISIONS!$C$6:$C$205,"PUBLISH SERVICE FACT")=1),"COMPATIBLE",IF(AND(D184="SCOPED EVIDENCE CONTEXT",COUNTIFS(DECISIONS!$A$6:$A$205,C184,DECISIONS!$C$6:$C$205,"PUBLISH SCOPED CONTEXT")=1),"COMPATIBLE",IF(AND(D184="EXPERIENCE RESEARCH",COUNTIFS(DECISIONS!$A$6:$A$205,C184,DECISIONS!$C$6:$C$205,"REFERENCE ONLY")=1),"COMPATIBLE",IF(AND(D184="DISCOVERY RESEARCH",COUNTIFS(DECISIONS!$A$6:$A$205,C184,DECISIONS!$C$6:$C$205,"DISCOVERY ONLY")=1),"COMPATIBLE",IF(AND(D184="SPECIALIST ESCALATION",COUNTIFS(DECISIONS!$A$6:$A$205,C184,DECISIONS!$C$6:$C$205,"ESCALATE")=1),"COMPATIBLE",IF(AND(D184="NO PUBLICATION / MONITOR",COUNTIFS(DECISIONS!$A$6:$A$205,C184,DECISIONS!$C$6:$C$205,"REFUSE STRONGER CLAIM")=1),"COMPATIBLE","REVIEW")))))))))</x:f>
      </x:c>
      <x:c r="L184" s="21" t="str">
        <x:f>IF(A184="","",IF(OR(I184&lt;&gt;"VALID",J184&lt;&gt;"MATCH",K184&lt;&gt;"COMPATIBLE"),"BLOCKED",IF(COUNTIFS(DECISIONS!$A$6:$A$205,C184,DECISIONS!$K$6:$K$205,"READY")=1,"READY","UNRESOLVED")))</x:f>
      </x:c>
    </x:row>
    <x:row r="185">
      <x:c r="A185" s="17"/>
      <x:c r="B185" s="17"/>
      <x:c r="C185" s="17"/>
      <x:c r="D185" s="17"/>
      <x:c r="E185" s="17"/>
      <x:c r="F185" s="17"/>
      <x:c r="G185" s="17"/>
      <x:c r="H185" s="21" t="str">
        <x:f>IF(D185="","",IF(AND(COUNTIF(LISTS!$K$2:$K$8,D185)=1,IFERROR(FIND(D185,UPPER(D185)),0)=1),"VALID","INVALID"))</x:f>
      </x:c>
      <x:c r="I185" s="21" t="str">
        <x:f>IF(A185="","",IF(COUNTIF($A$6:$A$205,A185)&gt;1,"INVALID - DUPLICATE ID",IF(AND(COUNTIF(CLAIMS!$A$6:$A$205,B185)=1,COUNTIF(DECISIONS!$A$6:$A$205,C185)=1,H185="VALID"),"VALID","INVALID - CONTROL / ID")))</x:f>
      </x:c>
      <x:c r="J185" s="21" t="str">
        <x:f>IF(A185="","",IF(COUNTIFS(DECISIONS!$A$6:$A$205,C185,DECISIONS!$B$6:$B$205,B185)=1,"MATCH","MISMATCH"))</x:f>
      </x:c>
      <x:c r="K185" s="21" t="str">
        <x:f>IF(A185="","",IF(J185&lt;&gt;"MATCH","INCOMPATIBLE",IF(AND(D185="OFFICIAL STATUS UPDATE",COUNTIFS(DECISIONS!$A$6:$A$205,C185,DECISIONS!$C$6:$C$205,"PUBLISH OFFICIAL STATUS")=1),"COMPATIBLE",IF(AND(D185="SERVICE / ACCESS CONTENT",COUNTIFS(DECISIONS!$A$6:$A$205,C185,DECISIONS!$C$6:$C$205,"PUBLISH SERVICE FACT")=1),"COMPATIBLE",IF(AND(D185="SCOPED EVIDENCE CONTEXT",COUNTIFS(DECISIONS!$A$6:$A$205,C185,DECISIONS!$C$6:$C$205,"PUBLISH SCOPED CONTEXT")=1),"COMPATIBLE",IF(AND(D185="EXPERIENCE RESEARCH",COUNTIFS(DECISIONS!$A$6:$A$205,C185,DECISIONS!$C$6:$C$205,"REFERENCE ONLY")=1),"COMPATIBLE",IF(AND(D185="DISCOVERY RESEARCH",COUNTIFS(DECISIONS!$A$6:$A$205,C185,DECISIONS!$C$6:$C$205,"DISCOVERY ONLY")=1),"COMPATIBLE",IF(AND(D185="SPECIALIST ESCALATION",COUNTIFS(DECISIONS!$A$6:$A$205,C185,DECISIONS!$C$6:$C$205,"ESCALATE")=1),"COMPATIBLE",IF(AND(D185="NO PUBLICATION / MONITOR",COUNTIFS(DECISIONS!$A$6:$A$205,C185,DECISIONS!$C$6:$C$205,"REFUSE STRONGER CLAIM")=1),"COMPATIBLE","REVIEW")))))))))</x:f>
      </x:c>
      <x:c r="L185" s="21" t="str">
        <x:f>IF(A185="","",IF(OR(I185&lt;&gt;"VALID",J185&lt;&gt;"MATCH",K185&lt;&gt;"COMPATIBLE"),"BLOCKED",IF(COUNTIFS(DECISIONS!$A$6:$A$205,C185,DECISIONS!$K$6:$K$205,"READY")=1,"READY","UNRESOLVED")))</x:f>
      </x:c>
    </x:row>
    <x:row r="186">
      <x:c r="A186" s="17"/>
      <x:c r="B186" s="17"/>
      <x:c r="C186" s="17"/>
      <x:c r="D186" s="17"/>
      <x:c r="E186" s="17"/>
      <x:c r="F186" s="17"/>
      <x:c r="G186" s="17"/>
      <x:c r="H186" s="21" t="str">
        <x:f>IF(D186="","",IF(AND(COUNTIF(LISTS!$K$2:$K$8,D186)=1,IFERROR(FIND(D186,UPPER(D186)),0)=1),"VALID","INVALID"))</x:f>
      </x:c>
      <x:c r="I186" s="21" t="str">
        <x:f>IF(A186="","",IF(COUNTIF($A$6:$A$205,A186)&gt;1,"INVALID - DUPLICATE ID",IF(AND(COUNTIF(CLAIMS!$A$6:$A$205,B186)=1,COUNTIF(DECISIONS!$A$6:$A$205,C186)=1,H186="VALID"),"VALID","INVALID - CONTROL / ID")))</x:f>
      </x:c>
      <x:c r="J186" s="21" t="str">
        <x:f>IF(A186="","",IF(COUNTIFS(DECISIONS!$A$6:$A$205,C186,DECISIONS!$B$6:$B$205,B186)=1,"MATCH","MISMATCH"))</x:f>
      </x:c>
      <x:c r="K186" s="21" t="str">
        <x:f>IF(A186="","",IF(J186&lt;&gt;"MATCH","INCOMPATIBLE",IF(AND(D186="OFFICIAL STATUS UPDATE",COUNTIFS(DECISIONS!$A$6:$A$205,C186,DECISIONS!$C$6:$C$205,"PUBLISH OFFICIAL STATUS")=1),"COMPATIBLE",IF(AND(D186="SERVICE / ACCESS CONTENT",COUNTIFS(DECISIONS!$A$6:$A$205,C186,DECISIONS!$C$6:$C$205,"PUBLISH SERVICE FACT")=1),"COMPATIBLE",IF(AND(D186="SCOPED EVIDENCE CONTEXT",COUNTIFS(DECISIONS!$A$6:$A$205,C186,DECISIONS!$C$6:$C$205,"PUBLISH SCOPED CONTEXT")=1),"COMPATIBLE",IF(AND(D186="EXPERIENCE RESEARCH",COUNTIFS(DECISIONS!$A$6:$A$205,C186,DECISIONS!$C$6:$C$205,"REFERENCE ONLY")=1),"COMPATIBLE",IF(AND(D186="DISCOVERY RESEARCH",COUNTIFS(DECISIONS!$A$6:$A$205,C186,DECISIONS!$C$6:$C$205,"DISCOVERY ONLY")=1),"COMPATIBLE",IF(AND(D186="SPECIALIST ESCALATION",COUNTIFS(DECISIONS!$A$6:$A$205,C186,DECISIONS!$C$6:$C$205,"ESCALATE")=1),"COMPATIBLE",IF(AND(D186="NO PUBLICATION / MONITOR",COUNTIFS(DECISIONS!$A$6:$A$205,C186,DECISIONS!$C$6:$C$205,"REFUSE STRONGER CLAIM")=1),"COMPATIBLE","REVIEW")))))))))</x:f>
      </x:c>
      <x:c r="L186" s="21" t="str">
        <x:f>IF(A186="","",IF(OR(I186&lt;&gt;"VALID",J186&lt;&gt;"MATCH",K186&lt;&gt;"COMPATIBLE"),"BLOCKED",IF(COUNTIFS(DECISIONS!$A$6:$A$205,C186,DECISIONS!$K$6:$K$205,"READY")=1,"READY","UNRESOLVED")))</x:f>
      </x:c>
    </x:row>
    <x:row r="187">
      <x:c r="A187" s="17"/>
      <x:c r="B187" s="17"/>
      <x:c r="C187" s="17"/>
      <x:c r="D187" s="17"/>
      <x:c r="E187" s="17"/>
      <x:c r="F187" s="17"/>
      <x:c r="G187" s="17"/>
      <x:c r="H187" s="21" t="str">
        <x:f>IF(D187="","",IF(AND(COUNTIF(LISTS!$K$2:$K$8,D187)=1,IFERROR(FIND(D187,UPPER(D187)),0)=1),"VALID","INVALID"))</x:f>
      </x:c>
      <x:c r="I187" s="21" t="str">
        <x:f>IF(A187="","",IF(COUNTIF($A$6:$A$205,A187)&gt;1,"INVALID - DUPLICATE ID",IF(AND(COUNTIF(CLAIMS!$A$6:$A$205,B187)=1,COUNTIF(DECISIONS!$A$6:$A$205,C187)=1,H187="VALID"),"VALID","INVALID - CONTROL / ID")))</x:f>
      </x:c>
      <x:c r="J187" s="21" t="str">
        <x:f>IF(A187="","",IF(COUNTIFS(DECISIONS!$A$6:$A$205,C187,DECISIONS!$B$6:$B$205,B187)=1,"MATCH","MISMATCH"))</x:f>
      </x:c>
      <x:c r="K187" s="21" t="str">
        <x:f>IF(A187="","",IF(J187&lt;&gt;"MATCH","INCOMPATIBLE",IF(AND(D187="OFFICIAL STATUS UPDATE",COUNTIFS(DECISIONS!$A$6:$A$205,C187,DECISIONS!$C$6:$C$205,"PUBLISH OFFICIAL STATUS")=1),"COMPATIBLE",IF(AND(D187="SERVICE / ACCESS CONTENT",COUNTIFS(DECISIONS!$A$6:$A$205,C187,DECISIONS!$C$6:$C$205,"PUBLISH SERVICE FACT")=1),"COMPATIBLE",IF(AND(D187="SCOPED EVIDENCE CONTEXT",COUNTIFS(DECISIONS!$A$6:$A$205,C187,DECISIONS!$C$6:$C$205,"PUBLISH SCOPED CONTEXT")=1),"COMPATIBLE",IF(AND(D187="EXPERIENCE RESEARCH",COUNTIFS(DECISIONS!$A$6:$A$205,C187,DECISIONS!$C$6:$C$205,"REFERENCE ONLY")=1),"COMPATIBLE",IF(AND(D187="DISCOVERY RESEARCH",COUNTIFS(DECISIONS!$A$6:$A$205,C187,DECISIONS!$C$6:$C$205,"DISCOVERY ONLY")=1),"COMPATIBLE",IF(AND(D187="SPECIALIST ESCALATION",COUNTIFS(DECISIONS!$A$6:$A$205,C187,DECISIONS!$C$6:$C$205,"ESCALATE")=1),"COMPATIBLE",IF(AND(D187="NO PUBLICATION / MONITOR",COUNTIFS(DECISIONS!$A$6:$A$205,C187,DECISIONS!$C$6:$C$205,"REFUSE STRONGER CLAIM")=1),"COMPATIBLE","REVIEW")))))))))</x:f>
      </x:c>
      <x:c r="L187" s="21" t="str">
        <x:f>IF(A187="","",IF(OR(I187&lt;&gt;"VALID",J187&lt;&gt;"MATCH",K187&lt;&gt;"COMPATIBLE"),"BLOCKED",IF(COUNTIFS(DECISIONS!$A$6:$A$205,C187,DECISIONS!$K$6:$K$205,"READY")=1,"READY","UNRESOLVED")))</x:f>
      </x:c>
    </x:row>
    <x:row r="188">
      <x:c r="A188" s="17"/>
      <x:c r="B188" s="17"/>
      <x:c r="C188" s="17"/>
      <x:c r="D188" s="17"/>
      <x:c r="E188" s="17"/>
      <x:c r="F188" s="17"/>
      <x:c r="G188" s="17"/>
      <x:c r="H188" s="21" t="str">
        <x:f>IF(D188="","",IF(AND(COUNTIF(LISTS!$K$2:$K$8,D188)=1,IFERROR(FIND(D188,UPPER(D188)),0)=1),"VALID","INVALID"))</x:f>
      </x:c>
      <x:c r="I188" s="21" t="str">
        <x:f>IF(A188="","",IF(COUNTIF($A$6:$A$205,A188)&gt;1,"INVALID - DUPLICATE ID",IF(AND(COUNTIF(CLAIMS!$A$6:$A$205,B188)=1,COUNTIF(DECISIONS!$A$6:$A$205,C188)=1,H188="VALID"),"VALID","INVALID - CONTROL / ID")))</x:f>
      </x:c>
      <x:c r="J188" s="21" t="str">
        <x:f>IF(A188="","",IF(COUNTIFS(DECISIONS!$A$6:$A$205,C188,DECISIONS!$B$6:$B$205,B188)=1,"MATCH","MISMATCH"))</x:f>
      </x:c>
      <x:c r="K188" s="21" t="str">
        <x:f>IF(A188="","",IF(J188&lt;&gt;"MATCH","INCOMPATIBLE",IF(AND(D188="OFFICIAL STATUS UPDATE",COUNTIFS(DECISIONS!$A$6:$A$205,C188,DECISIONS!$C$6:$C$205,"PUBLISH OFFICIAL STATUS")=1),"COMPATIBLE",IF(AND(D188="SERVICE / ACCESS CONTENT",COUNTIFS(DECISIONS!$A$6:$A$205,C188,DECISIONS!$C$6:$C$205,"PUBLISH SERVICE FACT")=1),"COMPATIBLE",IF(AND(D188="SCOPED EVIDENCE CONTEXT",COUNTIFS(DECISIONS!$A$6:$A$205,C188,DECISIONS!$C$6:$C$205,"PUBLISH SCOPED CONTEXT")=1),"COMPATIBLE",IF(AND(D188="EXPERIENCE RESEARCH",COUNTIFS(DECISIONS!$A$6:$A$205,C188,DECISIONS!$C$6:$C$205,"REFERENCE ONLY")=1),"COMPATIBLE",IF(AND(D188="DISCOVERY RESEARCH",COUNTIFS(DECISIONS!$A$6:$A$205,C188,DECISIONS!$C$6:$C$205,"DISCOVERY ONLY")=1),"COMPATIBLE",IF(AND(D188="SPECIALIST ESCALATION",COUNTIFS(DECISIONS!$A$6:$A$205,C188,DECISIONS!$C$6:$C$205,"ESCALATE")=1),"COMPATIBLE",IF(AND(D188="NO PUBLICATION / MONITOR",COUNTIFS(DECISIONS!$A$6:$A$205,C188,DECISIONS!$C$6:$C$205,"REFUSE STRONGER CLAIM")=1),"COMPATIBLE","REVIEW")))))))))</x:f>
      </x:c>
      <x:c r="L188" s="21" t="str">
        <x:f>IF(A188="","",IF(OR(I188&lt;&gt;"VALID",J188&lt;&gt;"MATCH",K188&lt;&gt;"COMPATIBLE"),"BLOCKED",IF(COUNTIFS(DECISIONS!$A$6:$A$205,C188,DECISIONS!$K$6:$K$205,"READY")=1,"READY","UNRESOLVED")))</x:f>
      </x:c>
    </x:row>
    <x:row r="189">
      <x:c r="A189" s="17"/>
      <x:c r="B189" s="17"/>
      <x:c r="C189" s="17"/>
      <x:c r="D189" s="17"/>
      <x:c r="E189" s="17"/>
      <x:c r="F189" s="17"/>
      <x:c r="G189" s="17"/>
      <x:c r="H189" s="21" t="str">
        <x:f>IF(D189="","",IF(AND(COUNTIF(LISTS!$K$2:$K$8,D189)=1,IFERROR(FIND(D189,UPPER(D189)),0)=1),"VALID","INVALID"))</x:f>
      </x:c>
      <x:c r="I189" s="21" t="str">
        <x:f>IF(A189="","",IF(COUNTIF($A$6:$A$205,A189)&gt;1,"INVALID - DUPLICATE ID",IF(AND(COUNTIF(CLAIMS!$A$6:$A$205,B189)=1,COUNTIF(DECISIONS!$A$6:$A$205,C189)=1,H189="VALID"),"VALID","INVALID - CONTROL / ID")))</x:f>
      </x:c>
      <x:c r="J189" s="21" t="str">
        <x:f>IF(A189="","",IF(COUNTIFS(DECISIONS!$A$6:$A$205,C189,DECISIONS!$B$6:$B$205,B189)=1,"MATCH","MISMATCH"))</x:f>
      </x:c>
      <x:c r="K189" s="21" t="str">
        <x:f>IF(A189="","",IF(J189&lt;&gt;"MATCH","INCOMPATIBLE",IF(AND(D189="OFFICIAL STATUS UPDATE",COUNTIFS(DECISIONS!$A$6:$A$205,C189,DECISIONS!$C$6:$C$205,"PUBLISH OFFICIAL STATUS")=1),"COMPATIBLE",IF(AND(D189="SERVICE / ACCESS CONTENT",COUNTIFS(DECISIONS!$A$6:$A$205,C189,DECISIONS!$C$6:$C$205,"PUBLISH SERVICE FACT")=1),"COMPATIBLE",IF(AND(D189="SCOPED EVIDENCE CONTEXT",COUNTIFS(DECISIONS!$A$6:$A$205,C189,DECISIONS!$C$6:$C$205,"PUBLISH SCOPED CONTEXT")=1),"COMPATIBLE",IF(AND(D189="EXPERIENCE RESEARCH",COUNTIFS(DECISIONS!$A$6:$A$205,C189,DECISIONS!$C$6:$C$205,"REFERENCE ONLY")=1),"COMPATIBLE",IF(AND(D189="DISCOVERY RESEARCH",COUNTIFS(DECISIONS!$A$6:$A$205,C189,DECISIONS!$C$6:$C$205,"DISCOVERY ONLY")=1),"COMPATIBLE",IF(AND(D189="SPECIALIST ESCALATION",COUNTIFS(DECISIONS!$A$6:$A$205,C189,DECISIONS!$C$6:$C$205,"ESCALATE")=1),"COMPATIBLE",IF(AND(D189="NO PUBLICATION / MONITOR",COUNTIFS(DECISIONS!$A$6:$A$205,C189,DECISIONS!$C$6:$C$205,"REFUSE STRONGER CLAIM")=1),"COMPATIBLE","REVIEW")))))))))</x:f>
      </x:c>
      <x:c r="L189" s="21" t="str">
        <x:f>IF(A189="","",IF(OR(I189&lt;&gt;"VALID",J189&lt;&gt;"MATCH",K189&lt;&gt;"COMPATIBLE"),"BLOCKED",IF(COUNTIFS(DECISIONS!$A$6:$A$205,C189,DECISIONS!$K$6:$K$205,"READY")=1,"READY","UNRESOLVED")))</x:f>
      </x:c>
    </x:row>
    <x:row r="190">
      <x:c r="A190" s="17"/>
      <x:c r="B190" s="17"/>
      <x:c r="C190" s="17"/>
      <x:c r="D190" s="17"/>
      <x:c r="E190" s="17"/>
      <x:c r="F190" s="17"/>
      <x:c r="G190" s="17"/>
      <x:c r="H190" s="21" t="str">
        <x:f>IF(D190="","",IF(AND(COUNTIF(LISTS!$K$2:$K$8,D190)=1,IFERROR(FIND(D190,UPPER(D190)),0)=1),"VALID","INVALID"))</x:f>
      </x:c>
      <x:c r="I190" s="21" t="str">
        <x:f>IF(A190="","",IF(COUNTIF($A$6:$A$205,A190)&gt;1,"INVALID - DUPLICATE ID",IF(AND(COUNTIF(CLAIMS!$A$6:$A$205,B190)=1,COUNTIF(DECISIONS!$A$6:$A$205,C190)=1,H190="VALID"),"VALID","INVALID - CONTROL / ID")))</x:f>
      </x:c>
      <x:c r="J190" s="21" t="str">
        <x:f>IF(A190="","",IF(COUNTIFS(DECISIONS!$A$6:$A$205,C190,DECISIONS!$B$6:$B$205,B190)=1,"MATCH","MISMATCH"))</x:f>
      </x:c>
      <x:c r="K190" s="21" t="str">
        <x:f>IF(A190="","",IF(J190&lt;&gt;"MATCH","INCOMPATIBLE",IF(AND(D190="OFFICIAL STATUS UPDATE",COUNTIFS(DECISIONS!$A$6:$A$205,C190,DECISIONS!$C$6:$C$205,"PUBLISH OFFICIAL STATUS")=1),"COMPATIBLE",IF(AND(D190="SERVICE / ACCESS CONTENT",COUNTIFS(DECISIONS!$A$6:$A$205,C190,DECISIONS!$C$6:$C$205,"PUBLISH SERVICE FACT")=1),"COMPATIBLE",IF(AND(D190="SCOPED EVIDENCE CONTEXT",COUNTIFS(DECISIONS!$A$6:$A$205,C190,DECISIONS!$C$6:$C$205,"PUBLISH SCOPED CONTEXT")=1),"COMPATIBLE",IF(AND(D190="EXPERIENCE RESEARCH",COUNTIFS(DECISIONS!$A$6:$A$205,C190,DECISIONS!$C$6:$C$205,"REFERENCE ONLY")=1),"COMPATIBLE",IF(AND(D190="DISCOVERY RESEARCH",COUNTIFS(DECISIONS!$A$6:$A$205,C190,DECISIONS!$C$6:$C$205,"DISCOVERY ONLY")=1),"COMPATIBLE",IF(AND(D190="SPECIALIST ESCALATION",COUNTIFS(DECISIONS!$A$6:$A$205,C190,DECISIONS!$C$6:$C$205,"ESCALATE")=1),"COMPATIBLE",IF(AND(D190="NO PUBLICATION / MONITOR",COUNTIFS(DECISIONS!$A$6:$A$205,C190,DECISIONS!$C$6:$C$205,"REFUSE STRONGER CLAIM")=1),"COMPATIBLE","REVIEW")))))))))</x:f>
      </x:c>
      <x:c r="L190" s="21" t="str">
        <x:f>IF(A190="","",IF(OR(I190&lt;&gt;"VALID",J190&lt;&gt;"MATCH",K190&lt;&gt;"COMPATIBLE"),"BLOCKED",IF(COUNTIFS(DECISIONS!$A$6:$A$205,C190,DECISIONS!$K$6:$K$205,"READY")=1,"READY","UNRESOLVED")))</x:f>
      </x:c>
    </x:row>
    <x:row r="191">
      <x:c r="A191" s="17"/>
      <x:c r="B191" s="17"/>
      <x:c r="C191" s="17"/>
      <x:c r="D191" s="17"/>
      <x:c r="E191" s="17"/>
      <x:c r="F191" s="17"/>
      <x:c r="G191" s="17"/>
      <x:c r="H191" s="21" t="str">
        <x:f>IF(D191="","",IF(AND(COUNTIF(LISTS!$K$2:$K$8,D191)=1,IFERROR(FIND(D191,UPPER(D191)),0)=1),"VALID","INVALID"))</x:f>
      </x:c>
      <x:c r="I191" s="21" t="str">
        <x:f>IF(A191="","",IF(COUNTIF($A$6:$A$205,A191)&gt;1,"INVALID - DUPLICATE ID",IF(AND(COUNTIF(CLAIMS!$A$6:$A$205,B191)=1,COUNTIF(DECISIONS!$A$6:$A$205,C191)=1,H191="VALID"),"VALID","INVALID - CONTROL / ID")))</x:f>
      </x:c>
      <x:c r="J191" s="21" t="str">
        <x:f>IF(A191="","",IF(COUNTIFS(DECISIONS!$A$6:$A$205,C191,DECISIONS!$B$6:$B$205,B191)=1,"MATCH","MISMATCH"))</x:f>
      </x:c>
      <x:c r="K191" s="21" t="str">
        <x:f>IF(A191="","",IF(J191&lt;&gt;"MATCH","INCOMPATIBLE",IF(AND(D191="OFFICIAL STATUS UPDATE",COUNTIFS(DECISIONS!$A$6:$A$205,C191,DECISIONS!$C$6:$C$205,"PUBLISH OFFICIAL STATUS")=1),"COMPATIBLE",IF(AND(D191="SERVICE / ACCESS CONTENT",COUNTIFS(DECISIONS!$A$6:$A$205,C191,DECISIONS!$C$6:$C$205,"PUBLISH SERVICE FACT")=1),"COMPATIBLE",IF(AND(D191="SCOPED EVIDENCE CONTEXT",COUNTIFS(DECISIONS!$A$6:$A$205,C191,DECISIONS!$C$6:$C$205,"PUBLISH SCOPED CONTEXT")=1),"COMPATIBLE",IF(AND(D191="EXPERIENCE RESEARCH",COUNTIFS(DECISIONS!$A$6:$A$205,C191,DECISIONS!$C$6:$C$205,"REFERENCE ONLY")=1),"COMPATIBLE",IF(AND(D191="DISCOVERY RESEARCH",COUNTIFS(DECISIONS!$A$6:$A$205,C191,DECISIONS!$C$6:$C$205,"DISCOVERY ONLY")=1),"COMPATIBLE",IF(AND(D191="SPECIALIST ESCALATION",COUNTIFS(DECISIONS!$A$6:$A$205,C191,DECISIONS!$C$6:$C$205,"ESCALATE")=1),"COMPATIBLE",IF(AND(D191="NO PUBLICATION / MONITOR",COUNTIFS(DECISIONS!$A$6:$A$205,C191,DECISIONS!$C$6:$C$205,"REFUSE STRONGER CLAIM")=1),"COMPATIBLE","REVIEW")))))))))</x:f>
      </x:c>
      <x:c r="L191" s="21" t="str">
        <x:f>IF(A191="","",IF(OR(I191&lt;&gt;"VALID",J191&lt;&gt;"MATCH",K191&lt;&gt;"COMPATIBLE"),"BLOCKED",IF(COUNTIFS(DECISIONS!$A$6:$A$205,C191,DECISIONS!$K$6:$K$205,"READY")=1,"READY","UNRESOLVED")))</x:f>
      </x:c>
    </x:row>
    <x:row r="192">
      <x:c r="A192" s="17"/>
      <x:c r="B192" s="17"/>
      <x:c r="C192" s="17"/>
      <x:c r="D192" s="17"/>
      <x:c r="E192" s="17"/>
      <x:c r="F192" s="17"/>
      <x:c r="G192" s="17"/>
      <x:c r="H192" s="21" t="str">
        <x:f>IF(D192="","",IF(AND(COUNTIF(LISTS!$K$2:$K$8,D192)=1,IFERROR(FIND(D192,UPPER(D192)),0)=1),"VALID","INVALID"))</x:f>
      </x:c>
      <x:c r="I192" s="21" t="str">
        <x:f>IF(A192="","",IF(COUNTIF($A$6:$A$205,A192)&gt;1,"INVALID - DUPLICATE ID",IF(AND(COUNTIF(CLAIMS!$A$6:$A$205,B192)=1,COUNTIF(DECISIONS!$A$6:$A$205,C192)=1,H192="VALID"),"VALID","INVALID - CONTROL / ID")))</x:f>
      </x:c>
      <x:c r="J192" s="21" t="str">
        <x:f>IF(A192="","",IF(COUNTIFS(DECISIONS!$A$6:$A$205,C192,DECISIONS!$B$6:$B$205,B192)=1,"MATCH","MISMATCH"))</x:f>
      </x:c>
      <x:c r="K192" s="21" t="str">
        <x:f>IF(A192="","",IF(J192&lt;&gt;"MATCH","INCOMPATIBLE",IF(AND(D192="OFFICIAL STATUS UPDATE",COUNTIFS(DECISIONS!$A$6:$A$205,C192,DECISIONS!$C$6:$C$205,"PUBLISH OFFICIAL STATUS")=1),"COMPATIBLE",IF(AND(D192="SERVICE / ACCESS CONTENT",COUNTIFS(DECISIONS!$A$6:$A$205,C192,DECISIONS!$C$6:$C$205,"PUBLISH SERVICE FACT")=1),"COMPATIBLE",IF(AND(D192="SCOPED EVIDENCE CONTEXT",COUNTIFS(DECISIONS!$A$6:$A$205,C192,DECISIONS!$C$6:$C$205,"PUBLISH SCOPED CONTEXT")=1),"COMPATIBLE",IF(AND(D192="EXPERIENCE RESEARCH",COUNTIFS(DECISIONS!$A$6:$A$205,C192,DECISIONS!$C$6:$C$205,"REFERENCE ONLY")=1),"COMPATIBLE",IF(AND(D192="DISCOVERY RESEARCH",COUNTIFS(DECISIONS!$A$6:$A$205,C192,DECISIONS!$C$6:$C$205,"DISCOVERY ONLY")=1),"COMPATIBLE",IF(AND(D192="SPECIALIST ESCALATION",COUNTIFS(DECISIONS!$A$6:$A$205,C192,DECISIONS!$C$6:$C$205,"ESCALATE")=1),"COMPATIBLE",IF(AND(D192="NO PUBLICATION / MONITOR",COUNTIFS(DECISIONS!$A$6:$A$205,C192,DECISIONS!$C$6:$C$205,"REFUSE STRONGER CLAIM")=1),"COMPATIBLE","REVIEW")))))))))</x:f>
      </x:c>
      <x:c r="L192" s="21" t="str">
        <x:f>IF(A192="","",IF(OR(I192&lt;&gt;"VALID",J192&lt;&gt;"MATCH",K192&lt;&gt;"COMPATIBLE"),"BLOCKED",IF(COUNTIFS(DECISIONS!$A$6:$A$205,C192,DECISIONS!$K$6:$K$205,"READY")=1,"READY","UNRESOLVED")))</x:f>
      </x:c>
    </x:row>
    <x:row r="193">
      <x:c r="A193" s="17"/>
      <x:c r="B193" s="17"/>
      <x:c r="C193" s="17"/>
      <x:c r="D193" s="17"/>
      <x:c r="E193" s="17"/>
      <x:c r="F193" s="17"/>
      <x:c r="G193" s="17"/>
      <x:c r="H193" s="21" t="str">
        <x:f>IF(D193="","",IF(AND(COUNTIF(LISTS!$K$2:$K$8,D193)=1,IFERROR(FIND(D193,UPPER(D193)),0)=1),"VALID","INVALID"))</x:f>
      </x:c>
      <x:c r="I193" s="21" t="str">
        <x:f>IF(A193="","",IF(COUNTIF($A$6:$A$205,A193)&gt;1,"INVALID - DUPLICATE ID",IF(AND(COUNTIF(CLAIMS!$A$6:$A$205,B193)=1,COUNTIF(DECISIONS!$A$6:$A$205,C193)=1,H193="VALID"),"VALID","INVALID - CONTROL / ID")))</x:f>
      </x:c>
      <x:c r="J193" s="21" t="str">
        <x:f>IF(A193="","",IF(COUNTIFS(DECISIONS!$A$6:$A$205,C193,DECISIONS!$B$6:$B$205,B193)=1,"MATCH","MISMATCH"))</x:f>
      </x:c>
      <x:c r="K193" s="21" t="str">
        <x:f>IF(A193="","",IF(J193&lt;&gt;"MATCH","INCOMPATIBLE",IF(AND(D193="OFFICIAL STATUS UPDATE",COUNTIFS(DECISIONS!$A$6:$A$205,C193,DECISIONS!$C$6:$C$205,"PUBLISH OFFICIAL STATUS")=1),"COMPATIBLE",IF(AND(D193="SERVICE / ACCESS CONTENT",COUNTIFS(DECISIONS!$A$6:$A$205,C193,DECISIONS!$C$6:$C$205,"PUBLISH SERVICE FACT")=1),"COMPATIBLE",IF(AND(D193="SCOPED EVIDENCE CONTEXT",COUNTIFS(DECISIONS!$A$6:$A$205,C193,DECISIONS!$C$6:$C$205,"PUBLISH SCOPED CONTEXT")=1),"COMPATIBLE",IF(AND(D193="EXPERIENCE RESEARCH",COUNTIFS(DECISIONS!$A$6:$A$205,C193,DECISIONS!$C$6:$C$205,"REFERENCE ONLY")=1),"COMPATIBLE",IF(AND(D193="DISCOVERY RESEARCH",COUNTIFS(DECISIONS!$A$6:$A$205,C193,DECISIONS!$C$6:$C$205,"DISCOVERY ONLY")=1),"COMPATIBLE",IF(AND(D193="SPECIALIST ESCALATION",COUNTIFS(DECISIONS!$A$6:$A$205,C193,DECISIONS!$C$6:$C$205,"ESCALATE")=1),"COMPATIBLE",IF(AND(D193="NO PUBLICATION / MONITOR",COUNTIFS(DECISIONS!$A$6:$A$205,C193,DECISIONS!$C$6:$C$205,"REFUSE STRONGER CLAIM")=1),"COMPATIBLE","REVIEW")))))))))</x:f>
      </x:c>
      <x:c r="L193" s="21" t="str">
        <x:f>IF(A193="","",IF(OR(I193&lt;&gt;"VALID",J193&lt;&gt;"MATCH",K193&lt;&gt;"COMPATIBLE"),"BLOCKED",IF(COUNTIFS(DECISIONS!$A$6:$A$205,C193,DECISIONS!$K$6:$K$205,"READY")=1,"READY","UNRESOLVED")))</x:f>
      </x:c>
    </x:row>
    <x:row r="194">
      <x:c r="A194" s="17"/>
      <x:c r="B194" s="17"/>
      <x:c r="C194" s="17"/>
      <x:c r="D194" s="17"/>
      <x:c r="E194" s="17"/>
      <x:c r="F194" s="17"/>
      <x:c r="G194" s="17"/>
      <x:c r="H194" s="21" t="str">
        <x:f>IF(D194="","",IF(AND(COUNTIF(LISTS!$K$2:$K$8,D194)=1,IFERROR(FIND(D194,UPPER(D194)),0)=1),"VALID","INVALID"))</x:f>
      </x:c>
      <x:c r="I194" s="21" t="str">
        <x:f>IF(A194="","",IF(COUNTIF($A$6:$A$205,A194)&gt;1,"INVALID - DUPLICATE ID",IF(AND(COUNTIF(CLAIMS!$A$6:$A$205,B194)=1,COUNTIF(DECISIONS!$A$6:$A$205,C194)=1,H194="VALID"),"VALID","INVALID - CONTROL / ID")))</x:f>
      </x:c>
      <x:c r="J194" s="21" t="str">
        <x:f>IF(A194="","",IF(COUNTIFS(DECISIONS!$A$6:$A$205,C194,DECISIONS!$B$6:$B$205,B194)=1,"MATCH","MISMATCH"))</x:f>
      </x:c>
      <x:c r="K194" s="21" t="str">
        <x:f>IF(A194="","",IF(J194&lt;&gt;"MATCH","INCOMPATIBLE",IF(AND(D194="OFFICIAL STATUS UPDATE",COUNTIFS(DECISIONS!$A$6:$A$205,C194,DECISIONS!$C$6:$C$205,"PUBLISH OFFICIAL STATUS")=1),"COMPATIBLE",IF(AND(D194="SERVICE / ACCESS CONTENT",COUNTIFS(DECISIONS!$A$6:$A$205,C194,DECISIONS!$C$6:$C$205,"PUBLISH SERVICE FACT")=1),"COMPATIBLE",IF(AND(D194="SCOPED EVIDENCE CONTEXT",COUNTIFS(DECISIONS!$A$6:$A$205,C194,DECISIONS!$C$6:$C$205,"PUBLISH SCOPED CONTEXT")=1),"COMPATIBLE",IF(AND(D194="EXPERIENCE RESEARCH",COUNTIFS(DECISIONS!$A$6:$A$205,C194,DECISIONS!$C$6:$C$205,"REFERENCE ONLY")=1),"COMPATIBLE",IF(AND(D194="DISCOVERY RESEARCH",COUNTIFS(DECISIONS!$A$6:$A$205,C194,DECISIONS!$C$6:$C$205,"DISCOVERY ONLY")=1),"COMPATIBLE",IF(AND(D194="SPECIALIST ESCALATION",COUNTIFS(DECISIONS!$A$6:$A$205,C194,DECISIONS!$C$6:$C$205,"ESCALATE")=1),"COMPATIBLE",IF(AND(D194="NO PUBLICATION / MONITOR",COUNTIFS(DECISIONS!$A$6:$A$205,C194,DECISIONS!$C$6:$C$205,"REFUSE STRONGER CLAIM")=1),"COMPATIBLE","REVIEW")))))))))</x:f>
      </x:c>
      <x:c r="L194" s="21" t="str">
        <x:f>IF(A194="","",IF(OR(I194&lt;&gt;"VALID",J194&lt;&gt;"MATCH",K194&lt;&gt;"COMPATIBLE"),"BLOCKED",IF(COUNTIFS(DECISIONS!$A$6:$A$205,C194,DECISIONS!$K$6:$K$205,"READY")=1,"READY","UNRESOLVED")))</x:f>
      </x:c>
    </x:row>
    <x:row r="195">
      <x:c r="A195" s="17"/>
      <x:c r="B195" s="17"/>
      <x:c r="C195" s="17"/>
      <x:c r="D195" s="17"/>
      <x:c r="E195" s="17"/>
      <x:c r="F195" s="17"/>
      <x:c r="G195" s="17"/>
      <x:c r="H195" s="21" t="str">
        <x:f>IF(D195="","",IF(AND(COUNTIF(LISTS!$K$2:$K$8,D195)=1,IFERROR(FIND(D195,UPPER(D195)),0)=1),"VALID","INVALID"))</x:f>
      </x:c>
      <x:c r="I195" s="21" t="str">
        <x:f>IF(A195="","",IF(COUNTIF($A$6:$A$205,A195)&gt;1,"INVALID - DUPLICATE ID",IF(AND(COUNTIF(CLAIMS!$A$6:$A$205,B195)=1,COUNTIF(DECISIONS!$A$6:$A$205,C195)=1,H195="VALID"),"VALID","INVALID - CONTROL / ID")))</x:f>
      </x:c>
      <x:c r="J195" s="21" t="str">
        <x:f>IF(A195="","",IF(COUNTIFS(DECISIONS!$A$6:$A$205,C195,DECISIONS!$B$6:$B$205,B195)=1,"MATCH","MISMATCH"))</x:f>
      </x:c>
      <x:c r="K195" s="21" t="str">
        <x:f>IF(A195="","",IF(J195&lt;&gt;"MATCH","INCOMPATIBLE",IF(AND(D195="OFFICIAL STATUS UPDATE",COUNTIFS(DECISIONS!$A$6:$A$205,C195,DECISIONS!$C$6:$C$205,"PUBLISH OFFICIAL STATUS")=1),"COMPATIBLE",IF(AND(D195="SERVICE / ACCESS CONTENT",COUNTIFS(DECISIONS!$A$6:$A$205,C195,DECISIONS!$C$6:$C$205,"PUBLISH SERVICE FACT")=1),"COMPATIBLE",IF(AND(D195="SCOPED EVIDENCE CONTEXT",COUNTIFS(DECISIONS!$A$6:$A$205,C195,DECISIONS!$C$6:$C$205,"PUBLISH SCOPED CONTEXT")=1),"COMPATIBLE",IF(AND(D195="EXPERIENCE RESEARCH",COUNTIFS(DECISIONS!$A$6:$A$205,C195,DECISIONS!$C$6:$C$205,"REFERENCE ONLY")=1),"COMPATIBLE",IF(AND(D195="DISCOVERY RESEARCH",COUNTIFS(DECISIONS!$A$6:$A$205,C195,DECISIONS!$C$6:$C$205,"DISCOVERY ONLY")=1),"COMPATIBLE",IF(AND(D195="SPECIALIST ESCALATION",COUNTIFS(DECISIONS!$A$6:$A$205,C195,DECISIONS!$C$6:$C$205,"ESCALATE")=1),"COMPATIBLE",IF(AND(D195="NO PUBLICATION / MONITOR",COUNTIFS(DECISIONS!$A$6:$A$205,C195,DECISIONS!$C$6:$C$205,"REFUSE STRONGER CLAIM")=1),"COMPATIBLE","REVIEW")))))))))</x:f>
      </x:c>
      <x:c r="L195" s="21" t="str">
        <x:f>IF(A195="","",IF(OR(I195&lt;&gt;"VALID",J195&lt;&gt;"MATCH",K195&lt;&gt;"COMPATIBLE"),"BLOCKED",IF(COUNTIFS(DECISIONS!$A$6:$A$205,C195,DECISIONS!$K$6:$K$205,"READY")=1,"READY","UNRESOLVED")))</x:f>
      </x:c>
    </x:row>
    <x:row r="196">
      <x:c r="A196" s="17"/>
      <x:c r="B196" s="17"/>
      <x:c r="C196" s="17"/>
      <x:c r="D196" s="17"/>
      <x:c r="E196" s="17"/>
      <x:c r="F196" s="17"/>
      <x:c r="G196" s="17"/>
      <x:c r="H196" s="21" t="str">
        <x:f>IF(D196="","",IF(AND(COUNTIF(LISTS!$K$2:$K$8,D196)=1,IFERROR(FIND(D196,UPPER(D196)),0)=1),"VALID","INVALID"))</x:f>
      </x:c>
      <x:c r="I196" s="21" t="str">
        <x:f>IF(A196="","",IF(COUNTIF($A$6:$A$205,A196)&gt;1,"INVALID - DUPLICATE ID",IF(AND(COUNTIF(CLAIMS!$A$6:$A$205,B196)=1,COUNTIF(DECISIONS!$A$6:$A$205,C196)=1,H196="VALID"),"VALID","INVALID - CONTROL / ID")))</x:f>
      </x:c>
      <x:c r="J196" s="21" t="str">
        <x:f>IF(A196="","",IF(COUNTIFS(DECISIONS!$A$6:$A$205,C196,DECISIONS!$B$6:$B$205,B196)=1,"MATCH","MISMATCH"))</x:f>
      </x:c>
      <x:c r="K196" s="21" t="str">
        <x:f>IF(A196="","",IF(J196&lt;&gt;"MATCH","INCOMPATIBLE",IF(AND(D196="OFFICIAL STATUS UPDATE",COUNTIFS(DECISIONS!$A$6:$A$205,C196,DECISIONS!$C$6:$C$205,"PUBLISH OFFICIAL STATUS")=1),"COMPATIBLE",IF(AND(D196="SERVICE / ACCESS CONTENT",COUNTIFS(DECISIONS!$A$6:$A$205,C196,DECISIONS!$C$6:$C$205,"PUBLISH SERVICE FACT")=1),"COMPATIBLE",IF(AND(D196="SCOPED EVIDENCE CONTEXT",COUNTIFS(DECISIONS!$A$6:$A$205,C196,DECISIONS!$C$6:$C$205,"PUBLISH SCOPED CONTEXT")=1),"COMPATIBLE",IF(AND(D196="EXPERIENCE RESEARCH",COUNTIFS(DECISIONS!$A$6:$A$205,C196,DECISIONS!$C$6:$C$205,"REFERENCE ONLY")=1),"COMPATIBLE",IF(AND(D196="DISCOVERY RESEARCH",COUNTIFS(DECISIONS!$A$6:$A$205,C196,DECISIONS!$C$6:$C$205,"DISCOVERY ONLY")=1),"COMPATIBLE",IF(AND(D196="SPECIALIST ESCALATION",COUNTIFS(DECISIONS!$A$6:$A$205,C196,DECISIONS!$C$6:$C$205,"ESCALATE")=1),"COMPATIBLE",IF(AND(D196="NO PUBLICATION / MONITOR",COUNTIFS(DECISIONS!$A$6:$A$205,C196,DECISIONS!$C$6:$C$205,"REFUSE STRONGER CLAIM")=1),"COMPATIBLE","REVIEW")))))))))</x:f>
      </x:c>
      <x:c r="L196" s="21" t="str">
        <x:f>IF(A196="","",IF(OR(I196&lt;&gt;"VALID",J196&lt;&gt;"MATCH",K196&lt;&gt;"COMPATIBLE"),"BLOCKED",IF(COUNTIFS(DECISIONS!$A$6:$A$205,C196,DECISIONS!$K$6:$K$205,"READY")=1,"READY","UNRESOLVED")))</x:f>
      </x:c>
    </x:row>
    <x:row r="197">
      <x:c r="A197" s="17"/>
      <x:c r="B197" s="17"/>
      <x:c r="C197" s="17"/>
      <x:c r="D197" s="17"/>
      <x:c r="E197" s="17"/>
      <x:c r="F197" s="17"/>
      <x:c r="G197" s="17"/>
      <x:c r="H197" s="21" t="str">
        <x:f>IF(D197="","",IF(AND(COUNTIF(LISTS!$K$2:$K$8,D197)=1,IFERROR(FIND(D197,UPPER(D197)),0)=1),"VALID","INVALID"))</x:f>
      </x:c>
      <x:c r="I197" s="21" t="str">
        <x:f>IF(A197="","",IF(COUNTIF($A$6:$A$205,A197)&gt;1,"INVALID - DUPLICATE ID",IF(AND(COUNTIF(CLAIMS!$A$6:$A$205,B197)=1,COUNTIF(DECISIONS!$A$6:$A$205,C197)=1,H197="VALID"),"VALID","INVALID - CONTROL / ID")))</x:f>
      </x:c>
      <x:c r="J197" s="21" t="str">
        <x:f>IF(A197="","",IF(COUNTIFS(DECISIONS!$A$6:$A$205,C197,DECISIONS!$B$6:$B$205,B197)=1,"MATCH","MISMATCH"))</x:f>
      </x:c>
      <x:c r="K197" s="21" t="str">
        <x:f>IF(A197="","",IF(J197&lt;&gt;"MATCH","INCOMPATIBLE",IF(AND(D197="OFFICIAL STATUS UPDATE",COUNTIFS(DECISIONS!$A$6:$A$205,C197,DECISIONS!$C$6:$C$205,"PUBLISH OFFICIAL STATUS")=1),"COMPATIBLE",IF(AND(D197="SERVICE / ACCESS CONTENT",COUNTIFS(DECISIONS!$A$6:$A$205,C197,DECISIONS!$C$6:$C$205,"PUBLISH SERVICE FACT")=1),"COMPATIBLE",IF(AND(D197="SCOPED EVIDENCE CONTEXT",COUNTIFS(DECISIONS!$A$6:$A$205,C197,DECISIONS!$C$6:$C$205,"PUBLISH SCOPED CONTEXT")=1),"COMPATIBLE",IF(AND(D197="EXPERIENCE RESEARCH",COUNTIFS(DECISIONS!$A$6:$A$205,C197,DECISIONS!$C$6:$C$205,"REFERENCE ONLY")=1),"COMPATIBLE",IF(AND(D197="DISCOVERY RESEARCH",COUNTIFS(DECISIONS!$A$6:$A$205,C197,DECISIONS!$C$6:$C$205,"DISCOVERY ONLY")=1),"COMPATIBLE",IF(AND(D197="SPECIALIST ESCALATION",COUNTIFS(DECISIONS!$A$6:$A$205,C197,DECISIONS!$C$6:$C$205,"ESCALATE")=1),"COMPATIBLE",IF(AND(D197="NO PUBLICATION / MONITOR",COUNTIFS(DECISIONS!$A$6:$A$205,C197,DECISIONS!$C$6:$C$205,"REFUSE STRONGER CLAIM")=1),"COMPATIBLE","REVIEW")))))))))</x:f>
      </x:c>
      <x:c r="L197" s="21" t="str">
        <x:f>IF(A197="","",IF(OR(I197&lt;&gt;"VALID",J197&lt;&gt;"MATCH",K197&lt;&gt;"COMPATIBLE"),"BLOCKED",IF(COUNTIFS(DECISIONS!$A$6:$A$205,C197,DECISIONS!$K$6:$K$205,"READY")=1,"READY","UNRESOLVED")))</x:f>
      </x:c>
    </x:row>
    <x:row r="198">
      <x:c r="A198" s="17"/>
      <x:c r="B198" s="17"/>
      <x:c r="C198" s="17"/>
      <x:c r="D198" s="17"/>
      <x:c r="E198" s="17"/>
      <x:c r="F198" s="17"/>
      <x:c r="G198" s="17"/>
      <x:c r="H198" s="21" t="str">
        <x:f>IF(D198="","",IF(AND(COUNTIF(LISTS!$K$2:$K$8,D198)=1,IFERROR(FIND(D198,UPPER(D198)),0)=1),"VALID","INVALID"))</x:f>
      </x:c>
      <x:c r="I198" s="21" t="str">
        <x:f>IF(A198="","",IF(COUNTIF($A$6:$A$205,A198)&gt;1,"INVALID - DUPLICATE ID",IF(AND(COUNTIF(CLAIMS!$A$6:$A$205,B198)=1,COUNTIF(DECISIONS!$A$6:$A$205,C198)=1,H198="VALID"),"VALID","INVALID - CONTROL / ID")))</x:f>
      </x:c>
      <x:c r="J198" s="21" t="str">
        <x:f>IF(A198="","",IF(COUNTIFS(DECISIONS!$A$6:$A$205,C198,DECISIONS!$B$6:$B$205,B198)=1,"MATCH","MISMATCH"))</x:f>
      </x:c>
      <x:c r="K198" s="21" t="str">
        <x:f>IF(A198="","",IF(J198&lt;&gt;"MATCH","INCOMPATIBLE",IF(AND(D198="OFFICIAL STATUS UPDATE",COUNTIFS(DECISIONS!$A$6:$A$205,C198,DECISIONS!$C$6:$C$205,"PUBLISH OFFICIAL STATUS")=1),"COMPATIBLE",IF(AND(D198="SERVICE / ACCESS CONTENT",COUNTIFS(DECISIONS!$A$6:$A$205,C198,DECISIONS!$C$6:$C$205,"PUBLISH SERVICE FACT")=1),"COMPATIBLE",IF(AND(D198="SCOPED EVIDENCE CONTEXT",COUNTIFS(DECISIONS!$A$6:$A$205,C198,DECISIONS!$C$6:$C$205,"PUBLISH SCOPED CONTEXT")=1),"COMPATIBLE",IF(AND(D198="EXPERIENCE RESEARCH",COUNTIFS(DECISIONS!$A$6:$A$205,C198,DECISIONS!$C$6:$C$205,"REFERENCE ONLY")=1),"COMPATIBLE",IF(AND(D198="DISCOVERY RESEARCH",COUNTIFS(DECISIONS!$A$6:$A$205,C198,DECISIONS!$C$6:$C$205,"DISCOVERY ONLY")=1),"COMPATIBLE",IF(AND(D198="SPECIALIST ESCALATION",COUNTIFS(DECISIONS!$A$6:$A$205,C198,DECISIONS!$C$6:$C$205,"ESCALATE")=1),"COMPATIBLE",IF(AND(D198="NO PUBLICATION / MONITOR",COUNTIFS(DECISIONS!$A$6:$A$205,C198,DECISIONS!$C$6:$C$205,"REFUSE STRONGER CLAIM")=1),"COMPATIBLE","REVIEW")))))))))</x:f>
      </x:c>
      <x:c r="L198" s="21" t="str">
        <x:f>IF(A198="","",IF(OR(I198&lt;&gt;"VALID",J198&lt;&gt;"MATCH",K198&lt;&gt;"COMPATIBLE"),"BLOCKED",IF(COUNTIFS(DECISIONS!$A$6:$A$205,C198,DECISIONS!$K$6:$K$205,"READY")=1,"READY","UNRESOLVED")))</x:f>
      </x:c>
    </x:row>
    <x:row r="199">
      <x:c r="A199" s="17"/>
      <x:c r="B199" s="17"/>
      <x:c r="C199" s="17"/>
      <x:c r="D199" s="17"/>
      <x:c r="E199" s="17"/>
      <x:c r="F199" s="17"/>
      <x:c r="G199" s="17"/>
      <x:c r="H199" s="21" t="str">
        <x:f>IF(D199="","",IF(AND(COUNTIF(LISTS!$K$2:$K$8,D199)=1,IFERROR(FIND(D199,UPPER(D199)),0)=1),"VALID","INVALID"))</x:f>
      </x:c>
      <x:c r="I199" s="21" t="str">
        <x:f>IF(A199="","",IF(COUNTIF($A$6:$A$205,A199)&gt;1,"INVALID - DUPLICATE ID",IF(AND(COUNTIF(CLAIMS!$A$6:$A$205,B199)=1,COUNTIF(DECISIONS!$A$6:$A$205,C199)=1,H199="VALID"),"VALID","INVALID - CONTROL / ID")))</x:f>
      </x:c>
      <x:c r="J199" s="21" t="str">
        <x:f>IF(A199="","",IF(COUNTIFS(DECISIONS!$A$6:$A$205,C199,DECISIONS!$B$6:$B$205,B199)=1,"MATCH","MISMATCH"))</x:f>
      </x:c>
      <x:c r="K199" s="21" t="str">
        <x:f>IF(A199="","",IF(J199&lt;&gt;"MATCH","INCOMPATIBLE",IF(AND(D199="OFFICIAL STATUS UPDATE",COUNTIFS(DECISIONS!$A$6:$A$205,C199,DECISIONS!$C$6:$C$205,"PUBLISH OFFICIAL STATUS")=1),"COMPATIBLE",IF(AND(D199="SERVICE / ACCESS CONTENT",COUNTIFS(DECISIONS!$A$6:$A$205,C199,DECISIONS!$C$6:$C$205,"PUBLISH SERVICE FACT")=1),"COMPATIBLE",IF(AND(D199="SCOPED EVIDENCE CONTEXT",COUNTIFS(DECISIONS!$A$6:$A$205,C199,DECISIONS!$C$6:$C$205,"PUBLISH SCOPED CONTEXT")=1),"COMPATIBLE",IF(AND(D199="EXPERIENCE RESEARCH",COUNTIFS(DECISIONS!$A$6:$A$205,C199,DECISIONS!$C$6:$C$205,"REFERENCE ONLY")=1),"COMPATIBLE",IF(AND(D199="DISCOVERY RESEARCH",COUNTIFS(DECISIONS!$A$6:$A$205,C199,DECISIONS!$C$6:$C$205,"DISCOVERY ONLY")=1),"COMPATIBLE",IF(AND(D199="SPECIALIST ESCALATION",COUNTIFS(DECISIONS!$A$6:$A$205,C199,DECISIONS!$C$6:$C$205,"ESCALATE")=1),"COMPATIBLE",IF(AND(D199="NO PUBLICATION / MONITOR",COUNTIFS(DECISIONS!$A$6:$A$205,C199,DECISIONS!$C$6:$C$205,"REFUSE STRONGER CLAIM")=1),"COMPATIBLE","REVIEW")))))))))</x:f>
      </x:c>
      <x:c r="L199" s="21" t="str">
        <x:f>IF(A199="","",IF(OR(I199&lt;&gt;"VALID",J199&lt;&gt;"MATCH",K199&lt;&gt;"COMPATIBLE"),"BLOCKED",IF(COUNTIFS(DECISIONS!$A$6:$A$205,C199,DECISIONS!$K$6:$K$205,"READY")=1,"READY","UNRESOLVED")))</x:f>
      </x:c>
    </x:row>
    <x:row r="200">
      <x:c r="A200" s="17"/>
      <x:c r="B200" s="17"/>
      <x:c r="C200" s="17"/>
      <x:c r="D200" s="17"/>
      <x:c r="E200" s="17"/>
      <x:c r="F200" s="17"/>
      <x:c r="G200" s="17"/>
      <x:c r="H200" s="21" t="str">
        <x:f>IF(D200="","",IF(AND(COUNTIF(LISTS!$K$2:$K$8,D200)=1,IFERROR(FIND(D200,UPPER(D200)),0)=1),"VALID","INVALID"))</x:f>
      </x:c>
      <x:c r="I200" s="21" t="str">
        <x:f>IF(A200="","",IF(COUNTIF($A$6:$A$205,A200)&gt;1,"INVALID - DUPLICATE ID",IF(AND(COUNTIF(CLAIMS!$A$6:$A$205,B200)=1,COUNTIF(DECISIONS!$A$6:$A$205,C200)=1,H200="VALID"),"VALID","INVALID - CONTROL / ID")))</x:f>
      </x:c>
      <x:c r="J200" s="21" t="str">
        <x:f>IF(A200="","",IF(COUNTIFS(DECISIONS!$A$6:$A$205,C200,DECISIONS!$B$6:$B$205,B200)=1,"MATCH","MISMATCH"))</x:f>
      </x:c>
      <x:c r="K200" s="21" t="str">
        <x:f>IF(A200="","",IF(J200&lt;&gt;"MATCH","INCOMPATIBLE",IF(AND(D200="OFFICIAL STATUS UPDATE",COUNTIFS(DECISIONS!$A$6:$A$205,C200,DECISIONS!$C$6:$C$205,"PUBLISH OFFICIAL STATUS")=1),"COMPATIBLE",IF(AND(D200="SERVICE / ACCESS CONTENT",COUNTIFS(DECISIONS!$A$6:$A$205,C200,DECISIONS!$C$6:$C$205,"PUBLISH SERVICE FACT")=1),"COMPATIBLE",IF(AND(D200="SCOPED EVIDENCE CONTEXT",COUNTIFS(DECISIONS!$A$6:$A$205,C200,DECISIONS!$C$6:$C$205,"PUBLISH SCOPED CONTEXT")=1),"COMPATIBLE",IF(AND(D200="EXPERIENCE RESEARCH",COUNTIFS(DECISIONS!$A$6:$A$205,C200,DECISIONS!$C$6:$C$205,"REFERENCE ONLY")=1),"COMPATIBLE",IF(AND(D200="DISCOVERY RESEARCH",COUNTIFS(DECISIONS!$A$6:$A$205,C200,DECISIONS!$C$6:$C$205,"DISCOVERY ONLY")=1),"COMPATIBLE",IF(AND(D200="SPECIALIST ESCALATION",COUNTIFS(DECISIONS!$A$6:$A$205,C200,DECISIONS!$C$6:$C$205,"ESCALATE")=1),"COMPATIBLE",IF(AND(D200="NO PUBLICATION / MONITOR",COUNTIFS(DECISIONS!$A$6:$A$205,C200,DECISIONS!$C$6:$C$205,"REFUSE STRONGER CLAIM")=1),"COMPATIBLE","REVIEW")))))))))</x:f>
      </x:c>
      <x:c r="L200" s="21" t="str">
        <x:f>IF(A200="","",IF(OR(I200&lt;&gt;"VALID",J200&lt;&gt;"MATCH",K200&lt;&gt;"COMPATIBLE"),"BLOCKED",IF(COUNTIFS(DECISIONS!$A$6:$A$205,C200,DECISIONS!$K$6:$K$205,"READY")=1,"READY","UNRESOLVED")))</x:f>
      </x:c>
    </x:row>
    <x:row r="201">
      <x:c r="A201" s="17"/>
      <x:c r="B201" s="17"/>
      <x:c r="C201" s="17"/>
      <x:c r="D201" s="17"/>
      <x:c r="E201" s="17"/>
      <x:c r="F201" s="17"/>
      <x:c r="G201" s="17"/>
      <x:c r="H201" s="21" t="str">
        <x:f>IF(D201="","",IF(AND(COUNTIF(LISTS!$K$2:$K$8,D201)=1,IFERROR(FIND(D201,UPPER(D201)),0)=1),"VALID","INVALID"))</x:f>
      </x:c>
      <x:c r="I201" s="21" t="str">
        <x:f>IF(A201="","",IF(COUNTIF($A$6:$A$205,A201)&gt;1,"INVALID - DUPLICATE ID",IF(AND(COUNTIF(CLAIMS!$A$6:$A$205,B201)=1,COUNTIF(DECISIONS!$A$6:$A$205,C201)=1,H201="VALID"),"VALID","INVALID - CONTROL / ID")))</x:f>
      </x:c>
      <x:c r="J201" s="21" t="str">
        <x:f>IF(A201="","",IF(COUNTIFS(DECISIONS!$A$6:$A$205,C201,DECISIONS!$B$6:$B$205,B201)=1,"MATCH","MISMATCH"))</x:f>
      </x:c>
      <x:c r="K201" s="21" t="str">
        <x:f>IF(A201="","",IF(J201&lt;&gt;"MATCH","INCOMPATIBLE",IF(AND(D201="OFFICIAL STATUS UPDATE",COUNTIFS(DECISIONS!$A$6:$A$205,C201,DECISIONS!$C$6:$C$205,"PUBLISH OFFICIAL STATUS")=1),"COMPATIBLE",IF(AND(D201="SERVICE / ACCESS CONTENT",COUNTIFS(DECISIONS!$A$6:$A$205,C201,DECISIONS!$C$6:$C$205,"PUBLISH SERVICE FACT")=1),"COMPATIBLE",IF(AND(D201="SCOPED EVIDENCE CONTEXT",COUNTIFS(DECISIONS!$A$6:$A$205,C201,DECISIONS!$C$6:$C$205,"PUBLISH SCOPED CONTEXT")=1),"COMPATIBLE",IF(AND(D201="EXPERIENCE RESEARCH",COUNTIFS(DECISIONS!$A$6:$A$205,C201,DECISIONS!$C$6:$C$205,"REFERENCE ONLY")=1),"COMPATIBLE",IF(AND(D201="DISCOVERY RESEARCH",COUNTIFS(DECISIONS!$A$6:$A$205,C201,DECISIONS!$C$6:$C$205,"DISCOVERY ONLY")=1),"COMPATIBLE",IF(AND(D201="SPECIALIST ESCALATION",COUNTIFS(DECISIONS!$A$6:$A$205,C201,DECISIONS!$C$6:$C$205,"ESCALATE")=1),"COMPATIBLE",IF(AND(D201="NO PUBLICATION / MONITOR",COUNTIFS(DECISIONS!$A$6:$A$205,C201,DECISIONS!$C$6:$C$205,"REFUSE STRONGER CLAIM")=1),"COMPATIBLE","REVIEW")))))))))</x:f>
      </x:c>
      <x:c r="L201" s="21" t="str">
        <x:f>IF(A201="","",IF(OR(I201&lt;&gt;"VALID",J201&lt;&gt;"MATCH",K201&lt;&gt;"COMPATIBLE"),"BLOCKED",IF(COUNTIFS(DECISIONS!$A$6:$A$205,C201,DECISIONS!$K$6:$K$205,"READY")=1,"READY","UNRESOLVED")))</x:f>
      </x:c>
    </x:row>
    <x:row r="202">
      <x:c r="A202" s="17"/>
      <x:c r="B202" s="17"/>
      <x:c r="C202" s="17"/>
      <x:c r="D202" s="17"/>
      <x:c r="E202" s="17"/>
      <x:c r="F202" s="17"/>
      <x:c r="G202" s="17"/>
      <x:c r="H202" s="21" t="str">
        <x:f>IF(D202="","",IF(AND(COUNTIF(LISTS!$K$2:$K$8,D202)=1,IFERROR(FIND(D202,UPPER(D202)),0)=1),"VALID","INVALID"))</x:f>
      </x:c>
      <x:c r="I202" s="21" t="str">
        <x:f>IF(A202="","",IF(COUNTIF($A$6:$A$205,A202)&gt;1,"INVALID - DUPLICATE ID",IF(AND(COUNTIF(CLAIMS!$A$6:$A$205,B202)=1,COUNTIF(DECISIONS!$A$6:$A$205,C202)=1,H202="VALID"),"VALID","INVALID - CONTROL / ID")))</x:f>
      </x:c>
      <x:c r="J202" s="21" t="str">
        <x:f>IF(A202="","",IF(COUNTIFS(DECISIONS!$A$6:$A$205,C202,DECISIONS!$B$6:$B$205,B202)=1,"MATCH","MISMATCH"))</x:f>
      </x:c>
      <x:c r="K202" s="21" t="str">
        <x:f>IF(A202="","",IF(J202&lt;&gt;"MATCH","INCOMPATIBLE",IF(AND(D202="OFFICIAL STATUS UPDATE",COUNTIFS(DECISIONS!$A$6:$A$205,C202,DECISIONS!$C$6:$C$205,"PUBLISH OFFICIAL STATUS")=1),"COMPATIBLE",IF(AND(D202="SERVICE / ACCESS CONTENT",COUNTIFS(DECISIONS!$A$6:$A$205,C202,DECISIONS!$C$6:$C$205,"PUBLISH SERVICE FACT")=1),"COMPATIBLE",IF(AND(D202="SCOPED EVIDENCE CONTEXT",COUNTIFS(DECISIONS!$A$6:$A$205,C202,DECISIONS!$C$6:$C$205,"PUBLISH SCOPED CONTEXT")=1),"COMPATIBLE",IF(AND(D202="EXPERIENCE RESEARCH",COUNTIFS(DECISIONS!$A$6:$A$205,C202,DECISIONS!$C$6:$C$205,"REFERENCE ONLY")=1),"COMPATIBLE",IF(AND(D202="DISCOVERY RESEARCH",COUNTIFS(DECISIONS!$A$6:$A$205,C202,DECISIONS!$C$6:$C$205,"DISCOVERY ONLY")=1),"COMPATIBLE",IF(AND(D202="SPECIALIST ESCALATION",COUNTIFS(DECISIONS!$A$6:$A$205,C202,DECISIONS!$C$6:$C$205,"ESCALATE")=1),"COMPATIBLE",IF(AND(D202="NO PUBLICATION / MONITOR",COUNTIFS(DECISIONS!$A$6:$A$205,C202,DECISIONS!$C$6:$C$205,"REFUSE STRONGER CLAIM")=1),"COMPATIBLE","REVIEW")))))))))</x:f>
      </x:c>
      <x:c r="L202" s="21" t="str">
        <x:f>IF(A202="","",IF(OR(I202&lt;&gt;"VALID",J202&lt;&gt;"MATCH",K202&lt;&gt;"COMPATIBLE"),"BLOCKED",IF(COUNTIFS(DECISIONS!$A$6:$A$205,C202,DECISIONS!$K$6:$K$205,"READY")=1,"READY","UNRESOLVED")))</x:f>
      </x:c>
    </x:row>
    <x:row r="203">
      <x:c r="A203" s="17"/>
      <x:c r="B203" s="17"/>
      <x:c r="C203" s="17"/>
      <x:c r="D203" s="17"/>
      <x:c r="E203" s="17"/>
      <x:c r="F203" s="17"/>
      <x:c r="G203" s="17"/>
      <x:c r="H203" s="21" t="str">
        <x:f>IF(D203="","",IF(AND(COUNTIF(LISTS!$K$2:$K$8,D203)=1,IFERROR(FIND(D203,UPPER(D203)),0)=1),"VALID","INVALID"))</x:f>
      </x:c>
      <x:c r="I203" s="21" t="str">
        <x:f>IF(A203="","",IF(COUNTIF($A$6:$A$205,A203)&gt;1,"INVALID - DUPLICATE ID",IF(AND(COUNTIF(CLAIMS!$A$6:$A$205,B203)=1,COUNTIF(DECISIONS!$A$6:$A$205,C203)=1,H203="VALID"),"VALID","INVALID - CONTROL / ID")))</x:f>
      </x:c>
      <x:c r="J203" s="21" t="str">
        <x:f>IF(A203="","",IF(COUNTIFS(DECISIONS!$A$6:$A$205,C203,DECISIONS!$B$6:$B$205,B203)=1,"MATCH","MISMATCH"))</x:f>
      </x:c>
      <x:c r="K203" s="21" t="str">
        <x:f>IF(A203="","",IF(J203&lt;&gt;"MATCH","INCOMPATIBLE",IF(AND(D203="OFFICIAL STATUS UPDATE",COUNTIFS(DECISIONS!$A$6:$A$205,C203,DECISIONS!$C$6:$C$205,"PUBLISH OFFICIAL STATUS")=1),"COMPATIBLE",IF(AND(D203="SERVICE / ACCESS CONTENT",COUNTIFS(DECISIONS!$A$6:$A$205,C203,DECISIONS!$C$6:$C$205,"PUBLISH SERVICE FACT")=1),"COMPATIBLE",IF(AND(D203="SCOPED EVIDENCE CONTEXT",COUNTIFS(DECISIONS!$A$6:$A$205,C203,DECISIONS!$C$6:$C$205,"PUBLISH SCOPED CONTEXT")=1),"COMPATIBLE",IF(AND(D203="EXPERIENCE RESEARCH",COUNTIFS(DECISIONS!$A$6:$A$205,C203,DECISIONS!$C$6:$C$205,"REFERENCE ONLY")=1),"COMPATIBLE",IF(AND(D203="DISCOVERY RESEARCH",COUNTIFS(DECISIONS!$A$6:$A$205,C203,DECISIONS!$C$6:$C$205,"DISCOVERY ONLY")=1),"COMPATIBLE",IF(AND(D203="SPECIALIST ESCALATION",COUNTIFS(DECISIONS!$A$6:$A$205,C203,DECISIONS!$C$6:$C$205,"ESCALATE")=1),"COMPATIBLE",IF(AND(D203="NO PUBLICATION / MONITOR",COUNTIFS(DECISIONS!$A$6:$A$205,C203,DECISIONS!$C$6:$C$205,"REFUSE STRONGER CLAIM")=1),"COMPATIBLE","REVIEW")))))))))</x:f>
      </x:c>
      <x:c r="L203" s="21" t="str">
        <x:f>IF(A203="","",IF(OR(I203&lt;&gt;"VALID",J203&lt;&gt;"MATCH",K203&lt;&gt;"COMPATIBLE"),"BLOCKED",IF(COUNTIFS(DECISIONS!$A$6:$A$205,C203,DECISIONS!$K$6:$K$205,"READY")=1,"READY","UNRESOLVED")))</x:f>
      </x:c>
    </x:row>
    <x:row r="204">
      <x:c r="A204" s="17"/>
      <x:c r="B204" s="17"/>
      <x:c r="C204" s="17"/>
      <x:c r="D204" s="17"/>
      <x:c r="E204" s="17"/>
      <x:c r="F204" s="17"/>
      <x:c r="G204" s="17"/>
      <x:c r="H204" s="21" t="str">
        <x:f>IF(D204="","",IF(AND(COUNTIF(LISTS!$K$2:$K$8,D204)=1,IFERROR(FIND(D204,UPPER(D204)),0)=1),"VALID","INVALID"))</x:f>
      </x:c>
      <x:c r="I204" s="21" t="str">
        <x:f>IF(A204="","",IF(COUNTIF($A$6:$A$205,A204)&gt;1,"INVALID - DUPLICATE ID",IF(AND(COUNTIF(CLAIMS!$A$6:$A$205,B204)=1,COUNTIF(DECISIONS!$A$6:$A$205,C204)=1,H204="VALID"),"VALID","INVALID - CONTROL / ID")))</x:f>
      </x:c>
      <x:c r="J204" s="21" t="str">
        <x:f>IF(A204="","",IF(COUNTIFS(DECISIONS!$A$6:$A$205,C204,DECISIONS!$B$6:$B$205,B204)=1,"MATCH","MISMATCH"))</x:f>
      </x:c>
      <x:c r="K204" s="21" t="str">
        <x:f>IF(A204="","",IF(J204&lt;&gt;"MATCH","INCOMPATIBLE",IF(AND(D204="OFFICIAL STATUS UPDATE",COUNTIFS(DECISIONS!$A$6:$A$205,C204,DECISIONS!$C$6:$C$205,"PUBLISH OFFICIAL STATUS")=1),"COMPATIBLE",IF(AND(D204="SERVICE / ACCESS CONTENT",COUNTIFS(DECISIONS!$A$6:$A$205,C204,DECISIONS!$C$6:$C$205,"PUBLISH SERVICE FACT")=1),"COMPATIBLE",IF(AND(D204="SCOPED EVIDENCE CONTEXT",COUNTIFS(DECISIONS!$A$6:$A$205,C204,DECISIONS!$C$6:$C$205,"PUBLISH SCOPED CONTEXT")=1),"COMPATIBLE",IF(AND(D204="EXPERIENCE RESEARCH",COUNTIFS(DECISIONS!$A$6:$A$205,C204,DECISIONS!$C$6:$C$205,"REFERENCE ONLY")=1),"COMPATIBLE",IF(AND(D204="DISCOVERY RESEARCH",COUNTIFS(DECISIONS!$A$6:$A$205,C204,DECISIONS!$C$6:$C$205,"DISCOVERY ONLY")=1),"COMPATIBLE",IF(AND(D204="SPECIALIST ESCALATION",COUNTIFS(DECISIONS!$A$6:$A$205,C204,DECISIONS!$C$6:$C$205,"ESCALATE")=1),"COMPATIBLE",IF(AND(D204="NO PUBLICATION / MONITOR",COUNTIFS(DECISIONS!$A$6:$A$205,C204,DECISIONS!$C$6:$C$205,"REFUSE STRONGER CLAIM")=1),"COMPATIBLE","REVIEW")))))))))</x:f>
      </x:c>
      <x:c r="L204" s="21" t="str">
        <x:f>IF(A204="","",IF(OR(I204&lt;&gt;"VALID",J204&lt;&gt;"MATCH",K204&lt;&gt;"COMPATIBLE"),"BLOCKED",IF(COUNTIFS(DECISIONS!$A$6:$A$205,C204,DECISIONS!$K$6:$K$205,"READY")=1,"READY","UNRESOLVED")))</x:f>
      </x:c>
    </x:row>
    <x:row r="205">
      <x:c r="A205" s="17"/>
      <x:c r="B205" s="17"/>
      <x:c r="C205" s="17"/>
      <x:c r="D205" s="17"/>
      <x:c r="E205" s="17"/>
      <x:c r="F205" s="17"/>
      <x:c r="G205" s="17"/>
      <x:c r="H205" s="21" t="str">
        <x:f>IF(D205="","",IF(AND(COUNTIF(LISTS!$K$2:$K$8,D205)=1,IFERROR(FIND(D205,UPPER(D205)),0)=1),"VALID","INVALID"))</x:f>
      </x:c>
      <x:c r="I205" s="21" t="str">
        <x:f>IF(A205="","",IF(COUNTIF($A$6:$A$205,A205)&gt;1,"INVALID - DUPLICATE ID",IF(AND(COUNTIF(CLAIMS!$A$6:$A$205,B205)=1,COUNTIF(DECISIONS!$A$6:$A$205,C205)=1,H205="VALID"),"VALID","INVALID - CONTROL / ID")))</x:f>
      </x:c>
      <x:c r="J205" s="21" t="str">
        <x:f>IF(A205="","",IF(COUNTIFS(DECISIONS!$A$6:$A$205,C205,DECISIONS!$B$6:$B$205,B205)=1,"MATCH","MISMATCH"))</x:f>
      </x:c>
      <x:c r="K205" s="21" t="str">
        <x:f>IF(A205="","",IF(J205&lt;&gt;"MATCH","INCOMPATIBLE",IF(AND(D205="OFFICIAL STATUS UPDATE",COUNTIFS(DECISIONS!$A$6:$A$205,C205,DECISIONS!$C$6:$C$205,"PUBLISH OFFICIAL STATUS")=1),"COMPATIBLE",IF(AND(D205="SERVICE / ACCESS CONTENT",COUNTIFS(DECISIONS!$A$6:$A$205,C205,DECISIONS!$C$6:$C$205,"PUBLISH SERVICE FACT")=1),"COMPATIBLE",IF(AND(D205="SCOPED EVIDENCE CONTEXT",COUNTIFS(DECISIONS!$A$6:$A$205,C205,DECISIONS!$C$6:$C$205,"PUBLISH SCOPED CONTEXT")=1),"COMPATIBLE",IF(AND(D205="EXPERIENCE RESEARCH",COUNTIFS(DECISIONS!$A$6:$A$205,C205,DECISIONS!$C$6:$C$205,"REFERENCE ONLY")=1),"COMPATIBLE",IF(AND(D205="DISCOVERY RESEARCH",COUNTIFS(DECISIONS!$A$6:$A$205,C205,DECISIONS!$C$6:$C$205,"DISCOVERY ONLY")=1),"COMPATIBLE",IF(AND(D205="SPECIALIST ESCALATION",COUNTIFS(DECISIONS!$A$6:$A$205,C205,DECISIONS!$C$6:$C$205,"ESCALATE")=1),"COMPATIBLE",IF(AND(D205="NO PUBLICATION / MONITOR",COUNTIFS(DECISIONS!$A$6:$A$205,C205,DECISIONS!$C$6:$C$205,"REFUSE STRONGER CLAIM")=1),"COMPATIBLE","REVIEW")))))))))</x:f>
      </x:c>
      <x:c r="L205" s="21" t="str">
        <x:f>IF(A205="","",IF(OR(I205&lt;&gt;"VALID",J205&lt;&gt;"MATCH",K205&lt;&gt;"COMPATIBLE"),"BLOCKED",IF(COUNTIFS(DECISIONS!$A$6:$A$205,C205,DECISIONS!$K$6:$K$205,"READY")=1,"READY","UNRESOLVED")))</x:f>
      </x:c>
    </x:row>
  </x:sheetData>
  <x:dataValidations count="1">
    <x:dataValidation type="list" sqref="D6:D205">
      <x:formula1>"SERVICE / ACCESS CONTENT,OFFICIAL STATUS UPDATE,SCOPED EVIDENCE CONTEXT,EXPERIENCE RESEARCH,DISCOVERY RESEARCH,SPECIALIST ESCALATION,NO PUBLICATION / MONITOR"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46" hidden="0" customWidth="1"/>
    <x:col min="4" max="4" width="40" hidden="0" customWidth="1"/>
    <x:col min="5" max="5" width="40" hidden="0" customWidth="1"/>
    <x:col min="6" max="6" width="38" hidden="0" customWidth="1"/>
    <x:col min="7" max="7" width="36" hidden="0" customWidth="1"/>
    <x:col min="8" max="8" width="36" hidden="0" customWidth="1"/>
    <x:col min="9" max="9" width="22" hidden="0" customWidth="1"/>
    <x:col min="10" max="10" width="32" hidden="0" customWidth="1"/>
    <x:col min="11" max="11" width="58" hidden="0" customWidth="1"/>
    <x:col min="12" max="12" width="42" hidden="0" customWidth="1"/>
    <x:col min="13" max="13" width="48" hidden="0" customWidth="1"/>
  </x:cols>
  <x:sheetData>
    <x:row r="1">
      <x:c r="A1" s="4" t="str">
        <x:v>Claim/Case</x:v>
      </x:c>
      <x:c r="B1" s="4" t="str">
        <x:v>Audience / JTBD</x:v>
      </x:c>
      <x:c r="C1" s="4" t="str">
        <x:v>Pain / root cause</x:v>
      </x:c>
      <x:c r="D1" s="4" t="str">
        <x:v>Query territory</x:v>
      </x:c>
      <x:c r="E1" s="4" t="str">
        <x:v>Entity relationship</x:v>
      </x:c>
      <x:c r="F1" s="4" t="str">
        <x:v>Strategic value</x:v>
      </x:c>
      <x:c r="G1" s="4" t="str">
        <x:v>Permitted use</x:v>
      </x:c>
      <x:c r="H1" s="4" t="str">
        <x:v>Proof still needed</x:v>
      </x:c>
      <x:c r="I1" s="4" t="str">
        <x:v>Owner</x:v>
      </x:c>
      <x:c r="J1" s="4" t="str">
        <x:v>Reopen trigger</x:v>
      </x:c>
      <x:c r="K1" s="4" t="str">
        <x:v>Source / benchmark</x:v>
      </x:c>
      <x:c r="L1" s="4" t="str">
        <x:v>Evidence role</x:v>
      </x:c>
      <x:c r="M1" s="4" t="str">
        <x:v>Solution / next move</x:v>
      </x:c>
    </x:row>
    <x:row r="6">
      <x:c r="A6" s="17" t="str">
        <x:v>C01</x:v>
      </x:c>
      <x:c r="B6" s="17" t="str">
        <x:v>Founder/compliance reviewer</x:v>
      </x:c>
      <x:c r="C6" s="17" t="str">
        <x:v>Cannot distinguish registration/status from quality/outcomes</x:v>
      </x:c>
      <x:c r="D6" s="17" t="str">
        <x:v>healthcare provider registration; regulated activity status</x:v>
      </x:c>
      <x:c r="E6" s="17" t="str">
        <x:v>provider -&gt; regulator/register -&gt; regulated activity</x:v>
      </x:c>
      <x:c r="F6" s="17" t="str">
        <x:v>Prevents administrative authority from becoming clinical authority</x:v>
      </x:c>
      <x:c r="G6" s="17" t="str">
        <x:v>Official-status content only</x:v>
      </x:c>
      <x:c r="H6" s="17" t="str">
        <x:v>Current official record</x:v>
      </x:c>
      <x:c r="I6" s="17" t="str">
        <x:v>Founder / reviewer</x:v>
      </x:c>
      <x:c r="J6" s="17" t="str">
        <x:v>Status changes</x:v>
      </x:c>
      <x:c r="K6" s="17" t="str">
        <x:v>https://www.cqc.org.uk/guidance-regulation/registration/register-provider</x:v>
      </x:c>
      <x:c r="L6" s="17" t="str">
        <x:v>Primary England provider-registration context</x:v>
      </x:c>
      <x:c r="M6" s="17" t="str">
        <x:v>Publish exact status only; do not imply outcomes.</x:v>
      </x:c>
    </x:row>
    <x:row r="7">
      <x:c r="A7" s="17" t="str">
        <x:v>C02</x:v>
      </x:c>
      <x:c r="B7" s="17" t="str">
        <x:v>Prospective patient / marketer</x:v>
      </x:c>
      <x:c r="C7" s="17" t="str">
        <x:v>Cannot tell what is offered from what is clinically suitable</x:v>
      </x:c>
      <x:c r="D7" s="17" t="str">
        <x:v>service availability; referral pathway; treatment service page</x:v>
      </x:c>
      <x:c r="E7" s="17" t="str">
        <x:v>person -&gt; provider -&gt; service -&gt; access</x:v>
      </x:c>
      <x:c r="F7" s="17" t="str">
        <x:v>Clearer service discovery</x:v>
      </x:c>
      <x:c r="G7" s="17" t="str">
        <x:v>Bounded service fact</x:v>
      </x:c>
      <x:c r="H7" s="17" t="str">
        <x:v>Current first-party service information</x:v>
      </x:c>
      <x:c r="I7" s="17" t="str">
        <x:v>Founder / reviewer</x:v>
      </x:c>
      <x:c r="J7" s="17" t="str">
        <x:v>Service changes</x:v>
      </x:c>
      <x:c r="K7" s="17" t="str">
        <x:v>https://www.cqc.org.uk/guidance-regulation/registration/register-provider</x:v>
      </x:c>
      <x:c r="L7" s="17" t="str">
        <x:v>Provider/regulatory context, not service-specific proof</x:v>
      </x:c>
      <x:c r="M7" s="17" t="str">
        <x:v>State the service fact and its boundary.</x:v>
      </x:c>
    </x:row>
    <x:row r="8">
      <x:c r="A8" s="17" t="str">
        <x:v>C03</x:v>
      </x:c>
      <x:c r="B8" s="17" t="str">
        <x:v>Prospective patient</x:v>
      </x:c>
      <x:c r="C8" s="17" t="str">
        <x:v>Marketing promise conflicts with booking reality</x:v>
      </x:c>
      <x:c r="D8" s="17" t="str">
        <x:v>waiting time; rapid access; referral pathway</x:v>
      </x:c>
      <x:c r="E8" s="17" t="str">
        <x:v>provider claim -&gt; operational pathway -&gt; access</x:v>
      </x:c>
      <x:c r="F8" s="17" t="str">
        <x:v>Avoid misleading access promises</x:v>
      </x:c>
      <x:c r="G8" s="17" t="str">
        <x:v>No precise promise while conflict open</x:v>
      </x:c>
      <x:c r="H8" s="17" t="str">
        <x:v>Current operational evidence</x:v>
      </x:c>
      <x:c r="I8" s="17" t="str">
        <x:v>Founder / reviewer</x:v>
      </x:c>
      <x:c r="J8" s="17" t="str">
        <x:v>CF01 resolves</x:v>
      </x:c>
      <x:c r="K8" s="17" t="str">
        <x:v>https://www.cqc.org.uk/guidance-regulation/providers/regulations-service-providers-and-managers/health-social-care-act/regulation-17</x:v>
      </x:c>
      <x:c r="L8" s="17" t="str">
        <x:v>Governance/assurance analogy only</x:v>
      </x:c>
      <x:c r="M8" s="17" t="str">
        <x:v>Preserve conflict; refresh operational evidence.</x:v>
      </x:c>
    </x:row>
    <x:row r="9">
      <x:c r="A9" s="17" t="str">
        <x:v>C04</x:v>
      </x:c>
      <x:c r="B9" s="17" t="str">
        <x:v>Reviewer / content lead</x:v>
      </x:c>
      <x:c r="C9" s="17" t="str">
        <x:v>Guidance context is easily over-generalised into suitability advice</x:v>
      </x:c>
      <x:c r="D9" s="17" t="str">
        <x:v>eligibility criteria; who is treatment for</x:v>
      </x:c>
      <x:c r="E9" s="17" t="str">
        <x:v>guidance -&gt; population/scope -&gt; public information</x:v>
      </x:c>
      <x:c r="F9" s="17" t="str">
        <x:v>Safer explanatory content</x:v>
      </x:c>
      <x:c r="G9" s="17" t="str">
        <x:v>Scoped context after appropriate review</x:v>
      </x:c>
      <x:c r="H9" s="17" t="str">
        <x:v>Qualified review for consequential interpretation</x:v>
      </x:c>
      <x:c r="I9" s="17" t="str">
        <x:v>Founder / reviewer</x:v>
      </x:c>
      <x:c r="J9" s="17" t="str">
        <x:v>Guidance/scope changes</x:v>
      </x:c>
      <x:c r="K9" s="17" t="str">
        <x:v>https://www.nice.org.uk/what-nice-does/digital-health/evidence-standards-framework-esf-for-digital-health-technologies</x:v>
      </x:c>
      <x:c r="L9" s="17" t="str">
        <x:v>Digital-health evidence-standard methodology only</x:v>
      </x:c>
      <x:c r="M9" s="17" t="str">
        <x:v>Use the exact scope; escalate patient-specific interpretation.</x:v>
      </x:c>
    </x:row>
    <x:row r="10">
      <x:c r="A10" s="17" t="str">
        <x:v>C05</x:v>
      </x:c>
      <x:c r="B10" s="17" t="str">
        <x:v>Founder / evidence reviewer</x:v>
      </x:c>
      <x:c r="C10" s="17" t="str">
        <x:v>Strong benefit language outruns fit-for-purpose evidence</x:v>
      </x:c>
      <x:c r="D10" s="17" t="str">
        <x:v>clinical evidence; real-world evidence; treatment effect</x:v>
      </x:c>
      <x:c r="E10" s="17" t="str">
        <x:v>product claim -&gt; evidence quality -&gt; regulatory/specialist review</x:v>
      </x:c>
      <x:c r="F10" s="17" t="str">
        <x:v>Prevents marketing language from becoming outcome proof</x:v>
      </x:c>
      <x:c r="G10" s="17" t="str">
        <x:v>Refuse stronger efficacy claim until supported</x:v>
      </x:c>
      <x:c r="H10" s="17" t="str">
        <x:v>Fit-for-purpose evidence + qualified review</x:v>
      </x:c>
      <x:c r="I10" s="17" t="str">
        <x:v>Founder / reviewer</x:v>
      </x:c>
      <x:c r="J10" s="17" t="str">
        <x:v>CF02 resolves</x:v>
      </x:c>
      <x:c r="K10" s="17" t="str">
        <x:v>https://www.fda.gov/regulatory-information/search-fda-guidance-documents/use-real-world-evidence-support-regulatory-decision-making-medical-devices</x:v>
      </x:c>
      <x:c r="L10" s="17" t="str">
        <x:v>US medical-device RWE relevance/reliability methodology</x:v>
      </x:c>
      <x:c r="M10" s="17" t="str">
        <x:v>Separate promotional statement from supported conclusion.</x:v>
      </x:c>
    </x:row>
    <x:row r="11">
      <x:c r="A11" s="17" t="str">
        <x:v>C06</x:v>
      </x:c>
      <x:c r="B11" s="17" t="str">
        <x:v>Caregiver/patient researcher</x:v>
      </x:c>
      <x:c r="C11" s="17" t="str">
        <x:v>Anecdotes feel representative</x:v>
      </x:c>
      <x:c r="D11" s="17" t="str">
        <x:v>patient reviews; treatment experiences; questions to ask</x:v>
      </x:c>
      <x:c r="E11" s="17" t="str">
        <x:v>experience -&gt; information need -&gt; provider</x:v>
      </x:c>
      <x:c r="F11" s="17" t="str">
        <x:v>Surfaces real questions without outcome overreach</x:v>
      </x:c>
      <x:c r="G11" s="17" t="str">
        <x:v>Qualitative research only</x:v>
      </x:c>
      <x:c r="H11" s="17" t="str">
        <x:v>Representative evidence for population claims</x:v>
      </x:c>
      <x:c r="I11" s="17" t="str">
        <x:v>Founder / reviewer</x:v>
      </x:c>
      <x:c r="J11" s="17" t="str">
        <x:v>Research purpose changes</x:v>
      </x:c>
      <x:c r="K11" s="17" t="str">
        <x:v>https://developers.google.com/search/docs/fundamentals/creating-helpful-content</x:v>
      </x:c>
      <x:c r="L11" s="17" t="str">
        <x:v>Publication/helpfulness guardrail only</x:v>
      </x:c>
      <x:c r="M11" s="17" t="str">
        <x:v>Use themes to improve answers, not efficacy claims.</x:v>
      </x:c>
    </x:row>
    <x:row r="12">
      <x:c r="A12" s="17" t="str">
        <x:v>C07</x:v>
      </x:c>
      <x:c r="B12" s="17" t="str">
        <x:v>SEO/AEO lead</x:v>
      </x:c>
      <x:c r="C12" s="17" t="str">
        <x:v>Visibility gets mistaken for authority or quality</x:v>
      </x:c>
      <x:c r="D12" s="17" t="str">
        <x:v>healthcare competitor analysis; provider visibility; AI citations</x:v>
      </x:c>
      <x:c r="E12" s="17" t="str">
        <x:v>query -&gt; visible source -&gt; discovery candidate</x:v>
      </x:c>
      <x:c r="F12" s="17" t="str">
        <x:v>Keeps search research downstream of evidence permission</x:v>
      </x:c>
      <x:c r="G12" s="17" t="str">
        <x:v>Discovery/content-territory research only</x:v>
      </x:c>
      <x:c r="H12" s="17" t="str">
        <x:v>Role-qualified evidence packet</x:v>
      </x:c>
      <x:c r="I12" s="17" t="str">
        <x:v>Founder / reviewer</x:v>
      </x:c>
      <x:c r="J12" s="17" t="str">
        <x:v>Search landscape changes</x:v>
      </x:c>
      <x:c r="K12" s="17" t="str">
        <x:v>https://developers.google.com/search/docs/fundamentals/creating-helpful-content</x:v>
      </x:c>
      <x:c r="L12" s="17" t="str">
        <x:v>People-first search-quality guardrail</x:v>
      </x:c>
      <x:c r="M12" s="17" t="str">
        <x:v>Consolidate variants; do not manufacture pages or claims.</x:v>
      </x:c>
    </x:row>
    <x:row r="13">
      <x:c r="A13" s="17" t="str">
        <x:v>C08</x:v>
      </x:c>
      <x:c r="B13" s="17" t="str">
        <x:v>Marketing/compliance owner</x:v>
      </x:c>
      <x:c r="C13" s="17" t="str">
        <x:v>Needs to know what public treatment-service wording may responsibly say without turning marketing governance into clinical proof</x:v>
      </x:c>
      <x:c r="D13" s="17" t="str">
        <x:v>healthcare marketing compliance; medicinal treatment service advertising; health claim substantiation</x:v>
      </x:c>
      <x:c r="E13" s="17" t="str">
        <x:v>marketing claim -&gt; evidence -&gt; MHRA/CAP -&gt; publication</x:v>
      </x:c>
      <x:c r="F13" s="17" t="str">
        <x:v>Adds a UK public-claims control between competitive/content discovery and publication</x:v>
      </x:c>
      <x:c r="G13" s="17" t="str">
        <x:v>Scoped advertising/claims context only</x:v>
      </x:c>
      <x:c r="H13" s="17" t="str">
        <x:v>Current rule/guidance plus qualified legal/regulatory review where a specific advert or interpretation is uncertain</x:v>
      </x:c>
      <x:c r="I13" s="17" t="str">
        <x:v>Founder / reviewer</x:v>
      </x:c>
      <x:c r="J13" s="17" t="str">
        <x:v>Advertising guidance, jurisdiction or campaign wording changes</x:v>
      </x:c>
      <x:c r="K13" s="17" t="str">
        <x:v>https://www.gov.uk/government/publications/blue-guide-advertising-and-promoting-medicines</x:v>
      </x:c>
      <x:c r="L13" s="17" t="str">
        <x:v>UK medicines/treatment-service advertising guidance; not clinical efficacy evidence or legal advice</x:v>
      </x:c>
      <x:c r="M13" s="17" t="str">
        <x:v>Separate service promotion, medicine/product promotion and objective health claims; escalate uncertainty.</x:v>
      </x:c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  <x:c r="M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  <x:c r="M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  <x:c r="M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  <x:c r="M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  <x:c r="M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  <x:c r="M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  <x:c r="M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  <x:c r="M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  <x:c r="M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17"/>
      <x:c r="M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17"/>
      <x:c r="M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17"/>
      <x:c r="M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7"/>
      <x:c r="M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17"/>
      <x:c r="M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7"/>
      <x:c r="M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17"/>
      <x:c r="M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7"/>
      <x:c r="M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7"/>
      <x:c r="M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7"/>
      <x:c r="M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7"/>
      <x:c r="M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7"/>
      <x:c r="M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7"/>
      <x:c r="M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7"/>
      <x:c r="M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7"/>
      <x:c r="M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7"/>
      <x:c r="M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7"/>
      <x:c r="M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7"/>
      <x:c r="M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7"/>
      <x:c r="M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7"/>
      <x:c r="M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7"/>
      <x:c r="M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7"/>
      <x:c r="M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7"/>
      <x:c r="M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7"/>
      <x:c r="M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7"/>
      <x:c r="M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7"/>
      <x:c r="M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7"/>
      <x:c r="M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7"/>
      <x:c r="M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7"/>
      <x:c r="M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7"/>
      <x:c r="M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7"/>
      <x:c r="M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7"/>
      <x:c r="M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7"/>
      <x:c r="M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7"/>
      <x:c r="M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7"/>
      <x:c r="M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7"/>
      <x:c r="M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7"/>
      <x:c r="M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7"/>
      <x:c r="M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7"/>
      <x:c r="M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7"/>
      <x:c r="M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7"/>
      <x:c r="M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7"/>
      <x:c r="M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7"/>
      <x:c r="M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7"/>
      <x:c r="M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7"/>
      <x:c r="M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7"/>
      <x:c r="M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7"/>
      <x:c r="M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7"/>
      <x:c r="M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7"/>
      <x:c r="M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7"/>
      <x:c r="M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7"/>
      <x:c r="M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7"/>
      <x:c r="M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7"/>
      <x:c r="M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7"/>
      <x:c r="M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7"/>
      <x:c r="M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7"/>
      <x:c r="M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7"/>
      <x:c r="M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7"/>
      <x:c r="M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  <x:c r="M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  <x:c r="M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  <x:c r="M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  <x:c r="M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  <x:c r="M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  <x:c r="M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  <x:c r="M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  <x:c r="M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  <x:c r="M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  <x:c r="M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  <x:c r="M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  <x:c r="M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  <x:c r="M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  <x:c r="M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  <x:c r="M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  <x:c r="M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  <x:c r="M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  <x:c r="M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  <x:c r="M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  <x:c r="M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  <x:c r="M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  <x:c r="M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  <x:c r="M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  <x:c r="M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  <x:c r="M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  <x:c r="M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  <x:c r="M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  <x:c r="M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  <x:c r="M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  <x:c r="M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  <x:c r="M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  <x:c r="M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  <x:c r="M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  <x:c r="M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  <x:c r="M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  <x:c r="M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  <x:c r="M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  <x:c r="M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  <x:c r="M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  <x:c r="M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  <x:c r="M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  <x:c r="M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  <x:c r="M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  <x:c r="M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  <x:c r="M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  <x:c r="M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  <x:c r="M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  <x:c r="M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  <x:c r="M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  <x:c r="M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  <x:c r="M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  <x:c r="M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  <x:c r="M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  <x:c r="M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  <x:c r="M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  <x:c r="M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  <x:c r="M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  <x:c r="M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  <x:c r="M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  <x:c r="M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  <x:c r="M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  <x:c r="M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  <x:c r="M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  <x:c r="M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40" hidden="0" customWidth="1"/>
    <x:col min="4" max="4" width="48" hidden="0" customWidth="1"/>
    <x:col min="5" max="5" width="44" hidden="0" customWidth="1"/>
    <x:col min="6" max="6" width="22" hidden="0" customWidth="1"/>
  </x:cols>
  <x:sheetData>
    <x:row r="1">
      <x:c r="A1" s="4" t="str">
        <x:v>Date</x:v>
      </x:c>
      <x:c r="B1" s="4" t="str">
        <x:v>Object</x:v>
      </x:c>
      <x:c r="C1" s="4" t="str">
        <x:v>Previous state</x:v>
      </x:c>
      <x:c r="D1" s="4" t="str">
        <x:v>New evidence/change</x:v>
      </x:c>
      <x:c r="E1" s="4" t="str">
        <x:v>Decision effect</x:v>
      </x:c>
      <x:c r="F1" s="4" t="str">
        <x:v>Owner</x:v>
      </x:c>
    </x:row>
    <x:row r="6">
      <x:c r="A6" s="17" t="n">
        <x:v>46252</x:v>
      </x:c>
      <x:c r="B6" s="17" t="str">
        <x:v>C03 / CF01</x:v>
      </x:c>
      <x:c r="C6" s="17" t="str">
        <x:v>Rapid-access claim looked publishable</x:v>
      </x:c>
      <x:c r="D6" s="17" t="str">
        <x:v>Booking/referral evidence conflicts with the marketing statement</x:v>
      </x:c>
      <x:c r="E6" s="17" t="str">
        <x:v>Stronger access claim refused pending resolution</x:v>
      </x:c>
      <x:c r="F6" s="17" t="str">
        <x:v>Founder / reviewer</x:v>
      </x:c>
    </x:row>
    <x:row r="7">
      <x:c r="A7" s="17" t="n">
        <x:v>46252</x:v>
      </x:c>
      <x:c r="B7" s="17" t="str">
        <x:v>C05 / CF02</x:v>
      </x:c>
      <x:c r="C7" s="17" t="str">
        <x:v>Promotional efficacy language looked reusable</x:v>
      </x:c>
      <x:c r="D7" s="17" t="str">
        <x:v>Independent/regulatory evidence supports a narrower scope</x:v>
      </x:c>
      <x:c r="E7" s="17" t="str">
        <x:v>Efficacy claim refused/escalated</x:v>
      </x:c>
      <x:c r="F7" s="17" t="str">
        <x:v>Founder / reviewer</x:v>
      </x:c>
    </x:row>
    <x:row r="8">
      <x:c r="A8" s="17" t="n">
        <x:v>46252</x:v>
      </x:c>
      <x:c r="B8" s="17" t="str">
        <x:v>C06</x:v>
      </x:c>
      <x:c r="C8" s="17" t="str">
        <x:v>Reviews treated as proof-like evidence</x:v>
      </x:c>
      <x:c r="D8" s="17" t="str">
        <x:v>Evidence role reclassified as qualitative experience signal</x:v>
      </x:c>
      <x:c r="E8" s="17" t="str">
        <x:v>Use only for questions/friction research</x:v>
      </x:c>
      <x:c r="F8" s="17" t="str">
        <x:v>Founder / reviewer</x:v>
      </x:c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  <x:row r="11">
      <x:c r="A11" s="17"/>
      <x:c r="B11" s="17"/>
      <x:c r="C11" s="17"/>
      <x:c r="D11" s="17"/>
      <x:c r="E11" s="17"/>
      <x:c r="F11" s="17"/>
    </x:row>
    <x:row r="12">
      <x:c r="A12" s="17"/>
      <x:c r="B12" s="17"/>
      <x:c r="C12" s="17"/>
      <x:c r="D12" s="17"/>
      <x:c r="E12" s="17"/>
      <x:c r="F12" s="17"/>
    </x:row>
    <x:row r="13">
      <x:c r="A13" s="17"/>
      <x:c r="B13" s="17"/>
      <x:c r="C13" s="17"/>
      <x:c r="D13" s="17"/>
      <x:c r="E13" s="17"/>
      <x:c r="F13" s="17"/>
    </x:row>
    <x:row r="14">
      <x:c r="A14" s="17"/>
      <x:c r="B14" s="17"/>
      <x:c r="C14" s="17"/>
      <x:c r="D14" s="17"/>
      <x:c r="E14" s="17"/>
      <x:c r="F14" s="17"/>
    </x:row>
    <x:row r="15">
      <x:c r="A15" s="17"/>
      <x:c r="B15" s="17"/>
      <x:c r="C15" s="17"/>
      <x:c r="D15" s="17"/>
      <x:c r="E15" s="17"/>
      <x:c r="F15" s="17"/>
    </x:row>
    <x:row r="16">
      <x:c r="A16" s="17"/>
      <x:c r="B16" s="17"/>
      <x:c r="C16" s="17"/>
      <x:c r="D16" s="17"/>
      <x:c r="E16" s="17"/>
      <x:c r="F16" s="17"/>
    </x:row>
    <x:row r="17">
      <x:c r="A17" s="17"/>
      <x:c r="B17" s="17"/>
      <x:c r="C17" s="17"/>
      <x:c r="D17" s="17"/>
      <x:c r="E17" s="17"/>
      <x:c r="F17" s="17"/>
    </x:row>
    <x:row r="18">
      <x:c r="A18" s="17"/>
      <x:c r="B18" s="17"/>
      <x:c r="C18" s="17"/>
      <x:c r="D18" s="17"/>
      <x:c r="E18" s="17"/>
      <x:c r="F18" s="17"/>
    </x:row>
    <x:row r="19">
      <x:c r="A19" s="17"/>
      <x:c r="B19" s="17"/>
      <x:c r="C19" s="17"/>
      <x:c r="D19" s="17"/>
      <x:c r="E19" s="17"/>
      <x:c r="F19" s="17"/>
    </x:row>
    <x:row r="20">
      <x:c r="A20" s="17"/>
      <x:c r="B20" s="17"/>
      <x:c r="C20" s="17"/>
      <x:c r="D20" s="17"/>
      <x:c r="E20" s="17"/>
      <x:c r="F20" s="17"/>
    </x:row>
    <x:row r="21">
      <x:c r="A21" s="17"/>
      <x:c r="B21" s="17"/>
      <x:c r="C21" s="17"/>
      <x:c r="D21" s="17"/>
      <x:c r="E21" s="17"/>
      <x:c r="F21" s="17"/>
    </x:row>
    <x:row r="22">
      <x:c r="A22" s="17"/>
      <x:c r="B22" s="17"/>
      <x:c r="C22" s="17"/>
      <x:c r="D22" s="17"/>
      <x:c r="E22" s="17"/>
      <x:c r="F22" s="17"/>
    </x:row>
    <x:row r="23">
      <x:c r="A23" s="17"/>
      <x:c r="B23" s="17"/>
      <x:c r="C23" s="17"/>
      <x:c r="D23" s="17"/>
      <x:c r="E23" s="17"/>
      <x:c r="F23" s="17"/>
    </x:row>
    <x:row r="24">
      <x:c r="A24" s="17"/>
      <x:c r="B24" s="17"/>
      <x:c r="C24" s="17"/>
      <x:c r="D24" s="17"/>
      <x:c r="E24" s="17"/>
      <x:c r="F24" s="17"/>
    </x:row>
    <x:row r="25">
      <x:c r="A25" s="17"/>
      <x:c r="B25" s="17"/>
      <x:c r="C25" s="17"/>
      <x:c r="D25" s="17"/>
      <x:c r="E25" s="17"/>
      <x:c r="F25" s="17"/>
    </x:row>
    <x:row r="26">
      <x:c r="A26" s="17"/>
      <x:c r="B26" s="17"/>
      <x:c r="C26" s="17"/>
      <x:c r="D26" s="17"/>
      <x:c r="E26" s="17"/>
      <x:c r="F26" s="17"/>
    </x:row>
    <x:row r="27">
      <x:c r="A27" s="17"/>
      <x:c r="B27" s="17"/>
      <x:c r="C27" s="17"/>
      <x:c r="D27" s="17"/>
      <x:c r="E27" s="17"/>
      <x:c r="F27" s="17"/>
    </x:row>
    <x:row r="28">
      <x:c r="A28" s="17"/>
      <x:c r="B28" s="17"/>
      <x:c r="C28" s="17"/>
      <x:c r="D28" s="17"/>
      <x:c r="E28" s="17"/>
      <x:c r="F28" s="17"/>
    </x:row>
    <x:row r="29">
      <x:c r="A29" s="17"/>
      <x:c r="B29" s="17"/>
      <x:c r="C29" s="17"/>
      <x:c r="D29" s="17"/>
      <x:c r="E29" s="17"/>
      <x:c r="F29" s="17"/>
    </x:row>
    <x:row r="30">
      <x:c r="A30" s="17"/>
      <x:c r="B30" s="17"/>
      <x:c r="C30" s="17"/>
      <x:c r="D30" s="17"/>
      <x:c r="E30" s="17"/>
      <x:c r="F30" s="17"/>
    </x:row>
    <x:row r="31">
      <x:c r="A31" s="17"/>
      <x:c r="B31" s="17"/>
      <x:c r="C31" s="17"/>
      <x:c r="D31" s="17"/>
      <x:c r="E31" s="17"/>
      <x:c r="F31" s="17"/>
    </x:row>
    <x:row r="32">
      <x:c r="A32" s="17"/>
      <x:c r="B32" s="17"/>
      <x:c r="C32" s="17"/>
      <x:c r="D32" s="17"/>
      <x:c r="E32" s="17"/>
      <x:c r="F32" s="17"/>
    </x:row>
    <x:row r="33">
      <x:c r="A33" s="17"/>
      <x:c r="B33" s="17"/>
      <x:c r="C33" s="17"/>
      <x:c r="D33" s="17"/>
      <x:c r="E33" s="17"/>
      <x:c r="F33" s="17"/>
    </x:row>
    <x:row r="34">
      <x:c r="A34" s="17"/>
      <x:c r="B34" s="17"/>
      <x:c r="C34" s="17"/>
      <x:c r="D34" s="17"/>
      <x:c r="E34" s="17"/>
      <x:c r="F34" s="17"/>
    </x:row>
    <x:row r="35">
      <x:c r="A35" s="17"/>
      <x:c r="B35" s="17"/>
      <x:c r="C35" s="17"/>
      <x:c r="D35" s="17"/>
      <x:c r="E35" s="17"/>
      <x:c r="F35" s="17"/>
    </x:row>
    <x:row r="36">
      <x:c r="A36" s="17"/>
      <x:c r="B36" s="17"/>
      <x:c r="C36" s="17"/>
      <x:c r="D36" s="17"/>
      <x:c r="E36" s="17"/>
      <x:c r="F36" s="17"/>
    </x:row>
    <x:row r="37">
      <x:c r="A37" s="17"/>
      <x:c r="B37" s="17"/>
      <x:c r="C37" s="17"/>
      <x:c r="D37" s="17"/>
      <x:c r="E37" s="17"/>
      <x:c r="F37" s="17"/>
    </x:row>
    <x:row r="38">
      <x:c r="A38" s="17"/>
      <x:c r="B38" s="17"/>
      <x:c r="C38" s="17"/>
      <x:c r="D38" s="17"/>
      <x:c r="E38" s="17"/>
      <x:c r="F38" s="17"/>
    </x:row>
    <x:row r="39">
      <x:c r="A39" s="17"/>
      <x:c r="B39" s="17"/>
      <x:c r="C39" s="17"/>
      <x:c r="D39" s="17"/>
      <x:c r="E39" s="17"/>
      <x:c r="F39" s="17"/>
    </x:row>
    <x:row r="40">
      <x:c r="A40" s="17"/>
      <x:c r="B40" s="17"/>
      <x:c r="C40" s="17"/>
      <x:c r="D40" s="17"/>
      <x:c r="E40" s="17"/>
      <x:c r="F40" s="17"/>
    </x:row>
    <x:row r="41">
      <x:c r="A41" s="17"/>
      <x:c r="B41" s="17"/>
      <x:c r="C41" s="17"/>
      <x:c r="D41" s="17"/>
      <x:c r="E41" s="17"/>
      <x:c r="F41" s="17"/>
    </x:row>
    <x:row r="42">
      <x:c r="A42" s="17"/>
      <x:c r="B42" s="17"/>
      <x:c r="C42" s="17"/>
      <x:c r="D42" s="17"/>
      <x:c r="E42" s="17"/>
      <x:c r="F42" s="17"/>
    </x:row>
    <x:row r="43">
      <x:c r="A43" s="17"/>
      <x:c r="B43" s="17"/>
      <x:c r="C43" s="17"/>
      <x:c r="D43" s="17"/>
      <x:c r="E43" s="17"/>
      <x:c r="F43" s="17"/>
    </x:row>
    <x:row r="44">
      <x:c r="A44" s="17"/>
      <x:c r="B44" s="17"/>
      <x:c r="C44" s="17"/>
      <x:c r="D44" s="17"/>
      <x:c r="E44" s="17"/>
      <x:c r="F44" s="17"/>
    </x:row>
    <x:row r="45">
      <x:c r="A45" s="17"/>
      <x:c r="B45" s="17"/>
      <x:c r="C45" s="17"/>
      <x:c r="D45" s="17"/>
      <x:c r="E45" s="17"/>
      <x:c r="F45" s="17"/>
    </x:row>
    <x:row r="46">
      <x:c r="A46" s="17"/>
      <x:c r="B46" s="17"/>
      <x:c r="C46" s="17"/>
      <x:c r="D46" s="17"/>
      <x:c r="E46" s="17"/>
      <x:c r="F46" s="17"/>
    </x:row>
    <x:row r="47">
      <x:c r="A47" s="17"/>
      <x:c r="B47" s="17"/>
      <x:c r="C47" s="17"/>
      <x:c r="D47" s="17"/>
      <x:c r="E47" s="17"/>
      <x:c r="F47" s="17"/>
    </x:row>
    <x:row r="48">
      <x:c r="A48" s="17"/>
      <x:c r="B48" s="17"/>
      <x:c r="C48" s="17"/>
      <x:c r="D48" s="17"/>
      <x:c r="E48" s="17"/>
      <x:c r="F48" s="17"/>
    </x:row>
    <x:row r="49">
      <x:c r="A49" s="17"/>
      <x:c r="B49" s="17"/>
      <x:c r="C49" s="17"/>
      <x:c r="D49" s="17"/>
      <x:c r="E49" s="17"/>
      <x:c r="F49" s="17"/>
    </x:row>
    <x:row r="50">
      <x:c r="A50" s="17"/>
      <x:c r="B50" s="17"/>
      <x:c r="C50" s="17"/>
      <x:c r="D50" s="17"/>
      <x:c r="E50" s="17"/>
      <x:c r="F50" s="17"/>
    </x:row>
    <x:row r="51">
      <x:c r="A51" s="17"/>
      <x:c r="B51" s="17"/>
      <x:c r="C51" s="17"/>
      <x:c r="D51" s="17"/>
      <x:c r="E51" s="17"/>
      <x:c r="F51" s="17"/>
    </x:row>
    <x:row r="52">
      <x:c r="A52" s="17"/>
      <x:c r="B52" s="17"/>
      <x:c r="C52" s="17"/>
      <x:c r="D52" s="17"/>
      <x:c r="E52" s="17"/>
      <x:c r="F52" s="17"/>
    </x:row>
    <x:row r="53">
      <x:c r="A53" s="17"/>
      <x:c r="B53" s="17"/>
      <x:c r="C53" s="17"/>
      <x:c r="D53" s="17"/>
      <x:c r="E53" s="17"/>
      <x:c r="F53" s="17"/>
    </x:row>
    <x:row r="54">
      <x:c r="A54" s="17"/>
      <x:c r="B54" s="17"/>
      <x:c r="C54" s="17"/>
      <x:c r="D54" s="17"/>
      <x:c r="E54" s="17"/>
      <x:c r="F54" s="17"/>
    </x:row>
    <x:row r="55">
      <x:c r="A55" s="17"/>
      <x:c r="B55" s="17"/>
      <x:c r="C55" s="17"/>
      <x:c r="D55" s="17"/>
      <x:c r="E55" s="17"/>
      <x:c r="F55" s="17"/>
    </x:row>
    <x:row r="56">
      <x:c r="A56" s="17"/>
      <x:c r="B56" s="17"/>
      <x:c r="C56" s="17"/>
      <x:c r="D56" s="17"/>
      <x:c r="E56" s="17"/>
      <x:c r="F56" s="17"/>
    </x:row>
    <x:row r="57">
      <x:c r="A57" s="17"/>
      <x:c r="B57" s="17"/>
      <x:c r="C57" s="17"/>
      <x:c r="D57" s="17"/>
      <x:c r="E57" s="17"/>
      <x:c r="F57" s="17"/>
    </x:row>
    <x:row r="58">
      <x:c r="A58" s="17"/>
      <x:c r="B58" s="17"/>
      <x:c r="C58" s="17"/>
      <x:c r="D58" s="17"/>
      <x:c r="E58" s="17"/>
      <x:c r="F58" s="17"/>
    </x:row>
    <x:row r="59">
      <x:c r="A59" s="17"/>
      <x:c r="B59" s="17"/>
      <x:c r="C59" s="17"/>
      <x:c r="D59" s="17"/>
      <x:c r="E59" s="17"/>
      <x:c r="F59" s="17"/>
    </x:row>
    <x:row r="60">
      <x:c r="A60" s="17"/>
      <x:c r="B60" s="17"/>
      <x:c r="C60" s="17"/>
      <x:c r="D60" s="17"/>
      <x:c r="E60" s="17"/>
      <x:c r="F60" s="17"/>
    </x:row>
    <x:row r="61">
      <x:c r="A61" s="17"/>
      <x:c r="B61" s="17"/>
      <x:c r="C61" s="17"/>
      <x:c r="D61" s="17"/>
      <x:c r="E61" s="17"/>
      <x:c r="F61" s="17"/>
    </x:row>
    <x:row r="62">
      <x:c r="A62" s="17"/>
      <x:c r="B62" s="17"/>
      <x:c r="C62" s="17"/>
      <x:c r="D62" s="17"/>
      <x:c r="E62" s="17"/>
      <x:c r="F62" s="17"/>
    </x:row>
    <x:row r="63">
      <x:c r="A63" s="17"/>
      <x:c r="B63" s="17"/>
      <x:c r="C63" s="17"/>
      <x:c r="D63" s="17"/>
      <x:c r="E63" s="17"/>
      <x:c r="F63" s="17"/>
    </x:row>
    <x:row r="64">
      <x:c r="A64" s="17"/>
      <x:c r="B64" s="17"/>
      <x:c r="C64" s="17"/>
      <x:c r="D64" s="17"/>
      <x:c r="E64" s="17"/>
      <x:c r="F64" s="17"/>
    </x:row>
    <x:row r="65">
      <x:c r="A65" s="17"/>
      <x:c r="B65" s="17"/>
      <x:c r="C65" s="17"/>
      <x:c r="D65" s="17"/>
      <x:c r="E65" s="17"/>
      <x:c r="F65" s="17"/>
    </x:row>
    <x:row r="66">
      <x:c r="A66" s="17"/>
      <x:c r="B66" s="17"/>
      <x:c r="C66" s="17"/>
      <x:c r="D66" s="17"/>
      <x:c r="E66" s="17"/>
      <x:c r="F66" s="17"/>
    </x:row>
    <x:row r="67">
      <x:c r="A67" s="17"/>
      <x:c r="B67" s="17"/>
      <x:c r="C67" s="17"/>
      <x:c r="D67" s="17"/>
      <x:c r="E67" s="17"/>
      <x:c r="F67" s="17"/>
    </x:row>
    <x:row r="68">
      <x:c r="A68" s="17"/>
      <x:c r="B68" s="17"/>
      <x:c r="C68" s="17"/>
      <x:c r="D68" s="17"/>
      <x:c r="E68" s="17"/>
      <x:c r="F68" s="17"/>
    </x:row>
    <x:row r="69">
      <x:c r="A69" s="17"/>
      <x:c r="B69" s="17"/>
      <x:c r="C69" s="17"/>
      <x:c r="D69" s="17"/>
      <x:c r="E69" s="17"/>
      <x:c r="F69" s="17"/>
    </x:row>
    <x:row r="70">
      <x:c r="A70" s="17"/>
      <x:c r="B70" s="17"/>
      <x:c r="C70" s="17"/>
      <x:c r="D70" s="17"/>
      <x:c r="E70" s="17"/>
      <x:c r="F70" s="17"/>
    </x:row>
    <x:row r="71">
      <x:c r="A71" s="17"/>
      <x:c r="B71" s="17"/>
      <x:c r="C71" s="17"/>
      <x:c r="D71" s="17"/>
      <x:c r="E71" s="17"/>
      <x:c r="F71" s="17"/>
    </x:row>
    <x:row r="72">
      <x:c r="A72" s="17"/>
      <x:c r="B72" s="17"/>
      <x:c r="C72" s="17"/>
      <x:c r="D72" s="17"/>
      <x:c r="E72" s="17"/>
      <x:c r="F72" s="17"/>
    </x:row>
    <x:row r="73">
      <x:c r="A73" s="17"/>
      <x:c r="B73" s="17"/>
      <x:c r="C73" s="17"/>
      <x:c r="D73" s="17"/>
      <x:c r="E73" s="17"/>
      <x:c r="F73" s="17"/>
    </x:row>
    <x:row r="74">
      <x:c r="A74" s="17"/>
      <x:c r="B74" s="17"/>
      <x:c r="C74" s="17"/>
      <x:c r="D74" s="17"/>
      <x:c r="E74" s="17"/>
      <x:c r="F74" s="17"/>
    </x:row>
    <x:row r="75">
      <x:c r="A75" s="17"/>
      <x:c r="B75" s="17"/>
      <x:c r="C75" s="17"/>
      <x:c r="D75" s="17"/>
      <x:c r="E75" s="17"/>
      <x:c r="F75" s="17"/>
    </x:row>
    <x:row r="76">
      <x:c r="A76" s="17"/>
      <x:c r="B76" s="17"/>
      <x:c r="C76" s="17"/>
      <x:c r="D76" s="17"/>
      <x:c r="E76" s="17"/>
      <x:c r="F76" s="17"/>
    </x:row>
    <x:row r="77">
      <x:c r="A77" s="17"/>
      <x:c r="B77" s="17"/>
      <x:c r="C77" s="17"/>
      <x:c r="D77" s="17"/>
      <x:c r="E77" s="17"/>
      <x:c r="F77" s="17"/>
    </x:row>
    <x:row r="78">
      <x:c r="A78" s="17"/>
      <x:c r="B78" s="17"/>
      <x:c r="C78" s="17"/>
      <x:c r="D78" s="17"/>
      <x:c r="E78" s="17"/>
      <x:c r="F78" s="17"/>
    </x:row>
    <x:row r="79">
      <x:c r="A79" s="17"/>
      <x:c r="B79" s="17"/>
      <x:c r="C79" s="17"/>
      <x:c r="D79" s="17"/>
      <x:c r="E79" s="17"/>
      <x:c r="F79" s="17"/>
    </x:row>
    <x:row r="80">
      <x:c r="A80" s="17"/>
      <x:c r="B80" s="17"/>
      <x:c r="C80" s="17"/>
      <x:c r="D80" s="17"/>
      <x:c r="E80" s="17"/>
      <x:c r="F80" s="17"/>
    </x:row>
    <x:row r="81">
      <x:c r="A81" s="17"/>
      <x:c r="B81" s="17"/>
      <x:c r="C81" s="17"/>
      <x:c r="D81" s="17"/>
      <x:c r="E81" s="17"/>
      <x:c r="F81" s="17"/>
    </x:row>
    <x:row r="82">
      <x:c r="A82" s="17"/>
      <x:c r="B82" s="17"/>
      <x:c r="C82" s="17"/>
      <x:c r="D82" s="17"/>
      <x:c r="E82" s="17"/>
      <x:c r="F82" s="17"/>
    </x:row>
    <x:row r="83">
      <x:c r="A83" s="17"/>
      <x:c r="B83" s="17"/>
      <x:c r="C83" s="17"/>
      <x:c r="D83" s="17"/>
      <x:c r="E83" s="17"/>
      <x:c r="F83" s="17"/>
    </x:row>
    <x:row r="84">
      <x:c r="A84" s="17"/>
      <x:c r="B84" s="17"/>
      <x:c r="C84" s="17"/>
      <x:c r="D84" s="17"/>
      <x:c r="E84" s="17"/>
      <x:c r="F84" s="17"/>
    </x:row>
    <x:row r="85">
      <x:c r="A85" s="17"/>
      <x:c r="B85" s="17"/>
      <x:c r="C85" s="17"/>
      <x:c r="D85" s="17"/>
      <x:c r="E85" s="17"/>
      <x:c r="F85" s="17"/>
    </x:row>
    <x:row r="86">
      <x:c r="A86" s="17"/>
      <x:c r="B86" s="17"/>
      <x:c r="C86" s="17"/>
      <x:c r="D86" s="17"/>
      <x:c r="E86" s="17"/>
      <x:c r="F86" s="17"/>
    </x:row>
    <x:row r="87">
      <x:c r="A87" s="17"/>
      <x:c r="B87" s="17"/>
      <x:c r="C87" s="17"/>
      <x:c r="D87" s="17"/>
      <x:c r="E87" s="17"/>
      <x:c r="F87" s="17"/>
    </x:row>
    <x:row r="88">
      <x:c r="A88" s="17"/>
      <x:c r="B88" s="17"/>
      <x:c r="C88" s="17"/>
      <x:c r="D88" s="17"/>
      <x:c r="E88" s="17"/>
      <x:c r="F88" s="17"/>
    </x:row>
    <x:row r="89">
      <x:c r="A89" s="17"/>
      <x:c r="B89" s="17"/>
      <x:c r="C89" s="17"/>
      <x:c r="D89" s="17"/>
      <x:c r="E89" s="17"/>
      <x:c r="F89" s="17"/>
    </x:row>
    <x:row r="90">
      <x:c r="A90" s="17"/>
      <x:c r="B90" s="17"/>
      <x:c r="C90" s="17"/>
      <x:c r="D90" s="17"/>
      <x:c r="E90" s="17"/>
      <x:c r="F90" s="17"/>
    </x:row>
    <x:row r="91">
      <x:c r="A91" s="17"/>
      <x:c r="B91" s="17"/>
      <x:c r="C91" s="17"/>
      <x:c r="D91" s="17"/>
      <x:c r="E91" s="17"/>
      <x:c r="F91" s="17"/>
    </x:row>
    <x:row r="92">
      <x:c r="A92" s="17"/>
      <x:c r="B92" s="17"/>
      <x:c r="C92" s="17"/>
      <x:c r="D92" s="17"/>
      <x:c r="E92" s="17"/>
      <x:c r="F92" s="17"/>
    </x:row>
    <x:row r="93">
      <x:c r="A93" s="17"/>
      <x:c r="B93" s="17"/>
      <x:c r="C93" s="17"/>
      <x:c r="D93" s="17"/>
      <x:c r="E93" s="17"/>
      <x:c r="F93" s="17"/>
    </x:row>
    <x:row r="94">
      <x:c r="A94" s="17"/>
      <x:c r="B94" s="17"/>
      <x:c r="C94" s="17"/>
      <x:c r="D94" s="17"/>
      <x:c r="E94" s="17"/>
      <x:c r="F94" s="17"/>
    </x:row>
    <x:row r="95">
      <x:c r="A95" s="17"/>
      <x:c r="B95" s="17"/>
      <x:c r="C95" s="17"/>
      <x:c r="D95" s="17"/>
      <x:c r="E95" s="17"/>
      <x:c r="F95" s="17"/>
    </x:row>
    <x:row r="96">
      <x:c r="A96" s="17"/>
      <x:c r="B96" s="17"/>
      <x:c r="C96" s="17"/>
      <x:c r="D96" s="17"/>
      <x:c r="E96" s="17"/>
      <x:c r="F96" s="17"/>
    </x:row>
    <x:row r="97">
      <x:c r="A97" s="17"/>
      <x:c r="B97" s="17"/>
      <x:c r="C97" s="17"/>
      <x:c r="D97" s="17"/>
      <x:c r="E97" s="17"/>
      <x:c r="F97" s="17"/>
    </x:row>
    <x:row r="98">
      <x:c r="A98" s="17"/>
      <x:c r="B98" s="17"/>
      <x:c r="C98" s="17"/>
      <x:c r="D98" s="17"/>
      <x:c r="E98" s="17"/>
      <x:c r="F98" s="17"/>
    </x:row>
    <x:row r="99">
      <x:c r="A99" s="17"/>
      <x:c r="B99" s="17"/>
      <x:c r="C99" s="17"/>
      <x:c r="D99" s="17"/>
      <x:c r="E99" s="17"/>
      <x:c r="F99" s="17"/>
    </x:row>
    <x:row r="100">
      <x:c r="A100" s="17"/>
      <x:c r="B100" s="17"/>
      <x:c r="C100" s="17"/>
      <x:c r="D100" s="17"/>
      <x:c r="E100" s="17"/>
      <x:c r="F100" s="17"/>
    </x:row>
    <x:row r="101">
      <x:c r="A101" s="17"/>
      <x:c r="B101" s="17"/>
      <x:c r="C101" s="17"/>
      <x:c r="D101" s="17"/>
      <x:c r="E101" s="17"/>
      <x:c r="F101" s="17"/>
    </x:row>
    <x:row r="102">
      <x:c r="A102" s="17"/>
      <x:c r="B102" s="17"/>
      <x:c r="C102" s="17"/>
      <x:c r="D102" s="17"/>
      <x:c r="E102" s="17"/>
      <x:c r="F102" s="17"/>
    </x:row>
    <x:row r="103">
      <x:c r="A103" s="17"/>
      <x:c r="B103" s="17"/>
      <x:c r="C103" s="17"/>
      <x:c r="D103" s="17"/>
      <x:c r="E103" s="17"/>
      <x:c r="F103" s="17"/>
    </x:row>
    <x:row r="104">
      <x:c r="A104" s="17"/>
      <x:c r="B104" s="17"/>
      <x:c r="C104" s="17"/>
      <x:c r="D104" s="17"/>
      <x:c r="E104" s="17"/>
      <x:c r="F104" s="17"/>
    </x:row>
    <x:row r="105">
      <x:c r="A105" s="17"/>
      <x:c r="B105" s="17"/>
      <x:c r="C105" s="17"/>
      <x:c r="D105" s="17"/>
      <x:c r="E105" s="17"/>
      <x:c r="F105" s="17"/>
    </x:row>
    <x:row r="106">
      <x:c r="A106" s="17"/>
      <x:c r="B106" s="17"/>
      <x:c r="C106" s="17"/>
      <x:c r="D106" s="17"/>
      <x:c r="E106" s="17"/>
      <x:c r="F106" s="17"/>
    </x:row>
    <x:row r="107">
      <x:c r="A107" s="17"/>
      <x:c r="B107" s="17"/>
      <x:c r="C107" s="17"/>
      <x:c r="D107" s="17"/>
      <x:c r="E107" s="17"/>
      <x:c r="F107" s="17"/>
    </x:row>
    <x:row r="108">
      <x:c r="A108" s="17"/>
      <x:c r="B108" s="17"/>
      <x:c r="C108" s="17"/>
      <x:c r="D108" s="17"/>
      <x:c r="E108" s="17"/>
      <x:c r="F108" s="17"/>
    </x:row>
    <x:row r="109">
      <x:c r="A109" s="17"/>
      <x:c r="B109" s="17"/>
      <x:c r="C109" s="17"/>
      <x:c r="D109" s="17"/>
      <x:c r="E109" s="17"/>
      <x:c r="F109" s="17"/>
    </x:row>
    <x:row r="110">
      <x:c r="A110" s="17"/>
      <x:c r="B110" s="17"/>
      <x:c r="C110" s="17"/>
      <x:c r="D110" s="17"/>
      <x:c r="E110" s="17"/>
      <x:c r="F110" s="17"/>
    </x:row>
    <x:row r="111">
      <x:c r="A111" s="17"/>
      <x:c r="B111" s="17"/>
      <x:c r="C111" s="17"/>
      <x:c r="D111" s="17"/>
      <x:c r="E111" s="17"/>
      <x:c r="F111" s="17"/>
    </x:row>
    <x:row r="112">
      <x:c r="A112" s="17"/>
      <x:c r="B112" s="17"/>
      <x:c r="C112" s="17"/>
      <x:c r="D112" s="17"/>
      <x:c r="E112" s="17"/>
      <x:c r="F112" s="17"/>
    </x:row>
    <x:row r="113">
      <x:c r="A113" s="17"/>
      <x:c r="B113" s="17"/>
      <x:c r="C113" s="17"/>
      <x:c r="D113" s="17"/>
      <x:c r="E113" s="17"/>
      <x:c r="F113" s="17"/>
    </x:row>
    <x:row r="114">
      <x:c r="A114" s="17"/>
      <x:c r="B114" s="17"/>
      <x:c r="C114" s="17"/>
      <x:c r="D114" s="17"/>
      <x:c r="E114" s="17"/>
      <x:c r="F114" s="17"/>
    </x:row>
    <x:row r="115">
      <x:c r="A115" s="17"/>
      <x:c r="B115" s="17"/>
      <x:c r="C115" s="17"/>
      <x:c r="D115" s="17"/>
      <x:c r="E115" s="17"/>
      <x:c r="F115" s="17"/>
    </x:row>
    <x:row r="116">
      <x:c r="A116" s="17"/>
      <x:c r="B116" s="17"/>
      <x:c r="C116" s="17"/>
      <x:c r="D116" s="17"/>
      <x:c r="E116" s="17"/>
      <x:c r="F116" s="17"/>
    </x:row>
    <x:row r="117">
      <x:c r="A117" s="17"/>
      <x:c r="B117" s="17"/>
      <x:c r="C117" s="17"/>
      <x:c r="D117" s="17"/>
      <x:c r="E117" s="17"/>
      <x:c r="F117" s="17"/>
    </x:row>
    <x:row r="118">
      <x:c r="A118" s="17"/>
      <x:c r="B118" s="17"/>
      <x:c r="C118" s="17"/>
      <x:c r="D118" s="17"/>
      <x:c r="E118" s="17"/>
      <x:c r="F118" s="17"/>
    </x:row>
    <x:row r="119">
      <x:c r="A119" s="17"/>
      <x:c r="B119" s="17"/>
      <x:c r="C119" s="17"/>
      <x:c r="D119" s="17"/>
      <x:c r="E119" s="17"/>
      <x:c r="F119" s="17"/>
    </x:row>
    <x:row r="120">
      <x:c r="A120" s="17"/>
      <x:c r="B120" s="17"/>
      <x:c r="C120" s="17"/>
      <x:c r="D120" s="17"/>
      <x:c r="E120" s="17"/>
      <x:c r="F120" s="17"/>
    </x:row>
    <x:row r="121">
      <x:c r="A121" s="17"/>
      <x:c r="B121" s="17"/>
      <x:c r="C121" s="17"/>
      <x:c r="D121" s="17"/>
      <x:c r="E121" s="17"/>
      <x:c r="F121" s="17"/>
    </x:row>
    <x:row r="122">
      <x:c r="A122" s="17"/>
      <x:c r="B122" s="17"/>
      <x:c r="C122" s="17"/>
      <x:c r="D122" s="17"/>
      <x:c r="E122" s="17"/>
      <x:c r="F122" s="17"/>
    </x:row>
    <x:row r="123">
      <x:c r="A123" s="17"/>
      <x:c r="B123" s="17"/>
      <x:c r="C123" s="17"/>
      <x:c r="D123" s="17"/>
      <x:c r="E123" s="17"/>
      <x:c r="F123" s="17"/>
    </x:row>
    <x:row r="124">
      <x:c r="A124" s="17"/>
      <x:c r="B124" s="17"/>
      <x:c r="C124" s="17"/>
      <x:c r="D124" s="17"/>
      <x:c r="E124" s="17"/>
      <x:c r="F124" s="17"/>
    </x:row>
    <x:row r="125">
      <x:c r="A125" s="17"/>
      <x:c r="B125" s="17"/>
      <x:c r="C125" s="17"/>
      <x:c r="D125" s="17"/>
      <x:c r="E125" s="17"/>
      <x:c r="F125" s="17"/>
    </x:row>
    <x:row r="126">
      <x:c r="A126" s="17"/>
      <x:c r="B126" s="17"/>
      <x:c r="C126" s="17"/>
      <x:c r="D126" s="17"/>
      <x:c r="E126" s="17"/>
      <x:c r="F126" s="17"/>
    </x:row>
    <x:row r="127">
      <x:c r="A127" s="17"/>
      <x:c r="B127" s="17"/>
      <x:c r="C127" s="17"/>
      <x:c r="D127" s="17"/>
      <x:c r="E127" s="17"/>
      <x:c r="F127" s="17"/>
    </x:row>
    <x:row r="128">
      <x:c r="A128" s="17"/>
      <x:c r="B128" s="17"/>
      <x:c r="C128" s="17"/>
      <x:c r="D128" s="17"/>
      <x:c r="E128" s="17"/>
      <x:c r="F128" s="17"/>
    </x:row>
    <x:row r="129">
      <x:c r="A129" s="17"/>
      <x:c r="B129" s="17"/>
      <x:c r="C129" s="17"/>
      <x:c r="D129" s="17"/>
      <x:c r="E129" s="17"/>
      <x:c r="F129" s="17"/>
    </x:row>
    <x:row r="130">
      <x:c r="A130" s="17"/>
      <x:c r="B130" s="17"/>
      <x:c r="C130" s="17"/>
      <x:c r="D130" s="17"/>
      <x:c r="E130" s="17"/>
      <x:c r="F130" s="17"/>
    </x:row>
    <x:row r="131">
      <x:c r="A131" s="17"/>
      <x:c r="B131" s="17"/>
      <x:c r="C131" s="17"/>
      <x:c r="D131" s="17"/>
      <x:c r="E131" s="17"/>
      <x:c r="F131" s="17"/>
    </x:row>
    <x:row r="132">
      <x:c r="A132" s="17"/>
      <x:c r="B132" s="17"/>
      <x:c r="C132" s="17"/>
      <x:c r="D132" s="17"/>
      <x:c r="E132" s="17"/>
      <x:c r="F132" s="17"/>
    </x:row>
    <x:row r="133">
      <x:c r="A133" s="17"/>
      <x:c r="B133" s="17"/>
      <x:c r="C133" s="17"/>
      <x:c r="D133" s="17"/>
      <x:c r="E133" s="17"/>
      <x:c r="F133" s="17"/>
    </x:row>
    <x:row r="134">
      <x:c r="A134" s="17"/>
      <x:c r="B134" s="17"/>
      <x:c r="C134" s="17"/>
      <x:c r="D134" s="17"/>
      <x:c r="E134" s="17"/>
      <x:c r="F134" s="17"/>
    </x:row>
    <x:row r="135">
      <x:c r="A135" s="17"/>
      <x:c r="B135" s="17"/>
      <x:c r="C135" s="17"/>
      <x:c r="D135" s="17"/>
      <x:c r="E135" s="17"/>
      <x:c r="F135" s="17"/>
    </x:row>
    <x:row r="136">
      <x:c r="A136" s="17"/>
      <x:c r="B136" s="17"/>
      <x:c r="C136" s="17"/>
      <x:c r="D136" s="17"/>
      <x:c r="E136" s="17"/>
      <x:c r="F136" s="17"/>
    </x:row>
    <x:row r="137">
      <x:c r="A137" s="17"/>
      <x:c r="B137" s="17"/>
      <x:c r="C137" s="17"/>
      <x:c r="D137" s="17"/>
      <x:c r="E137" s="17"/>
      <x:c r="F137" s="17"/>
    </x:row>
    <x:row r="138">
      <x:c r="A138" s="17"/>
      <x:c r="B138" s="17"/>
      <x:c r="C138" s="17"/>
      <x:c r="D138" s="17"/>
      <x:c r="E138" s="17"/>
      <x:c r="F138" s="17"/>
    </x:row>
    <x:row r="139">
      <x:c r="A139" s="17"/>
      <x:c r="B139" s="17"/>
      <x:c r="C139" s="17"/>
      <x:c r="D139" s="17"/>
      <x:c r="E139" s="17"/>
      <x:c r="F139" s="17"/>
    </x:row>
    <x:row r="140">
      <x:c r="A140" s="17"/>
      <x:c r="B140" s="17"/>
      <x:c r="C140" s="17"/>
      <x:c r="D140" s="17"/>
      <x:c r="E140" s="17"/>
      <x:c r="F140" s="17"/>
    </x:row>
    <x:row r="141">
      <x:c r="A141" s="17"/>
      <x:c r="B141" s="17"/>
      <x:c r="C141" s="17"/>
      <x:c r="D141" s="17"/>
      <x:c r="E141" s="17"/>
      <x:c r="F141" s="17"/>
    </x:row>
    <x:row r="142">
      <x:c r="A142" s="17"/>
      <x:c r="B142" s="17"/>
      <x:c r="C142" s="17"/>
      <x:c r="D142" s="17"/>
      <x:c r="E142" s="17"/>
      <x:c r="F142" s="17"/>
    </x:row>
    <x:row r="143">
      <x:c r="A143" s="17"/>
      <x:c r="B143" s="17"/>
      <x:c r="C143" s="17"/>
      <x:c r="D143" s="17"/>
      <x:c r="E143" s="17"/>
      <x:c r="F143" s="17"/>
    </x:row>
    <x:row r="144">
      <x:c r="A144" s="17"/>
      <x:c r="B144" s="17"/>
      <x:c r="C144" s="17"/>
      <x:c r="D144" s="17"/>
      <x:c r="E144" s="17"/>
      <x:c r="F144" s="17"/>
    </x:row>
    <x:row r="145">
      <x:c r="A145" s="17"/>
      <x:c r="B145" s="17"/>
      <x:c r="C145" s="17"/>
      <x:c r="D145" s="17"/>
      <x:c r="E145" s="17"/>
      <x:c r="F145" s="17"/>
    </x:row>
    <x:row r="146">
      <x:c r="A146" s="17"/>
      <x:c r="B146" s="17"/>
      <x:c r="C146" s="17"/>
      <x:c r="D146" s="17"/>
      <x:c r="E146" s="17"/>
      <x:c r="F146" s="17"/>
    </x:row>
    <x:row r="147">
      <x:c r="A147" s="17"/>
      <x:c r="B147" s="17"/>
      <x:c r="C147" s="17"/>
      <x:c r="D147" s="17"/>
      <x:c r="E147" s="17"/>
      <x:c r="F147" s="17"/>
    </x:row>
    <x:row r="148">
      <x:c r="A148" s="17"/>
      <x:c r="B148" s="17"/>
      <x:c r="C148" s="17"/>
      <x:c r="D148" s="17"/>
      <x:c r="E148" s="17"/>
      <x:c r="F148" s="17"/>
    </x:row>
    <x:row r="149">
      <x:c r="A149" s="17"/>
      <x:c r="B149" s="17"/>
      <x:c r="C149" s="17"/>
      <x:c r="D149" s="17"/>
      <x:c r="E149" s="17"/>
      <x:c r="F149" s="17"/>
    </x:row>
    <x:row r="150">
      <x:c r="A150" s="17"/>
      <x:c r="B150" s="17"/>
      <x:c r="C150" s="17"/>
      <x:c r="D150" s="17"/>
      <x:c r="E150" s="17"/>
      <x:c r="F150" s="17"/>
    </x:row>
    <x:row r="151">
      <x:c r="A151" s="17"/>
      <x:c r="B151" s="17"/>
      <x:c r="C151" s="17"/>
      <x:c r="D151" s="17"/>
      <x:c r="E151" s="17"/>
      <x:c r="F151" s="17"/>
    </x:row>
    <x:row r="152">
      <x:c r="A152" s="17"/>
      <x:c r="B152" s="17"/>
      <x:c r="C152" s="17"/>
      <x:c r="D152" s="17"/>
      <x:c r="E152" s="17"/>
      <x:c r="F152" s="17"/>
    </x:row>
    <x:row r="153">
      <x:c r="A153" s="17"/>
      <x:c r="B153" s="17"/>
      <x:c r="C153" s="17"/>
      <x:c r="D153" s="17"/>
      <x:c r="E153" s="17"/>
      <x:c r="F153" s="17"/>
    </x:row>
    <x:row r="154">
      <x:c r="A154" s="17"/>
      <x:c r="B154" s="17"/>
      <x:c r="C154" s="17"/>
      <x:c r="D154" s="17"/>
      <x:c r="E154" s="17"/>
      <x:c r="F154" s="17"/>
    </x:row>
    <x:row r="155">
      <x:c r="A155" s="17"/>
      <x:c r="B155" s="17"/>
      <x:c r="C155" s="17"/>
      <x:c r="D155" s="17"/>
      <x:c r="E155" s="17"/>
      <x:c r="F155" s="17"/>
    </x:row>
    <x:row r="156">
      <x:c r="A156" s="17"/>
      <x:c r="B156" s="17"/>
      <x:c r="C156" s="17"/>
      <x:c r="D156" s="17"/>
      <x:c r="E156" s="17"/>
      <x:c r="F156" s="17"/>
    </x:row>
    <x:row r="157">
      <x:c r="A157" s="17"/>
      <x:c r="B157" s="17"/>
      <x:c r="C157" s="17"/>
      <x:c r="D157" s="17"/>
      <x:c r="E157" s="17"/>
      <x:c r="F157" s="17"/>
    </x:row>
    <x:row r="158">
      <x:c r="A158" s="17"/>
      <x:c r="B158" s="17"/>
      <x:c r="C158" s="17"/>
      <x:c r="D158" s="17"/>
      <x:c r="E158" s="17"/>
      <x:c r="F158" s="17"/>
    </x:row>
    <x:row r="159">
      <x:c r="A159" s="17"/>
      <x:c r="B159" s="17"/>
      <x:c r="C159" s="17"/>
      <x:c r="D159" s="17"/>
      <x:c r="E159" s="17"/>
      <x:c r="F159" s="17"/>
    </x:row>
    <x:row r="160">
      <x:c r="A160" s="17"/>
      <x:c r="B160" s="17"/>
      <x:c r="C160" s="17"/>
      <x:c r="D160" s="17"/>
      <x:c r="E160" s="17"/>
      <x:c r="F160" s="17"/>
    </x:row>
    <x:row r="161">
      <x:c r="A161" s="17"/>
      <x:c r="B161" s="17"/>
      <x:c r="C161" s="17"/>
      <x:c r="D161" s="17"/>
      <x:c r="E161" s="17"/>
      <x:c r="F161" s="17"/>
    </x:row>
    <x:row r="162">
      <x:c r="A162" s="17"/>
      <x:c r="B162" s="17"/>
      <x:c r="C162" s="17"/>
      <x:c r="D162" s="17"/>
      <x:c r="E162" s="17"/>
      <x:c r="F162" s="17"/>
    </x:row>
    <x:row r="163">
      <x:c r="A163" s="17"/>
      <x:c r="B163" s="17"/>
      <x:c r="C163" s="17"/>
      <x:c r="D163" s="17"/>
      <x:c r="E163" s="17"/>
      <x:c r="F163" s="17"/>
    </x:row>
    <x:row r="164">
      <x:c r="A164" s="17"/>
      <x:c r="B164" s="17"/>
      <x:c r="C164" s="17"/>
      <x:c r="D164" s="17"/>
      <x:c r="E164" s="17"/>
      <x:c r="F164" s="17"/>
    </x:row>
    <x:row r="165">
      <x:c r="A165" s="17"/>
      <x:c r="B165" s="17"/>
      <x:c r="C165" s="17"/>
      <x:c r="D165" s="17"/>
      <x:c r="E165" s="17"/>
      <x:c r="F165" s="17"/>
    </x:row>
    <x:row r="166">
      <x:c r="A166" s="17"/>
      <x:c r="B166" s="17"/>
      <x:c r="C166" s="17"/>
      <x:c r="D166" s="17"/>
      <x:c r="E166" s="17"/>
      <x:c r="F166" s="17"/>
    </x:row>
    <x:row r="167">
      <x:c r="A167" s="17"/>
      <x:c r="B167" s="17"/>
      <x:c r="C167" s="17"/>
      <x:c r="D167" s="17"/>
      <x:c r="E167" s="17"/>
      <x:c r="F167" s="17"/>
    </x:row>
    <x:row r="168">
      <x:c r="A168" s="17"/>
      <x:c r="B168" s="17"/>
      <x:c r="C168" s="17"/>
      <x:c r="D168" s="17"/>
      <x:c r="E168" s="17"/>
      <x:c r="F168" s="17"/>
    </x:row>
    <x:row r="169">
      <x:c r="A169" s="17"/>
      <x:c r="B169" s="17"/>
      <x:c r="C169" s="17"/>
      <x:c r="D169" s="17"/>
      <x:c r="E169" s="17"/>
      <x:c r="F169" s="17"/>
    </x:row>
    <x:row r="170">
      <x:c r="A170" s="17"/>
      <x:c r="B170" s="17"/>
      <x:c r="C170" s="17"/>
      <x:c r="D170" s="17"/>
      <x:c r="E170" s="17"/>
      <x:c r="F170" s="17"/>
    </x:row>
    <x:row r="171">
      <x:c r="A171" s="17"/>
      <x:c r="B171" s="17"/>
      <x:c r="C171" s="17"/>
      <x:c r="D171" s="17"/>
      <x:c r="E171" s="17"/>
      <x:c r="F171" s="17"/>
    </x:row>
    <x:row r="172">
      <x:c r="A172" s="17"/>
      <x:c r="B172" s="17"/>
      <x:c r="C172" s="17"/>
      <x:c r="D172" s="17"/>
      <x:c r="E172" s="17"/>
      <x:c r="F172" s="17"/>
    </x:row>
    <x:row r="173">
      <x:c r="A173" s="17"/>
      <x:c r="B173" s="17"/>
      <x:c r="C173" s="17"/>
      <x:c r="D173" s="17"/>
      <x:c r="E173" s="17"/>
      <x:c r="F173" s="17"/>
    </x:row>
    <x:row r="174">
      <x:c r="A174" s="17"/>
      <x:c r="B174" s="17"/>
      <x:c r="C174" s="17"/>
      <x:c r="D174" s="17"/>
      <x:c r="E174" s="17"/>
      <x:c r="F174" s="17"/>
    </x:row>
    <x:row r="175">
      <x:c r="A175" s="17"/>
      <x:c r="B175" s="17"/>
      <x:c r="C175" s="17"/>
      <x:c r="D175" s="17"/>
      <x:c r="E175" s="17"/>
      <x:c r="F175" s="17"/>
    </x:row>
    <x:row r="176">
      <x:c r="A176" s="17"/>
      <x:c r="B176" s="17"/>
      <x:c r="C176" s="17"/>
      <x:c r="D176" s="17"/>
      <x:c r="E176" s="17"/>
      <x:c r="F176" s="17"/>
    </x:row>
    <x:row r="177">
      <x:c r="A177" s="17"/>
      <x:c r="B177" s="17"/>
      <x:c r="C177" s="17"/>
      <x:c r="D177" s="17"/>
      <x:c r="E177" s="17"/>
      <x:c r="F177" s="17"/>
    </x:row>
    <x:row r="178">
      <x:c r="A178" s="17"/>
      <x:c r="B178" s="17"/>
      <x:c r="C178" s="17"/>
      <x:c r="D178" s="17"/>
      <x:c r="E178" s="17"/>
      <x:c r="F178" s="17"/>
    </x:row>
    <x:row r="179">
      <x:c r="A179" s="17"/>
      <x:c r="B179" s="17"/>
      <x:c r="C179" s="17"/>
      <x:c r="D179" s="17"/>
      <x:c r="E179" s="17"/>
      <x:c r="F179" s="17"/>
    </x:row>
    <x:row r="180">
      <x:c r="A180" s="17"/>
      <x:c r="B180" s="17"/>
      <x:c r="C180" s="17"/>
      <x:c r="D180" s="17"/>
      <x:c r="E180" s="17"/>
      <x:c r="F180" s="17"/>
    </x:row>
    <x:row r="181">
      <x:c r="A181" s="17"/>
      <x:c r="B181" s="17"/>
      <x:c r="C181" s="17"/>
      <x:c r="D181" s="17"/>
      <x:c r="E181" s="17"/>
      <x:c r="F181" s="17"/>
    </x:row>
    <x:row r="182">
      <x:c r="A182" s="17"/>
      <x:c r="B182" s="17"/>
      <x:c r="C182" s="17"/>
      <x:c r="D182" s="17"/>
      <x:c r="E182" s="17"/>
      <x:c r="F182" s="17"/>
    </x:row>
    <x:row r="183">
      <x:c r="A183" s="17"/>
      <x:c r="B183" s="17"/>
      <x:c r="C183" s="17"/>
      <x:c r="D183" s="17"/>
      <x:c r="E183" s="17"/>
      <x:c r="F183" s="17"/>
    </x:row>
    <x:row r="184">
      <x:c r="A184" s="17"/>
      <x:c r="B184" s="17"/>
      <x:c r="C184" s="17"/>
      <x:c r="D184" s="17"/>
      <x:c r="E184" s="17"/>
      <x:c r="F184" s="17"/>
    </x:row>
    <x:row r="185">
      <x:c r="A185" s="17"/>
      <x:c r="B185" s="17"/>
      <x:c r="C185" s="17"/>
      <x:c r="D185" s="17"/>
      <x:c r="E185" s="17"/>
      <x:c r="F185" s="17"/>
    </x:row>
    <x:row r="186">
      <x:c r="A186" s="17"/>
      <x:c r="B186" s="17"/>
      <x:c r="C186" s="17"/>
      <x:c r="D186" s="17"/>
      <x:c r="E186" s="17"/>
      <x:c r="F186" s="17"/>
    </x:row>
    <x:row r="187">
      <x:c r="A187" s="17"/>
      <x:c r="B187" s="17"/>
      <x:c r="C187" s="17"/>
      <x:c r="D187" s="17"/>
      <x:c r="E187" s="17"/>
      <x:c r="F187" s="17"/>
    </x:row>
    <x:row r="188">
      <x:c r="A188" s="17"/>
      <x:c r="B188" s="17"/>
      <x:c r="C188" s="17"/>
      <x:c r="D188" s="17"/>
      <x:c r="E188" s="17"/>
      <x:c r="F188" s="17"/>
    </x:row>
    <x:row r="189">
      <x:c r="A189" s="17"/>
      <x:c r="B189" s="17"/>
      <x:c r="C189" s="17"/>
      <x:c r="D189" s="17"/>
      <x:c r="E189" s="17"/>
      <x:c r="F189" s="17"/>
    </x:row>
    <x:row r="190">
      <x:c r="A190" s="17"/>
      <x:c r="B190" s="17"/>
      <x:c r="C190" s="17"/>
      <x:c r="D190" s="17"/>
      <x:c r="E190" s="17"/>
      <x:c r="F190" s="17"/>
    </x:row>
    <x:row r="191">
      <x:c r="A191" s="17"/>
      <x:c r="B191" s="17"/>
      <x:c r="C191" s="17"/>
      <x:c r="D191" s="17"/>
      <x:c r="E191" s="17"/>
      <x:c r="F191" s="17"/>
    </x:row>
    <x:row r="192">
      <x:c r="A192" s="17"/>
      <x:c r="B192" s="17"/>
      <x:c r="C192" s="17"/>
      <x:c r="D192" s="17"/>
      <x:c r="E192" s="17"/>
      <x:c r="F192" s="17"/>
    </x:row>
    <x:row r="193">
      <x:c r="A193" s="17"/>
      <x:c r="B193" s="17"/>
      <x:c r="C193" s="17"/>
      <x:c r="D193" s="17"/>
      <x:c r="E193" s="17"/>
      <x:c r="F193" s="17"/>
    </x:row>
    <x:row r="194">
      <x:c r="A194" s="17"/>
      <x:c r="B194" s="17"/>
      <x:c r="C194" s="17"/>
      <x:c r="D194" s="17"/>
      <x:c r="E194" s="17"/>
      <x:c r="F194" s="17"/>
    </x:row>
    <x:row r="195">
      <x:c r="A195" s="17"/>
      <x:c r="B195" s="17"/>
      <x:c r="C195" s="17"/>
      <x:c r="D195" s="17"/>
      <x:c r="E195" s="17"/>
      <x:c r="F195" s="17"/>
    </x:row>
    <x:row r="196">
      <x:c r="A196" s="17"/>
      <x:c r="B196" s="17"/>
      <x:c r="C196" s="17"/>
      <x:c r="D196" s="17"/>
      <x:c r="E196" s="17"/>
      <x:c r="F196" s="17"/>
    </x:row>
    <x:row r="197">
      <x:c r="A197" s="17"/>
      <x:c r="B197" s="17"/>
      <x:c r="C197" s="17"/>
      <x:c r="D197" s="17"/>
      <x:c r="E197" s="17"/>
      <x:c r="F197" s="17"/>
    </x:row>
    <x:row r="198">
      <x:c r="A198" s="17"/>
      <x:c r="B198" s="17"/>
      <x:c r="C198" s="17"/>
      <x:c r="D198" s="17"/>
      <x:c r="E198" s="17"/>
      <x:c r="F198" s="17"/>
    </x:row>
    <x:row r="199">
      <x:c r="A199" s="17"/>
      <x:c r="B199" s="17"/>
      <x:c r="C199" s="17"/>
      <x:c r="D199" s="17"/>
      <x:c r="E199" s="17"/>
      <x:c r="F199" s="17"/>
    </x:row>
    <x:row r="200">
      <x:c r="A200" s="17"/>
      <x:c r="B200" s="17"/>
      <x:c r="C200" s="17"/>
      <x:c r="D200" s="17"/>
      <x:c r="E200" s="17"/>
      <x:c r="F200" s="17"/>
    </x:row>
    <x:row r="201">
      <x:c r="A201" s="17"/>
      <x:c r="B201" s="17"/>
      <x:c r="C201" s="17"/>
      <x:c r="D201" s="17"/>
      <x:c r="E201" s="17"/>
      <x:c r="F201" s="17"/>
    </x:row>
    <x:row r="202">
      <x:c r="A202" s="17"/>
      <x:c r="B202" s="17"/>
      <x:c r="C202" s="17"/>
      <x:c r="D202" s="17"/>
      <x:c r="E202" s="17"/>
      <x:c r="F202" s="17"/>
    </x:row>
    <x:row r="203">
      <x:c r="A203" s="17"/>
      <x:c r="B203" s="17"/>
      <x:c r="C203" s="17"/>
      <x:c r="D203" s="17"/>
      <x:c r="E203" s="17"/>
      <x:c r="F203" s="17"/>
    </x:row>
    <x:row r="204">
      <x:c r="A204" s="17"/>
      <x:c r="B204" s="17"/>
      <x:c r="C204" s="17"/>
      <x:c r="D204" s="17"/>
      <x:c r="E204" s="17"/>
      <x:c r="F204" s="17"/>
    </x:row>
    <x:row r="205">
      <x:c r="A205" s="17"/>
      <x:c r="B205" s="17"/>
      <x:c r="C205" s="17"/>
      <x:c r="D205" s="17"/>
      <x:c r="E205" s="17"/>
      <x:c r="F205" s="17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64" hidden="0" customWidth="1"/>
    <x:col min="3" max="3" width="16" hidden="0" customWidth="1"/>
    <x:col min="4" max="4" width="28" hidden="0" customWidth="1"/>
    <x:col min="5" max="5" width="16" hidden="0" customWidth="1"/>
    <x:col min="6" max="6" width="18" hidden="0" customWidth="1"/>
  </x:cols>
  <x:sheetData>
    <x:row r="1">
      <x:c r="A1" s="4" t="str">
        <x:v>Portable handoff - healthcare evidence governance</x:v>
      </x:c>
      <x:c r="B1" s="4"/>
      <x:c r="C1" s="4"/>
      <x:c r="D1" s="4"/>
      <x:c r="E1" s="4"/>
      <x:c r="F1" s="4"/>
    </x:row>
    <x:row r="3">
      <x:c r="A3" s="33" t="str">
        <x:v>Claim ID</x:v>
      </x:c>
      <x:c r="B3" s="33" t="str">
        <x:v>Proposed claim</x:v>
      </x:c>
      <x:c r="C3" s="33" t="str">
        <x:v>Decision ID</x:v>
      </x:c>
      <x:c r="D3" s="33" t="str">
        <x:v>Decision state</x:v>
      </x:c>
      <x:c r="E3" s="33" t="str">
        <x:v>Readiness</x:v>
      </x:c>
      <x:c r="F3" s="33" t="str">
        <x:v>Snapshot control</x:v>
      </x:c>
    </x:row>
    <x:row r="4">
      <x:c r="A4" s="34" t="str">
        <x:f>IF(DECISIONS!B6="","",DECISIONS!B6)</x:f>
        <x:v>C01</x:v>
      </x:c>
      <x:c r="B4" s="34" t="str">
        <x:f>IF(A4="","",IFERROR(VLOOKUP(A4,CLAIMS!$A$6:$B$205,2,FALSE),"INVALID CLAIM"))</x:f>
        <x:v>Provider is recorded for the relevant regulated activity.</x:v>
      </x:c>
      <x:c r="C4" s="34" t="str">
        <x:f>IF(DECISIONS!A6="","",DECISIONS!A6)</x:f>
        <x:v>D001</x:v>
      </x:c>
      <x:c r="D4" s="34" t="str">
        <x:f>IF(DECISIONS!B6="","",DECISIONS!C6)</x:f>
        <x:v>PUBLISH OFFICIAL STATUS</x:v>
      </x:c>
      <x:c r="E4" s="34" t="str">
        <x:f>IF(DECISIONS!B6="","",DECISIONS!K6)</x:f>
        <x:v>READY</x:v>
      </x:c>
      <x:c r="F4" s="34" t="str">
        <x:f>IF(AND(A4=IF(DECISIONS!B6="","",DECISIONS!B6),B4=IF(A4="","",IFERROR(VLOOKUP(A4,CLAIMS!$A$6:$B$205,2,FALSE),"INVALID CLAIM")),C4=IF(DECISIONS!A6="","",DECISIONS!A6),D4=IF(DECISIONS!B6="","",DECISIONS!C6),E4=IF(DECISIONS!B6="","",DECISIONS!K6)),"PASS","TAMPERED")</x:f>
        <x:v>PASS</x:v>
      </x:c>
    </x:row>
    <x:row r="5">
      <x:c r="A5" s="34" t="str">
        <x:f>IF(DECISIONS!B7="","",DECISIONS!B7)</x:f>
        <x:v>C02</x:v>
      </x:c>
      <x:c r="B5" s="34" t="str">
        <x:f>IF(A5="","",IFERROR(VLOOKUP(A5,CLAIMS!$A$6:$B$205,2,FALSE),"INVALID CLAIM"))</x:f>
        <x:v>Provider currently states it offers the scoped service.</x:v>
      </x:c>
      <x:c r="C5" s="34" t="str">
        <x:f>IF(DECISIONS!A7="","",DECISIONS!A7)</x:f>
        <x:v>D002</x:v>
      </x:c>
      <x:c r="D5" s="34" t="str">
        <x:f>IF(DECISIONS!B7="","",DECISIONS!C7)</x:f>
        <x:v>PUBLISH SERVICE FACT</x:v>
      </x:c>
      <x:c r="E5" s="34" t="str">
        <x:f>IF(DECISIONS!B7="","",DECISIONS!K7)</x:f>
        <x:v>READY</x:v>
      </x:c>
      <x:c r="F5" s="34" t="str">
        <x:f>IF(AND(A5=IF(DECISIONS!B7="","",DECISIONS!B7),B5=IF(A5="","",IFERROR(VLOOKUP(A5,CLAIMS!$A$6:$B$205,2,FALSE),"INVALID CLAIM")),C5=IF(DECISIONS!A7="","",DECISIONS!A7),D5=IF(DECISIONS!B7="","",DECISIONS!C7),E5=IF(DECISIONS!B7="","",DECISIONS!K7)),"PASS","TAMPERED")</x:f>
        <x:v>PASS</x:v>
      </x:c>
    </x:row>
    <x:row r="6">
      <x:c r="A6" s="34" t="str">
        <x:f>IF(DECISIONS!B8="","",DECISIONS!B8)</x:f>
        <x:v>C03</x:v>
      </x:c>
      <x:c r="B6" s="34" t="str">
        <x:f>IF(A6="","",IFERROR(VLOOKUP(A6,CLAIMS!$A$6:$B$205,2,FALSE),"INVALID CLAIM"))</x:f>
        <x:v>Provider offers rapid access.</x:v>
      </x:c>
      <x:c r="C6" s="34" t="str">
        <x:f>IF(DECISIONS!A8="","",DECISIONS!A8)</x:f>
        <x:v>D003</x:v>
      </x:c>
      <x:c r="D6" s="34" t="str">
        <x:f>IF(DECISIONS!B8="","",DECISIONS!C8)</x:f>
        <x:v>REFUSE STRONGER CLAIM</x:v>
      </x:c>
      <x:c r="E6" s="34" t="str">
        <x:f>IF(DECISIONS!B8="","",DECISIONS!K8)</x:f>
        <x:v>READY</x:v>
      </x:c>
      <x:c r="F6" s="34" t="str">
        <x:f>IF(AND(A6=IF(DECISIONS!B8="","",DECISIONS!B8),B6=IF(A6="","",IFERROR(VLOOKUP(A6,CLAIMS!$A$6:$B$205,2,FALSE),"INVALID CLAIM")),C6=IF(DECISIONS!A8="","",DECISIONS!A8),D6=IF(DECISIONS!B8="","",DECISIONS!C8),E6=IF(DECISIONS!B8="","",DECISIONS!K8)),"PASS","TAMPERED")</x:f>
        <x:v>PASS</x:v>
      </x:c>
    </x:row>
    <x:row r="7">
      <x:c r="A7" s="34" t="str">
        <x:f>IF(DECISIONS!B9="","",DECISIONS!B9)</x:f>
        <x:v>C04</x:v>
      </x:c>
      <x:c r="B7" s="34" t="str">
        <x:f>IF(A7="","",IFERROR(VLOOKUP(A7,CLAIMS!$A$6:$B$205,2,FALSE),"INVALID CLAIM"))</x:f>
        <x:v>Guidance/evidence-standard context applies to the scoped evidence question.</x:v>
      </x:c>
      <x:c r="C7" s="34" t="str">
        <x:f>IF(DECISIONS!A9="","",DECISIONS!A9)</x:f>
        <x:v>D004</x:v>
      </x:c>
      <x:c r="D7" s="34" t="str">
        <x:f>IF(DECISIONS!B9="","",DECISIONS!C9)</x:f>
        <x:v>ESCALATE</x:v>
      </x:c>
      <x:c r="E7" s="34" t="str">
        <x:f>IF(DECISIONS!B9="","",DECISIONS!K9)</x:f>
        <x:v>READY</x:v>
      </x:c>
      <x:c r="F7" s="34" t="str">
        <x:f>IF(AND(A7=IF(DECISIONS!B9="","",DECISIONS!B9),B7=IF(A7="","",IFERROR(VLOOKUP(A7,CLAIMS!$A$6:$B$205,2,FALSE),"INVALID CLAIM")),C7=IF(DECISIONS!A9="","",DECISIONS!A9),D7=IF(DECISIONS!B9="","",DECISIONS!C9),E7=IF(DECISIONS!B9="","",DECISIONS!K9)),"PASS","TAMPERED")</x:f>
        <x:v>PASS</x:v>
      </x:c>
    </x:row>
    <x:row r="8">
      <x:c r="A8" s="34" t="str">
        <x:f>IF(DECISIONS!B10="","",DECISIONS!B10)</x:f>
        <x:v>C05</x:v>
      </x:c>
      <x:c r="B8" s="34" t="str">
        <x:f>IF(A8="","",IFERROR(VLOOKUP(A8,CLAIMS!$A$6:$B$205,2,FALSE),"INVALID CLAIM"))</x:f>
        <x:v>The product/treatment support approach is clinically effective.</x:v>
      </x:c>
      <x:c r="C8" s="34" t="str">
        <x:f>IF(DECISIONS!A10="","",DECISIONS!A10)</x:f>
        <x:v>D005</x:v>
      </x:c>
      <x:c r="D8" s="34" t="str">
        <x:f>IF(DECISIONS!B10="","",DECISIONS!C10)</x:f>
        <x:v>REFUSE STRONGER CLAIM</x:v>
      </x:c>
      <x:c r="E8" s="34" t="str">
        <x:f>IF(DECISIONS!B10="","",DECISIONS!K10)</x:f>
        <x:v>READY</x:v>
      </x:c>
      <x:c r="F8" s="34" t="str">
        <x:f>IF(AND(A8=IF(DECISIONS!B10="","",DECISIONS!B10),B8=IF(A8="","",IFERROR(VLOOKUP(A8,CLAIMS!$A$6:$B$205,2,FALSE),"INVALID CLAIM")),C8=IF(DECISIONS!A10="","",DECISIONS!A10),D8=IF(DECISIONS!B10="","",DECISIONS!C10),E8=IF(DECISIONS!B10="","",DECISIONS!K10)),"PASS","TAMPERED")</x:f>
        <x:v>PASS</x:v>
      </x:c>
    </x:row>
    <x:row r="9">
      <x:c r="A9" s="34" t="str">
        <x:f>IF(DECISIONS!B11="","",DECISIONS!B11)</x:f>
        <x:v>C06</x:v>
      </x:c>
      <x:c r="B9" s="34" t="str">
        <x:f>IF(A9="","",IFERROR(VLOOKUP(A9,CLAIMS!$A$6:$B$205,2,FALSE),"INVALID CLAIM"))</x:f>
        <x:v>Reviews show positive experience themes.</x:v>
      </x:c>
      <x:c r="C9" s="34" t="str">
        <x:f>IF(DECISIONS!A11="","",DECISIONS!A11)</x:f>
        <x:v>D006</x:v>
      </x:c>
      <x:c r="D9" s="34" t="str">
        <x:f>IF(DECISIONS!B11="","",DECISIONS!C11)</x:f>
        <x:v>REFERENCE ONLY</x:v>
      </x:c>
      <x:c r="E9" s="34" t="str">
        <x:f>IF(DECISIONS!B11="","",DECISIONS!K11)</x:f>
        <x:v>READY</x:v>
      </x:c>
      <x:c r="F9" s="34" t="str">
        <x:f>IF(AND(A9=IF(DECISIONS!B11="","",DECISIONS!B11),B9=IF(A9="","",IFERROR(VLOOKUP(A9,CLAIMS!$A$6:$B$205,2,FALSE),"INVALID CLAIM")),C9=IF(DECISIONS!A11="","",DECISIONS!A11),D9=IF(DECISIONS!B11="","",DECISIONS!C11),E9=IF(DECISIONS!B11="","",DECISIONS!K11)),"PASS","TAMPERED")</x:f>
        <x:v>PASS</x:v>
      </x:c>
    </x:row>
    <x:row r="10">
      <x:c r="A10" s="34" t="str">
        <x:f>IF(DECISIONS!B12="","",DECISIONS!B12)</x:f>
        <x:v>C07</x:v>
      </x:c>
      <x:c r="B10" s="34" t="str">
        <x:f>IF(A10="","",IFERROR(VLOOKUP(A10,CLAIMS!$A$6:$B$205,2,FALSE),"INVALID CLAIM"))</x:f>
        <x:v>Provider was visible prominently for the observed query.</x:v>
      </x:c>
      <x:c r="C10" s="34" t="str">
        <x:f>IF(DECISIONS!A12="","",DECISIONS!A12)</x:f>
        <x:v>D007</x:v>
      </x:c>
      <x:c r="D10" s="34" t="str">
        <x:f>IF(DECISIONS!B12="","",DECISIONS!C12)</x:f>
        <x:v>DISCOVERY ONLY</x:v>
      </x:c>
      <x:c r="E10" s="34" t="str">
        <x:f>IF(DECISIONS!B12="","",DECISIONS!K12)</x:f>
        <x:v>READY</x:v>
      </x:c>
      <x:c r="F10" s="34" t="str">
        <x:f>IF(AND(A10=IF(DECISIONS!B12="","",DECISIONS!B12),B10=IF(A10="","",IFERROR(VLOOKUP(A10,CLAIMS!$A$6:$B$205,2,FALSE),"INVALID CLAIM")),C10=IF(DECISIONS!A12="","",DECISIONS!A12),D10=IF(DECISIONS!B12="","",DECISIONS!C12),E10=IF(DECISIONS!B12="","",DECISIONS!K12)),"PASS","TAMPERED")</x:f>
        <x:v>PASS</x:v>
      </x:c>
    </x:row>
    <x:row r="11">
      <x:c r="A11" s="34" t="str">
        <x:f>IF(DECISIONS!B13="","",DECISIONS!B13)</x:f>
        <x:v>C08</x:v>
      </x:c>
      <x:c r="B11" s="34" t="str">
        <x:f>IF(A11="","",IFERROR(VLOOKUP(A11,CLAIMS!$A$6:$B$205,2,FALSE),"INVALID CLAIM"))</x:f>
        <x:v>Current UK public advertising rules place specific controls on medicines/treatment-service promotion and objective health claims.</x:v>
      </x:c>
      <x:c r="C11" s="34" t="str">
        <x:f>IF(DECISIONS!A13="","",DECISIONS!A13)</x:f>
        <x:v>D008</x:v>
      </x:c>
      <x:c r="D11" s="34" t="str">
        <x:f>IF(DECISIONS!B13="","",DECISIONS!C13)</x:f>
        <x:v>PUBLISH SCOPED CONTEXT</x:v>
      </x:c>
      <x:c r="E11" s="34" t="str">
        <x:f>IF(DECISIONS!B13="","",DECISIONS!K13)</x:f>
        <x:v>READY</x:v>
      </x:c>
      <x:c r="F11" s="34" t="str">
        <x:f>IF(AND(A11=IF(DECISIONS!B13="","",DECISIONS!B13),B11=IF(A11="","",IFERROR(VLOOKUP(A11,CLAIMS!$A$6:$B$205,2,FALSE),"INVALID CLAIM")),C11=IF(DECISIONS!A13="","",DECISIONS!A13),D11=IF(DECISIONS!B13="","",DECISIONS!C13),E11=IF(DECISIONS!B13="","",DECISIONS!K13)),"PASS","TAMPERED")</x:f>
        <x:v>PASS</x:v>
      </x:c>
    </x:row>
    <x:row r="12">
      <x:c r="A12" s="34" t="str">
        <x:f>IF(DECISIONS!B14="","",DECISIONS!B14)</x:f>
      </x:c>
      <x:c r="B12" s="34" t="str">
        <x:f>IF(A12="","",IFERROR(VLOOKUP(A12,CLAIMS!$A$6:$B$205,2,FALSE),"INVALID CLAIM"))</x:f>
      </x:c>
      <x:c r="C12" s="34" t="str">
        <x:f>IF(DECISIONS!A14="","",DECISIONS!A14)</x:f>
      </x:c>
      <x:c r="D12" s="34" t="str">
        <x:f>IF(DECISIONS!B14="","",DECISIONS!C14)</x:f>
      </x:c>
      <x:c r="E12" s="34" t="str">
        <x:f>IF(DECISIONS!B14="","",DECISIONS!K14)</x:f>
      </x:c>
      <x:c r="F12" s="34" t="str">
        <x:f>IF(AND(A12=IF(DECISIONS!B14="","",DECISIONS!B14),B12=IF(A12="","",IFERROR(VLOOKUP(A12,CLAIMS!$A$6:$B$205,2,FALSE),"INVALID CLAIM")),C12=IF(DECISIONS!A14="","",DECISIONS!A14),D12=IF(DECISIONS!B14="","",DECISIONS!C14),E12=IF(DECISIONS!B14="","",DECISIONS!K14)),"PASS","TAMPERED")</x:f>
        <x:v>PASS</x:v>
      </x:c>
    </x:row>
    <x:row r="13">
      <x:c r="A13" s="34" t="str">
        <x:f>IF(DECISIONS!B15="","",DECISIONS!B15)</x:f>
      </x:c>
      <x:c r="B13" s="34" t="str">
        <x:f>IF(A13="","",IFERROR(VLOOKUP(A13,CLAIMS!$A$6:$B$205,2,FALSE),"INVALID CLAIM"))</x:f>
      </x:c>
      <x:c r="C13" s="34" t="str">
        <x:f>IF(DECISIONS!A15="","",DECISIONS!A15)</x:f>
      </x:c>
      <x:c r="D13" s="34" t="str">
        <x:f>IF(DECISIONS!B15="","",DECISIONS!C15)</x:f>
      </x:c>
      <x:c r="E13" s="34" t="str">
        <x:f>IF(DECISIONS!B15="","",DECISIONS!K15)</x:f>
      </x:c>
      <x:c r="F13" s="34" t="str">
        <x:f>IF(AND(A13=IF(DECISIONS!B15="","",DECISIONS!B15),B13=IF(A13="","",IFERROR(VLOOKUP(A13,CLAIMS!$A$6:$B$205,2,FALSE),"INVALID CLAIM")),C13=IF(DECISIONS!A15="","",DECISIONS!A15),D13=IF(DECISIONS!B15="","",DECISIONS!C15),E13=IF(DECISIONS!B15="","",DECISIONS!K15)),"PASS","TAMPERED")</x:f>
        <x:v>PASS</x:v>
      </x:c>
    </x:row>
    <x:row r="14">
      <x:c r="A14" s="34" t="str">
        <x:f>IF(DECISIONS!B16="","",DECISIONS!B16)</x:f>
      </x:c>
      <x:c r="B14" s="34" t="str">
        <x:f>IF(A14="","",IFERROR(VLOOKUP(A14,CLAIMS!$A$6:$B$205,2,FALSE),"INVALID CLAIM"))</x:f>
      </x:c>
      <x:c r="C14" s="34" t="str">
        <x:f>IF(DECISIONS!A16="","",DECISIONS!A16)</x:f>
      </x:c>
      <x:c r="D14" s="34" t="str">
        <x:f>IF(DECISIONS!B16="","",DECISIONS!C16)</x:f>
      </x:c>
      <x:c r="E14" s="34" t="str">
        <x:f>IF(DECISIONS!B16="","",DECISIONS!K16)</x:f>
      </x:c>
      <x:c r="F14" s="34" t="str">
        <x:f>IF(AND(A14=IF(DECISIONS!B16="","",DECISIONS!B16),B14=IF(A14="","",IFERROR(VLOOKUP(A14,CLAIMS!$A$6:$B$205,2,FALSE),"INVALID CLAIM")),C14=IF(DECISIONS!A16="","",DECISIONS!A16),D14=IF(DECISIONS!B16="","",DECISIONS!C16),E14=IF(DECISIONS!B16="","",DECISIONS!K16)),"PASS","TAMPERED")</x:f>
        <x:v>PASS</x:v>
      </x:c>
    </x:row>
    <x:row r="15">
      <x:c r="A15" s="34" t="str">
        <x:f>IF(DECISIONS!B17="","",DECISIONS!B17)</x:f>
      </x:c>
      <x:c r="B15" s="34" t="str">
        <x:f>IF(A15="","",IFERROR(VLOOKUP(A15,CLAIMS!$A$6:$B$205,2,FALSE),"INVALID CLAIM"))</x:f>
      </x:c>
      <x:c r="C15" s="34" t="str">
        <x:f>IF(DECISIONS!A17="","",DECISIONS!A17)</x:f>
      </x:c>
      <x:c r="D15" s="34" t="str">
        <x:f>IF(DECISIONS!B17="","",DECISIONS!C17)</x:f>
      </x:c>
      <x:c r="E15" s="34" t="str">
        <x:f>IF(DECISIONS!B17="","",DECISIONS!K17)</x:f>
      </x:c>
      <x:c r="F15" s="34" t="str">
        <x:f>IF(AND(A15=IF(DECISIONS!B17="","",DECISIONS!B17),B15=IF(A15="","",IFERROR(VLOOKUP(A15,CLAIMS!$A$6:$B$205,2,FALSE),"INVALID CLAIM")),C15=IF(DECISIONS!A17="","",DECISIONS!A17),D15=IF(DECISIONS!B17="","",DECISIONS!C17),E15=IF(DECISIONS!B17="","",DECISIONS!K17)),"PASS","TAMPERED")</x:f>
        <x:v>PASS</x:v>
      </x:c>
    </x:row>
    <x:row r="16">
      <x:c r="A16" s="34" t="str">
        <x:f>IF(DECISIONS!B18="","",DECISIONS!B18)</x:f>
      </x:c>
      <x:c r="B16" s="34" t="str">
        <x:f>IF(A16="","",IFERROR(VLOOKUP(A16,CLAIMS!$A$6:$B$205,2,FALSE),"INVALID CLAIM"))</x:f>
      </x:c>
      <x:c r="C16" s="34" t="str">
        <x:f>IF(DECISIONS!A18="","",DECISIONS!A18)</x:f>
      </x:c>
      <x:c r="D16" s="34" t="str">
        <x:f>IF(DECISIONS!B18="","",DECISIONS!C18)</x:f>
      </x:c>
      <x:c r="E16" s="34" t="str">
        <x:f>IF(DECISIONS!B18="","",DECISIONS!K18)</x:f>
      </x:c>
      <x:c r="F16" s="34" t="str">
        <x:f>IF(AND(A16=IF(DECISIONS!B18="","",DECISIONS!B18),B16=IF(A16="","",IFERROR(VLOOKUP(A16,CLAIMS!$A$6:$B$205,2,FALSE),"INVALID CLAIM")),C16=IF(DECISIONS!A18="","",DECISIONS!A18),D16=IF(DECISIONS!B18="","",DECISIONS!C18),E16=IF(DECISIONS!B18="","",DECISIONS!K18)),"PASS","TAMPERED")</x:f>
        <x:v>PASS</x:v>
      </x:c>
    </x:row>
    <x:row r="17">
      <x:c r="A17" s="34" t="str">
        <x:f>IF(DECISIONS!B19="","",DECISIONS!B19)</x:f>
      </x:c>
      <x:c r="B17" s="34" t="str">
        <x:f>IF(A17="","",IFERROR(VLOOKUP(A17,CLAIMS!$A$6:$B$205,2,FALSE),"INVALID CLAIM"))</x:f>
      </x:c>
      <x:c r="C17" s="34" t="str">
        <x:f>IF(DECISIONS!A19="","",DECISIONS!A19)</x:f>
      </x:c>
      <x:c r="D17" s="34" t="str">
        <x:f>IF(DECISIONS!B19="","",DECISIONS!C19)</x:f>
      </x:c>
      <x:c r="E17" s="34" t="str">
        <x:f>IF(DECISIONS!B19="","",DECISIONS!K19)</x:f>
      </x:c>
      <x:c r="F17" s="34" t="str">
        <x:f>IF(AND(A17=IF(DECISIONS!B19="","",DECISIONS!B19),B17=IF(A17="","",IFERROR(VLOOKUP(A17,CLAIMS!$A$6:$B$205,2,FALSE),"INVALID CLAIM")),C17=IF(DECISIONS!A19="","",DECISIONS!A19),D17=IF(DECISIONS!B19="","",DECISIONS!C19),E17=IF(DECISIONS!B19="","",DECISIONS!K19)),"PASS","TAMPERED")</x:f>
        <x:v>PASS</x:v>
      </x:c>
    </x:row>
    <x:row r="18">
      <x:c r="A18" s="34" t="str">
        <x:f>IF(DECISIONS!B20="","",DECISIONS!B20)</x:f>
      </x:c>
      <x:c r="B18" s="34" t="str">
        <x:f>IF(A18="","",IFERROR(VLOOKUP(A18,CLAIMS!$A$6:$B$205,2,FALSE),"INVALID CLAIM"))</x:f>
      </x:c>
      <x:c r="C18" s="34" t="str">
        <x:f>IF(DECISIONS!A20="","",DECISIONS!A20)</x:f>
      </x:c>
      <x:c r="D18" s="34" t="str">
        <x:f>IF(DECISIONS!B20="","",DECISIONS!C20)</x:f>
      </x:c>
      <x:c r="E18" s="34" t="str">
        <x:f>IF(DECISIONS!B20="","",DECISIONS!K20)</x:f>
      </x:c>
      <x:c r="F18" s="34" t="str">
        <x:f>IF(AND(A18=IF(DECISIONS!B20="","",DECISIONS!B20),B18=IF(A18="","",IFERROR(VLOOKUP(A18,CLAIMS!$A$6:$B$205,2,FALSE),"INVALID CLAIM")),C18=IF(DECISIONS!A20="","",DECISIONS!A20),D18=IF(DECISIONS!B20="","",DECISIONS!C20),E18=IF(DECISIONS!B20="","",DECISIONS!K20)),"PASS","TAMPERED")</x:f>
        <x:v>PASS</x:v>
      </x:c>
    </x:row>
    <x:row r="19">
      <x:c r="A19" s="34" t="str">
        <x:f>IF(DECISIONS!B21="","",DECISIONS!B21)</x:f>
      </x:c>
      <x:c r="B19" s="34" t="str">
        <x:f>IF(A19="","",IFERROR(VLOOKUP(A19,CLAIMS!$A$6:$B$205,2,FALSE),"INVALID CLAIM"))</x:f>
      </x:c>
      <x:c r="C19" s="34" t="str">
        <x:f>IF(DECISIONS!A21="","",DECISIONS!A21)</x:f>
      </x:c>
      <x:c r="D19" s="34" t="str">
        <x:f>IF(DECISIONS!B21="","",DECISIONS!C21)</x:f>
      </x:c>
      <x:c r="E19" s="34" t="str">
        <x:f>IF(DECISIONS!B21="","",DECISIONS!K21)</x:f>
      </x:c>
      <x:c r="F19" s="34" t="str">
        <x:f>IF(AND(A19=IF(DECISIONS!B21="","",DECISIONS!B21),B19=IF(A19="","",IFERROR(VLOOKUP(A19,CLAIMS!$A$6:$B$205,2,FALSE),"INVALID CLAIM")),C19=IF(DECISIONS!A21="","",DECISIONS!A21),D19=IF(DECISIONS!B21="","",DECISIONS!C21),E19=IF(DECISIONS!B21="","",DECISIONS!K21)),"PASS","TAMPERED")</x:f>
        <x:v>PASS</x:v>
      </x:c>
    </x:row>
    <x:row r="20">
      <x:c r="A20" s="34" t="str">
        <x:f>IF(DECISIONS!B22="","",DECISIONS!B22)</x:f>
      </x:c>
      <x:c r="B20" s="34" t="str">
        <x:f>IF(A20="","",IFERROR(VLOOKUP(A20,CLAIMS!$A$6:$B$205,2,FALSE),"INVALID CLAIM"))</x:f>
      </x:c>
      <x:c r="C20" s="34" t="str">
        <x:f>IF(DECISIONS!A22="","",DECISIONS!A22)</x:f>
      </x:c>
      <x:c r="D20" s="34" t="str">
        <x:f>IF(DECISIONS!B22="","",DECISIONS!C22)</x:f>
      </x:c>
      <x:c r="E20" s="34" t="str">
        <x:f>IF(DECISIONS!B22="","",DECISIONS!K22)</x:f>
      </x:c>
      <x:c r="F20" s="34" t="str">
        <x:f>IF(AND(A20=IF(DECISIONS!B22="","",DECISIONS!B22),B20=IF(A20="","",IFERROR(VLOOKUP(A20,CLAIMS!$A$6:$B$205,2,FALSE),"INVALID CLAIM")),C20=IF(DECISIONS!A22="","",DECISIONS!A22),D20=IF(DECISIONS!B22="","",DECISIONS!C22),E20=IF(DECISIONS!B22="","",DECISIONS!K22)),"PASS","TAMPERED")</x:f>
        <x:v>PASS</x:v>
      </x:c>
    </x:row>
    <x:row r="21">
      <x:c r="A21" s="34" t="str">
        <x:f>IF(DECISIONS!B23="","",DECISIONS!B23)</x:f>
      </x:c>
      <x:c r="B21" s="34" t="str">
        <x:f>IF(A21="","",IFERROR(VLOOKUP(A21,CLAIMS!$A$6:$B$205,2,FALSE),"INVALID CLAIM"))</x:f>
      </x:c>
      <x:c r="C21" s="34" t="str">
        <x:f>IF(DECISIONS!A23="","",DECISIONS!A23)</x:f>
      </x:c>
      <x:c r="D21" s="34" t="str">
        <x:f>IF(DECISIONS!B23="","",DECISIONS!C23)</x:f>
      </x:c>
      <x:c r="E21" s="34" t="str">
        <x:f>IF(DECISIONS!B23="","",DECISIONS!K23)</x:f>
      </x:c>
      <x:c r="F21" s="34" t="str">
        <x:f>IF(AND(A21=IF(DECISIONS!B23="","",DECISIONS!B23),B21=IF(A21="","",IFERROR(VLOOKUP(A21,CLAIMS!$A$6:$B$205,2,FALSE),"INVALID CLAIM")),C21=IF(DECISIONS!A23="","",DECISIONS!A23),D21=IF(DECISIONS!B23="","",DECISIONS!C23),E21=IF(DECISIONS!B23="","",DECISIONS!K23)),"PASS","TAMPERED")</x:f>
        <x:v>PASS</x:v>
      </x:c>
    </x:row>
    <x:row r="22">
      <x:c r="A22" s="34" t="str">
        <x:f>IF(DECISIONS!B24="","",DECISIONS!B24)</x:f>
      </x:c>
      <x:c r="B22" s="34" t="str">
        <x:f>IF(A22="","",IFERROR(VLOOKUP(A22,CLAIMS!$A$6:$B$205,2,FALSE),"INVALID CLAIM"))</x:f>
      </x:c>
      <x:c r="C22" s="34" t="str">
        <x:f>IF(DECISIONS!A24="","",DECISIONS!A24)</x:f>
      </x:c>
      <x:c r="D22" s="34" t="str">
        <x:f>IF(DECISIONS!B24="","",DECISIONS!C24)</x:f>
      </x:c>
      <x:c r="E22" s="34" t="str">
        <x:f>IF(DECISIONS!B24="","",DECISIONS!K24)</x:f>
      </x:c>
      <x:c r="F22" s="34" t="str">
        <x:f>IF(AND(A22=IF(DECISIONS!B24="","",DECISIONS!B24),B22=IF(A22="","",IFERROR(VLOOKUP(A22,CLAIMS!$A$6:$B$205,2,FALSE),"INVALID CLAIM")),C22=IF(DECISIONS!A24="","",DECISIONS!A24),D22=IF(DECISIONS!B24="","",DECISIONS!C24),E22=IF(DECISIONS!B24="","",DECISIONS!K24)),"PASS","TAMPERED")</x:f>
        <x:v>PASS</x:v>
      </x:c>
    </x:row>
    <x:row r="23">
      <x:c r="A23" s="34" t="str">
        <x:f>IF(DECISIONS!B25="","",DECISIONS!B25)</x:f>
      </x:c>
      <x:c r="B23" s="34" t="str">
        <x:f>IF(A23="","",IFERROR(VLOOKUP(A23,CLAIMS!$A$6:$B$205,2,FALSE),"INVALID CLAIM"))</x:f>
      </x:c>
      <x:c r="C23" s="34" t="str">
        <x:f>IF(DECISIONS!A25="","",DECISIONS!A25)</x:f>
      </x:c>
      <x:c r="D23" s="34" t="str">
        <x:f>IF(DECISIONS!B25="","",DECISIONS!C25)</x:f>
      </x:c>
      <x:c r="E23" s="34" t="str">
        <x:f>IF(DECISIONS!B25="","",DECISIONS!K25)</x:f>
      </x:c>
      <x:c r="F23" s="34" t="str">
        <x:f>IF(AND(A23=IF(DECISIONS!B25="","",DECISIONS!B25),B23=IF(A23="","",IFERROR(VLOOKUP(A23,CLAIMS!$A$6:$B$205,2,FALSE),"INVALID CLAIM")),C23=IF(DECISIONS!A25="","",DECISIONS!A25),D23=IF(DECISIONS!B25="","",DECISIONS!C25),E23=IF(DECISIONS!B25="","",DECISIONS!K25)),"PASS","TAMPERED")</x:f>
        <x:v>PASS</x:v>
      </x:c>
    </x:row>
    <x:row r="25">
      <x:c r="A25" s="26" t="str">
        <x:v>Governed counts</x:v>
      </x:c>
      <x:c r="B25" s="26" t="str">
        <x:v>Derived from DECISIONS / CONFLICTS</x:v>
      </x:c>
    </x:row>
    <x:row r="26">
      <x:c r="A26" t="str">
        <x:v>Publishable READY</x:v>
      </x:c>
      <x:c r="B26" t="n">
        <x:f>COUNTIFS(DECISIONS!$K$6:$K$205,"READY",DECISIONS!$C$6:$C$205,"PUBLISH SERVICE FACT")+COUNTIFS(DECISIONS!$K$6:$K$205,"READY",DECISIONS!$C$6:$C$205,"PUBLISH OFFICIAL STATUS")+COUNTIFS(DECISIONS!$K$6:$K$205,"READY",DECISIONS!$C$6:$C$205,"PUBLISH SCOPED CONTEXT")</x:f>
        <x:v>3</x:v>
      </x:c>
    </x:row>
    <x:row r="27">
      <x:c r="A27" t="str">
        <x:v>Reference/discovery READY</x:v>
      </x:c>
      <x:c r="B27" t="n">
        <x:f>COUNTIFS(DECISIONS!$K$6:$K$205,"READY",DECISIONS!$C$6:$C$205,"REFERENCE ONLY")+COUNTIFS(DECISIONS!$K$6:$K$205,"READY",DECISIONS!$C$6:$C$205,"DISCOVERY ONLY")</x:f>
        <x:v>2</x:v>
      </x:c>
    </x:row>
    <x:row r="28">
      <x:c r="A28" t="str">
        <x:v>Escalate / refuse READY</x:v>
      </x:c>
      <x:c r="B28" t="n">
        <x:f>COUNTIFS(DECISIONS!$K$6:$K$205,"READY",DECISIONS!$C$6:$C$205,"ESCALATE")+COUNTIFS(DECISIONS!$K$6:$K$205,"READY",DECISIONS!$C$6:$C$205,"REFUSE STRONGER CLAIM")</x:f>
        <x:v>3</x:v>
      </x:c>
    </x:row>
    <x:row r="29">
      <x:c r="A29" t="str">
        <x:v>Open material conflicts</x:v>
      </x:c>
      <x:c r="B29" t="n">
        <x:f>COUNTIFS(CONFLICTS!$H$6:$H$205,"YES",CONFLICTS!$I$6:$I$205,"OPEN",CONFLICTS!$R$6:$R$205,"VALID")</x:f>
        <x:v>2</x:v>
      </x:c>
    </x:row>
    <x:row r="32">
      <x:c r="A32" s="26" t="str">
        <x:v>Selected governed next action</x:v>
      </x:c>
      <x:c r="B32" s="26" t="str">
        <x:v>Value</x:v>
      </x:c>
    </x:row>
    <x:row r="33">
      <x:c r="A33" t="str">
        <x:v>Action ID</x:v>
      </x:c>
      <x:c r="B33" s="17" t="str">
        <x:v>AC03</x:v>
      </x:c>
    </x:row>
    <x:row r="34">
      <x:c r="A34" t="str">
        <x:v>Claim ID</x:v>
      </x:c>
      <x:c r="B34" t="str">
        <x:f>IFERROR(VLOOKUP(B33,ACTION!$A$6:$L$205,2,FALSE),"INVALID ACTION")</x:f>
        <x:v>C03</x:v>
      </x:c>
    </x:row>
    <x:row r="35">
      <x:c r="A35" t="str">
        <x:v>Decision ID</x:v>
      </x:c>
      <x:c r="B35" t="str">
        <x:f>IFERROR(VLOOKUP(B33,ACTION!$A$6:$L$205,3,FALSE),"INVALID ACTION")</x:f>
        <x:v>D003</x:v>
      </x:c>
    </x:row>
    <x:row r="36">
      <x:c r="A36" t="str">
        <x:v>Action statement</x:v>
      </x:c>
      <x:c r="B36" t="str">
        <x:f>IFERROR(VLOOKUP(B33,ACTION!$A$6:$L$205,5,FALSE),"INVALID ACTION")</x:f>
        <x:v>Do not publish a precise rapid-access claim until CF01 is resolved.</x:v>
      </x:c>
    </x:row>
    <x:row r="37">
      <x:c r="A37" t="str">
        <x:v>Readiness</x:v>
      </x:c>
      <x:c r="B37" t="str">
        <x:f>IFERROR(VLOOKUP(B33,ACTION!$A$6:$L$205,12,FALSE),"NOT READY")</x:f>
        <x:v>READY</x:v>
      </x:c>
    </x:row>
    <x:row r="38">
      <x:c r="A38" t="str">
        <x:v>Owner</x:v>
      </x:c>
      <x:c r="B38" t="str">
        <x:f>IFERROR(VLOOKUP(B33,ACTION!$A$6:$L$205,6,FALSE),"")</x:f>
        <x:v>Founder / reviewer</x:v>
      </x:c>
    </x:row>
    <x:row r="39">
      <x:c r="A39" t="str">
        <x:v>Review trigger</x:v>
      </x:c>
      <x:c r="B39" t="str">
        <x:f>IFERROR(VLOOKUP(B33,ACTION!$A$6:$L$205,7,FALSE),"")</x:f>
        <x:v>Resolve CF01</x:v>
      </x:c>
    </x:row>
    <x:row r="41">
      <x:c r="A41" t="str">
        <x:v>Action link control</x:v>
      </x:c>
      <x:c r="B41" t="str">
        <x:f>IF(AND(B34=IFERROR(VLOOKUP(B33,ACTION!$A$6:$L$205,2,FALSE),"INVALID ACTION"),B35=IFERROR(VLOOKUP(B33,ACTION!$A$6:$L$205,3,FALSE),"INVALID ACTION"),B36=IFERROR(VLOOKUP(B33,ACTION!$A$6:$L$205,5,FALSE),"INVALID ACTION"),B37=IFERROR(VLOOKUP(B33,ACTION!$A$6:$L$205,12,FALSE),"NOT READY"),B38=IFERROR(VLOOKUP(B33,ACTION!$A$6:$L$205,6,FALSE),""),B39=IFERROR(VLOOKUP(B33,ACTION!$A$6:$L$205,7,FALSE),"")),"PASS","TAMPERED")</x:f>
        <x:v>PASS</x:v>
      </x:c>
    </x:row>
    <x:row r="42">
      <x:c r="A42" t="str">
        <x:v>Prohibited inference</x:v>
      </x:c>
      <x:c r="B42" t="str">
        <x:v>Do not infer patient suitability, efficacy, safety, clinical superiority or outcomes from service pages, reviews, visibility or administrative status alone.</x:v>
      </x:c>
    </x:row>
    <x:row r="43">
      <x:c r="A43" t="str">
        <x:v>Share state</x:v>
      </x:c>
      <x:c r="B43" t="str">
        <x:f>IF(AND(COUNTIF(SCOPE!$F$4:$F$11,"READY")=8,COUNTIF(F4:F23,"TAMPERED")=0,B41="PASS",B37="READY",B38&lt;&gt;"",B39&lt;&gt;"",B42&lt;&gt;""),"READY TO SHARE","NOT READY")</x:f>
        <x:v>READY TO SHARE</x:v>
      </x:c>
    </x:row>
  </x:sheetData>
  <x:mergeCells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  <x:col min="11" max="11" width="30" hidden="0" customWidth="1"/>
  </x:cols>
  <x:sheetData>
    <x:row r="1">
      <x:c r="A1" s="4" t="str">
        <x:v>Source role</x:v>
      </x:c>
      <x:c r="B1" s="4" t="str">
        <x:v>Claim type</x:v>
      </x:c>
      <x:c r="C1" s="4" t="str">
        <x:v>Evidence state</x:v>
      </x:c>
      <x:c r="D1" s="4" t="str">
        <x:v>Freshness</x:v>
      </x:c>
      <x:c r="E1" s="4" t="str">
        <x:v>Jurisdiction fit</x:v>
      </x:c>
      <x:c r="F1" s="4" t="str">
        <x:v>Conflict type</x:v>
      </x:c>
      <x:c r="G1" s="4" t="str">
        <x:v>Material</x:v>
      </x:c>
      <x:c r="H1" s="4" t="str">
        <x:v>Conflict status</x:v>
      </x:c>
      <x:c r="I1" s="4" t="str">
        <x:v>Specialist review</x:v>
      </x:c>
      <x:c r="J1" s="4" t="str">
        <x:v>Decision state</x:v>
      </x:c>
      <x:c r="K1" s="4" t="str">
        <x:v>Action type</x:v>
      </x:c>
    </x:row>
    <x:row r="2">
      <x:c r="A2" t="str">
        <x:v>REGULATOR / OFFICIAL REGISTER</x:v>
      </x:c>
      <x:c r="B2" t="str">
        <x:v>SERVICE EXISTS / IS OFFERED</x:v>
      </x:c>
      <x:c r="C2" t="str">
        <x:v>OBSERVED</x:v>
      </x:c>
      <x:c r="D2" t="str">
        <x:v>CURRENT</x:v>
      </x:c>
      <x:c r="E2" t="str">
        <x:v>YES</x:v>
      </x:c>
      <x:c r="F2" t="str">
        <x:v>SOURCE ROLE</x:v>
      </x:c>
      <x:c r="G2" t="str">
        <x:v>YES</x:v>
      </x:c>
      <x:c r="H2" t="str">
        <x:v>OPEN</x:v>
      </x:c>
      <x:c r="I2" t="str">
        <x:v>NOT REQUIRED FOR THIS CLAIM</x:v>
      </x:c>
      <x:c r="J2" t="str">
        <x:v>PUBLISH SERVICE FACT</x:v>
      </x:c>
      <x:c r="K2" t="str">
        <x:v>SERVICE / ACCESS CONTENT</x:v>
      </x:c>
    </x:row>
    <x:row r="3">
      <x:c r="A3" t="str">
        <x:v>CLINICAL GUIDELINE / EVIDENCE STANDARD</x:v>
      </x:c>
      <x:c r="B3" t="str">
        <x:v>ACCESS / AVAILABILITY</x:v>
      </x:c>
      <x:c r="C3" t="str">
        <x:v>INFERRED</x:v>
      </x:c>
      <x:c r="D3" t="str">
        <x:v>STALE</x:v>
      </x:c>
      <x:c r="E3" t="str">
        <x:v>NO</x:v>
      </x:c>
      <x:c r="F3" t="str">
        <x:v>FRESHNESS</x:v>
      </x:c>
      <x:c r="G3" t="str">
        <x:v>NO</x:v>
      </x:c>
      <x:c r="H3" t="str">
        <x:v>RESOLVED</x:v>
      </x:c>
      <x:c r="I3" t="str">
        <x:v>COMPLETED</x:v>
      </x:c>
      <x:c r="J3" t="str">
        <x:v>PUBLISH OFFICIAL STATUS</x:v>
      </x:c>
      <x:c r="K3" t="str">
        <x:v>OFFICIAL STATUS UPDATE</x:v>
      </x:c>
    </x:row>
    <x:row r="4">
      <x:c r="A4" t="str">
        <x:v>PROVIDER FIRST-PARTY PAGE</x:v>
      </x:c>
      <x:c r="B4" t="str">
        <x:v>REGULATORY / REGISTRATION STATUS</x:v>
      </x:c>
      <x:c r="C4" t="str">
        <x:v>UNRESOLVED</x:v>
      </x:c>
      <x:c r="D4" t="str">
        <x:v>NOT CHECKED</x:v>
      </x:c>
      <x:c r="E4" t="str">
        <x:v>UNCLEAR</x:v>
      </x:c>
      <x:c r="F4" t="str">
        <x:v>JURISDICTION</x:v>
      </x:c>
      <x:c r="H4" t="str">
        <x:v>ACCEPTED UNCERTAINTY</x:v>
      </x:c>
      <x:c r="I4" t="str">
        <x:v>REQUIRED / NOT COMPLETED</x:v>
      </x:c>
      <x:c r="J4" t="str">
        <x:v>PUBLISH SCOPED CONTEXT</x:v>
      </x:c>
      <x:c r="K4" t="str">
        <x:v>SCOPED EVIDENCE CONTEXT</x:v>
      </x:c>
    </x:row>
    <x:row r="5">
      <x:c r="A5" t="str">
        <x:v>MANUFACTURER / PRODUCT PAGE</x:v>
      </x:c>
      <x:c r="B5" t="str">
        <x:v>CLINICAL EFFICACY / EFFECT</x:v>
      </x:c>
      <x:c r="F5" t="str">
        <x:v>CLAIM SCOPE</x:v>
      </x:c>
      <x:c r="J5" t="str">
        <x:v>REFERENCE ONLY</x:v>
      </x:c>
      <x:c r="K5" t="str">
        <x:v>EXPERIENCE RESEARCH</x:v>
      </x:c>
    </x:row>
    <x:row r="6">
      <x:c r="A6" t="str">
        <x:v>REVIEW / FORUM / TESTIMONIAL</x:v>
      </x:c>
      <x:c r="B6" t="str">
        <x:v>SAFETY</x:v>
      </x:c>
      <x:c r="F6" t="str">
        <x:v>AVAILABILITY</x:v>
      </x:c>
      <x:c r="J6" t="str">
        <x:v>DISCOVERY ONLY</x:v>
      </x:c>
      <x:c r="K6" t="str">
        <x:v>DISCOVERY RESEARCH</x:v>
      </x:c>
    </x:row>
    <x:row r="7">
      <x:c r="A7" t="str">
        <x:v>SEARCH / VISIBILITY OBSERVATION</x:v>
      </x:c>
      <x:c r="B7" t="str">
        <x:v>PATIENT ELIGIBILITY / SUITABILITY</x:v>
      </x:c>
      <x:c r="F7" t="str">
        <x:v>ELIGIBILITY</x:v>
      </x:c>
      <x:c r="J7" t="str">
        <x:v>ESCALATE</x:v>
      </x:c>
      <x:c r="K7" t="str">
        <x:v>SPECIALIST ESCALATION</x:v>
      </x:c>
    </x:row>
    <x:row r="8">
      <x:c r="A8" t="str">
        <x:v>UK ADVERTISING / CLAIMS GOVERNANCE</x:v>
      </x:c>
      <x:c r="B8" t="str">
        <x:v>VISIBILITY / DISCOVERY</x:v>
      </x:c>
      <x:c r="F8" t="str">
        <x:v>EFFECT / SAFETY</x:v>
      </x:c>
      <x:c r="J8" t="str">
        <x:v>REFUSE STRONGER CLAIM</x:v>
      </x:c>
      <x:c r="K8" t="str">
        <x:v>NO PUBLICATION / MONITOR</x:v>
      </x:c>
    </x:row>
    <x:row r="9">
      <x:c r="B9" t="str">
        <x:v>EXPERIENCE SIGNAL</x:v>
      </x:c>
      <x:c r="F9" t="str">
        <x:v>EVIDENCE QUALITY</x:v>
      </x:c>
    </x:row>
    <x:row r="10">
      <x:c r="B10" t="str">
        <x:v>PUBLIC MARKETING / ADVERTISING CLAIM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42" hidden="0" customWidth="1"/>
    <x:col min="4" max="4" width="34" hidden="0" customWidth="1"/>
    <x:col min="5" max="5" width="16" hidden="0" customWidth="1"/>
    <x:col min="6" max="6" width="24" hidden="0" customWidth="1"/>
    <x:col min="7" max="7" width="40" hidden="0" customWidth="1"/>
    <x:col min="8" max="8" width="52" hidden="0" customWidth="1"/>
    <x:col min="9" max="9" width="46" hidden="0" customWidth="1"/>
    <x:col min="10" max="10" width="42" hidden="0" customWidth="1"/>
    <x:col min="11" max="11" width="48" hidden="0" customWidth="1"/>
    <x:col min="12" max="12" width="42" hidden="0" customWidth="1"/>
    <x:col min="13" max="13" width="50" hidden="0" customWidth="1"/>
    <x:col min="14" max="14" width="34" hidden="0" customWidth="1"/>
  </x:cols>
  <x:sheetData>
    <x:row r="1">
      <x:c r="A1" s="33" t="str">
        <x:v>Research ID</x:v>
      </x:c>
      <x:c r="B1" s="33" t="str">
        <x:v>Audience / JTBD</x:v>
      </x:c>
      <x:c r="C1" s="33" t="str">
        <x:v>Pain / root cause</x:v>
      </x:c>
      <x:c r="D1" s="33" t="str">
        <x:v>Query territory</x:v>
      </x:c>
      <x:c r="E1" s="33" t="str">
        <x:v>UK monthly volume*</x:v>
      </x:c>
      <x:c r="F1" s="33" t="str">
        <x:v>Intent</x:v>
      </x:c>
      <x:c r="G1" s="33" t="str">
        <x:v>Entity relationship</x:v>
      </x:c>
      <x:c r="H1" s="33" t="str">
        <x:v>Current SERP / benchmark pattern</x:v>
      </x:c>
      <x:c r="I1" s="33" t="str">
        <x:v>Evidence risk</x:v>
      </x:c>
      <x:c r="J1" s="33" t="str">
        <x:v>Strategic value</x:v>
      </x:c>
      <x:c r="K1" s="33" t="str">
        <x:v>Recommended solution</x:v>
      </x:c>
      <x:c r="L1" s="33" t="str">
        <x:v>Canonical owner rule</x:v>
      </x:c>
      <x:c r="M1" s="33" t="str">
        <x:v>Source / benchmark</x:v>
      </x:c>
      <x:c r="N1" s="33" t="str">
        <x:v>Governance note</x:v>
      </x:c>
    </x:row>
    <x:row r="3">
      <x:c r="A3" s="41" t="str">
        <x:v>*Semrush UK volumes are a directional snapshot captured 2026-08-18. Zero/low exact-query volume does not mean the decision is low-value or low-risk. This sheet is non-governing and cannot upgrade evidence or claim permission.</x:v>
      </x:c>
      <x:c r="B3" s="41"/>
      <x:c r="C3" s="41"/>
      <x:c r="D3" s="41"/>
      <x:c r="E3" s="41"/>
      <x:c r="F3" s="41"/>
      <x:c r="G3" s="41"/>
      <x:c r="H3" s="41"/>
      <x:c r="I3" s="41"/>
      <x:c r="J3" s="41"/>
      <x:c r="K3" s="41"/>
      <x:c r="L3" s="41"/>
      <x:c r="M3" s="41"/>
      <x:c r="N3" s="41"/>
    </x:row>
    <x:row r="6">
      <x:c r="A6" s="37" t="str">
        <x:v>R01</x:v>
      </x:c>
      <x:c r="B6" s="37" t="str">
        <x:v>Healthcare marketer / growth lead</x:v>
      </x:c>
      <x:c r="C6" s="37" t="str">
        <x:v>Needs patient discovery without weakening claim quality</x:v>
      </x:c>
      <x:c r="D6" s="37" t="str">
        <x:v>healthcare SEO</x:v>
      </x:c>
      <x:c r="E6" s="38" t="n">
        <x:v>1000</x:v>
      </x:c>
      <x:c r="F6" s="37" t="str">
        <x:v>Commercial + informational</x:v>
      </x:c>
      <x:c r="G6" s="37" t="str">
        <x:v>patient -&gt; query -&gt; provider -&gt; service page</x:v>
      </x:c>
      <x:c r="H6" s="37" t="str">
        <x:v>UK SERP is heavily agency/service-guide led (Healthcare SEO UK, Medico Digital, Siteimprove, clinic/SEO agencies).</x:v>
      </x:c>
      <x:c r="I6" s="37" t="str">
        <x:v>SEO advice can imply that visibility/trust signals prove healthcare quality.</x:v>
      </x:c>
      <x:c r="J6" s="37" t="str">
        <x:v>Large acquisition demand; A58 contributes the missing claim-permission layer.</x:v>
      </x:c>
      <x:c r="K6" s="37" t="str">
        <x:v>Keep SEO tactics downstream of evidence permission; link to A58 when claims become consequential.</x:v>
      </x:c>
      <x:c r="L6" s="37" t="str">
        <x:v>Do not create an A58 variant for the head term.</x:v>
      </x:c>
      <x:c r="M6" s="37" t="str">
        <x:v>Semrush UK keyword/SERP snapshot, 2026-08-18</x:v>
      </x:c>
      <x:c r="N6" s="37" t="str">
        <x:v>Directional volume; not a forecast.</x:v>
      </x:c>
    </x:row>
    <x:row r="7">
      <x:c r="A7" s="37" t="str">
        <x:v>R02</x:v>
      </x:c>
      <x:c r="B7" s="37" t="str">
        <x:v>Content lead</x:v>
      </x:c>
      <x:c r="C7" s="37" t="str">
        <x:v>Needs useful content that can survive compliance/review</x:v>
      </x:c>
      <x:c r="D7" s="37" t="str">
        <x:v>healthcare content marketing</x:v>
      </x:c>
      <x:c r="E7" s="38" t="n">
        <x:v>320</x:v>
      </x:c>
      <x:c r="F7" s="37" t="str">
        <x:v>Informational</x:v>
      </x:c>
      <x:c r="G7" s="37" t="str">
        <x:v>content -&gt; claim -&gt; evidence -&gt; reviewer</x:v>
      </x:c>
      <x:c r="H7" s="37" t="str">
        <x:v>Content-marketing pages focus on topics, channels, trust and conversion more than claim-level evidence permissions.</x:v>
      </x:c>
      <x:c r="I7" s="37" t="str">
        <x:v>Content can become a scaled publication engine for unsupported health claims.</x:v>
      </x:c>
      <x:c r="J7" s="37" t="str">
        <x:v>High commercial value if claim governance is embedded before production.</x:v>
      </x:c>
      <x:c r="K7" s="37" t="str">
        <x:v>Use a claim ledger + source-role permission before drafting consequential statements.</x:v>
      </x:c>
      <x:c r="L7" s="37" t="str">
        <x:v>Consolidate governance under A58; do not spin out keyword variants.</x:v>
      </x:c>
      <x:c r="M7" s="37" t="str">
        <x:v>Semrush UK keyword snapshot, 2026-08-18</x:v>
      </x:c>
      <x:c r="N7" s="37" t="str">
        <x:v>Human-first anti-spam gate applies.</x:v>
      </x:c>
    </x:row>
    <x:row r="8">
      <x:c r="A8" s="37" t="str">
        <x:v>R03</x:v>
      </x:c>
      <x:c r="B8" s="37" t="str">
        <x:v>Founder / market analyst</x:v>
      </x:c>
      <x:c r="C8" s="37" t="str">
        <x:v>Needs a defensible view of demand, users and alternatives</x:v>
      </x:c>
      <x:c r="D8" s="37" t="str">
        <x:v>healthcare market research</x:v>
      </x:c>
      <x:c r="E8" s="38" t="n">
        <x:v>320</x:v>
      </x:c>
      <x:c r="F8" s="37" t="str">
        <x:v>Informational / commercial</x:v>
      </x:c>
      <x:c r="G8" s="37" t="str">
        <x:v>market -&gt; stakeholder -&gt; need -&gt; evidence -&gt; decision</x:v>
      </x:c>
      <x:c r="H8" s="37" t="str">
        <x:v>SERP is dominated by research firms, MRS/BHBIA-type resources and NHS Innovation market-research guidance.</x:v>
      </x:c>
      <x:c r="I8" s="37" t="str">
        <x:v>Market research outputs can be mistaken for clinical evidence or representative outcomes.</x:v>
      </x:c>
      <x:c r="J8" s="37" t="str">
        <x:v>Strong bridge between competitive intelligence and healthcare-specific research ethics.</x:v>
      </x:c>
      <x:c r="K8" s="37" t="str">
        <x:v>Separate business-market evidence from clinical claims; map the right respondent to the right question.</x:v>
      </x:c>
      <x:c r="L8" s="37" t="str">
        <x:v>A58 owns evidence permission; broader market-research guidance stays linked context.</x:v>
      </x:c>
      <x:c r="M8" s="37" t="str">
        <x:v>Semrush UK SERP + NHS Innovation + BHBIA</x:v>
      </x:c>
      <x:c r="N8" s="37" t="str">
        <x:v>Research is not promotion; audience/question fit matters.</x:v>
      </x:c>
    </x:row>
    <x:row r="9">
      <x:c r="A9" s="37" t="str">
        <x:v>R04</x:v>
      </x:c>
      <x:c r="B9" s="37" t="str">
        <x:v>Compliance / operations reviewer</x:v>
      </x:c>
      <x:c r="C9" s="37" t="str">
        <x:v>Needs to establish whether a regulated activity/status is current</x:v>
      </x:c>
      <x:c r="D9" s="37" t="str">
        <x:v>CQC regulated activities</x:v>
      </x:c>
      <x:c r="E9" s="38" t="n">
        <x:v>320</x:v>
      </x:c>
      <x:c r="F9" s="37" t="str">
        <x:v>Informational</x:v>
      </x:c>
      <x:c r="G9" s="37" t="str">
        <x:v>provider -&gt; regulated activity -&gt; CQC</x:v>
      </x:c>
      <x:c r="H9" s="37" t="str">
        <x:v>Official CQC pages dominate entity authority; commercial pages should not paraphrase beyond the official record.</x:v>
      </x:c>
      <x:c r="I9" s="37" t="str">
        <x:v>Administrative status is easily laundered into quality/outcome claims.</x:v>
      </x:c>
      <x:c r="J9" s="37" t="str">
        <x:v>High-value authority entity for England provider-status questions.</x:v>
      </x:c>
      <x:c r="K9" s="37" t="str">
        <x:v>Use official status as a scoped fact only; keep clinical quality separate.</x:v>
      </x:c>
      <x:c r="L9" s="37" t="str">
        <x:v>Official status questions should link to CQC, not trigger duplicate SERPIFAI pages.</x:v>
      </x:c>
      <x:c r="M9" s="37" t="str">
        <x:v>Semrush UK keyword snapshot + CQC</x:v>
      </x:c>
      <x:c r="N9" s="37" t="str">
        <x:v>Official ≠ universal authority.</x:v>
      </x:c>
    </x:row>
    <x:row r="10">
      <x:c r="A10" s="37" t="str">
        <x:v>R05</x:v>
      </x:c>
      <x:c r="B10" s="37" t="str">
        <x:v>Competitive-intelligence lead</x:v>
      </x:c>
      <x:c r="C10" s="37" t="str">
        <x:v>Needs to compare visible providers without over-claiming</x:v>
      </x:c>
      <x:c r="D10" s="37" t="str">
        <x:v>healthcare competitor analysis</x:v>
      </x:c>
      <x:c r="E10" s="38" t="n">
        <x:v>20</x:v>
      </x:c>
      <x:c r="F10" s="37" t="str">
        <x:v>Informational</x:v>
      </x:c>
      <x:c r="G10" s="37" t="str">
        <x:v>competitor candidate -&gt; source -&gt; claim permission -&gt; action</x:v>
      </x:c>
      <x:c r="H10" s="37" t="str">
        <x:v>Low-volume exact phrase; existing content often collapses visibility, service breadth and reputation into one comparison.</x:v>
      </x:c>
      <x:c r="I10" s="37" t="str">
        <x:v>Small query volume can still represent high-value strategic work.</x:v>
      </x:c>
      <x:c r="J10" s="37" t="str">
        <x:v>A58 can own the governance layer while adjacent competitor-selection articles own role qualification.</x:v>
      </x:c>
      <x:c r="K10" s="37" t="str">
        <x:v>Qualify source role and claim permission before competitor benchmarking.</x:v>
      </x:c>
      <x:c r="L10" s="37" t="str">
        <x:v>Keep A58 canonical; consolidate variants.</x:v>
      </x:c>
      <x:c r="M10" s="37" t="str">
        <x:v>Semrush UK keyword snapshot, 2026-08-18</x:v>
      </x:c>
      <x:c r="N10" s="37" t="str">
        <x:v>Do not optimize by manufacturing near-duplicate URLs.</x:v>
      </x:c>
    </x:row>
    <x:row r="11">
      <x:c r="A11" s="37" t="str">
        <x:v>R06</x:v>
      </x:c>
      <x:c r="B11" s="37" t="str">
        <x:v>Marketing/compliance owner</x:v>
      </x:c>
      <x:c r="C11" s="37" t="str">
        <x:v>Needs to know what public treatment/service marketing may say</x:v>
      </x:c>
      <x:c r="D11" s="37" t="str">
        <x:v>healthcare marketing compliance</x:v>
      </x:c>
      <x:c r="E11" s="38" t="n">
        <x:v>10</x:v>
      </x:c>
      <x:c r="F11" s="37" t="str">
        <x:v>Informational / commercial</x:v>
      </x:c>
      <x:c r="G11" s="37" t="str">
        <x:v>marketing claim -&gt; MHRA/CAP -&gt; evidence -&gt; publication</x:v>
      </x:c>
      <x:c r="H11" s="37" t="str">
        <x:v>Few exact-query results; authoritative UK advertising/claims rules sit with MHRA and ASA/CAP rather than SEO agencies.</x:v>
      </x:c>
      <x:c r="I11" s="37" t="str">
        <x:v>High consequence despite small search volume.</x:v>
      </x:c>
      <x:c r="J11" s="37" t="str">
        <x:v>Adds a UK public-claims-governance layer missing from V1.0.</x:v>
      </x:c>
      <x:c r="K11" s="37" t="str">
        <x:v>Use MHRA/CAP only for marketing/advertising claim governance, never as clinical efficacy evidence.</x:v>
      </x:c>
      <x:c r="L11" s="37" t="str">
        <x:v>A58 contains a bounded source-role section; no legal-advice positioning.</x:v>
      </x:c>
      <x:c r="M11" s="37" t="str">
        <x:v>MHRA Blue Guide; ASA/CAP substantiation and health claims</x:v>
      </x:c>
      <x:c r="N11" s="37" t="str">
        <x:v>Not legal advice.</x:v>
      </x:c>
    </x:row>
    <x:row r="12">
      <x:c r="A12" s="37" t="str">
        <x:v>R07</x:v>
      </x:c>
      <x:c r="B12" s="37" t="str">
        <x:v>Healthcare marketer / clinic operator</x:v>
      </x:c>
      <x:c r="C12" s="37" t="str">
        <x:v>Wants to promote a treatment service without promoting a POM improperly</x:v>
      </x:c>
      <x:c r="D12" s="37" t="str">
        <x:v>medicinal treatment service advertising</x:v>
      </x:c>
      <x:c r="E12" s="38" t="n">
        <x:v>0</x:v>
      </x:c>
      <x:c r="F12" s="37" t="str">
        <x:v>Informational / compliance</x:v>
      </x:c>
      <x:c r="G12" s="37" t="str">
        <x:v>clinic/service -&gt; medicine mention -&gt; public ad rules</x:v>
      </x:c>
      <x:c r="H12" s="37" t="str">
        <x:v>MHRA enforcement pages show live 2026 action involving treatment-service websites.</x:v>
      </x:c>
      <x:c r="I12" s="37" t="str">
        <x:v>Service promotion and medicine promotion can have different permissions.</x:v>
      </x:c>
      <x:c r="J12" s="37" t="str">
        <x:v>Very high strategic risk-control value despite low exact keyword volume.</x:v>
      </x:c>
      <x:c r="K12" s="37" t="str">
        <x:v>Separate service/consultation messaging from medicine-specific promotional claims; escalate when uncertain.</x:v>
      </x:c>
      <x:c r="L12" s="37" t="str">
        <x:v>Use MHRA as primary marketing-claims authority.</x:v>
      </x:c>
      <x:c r="M12" s="37" t="str">
        <x:v>MHRA Blue Guide + June 2026 investigations</x:v>
      </x:c>
      <x:c r="N12" s="37" t="str">
        <x:v>Marketing-governance evidence only.</x:v>
      </x:c>
    </x:row>
    <x:row r="13">
      <x:c r="A13" s="37" t="str">
        <x:v>R08</x:v>
      </x:c>
      <x:c r="B13" s="37" t="str">
        <x:v>Review/approval owner</x:v>
      </x:c>
      <x:c r="C13" s="37" t="str">
        <x:v>Needs proof before publishing objective health claims</x:v>
      </x:c>
      <x:c r="D13" s="37" t="str">
        <x:v>health claim substantiation</x:v>
      </x:c>
      <x:c r="E13" s="38" t="n">
        <x:v>0</x:v>
      </x:c>
      <x:c r="F13" s="37" t="str">
        <x:v>Informational / compliance</x:v>
      </x:c>
      <x:c r="G13" s="37" t="str">
        <x:v>objective claim -&gt; documentary evidence -&gt; CAP review</x:v>
      </x:c>
      <x:c r="H13" s="37" t="str">
        <x:v>ASA/CAP guidance centers substantiation and heightened scrutiny for health/medical claims.</x:v>
      </x:c>
      <x:c r="I13" s="37" t="str">
        <x:v>Testimonials and implied claims can create objective claim obligations.</x:v>
      </x:c>
      <x:c r="J13" s="37" t="str">
        <x:v>Strong publication-QA control.</x:v>
      </x:c>
      <x:c r="K13" s="37" t="str">
        <x:v>Require documentary evidence and explicit claim interpretation before release.</x:v>
      </x:c>
      <x:c r="L13" s="37" t="str">
        <x:v>A58 summarizes the control; CAP remains primary.</x:v>
      </x:c>
      <x:c r="M13" s="37" t="str">
        <x:v>ASA/CAP Substantiation, 2026</x:v>
      </x:c>
      <x:c r="N13" s="37" t="str">
        <x:v>Advertising standard, not clinical hierarchy.</x:v>
      </x:c>
    </x:row>
    <x:row r="14">
      <x:c r="A14" s="37" t="str">
        <x:v>R09</x:v>
      </x:c>
      <x:c r="B14" s="37" t="str">
        <x:v>Product/innovation founder</x:v>
      </x:c>
      <x:c r="C14" s="37" t="str">
        <x:v>Needs to know whether a healthcare innovation solves a real market problem</x:v>
      </x:c>
      <x:c r="D14" s="37" t="str">
        <x:v>healthcare innovation market research</x:v>
      </x:c>
      <x:c r="E14" s="38" t="n">
        <x:v>0</x:v>
      </x:c>
      <x:c r="F14" s="37" t="str">
        <x:v>Informational</x:v>
      </x:c>
      <x:c r="G14" s="37" t="str">
        <x:v>innovation -&gt; user need -&gt; stakeholder -&gt; market evidence</x:v>
      </x:c>
      <x:c r="H14" s="37" t="str">
        <x:v>NHS Innovation guidance stresses demand/need, correct respondent selection and non-promotional research.</x:v>
      </x:c>
      <x:c r="I14" s="37" t="str">
        <x:v>Talking only to clinicians can miss procurement/business decision factors.</x:v>
      </x:c>
      <x:c r="J14" s="37" t="str">
        <x:v>Improves target-audience and JTBD rigor.</x:v>
      </x:c>
      <x:c r="K14" s="37" t="str">
        <x:v>Map clinical user, business manager, commissioner, IT, patient/public separately by research question.</x:v>
      </x:c>
      <x:c r="L14" s="37" t="str">
        <x:v>Link from strategy layer; do not mix with patient-specific advice.</x:v>
      </x:c>
      <x:c r="M14" s="37" t="str">
        <x:v>NHS Innovation Service</x:v>
      </x:c>
      <x:c r="N14" s="37" t="str">
        <x:v>Market research and adoption context.</x:v>
      </x:c>
    </x:row>
    <x:row r="15">
      <x:c r="A15" s="37" t="str">
        <x:v>R10</x:v>
      </x:c>
      <x:c r="B15" s="37" t="str">
        <x:v>Healthcare research owner</x:v>
      </x:c>
      <x:c r="C15" s="37" t="str">
        <x:v>Needs ethical/legally aware primary market research</x:v>
      </x:c>
      <x:c r="D15" s="37" t="str">
        <x:v>healthcare market research guidelines</x:v>
      </x:c>
      <x:c r="E15" s="38" t="n">
        <x:v>0</x:v>
      </x:c>
      <x:c r="F15" s="37" t="str">
        <x:v>Informational / compliance</x:v>
      </x:c>
      <x:c r="G15" s="37" t="str">
        <x:v>research question -&gt; respondent -&gt; consent -&gt; data -&gt; insight</x:v>
      </x:c>
      <x:c r="H15" s="37" t="str">
        <x:v>BHBIA maintains current legal/ethical guidelines and practical healthcare market-research resources.</x:v>
      </x:c>
      <x:c r="I15" s="37" t="str">
        <x:v>Poor research design, consent or respondent choice can corrupt strategy evidence.</x:v>
      </x:c>
      <x:c r="J15" s="37" t="str">
        <x:v>Raises evidence quality before competitive conclusions are made.</x:v>
      </x:c>
      <x:c r="K15" s="37" t="str">
        <x:v>Use BHBIA for UK healthcare market-research process/ethics context.</x:v>
      </x:c>
      <x:c r="L15" s="37" t="str">
        <x:v>A58 uses it as research-governance context, not clinical evidence.</x:v>
      </x:c>
      <x:c r="M15" s="37" t="str">
        <x:v>BHBIA 2026 guidelines</x:v>
      </x:c>
      <x:c r="N15" s="37" t="str">
        <x:v>Research governance only.</x:v>
      </x:c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  <x:c r="L16" s="37"/>
      <x:c r="M16" s="37"/>
      <x:c r="N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  <x:c r="M17" s="37"/>
      <x:c r="N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  <x:c r="L18" s="37"/>
      <x:c r="M18" s="37"/>
      <x:c r="N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  <x:c r="M19" s="37"/>
      <x:c r="N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  <x:c r="L20" s="37"/>
      <x:c r="M20" s="37"/>
      <x:c r="N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  <x:c r="M21" s="37"/>
      <x:c r="N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  <x:c r="M22" s="37"/>
      <x:c r="N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  <x:c r="M23" s="37"/>
      <x:c r="N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  <x:c r="L24" s="37"/>
      <x:c r="M24" s="37"/>
      <x:c r="N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  <x:c r="L25" s="37"/>
      <x:c r="M25" s="37"/>
      <x:c r="N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  <x:c r="N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  <x:c r="L27" s="37"/>
      <x:c r="M27" s="37"/>
      <x:c r="N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  <x:c r="N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  <x:c r="M29" s="37"/>
      <x:c r="N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  <x:c r="M31" s="37"/>
      <x:c r="N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  <x:c r="N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  <x:c r="M33" s="37"/>
      <x:c r="N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  <x:c r="M34" s="37"/>
      <x:c r="N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  <x:c r="M35" s="37"/>
      <x:c r="N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  <x:c r="M37" s="37"/>
      <x:c r="N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  <x:c r="M39" s="37"/>
      <x:c r="N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  <x:c r="M40" s="37"/>
      <x:c r="N40" s="37"/>
    </x:row>
    <x:row r="4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  <x:c r="M41" s="37"/>
      <x:c r="N41" s="37"/>
    </x:row>
    <x:row r="42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  <x:c r="M42" s="37"/>
      <x:c r="N42" s="37"/>
    </x:row>
    <x:row r="43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  <x:c r="L43" s="37"/>
      <x:c r="M43" s="37"/>
      <x:c r="N43" s="37"/>
    </x:row>
    <x:row r="44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  <x:c r="M44" s="37"/>
      <x:c r="N44" s="37"/>
    </x:row>
    <x:row r="45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  <x:c r="M45" s="37"/>
      <x:c r="N45" s="37"/>
    </x:row>
    <x:row r="46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  <x:c r="M46" s="37"/>
      <x:c r="N46" s="37"/>
    </x:row>
    <x:row r="47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  <x:c r="M47" s="37"/>
      <x:c r="N47" s="37"/>
    </x:row>
    <x:row r="48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  <x:c r="M48" s="37"/>
      <x:c r="N48" s="37"/>
    </x:row>
    <x:row r="49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  <x:c r="M49" s="37"/>
      <x:c r="N49" s="37"/>
    </x:row>
    <x:row r="50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  <x:c r="M50" s="37"/>
      <x:c r="N50" s="37"/>
    </x:row>
    <x:row r="5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  <x:c r="M51" s="37"/>
      <x:c r="N51" s="37"/>
    </x:row>
    <x:row r="52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  <x:c r="M52" s="37"/>
      <x:c r="N52" s="37"/>
    </x:row>
    <x:row r="53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  <x:c r="M53" s="37"/>
      <x:c r="N53" s="37"/>
    </x:row>
    <x:row r="54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  <x:c r="L54" s="37"/>
      <x:c r="M54" s="37"/>
      <x:c r="N54" s="37"/>
    </x:row>
    <x:row r="55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  <x:c r="M55" s="37"/>
      <x:c r="N55" s="37"/>
    </x:row>
    <x:row r="56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  <x:c r="L56" s="37"/>
      <x:c r="M56" s="37"/>
      <x:c r="N56" s="37"/>
    </x:row>
    <x:row r="57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  <x:c r="L57" s="37"/>
      <x:c r="M57" s="37"/>
      <x:c r="N57" s="37"/>
    </x:row>
    <x:row r="58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  <x:c r="L58" s="37"/>
      <x:c r="M58" s="37"/>
      <x:c r="N58" s="37"/>
    </x:row>
    <x:row r="59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  <x:c r="L59" s="37"/>
      <x:c r="M59" s="37"/>
      <x:c r="N59" s="37"/>
    </x:row>
    <x:row r="60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  <x:c r="L60" s="37"/>
      <x:c r="M60" s="37"/>
      <x:c r="N60" s="37"/>
    </x:row>
    <x:row r="6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  <x:c r="L61" s="37"/>
      <x:c r="M61" s="37"/>
      <x:c r="N61" s="37"/>
    </x:row>
    <x:row r="62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  <x:c r="M62" s="37"/>
      <x:c r="N62" s="37"/>
    </x:row>
    <x:row r="63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  <x:c r="L63" s="37"/>
      <x:c r="M63" s="37"/>
      <x:c r="N63" s="37"/>
    </x:row>
    <x:row r="64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  <x:c r="L64" s="37"/>
      <x:c r="M64" s="37"/>
      <x:c r="N64" s="37"/>
    </x:row>
    <x:row r="65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  <x:c r="M65" s="37"/>
      <x:c r="N65" s="37"/>
    </x:row>
    <x:row r="66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  <x:c r="L66" s="37"/>
      <x:c r="M66" s="37"/>
      <x:c r="N66" s="37"/>
    </x:row>
    <x:row r="67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  <x:c r="L67" s="37"/>
      <x:c r="M67" s="37"/>
      <x:c r="N67" s="37"/>
    </x:row>
    <x:row r="68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  <x:c r="M68" s="37"/>
      <x:c r="N68" s="37"/>
    </x:row>
    <x:row r="69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  <x:c r="L69" s="37"/>
      <x:c r="M69" s="37"/>
      <x:c r="N69" s="37"/>
    </x:row>
    <x:row r="70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  <x:c r="L70" s="37"/>
      <x:c r="M70" s="37"/>
      <x:c r="N70" s="37"/>
    </x:row>
    <x:row r="7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</x:row>
    <x:row r="72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  <x:c r="L72" s="37"/>
      <x:c r="M72" s="37"/>
      <x:c r="N72" s="37"/>
    </x:row>
    <x:row r="73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  <x:c r="L73" s="37"/>
      <x:c r="M73" s="37"/>
      <x:c r="N73" s="37"/>
    </x:row>
    <x:row r="74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  <x:c r="M74" s="37"/>
      <x:c r="N74" s="37"/>
    </x:row>
    <x:row r="75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  <x:c r="L75" s="37"/>
      <x:c r="M75" s="37"/>
      <x:c r="N75" s="37"/>
    </x:row>
    <x:row r="76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  <x:c r="L76" s="37"/>
      <x:c r="M76" s="37"/>
      <x:c r="N76" s="37"/>
    </x:row>
    <x:row r="77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  <x:c r="M77" s="37"/>
      <x:c r="N77" s="37"/>
    </x:row>
    <x:row r="78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  <x:c r="L78" s="37"/>
      <x:c r="M78" s="37"/>
      <x:c r="N78" s="37"/>
    </x:row>
    <x:row r="79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  <x:c r="L79" s="37"/>
      <x:c r="M79" s="37"/>
      <x:c r="N79" s="37"/>
    </x:row>
    <x:row r="80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  <x:c r="L80" s="37"/>
      <x:c r="M80" s="37"/>
      <x:c r="N80" s="37"/>
    </x:row>
    <x:row r="8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  <x:c r="L81" s="37"/>
      <x:c r="M81" s="37"/>
      <x:c r="N81" s="37"/>
    </x:row>
    <x:row r="82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  <x:c r="L82" s="37"/>
      <x:c r="M82" s="37"/>
      <x:c r="N82" s="37"/>
    </x:row>
    <x:row r="83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  <x:c r="L83" s="37"/>
      <x:c r="M83" s="37"/>
      <x:c r="N83" s="37"/>
    </x:row>
    <x:row r="84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  <x:c r="L84" s="37"/>
      <x:c r="M84" s="37"/>
      <x:c r="N84" s="37"/>
    </x:row>
    <x:row r="85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  <x:c r="L85" s="37"/>
      <x:c r="M85" s="37"/>
      <x:c r="N85" s="37"/>
    </x:row>
    <x:row r="86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  <x:c r="L86" s="37"/>
      <x:c r="M86" s="37"/>
      <x:c r="N86" s="37"/>
    </x:row>
    <x:row r="87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  <x:c r="L87" s="37"/>
      <x:c r="M87" s="37"/>
      <x:c r="N87" s="37"/>
    </x:row>
    <x:row r="88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  <x:c r="M88" s="37"/>
      <x:c r="N88" s="37"/>
    </x:row>
    <x:row r="89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  <x:c r="L89" s="37"/>
      <x:c r="M89" s="37"/>
      <x:c r="N89" s="37"/>
    </x:row>
    <x:row r="90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  <x:c r="L90" s="37"/>
      <x:c r="M90" s="37"/>
      <x:c r="N90" s="37"/>
    </x:row>
    <x:row r="9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  <x:c r="L91" s="37"/>
      <x:c r="M91" s="37"/>
      <x:c r="N91" s="37"/>
    </x:row>
    <x:row r="92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  <x:c r="L92" s="37"/>
      <x:c r="M92" s="37"/>
      <x:c r="N92" s="37"/>
    </x:row>
    <x:row r="93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  <x:c r="L93" s="37"/>
      <x:c r="M93" s="37"/>
      <x:c r="N93" s="37"/>
    </x:row>
    <x:row r="94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  <x:c r="L94" s="37"/>
      <x:c r="M94" s="37"/>
      <x:c r="N94" s="37"/>
    </x:row>
    <x:row r="95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  <x:c r="L95" s="37"/>
      <x:c r="M95" s="37"/>
      <x:c r="N95" s="37"/>
    </x:row>
    <x:row r="96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  <x:c r="L96" s="37"/>
      <x:c r="M96" s="37"/>
      <x:c r="N96" s="37"/>
    </x:row>
    <x:row r="97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  <x:c r="L97" s="37"/>
      <x:c r="M97" s="37"/>
      <x:c r="N97" s="37"/>
    </x:row>
    <x:row r="98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  <x:c r="L98" s="37"/>
      <x:c r="M98" s="37"/>
      <x:c r="N98" s="37"/>
    </x:row>
    <x:row r="99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  <x:c r="L99" s="37"/>
      <x:c r="M99" s="37"/>
      <x:c r="N99" s="37"/>
    </x:row>
    <x:row r="100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  <x:c r="L100" s="37"/>
      <x:c r="M100" s="37"/>
      <x:c r="N100" s="37"/>
    </x:row>
    <x:row r="101">
      <x:c r="A101" s="37"/>
      <x:c r="B101" s="37"/>
      <x:c r="C101" s="37"/>
      <x:c r="D101" s="37"/>
      <x:c r="E101" s="37"/>
      <x:c r="F101" s="37"/>
      <x:c r="G101" s="37"/>
      <x:c r="H101" s="37"/>
      <x:c r="I101" s="37"/>
      <x:c r="J101" s="37"/>
      <x:c r="K101" s="37"/>
      <x:c r="L101" s="37"/>
      <x:c r="M101" s="37"/>
      <x:c r="N101" s="37"/>
    </x:row>
    <x:row r="102">
      <x:c r="A102" s="37"/>
      <x:c r="B102" s="37"/>
      <x:c r="C102" s="37"/>
      <x:c r="D102" s="37"/>
      <x:c r="E102" s="37"/>
      <x:c r="F102" s="37"/>
      <x:c r="G102" s="37"/>
      <x:c r="H102" s="37"/>
      <x:c r="I102" s="37"/>
      <x:c r="J102" s="37"/>
      <x:c r="K102" s="37"/>
      <x:c r="L102" s="37"/>
      <x:c r="M102" s="37"/>
      <x:c r="N102" s="37"/>
    </x:row>
    <x:row r="103">
      <x:c r="A103" s="37"/>
      <x:c r="B103" s="37"/>
      <x:c r="C103" s="37"/>
      <x:c r="D103" s="37"/>
      <x:c r="E103" s="37"/>
      <x:c r="F103" s="37"/>
      <x:c r="G103" s="37"/>
      <x:c r="H103" s="37"/>
      <x:c r="I103" s="37"/>
      <x:c r="J103" s="37"/>
      <x:c r="K103" s="37"/>
      <x:c r="L103" s="37"/>
      <x:c r="M103" s="37"/>
      <x:c r="N103" s="37"/>
    </x:row>
    <x:row r="104">
      <x:c r="A104" s="37"/>
      <x:c r="B104" s="37"/>
      <x:c r="C104" s="37"/>
      <x:c r="D104" s="37"/>
      <x:c r="E104" s="37"/>
      <x:c r="F104" s="37"/>
      <x:c r="G104" s="37"/>
      <x:c r="H104" s="37"/>
      <x:c r="I104" s="37"/>
      <x:c r="J104" s="37"/>
      <x:c r="K104" s="37"/>
      <x:c r="L104" s="37"/>
      <x:c r="M104" s="37"/>
      <x:c r="N104" s="37"/>
    </x:row>
    <x:row r="105">
      <x:c r="A105" s="37"/>
      <x:c r="B105" s="37"/>
      <x:c r="C105" s="37"/>
      <x:c r="D105" s="37"/>
      <x:c r="E105" s="37"/>
      <x:c r="F105" s="37"/>
      <x:c r="G105" s="37"/>
      <x:c r="H105" s="37"/>
      <x:c r="I105" s="37"/>
      <x:c r="J105" s="37"/>
      <x:c r="K105" s="37"/>
      <x:c r="L105" s="37"/>
      <x:c r="M105" s="37"/>
      <x:c r="N105" s="37"/>
    </x:row>
    <x:row r="106">
      <x:c r="A106" s="37"/>
      <x:c r="B106" s="37"/>
      <x:c r="C106" s="37"/>
      <x:c r="D106" s="37"/>
      <x:c r="E106" s="37"/>
      <x:c r="F106" s="37"/>
      <x:c r="G106" s="37"/>
      <x:c r="H106" s="37"/>
      <x:c r="I106" s="37"/>
      <x:c r="J106" s="37"/>
      <x:c r="K106" s="37"/>
      <x:c r="L106" s="37"/>
      <x:c r="M106" s="37"/>
      <x:c r="N106" s="37"/>
    </x:row>
    <x:row r="107">
      <x:c r="A107" s="37"/>
      <x:c r="B107" s="37"/>
      <x:c r="C107" s="37"/>
      <x:c r="D107" s="37"/>
      <x:c r="E107" s="37"/>
      <x:c r="F107" s="37"/>
      <x:c r="G107" s="37"/>
      <x:c r="H107" s="37"/>
      <x:c r="I107" s="37"/>
      <x:c r="J107" s="37"/>
      <x:c r="K107" s="37"/>
      <x:c r="L107" s="37"/>
      <x:c r="M107" s="37"/>
      <x:c r="N107" s="37"/>
    </x:row>
    <x:row r="108">
      <x:c r="A108" s="37"/>
      <x:c r="B108" s="37"/>
      <x:c r="C108" s="37"/>
      <x:c r="D108" s="37"/>
      <x:c r="E108" s="37"/>
      <x:c r="F108" s="37"/>
      <x:c r="G108" s="37"/>
      <x:c r="H108" s="37"/>
      <x:c r="I108" s="37"/>
      <x:c r="J108" s="37"/>
      <x:c r="K108" s="37"/>
      <x:c r="L108" s="37"/>
      <x:c r="M108" s="37"/>
      <x:c r="N108" s="37"/>
    </x:row>
    <x:row r="109">
      <x:c r="A109" s="37"/>
      <x:c r="B109" s="37"/>
      <x:c r="C109" s="37"/>
      <x:c r="D109" s="37"/>
      <x:c r="E109" s="37"/>
      <x:c r="F109" s="37"/>
      <x:c r="G109" s="37"/>
      <x:c r="H109" s="37"/>
      <x:c r="I109" s="37"/>
      <x:c r="J109" s="37"/>
      <x:c r="K109" s="37"/>
      <x:c r="L109" s="37"/>
      <x:c r="M109" s="37"/>
      <x:c r="N109" s="37"/>
    </x:row>
    <x:row r="110">
      <x:c r="A110" s="37"/>
      <x:c r="B110" s="37"/>
      <x:c r="C110" s="37"/>
      <x:c r="D110" s="37"/>
      <x:c r="E110" s="37"/>
      <x:c r="F110" s="37"/>
      <x:c r="G110" s="37"/>
      <x:c r="H110" s="37"/>
      <x:c r="I110" s="37"/>
      <x:c r="J110" s="37"/>
      <x:c r="K110" s="37"/>
      <x:c r="L110" s="37"/>
      <x:c r="M110" s="37"/>
      <x:c r="N110" s="37"/>
    </x:row>
    <x:row r="111">
      <x:c r="A111" s="37"/>
      <x:c r="B111" s="37"/>
      <x:c r="C111" s="37"/>
      <x:c r="D111" s="37"/>
      <x:c r="E111" s="37"/>
      <x:c r="F111" s="37"/>
      <x:c r="G111" s="37"/>
      <x:c r="H111" s="37"/>
      <x:c r="I111" s="37"/>
      <x:c r="J111" s="37"/>
      <x:c r="K111" s="37"/>
      <x:c r="L111" s="37"/>
      <x:c r="M111" s="37"/>
      <x:c r="N111" s="37"/>
    </x:row>
    <x:row r="112">
      <x:c r="A112" s="37"/>
      <x:c r="B112" s="37"/>
      <x:c r="C112" s="37"/>
      <x:c r="D112" s="37"/>
      <x:c r="E112" s="37"/>
      <x:c r="F112" s="37"/>
      <x:c r="G112" s="37"/>
      <x:c r="H112" s="37"/>
      <x:c r="I112" s="37"/>
      <x:c r="J112" s="37"/>
      <x:c r="K112" s="37"/>
      <x:c r="L112" s="37"/>
      <x:c r="M112" s="37"/>
      <x:c r="N112" s="37"/>
    </x:row>
    <x:row r="113">
      <x:c r="A113" s="37"/>
      <x:c r="B113" s="37"/>
      <x:c r="C113" s="37"/>
      <x:c r="D113" s="37"/>
      <x:c r="E113" s="37"/>
      <x:c r="F113" s="37"/>
      <x:c r="G113" s="37"/>
      <x:c r="H113" s="37"/>
      <x:c r="I113" s="37"/>
      <x:c r="J113" s="37"/>
      <x:c r="K113" s="37"/>
      <x:c r="L113" s="37"/>
      <x:c r="M113" s="37"/>
      <x:c r="N113" s="37"/>
    </x:row>
    <x:row r="114">
      <x:c r="A114" s="37"/>
      <x:c r="B114" s="37"/>
      <x:c r="C114" s="37"/>
      <x:c r="D114" s="37"/>
      <x:c r="E114" s="37"/>
      <x:c r="F114" s="37"/>
      <x:c r="G114" s="37"/>
      <x:c r="H114" s="37"/>
      <x:c r="I114" s="37"/>
      <x:c r="J114" s="37"/>
      <x:c r="K114" s="37"/>
      <x:c r="L114" s="37"/>
      <x:c r="M114" s="37"/>
      <x:c r="N114" s="37"/>
    </x:row>
    <x:row r="115">
      <x:c r="A115" s="37"/>
      <x:c r="B115" s="37"/>
      <x:c r="C115" s="37"/>
      <x:c r="D115" s="37"/>
      <x:c r="E115" s="37"/>
      <x:c r="F115" s="37"/>
      <x:c r="G115" s="37"/>
      <x:c r="H115" s="37"/>
      <x:c r="I115" s="37"/>
      <x:c r="J115" s="37"/>
      <x:c r="K115" s="37"/>
      <x:c r="L115" s="37"/>
      <x:c r="M115" s="37"/>
      <x:c r="N115" s="37"/>
    </x:row>
    <x:row r="116">
      <x:c r="A116" s="37"/>
      <x:c r="B116" s="37"/>
      <x:c r="C116" s="37"/>
      <x:c r="D116" s="37"/>
      <x:c r="E116" s="37"/>
      <x:c r="F116" s="37"/>
      <x:c r="G116" s="37"/>
      <x:c r="H116" s="37"/>
      <x:c r="I116" s="37"/>
      <x:c r="J116" s="37"/>
      <x:c r="K116" s="37"/>
      <x:c r="L116" s="37"/>
      <x:c r="M116" s="37"/>
      <x:c r="N116" s="37"/>
    </x:row>
    <x:row r="117">
      <x:c r="A117" s="37"/>
      <x:c r="B117" s="37"/>
      <x:c r="C117" s="37"/>
      <x:c r="D117" s="37"/>
      <x:c r="E117" s="37"/>
      <x:c r="F117" s="37"/>
      <x:c r="G117" s="37"/>
      <x:c r="H117" s="37"/>
      <x:c r="I117" s="37"/>
      <x:c r="J117" s="37"/>
      <x:c r="K117" s="37"/>
      <x:c r="L117" s="37"/>
      <x:c r="M117" s="37"/>
      <x:c r="N117" s="37"/>
    </x:row>
    <x:row r="118">
      <x:c r="A118" s="37"/>
      <x:c r="B118" s="37"/>
      <x:c r="C118" s="37"/>
      <x:c r="D118" s="37"/>
      <x:c r="E118" s="37"/>
      <x:c r="F118" s="37"/>
      <x:c r="G118" s="37"/>
      <x:c r="H118" s="37"/>
      <x:c r="I118" s="37"/>
      <x:c r="J118" s="37"/>
      <x:c r="K118" s="37"/>
      <x:c r="L118" s="37"/>
      <x:c r="M118" s="37"/>
      <x:c r="N118" s="37"/>
    </x:row>
    <x:row r="119">
      <x:c r="A119" s="37"/>
      <x:c r="B119" s="37"/>
      <x:c r="C119" s="37"/>
      <x:c r="D119" s="37"/>
      <x:c r="E119" s="37"/>
      <x:c r="F119" s="37"/>
      <x:c r="G119" s="37"/>
      <x:c r="H119" s="37"/>
      <x:c r="I119" s="37"/>
      <x:c r="J119" s="37"/>
      <x:c r="K119" s="37"/>
      <x:c r="L119" s="37"/>
      <x:c r="M119" s="37"/>
      <x:c r="N119" s="37"/>
    </x:row>
    <x:row r="120">
      <x:c r="A120" s="37"/>
      <x:c r="B120" s="37"/>
      <x:c r="C120" s="37"/>
      <x:c r="D120" s="37"/>
      <x:c r="E120" s="37"/>
      <x:c r="F120" s="37"/>
      <x:c r="G120" s="37"/>
      <x:c r="H120" s="37"/>
      <x:c r="I120" s="37"/>
      <x:c r="J120" s="37"/>
      <x:c r="K120" s="37"/>
      <x:c r="L120" s="37"/>
      <x:c r="M120" s="37"/>
      <x:c r="N120" s="37"/>
    </x:row>
    <x:row r="121">
      <x:c r="A121" s="37"/>
      <x:c r="B121" s="37"/>
      <x:c r="C121" s="37"/>
      <x:c r="D121" s="37"/>
      <x:c r="E121" s="37"/>
      <x:c r="F121" s="37"/>
      <x:c r="G121" s="37"/>
      <x:c r="H121" s="37"/>
      <x:c r="I121" s="37"/>
      <x:c r="J121" s="37"/>
      <x:c r="K121" s="37"/>
      <x:c r="L121" s="37"/>
      <x:c r="M121" s="37"/>
      <x:c r="N121" s="37"/>
    </x:row>
    <x:row r="122">
      <x:c r="A122" s="37"/>
      <x:c r="B122" s="37"/>
      <x:c r="C122" s="37"/>
      <x:c r="D122" s="37"/>
      <x:c r="E122" s="37"/>
      <x:c r="F122" s="37"/>
      <x:c r="G122" s="37"/>
      <x:c r="H122" s="37"/>
      <x:c r="I122" s="37"/>
      <x:c r="J122" s="37"/>
      <x:c r="K122" s="37"/>
      <x:c r="L122" s="37"/>
      <x:c r="M122" s="37"/>
      <x:c r="N122" s="37"/>
    </x:row>
    <x:row r="123">
      <x:c r="A123" s="37"/>
      <x:c r="B123" s="37"/>
      <x:c r="C123" s="37"/>
      <x:c r="D123" s="37"/>
      <x:c r="E123" s="37"/>
      <x:c r="F123" s="37"/>
      <x:c r="G123" s="37"/>
      <x:c r="H123" s="37"/>
      <x:c r="I123" s="37"/>
      <x:c r="J123" s="37"/>
      <x:c r="K123" s="37"/>
      <x:c r="L123" s="37"/>
      <x:c r="M123" s="37"/>
      <x:c r="N123" s="37"/>
    </x:row>
    <x:row r="124">
      <x:c r="A124" s="37"/>
      <x:c r="B124" s="37"/>
      <x:c r="C124" s="37"/>
      <x:c r="D124" s="37"/>
      <x:c r="E124" s="37"/>
      <x:c r="F124" s="37"/>
      <x:c r="G124" s="37"/>
      <x:c r="H124" s="37"/>
      <x:c r="I124" s="37"/>
      <x:c r="J124" s="37"/>
      <x:c r="K124" s="37"/>
      <x:c r="L124" s="37"/>
      <x:c r="M124" s="37"/>
      <x:c r="N124" s="37"/>
    </x:row>
    <x:row r="125">
      <x:c r="A125" s="37"/>
      <x:c r="B125" s="37"/>
      <x:c r="C125" s="37"/>
      <x:c r="D125" s="37"/>
      <x:c r="E125" s="37"/>
      <x:c r="F125" s="37"/>
      <x:c r="G125" s="37"/>
      <x:c r="H125" s="37"/>
      <x:c r="I125" s="37"/>
      <x:c r="J125" s="37"/>
      <x:c r="K125" s="37"/>
      <x:c r="L125" s="37"/>
      <x:c r="M125" s="37"/>
      <x:c r="N125" s="37"/>
    </x:row>
    <x:row r="126">
      <x:c r="A126" s="37"/>
      <x:c r="B126" s="37"/>
      <x:c r="C126" s="37"/>
      <x:c r="D126" s="37"/>
      <x:c r="E126" s="37"/>
      <x:c r="F126" s="37"/>
      <x:c r="G126" s="37"/>
      <x:c r="H126" s="37"/>
      <x:c r="I126" s="37"/>
      <x:c r="J126" s="37"/>
      <x:c r="K126" s="37"/>
      <x:c r="L126" s="37"/>
      <x:c r="M126" s="37"/>
      <x:c r="N126" s="37"/>
    </x:row>
    <x:row r="127">
      <x:c r="A127" s="37"/>
      <x:c r="B127" s="37"/>
      <x:c r="C127" s="37"/>
      <x:c r="D127" s="37"/>
      <x:c r="E127" s="37"/>
      <x:c r="F127" s="37"/>
      <x:c r="G127" s="37"/>
      <x:c r="H127" s="37"/>
      <x:c r="I127" s="37"/>
      <x:c r="J127" s="37"/>
      <x:c r="K127" s="37"/>
      <x:c r="L127" s="37"/>
      <x:c r="M127" s="37"/>
      <x:c r="N127" s="37"/>
    </x:row>
    <x:row r="128">
      <x:c r="A128" s="37"/>
      <x:c r="B128" s="37"/>
      <x:c r="C128" s="37"/>
      <x:c r="D128" s="37"/>
      <x:c r="E128" s="37"/>
      <x:c r="F128" s="37"/>
      <x:c r="G128" s="37"/>
      <x:c r="H128" s="37"/>
      <x:c r="I128" s="37"/>
      <x:c r="J128" s="37"/>
      <x:c r="K128" s="37"/>
      <x:c r="L128" s="37"/>
      <x:c r="M128" s="37"/>
      <x:c r="N128" s="37"/>
    </x:row>
    <x:row r="129">
      <x:c r="A129" s="37"/>
      <x:c r="B129" s="37"/>
      <x:c r="C129" s="37"/>
      <x:c r="D129" s="37"/>
      <x:c r="E129" s="37"/>
      <x:c r="F129" s="37"/>
      <x:c r="G129" s="37"/>
      <x:c r="H129" s="37"/>
      <x:c r="I129" s="37"/>
      <x:c r="J129" s="37"/>
      <x:c r="K129" s="37"/>
      <x:c r="L129" s="37"/>
      <x:c r="M129" s="37"/>
      <x:c r="N129" s="37"/>
    </x:row>
    <x:row r="130">
      <x:c r="A130" s="37"/>
      <x:c r="B130" s="37"/>
      <x:c r="C130" s="37"/>
      <x:c r="D130" s="37"/>
      <x:c r="E130" s="37"/>
      <x:c r="F130" s="37"/>
      <x:c r="G130" s="37"/>
      <x:c r="H130" s="37"/>
      <x:c r="I130" s="37"/>
      <x:c r="J130" s="37"/>
      <x:c r="K130" s="37"/>
      <x:c r="L130" s="37"/>
      <x:c r="M130" s="37"/>
      <x:c r="N130" s="37"/>
    </x:row>
    <x:row r="131">
      <x:c r="A131" s="37"/>
      <x:c r="B131" s="37"/>
      <x:c r="C131" s="37"/>
      <x:c r="D131" s="37"/>
      <x:c r="E131" s="37"/>
      <x:c r="F131" s="37"/>
      <x:c r="G131" s="37"/>
      <x:c r="H131" s="37"/>
      <x:c r="I131" s="37"/>
      <x:c r="J131" s="37"/>
      <x:c r="K131" s="37"/>
      <x:c r="L131" s="37"/>
      <x:c r="M131" s="37"/>
      <x:c r="N131" s="37"/>
    </x:row>
    <x:row r="132">
      <x:c r="A132" s="37"/>
      <x:c r="B132" s="37"/>
      <x:c r="C132" s="37"/>
      <x:c r="D132" s="37"/>
      <x:c r="E132" s="37"/>
      <x:c r="F132" s="37"/>
      <x:c r="G132" s="37"/>
      <x:c r="H132" s="37"/>
      <x:c r="I132" s="37"/>
      <x:c r="J132" s="37"/>
      <x:c r="K132" s="37"/>
      <x:c r="L132" s="37"/>
      <x:c r="M132" s="37"/>
      <x:c r="N132" s="37"/>
    </x:row>
    <x:row r="133">
      <x:c r="A133" s="37"/>
      <x:c r="B133" s="37"/>
      <x:c r="C133" s="37"/>
      <x:c r="D133" s="37"/>
      <x:c r="E133" s="37"/>
      <x:c r="F133" s="37"/>
      <x:c r="G133" s="37"/>
      <x:c r="H133" s="37"/>
      <x:c r="I133" s="37"/>
      <x:c r="J133" s="37"/>
      <x:c r="K133" s="37"/>
      <x:c r="L133" s="37"/>
      <x:c r="M133" s="37"/>
      <x:c r="N133" s="37"/>
    </x:row>
    <x:row r="134">
      <x:c r="A134" s="37"/>
      <x:c r="B134" s="37"/>
      <x:c r="C134" s="37"/>
      <x:c r="D134" s="37"/>
      <x:c r="E134" s="37"/>
      <x:c r="F134" s="37"/>
      <x:c r="G134" s="37"/>
      <x:c r="H134" s="37"/>
      <x:c r="I134" s="37"/>
      <x:c r="J134" s="37"/>
      <x:c r="K134" s="37"/>
      <x:c r="L134" s="37"/>
      <x:c r="M134" s="37"/>
      <x:c r="N134" s="37"/>
    </x:row>
    <x:row r="135">
      <x:c r="A135" s="37"/>
      <x:c r="B135" s="37"/>
      <x:c r="C135" s="37"/>
      <x:c r="D135" s="37"/>
      <x:c r="E135" s="37"/>
      <x:c r="F135" s="37"/>
      <x:c r="G135" s="37"/>
      <x:c r="H135" s="37"/>
      <x:c r="I135" s="37"/>
      <x:c r="J135" s="37"/>
      <x:c r="K135" s="37"/>
      <x:c r="L135" s="37"/>
      <x:c r="M135" s="37"/>
      <x:c r="N135" s="37"/>
    </x:row>
    <x:row r="136">
      <x:c r="A136" s="37"/>
      <x:c r="B136" s="37"/>
      <x:c r="C136" s="37"/>
      <x:c r="D136" s="37"/>
      <x:c r="E136" s="37"/>
      <x:c r="F136" s="37"/>
      <x:c r="G136" s="37"/>
      <x:c r="H136" s="37"/>
      <x:c r="I136" s="37"/>
      <x:c r="J136" s="37"/>
      <x:c r="K136" s="37"/>
      <x:c r="L136" s="37"/>
      <x:c r="M136" s="37"/>
      <x:c r="N136" s="37"/>
    </x:row>
    <x:row r="137">
      <x:c r="A137" s="37"/>
      <x:c r="B137" s="37"/>
      <x:c r="C137" s="37"/>
      <x:c r="D137" s="37"/>
      <x:c r="E137" s="37"/>
      <x:c r="F137" s="37"/>
      <x:c r="G137" s="37"/>
      <x:c r="H137" s="37"/>
      <x:c r="I137" s="37"/>
      <x:c r="J137" s="37"/>
      <x:c r="K137" s="37"/>
      <x:c r="L137" s="37"/>
      <x:c r="M137" s="37"/>
      <x:c r="N137" s="37"/>
    </x:row>
    <x:row r="138">
      <x:c r="A138" s="37"/>
      <x:c r="B138" s="37"/>
      <x:c r="C138" s="37"/>
      <x:c r="D138" s="37"/>
      <x:c r="E138" s="37"/>
      <x:c r="F138" s="37"/>
      <x:c r="G138" s="37"/>
      <x:c r="H138" s="37"/>
      <x:c r="I138" s="37"/>
      <x:c r="J138" s="37"/>
      <x:c r="K138" s="37"/>
      <x:c r="L138" s="37"/>
      <x:c r="M138" s="37"/>
      <x:c r="N138" s="37"/>
    </x:row>
    <x:row r="139">
      <x:c r="A139" s="37"/>
      <x:c r="B139" s="37"/>
      <x:c r="C139" s="37"/>
      <x:c r="D139" s="37"/>
      <x:c r="E139" s="37"/>
      <x:c r="F139" s="37"/>
      <x:c r="G139" s="37"/>
      <x:c r="H139" s="37"/>
      <x:c r="I139" s="37"/>
      <x:c r="J139" s="37"/>
      <x:c r="K139" s="37"/>
      <x:c r="L139" s="37"/>
      <x:c r="M139" s="37"/>
      <x:c r="N139" s="37"/>
    </x:row>
    <x:row r="140">
      <x:c r="A140" s="37"/>
      <x:c r="B140" s="37"/>
      <x:c r="C140" s="37"/>
      <x:c r="D140" s="37"/>
      <x:c r="E140" s="37"/>
      <x:c r="F140" s="37"/>
      <x:c r="G140" s="37"/>
      <x:c r="H140" s="37"/>
      <x:c r="I140" s="37"/>
      <x:c r="J140" s="37"/>
      <x:c r="K140" s="37"/>
      <x:c r="L140" s="37"/>
      <x:c r="M140" s="37"/>
      <x:c r="N140" s="37"/>
    </x:row>
    <x:row r="141">
      <x:c r="A141" s="37"/>
      <x:c r="B141" s="37"/>
      <x:c r="C141" s="37"/>
      <x:c r="D141" s="37"/>
      <x:c r="E141" s="37"/>
      <x:c r="F141" s="37"/>
      <x:c r="G141" s="37"/>
      <x:c r="H141" s="37"/>
      <x:c r="I141" s="37"/>
      <x:c r="J141" s="37"/>
      <x:c r="K141" s="37"/>
      <x:c r="L141" s="37"/>
      <x:c r="M141" s="37"/>
      <x:c r="N141" s="37"/>
    </x:row>
    <x:row r="142">
      <x:c r="A142" s="37"/>
      <x:c r="B142" s="37"/>
      <x:c r="C142" s="37"/>
      <x:c r="D142" s="37"/>
      <x:c r="E142" s="37"/>
      <x:c r="F142" s="37"/>
      <x:c r="G142" s="37"/>
      <x:c r="H142" s="37"/>
      <x:c r="I142" s="37"/>
      <x:c r="J142" s="37"/>
      <x:c r="K142" s="37"/>
      <x:c r="L142" s="37"/>
      <x:c r="M142" s="37"/>
      <x:c r="N142" s="37"/>
    </x:row>
    <x:row r="143">
      <x:c r="A143" s="37"/>
      <x:c r="B143" s="37"/>
      <x:c r="C143" s="37"/>
      <x:c r="D143" s="37"/>
      <x:c r="E143" s="37"/>
      <x:c r="F143" s="37"/>
      <x:c r="G143" s="37"/>
      <x:c r="H143" s="37"/>
      <x:c r="I143" s="37"/>
      <x:c r="J143" s="37"/>
      <x:c r="K143" s="37"/>
      <x:c r="L143" s="37"/>
      <x:c r="M143" s="37"/>
      <x:c r="N143" s="37"/>
    </x:row>
    <x:row r="144">
      <x:c r="A144" s="37"/>
      <x:c r="B144" s="37"/>
      <x:c r="C144" s="37"/>
      <x:c r="D144" s="37"/>
      <x:c r="E144" s="37"/>
      <x:c r="F144" s="37"/>
      <x:c r="G144" s="37"/>
      <x:c r="H144" s="37"/>
      <x:c r="I144" s="37"/>
      <x:c r="J144" s="37"/>
      <x:c r="K144" s="37"/>
      <x:c r="L144" s="37"/>
      <x:c r="M144" s="37"/>
      <x:c r="N144" s="37"/>
    </x:row>
    <x:row r="145">
      <x:c r="A145" s="37"/>
      <x:c r="B145" s="37"/>
      <x:c r="C145" s="37"/>
      <x:c r="D145" s="37"/>
      <x:c r="E145" s="37"/>
      <x:c r="F145" s="37"/>
      <x:c r="G145" s="37"/>
      <x:c r="H145" s="37"/>
      <x:c r="I145" s="37"/>
      <x:c r="J145" s="37"/>
      <x:c r="K145" s="37"/>
      <x:c r="L145" s="37"/>
      <x:c r="M145" s="37"/>
      <x:c r="N145" s="37"/>
    </x:row>
    <x:row r="146">
      <x:c r="A146" s="37"/>
      <x:c r="B146" s="37"/>
      <x:c r="C146" s="37"/>
      <x:c r="D146" s="37"/>
      <x:c r="E146" s="37"/>
      <x:c r="F146" s="37"/>
      <x:c r="G146" s="37"/>
      <x:c r="H146" s="37"/>
      <x:c r="I146" s="37"/>
      <x:c r="J146" s="37"/>
      <x:c r="K146" s="37"/>
      <x:c r="L146" s="37"/>
      <x:c r="M146" s="37"/>
      <x:c r="N146" s="37"/>
    </x:row>
    <x:row r="147">
      <x:c r="A147" s="37"/>
      <x:c r="B147" s="37"/>
      <x:c r="C147" s="37"/>
      <x:c r="D147" s="37"/>
      <x:c r="E147" s="37"/>
      <x:c r="F147" s="37"/>
      <x:c r="G147" s="37"/>
      <x:c r="H147" s="37"/>
      <x:c r="I147" s="37"/>
      <x:c r="J147" s="37"/>
      <x:c r="K147" s="37"/>
      <x:c r="L147" s="37"/>
      <x:c r="M147" s="37"/>
      <x:c r="N147" s="37"/>
    </x:row>
    <x:row r="148">
      <x:c r="A148" s="37"/>
      <x:c r="B148" s="37"/>
      <x:c r="C148" s="37"/>
      <x:c r="D148" s="37"/>
      <x:c r="E148" s="37"/>
      <x:c r="F148" s="37"/>
      <x:c r="G148" s="37"/>
      <x:c r="H148" s="37"/>
      <x:c r="I148" s="37"/>
      <x:c r="J148" s="37"/>
      <x:c r="K148" s="37"/>
      <x:c r="L148" s="37"/>
      <x:c r="M148" s="37"/>
      <x:c r="N148" s="37"/>
    </x:row>
    <x:row r="149">
      <x:c r="A149" s="37"/>
      <x:c r="B149" s="37"/>
      <x:c r="C149" s="37"/>
      <x:c r="D149" s="37"/>
      <x:c r="E149" s="37"/>
      <x:c r="F149" s="37"/>
      <x:c r="G149" s="37"/>
      <x:c r="H149" s="37"/>
      <x:c r="I149" s="37"/>
      <x:c r="J149" s="37"/>
      <x:c r="K149" s="37"/>
      <x:c r="L149" s="37"/>
      <x:c r="M149" s="37"/>
      <x:c r="N149" s="37"/>
    </x:row>
    <x:row r="150">
      <x:c r="A150" s="37"/>
      <x:c r="B150" s="37"/>
      <x:c r="C150" s="37"/>
      <x:c r="D150" s="37"/>
      <x:c r="E150" s="37"/>
      <x:c r="F150" s="37"/>
      <x:c r="G150" s="37"/>
      <x:c r="H150" s="37"/>
      <x:c r="I150" s="37"/>
      <x:c r="J150" s="37"/>
      <x:c r="K150" s="37"/>
      <x:c r="L150" s="37"/>
      <x:c r="M150" s="37"/>
      <x:c r="N150" s="37"/>
    </x:row>
    <x:row r="151">
      <x:c r="A151" s="37"/>
      <x:c r="B151" s="37"/>
      <x:c r="C151" s="37"/>
      <x:c r="D151" s="37"/>
      <x:c r="E151" s="37"/>
      <x:c r="F151" s="37"/>
      <x:c r="G151" s="37"/>
      <x:c r="H151" s="37"/>
      <x:c r="I151" s="37"/>
      <x:c r="J151" s="37"/>
      <x:c r="K151" s="37"/>
      <x:c r="L151" s="37"/>
      <x:c r="M151" s="37"/>
      <x:c r="N151" s="37"/>
    </x:row>
    <x:row r="152">
      <x:c r="A152" s="37"/>
      <x:c r="B152" s="37"/>
      <x:c r="C152" s="37"/>
      <x:c r="D152" s="37"/>
      <x:c r="E152" s="37"/>
      <x:c r="F152" s="37"/>
      <x:c r="G152" s="37"/>
      <x:c r="H152" s="37"/>
      <x:c r="I152" s="37"/>
      <x:c r="J152" s="37"/>
      <x:c r="K152" s="37"/>
      <x:c r="L152" s="37"/>
      <x:c r="M152" s="37"/>
      <x:c r="N152" s="37"/>
    </x:row>
    <x:row r="153">
      <x:c r="A153" s="37"/>
      <x:c r="B153" s="37"/>
      <x:c r="C153" s="37"/>
      <x:c r="D153" s="37"/>
      <x:c r="E153" s="37"/>
      <x:c r="F153" s="37"/>
      <x:c r="G153" s="37"/>
      <x:c r="H153" s="37"/>
      <x:c r="I153" s="37"/>
      <x:c r="J153" s="37"/>
      <x:c r="K153" s="37"/>
      <x:c r="L153" s="37"/>
      <x:c r="M153" s="37"/>
      <x:c r="N153" s="37"/>
    </x:row>
    <x:row r="154">
      <x:c r="A154" s="37"/>
      <x:c r="B154" s="37"/>
      <x:c r="C154" s="37"/>
      <x:c r="D154" s="37"/>
      <x:c r="E154" s="37"/>
      <x:c r="F154" s="37"/>
      <x:c r="G154" s="37"/>
      <x:c r="H154" s="37"/>
      <x:c r="I154" s="37"/>
      <x:c r="J154" s="37"/>
      <x:c r="K154" s="37"/>
      <x:c r="L154" s="37"/>
      <x:c r="M154" s="37"/>
      <x:c r="N154" s="37"/>
    </x:row>
    <x:row r="155">
      <x:c r="A155" s="37"/>
      <x:c r="B155" s="37"/>
      <x:c r="C155" s="37"/>
      <x:c r="D155" s="37"/>
      <x:c r="E155" s="37"/>
      <x:c r="F155" s="37"/>
      <x:c r="G155" s="37"/>
      <x:c r="H155" s="37"/>
      <x:c r="I155" s="37"/>
      <x:c r="J155" s="37"/>
      <x:c r="K155" s="37"/>
      <x:c r="L155" s="37"/>
      <x:c r="M155" s="37"/>
      <x:c r="N155" s="37"/>
    </x:row>
    <x:row r="156">
      <x:c r="A156" s="37"/>
      <x:c r="B156" s="37"/>
      <x:c r="C156" s="37"/>
      <x:c r="D156" s="37"/>
      <x:c r="E156" s="37"/>
      <x:c r="F156" s="37"/>
      <x:c r="G156" s="37"/>
      <x:c r="H156" s="37"/>
      <x:c r="I156" s="37"/>
      <x:c r="J156" s="37"/>
      <x:c r="K156" s="37"/>
      <x:c r="L156" s="37"/>
      <x:c r="M156" s="37"/>
      <x:c r="N156" s="37"/>
    </x:row>
    <x:row r="157">
      <x:c r="A157" s="37"/>
      <x:c r="B157" s="37"/>
      <x:c r="C157" s="37"/>
      <x:c r="D157" s="37"/>
      <x:c r="E157" s="37"/>
      <x:c r="F157" s="37"/>
      <x:c r="G157" s="37"/>
      <x:c r="H157" s="37"/>
      <x:c r="I157" s="37"/>
      <x:c r="J157" s="37"/>
      <x:c r="K157" s="37"/>
      <x:c r="L157" s="37"/>
      <x:c r="M157" s="37"/>
      <x:c r="N157" s="37"/>
    </x:row>
    <x:row r="158">
      <x:c r="A158" s="37"/>
      <x:c r="B158" s="37"/>
      <x:c r="C158" s="37"/>
      <x:c r="D158" s="37"/>
      <x:c r="E158" s="37"/>
      <x:c r="F158" s="37"/>
      <x:c r="G158" s="37"/>
      <x:c r="H158" s="37"/>
      <x:c r="I158" s="37"/>
      <x:c r="J158" s="37"/>
      <x:c r="K158" s="37"/>
      <x:c r="L158" s="37"/>
      <x:c r="M158" s="37"/>
      <x:c r="N158" s="37"/>
    </x:row>
    <x:row r="159">
      <x:c r="A159" s="37"/>
      <x:c r="B159" s="37"/>
      <x:c r="C159" s="37"/>
      <x:c r="D159" s="37"/>
      <x:c r="E159" s="37"/>
      <x:c r="F159" s="37"/>
      <x:c r="G159" s="37"/>
      <x:c r="H159" s="37"/>
      <x:c r="I159" s="37"/>
      <x:c r="J159" s="37"/>
      <x:c r="K159" s="37"/>
      <x:c r="L159" s="37"/>
      <x:c r="M159" s="37"/>
      <x:c r="N159" s="37"/>
    </x:row>
    <x:row r="160">
      <x:c r="A160" s="37"/>
      <x:c r="B160" s="37"/>
      <x:c r="C160" s="37"/>
      <x:c r="D160" s="37"/>
      <x:c r="E160" s="37"/>
      <x:c r="F160" s="37"/>
      <x:c r="G160" s="37"/>
      <x:c r="H160" s="37"/>
      <x:c r="I160" s="37"/>
      <x:c r="J160" s="37"/>
      <x:c r="K160" s="37"/>
      <x:c r="L160" s="37"/>
      <x:c r="M160" s="37"/>
      <x:c r="N160" s="37"/>
    </x:row>
    <x:row r="161">
      <x:c r="A161" s="37"/>
      <x:c r="B161" s="37"/>
      <x:c r="C161" s="37"/>
      <x:c r="D161" s="37"/>
      <x:c r="E161" s="37"/>
      <x:c r="F161" s="37"/>
      <x:c r="G161" s="37"/>
      <x:c r="H161" s="37"/>
      <x:c r="I161" s="37"/>
      <x:c r="J161" s="37"/>
      <x:c r="K161" s="37"/>
      <x:c r="L161" s="37"/>
      <x:c r="M161" s="37"/>
      <x:c r="N161" s="37"/>
    </x:row>
    <x:row r="162">
      <x:c r="A162" s="37"/>
      <x:c r="B162" s="37"/>
      <x:c r="C162" s="37"/>
      <x:c r="D162" s="37"/>
      <x:c r="E162" s="37"/>
      <x:c r="F162" s="37"/>
      <x:c r="G162" s="37"/>
      <x:c r="H162" s="37"/>
      <x:c r="I162" s="37"/>
      <x:c r="J162" s="37"/>
      <x:c r="K162" s="37"/>
      <x:c r="L162" s="37"/>
      <x:c r="M162" s="37"/>
      <x:c r="N162" s="37"/>
    </x:row>
    <x:row r="163">
      <x:c r="A163" s="37"/>
      <x:c r="B163" s="37"/>
      <x:c r="C163" s="37"/>
      <x:c r="D163" s="37"/>
      <x:c r="E163" s="37"/>
      <x:c r="F163" s="37"/>
      <x:c r="G163" s="37"/>
      <x:c r="H163" s="37"/>
      <x:c r="I163" s="37"/>
      <x:c r="J163" s="37"/>
      <x:c r="K163" s="37"/>
      <x:c r="L163" s="37"/>
      <x:c r="M163" s="37"/>
      <x:c r="N163" s="37"/>
    </x:row>
    <x:row r="164">
      <x:c r="A164" s="37"/>
      <x:c r="B164" s="37"/>
      <x:c r="C164" s="37"/>
      <x:c r="D164" s="37"/>
      <x:c r="E164" s="37"/>
      <x:c r="F164" s="37"/>
      <x:c r="G164" s="37"/>
      <x:c r="H164" s="37"/>
      <x:c r="I164" s="37"/>
      <x:c r="J164" s="37"/>
      <x:c r="K164" s="37"/>
      <x:c r="L164" s="37"/>
      <x:c r="M164" s="37"/>
      <x:c r="N164" s="37"/>
    </x:row>
    <x:row r="165">
      <x:c r="A165" s="37"/>
      <x:c r="B165" s="37"/>
      <x:c r="C165" s="37"/>
      <x:c r="D165" s="37"/>
      <x:c r="E165" s="37"/>
      <x:c r="F165" s="37"/>
      <x:c r="G165" s="37"/>
      <x:c r="H165" s="37"/>
      <x:c r="I165" s="37"/>
      <x:c r="J165" s="37"/>
      <x:c r="K165" s="37"/>
      <x:c r="L165" s="37"/>
      <x:c r="M165" s="37"/>
      <x:c r="N165" s="37"/>
    </x:row>
    <x:row r="166">
      <x:c r="A166" s="37"/>
      <x:c r="B166" s="37"/>
      <x:c r="C166" s="37"/>
      <x:c r="D166" s="37"/>
      <x:c r="E166" s="37"/>
      <x:c r="F166" s="37"/>
      <x:c r="G166" s="37"/>
      <x:c r="H166" s="37"/>
      <x:c r="I166" s="37"/>
      <x:c r="J166" s="37"/>
      <x:c r="K166" s="37"/>
      <x:c r="L166" s="37"/>
      <x:c r="M166" s="37"/>
      <x:c r="N166" s="37"/>
    </x:row>
    <x:row r="167">
      <x:c r="A167" s="37"/>
      <x:c r="B167" s="37"/>
      <x:c r="C167" s="37"/>
      <x:c r="D167" s="37"/>
      <x:c r="E167" s="37"/>
      <x:c r="F167" s="37"/>
      <x:c r="G167" s="37"/>
      <x:c r="H167" s="37"/>
      <x:c r="I167" s="37"/>
      <x:c r="J167" s="37"/>
      <x:c r="K167" s="37"/>
      <x:c r="L167" s="37"/>
      <x:c r="M167" s="37"/>
      <x:c r="N167" s="37"/>
    </x:row>
    <x:row r="168">
      <x:c r="A168" s="37"/>
      <x:c r="B168" s="37"/>
      <x:c r="C168" s="37"/>
      <x:c r="D168" s="37"/>
      <x:c r="E168" s="37"/>
      <x:c r="F168" s="37"/>
      <x:c r="G168" s="37"/>
      <x:c r="H168" s="37"/>
      <x:c r="I168" s="37"/>
      <x:c r="J168" s="37"/>
      <x:c r="K168" s="37"/>
      <x:c r="L168" s="37"/>
      <x:c r="M168" s="37"/>
      <x:c r="N168" s="37"/>
    </x:row>
    <x:row r="169">
      <x:c r="A169" s="37"/>
      <x:c r="B169" s="37"/>
      <x:c r="C169" s="37"/>
      <x:c r="D169" s="37"/>
      <x:c r="E169" s="37"/>
      <x:c r="F169" s="37"/>
      <x:c r="G169" s="37"/>
      <x:c r="H169" s="37"/>
      <x:c r="I169" s="37"/>
      <x:c r="J169" s="37"/>
      <x:c r="K169" s="37"/>
      <x:c r="L169" s="37"/>
      <x:c r="M169" s="37"/>
      <x:c r="N169" s="37"/>
    </x:row>
    <x:row r="170">
      <x:c r="A170" s="37"/>
      <x:c r="B170" s="37"/>
      <x:c r="C170" s="37"/>
      <x:c r="D170" s="37"/>
      <x:c r="E170" s="37"/>
      <x:c r="F170" s="37"/>
      <x:c r="G170" s="37"/>
      <x:c r="H170" s="37"/>
      <x:c r="I170" s="37"/>
      <x:c r="J170" s="37"/>
      <x:c r="K170" s="37"/>
      <x:c r="L170" s="37"/>
      <x:c r="M170" s="37"/>
      <x:c r="N170" s="37"/>
    </x:row>
    <x:row r="171">
      <x:c r="A171" s="37"/>
      <x:c r="B171" s="37"/>
      <x:c r="C171" s="37"/>
      <x:c r="D171" s="37"/>
      <x:c r="E171" s="37"/>
      <x:c r="F171" s="37"/>
      <x:c r="G171" s="37"/>
      <x:c r="H171" s="37"/>
      <x:c r="I171" s="37"/>
      <x:c r="J171" s="37"/>
      <x:c r="K171" s="37"/>
      <x:c r="L171" s="37"/>
      <x:c r="M171" s="37"/>
      <x:c r="N171" s="37"/>
    </x:row>
    <x:row r="172">
      <x:c r="A172" s="37"/>
      <x:c r="B172" s="37"/>
      <x:c r="C172" s="37"/>
      <x:c r="D172" s="37"/>
      <x:c r="E172" s="37"/>
      <x:c r="F172" s="37"/>
      <x:c r="G172" s="37"/>
      <x:c r="H172" s="37"/>
      <x:c r="I172" s="37"/>
      <x:c r="J172" s="37"/>
      <x:c r="K172" s="37"/>
      <x:c r="L172" s="37"/>
      <x:c r="M172" s="37"/>
      <x:c r="N172" s="37"/>
    </x:row>
    <x:row r="173">
      <x:c r="A173" s="37"/>
      <x:c r="B173" s="37"/>
      <x:c r="C173" s="37"/>
      <x:c r="D173" s="37"/>
      <x:c r="E173" s="37"/>
      <x:c r="F173" s="37"/>
      <x:c r="G173" s="37"/>
      <x:c r="H173" s="37"/>
      <x:c r="I173" s="37"/>
      <x:c r="J173" s="37"/>
      <x:c r="K173" s="37"/>
      <x:c r="L173" s="37"/>
      <x:c r="M173" s="37"/>
      <x:c r="N173" s="37"/>
    </x:row>
    <x:row r="174">
      <x:c r="A174" s="37"/>
      <x:c r="B174" s="37"/>
      <x:c r="C174" s="37"/>
      <x:c r="D174" s="37"/>
      <x:c r="E174" s="37"/>
      <x:c r="F174" s="37"/>
      <x:c r="G174" s="37"/>
      <x:c r="H174" s="37"/>
      <x:c r="I174" s="37"/>
      <x:c r="J174" s="37"/>
      <x:c r="K174" s="37"/>
      <x:c r="L174" s="37"/>
      <x:c r="M174" s="37"/>
      <x:c r="N174" s="37"/>
    </x:row>
    <x:row r="175">
      <x:c r="A175" s="37"/>
      <x:c r="B175" s="37"/>
      <x:c r="C175" s="37"/>
      <x:c r="D175" s="37"/>
      <x:c r="E175" s="37"/>
      <x:c r="F175" s="37"/>
      <x:c r="G175" s="37"/>
      <x:c r="H175" s="37"/>
      <x:c r="I175" s="37"/>
      <x:c r="J175" s="37"/>
      <x:c r="K175" s="37"/>
      <x:c r="L175" s="37"/>
      <x:c r="M175" s="37"/>
      <x:c r="N175" s="37"/>
    </x:row>
    <x:row r="176">
      <x:c r="A176" s="37"/>
      <x:c r="B176" s="37"/>
      <x:c r="C176" s="37"/>
      <x:c r="D176" s="37"/>
      <x:c r="E176" s="37"/>
      <x:c r="F176" s="37"/>
      <x:c r="G176" s="37"/>
      <x:c r="H176" s="37"/>
      <x:c r="I176" s="37"/>
      <x:c r="J176" s="37"/>
      <x:c r="K176" s="37"/>
      <x:c r="L176" s="37"/>
      <x:c r="M176" s="37"/>
      <x:c r="N176" s="37"/>
    </x:row>
    <x:row r="177">
      <x:c r="A177" s="37"/>
      <x:c r="B177" s="37"/>
      <x:c r="C177" s="37"/>
      <x:c r="D177" s="37"/>
      <x:c r="E177" s="37"/>
      <x:c r="F177" s="37"/>
      <x:c r="G177" s="37"/>
      <x:c r="H177" s="37"/>
      <x:c r="I177" s="37"/>
      <x:c r="J177" s="37"/>
      <x:c r="K177" s="37"/>
      <x:c r="L177" s="37"/>
      <x:c r="M177" s="37"/>
      <x:c r="N177" s="37"/>
    </x:row>
    <x:row r="178">
      <x:c r="A178" s="37"/>
      <x:c r="B178" s="37"/>
      <x:c r="C178" s="37"/>
      <x:c r="D178" s="37"/>
      <x:c r="E178" s="37"/>
      <x:c r="F178" s="37"/>
      <x:c r="G178" s="37"/>
      <x:c r="H178" s="37"/>
      <x:c r="I178" s="37"/>
      <x:c r="J178" s="37"/>
      <x:c r="K178" s="37"/>
      <x:c r="L178" s="37"/>
      <x:c r="M178" s="37"/>
      <x:c r="N178" s="37"/>
    </x:row>
    <x:row r="179">
      <x:c r="A179" s="37"/>
      <x:c r="B179" s="37"/>
      <x:c r="C179" s="37"/>
      <x:c r="D179" s="37"/>
      <x:c r="E179" s="37"/>
      <x:c r="F179" s="37"/>
      <x:c r="G179" s="37"/>
      <x:c r="H179" s="37"/>
      <x:c r="I179" s="37"/>
      <x:c r="J179" s="37"/>
      <x:c r="K179" s="37"/>
      <x:c r="L179" s="37"/>
      <x:c r="M179" s="37"/>
      <x:c r="N179" s="37"/>
    </x:row>
    <x:row r="180">
      <x:c r="A180" s="37"/>
      <x:c r="B180" s="37"/>
      <x:c r="C180" s="37"/>
      <x:c r="D180" s="37"/>
      <x:c r="E180" s="37"/>
      <x:c r="F180" s="37"/>
      <x:c r="G180" s="37"/>
      <x:c r="H180" s="37"/>
      <x:c r="I180" s="37"/>
      <x:c r="J180" s="37"/>
      <x:c r="K180" s="37"/>
      <x:c r="L180" s="37"/>
      <x:c r="M180" s="37"/>
      <x:c r="N180" s="37"/>
    </x:row>
    <x:row r="181">
      <x:c r="A181" s="37"/>
      <x:c r="B181" s="37"/>
      <x:c r="C181" s="37"/>
      <x:c r="D181" s="37"/>
      <x:c r="E181" s="37"/>
      <x:c r="F181" s="37"/>
      <x:c r="G181" s="37"/>
      <x:c r="H181" s="37"/>
      <x:c r="I181" s="37"/>
      <x:c r="J181" s="37"/>
      <x:c r="K181" s="37"/>
      <x:c r="L181" s="37"/>
      <x:c r="M181" s="37"/>
      <x:c r="N181" s="37"/>
    </x:row>
    <x:row r="182">
      <x:c r="A182" s="37"/>
      <x:c r="B182" s="37"/>
      <x:c r="C182" s="37"/>
      <x:c r="D182" s="37"/>
      <x:c r="E182" s="37"/>
      <x:c r="F182" s="37"/>
      <x:c r="G182" s="37"/>
      <x:c r="H182" s="37"/>
      <x:c r="I182" s="37"/>
      <x:c r="J182" s="37"/>
      <x:c r="K182" s="37"/>
      <x:c r="L182" s="37"/>
      <x:c r="M182" s="37"/>
      <x:c r="N182" s="37"/>
    </x:row>
    <x:row r="183">
      <x:c r="A183" s="37"/>
      <x:c r="B183" s="37"/>
      <x:c r="C183" s="37"/>
      <x:c r="D183" s="37"/>
      <x:c r="E183" s="37"/>
      <x:c r="F183" s="37"/>
      <x:c r="G183" s="37"/>
      <x:c r="H183" s="37"/>
      <x:c r="I183" s="37"/>
      <x:c r="J183" s="37"/>
      <x:c r="K183" s="37"/>
      <x:c r="L183" s="37"/>
      <x:c r="M183" s="37"/>
      <x:c r="N183" s="37"/>
    </x:row>
    <x:row r="184">
      <x:c r="A184" s="37"/>
      <x:c r="B184" s="37"/>
      <x:c r="C184" s="37"/>
      <x:c r="D184" s="37"/>
      <x:c r="E184" s="37"/>
      <x:c r="F184" s="37"/>
      <x:c r="G184" s="37"/>
      <x:c r="H184" s="37"/>
      <x:c r="I184" s="37"/>
      <x:c r="J184" s="37"/>
      <x:c r="K184" s="37"/>
      <x:c r="L184" s="37"/>
      <x:c r="M184" s="37"/>
      <x:c r="N184" s="37"/>
    </x:row>
    <x:row r="185">
      <x:c r="A185" s="37"/>
      <x:c r="B185" s="37"/>
      <x:c r="C185" s="37"/>
      <x:c r="D185" s="37"/>
      <x:c r="E185" s="37"/>
      <x:c r="F185" s="37"/>
      <x:c r="G185" s="37"/>
      <x:c r="H185" s="37"/>
      <x:c r="I185" s="37"/>
      <x:c r="J185" s="37"/>
      <x:c r="K185" s="37"/>
      <x:c r="L185" s="37"/>
      <x:c r="M185" s="37"/>
      <x:c r="N185" s="37"/>
    </x:row>
    <x:row r="186">
      <x:c r="A186" s="37"/>
      <x:c r="B186" s="37"/>
      <x:c r="C186" s="37"/>
      <x:c r="D186" s="37"/>
      <x:c r="E186" s="37"/>
      <x:c r="F186" s="37"/>
      <x:c r="G186" s="37"/>
      <x:c r="H186" s="37"/>
      <x:c r="I186" s="37"/>
      <x:c r="J186" s="37"/>
      <x:c r="K186" s="37"/>
      <x:c r="L186" s="37"/>
      <x:c r="M186" s="37"/>
      <x:c r="N186" s="37"/>
    </x:row>
    <x:row r="187">
      <x:c r="A187" s="37"/>
      <x:c r="B187" s="37"/>
      <x:c r="C187" s="37"/>
      <x:c r="D187" s="37"/>
      <x:c r="E187" s="37"/>
      <x:c r="F187" s="37"/>
      <x:c r="G187" s="37"/>
      <x:c r="H187" s="37"/>
      <x:c r="I187" s="37"/>
      <x:c r="J187" s="37"/>
      <x:c r="K187" s="37"/>
      <x:c r="L187" s="37"/>
      <x:c r="M187" s="37"/>
      <x:c r="N187" s="37"/>
    </x:row>
    <x:row r="188">
      <x:c r="A188" s="37"/>
      <x:c r="B188" s="37"/>
      <x:c r="C188" s="37"/>
      <x:c r="D188" s="37"/>
      <x:c r="E188" s="37"/>
      <x:c r="F188" s="37"/>
      <x:c r="G188" s="37"/>
      <x:c r="H188" s="37"/>
      <x:c r="I188" s="37"/>
      <x:c r="J188" s="37"/>
      <x:c r="K188" s="37"/>
      <x:c r="L188" s="37"/>
      <x:c r="M188" s="37"/>
      <x:c r="N188" s="37"/>
    </x:row>
    <x:row r="189">
      <x:c r="A189" s="37"/>
      <x:c r="B189" s="37"/>
      <x:c r="C189" s="37"/>
      <x:c r="D189" s="37"/>
      <x:c r="E189" s="37"/>
      <x:c r="F189" s="37"/>
      <x:c r="G189" s="37"/>
      <x:c r="H189" s="37"/>
      <x:c r="I189" s="37"/>
      <x:c r="J189" s="37"/>
      <x:c r="K189" s="37"/>
      <x:c r="L189" s="37"/>
      <x:c r="M189" s="37"/>
      <x:c r="N189" s="37"/>
    </x:row>
    <x:row r="190">
      <x:c r="A190" s="37"/>
      <x:c r="B190" s="37"/>
      <x:c r="C190" s="37"/>
      <x:c r="D190" s="37"/>
      <x:c r="E190" s="37"/>
      <x:c r="F190" s="37"/>
      <x:c r="G190" s="37"/>
      <x:c r="H190" s="37"/>
      <x:c r="I190" s="37"/>
      <x:c r="J190" s="37"/>
      <x:c r="K190" s="37"/>
      <x:c r="L190" s="37"/>
      <x:c r="M190" s="37"/>
      <x:c r="N190" s="37"/>
    </x:row>
    <x:row r="191">
      <x:c r="A191" s="37"/>
      <x:c r="B191" s="37"/>
      <x:c r="C191" s="37"/>
      <x:c r="D191" s="37"/>
      <x:c r="E191" s="37"/>
      <x:c r="F191" s="37"/>
      <x:c r="G191" s="37"/>
      <x:c r="H191" s="37"/>
      <x:c r="I191" s="37"/>
      <x:c r="J191" s="37"/>
      <x:c r="K191" s="37"/>
      <x:c r="L191" s="37"/>
      <x:c r="M191" s="37"/>
      <x:c r="N191" s="37"/>
    </x:row>
    <x:row r="192">
      <x:c r="A192" s="37"/>
      <x:c r="B192" s="37"/>
      <x:c r="C192" s="37"/>
      <x:c r="D192" s="37"/>
      <x:c r="E192" s="37"/>
      <x:c r="F192" s="37"/>
      <x:c r="G192" s="37"/>
      <x:c r="H192" s="37"/>
      <x:c r="I192" s="37"/>
      <x:c r="J192" s="37"/>
      <x:c r="K192" s="37"/>
      <x:c r="L192" s="37"/>
      <x:c r="M192" s="37"/>
      <x:c r="N192" s="37"/>
    </x:row>
    <x:row r="193">
      <x:c r="A193" s="37"/>
      <x:c r="B193" s="37"/>
      <x:c r="C193" s="37"/>
      <x:c r="D193" s="37"/>
      <x:c r="E193" s="37"/>
      <x:c r="F193" s="37"/>
      <x:c r="G193" s="37"/>
      <x:c r="H193" s="37"/>
      <x:c r="I193" s="37"/>
      <x:c r="J193" s="37"/>
      <x:c r="K193" s="37"/>
      <x:c r="L193" s="37"/>
      <x:c r="M193" s="37"/>
      <x:c r="N193" s="37"/>
    </x:row>
    <x:row r="194">
      <x:c r="A194" s="37"/>
      <x:c r="B194" s="37"/>
      <x:c r="C194" s="37"/>
      <x:c r="D194" s="37"/>
      <x:c r="E194" s="37"/>
      <x:c r="F194" s="37"/>
      <x:c r="G194" s="37"/>
      <x:c r="H194" s="37"/>
      <x:c r="I194" s="37"/>
      <x:c r="J194" s="37"/>
      <x:c r="K194" s="37"/>
      <x:c r="L194" s="37"/>
      <x:c r="M194" s="37"/>
      <x:c r="N194" s="37"/>
    </x:row>
    <x:row r="195">
      <x:c r="A195" s="37"/>
      <x:c r="B195" s="37"/>
      <x:c r="C195" s="37"/>
      <x:c r="D195" s="37"/>
      <x:c r="E195" s="37"/>
      <x:c r="F195" s="37"/>
      <x:c r="G195" s="37"/>
      <x:c r="H195" s="37"/>
      <x:c r="I195" s="37"/>
      <x:c r="J195" s="37"/>
      <x:c r="K195" s="37"/>
      <x:c r="L195" s="37"/>
      <x:c r="M195" s="37"/>
      <x:c r="N195" s="37"/>
    </x:row>
    <x:row r="196">
      <x:c r="A196" s="37"/>
      <x:c r="B196" s="37"/>
      <x:c r="C196" s="37"/>
      <x:c r="D196" s="37"/>
      <x:c r="E196" s="37"/>
      <x:c r="F196" s="37"/>
      <x:c r="G196" s="37"/>
      <x:c r="H196" s="37"/>
      <x:c r="I196" s="37"/>
      <x:c r="J196" s="37"/>
      <x:c r="K196" s="37"/>
      <x:c r="L196" s="37"/>
      <x:c r="M196" s="37"/>
      <x:c r="N196" s="37"/>
    </x:row>
    <x:row r="197">
      <x:c r="A197" s="37"/>
      <x:c r="B197" s="37"/>
      <x:c r="C197" s="37"/>
      <x:c r="D197" s="37"/>
      <x:c r="E197" s="37"/>
      <x:c r="F197" s="37"/>
      <x:c r="G197" s="37"/>
      <x:c r="H197" s="37"/>
      <x:c r="I197" s="37"/>
      <x:c r="J197" s="37"/>
      <x:c r="K197" s="37"/>
      <x:c r="L197" s="37"/>
      <x:c r="M197" s="37"/>
      <x:c r="N197" s="37"/>
    </x:row>
    <x:row r="198">
      <x:c r="A198" s="37"/>
      <x:c r="B198" s="37"/>
      <x:c r="C198" s="37"/>
      <x:c r="D198" s="37"/>
      <x:c r="E198" s="37"/>
      <x:c r="F198" s="37"/>
      <x:c r="G198" s="37"/>
      <x:c r="H198" s="37"/>
      <x:c r="I198" s="37"/>
      <x:c r="J198" s="37"/>
      <x:c r="K198" s="37"/>
      <x:c r="L198" s="37"/>
      <x:c r="M198" s="37"/>
      <x:c r="N198" s="37"/>
    </x:row>
    <x:row r="199">
      <x:c r="A199" s="37"/>
      <x:c r="B199" s="37"/>
      <x:c r="C199" s="37"/>
      <x:c r="D199" s="37"/>
      <x:c r="E199" s="37"/>
      <x:c r="F199" s="37"/>
      <x:c r="G199" s="37"/>
      <x:c r="H199" s="37"/>
      <x:c r="I199" s="37"/>
      <x:c r="J199" s="37"/>
      <x:c r="K199" s="37"/>
      <x:c r="L199" s="37"/>
      <x:c r="M199" s="37"/>
      <x:c r="N199" s="37"/>
    </x:row>
    <x:row r="200">
      <x:c r="A200" s="37"/>
      <x:c r="B200" s="37"/>
      <x:c r="C200" s="37"/>
      <x:c r="D200" s="37"/>
      <x:c r="E200" s="37"/>
      <x:c r="F200" s="37"/>
      <x:c r="G200" s="37"/>
      <x:c r="H200" s="37"/>
      <x:c r="I200" s="37"/>
      <x:c r="J200" s="37"/>
      <x:c r="K200" s="37"/>
      <x:c r="L200" s="37"/>
      <x:c r="M200" s="37"/>
      <x:c r="N200" s="37"/>
    </x:row>
    <x:row r="201">
      <x:c r="A201" s="37"/>
      <x:c r="B201" s="37"/>
      <x:c r="C201" s="37"/>
      <x:c r="D201" s="37"/>
      <x:c r="E201" s="37"/>
      <x:c r="F201" s="37"/>
      <x:c r="G201" s="37"/>
      <x:c r="H201" s="37"/>
      <x:c r="I201" s="37"/>
      <x:c r="J201" s="37"/>
      <x:c r="K201" s="37"/>
      <x:c r="L201" s="37"/>
      <x:c r="M201" s="37"/>
      <x:c r="N201" s="37"/>
    </x:row>
    <x:row r="202">
      <x:c r="A202" s="37"/>
      <x:c r="B202" s="37"/>
      <x:c r="C202" s="37"/>
      <x:c r="D202" s="37"/>
      <x:c r="E202" s="37"/>
      <x:c r="F202" s="37"/>
      <x:c r="G202" s="37"/>
      <x:c r="H202" s="37"/>
      <x:c r="I202" s="37"/>
      <x:c r="J202" s="37"/>
      <x:c r="K202" s="37"/>
      <x:c r="L202" s="37"/>
      <x:c r="M202" s="37"/>
      <x:c r="N202" s="37"/>
    </x:row>
    <x:row r="203">
      <x:c r="A203" s="37"/>
      <x:c r="B203" s="37"/>
      <x:c r="C203" s="37"/>
      <x:c r="D203" s="37"/>
      <x:c r="E203" s="37"/>
      <x:c r="F203" s="37"/>
      <x:c r="G203" s="37"/>
      <x:c r="H203" s="37"/>
      <x:c r="I203" s="37"/>
      <x:c r="J203" s="37"/>
      <x:c r="K203" s="37"/>
      <x:c r="L203" s="37"/>
      <x:c r="M203" s="37"/>
      <x:c r="N203" s="37"/>
    </x:row>
    <x:row r="204">
      <x:c r="A204" s="37"/>
      <x:c r="B204" s="37"/>
      <x:c r="C204" s="37"/>
      <x:c r="D204" s="37"/>
      <x:c r="E204" s="37"/>
      <x:c r="F204" s="37"/>
      <x:c r="G204" s="37"/>
      <x:c r="H204" s="37"/>
      <x:c r="I204" s="37"/>
      <x:c r="J204" s="37"/>
      <x:c r="K204" s="37"/>
      <x:c r="L204" s="37"/>
      <x:c r="M204" s="37"/>
      <x:c r="N204" s="37"/>
    </x:row>
    <x:row r="205">
      <x:c r="A205" s="37"/>
      <x:c r="B205" s="37"/>
      <x:c r="C205" s="37"/>
      <x:c r="D205" s="37"/>
      <x:c r="E205" s="37"/>
      <x:c r="F205" s="37"/>
      <x:c r="G205" s="37"/>
      <x:c r="H205" s="37"/>
      <x:c r="I205" s="37"/>
      <x:c r="J205" s="37"/>
      <x:c r="K205" s="37"/>
      <x:c r="L205" s="37"/>
      <x:c r="M205" s="37"/>
      <x:c r="N205" s="37"/>
    </x:row>
  </x:sheetData>
  <x:mergeCells>
    <x:mergeCell ref="A3:N3"/>
  </x:mergeCells>
  <x:pageMargins left="0.7" right="0.7" top="0.75" bottom="0.75" header="0.3" footer="0.3"/>
</x:worksheet>
</file>