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305404a76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7b9f6797f03640cf"/>
    <x:sheet xmlns:r="http://schemas.openxmlformats.org/officeDocument/2006/relationships" name="SCOPE" sheetId="2" r:id="R9291eb82574b4c04"/>
    <x:sheet xmlns:r="http://schemas.openxmlformats.org/officeDocument/2006/relationships" name="EVIDENCE_PACKET" sheetId="3" r:id="R0220cf4b663d4a73"/>
    <x:sheet xmlns:r="http://schemas.openxmlformats.org/officeDocument/2006/relationships" name="CANDIDATES" sheetId="4" r:id="Rc9e9fe2534b34ed0"/>
    <x:sheet xmlns:r="http://schemas.openxmlformats.org/officeDocument/2006/relationships" name="CONFLICTS" sheetId="5" r:id="R98f576efb8b24aac"/>
    <x:sheet xmlns:r="http://schemas.openxmlformats.org/officeDocument/2006/relationships" name="DECISIONS" sheetId="6" r:id="R67a050c2ee16493f"/>
    <x:sheet xmlns:r="http://schemas.openxmlformats.org/officeDocument/2006/relationships" name="ACTION" sheetId="7" r:id="R518fd3a52f6849ef"/>
    <x:sheet xmlns:r="http://schemas.openxmlformats.org/officeDocument/2006/relationships" name="STRATEGY_MAP" sheetId="8" r:id="Ra111c543df3442a5"/>
    <x:sheet xmlns:r="http://schemas.openxmlformats.org/officeDocument/2006/relationships" name="CHANGE_LOG" sheetId="9" r:id="R4a4bccdf332444cd"/>
    <x:sheet xmlns:r="http://schemas.openxmlformats.org/officeDocument/2006/relationships" name="HANDOFF" sheetId="10" r:id="Reb7d4a8db8ca4d2f"/>
    <x:sheet xmlns:r="http://schemas.openxmlformats.org/officeDocument/2006/relationships" name="LISTS" sheetId="11" r:id="R3c79334a9dd24708"/>
    <x:sheet xmlns:r="http://schemas.openxmlformats.org/officeDocument/2006/relationships" name="RESEARCH_MATRIX" sheetId="12" r:id="Rc412a3c21b264f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i/>
      <x:sz val="11"/>
      <x:color rgb="FF4A5560"/>
      <x:name val="Carlito"/>
    </x:font>
    <x:font>
      <x:b/>
      <x:sz val="11"/>
      <x:color rgb="FF0B2136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B2136"/>
      </x:patternFill>
    </x:fill>
    <x:fill>
      <x:patternFill patternType="solid">
        <x:fgColor rgb="FFF7F9FB"/>
      </x:patternFill>
    </x:fill>
    <x:fill>
      <x:patternFill patternType="solid">
        <x:fgColor rgb="FFDDEAF5"/>
      </x:patternFill>
    </x:fill>
    <x:fill>
      <x:patternFill patternType="solid">
        <x:fgColor rgb="FFFFF7E6"/>
      </x:patternFill>
    </x:fill>
    <x:fill>
      <x:patternFill patternType="solid">
        <x:fgColor rgb="FFEEF5F9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0" fillId="6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02eb33735400e" /><Relationship Type="http://schemas.openxmlformats.org/officeDocument/2006/relationships/theme" Target="/xl/theme/theme1.xml" Id="Recb975ce47fc4d1f" /><Relationship Type="http://schemas.openxmlformats.org/officeDocument/2006/relationships/sharedStrings" Target="/xl/sharedStrings.xml" Id="Rb2099370a87b44d4" /><Relationship Type="http://schemas.openxmlformats.org/officeDocument/2006/relationships/worksheet" Target="/xl/worksheets/sheet1.xml" Id="R7b9f6797f03640cf" /><Relationship Type="http://schemas.openxmlformats.org/officeDocument/2006/relationships/worksheet" Target="/xl/worksheets/sheet2.xml" Id="R9291eb82574b4c04" /><Relationship Type="http://schemas.openxmlformats.org/officeDocument/2006/relationships/worksheet" Target="/xl/worksheets/sheet3.xml" Id="R0220cf4b663d4a73" /><Relationship Type="http://schemas.openxmlformats.org/officeDocument/2006/relationships/worksheet" Target="/xl/worksheets/sheet4.xml" Id="Rc9e9fe2534b34ed0" /><Relationship Type="http://schemas.openxmlformats.org/officeDocument/2006/relationships/worksheet" Target="/xl/worksheets/sheet5.xml" Id="R98f576efb8b24aac" /><Relationship Type="http://schemas.openxmlformats.org/officeDocument/2006/relationships/worksheet" Target="/xl/worksheets/sheet6.xml" Id="R67a050c2ee16493f" /><Relationship Type="http://schemas.openxmlformats.org/officeDocument/2006/relationships/worksheet" Target="/xl/worksheets/sheet7.xml" Id="R518fd3a52f6849ef" /><Relationship Type="http://schemas.openxmlformats.org/officeDocument/2006/relationships/worksheet" Target="/xl/worksheets/sheet8.xml" Id="Ra111c543df3442a5" /><Relationship Type="http://schemas.openxmlformats.org/officeDocument/2006/relationships/worksheet" Target="/xl/worksheets/sheet9.xml" Id="R4a4bccdf332444cd" /><Relationship Type="http://schemas.openxmlformats.org/officeDocument/2006/relationships/worksheet" Target="/xl/worksheets/sheet10.xml" Id="Reb7d4a8db8ca4d2f" /><Relationship Type="http://schemas.openxmlformats.org/officeDocument/2006/relationships/worksheet" Target="/xl/worksheets/sheet11.xml" Id="R3c79334a9dd24708" /><Relationship Type="http://schemas.openxmlformats.org/officeDocument/2006/relationships/worksheet" Target="/xl/worksheets/sheet12.xml" Id="Rc412a3c21b264f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4" hidden="0" customWidth="1"/>
    <x:col min="3" max="3" width="54" hidden="0" customWidth="1"/>
    <x:col min="4" max="4" width="42" hidden="0" customWidth="1"/>
  </x:cols>
  <x:sheetData>
    <x:row r="1">
      <x:c r="A1" s="4" t="str">
        <x:v>B2B SaaS Competitor Qualification Workbook — V1.2.0</x:v>
      </x:c>
      <x:c r="B1" s="4"/>
      <x:c r="C1" s="4"/>
      <x:c r="D1" s="4"/>
      <x:c r="E1" s="4"/>
      <x:c r="F1" s="4"/>
      <x:c r="G1" s="4"/>
      <x:c r="H1" s="4"/>
    </x:row>
    <x:row r="3">
      <x:c r="A3" s="10" t="str">
        <x:v>A competitor set is a row of doors in the same buying hallway—not every logo in the building. Direct status requires buyer, material-job and buying-stage fit, then implementation, security/procurement and switching reality. No score is produced.</x:v>
      </x:c>
      <x:c r="B3" s="10"/>
      <x:c r="C3" s="10"/>
      <x:c r="D3" s="10"/>
      <x:c r="E3" s="10"/>
      <x:c r="F3" s="10"/>
      <x:c r="G3" s="10"/>
      <x:c r="H3" s="10"/>
    </x:row>
    <x:row r="5">
      <x:c r="A5" s="4" t="str">
        <x:v>1</x:v>
      </x:c>
      <x:c r="B5" s="4" t="str">
        <x:v>SCOPE</x:v>
      </x:c>
      <x:c r="C5" s="4" t="str">
        <x:v>Freeze buyer, job, buying stage and refusal rule.</x:v>
      </x:c>
      <x:c r="D5" s="4" t="str">
        <x:v>Do not begin with a feature list.</x:v>
      </x:c>
    </x:row>
    <x:row r="6">
      <x:c r="A6" t="str">
        <x:v>2</x:v>
      </x:c>
      <x:c r="B6" t="str">
        <x:v>EVIDENCE_PACKET</x:v>
      </x:c>
      <x:c r="C6" t="str">
        <x:v>Record one governed evidence object per material dimension.</x:v>
      </x:c>
      <x:c r="D6" t="str">
        <x:v>Evidence cannot become stronger downstream.</x:v>
      </x:c>
    </x:row>
    <x:row r="7">
      <x:c r="A7" t="str">
        <x:v>3</x:v>
      </x:c>
      <x:c r="B7" t="str">
        <x:v>CANDIDATES</x:v>
      </x:c>
      <x:c r="C7" t="str">
        <x:v>Link six distinct evidence IDs, one per required dimension.</x:v>
      </x:c>
      <x:c r="D7" t="str">
        <x:v>Wrong-dimension or duplicate evidence fails closed.</x:v>
      </x:c>
    </x:row>
    <x:row r="8">
      <x:c r="A8" t="str">
        <x:v>4</x:v>
      </x:c>
      <x:c r="B8" t="str">
        <x:v>CONFLICTS</x:v>
      </x:c>
      <x:c r="C8" t="str">
        <x:v>Preserve disagreement with two distinct governed records.</x:v>
      </x:c>
      <x:c r="D8" t="str">
        <x:v>No synthetic confidence score.</x:v>
      </x:c>
    </x:row>
    <x:row r="9">
      <x:c r="A9" t="str">
        <x:v>5</x:v>
      </x:c>
      <x:c r="B9" t="str">
        <x:v>DECISIONS</x:v>
      </x:c>
      <x:c r="C9" t="str">
        <x:v>Decision state must match the derived candidate role.</x:v>
      </x:c>
      <x:c r="D9" t="str">
        <x:v>Open material conflicts remain visible.</x:v>
      </x:c>
    </x:row>
    <x:row r="10">
      <x:c r="A10" t="str">
        <x:v>6</x:v>
      </x:c>
      <x:c r="B10" t="str">
        <x:v>ACTION</x:v>
      </x:c>
      <x:c r="C10" t="str">
        <x:v>Bind one action to the same Candidate ID + Decision ID.</x:v>
      </x:c>
      <x:c r="D10" t="str">
        <x:v>No orphan action.</x:v>
      </x:c>
    </x:row>
    <x:row r="11">
      <x:c r="A11" t="str">
        <x:v>7</x:v>
      </x:c>
      <x:c r="B11" t="str">
        <x:v>STRATEGY_MAP</x:v>
      </x:c>
      <x:c r="C11" t="str">
        <x:v>Translate roles into product/sales/procurement/search work.</x:v>
      </x:c>
      <x:c r="D11" t="str">
        <x:v>Non-governing.</x:v>
      </x:c>
    </x:row>
    <x:row r="12">
      <x:c r="A12" t="str">
        <x:v>8</x:v>
      </x:c>
      <x:c r="B12" t="str">
        <x:v>RESEARCH_MATRIX</x:v>
      </x:c>
      <x:c r="C12" t="str">
        <x:v>Qualitative research only; no Semrush/volume claims.</x:v>
      </x:c>
      <x:c r="D12" t="str">
        <x:v>Non-governing.</x:v>
      </x:c>
    </x:row>
    <x:row r="13">
      <x:c r="A13" t="str">
        <x:v>9</x:v>
      </x:c>
      <x:c r="B13" t="str">
        <x:v>HANDOFF</x:v>
      </x:c>
      <x:c r="C13" t="str">
        <x:v>Share formula-linked decisions plus one governed READY action.</x:v>
      </x:c>
      <x:c r="D13" t="str">
        <x:v>Tamper-controlled.</x:v>
      </x:c>
    </x:row>
    <x:row r="15">
      <x:c r="A15" s="16" t="str">
        <x:v>Native-safety contract: Workbook.create() fresh container; short formulas only; established Excel functions only; no LET/LAMBDA/dynamic arrays/INDIRECT/OFFSET; no cross-sheet validations; no inherited formula cache/type state.</x:v>
      </x:c>
      <x:c r="B15" s="16"/>
      <x:c r="C15" s="16"/>
      <x:c r="D15" s="16"/>
      <x:c r="E15" s="16"/>
      <x:c r="F15" s="16"/>
      <x:c r="G15" s="16"/>
      <x:c r="H15" s="16"/>
    </x:row>
  </x:sheetData>
  <x:mergeCells>
    <x:mergeCell ref="A1:H1"/>
    <x:mergeCell ref="A3:H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54" hidden="0" customWidth="1"/>
    <x:col min="3" max="3" width="48" hidden="0" customWidth="1"/>
    <x:col min="4" max="4" width="22" hidden="0" customWidth="1"/>
    <x:col min="5" max="5" width="22" hidden="0" customWidth="1"/>
    <x:col min="6" max="6" width="14" hidden="0" customWidth="1"/>
  </x:cols>
  <x:sheetData>
    <x:row r="1">
      <x:c r="A1" s="4" t="str">
        <x:v>Scenario boundaries — fictional regulated mid-market workflow SaaS</x:v>
      </x:c>
      <x:c r="B1" s="4"/>
      <x:c r="C1" s="4"/>
      <x:c r="D1" s="4"/>
      <x:c r="E1" s="4"/>
      <x:c r="F1" s="4"/>
    </x:row>
    <x:row r="3">
      <x:c r="A3" s="4" t="str">
        <x:v>Field</x:v>
      </x:c>
      <x:c r="B3" s="4" t="str">
        <x:v>Input</x:v>
      </x:c>
      <x:c r="C3" s="4" t="str">
        <x:v>Why it matters</x:v>
      </x:c>
      <x:c r="D3" s="4" t="str">
        <x:v>Control</x:v>
      </x:c>
      <x:c r="E3" s="4" t="str">
        <x:v>Owner</x:v>
      </x:c>
      <x:c r="F3" s="4" t="str">
        <x:v>Status</x:v>
      </x:c>
    </x:row>
    <x:row r="4">
      <x:c r="A4" t="str">
        <x:v>Decision</x:v>
      </x:c>
      <x:c r="B4" s="21" t="str">
        <x:v>Qualify roles permitted to enter direct product comparison</x:v>
      </x:c>
      <x:c r="C4" t="str">
        <x:v>Prevents discovery overlap from becoming commercial substitution.</x:v>
      </x:c>
      <x:c r="D4" t="str">
        <x:v>Required</x:v>
      </x:c>
      <x:c r="E4" t="str">
        <x:v>Founder / reviewer</x:v>
      </x:c>
      <x:c r="F4" t="str">
        <x:v>READY</x:v>
      </x:c>
    </x:row>
    <x:row r="5">
      <x:c r="A5" t="str">
        <x:v>Buyer</x:v>
      </x:c>
      <x:c r="B5" s="21" t="str">
        <x:v>Mid-market operations/compliance leader with security/procurement review</x:v>
      </x:c>
      <x:c r="C5" t="str">
        <x:v>Keeps buyer context explicit.</x:v>
      </x:c>
      <x:c r="D5" t="str">
        <x:v>Required</x:v>
      </x:c>
      <x:c r="E5" t="str">
        <x:v>Founder / reviewer</x:v>
      </x:c>
      <x:c r="F5" t="str">
        <x:v>READY</x:v>
      </x:c>
    </x:row>
    <x:row r="6">
      <x:c r="A6" t="str">
        <x:v>Material job</x:v>
      </x:c>
      <x:c r="B6" s="21" t="str">
        <x:v>Collect evidence, coordinate control work and prepare an auditable workflow</x:v>
      </x:c>
      <x:c r="C6" t="str">
        <x:v>Separates outcome from generic automation.</x:v>
      </x:c>
      <x:c r="D6" t="str">
        <x:v>Required</x:v>
      </x:c>
      <x:c r="E6" t="str">
        <x:v>Founder / reviewer</x:v>
      </x:c>
      <x:c r="F6" t="str">
        <x:v>READY</x:v>
      </x:c>
    </x:row>
    <x:row r="7">
      <x:c r="A7" t="str">
        <x:v>Buying stage</x:v>
      </x:c>
      <x:c r="B7" s="21" t="str">
        <x:v>Shortlist/evaluation for a system to own the workflow</x:v>
      </x:c>
      <x:c r="C7" t="str">
        <x:v>Separates finalists from discovery/intermediary roles.</x:v>
      </x:c>
      <x:c r="D7" t="str">
        <x:v>Required</x:v>
      </x:c>
      <x:c r="E7" t="str">
        <x:v>Founder / reviewer</x:v>
      </x:c>
      <x:c r="F7" t="str">
        <x:v>READY</x:v>
      </x:c>
    </x:row>
    <x:row r="8">
      <x:c r="A8" t="str">
        <x:v>Implementation rule</x:v>
      </x:c>
      <x:c r="B8" s="21" t="str">
        <x:v>Integration, identity, migration, admin/change burden are material</x:v>
      </x:c>
      <x:c r="C8" t="str">
        <x:v>Feature overlap cannot erase adoption reality.</x:v>
      </x:c>
      <x:c r="D8" t="str">
        <x:v>Required</x:v>
      </x:c>
      <x:c r="E8" t="str">
        <x:v>Founder / reviewer</x:v>
      </x:c>
      <x:c r="F8" t="str">
        <x:v>READY</x:v>
      </x:c>
    </x:row>
    <x:row r="9">
      <x:c r="A9" t="str">
        <x:v>Security/procurement rule</x:v>
      </x:c>
      <x:c r="B9" s="21" t="str">
        <x:v>Use current scoped supplier/security evidence</x:v>
      </x:c>
      <x:c r="C9" t="str">
        <x:v>Badges/acronyms are not universal proof.</x:v>
      </x:c>
      <x:c r="D9" t="str">
        <x:v>Required</x:v>
      </x:c>
      <x:c r="E9" t="str">
        <x:v>Founder / reviewer</x:v>
      </x:c>
      <x:c r="F9" t="str">
        <x:v>READY</x:v>
      </x:c>
    </x:row>
    <x:row r="10">
      <x:c r="A10" t="str">
        <x:v>Switching/exit rule</x:v>
      </x:c>
      <x:c r="B10" s="21" t="str">
        <x:v>Export, contract, transition and portability matter when material</x:v>
      </x:c>
      <x:c r="C10" t="str">
        <x:v>Easy to buy is not necessarily easy to replace.</x:v>
      </x:c>
      <x:c r="D10" t="str">
        <x:v>Required</x:v>
      </x:c>
      <x:c r="E10" t="str">
        <x:v>Founder / reviewer</x:v>
      </x:c>
      <x:c r="F10" t="str">
        <x:v>READY</x:v>
      </x:c>
    </x:row>
    <x:row r="11">
      <x:c r="A11" t="str">
        <x:v>Search rule</x:v>
      </x:c>
      <x:c r="B11" s="21" t="str">
        <x:v>Query/entity overlap is discovery evidence only</x:v>
      </x:c>
      <x:c r="C11" t="str">
        <x:v>Prevents SEO/AEO role inflation.</x:v>
      </x:c>
      <x:c r="D11" t="str">
        <x:v>Required</x:v>
      </x:c>
      <x:c r="E11" t="str">
        <x:v>Founder / reviewer</x:v>
      </x:c>
      <x:c r="F11" t="str">
        <x:v>READY</x:v>
      </x:c>
    </x:row>
    <x:row r="12">
      <x:c r="A12" t="str">
        <x:v>Refusal rule</x:v>
      </x:c>
      <x:c r="B12" s="21" t="str">
        <x:v>Unknown, stale or materially contradictory evidence cannot earn direct status</x:v>
      </x:c>
      <x:c r="C12" t="str">
        <x:v>Fail closed.</x:v>
      </x:c>
      <x:c r="D12" t="str">
        <x:v>Required</x:v>
      </x:c>
      <x:c r="E12" t="str">
        <x:v>Founder / reviewer</x:v>
      </x:c>
      <x:c r="F12" t="str">
        <x:v>READY</x:v>
      </x:c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4" hidden="0" customWidth="1"/>
    <x:col min="4" max="4" width="34" hidden="0" customWidth="1"/>
    <x:col min="5" max="5" width="50" hidden="0" customWidth="1"/>
    <x:col min="6" max="6" width="15" hidden="0" customWidth="1"/>
    <x:col min="7" max="7" width="14" hidden="0" customWidth="1"/>
    <x:col min="8" max="8" width="18" hidden="0" customWidth="1"/>
    <x:col min="9" max="9" width="34" hidden="0" customWidth="1"/>
    <x:col min="10" max="10" width="14" hidden="0" customWidth="1"/>
    <x:col min="11" max="11" width="22" hidden="0" customWidth="1"/>
    <x:col min="17" max="17" width="28" hidden="0" customWidth="1"/>
  </x:cols>
  <x:sheetData>
    <x:row r="1">
      <x:c r="A1" s="4" t="str">
        <x:v>Evidence ID</x:v>
      </x:c>
      <x:c r="B1" s="4" t="str">
        <x:v>Candidate ID</x:v>
      </x:c>
      <x:c r="C1" s="4" t="str">
        <x:v>Dimension</x:v>
      </x:c>
      <x:c r="D1" s="4" t="str">
        <x:v>Source role</x:v>
      </x:c>
      <x:c r="E1" s="4" t="str">
        <x:v>Observation</x:v>
      </x:c>
      <x:c r="F1" s="4" t="str">
        <x:v>Evidence state</x:v>
      </x:c>
      <x:c r="G1" s="4" t="str">
        <x:v>Freshness</x:v>
      </x:c>
      <x:c r="H1" s="4" t="str">
        <x:v>Fit result</x:v>
      </x:c>
      <x:c r="I1" s="4" t="str">
        <x:v>Source / locator</x:v>
      </x:c>
      <x:c r="J1" s="4" t="str">
        <x:v>Evidence date</x:v>
      </x:c>
      <x:c r="K1" s="4" t="str">
        <x:v>Owner</x:v>
      </x:c>
      <x:c r="L1" s="4" t="str">
        <x:v>Dimension token</x:v>
      </x:c>
      <x:c r="M1" s="4" t="str">
        <x:v>Source token</x:v>
      </x:c>
      <x:c r="N1" s="4" t="str">
        <x:v>State token</x:v>
      </x:c>
      <x:c r="O1" s="4" t="str">
        <x:v>Freshness token</x:v>
      </x:c>
      <x:c r="P1" s="4" t="str">
        <x:v>Result token</x:v>
      </x:c>
      <x:c r="Q1" s="4" t="str">
        <x:v>Control status</x:v>
      </x:c>
    </x:row>
    <x:row r="6">
      <x:c r="A6" s="21" t="str">
        <x:v>E001</x:v>
      </x:c>
      <x:c r="B6" s="21" t="str">
        <x:v>A01</x:v>
      </x:c>
      <x:c r="C6" s="21" t="str">
        <x:v>BUYER</x:v>
      </x:c>
      <x:c r="D6" s="21" t="str">
        <x:v>BUYER / SALES EVIDENCE</x:v>
      </x:c>
      <x:c r="E6" s="21" t="str">
        <x:v>Fictional observation for Regulated-workflow specialist: buyer = MATCH.</x:v>
      </x:c>
      <x:c r="F6" s="21" t="str">
        <x:v>OBSERVED</x:v>
      </x:c>
      <x:c r="G6" s="21" t="str">
        <x:v>CURRENT</x:v>
      </x:c>
      <x:c r="H6" s="21" t="str">
        <x:v>MATCH</x:v>
      </x:c>
      <x:c r="I6" s="21" t="str">
        <x:v>fictional governed evidence packet</x:v>
      </x:c>
      <x:c r="J6" s="21" t="n">
        <x:v>46252</x:v>
      </x:c>
      <x:c r="K6" s="21" t="str">
        <x:v>Founder / reviewer</x:v>
      </x:c>
      <x:c r="L6" s="25" t="str">
        <x:f>IF(C6="","",IF(OR(EXACT(C6,"BUYER"),EXACT(C6,"MATERIAL JOB"),EXACT(C6,"BUYING STAGE"),EXACT(C6,"IMPLEMENTATION"),EXACT(C6,"SECURITY / PROCUREMENT"),EXACT(C6,"SWITCHING / EXIT")),"VALID","INVALID"))</x:f>
        <x:v>VALID</x:v>
      </x:c>
      <x:c r="M6" s="25" t="str">
        <x:f>IF(D6="","",IF(OR(EXACT(D6,"FIRST-PARTY PRODUCT PAGE"),EXACT(D6,"PRICING / CONTRACT"),EXACT(D6,"SECURITY / TRUST CENTER"),EXACT(D6,"IMPLEMENTATION / DOCUMENTATION"),EXACT(D6,"MARKETPLACE / DIRECTORY"),EXACT(D6,"BUYER / SALES EVIDENCE"),EXACT(D6,"REVIEW / COMMUNITY"),EXACT(D6,"AUTHORITY / STANDARD"),EXACT(D6,"INTERNAL DECISION RECORD")),"VALID","INVALID"))</x:f>
        <x:v>VALID</x:v>
      </x:c>
      <x:c r="N6" s="25" t="str">
        <x:f>IF(F6="","",IF(OR(EXACT(F6,"OBSERVED"),EXACT(F6,"INFERRED"),EXACT(F6,"UNRESOLVED")),"VALID","INVALID"))</x:f>
        <x:v>VALID</x:v>
      </x:c>
      <x:c r="O6" s="25" t="str">
        <x:f>IF(G6="","",IF(OR(EXACT(G6,"CURRENT"),EXACT(G6,"STALE"),EXACT(G6,"NOT CHECKED")),"VALID","INVALID"))</x:f>
        <x:v>VALID</x:v>
      </x:c>
      <x:c r="P6" s="25" t="str">
        <x:f>IF(H6="","",IF(OR(EXACT(H6,"MATCH"),EXACT(H6,"PARTIAL"),EXACT(H6,"NO"),EXACT(H6,"UNKNOWN"),EXACT(H6,"NOT APPLICABLE")),"VALID","INVALID"))</x:f>
        <x:v>VALID</x:v>
      </x:c>
      <x:c r="Q6" s="25" t="str">
        <x:f>IF(A6="","",IF(COUNTIF($A$6:$A$205,A6)&gt;1,"INVALID - DUPLICATE ID",IF(AND(B6&lt;&gt;"",E6&lt;&gt;"",I6&lt;&gt;"",J6&lt;&gt;"",K6&lt;&gt;"",L6="VALID",M6="VALID",N6="VALID",O6="VALID",P6="VALID"),"VALID","INVALID - CONTROL / MISSING")))</x:f>
        <x:v>VALID</x:v>
      </x:c>
    </x:row>
    <x:row r="7">
      <x:c r="A7" s="21" t="str">
        <x:v>E002</x:v>
      </x:c>
      <x:c r="B7" s="21" t="str">
        <x:v>A01</x:v>
      </x:c>
      <x:c r="C7" s="21" t="str">
        <x:v>MATERIAL JOB</x:v>
      </x:c>
      <x:c r="D7" s="21" t="str">
        <x:v>FIRST-PARTY PRODUCT PAGE</x:v>
      </x:c>
      <x:c r="E7" s="21" t="str">
        <x:v>Fictional observation for Regulated-workflow specialist: material job = MATCH.</x:v>
      </x:c>
      <x:c r="F7" s="21" t="str">
        <x:v>OBSERVED</x:v>
      </x:c>
      <x:c r="G7" s="21" t="str">
        <x:v>CURRENT</x:v>
      </x:c>
      <x:c r="H7" s="21" t="str">
        <x:v>MATCH</x:v>
      </x:c>
      <x:c r="I7" s="21" t="str">
        <x:v>fictional governed evidence packet</x:v>
      </x:c>
      <x:c r="J7" s="21" t="n">
        <x:v>46252</x:v>
      </x:c>
      <x:c r="K7" s="21" t="str">
        <x:v>Founder / reviewer</x:v>
      </x:c>
      <x:c r="L7" s="25" t="str">
        <x:f>IF(C7="","",IF(OR(EXACT(C7,"BUYER"),EXACT(C7,"MATERIAL JOB"),EXACT(C7,"BUYING STAGE"),EXACT(C7,"IMPLEMENTATION"),EXACT(C7,"SECURITY / PROCUREMENT"),EXACT(C7,"SWITCHING / EXIT")),"VALID","INVALID"))</x:f>
        <x:v>VALID</x:v>
      </x:c>
      <x:c r="M7" s="25" t="str">
        <x:f>IF(D7="","",IF(OR(EXACT(D7,"FIRST-PARTY PRODUCT PAGE"),EXACT(D7,"PRICING / CONTRACT"),EXACT(D7,"SECURITY / TRUST CENTER"),EXACT(D7,"IMPLEMENTATION / DOCUMENTATION"),EXACT(D7,"MARKETPLACE / DIRECTORY"),EXACT(D7,"BUYER / SALES EVIDENCE"),EXACT(D7,"REVIEW / COMMUNITY"),EXACT(D7,"AUTHORITY / STANDARD"),EXACT(D7,"INTERNAL DECISION RECORD")),"VALID","INVALID"))</x:f>
        <x:v>VALID</x:v>
      </x:c>
      <x:c r="N7" s="25" t="str">
        <x:f>IF(F7="","",IF(OR(EXACT(F7,"OBSERVED"),EXACT(F7,"INFERRED"),EXACT(F7,"UNRESOLVED")),"VALID","INVALID"))</x:f>
        <x:v>VALID</x:v>
      </x:c>
      <x:c r="O7" s="25" t="str">
        <x:f>IF(G7="","",IF(OR(EXACT(G7,"CURRENT"),EXACT(G7,"STALE"),EXACT(G7,"NOT CHECKED")),"VALID","INVALID"))</x:f>
        <x:v>VALID</x:v>
      </x:c>
      <x:c r="P7" s="25" t="str">
        <x:f>IF(H7="","",IF(OR(EXACT(H7,"MATCH"),EXACT(H7,"PARTIAL"),EXACT(H7,"NO"),EXACT(H7,"UNKNOWN"),EXACT(H7,"NOT APPLICABLE")),"VALID","INVALID"))</x:f>
        <x:v>VALID</x:v>
      </x:c>
      <x:c r="Q7" s="25" t="str">
        <x:f>IF(A7="","",IF(COUNTIF($A$6:$A$205,A7)&gt;1,"INVALID - DUPLICATE ID",IF(AND(B7&lt;&gt;"",E7&lt;&gt;"",I7&lt;&gt;"",J7&lt;&gt;"",K7&lt;&gt;"",L7="VALID",M7="VALID",N7="VALID",O7="VALID",P7="VALID"),"VALID","INVALID - CONTROL / MISSING")))</x:f>
        <x:v>VALID</x:v>
      </x:c>
    </x:row>
    <x:row r="8">
      <x:c r="A8" s="21" t="str">
        <x:v>E003</x:v>
      </x:c>
      <x:c r="B8" s="21" t="str">
        <x:v>A01</x:v>
      </x:c>
      <x:c r="C8" s="21" t="str">
        <x:v>BUYING STAGE</x:v>
      </x:c>
      <x:c r="D8" s="21" t="str">
        <x:v>BUYER / SALES EVIDENCE</x:v>
      </x:c>
      <x:c r="E8" s="21" t="str">
        <x:v>Fictional observation for Regulated-workflow specialist: buying stage = MATCH.</x:v>
      </x:c>
      <x:c r="F8" s="21" t="str">
        <x:v>OBSERVED</x:v>
      </x:c>
      <x:c r="G8" s="21" t="str">
        <x:v>CURRENT</x:v>
      </x:c>
      <x:c r="H8" s="21" t="str">
        <x:v>MATCH</x:v>
      </x:c>
      <x:c r="I8" s="21" t="str">
        <x:v>fictional governed evidence packet</x:v>
      </x:c>
      <x:c r="J8" s="21" t="n">
        <x:v>46252</x:v>
      </x:c>
      <x:c r="K8" s="21" t="str">
        <x:v>Founder / reviewer</x:v>
      </x:c>
      <x:c r="L8" s="25" t="str">
        <x:f>IF(C8="","",IF(OR(EXACT(C8,"BUYER"),EXACT(C8,"MATERIAL JOB"),EXACT(C8,"BUYING STAGE"),EXACT(C8,"IMPLEMENTATION"),EXACT(C8,"SECURITY / PROCUREMENT"),EXACT(C8,"SWITCHING / EXIT")),"VALID","INVALID"))</x:f>
        <x:v>VALID</x:v>
      </x:c>
      <x:c r="M8" s="25" t="str">
        <x:f>IF(D8="","",IF(OR(EXACT(D8,"FIRST-PARTY PRODUCT PAGE"),EXACT(D8,"PRICING / CONTRACT"),EXACT(D8,"SECURITY / TRUST CENTER"),EXACT(D8,"IMPLEMENTATION / DOCUMENTATION"),EXACT(D8,"MARKETPLACE / DIRECTORY"),EXACT(D8,"BUYER / SALES EVIDENCE"),EXACT(D8,"REVIEW / COMMUNITY"),EXACT(D8,"AUTHORITY / STANDARD"),EXACT(D8,"INTERNAL DECISION RECORD")),"VALID","INVALID"))</x:f>
        <x:v>VALID</x:v>
      </x:c>
      <x:c r="N8" s="25" t="str">
        <x:f>IF(F8="","",IF(OR(EXACT(F8,"OBSERVED"),EXACT(F8,"INFERRED"),EXACT(F8,"UNRESOLVED")),"VALID","INVALID"))</x:f>
        <x:v>VALID</x:v>
      </x:c>
      <x:c r="O8" s="25" t="str">
        <x:f>IF(G8="","",IF(OR(EXACT(G8,"CURRENT"),EXACT(G8,"STALE"),EXACT(G8,"NOT CHECKED")),"VALID","INVALID"))</x:f>
        <x:v>VALID</x:v>
      </x:c>
      <x:c r="P8" s="25" t="str">
        <x:f>IF(H8="","",IF(OR(EXACT(H8,"MATCH"),EXACT(H8,"PARTIAL"),EXACT(H8,"NO"),EXACT(H8,"UNKNOWN"),EXACT(H8,"NOT APPLICABLE")),"VALID","INVALID"))</x:f>
        <x:v>VALID</x:v>
      </x:c>
      <x:c r="Q8" s="25" t="str">
        <x:f>IF(A8="","",IF(COUNTIF($A$6:$A$205,A8)&gt;1,"INVALID - DUPLICATE ID",IF(AND(B8&lt;&gt;"",E8&lt;&gt;"",I8&lt;&gt;"",J8&lt;&gt;"",K8&lt;&gt;"",L8="VALID",M8="VALID",N8="VALID",O8="VALID",P8="VALID"),"VALID","INVALID - CONTROL / MISSING")))</x:f>
        <x:v>VALID</x:v>
      </x:c>
    </x:row>
    <x:row r="9">
      <x:c r="A9" s="21" t="str">
        <x:v>E004</x:v>
      </x:c>
      <x:c r="B9" s="21" t="str">
        <x:v>A01</x:v>
      </x:c>
      <x:c r="C9" s="21" t="str">
        <x:v>IMPLEMENTATION</x:v>
      </x:c>
      <x:c r="D9" s="21" t="str">
        <x:v>IMPLEMENTATION / DOCUMENTATION</x:v>
      </x:c>
      <x:c r="E9" s="21" t="str">
        <x:v>Fictional observation for Regulated-workflow specialist: implementation = MATCH.</x:v>
      </x:c>
      <x:c r="F9" s="21" t="str">
        <x:v>OBSERVED</x:v>
      </x:c>
      <x:c r="G9" s="21" t="str">
        <x:v>CURRENT</x:v>
      </x:c>
      <x:c r="H9" s="21" t="str">
        <x:v>MATCH</x:v>
      </x:c>
      <x:c r="I9" s="21" t="str">
        <x:v>fictional governed evidence packet</x:v>
      </x:c>
      <x:c r="J9" s="21" t="n">
        <x:v>46252</x:v>
      </x:c>
      <x:c r="K9" s="21" t="str">
        <x:v>Founder / reviewer</x:v>
      </x:c>
      <x:c r="L9" s="25" t="str">
        <x:f>IF(C9="","",IF(OR(EXACT(C9,"BUYER"),EXACT(C9,"MATERIAL JOB"),EXACT(C9,"BUYING STAGE"),EXACT(C9,"IMPLEMENTATION"),EXACT(C9,"SECURITY / PROCUREMENT"),EXACT(C9,"SWITCHING / EXIT")),"VALID","INVALID"))</x:f>
        <x:v>VALID</x:v>
      </x:c>
      <x:c r="M9" s="25" t="str">
        <x:f>IF(D9="","",IF(OR(EXACT(D9,"FIRST-PARTY PRODUCT PAGE"),EXACT(D9,"PRICING / CONTRACT"),EXACT(D9,"SECURITY / TRUST CENTER"),EXACT(D9,"IMPLEMENTATION / DOCUMENTATION"),EXACT(D9,"MARKETPLACE / DIRECTORY"),EXACT(D9,"BUYER / SALES EVIDENCE"),EXACT(D9,"REVIEW / COMMUNITY"),EXACT(D9,"AUTHORITY / STANDARD"),EXACT(D9,"INTERNAL DECISION RECORD")),"VALID","INVALID"))</x:f>
        <x:v>VALID</x:v>
      </x:c>
      <x:c r="N9" s="25" t="str">
        <x:f>IF(F9="","",IF(OR(EXACT(F9,"OBSERVED"),EXACT(F9,"INFERRED"),EXACT(F9,"UNRESOLVED")),"VALID","INVALID"))</x:f>
        <x:v>VALID</x:v>
      </x:c>
      <x:c r="O9" s="25" t="str">
        <x:f>IF(G9="","",IF(OR(EXACT(G9,"CURRENT"),EXACT(G9,"STALE"),EXACT(G9,"NOT CHECKED")),"VALID","INVALID"))</x:f>
        <x:v>VALID</x:v>
      </x:c>
      <x:c r="P9" s="25" t="str">
        <x:f>IF(H9="","",IF(OR(EXACT(H9,"MATCH"),EXACT(H9,"PARTIAL"),EXACT(H9,"NO"),EXACT(H9,"UNKNOWN"),EXACT(H9,"NOT APPLICABLE")),"VALID","INVALID"))</x:f>
        <x:v>VALID</x:v>
      </x:c>
      <x:c r="Q9" s="25" t="str">
        <x:f>IF(A9="","",IF(COUNTIF($A$6:$A$205,A9)&gt;1,"INVALID - DUPLICATE ID",IF(AND(B9&lt;&gt;"",E9&lt;&gt;"",I9&lt;&gt;"",J9&lt;&gt;"",K9&lt;&gt;"",L9="VALID",M9="VALID",N9="VALID",O9="VALID",P9="VALID"),"VALID","INVALID - CONTROL / MISSING")))</x:f>
        <x:v>VALID</x:v>
      </x:c>
    </x:row>
    <x:row r="10">
      <x:c r="A10" s="21" t="str">
        <x:v>E005</x:v>
      </x:c>
      <x:c r="B10" s="21" t="str">
        <x:v>A01</x:v>
      </x:c>
      <x:c r="C10" s="21" t="str">
        <x:v>SECURITY / PROCUREMENT</x:v>
      </x:c>
      <x:c r="D10" s="21" t="str">
        <x:v>SECURITY / TRUST CENTER</x:v>
      </x:c>
      <x:c r="E10" s="21" t="str">
        <x:v>Fictional observation for Regulated-workflow specialist: security / procurement = MATCH.</x:v>
      </x:c>
      <x:c r="F10" s="21" t="str">
        <x:v>OBSERVED</x:v>
      </x:c>
      <x:c r="G10" s="21" t="str">
        <x:v>CURRENT</x:v>
      </x:c>
      <x:c r="H10" s="21" t="str">
        <x:v>MATCH</x:v>
      </x:c>
      <x:c r="I10" s="21" t="str">
        <x:v>fictional governed evidence packet</x:v>
      </x:c>
      <x:c r="J10" s="21" t="n">
        <x:v>46252</x:v>
      </x:c>
      <x:c r="K10" s="21" t="str">
        <x:v>Founder / reviewer</x:v>
      </x:c>
      <x:c r="L10" s="25" t="str">
        <x:f>IF(C10="","",IF(OR(EXACT(C10,"BUYER"),EXACT(C10,"MATERIAL JOB"),EXACT(C10,"BUYING STAGE"),EXACT(C10,"IMPLEMENTATION"),EXACT(C10,"SECURITY / PROCUREMENT"),EXACT(C10,"SWITCHING / EXIT")),"VALID","INVALID"))</x:f>
        <x:v>VALID</x:v>
      </x:c>
      <x:c r="M10" s="25" t="str">
        <x:f>IF(D10="","",IF(OR(EXACT(D10,"FIRST-PARTY PRODUCT PAGE"),EXACT(D10,"PRICING / CONTRACT"),EXACT(D10,"SECURITY / TRUST CENTER"),EXACT(D10,"IMPLEMENTATION / DOCUMENTATION"),EXACT(D10,"MARKETPLACE / DIRECTORY"),EXACT(D10,"BUYER / SALES EVIDENCE"),EXACT(D10,"REVIEW / COMMUNITY"),EXACT(D10,"AUTHORITY / STANDARD"),EXACT(D10,"INTERNAL DECISION RECORD")),"VALID","INVALID"))</x:f>
        <x:v>VALID</x:v>
      </x:c>
      <x:c r="N10" s="25" t="str">
        <x:f>IF(F10="","",IF(OR(EXACT(F10,"OBSERVED"),EXACT(F10,"INFERRED"),EXACT(F10,"UNRESOLVED")),"VALID","INVALID"))</x:f>
        <x:v>VALID</x:v>
      </x:c>
      <x:c r="O10" s="25" t="str">
        <x:f>IF(G10="","",IF(OR(EXACT(G10,"CURRENT"),EXACT(G10,"STALE"),EXACT(G10,"NOT CHECKED")),"VALID","INVALID"))</x:f>
        <x:v>VALID</x:v>
      </x:c>
      <x:c r="P10" s="25" t="str">
        <x:f>IF(H10="","",IF(OR(EXACT(H10,"MATCH"),EXACT(H10,"PARTIAL"),EXACT(H10,"NO"),EXACT(H10,"UNKNOWN"),EXACT(H10,"NOT APPLICABLE")),"VALID","INVALID"))</x:f>
        <x:v>VALID</x:v>
      </x:c>
      <x:c r="Q10" s="25" t="str">
        <x:f>IF(A10="","",IF(COUNTIF($A$6:$A$205,A10)&gt;1,"INVALID - DUPLICATE ID",IF(AND(B10&lt;&gt;"",E10&lt;&gt;"",I10&lt;&gt;"",J10&lt;&gt;"",K10&lt;&gt;"",L10="VALID",M10="VALID",N10="VALID",O10="VALID",P10="VALID"),"VALID","INVALID - CONTROL / MISSING")))</x:f>
        <x:v>VALID</x:v>
      </x:c>
    </x:row>
    <x:row r="11">
      <x:c r="A11" s="21" t="str">
        <x:v>E006</x:v>
      </x:c>
      <x:c r="B11" s="21" t="str">
        <x:v>A01</x:v>
      </x:c>
      <x:c r="C11" s="21" t="str">
        <x:v>SWITCHING / EXIT</x:v>
      </x:c>
      <x:c r="D11" s="21" t="str">
        <x:v>PRICING / CONTRACT</x:v>
      </x:c>
      <x:c r="E11" s="21" t="str">
        <x:v>Fictional observation for Regulated-workflow specialist: switching / exit = MATCH.</x:v>
      </x:c>
      <x:c r="F11" s="21" t="str">
        <x:v>OBSERVED</x:v>
      </x:c>
      <x:c r="G11" s="21" t="str">
        <x:v>CURRENT</x:v>
      </x:c>
      <x:c r="H11" s="21" t="str">
        <x:v>MATCH</x:v>
      </x:c>
      <x:c r="I11" s="21" t="str">
        <x:v>fictional governed evidence packet</x:v>
      </x:c>
      <x:c r="J11" s="21" t="n">
        <x:v>46252</x:v>
      </x:c>
      <x:c r="K11" s="21" t="str">
        <x:v>Founder / reviewer</x:v>
      </x:c>
      <x:c r="L11" s="25" t="str">
        <x:f>IF(C11="","",IF(OR(EXACT(C11,"BUYER"),EXACT(C11,"MATERIAL JOB"),EXACT(C11,"BUYING STAGE"),EXACT(C11,"IMPLEMENTATION"),EXACT(C11,"SECURITY / PROCUREMENT"),EXACT(C11,"SWITCHING / EXIT")),"VALID","INVALID"))</x:f>
        <x:v>VALID</x:v>
      </x:c>
      <x:c r="M11" s="25" t="str">
        <x:f>IF(D11="","",IF(OR(EXACT(D11,"FIRST-PARTY PRODUCT PAGE"),EXACT(D11,"PRICING / CONTRACT"),EXACT(D11,"SECURITY / TRUST CENTER"),EXACT(D11,"IMPLEMENTATION / DOCUMENTATION"),EXACT(D11,"MARKETPLACE / DIRECTORY"),EXACT(D11,"BUYER / SALES EVIDENCE"),EXACT(D11,"REVIEW / COMMUNITY"),EXACT(D11,"AUTHORITY / STANDARD"),EXACT(D11,"INTERNAL DECISION RECORD")),"VALID","INVALID"))</x:f>
        <x:v>VALID</x:v>
      </x:c>
      <x:c r="N11" s="25" t="str">
        <x:f>IF(F11="","",IF(OR(EXACT(F11,"OBSERVED"),EXACT(F11,"INFERRED"),EXACT(F11,"UNRESOLVED")),"VALID","INVALID"))</x:f>
        <x:v>VALID</x:v>
      </x:c>
      <x:c r="O11" s="25" t="str">
        <x:f>IF(G11="","",IF(OR(EXACT(G11,"CURRENT"),EXACT(G11,"STALE"),EXACT(G11,"NOT CHECKED")),"VALID","INVALID"))</x:f>
        <x:v>VALID</x:v>
      </x:c>
      <x:c r="P11" s="25" t="str">
        <x:f>IF(H11="","",IF(OR(EXACT(H11,"MATCH"),EXACT(H11,"PARTIAL"),EXACT(H11,"NO"),EXACT(H11,"UNKNOWN"),EXACT(H11,"NOT APPLICABLE")),"VALID","INVALID"))</x:f>
        <x:v>VALID</x:v>
      </x:c>
      <x:c r="Q11" s="25" t="str">
        <x:f>IF(A11="","",IF(COUNTIF($A$6:$A$205,A11)&gt;1,"INVALID - DUPLICATE ID",IF(AND(B11&lt;&gt;"",E11&lt;&gt;"",I11&lt;&gt;"",J11&lt;&gt;"",K11&lt;&gt;"",L11="VALID",M11="VALID",N11="VALID",O11="VALID",P11="VALID"),"VALID","INVALID - CONTROL / MISSING")))</x:f>
        <x:v>VALID</x:v>
      </x:c>
    </x:row>
    <x:row r="12">
      <x:c r="A12" s="21" t="str">
        <x:v>E007</x:v>
      </x:c>
      <x:c r="B12" s="21" t="str">
        <x:v>B02</x:v>
      </x:c>
      <x:c r="C12" s="21" t="str">
        <x:v>BUYER</x:v>
      </x:c>
      <x:c r="D12" s="21" t="str">
        <x:v>BUYER / SALES EVIDENCE</x:v>
      </x:c>
      <x:c r="E12" s="21" t="str">
        <x:v>Fictional observation for Compliance automation platform: buyer = MATCH.</x:v>
      </x:c>
      <x:c r="F12" s="21" t="str">
        <x:v>OBSERVED</x:v>
      </x:c>
      <x:c r="G12" s="21" t="str">
        <x:v>CURRENT</x:v>
      </x:c>
      <x:c r="H12" s="21" t="str">
        <x:v>MATCH</x:v>
      </x:c>
      <x:c r="I12" s="21" t="str">
        <x:v>fictional governed evidence packet</x:v>
      </x:c>
      <x:c r="J12" s="21" t="n">
        <x:v>46252</x:v>
      </x:c>
      <x:c r="K12" s="21" t="str">
        <x:v>Founder / reviewer</x:v>
      </x:c>
      <x:c r="L12" s="25" t="str">
        <x:f>IF(C12="","",IF(OR(EXACT(C12,"BUYER"),EXACT(C12,"MATERIAL JOB"),EXACT(C12,"BUYING STAGE"),EXACT(C12,"IMPLEMENTATION"),EXACT(C12,"SECURITY / PROCUREMENT"),EXACT(C12,"SWITCHING / EXIT")),"VALID","INVALID"))</x:f>
        <x:v>VALID</x:v>
      </x:c>
      <x:c r="M12" s="25" t="str">
        <x:f>IF(D12="","",IF(OR(EXACT(D12,"FIRST-PARTY PRODUCT PAGE"),EXACT(D12,"PRICING / CONTRACT"),EXACT(D12,"SECURITY / TRUST CENTER"),EXACT(D12,"IMPLEMENTATION / DOCUMENTATION"),EXACT(D12,"MARKETPLACE / DIRECTORY"),EXACT(D12,"BUYER / SALES EVIDENCE"),EXACT(D12,"REVIEW / COMMUNITY"),EXACT(D12,"AUTHORITY / STANDARD"),EXACT(D12,"INTERNAL DECISION RECORD")),"VALID","INVALID"))</x:f>
        <x:v>VALID</x:v>
      </x:c>
      <x:c r="N12" s="25" t="str">
        <x:f>IF(F12="","",IF(OR(EXACT(F12,"OBSERVED"),EXACT(F12,"INFERRED"),EXACT(F12,"UNRESOLVED")),"VALID","INVALID"))</x:f>
        <x:v>VALID</x:v>
      </x:c>
      <x:c r="O12" s="25" t="str">
        <x:f>IF(G12="","",IF(OR(EXACT(G12,"CURRENT"),EXACT(G12,"STALE"),EXACT(G12,"NOT CHECKED")),"VALID","INVALID"))</x:f>
        <x:v>VALID</x:v>
      </x:c>
      <x:c r="P12" s="25" t="str">
        <x:f>IF(H12="","",IF(OR(EXACT(H12,"MATCH"),EXACT(H12,"PARTIAL"),EXACT(H12,"NO"),EXACT(H12,"UNKNOWN"),EXACT(H12,"NOT APPLICABLE")),"VALID","INVALID"))</x:f>
        <x:v>VALID</x:v>
      </x:c>
      <x:c r="Q12" s="25" t="str">
        <x:f>IF(A12="","",IF(COUNTIF($A$6:$A$205,A12)&gt;1,"INVALID - DUPLICATE ID",IF(AND(B12&lt;&gt;"",E12&lt;&gt;"",I12&lt;&gt;"",J12&lt;&gt;"",K12&lt;&gt;"",L12="VALID",M12="VALID",N12="VALID",O12="VALID",P12="VALID"),"VALID","INVALID - CONTROL / MISSING")))</x:f>
        <x:v>VALID</x:v>
      </x:c>
    </x:row>
    <x:row r="13">
      <x:c r="A13" s="21" t="str">
        <x:v>E008</x:v>
      </x:c>
      <x:c r="B13" s="21" t="str">
        <x:v>B02</x:v>
      </x:c>
      <x:c r="C13" s="21" t="str">
        <x:v>MATERIAL JOB</x:v>
      </x:c>
      <x:c r="D13" s="21" t="str">
        <x:v>FIRST-PARTY PRODUCT PAGE</x:v>
      </x:c>
      <x:c r="E13" s="21" t="str">
        <x:v>Fictional observation for Compliance automation platform: material job = MATCH.</x:v>
      </x:c>
      <x:c r="F13" s="21" t="str">
        <x:v>OBSERVED</x:v>
      </x:c>
      <x:c r="G13" s="21" t="str">
        <x:v>CURRENT</x:v>
      </x:c>
      <x:c r="H13" s="21" t="str">
        <x:v>MATCH</x:v>
      </x:c>
      <x:c r="I13" s="21" t="str">
        <x:v>fictional governed evidence packet</x:v>
      </x:c>
      <x:c r="J13" s="21" t="n">
        <x:v>46252</x:v>
      </x:c>
      <x:c r="K13" s="21" t="str">
        <x:v>Founder / reviewer</x:v>
      </x:c>
      <x:c r="L13" s="25" t="str">
        <x:f>IF(C13="","",IF(OR(EXACT(C13,"BUYER"),EXACT(C13,"MATERIAL JOB"),EXACT(C13,"BUYING STAGE"),EXACT(C13,"IMPLEMENTATION"),EXACT(C13,"SECURITY / PROCUREMENT"),EXACT(C13,"SWITCHING / EXIT")),"VALID","INVALID"))</x:f>
        <x:v>VALID</x:v>
      </x:c>
      <x:c r="M13" s="25" t="str">
        <x:f>IF(D13="","",IF(OR(EXACT(D13,"FIRST-PARTY PRODUCT PAGE"),EXACT(D13,"PRICING / CONTRACT"),EXACT(D13,"SECURITY / TRUST CENTER"),EXACT(D13,"IMPLEMENTATION / DOCUMENTATION"),EXACT(D13,"MARKETPLACE / DIRECTORY"),EXACT(D13,"BUYER / SALES EVIDENCE"),EXACT(D13,"REVIEW / COMMUNITY"),EXACT(D13,"AUTHORITY / STANDARD"),EXACT(D13,"INTERNAL DECISION RECORD")),"VALID","INVALID"))</x:f>
        <x:v>VALID</x:v>
      </x:c>
      <x:c r="N13" s="25" t="str">
        <x:f>IF(F13="","",IF(OR(EXACT(F13,"OBSERVED"),EXACT(F13,"INFERRED"),EXACT(F13,"UNRESOLVED")),"VALID","INVALID"))</x:f>
        <x:v>VALID</x:v>
      </x:c>
      <x:c r="O13" s="25" t="str">
        <x:f>IF(G13="","",IF(OR(EXACT(G13,"CURRENT"),EXACT(G13,"STALE"),EXACT(G13,"NOT CHECKED")),"VALID","INVALID"))</x:f>
        <x:v>VALID</x:v>
      </x:c>
      <x:c r="P13" s="25" t="str">
        <x:f>IF(H13="","",IF(OR(EXACT(H13,"MATCH"),EXACT(H13,"PARTIAL"),EXACT(H13,"NO"),EXACT(H13,"UNKNOWN"),EXACT(H13,"NOT APPLICABLE")),"VALID","INVALID"))</x:f>
        <x:v>VALID</x:v>
      </x:c>
      <x:c r="Q13" s="25" t="str">
        <x:f>IF(A13="","",IF(COUNTIF($A$6:$A$205,A13)&gt;1,"INVALID - DUPLICATE ID",IF(AND(B13&lt;&gt;"",E13&lt;&gt;"",I13&lt;&gt;"",J13&lt;&gt;"",K13&lt;&gt;"",L13="VALID",M13="VALID",N13="VALID",O13="VALID",P13="VALID"),"VALID","INVALID - CONTROL / MISSING")))</x:f>
        <x:v>VALID</x:v>
      </x:c>
    </x:row>
    <x:row r="14">
      <x:c r="A14" s="21" t="str">
        <x:v>E009</x:v>
      </x:c>
      <x:c r="B14" s="21" t="str">
        <x:v>B02</x:v>
      </x:c>
      <x:c r="C14" s="21" t="str">
        <x:v>BUYING STAGE</x:v>
      </x:c>
      <x:c r="D14" s="21" t="str">
        <x:v>BUYER / SALES EVIDENCE</x:v>
      </x:c>
      <x:c r="E14" s="21" t="str">
        <x:v>Fictional observation for Compliance automation platform: buying stage = MATCH.</x:v>
      </x:c>
      <x:c r="F14" s="21" t="str">
        <x:v>OBSERVED</x:v>
      </x:c>
      <x:c r="G14" s="21" t="str">
        <x:v>CURRENT</x:v>
      </x:c>
      <x:c r="H14" s="21" t="str">
        <x:v>MATCH</x:v>
      </x:c>
      <x:c r="I14" s="21" t="str">
        <x:v>fictional governed evidence packet</x:v>
      </x:c>
      <x:c r="J14" s="21" t="n">
        <x:v>46252</x:v>
      </x:c>
      <x:c r="K14" s="21" t="str">
        <x:v>Founder / reviewer</x:v>
      </x:c>
      <x:c r="L14" s="25" t="str">
        <x:f>IF(C14="","",IF(OR(EXACT(C14,"BUYER"),EXACT(C14,"MATERIAL JOB"),EXACT(C14,"BUYING STAGE"),EXACT(C14,"IMPLEMENTATION"),EXACT(C14,"SECURITY / PROCUREMENT"),EXACT(C14,"SWITCHING / EXIT")),"VALID","INVALID"))</x:f>
        <x:v>VALID</x:v>
      </x:c>
      <x:c r="M14" s="25" t="str">
        <x:f>IF(D14="","",IF(OR(EXACT(D14,"FIRST-PARTY PRODUCT PAGE"),EXACT(D14,"PRICING / CONTRACT"),EXACT(D14,"SECURITY / TRUST CENTER"),EXACT(D14,"IMPLEMENTATION / DOCUMENTATION"),EXACT(D14,"MARKETPLACE / DIRECTORY"),EXACT(D14,"BUYER / SALES EVIDENCE"),EXACT(D14,"REVIEW / COMMUNITY"),EXACT(D14,"AUTHORITY / STANDARD"),EXACT(D14,"INTERNAL DECISION RECORD")),"VALID","INVALID"))</x:f>
        <x:v>VALID</x:v>
      </x:c>
      <x:c r="N14" s="25" t="str">
        <x:f>IF(F14="","",IF(OR(EXACT(F14,"OBSERVED"),EXACT(F14,"INFERRED"),EXACT(F14,"UNRESOLVED")),"VALID","INVALID"))</x:f>
        <x:v>VALID</x:v>
      </x:c>
      <x:c r="O14" s="25" t="str">
        <x:f>IF(G14="","",IF(OR(EXACT(G14,"CURRENT"),EXACT(G14,"STALE"),EXACT(G14,"NOT CHECKED")),"VALID","INVALID"))</x:f>
        <x:v>VALID</x:v>
      </x:c>
      <x:c r="P14" s="25" t="str">
        <x:f>IF(H14="","",IF(OR(EXACT(H14,"MATCH"),EXACT(H14,"PARTIAL"),EXACT(H14,"NO"),EXACT(H14,"UNKNOWN"),EXACT(H14,"NOT APPLICABLE")),"VALID","INVALID"))</x:f>
        <x:v>VALID</x:v>
      </x:c>
      <x:c r="Q14" s="25" t="str">
        <x:f>IF(A14="","",IF(COUNTIF($A$6:$A$205,A14)&gt;1,"INVALID - DUPLICATE ID",IF(AND(B14&lt;&gt;"",E14&lt;&gt;"",I14&lt;&gt;"",J14&lt;&gt;"",K14&lt;&gt;"",L14="VALID",M14="VALID",N14="VALID",O14="VALID",P14="VALID"),"VALID","INVALID - CONTROL / MISSING")))</x:f>
        <x:v>VALID</x:v>
      </x:c>
    </x:row>
    <x:row r="15">
      <x:c r="A15" s="21" t="str">
        <x:v>E010</x:v>
      </x:c>
      <x:c r="B15" s="21" t="str">
        <x:v>B02</x:v>
      </x:c>
      <x:c r="C15" s="21" t="str">
        <x:v>IMPLEMENTATION</x:v>
      </x:c>
      <x:c r="D15" s="21" t="str">
        <x:v>IMPLEMENTATION / DOCUMENTATION</x:v>
      </x:c>
      <x:c r="E15" s="21" t="str">
        <x:v>Fictional observation for Compliance automation platform: implementation = PARTIAL.</x:v>
      </x:c>
      <x:c r="F15" s="21" t="str">
        <x:v>OBSERVED</x:v>
      </x:c>
      <x:c r="G15" s="21" t="str">
        <x:v>CURRENT</x:v>
      </x:c>
      <x:c r="H15" s="21" t="str">
        <x:v>PARTIAL</x:v>
      </x:c>
      <x:c r="I15" s="21" t="str">
        <x:v>fictional governed evidence packet</x:v>
      </x:c>
      <x:c r="J15" s="21" t="n">
        <x:v>46252</x:v>
      </x:c>
      <x:c r="K15" s="21" t="str">
        <x:v>Founder / reviewer</x:v>
      </x:c>
      <x:c r="L15" s="25" t="str">
        <x:f>IF(C15="","",IF(OR(EXACT(C15,"BUYER"),EXACT(C15,"MATERIAL JOB"),EXACT(C15,"BUYING STAGE"),EXACT(C15,"IMPLEMENTATION"),EXACT(C15,"SECURITY / PROCUREMENT"),EXACT(C15,"SWITCHING / EXIT")),"VALID","INVALID"))</x:f>
        <x:v>VALID</x:v>
      </x:c>
      <x:c r="M15" s="25" t="str">
        <x:f>IF(D15="","",IF(OR(EXACT(D15,"FIRST-PARTY PRODUCT PAGE"),EXACT(D15,"PRICING / CONTRACT"),EXACT(D15,"SECURITY / TRUST CENTER"),EXACT(D15,"IMPLEMENTATION / DOCUMENTATION"),EXACT(D15,"MARKETPLACE / DIRECTORY"),EXACT(D15,"BUYER / SALES EVIDENCE"),EXACT(D15,"REVIEW / COMMUNITY"),EXACT(D15,"AUTHORITY / STANDARD"),EXACT(D15,"INTERNAL DECISION RECORD")),"VALID","INVALID"))</x:f>
        <x:v>VALID</x:v>
      </x:c>
      <x:c r="N15" s="25" t="str">
        <x:f>IF(F15="","",IF(OR(EXACT(F15,"OBSERVED"),EXACT(F15,"INFERRED"),EXACT(F15,"UNRESOLVED")),"VALID","INVALID"))</x:f>
        <x:v>VALID</x:v>
      </x:c>
      <x:c r="O15" s="25" t="str">
        <x:f>IF(G15="","",IF(OR(EXACT(G15,"CURRENT"),EXACT(G15,"STALE"),EXACT(G15,"NOT CHECKED")),"VALID","INVALID"))</x:f>
        <x:v>VALID</x:v>
      </x:c>
      <x:c r="P15" s="25" t="str">
        <x:f>IF(H15="","",IF(OR(EXACT(H15,"MATCH"),EXACT(H15,"PARTIAL"),EXACT(H15,"NO"),EXACT(H15,"UNKNOWN"),EXACT(H15,"NOT APPLICABLE")),"VALID","INVALID"))</x:f>
        <x:v>VALID</x:v>
      </x:c>
      <x:c r="Q15" s="25" t="str">
        <x:f>IF(A15="","",IF(COUNTIF($A$6:$A$205,A15)&gt;1,"INVALID - DUPLICATE ID",IF(AND(B15&lt;&gt;"",E15&lt;&gt;"",I15&lt;&gt;"",J15&lt;&gt;"",K15&lt;&gt;"",L15="VALID",M15="VALID",N15="VALID",O15="VALID",P15="VALID"),"VALID","INVALID - CONTROL / MISSING")))</x:f>
        <x:v>VALID</x:v>
      </x:c>
    </x:row>
    <x:row r="16">
      <x:c r="A16" s="21" t="str">
        <x:v>E011</x:v>
      </x:c>
      <x:c r="B16" s="21" t="str">
        <x:v>B02</x:v>
      </x:c>
      <x:c r="C16" s="21" t="str">
        <x:v>SECURITY / PROCUREMENT</x:v>
      </x:c>
      <x:c r="D16" s="21" t="str">
        <x:v>SECURITY / TRUST CENTER</x:v>
      </x:c>
      <x:c r="E16" s="21" t="str">
        <x:v>Fictional observation for Compliance automation platform: security / procurement = MATCH.</x:v>
      </x:c>
      <x:c r="F16" s="21" t="str">
        <x:v>OBSERVED</x:v>
      </x:c>
      <x:c r="G16" s="21" t="str">
        <x:v>CURRENT</x:v>
      </x:c>
      <x:c r="H16" s="21" t="str">
        <x:v>MATCH</x:v>
      </x:c>
      <x:c r="I16" s="21" t="str">
        <x:v>fictional governed evidence packet</x:v>
      </x:c>
      <x:c r="J16" s="21" t="n">
        <x:v>46252</x:v>
      </x:c>
      <x:c r="K16" s="21" t="str">
        <x:v>Founder / reviewer</x:v>
      </x:c>
      <x:c r="L16" s="25" t="str">
        <x:f>IF(C16="","",IF(OR(EXACT(C16,"BUYER"),EXACT(C16,"MATERIAL JOB"),EXACT(C16,"BUYING STAGE"),EXACT(C16,"IMPLEMENTATION"),EXACT(C16,"SECURITY / PROCUREMENT"),EXACT(C16,"SWITCHING / EXIT")),"VALID","INVALID"))</x:f>
        <x:v>VALID</x:v>
      </x:c>
      <x:c r="M16" s="25" t="str">
        <x:f>IF(D16="","",IF(OR(EXACT(D16,"FIRST-PARTY PRODUCT PAGE"),EXACT(D16,"PRICING / CONTRACT"),EXACT(D16,"SECURITY / TRUST CENTER"),EXACT(D16,"IMPLEMENTATION / DOCUMENTATION"),EXACT(D16,"MARKETPLACE / DIRECTORY"),EXACT(D16,"BUYER / SALES EVIDENCE"),EXACT(D16,"REVIEW / COMMUNITY"),EXACT(D16,"AUTHORITY / STANDARD"),EXACT(D16,"INTERNAL DECISION RECORD")),"VALID","INVALID"))</x:f>
        <x:v>VALID</x:v>
      </x:c>
      <x:c r="N16" s="25" t="str">
        <x:f>IF(F16="","",IF(OR(EXACT(F16,"OBSERVED"),EXACT(F16,"INFERRED"),EXACT(F16,"UNRESOLVED")),"VALID","INVALID"))</x:f>
        <x:v>VALID</x:v>
      </x:c>
      <x:c r="O16" s="25" t="str">
        <x:f>IF(G16="","",IF(OR(EXACT(G16,"CURRENT"),EXACT(G16,"STALE"),EXACT(G16,"NOT CHECKED")),"VALID","INVALID"))</x:f>
        <x:v>VALID</x:v>
      </x:c>
      <x:c r="P16" s="25" t="str">
        <x:f>IF(H16="","",IF(OR(EXACT(H16,"MATCH"),EXACT(H16,"PARTIAL"),EXACT(H16,"NO"),EXACT(H16,"UNKNOWN"),EXACT(H16,"NOT APPLICABLE")),"VALID","INVALID"))</x:f>
        <x:v>VALID</x:v>
      </x:c>
      <x:c r="Q16" s="25" t="str">
        <x:f>IF(A16="","",IF(COUNTIF($A$6:$A$205,A16)&gt;1,"INVALID - DUPLICATE ID",IF(AND(B16&lt;&gt;"",E16&lt;&gt;"",I16&lt;&gt;"",J16&lt;&gt;"",K16&lt;&gt;"",L16="VALID",M16="VALID",N16="VALID",O16="VALID",P16="VALID"),"VALID","INVALID - CONTROL / MISSING")))</x:f>
        <x:v>VALID</x:v>
      </x:c>
    </x:row>
    <x:row r="17">
      <x:c r="A17" s="21" t="str">
        <x:v>E012</x:v>
      </x:c>
      <x:c r="B17" s="21" t="str">
        <x:v>B02</x:v>
      </x:c>
      <x:c r="C17" s="21" t="str">
        <x:v>SWITCHING / EXIT</x:v>
      </x:c>
      <x:c r="D17" s="21" t="str">
        <x:v>PRICING / CONTRACT</x:v>
      </x:c>
      <x:c r="E17" s="21" t="str">
        <x:v>Fictional observation for Compliance automation platform: switching / exit = PARTIAL.</x:v>
      </x:c>
      <x:c r="F17" s="21" t="str">
        <x:v>OBSERVED</x:v>
      </x:c>
      <x:c r="G17" s="21" t="str">
        <x:v>CURRENT</x:v>
      </x:c>
      <x:c r="H17" s="21" t="str">
        <x:v>PARTIAL</x:v>
      </x:c>
      <x:c r="I17" s="21" t="str">
        <x:v>fictional governed evidence packet</x:v>
      </x:c>
      <x:c r="J17" s="21" t="n">
        <x:v>46252</x:v>
      </x:c>
      <x:c r="K17" s="21" t="str">
        <x:v>Founder / reviewer</x:v>
      </x:c>
      <x:c r="L17" s="25" t="str">
        <x:f>IF(C17="","",IF(OR(EXACT(C17,"BUYER"),EXACT(C17,"MATERIAL JOB"),EXACT(C17,"BUYING STAGE"),EXACT(C17,"IMPLEMENTATION"),EXACT(C17,"SECURITY / PROCUREMENT"),EXACT(C17,"SWITCHING / EXIT")),"VALID","INVALID"))</x:f>
        <x:v>VALID</x:v>
      </x:c>
      <x:c r="M17" s="25" t="str">
        <x:f>IF(D17="","",IF(OR(EXACT(D17,"FIRST-PARTY PRODUCT PAGE"),EXACT(D17,"PRICING / CONTRACT"),EXACT(D17,"SECURITY / TRUST CENTER"),EXACT(D17,"IMPLEMENTATION / DOCUMENTATION"),EXACT(D17,"MARKETPLACE / DIRECTORY"),EXACT(D17,"BUYER / SALES EVIDENCE"),EXACT(D17,"REVIEW / COMMUNITY"),EXACT(D17,"AUTHORITY / STANDARD"),EXACT(D17,"INTERNAL DECISION RECORD")),"VALID","INVALID"))</x:f>
        <x:v>VALID</x:v>
      </x:c>
      <x:c r="N17" s="25" t="str">
        <x:f>IF(F17="","",IF(OR(EXACT(F17,"OBSERVED"),EXACT(F17,"INFERRED"),EXACT(F17,"UNRESOLVED")),"VALID","INVALID"))</x:f>
        <x:v>VALID</x:v>
      </x:c>
      <x:c r="O17" s="25" t="str">
        <x:f>IF(G17="","",IF(OR(EXACT(G17,"CURRENT"),EXACT(G17,"STALE"),EXACT(G17,"NOT CHECKED")),"VALID","INVALID"))</x:f>
        <x:v>VALID</x:v>
      </x:c>
      <x:c r="P17" s="25" t="str">
        <x:f>IF(H17="","",IF(OR(EXACT(H17,"MATCH"),EXACT(H17,"PARTIAL"),EXACT(H17,"NO"),EXACT(H17,"UNKNOWN"),EXACT(H17,"NOT APPLICABLE")),"VALID","INVALID"))</x:f>
        <x:v>VALID</x:v>
      </x:c>
      <x:c r="Q17" s="25" t="str">
        <x:f>IF(A17="","",IF(COUNTIF($A$6:$A$205,A17)&gt;1,"INVALID - DUPLICATE ID",IF(AND(B17&lt;&gt;"",E17&lt;&gt;"",I17&lt;&gt;"",J17&lt;&gt;"",K17&lt;&gt;"",L17="VALID",M17="VALID",N17="VALID",O17="VALID",P17="VALID"),"VALID","INVALID - CONTROL / MISSING")))</x:f>
        <x:v>VALID</x:v>
      </x:c>
    </x:row>
    <x:row r="18">
      <x:c r="A18" s="21" t="str">
        <x:v>E013</x:v>
      </x:c>
      <x:c r="B18" s="21" t="str">
        <x:v>C03</x:v>
      </x:c>
      <x:c r="C18" s="21" t="str">
        <x:v>BUYER</x:v>
      </x:c>
      <x:c r="D18" s="21" t="str">
        <x:v>BUYER / SALES EVIDENCE</x:v>
      </x:c>
      <x:c r="E18" s="21" t="str">
        <x:v>Fictional observation for General automation / orchestration suite: buyer = PARTIAL.</x:v>
      </x:c>
      <x:c r="F18" s="21" t="str">
        <x:v>OBSERVED</x:v>
      </x:c>
      <x:c r="G18" s="21" t="str">
        <x:v>CURRENT</x:v>
      </x:c>
      <x:c r="H18" s="21" t="str">
        <x:v>PARTIAL</x:v>
      </x:c>
      <x:c r="I18" s="21" t="str">
        <x:v>fictional governed evidence packet</x:v>
      </x:c>
      <x:c r="J18" s="21" t="n">
        <x:v>46252</x:v>
      </x:c>
      <x:c r="K18" s="21" t="str">
        <x:v>Founder / reviewer</x:v>
      </x:c>
      <x:c r="L18" s="25" t="str">
        <x:f>IF(C18="","",IF(OR(EXACT(C18,"BUYER"),EXACT(C18,"MATERIAL JOB"),EXACT(C18,"BUYING STAGE"),EXACT(C18,"IMPLEMENTATION"),EXACT(C18,"SECURITY / PROCUREMENT"),EXACT(C18,"SWITCHING / EXIT")),"VALID","INVALID"))</x:f>
        <x:v>VALID</x:v>
      </x:c>
      <x:c r="M18" s="25" t="str">
        <x:f>IF(D18="","",IF(OR(EXACT(D18,"FIRST-PARTY PRODUCT PAGE"),EXACT(D18,"PRICING / CONTRACT"),EXACT(D18,"SECURITY / TRUST CENTER"),EXACT(D18,"IMPLEMENTATION / DOCUMENTATION"),EXACT(D18,"MARKETPLACE / DIRECTORY"),EXACT(D18,"BUYER / SALES EVIDENCE"),EXACT(D18,"REVIEW / COMMUNITY"),EXACT(D18,"AUTHORITY / STANDARD"),EXACT(D18,"INTERNAL DECISION RECORD")),"VALID","INVALID"))</x:f>
        <x:v>VALID</x:v>
      </x:c>
      <x:c r="N18" s="25" t="str">
        <x:f>IF(F18="","",IF(OR(EXACT(F18,"OBSERVED"),EXACT(F18,"INFERRED"),EXACT(F18,"UNRESOLVED")),"VALID","INVALID"))</x:f>
        <x:v>VALID</x:v>
      </x:c>
      <x:c r="O18" s="25" t="str">
        <x:f>IF(G18="","",IF(OR(EXACT(G18,"CURRENT"),EXACT(G18,"STALE"),EXACT(G18,"NOT CHECKED")),"VALID","INVALID"))</x:f>
        <x:v>VALID</x:v>
      </x:c>
      <x:c r="P18" s="25" t="str">
        <x:f>IF(H18="","",IF(OR(EXACT(H18,"MATCH"),EXACT(H18,"PARTIAL"),EXACT(H18,"NO"),EXACT(H18,"UNKNOWN"),EXACT(H18,"NOT APPLICABLE")),"VALID","INVALID"))</x:f>
        <x:v>VALID</x:v>
      </x:c>
      <x:c r="Q18" s="25" t="str">
        <x:f>IF(A18="","",IF(COUNTIF($A$6:$A$205,A18)&gt;1,"INVALID - DUPLICATE ID",IF(AND(B18&lt;&gt;"",E18&lt;&gt;"",I18&lt;&gt;"",J18&lt;&gt;"",K18&lt;&gt;"",L18="VALID",M18="VALID",N18="VALID",O18="VALID",P18="VALID"),"VALID","INVALID - CONTROL / MISSING")))</x:f>
        <x:v>VALID</x:v>
      </x:c>
    </x:row>
    <x:row r="19">
      <x:c r="A19" s="21" t="str">
        <x:v>E014</x:v>
      </x:c>
      <x:c r="B19" s="21" t="str">
        <x:v>C03</x:v>
      </x:c>
      <x:c r="C19" s="21" t="str">
        <x:v>MATERIAL JOB</x:v>
      </x:c>
      <x:c r="D19" s="21" t="str">
        <x:v>FIRST-PARTY PRODUCT PAGE</x:v>
      </x:c>
      <x:c r="E19" s="21" t="str">
        <x:v>Fictional observation for General automation / orchestration suite: material job = PARTIAL.</x:v>
      </x:c>
      <x:c r="F19" s="21" t="str">
        <x:v>OBSERVED</x:v>
      </x:c>
      <x:c r="G19" s="21" t="str">
        <x:v>CURRENT</x:v>
      </x:c>
      <x:c r="H19" s="21" t="str">
        <x:v>PARTIAL</x:v>
      </x:c>
      <x:c r="I19" s="21" t="str">
        <x:v>fictional governed evidence packet</x:v>
      </x:c>
      <x:c r="J19" s="21" t="n">
        <x:v>46252</x:v>
      </x:c>
      <x:c r="K19" s="21" t="str">
        <x:v>Founder / reviewer</x:v>
      </x:c>
      <x:c r="L19" s="25" t="str">
        <x:f>IF(C19="","",IF(OR(EXACT(C19,"BUYER"),EXACT(C19,"MATERIAL JOB"),EXACT(C19,"BUYING STAGE"),EXACT(C19,"IMPLEMENTATION"),EXACT(C19,"SECURITY / PROCUREMENT"),EXACT(C19,"SWITCHING / EXIT")),"VALID","INVALID"))</x:f>
        <x:v>VALID</x:v>
      </x:c>
      <x:c r="M19" s="25" t="str">
        <x:f>IF(D19="","",IF(OR(EXACT(D19,"FIRST-PARTY PRODUCT PAGE"),EXACT(D19,"PRICING / CONTRACT"),EXACT(D19,"SECURITY / TRUST CENTER"),EXACT(D19,"IMPLEMENTATION / DOCUMENTATION"),EXACT(D19,"MARKETPLACE / DIRECTORY"),EXACT(D19,"BUYER / SALES EVIDENCE"),EXACT(D19,"REVIEW / COMMUNITY"),EXACT(D19,"AUTHORITY / STANDARD"),EXACT(D19,"INTERNAL DECISION RECORD")),"VALID","INVALID"))</x:f>
        <x:v>VALID</x:v>
      </x:c>
      <x:c r="N19" s="25" t="str">
        <x:f>IF(F19="","",IF(OR(EXACT(F19,"OBSERVED"),EXACT(F19,"INFERRED"),EXACT(F19,"UNRESOLVED")),"VALID","INVALID"))</x:f>
        <x:v>VALID</x:v>
      </x:c>
      <x:c r="O19" s="25" t="str">
        <x:f>IF(G19="","",IF(OR(EXACT(G19,"CURRENT"),EXACT(G19,"STALE"),EXACT(G19,"NOT CHECKED")),"VALID","INVALID"))</x:f>
        <x:v>VALID</x:v>
      </x:c>
      <x:c r="P19" s="25" t="str">
        <x:f>IF(H19="","",IF(OR(EXACT(H19,"MATCH"),EXACT(H19,"PARTIAL"),EXACT(H19,"NO"),EXACT(H19,"UNKNOWN"),EXACT(H19,"NOT APPLICABLE")),"VALID","INVALID"))</x:f>
        <x:v>VALID</x:v>
      </x:c>
      <x:c r="Q19" s="25" t="str">
        <x:f>IF(A19="","",IF(COUNTIF($A$6:$A$205,A19)&gt;1,"INVALID - DUPLICATE ID",IF(AND(B19&lt;&gt;"",E19&lt;&gt;"",I19&lt;&gt;"",J19&lt;&gt;"",K19&lt;&gt;"",L19="VALID",M19="VALID",N19="VALID",O19="VALID",P19="VALID"),"VALID","INVALID - CONTROL / MISSING")))</x:f>
        <x:v>VALID</x:v>
      </x:c>
    </x:row>
    <x:row r="20">
      <x:c r="A20" s="21" t="str">
        <x:v>E015</x:v>
      </x:c>
      <x:c r="B20" s="21" t="str">
        <x:v>C03</x:v>
      </x:c>
      <x:c r="C20" s="21" t="str">
        <x:v>BUYING STAGE</x:v>
      </x:c>
      <x:c r="D20" s="21" t="str">
        <x:v>BUYER / SALES EVIDENCE</x:v>
      </x:c>
      <x:c r="E20" s="21" t="str">
        <x:v>Fictional observation for General automation / orchestration suite: buying stage = PARTIAL.</x:v>
      </x:c>
      <x:c r="F20" s="21" t="str">
        <x:v>OBSERVED</x:v>
      </x:c>
      <x:c r="G20" s="21" t="str">
        <x:v>CURRENT</x:v>
      </x:c>
      <x:c r="H20" s="21" t="str">
        <x:v>PARTIAL</x:v>
      </x:c>
      <x:c r="I20" s="21" t="str">
        <x:v>fictional governed evidence packet</x:v>
      </x:c>
      <x:c r="J20" s="21" t="n">
        <x:v>46252</x:v>
      </x:c>
      <x:c r="K20" s="21" t="str">
        <x:v>Founder / reviewer</x:v>
      </x:c>
      <x:c r="L20" s="25" t="str">
        <x:f>IF(C20="","",IF(OR(EXACT(C20,"BUYER"),EXACT(C20,"MATERIAL JOB"),EXACT(C20,"BUYING STAGE"),EXACT(C20,"IMPLEMENTATION"),EXACT(C20,"SECURITY / PROCUREMENT"),EXACT(C20,"SWITCHING / EXIT")),"VALID","INVALID"))</x:f>
        <x:v>VALID</x:v>
      </x:c>
      <x:c r="M20" s="25" t="str">
        <x:f>IF(D20="","",IF(OR(EXACT(D20,"FIRST-PARTY PRODUCT PAGE"),EXACT(D20,"PRICING / CONTRACT"),EXACT(D20,"SECURITY / TRUST CENTER"),EXACT(D20,"IMPLEMENTATION / DOCUMENTATION"),EXACT(D20,"MARKETPLACE / DIRECTORY"),EXACT(D20,"BUYER / SALES EVIDENCE"),EXACT(D20,"REVIEW / COMMUNITY"),EXACT(D20,"AUTHORITY / STANDARD"),EXACT(D20,"INTERNAL DECISION RECORD")),"VALID","INVALID"))</x:f>
        <x:v>VALID</x:v>
      </x:c>
      <x:c r="N20" s="25" t="str">
        <x:f>IF(F20="","",IF(OR(EXACT(F20,"OBSERVED"),EXACT(F20,"INFERRED"),EXACT(F20,"UNRESOLVED")),"VALID","INVALID"))</x:f>
        <x:v>VALID</x:v>
      </x:c>
      <x:c r="O20" s="25" t="str">
        <x:f>IF(G20="","",IF(OR(EXACT(G20,"CURRENT"),EXACT(G20,"STALE"),EXACT(G20,"NOT CHECKED")),"VALID","INVALID"))</x:f>
        <x:v>VALID</x:v>
      </x:c>
      <x:c r="P20" s="25" t="str">
        <x:f>IF(H20="","",IF(OR(EXACT(H20,"MATCH"),EXACT(H20,"PARTIAL"),EXACT(H20,"NO"),EXACT(H20,"UNKNOWN"),EXACT(H20,"NOT APPLICABLE")),"VALID","INVALID"))</x:f>
        <x:v>VALID</x:v>
      </x:c>
      <x:c r="Q20" s="25" t="str">
        <x:f>IF(A20="","",IF(COUNTIF($A$6:$A$205,A20)&gt;1,"INVALID - DUPLICATE ID",IF(AND(B20&lt;&gt;"",E20&lt;&gt;"",I20&lt;&gt;"",J20&lt;&gt;"",K20&lt;&gt;"",L20="VALID",M20="VALID",N20="VALID",O20="VALID",P20="VALID"),"VALID","INVALID - CONTROL / MISSING")))</x:f>
        <x:v>VALID</x:v>
      </x:c>
    </x:row>
    <x:row r="21">
      <x:c r="A21" s="21" t="str">
        <x:v>E016</x:v>
      </x:c>
      <x:c r="B21" s="21" t="str">
        <x:v>C03</x:v>
      </x:c>
      <x:c r="C21" s="21" t="str">
        <x:v>IMPLEMENTATION</x:v>
      </x:c>
      <x:c r="D21" s="21" t="str">
        <x:v>IMPLEMENTATION / DOCUMENTATION</x:v>
      </x:c>
      <x:c r="E21" s="21" t="str">
        <x:v>Fictional observation for General automation / orchestration suite: implementation = PARTIAL.</x:v>
      </x:c>
      <x:c r="F21" s="21" t="str">
        <x:v>OBSERVED</x:v>
      </x:c>
      <x:c r="G21" s="21" t="str">
        <x:v>CURRENT</x:v>
      </x:c>
      <x:c r="H21" s="21" t="str">
        <x:v>PARTIAL</x:v>
      </x:c>
      <x:c r="I21" s="21" t="str">
        <x:v>fictional governed evidence packet</x:v>
      </x:c>
      <x:c r="J21" s="21" t="n">
        <x:v>46252</x:v>
      </x:c>
      <x:c r="K21" s="21" t="str">
        <x:v>Founder / reviewer</x:v>
      </x:c>
      <x:c r="L21" s="25" t="str">
        <x:f>IF(C21="","",IF(OR(EXACT(C21,"BUYER"),EXACT(C21,"MATERIAL JOB"),EXACT(C21,"BUYING STAGE"),EXACT(C21,"IMPLEMENTATION"),EXACT(C21,"SECURITY / PROCUREMENT"),EXACT(C21,"SWITCHING / EXIT")),"VALID","INVALID"))</x:f>
        <x:v>VALID</x:v>
      </x:c>
      <x:c r="M21" s="25" t="str">
        <x:f>IF(D21="","",IF(OR(EXACT(D21,"FIRST-PARTY PRODUCT PAGE"),EXACT(D21,"PRICING / CONTRACT"),EXACT(D21,"SECURITY / TRUST CENTER"),EXACT(D21,"IMPLEMENTATION / DOCUMENTATION"),EXACT(D21,"MARKETPLACE / DIRECTORY"),EXACT(D21,"BUYER / SALES EVIDENCE"),EXACT(D21,"REVIEW / COMMUNITY"),EXACT(D21,"AUTHORITY / STANDARD"),EXACT(D21,"INTERNAL DECISION RECORD")),"VALID","INVALID"))</x:f>
        <x:v>VALID</x:v>
      </x:c>
      <x:c r="N21" s="25" t="str">
        <x:f>IF(F21="","",IF(OR(EXACT(F21,"OBSERVED"),EXACT(F21,"INFERRED"),EXACT(F21,"UNRESOLVED")),"VALID","INVALID"))</x:f>
        <x:v>VALID</x:v>
      </x:c>
      <x:c r="O21" s="25" t="str">
        <x:f>IF(G21="","",IF(OR(EXACT(G21,"CURRENT"),EXACT(G21,"STALE"),EXACT(G21,"NOT CHECKED")),"VALID","INVALID"))</x:f>
        <x:v>VALID</x:v>
      </x:c>
      <x:c r="P21" s="25" t="str">
        <x:f>IF(H21="","",IF(OR(EXACT(H21,"MATCH"),EXACT(H21,"PARTIAL"),EXACT(H21,"NO"),EXACT(H21,"UNKNOWN"),EXACT(H21,"NOT APPLICABLE")),"VALID","INVALID"))</x:f>
        <x:v>VALID</x:v>
      </x:c>
      <x:c r="Q21" s="25" t="str">
        <x:f>IF(A21="","",IF(COUNTIF($A$6:$A$205,A21)&gt;1,"INVALID - DUPLICATE ID",IF(AND(B21&lt;&gt;"",E21&lt;&gt;"",I21&lt;&gt;"",J21&lt;&gt;"",K21&lt;&gt;"",L21="VALID",M21="VALID",N21="VALID",O21="VALID",P21="VALID"),"VALID","INVALID - CONTROL / MISSING")))</x:f>
        <x:v>VALID</x:v>
      </x:c>
    </x:row>
    <x:row r="22">
      <x:c r="A22" s="21" t="str">
        <x:v>E017</x:v>
      </x:c>
      <x:c r="B22" s="21" t="str">
        <x:v>C03</x:v>
      </x:c>
      <x:c r="C22" s="21" t="str">
        <x:v>SECURITY / PROCUREMENT</x:v>
      </x:c>
      <x:c r="D22" s="21" t="str">
        <x:v>SECURITY / TRUST CENTER</x:v>
      </x:c>
      <x:c r="E22" s="21" t="str">
        <x:v>Fictional observation for General automation / orchestration suite: security / procurement = MATCH.</x:v>
      </x:c>
      <x:c r="F22" s="21" t="str">
        <x:v>OBSERVED</x:v>
      </x:c>
      <x:c r="G22" s="21" t="str">
        <x:v>CURRENT</x:v>
      </x:c>
      <x:c r="H22" s="21" t="str">
        <x:v>MATCH</x:v>
      </x:c>
      <x:c r="I22" s="21" t="str">
        <x:v>fictional governed evidence packet</x:v>
      </x:c>
      <x:c r="J22" s="21" t="n">
        <x:v>46252</x:v>
      </x:c>
      <x:c r="K22" s="21" t="str">
        <x:v>Founder / reviewer</x:v>
      </x:c>
      <x:c r="L22" s="25" t="str">
        <x:f>IF(C22="","",IF(OR(EXACT(C22,"BUYER"),EXACT(C22,"MATERIAL JOB"),EXACT(C22,"BUYING STAGE"),EXACT(C22,"IMPLEMENTATION"),EXACT(C22,"SECURITY / PROCUREMENT"),EXACT(C22,"SWITCHING / EXIT")),"VALID","INVALID"))</x:f>
        <x:v>VALID</x:v>
      </x:c>
      <x:c r="M22" s="25" t="str">
        <x:f>IF(D22="","",IF(OR(EXACT(D22,"FIRST-PARTY PRODUCT PAGE"),EXACT(D22,"PRICING / CONTRACT"),EXACT(D22,"SECURITY / TRUST CENTER"),EXACT(D22,"IMPLEMENTATION / DOCUMENTATION"),EXACT(D22,"MARKETPLACE / DIRECTORY"),EXACT(D22,"BUYER / SALES EVIDENCE"),EXACT(D22,"REVIEW / COMMUNITY"),EXACT(D22,"AUTHORITY / STANDARD"),EXACT(D22,"INTERNAL DECISION RECORD")),"VALID","INVALID"))</x:f>
        <x:v>VALID</x:v>
      </x:c>
      <x:c r="N22" s="25" t="str">
        <x:f>IF(F22="","",IF(OR(EXACT(F22,"OBSERVED"),EXACT(F22,"INFERRED"),EXACT(F22,"UNRESOLVED")),"VALID","INVALID"))</x:f>
        <x:v>VALID</x:v>
      </x:c>
      <x:c r="O22" s="25" t="str">
        <x:f>IF(G22="","",IF(OR(EXACT(G22,"CURRENT"),EXACT(G22,"STALE"),EXACT(G22,"NOT CHECKED")),"VALID","INVALID"))</x:f>
        <x:v>VALID</x:v>
      </x:c>
      <x:c r="P22" s="25" t="str">
        <x:f>IF(H22="","",IF(OR(EXACT(H22,"MATCH"),EXACT(H22,"PARTIAL"),EXACT(H22,"NO"),EXACT(H22,"UNKNOWN"),EXACT(H22,"NOT APPLICABLE")),"VALID","INVALID"))</x:f>
        <x:v>VALID</x:v>
      </x:c>
      <x:c r="Q22" s="25" t="str">
        <x:f>IF(A22="","",IF(COUNTIF($A$6:$A$205,A22)&gt;1,"INVALID - DUPLICATE ID",IF(AND(B22&lt;&gt;"",E22&lt;&gt;"",I22&lt;&gt;"",J22&lt;&gt;"",K22&lt;&gt;"",L22="VALID",M22="VALID",N22="VALID",O22="VALID",P22="VALID"),"VALID","INVALID - CONTROL / MISSING")))</x:f>
        <x:v>VALID</x:v>
      </x:c>
    </x:row>
    <x:row r="23">
      <x:c r="A23" s="21" t="str">
        <x:v>E018</x:v>
      </x:c>
      <x:c r="B23" s="21" t="str">
        <x:v>C03</x:v>
      </x:c>
      <x:c r="C23" s="21" t="str">
        <x:v>SWITCHING / EXIT</x:v>
      </x:c>
      <x:c r="D23" s="21" t="str">
        <x:v>PRICING / CONTRACT</x:v>
      </x:c>
      <x:c r="E23" s="21" t="str">
        <x:v>Fictional observation for General automation / orchestration suite: switching / exit = MATCH.</x:v>
      </x:c>
      <x:c r="F23" s="21" t="str">
        <x:v>OBSERVED</x:v>
      </x:c>
      <x:c r="G23" s="21" t="str">
        <x:v>CURRENT</x:v>
      </x:c>
      <x:c r="H23" s="21" t="str">
        <x:v>MATCH</x:v>
      </x:c>
      <x:c r="I23" s="21" t="str">
        <x:v>fictional governed evidence packet</x:v>
      </x:c>
      <x:c r="J23" s="21" t="n">
        <x:v>46252</x:v>
      </x:c>
      <x:c r="K23" s="21" t="str">
        <x:v>Founder / reviewer</x:v>
      </x:c>
      <x:c r="L23" s="25" t="str">
        <x:f>IF(C23="","",IF(OR(EXACT(C23,"BUYER"),EXACT(C23,"MATERIAL JOB"),EXACT(C23,"BUYING STAGE"),EXACT(C23,"IMPLEMENTATION"),EXACT(C23,"SECURITY / PROCUREMENT"),EXACT(C23,"SWITCHING / EXIT")),"VALID","INVALID"))</x:f>
        <x:v>VALID</x:v>
      </x:c>
      <x:c r="M23" s="25" t="str">
        <x:f>IF(D23="","",IF(OR(EXACT(D23,"FIRST-PARTY PRODUCT PAGE"),EXACT(D23,"PRICING / CONTRACT"),EXACT(D23,"SECURITY / TRUST CENTER"),EXACT(D23,"IMPLEMENTATION / DOCUMENTATION"),EXACT(D23,"MARKETPLACE / DIRECTORY"),EXACT(D23,"BUYER / SALES EVIDENCE"),EXACT(D23,"REVIEW / COMMUNITY"),EXACT(D23,"AUTHORITY / STANDARD"),EXACT(D23,"INTERNAL DECISION RECORD")),"VALID","INVALID"))</x:f>
        <x:v>VALID</x:v>
      </x:c>
      <x:c r="N23" s="25" t="str">
        <x:f>IF(F23="","",IF(OR(EXACT(F23,"OBSERVED"),EXACT(F23,"INFERRED"),EXACT(F23,"UNRESOLVED")),"VALID","INVALID"))</x:f>
        <x:v>VALID</x:v>
      </x:c>
      <x:c r="O23" s="25" t="str">
        <x:f>IF(G23="","",IF(OR(EXACT(G23,"CURRENT"),EXACT(G23,"STALE"),EXACT(G23,"NOT CHECKED")),"VALID","INVALID"))</x:f>
        <x:v>VALID</x:v>
      </x:c>
      <x:c r="P23" s="25" t="str">
        <x:f>IF(H23="","",IF(OR(EXACT(H23,"MATCH"),EXACT(H23,"PARTIAL"),EXACT(H23,"NO"),EXACT(H23,"UNKNOWN"),EXACT(H23,"NOT APPLICABLE")),"VALID","INVALID"))</x:f>
        <x:v>VALID</x:v>
      </x:c>
      <x:c r="Q23" s="25" t="str">
        <x:f>IF(A23="","",IF(COUNTIF($A$6:$A$205,A23)&gt;1,"INVALID - DUPLICATE ID",IF(AND(B23&lt;&gt;"",E23&lt;&gt;"",I23&lt;&gt;"",J23&lt;&gt;"",K23&lt;&gt;"",L23="VALID",M23="VALID",N23="VALID",O23="VALID",P23="VALID"),"VALID","INVALID - CONTROL / MISSING")))</x:f>
        <x:v>VALID</x:v>
      </x:c>
    </x:row>
    <x:row r="24">
      <x:c r="A24" s="21" t="str">
        <x:v>E019</x:v>
      </x:c>
      <x:c r="B24" s="21" t="str">
        <x:v>D04</x:v>
      </x:c>
      <x:c r="C24" s="21" t="str">
        <x:v>BUYER</x:v>
      </x:c>
      <x:c r="D24" s="21" t="str">
        <x:v>BUYER / SALES EVIDENCE</x:v>
      </x:c>
      <x:c r="E24" s="21" t="str">
        <x:v>Fictional observation for Compliance consultancy / managed service: buyer = MATCH.</x:v>
      </x:c>
      <x:c r="F24" s="21" t="str">
        <x:v>OBSERVED</x:v>
      </x:c>
      <x:c r="G24" s="21" t="str">
        <x:v>CURRENT</x:v>
      </x:c>
      <x:c r="H24" s="21" t="str">
        <x:v>MATCH</x:v>
      </x:c>
      <x:c r="I24" s="21" t="str">
        <x:v>fictional governed evidence packet</x:v>
      </x:c>
      <x:c r="J24" s="21" t="n">
        <x:v>46252</x:v>
      </x:c>
      <x:c r="K24" s="21" t="str">
        <x:v>Founder / reviewer</x:v>
      </x:c>
      <x:c r="L24" s="25" t="str">
        <x:f>IF(C24="","",IF(OR(EXACT(C24,"BUYER"),EXACT(C24,"MATERIAL JOB"),EXACT(C24,"BUYING STAGE"),EXACT(C24,"IMPLEMENTATION"),EXACT(C24,"SECURITY / PROCUREMENT"),EXACT(C24,"SWITCHING / EXIT")),"VALID","INVALID"))</x:f>
        <x:v>VALID</x:v>
      </x:c>
      <x:c r="M24" s="25" t="str">
        <x:f>IF(D24="","",IF(OR(EXACT(D24,"FIRST-PARTY PRODUCT PAGE"),EXACT(D24,"PRICING / CONTRACT"),EXACT(D24,"SECURITY / TRUST CENTER"),EXACT(D24,"IMPLEMENTATION / DOCUMENTATION"),EXACT(D24,"MARKETPLACE / DIRECTORY"),EXACT(D24,"BUYER / SALES EVIDENCE"),EXACT(D24,"REVIEW / COMMUNITY"),EXACT(D24,"AUTHORITY / STANDARD"),EXACT(D24,"INTERNAL DECISION RECORD")),"VALID","INVALID"))</x:f>
        <x:v>VALID</x:v>
      </x:c>
      <x:c r="N24" s="25" t="str">
        <x:f>IF(F24="","",IF(OR(EXACT(F24,"OBSERVED"),EXACT(F24,"INFERRED"),EXACT(F24,"UNRESOLVED")),"VALID","INVALID"))</x:f>
        <x:v>VALID</x:v>
      </x:c>
      <x:c r="O24" s="25" t="str">
        <x:f>IF(G24="","",IF(OR(EXACT(G24,"CURRENT"),EXACT(G24,"STALE"),EXACT(G24,"NOT CHECKED")),"VALID","INVALID"))</x:f>
        <x:v>VALID</x:v>
      </x:c>
      <x:c r="P24" s="25" t="str">
        <x:f>IF(H24="","",IF(OR(EXACT(H24,"MATCH"),EXACT(H24,"PARTIAL"),EXACT(H24,"NO"),EXACT(H24,"UNKNOWN"),EXACT(H24,"NOT APPLICABLE")),"VALID","INVALID"))</x:f>
        <x:v>VALID</x:v>
      </x:c>
      <x:c r="Q24" s="25" t="str">
        <x:f>IF(A24="","",IF(COUNTIF($A$6:$A$205,A24)&gt;1,"INVALID - DUPLICATE ID",IF(AND(B24&lt;&gt;"",E24&lt;&gt;"",I24&lt;&gt;"",J24&lt;&gt;"",K24&lt;&gt;"",L24="VALID",M24="VALID",N24="VALID",O24="VALID",P24="VALID"),"VALID","INVALID - CONTROL / MISSING")))</x:f>
        <x:v>VALID</x:v>
      </x:c>
    </x:row>
    <x:row r="25">
      <x:c r="A25" s="21" t="str">
        <x:v>E020</x:v>
      </x:c>
      <x:c r="B25" s="21" t="str">
        <x:v>D04</x:v>
      </x:c>
      <x:c r="C25" s="21" t="str">
        <x:v>MATERIAL JOB</x:v>
      </x:c>
      <x:c r="D25" s="21" t="str">
        <x:v>FIRST-PARTY PRODUCT PAGE</x:v>
      </x:c>
      <x:c r="E25" s="21" t="str">
        <x:v>Fictional observation for Compliance consultancy / managed service: material job = MATCH.</x:v>
      </x:c>
      <x:c r="F25" s="21" t="str">
        <x:v>OBSERVED</x:v>
      </x:c>
      <x:c r="G25" s="21" t="str">
        <x:v>CURRENT</x:v>
      </x:c>
      <x:c r="H25" s="21" t="str">
        <x:v>MATCH</x:v>
      </x:c>
      <x:c r="I25" s="21" t="str">
        <x:v>fictional governed evidence packet</x:v>
      </x:c>
      <x:c r="J25" s="21" t="n">
        <x:v>46252</x:v>
      </x:c>
      <x:c r="K25" s="21" t="str">
        <x:v>Founder / reviewer</x:v>
      </x:c>
      <x:c r="L25" s="25" t="str">
        <x:f>IF(C25="","",IF(OR(EXACT(C25,"BUYER"),EXACT(C25,"MATERIAL JOB"),EXACT(C25,"BUYING STAGE"),EXACT(C25,"IMPLEMENTATION"),EXACT(C25,"SECURITY / PROCUREMENT"),EXACT(C25,"SWITCHING / EXIT")),"VALID","INVALID"))</x:f>
        <x:v>VALID</x:v>
      </x:c>
      <x:c r="M25" s="25" t="str">
        <x:f>IF(D25="","",IF(OR(EXACT(D25,"FIRST-PARTY PRODUCT PAGE"),EXACT(D25,"PRICING / CONTRACT"),EXACT(D25,"SECURITY / TRUST CENTER"),EXACT(D25,"IMPLEMENTATION / DOCUMENTATION"),EXACT(D25,"MARKETPLACE / DIRECTORY"),EXACT(D25,"BUYER / SALES EVIDENCE"),EXACT(D25,"REVIEW / COMMUNITY"),EXACT(D25,"AUTHORITY / STANDARD"),EXACT(D25,"INTERNAL DECISION RECORD")),"VALID","INVALID"))</x:f>
        <x:v>VALID</x:v>
      </x:c>
      <x:c r="N25" s="25" t="str">
        <x:f>IF(F25="","",IF(OR(EXACT(F25,"OBSERVED"),EXACT(F25,"INFERRED"),EXACT(F25,"UNRESOLVED")),"VALID","INVALID"))</x:f>
        <x:v>VALID</x:v>
      </x:c>
      <x:c r="O25" s="25" t="str">
        <x:f>IF(G25="","",IF(OR(EXACT(G25,"CURRENT"),EXACT(G25,"STALE"),EXACT(G25,"NOT CHECKED")),"VALID","INVALID"))</x:f>
        <x:v>VALID</x:v>
      </x:c>
      <x:c r="P25" s="25" t="str">
        <x:f>IF(H25="","",IF(OR(EXACT(H25,"MATCH"),EXACT(H25,"PARTIAL"),EXACT(H25,"NO"),EXACT(H25,"UNKNOWN"),EXACT(H25,"NOT APPLICABLE")),"VALID","INVALID"))</x:f>
        <x:v>VALID</x:v>
      </x:c>
      <x:c r="Q25" s="25" t="str">
        <x:f>IF(A25="","",IF(COUNTIF($A$6:$A$205,A25)&gt;1,"INVALID - DUPLICATE ID",IF(AND(B25&lt;&gt;"",E25&lt;&gt;"",I25&lt;&gt;"",J25&lt;&gt;"",K25&lt;&gt;"",L25="VALID",M25="VALID",N25="VALID",O25="VALID",P25="VALID"),"VALID","INVALID - CONTROL / MISSING")))</x:f>
        <x:v>VALID</x:v>
      </x:c>
    </x:row>
    <x:row r="26">
      <x:c r="A26" s="21" t="str">
        <x:v>E021</x:v>
      </x:c>
      <x:c r="B26" s="21" t="str">
        <x:v>D04</x:v>
      </x:c>
      <x:c r="C26" s="21" t="str">
        <x:v>BUYING STAGE</x:v>
      </x:c>
      <x:c r="D26" s="21" t="str">
        <x:v>BUYER / SALES EVIDENCE</x:v>
      </x:c>
      <x:c r="E26" s="21" t="str">
        <x:v>Fictional observation for Compliance consultancy / managed service: buying stage = PARTIAL.</x:v>
      </x:c>
      <x:c r="F26" s="21" t="str">
        <x:v>OBSERVED</x:v>
      </x:c>
      <x:c r="G26" s="21" t="str">
        <x:v>CURRENT</x:v>
      </x:c>
      <x:c r="H26" s="21" t="str">
        <x:v>PARTIAL</x:v>
      </x:c>
      <x:c r="I26" s="21" t="str">
        <x:v>fictional governed evidence packet</x:v>
      </x:c>
      <x:c r="J26" s="21" t="n">
        <x:v>46252</x:v>
      </x:c>
      <x:c r="K26" s="21" t="str">
        <x:v>Founder / reviewer</x:v>
      </x:c>
      <x:c r="L26" s="25" t="str">
        <x:f>IF(C26="","",IF(OR(EXACT(C26,"BUYER"),EXACT(C26,"MATERIAL JOB"),EXACT(C26,"BUYING STAGE"),EXACT(C26,"IMPLEMENTATION"),EXACT(C26,"SECURITY / PROCUREMENT"),EXACT(C26,"SWITCHING / EXIT")),"VALID","INVALID"))</x:f>
        <x:v>VALID</x:v>
      </x:c>
      <x:c r="M26" s="25" t="str">
        <x:f>IF(D26="","",IF(OR(EXACT(D26,"FIRST-PARTY PRODUCT PAGE"),EXACT(D26,"PRICING / CONTRACT"),EXACT(D26,"SECURITY / TRUST CENTER"),EXACT(D26,"IMPLEMENTATION / DOCUMENTATION"),EXACT(D26,"MARKETPLACE / DIRECTORY"),EXACT(D26,"BUYER / SALES EVIDENCE"),EXACT(D26,"REVIEW / COMMUNITY"),EXACT(D26,"AUTHORITY / STANDARD"),EXACT(D26,"INTERNAL DECISION RECORD")),"VALID","INVALID"))</x:f>
        <x:v>VALID</x:v>
      </x:c>
      <x:c r="N26" s="25" t="str">
        <x:f>IF(F26="","",IF(OR(EXACT(F26,"OBSERVED"),EXACT(F26,"INFERRED"),EXACT(F26,"UNRESOLVED")),"VALID","INVALID"))</x:f>
        <x:v>VALID</x:v>
      </x:c>
      <x:c r="O26" s="25" t="str">
        <x:f>IF(G26="","",IF(OR(EXACT(G26,"CURRENT"),EXACT(G26,"STALE"),EXACT(G26,"NOT CHECKED")),"VALID","INVALID"))</x:f>
        <x:v>VALID</x:v>
      </x:c>
      <x:c r="P26" s="25" t="str">
        <x:f>IF(H26="","",IF(OR(EXACT(H26,"MATCH"),EXACT(H26,"PARTIAL"),EXACT(H26,"NO"),EXACT(H26,"UNKNOWN"),EXACT(H26,"NOT APPLICABLE")),"VALID","INVALID"))</x:f>
        <x:v>VALID</x:v>
      </x:c>
      <x:c r="Q26" s="25" t="str">
        <x:f>IF(A26="","",IF(COUNTIF($A$6:$A$205,A26)&gt;1,"INVALID - DUPLICATE ID",IF(AND(B26&lt;&gt;"",E26&lt;&gt;"",I26&lt;&gt;"",J26&lt;&gt;"",K26&lt;&gt;"",L26="VALID",M26="VALID",N26="VALID",O26="VALID",P26="VALID"),"VALID","INVALID - CONTROL / MISSING")))</x:f>
        <x:v>VALID</x:v>
      </x:c>
    </x:row>
    <x:row r="27">
      <x:c r="A27" s="21" t="str">
        <x:v>E022</x:v>
      </x:c>
      <x:c r="B27" s="21" t="str">
        <x:v>D04</x:v>
      </x:c>
      <x:c r="C27" s="21" t="str">
        <x:v>IMPLEMENTATION</x:v>
      </x:c>
      <x:c r="D27" s="21" t="str">
        <x:v>IMPLEMENTATION / DOCUMENTATION</x:v>
      </x:c>
      <x:c r="E27" s="21" t="str">
        <x:v>Fictional observation for Compliance consultancy / managed service: implementation = NOT APPLICABLE.</x:v>
      </x:c>
      <x:c r="F27" s="21" t="str">
        <x:v>OBSERVED</x:v>
      </x:c>
      <x:c r="G27" s="21" t="str">
        <x:v>CURRENT</x:v>
      </x:c>
      <x:c r="H27" s="21" t="str">
        <x:v>NOT APPLICABLE</x:v>
      </x:c>
      <x:c r="I27" s="21" t="str">
        <x:v>fictional governed evidence packet</x:v>
      </x:c>
      <x:c r="J27" s="21" t="n">
        <x:v>46252</x:v>
      </x:c>
      <x:c r="K27" s="21" t="str">
        <x:v>Founder / reviewer</x:v>
      </x:c>
      <x:c r="L27" s="25" t="str">
        <x:f>IF(C27="","",IF(OR(EXACT(C27,"BUYER"),EXACT(C27,"MATERIAL JOB"),EXACT(C27,"BUYING STAGE"),EXACT(C27,"IMPLEMENTATION"),EXACT(C27,"SECURITY / PROCUREMENT"),EXACT(C27,"SWITCHING / EXIT")),"VALID","INVALID"))</x:f>
        <x:v>VALID</x:v>
      </x:c>
      <x:c r="M27" s="25" t="str">
        <x:f>IF(D27="","",IF(OR(EXACT(D27,"FIRST-PARTY PRODUCT PAGE"),EXACT(D27,"PRICING / CONTRACT"),EXACT(D27,"SECURITY / TRUST CENTER"),EXACT(D27,"IMPLEMENTATION / DOCUMENTATION"),EXACT(D27,"MARKETPLACE / DIRECTORY"),EXACT(D27,"BUYER / SALES EVIDENCE"),EXACT(D27,"REVIEW / COMMUNITY"),EXACT(D27,"AUTHORITY / STANDARD"),EXACT(D27,"INTERNAL DECISION RECORD")),"VALID","INVALID"))</x:f>
        <x:v>VALID</x:v>
      </x:c>
      <x:c r="N27" s="25" t="str">
        <x:f>IF(F27="","",IF(OR(EXACT(F27,"OBSERVED"),EXACT(F27,"INFERRED"),EXACT(F27,"UNRESOLVED")),"VALID","INVALID"))</x:f>
        <x:v>VALID</x:v>
      </x:c>
      <x:c r="O27" s="25" t="str">
        <x:f>IF(G27="","",IF(OR(EXACT(G27,"CURRENT"),EXACT(G27,"STALE"),EXACT(G27,"NOT CHECKED")),"VALID","INVALID"))</x:f>
        <x:v>VALID</x:v>
      </x:c>
      <x:c r="P27" s="25" t="str">
        <x:f>IF(H27="","",IF(OR(EXACT(H27,"MATCH"),EXACT(H27,"PARTIAL"),EXACT(H27,"NO"),EXACT(H27,"UNKNOWN"),EXACT(H27,"NOT APPLICABLE")),"VALID","INVALID"))</x:f>
        <x:v>VALID</x:v>
      </x:c>
      <x:c r="Q27" s="25" t="str">
        <x:f>IF(A27="","",IF(COUNTIF($A$6:$A$205,A27)&gt;1,"INVALID - DUPLICATE ID",IF(AND(B27&lt;&gt;"",E27&lt;&gt;"",I27&lt;&gt;"",J27&lt;&gt;"",K27&lt;&gt;"",L27="VALID",M27="VALID",N27="VALID",O27="VALID",P27="VALID"),"VALID","INVALID - CONTROL / MISSING")))</x:f>
        <x:v>VALID</x:v>
      </x:c>
    </x:row>
    <x:row r="28">
      <x:c r="A28" s="21" t="str">
        <x:v>E023</x:v>
      </x:c>
      <x:c r="B28" s="21" t="str">
        <x:v>D04</x:v>
      </x:c>
      <x:c r="C28" s="21" t="str">
        <x:v>SECURITY / PROCUREMENT</x:v>
      </x:c>
      <x:c r="D28" s="21" t="str">
        <x:v>SECURITY / TRUST CENTER</x:v>
      </x:c>
      <x:c r="E28" s="21" t="str">
        <x:v>Fictional observation for Compliance consultancy / managed service: security / procurement = PARTIAL.</x:v>
      </x:c>
      <x:c r="F28" s="21" t="str">
        <x:v>OBSERVED</x:v>
      </x:c>
      <x:c r="G28" s="21" t="str">
        <x:v>CURRENT</x:v>
      </x:c>
      <x:c r="H28" s="21" t="str">
        <x:v>PARTIAL</x:v>
      </x:c>
      <x:c r="I28" s="21" t="str">
        <x:v>fictional governed evidence packet</x:v>
      </x:c>
      <x:c r="J28" s="21" t="n">
        <x:v>46252</x:v>
      </x:c>
      <x:c r="K28" s="21" t="str">
        <x:v>Founder / reviewer</x:v>
      </x:c>
      <x:c r="L28" s="25" t="str">
        <x:f>IF(C28="","",IF(OR(EXACT(C28,"BUYER"),EXACT(C28,"MATERIAL JOB"),EXACT(C28,"BUYING STAGE"),EXACT(C28,"IMPLEMENTATION"),EXACT(C28,"SECURITY / PROCUREMENT"),EXACT(C28,"SWITCHING / EXIT")),"VALID","INVALID"))</x:f>
        <x:v>VALID</x:v>
      </x:c>
      <x:c r="M28" s="25" t="str">
        <x:f>IF(D28="","",IF(OR(EXACT(D28,"FIRST-PARTY PRODUCT PAGE"),EXACT(D28,"PRICING / CONTRACT"),EXACT(D28,"SECURITY / TRUST CENTER"),EXACT(D28,"IMPLEMENTATION / DOCUMENTATION"),EXACT(D28,"MARKETPLACE / DIRECTORY"),EXACT(D28,"BUYER / SALES EVIDENCE"),EXACT(D28,"REVIEW / COMMUNITY"),EXACT(D28,"AUTHORITY / STANDARD"),EXACT(D28,"INTERNAL DECISION RECORD")),"VALID","INVALID"))</x:f>
        <x:v>VALID</x:v>
      </x:c>
      <x:c r="N28" s="25" t="str">
        <x:f>IF(F28="","",IF(OR(EXACT(F28,"OBSERVED"),EXACT(F28,"INFERRED"),EXACT(F28,"UNRESOLVED")),"VALID","INVALID"))</x:f>
        <x:v>VALID</x:v>
      </x:c>
      <x:c r="O28" s="25" t="str">
        <x:f>IF(G28="","",IF(OR(EXACT(G28,"CURRENT"),EXACT(G28,"STALE"),EXACT(G28,"NOT CHECKED")),"VALID","INVALID"))</x:f>
        <x:v>VALID</x:v>
      </x:c>
      <x:c r="P28" s="25" t="str">
        <x:f>IF(H28="","",IF(OR(EXACT(H28,"MATCH"),EXACT(H28,"PARTIAL"),EXACT(H28,"NO"),EXACT(H28,"UNKNOWN"),EXACT(H28,"NOT APPLICABLE")),"VALID","INVALID"))</x:f>
        <x:v>VALID</x:v>
      </x:c>
      <x:c r="Q28" s="25" t="str">
        <x:f>IF(A28="","",IF(COUNTIF($A$6:$A$205,A28)&gt;1,"INVALID - DUPLICATE ID",IF(AND(B28&lt;&gt;"",E28&lt;&gt;"",I28&lt;&gt;"",J28&lt;&gt;"",K28&lt;&gt;"",L28="VALID",M28="VALID",N28="VALID",O28="VALID",P28="VALID"),"VALID","INVALID - CONTROL / MISSING")))</x:f>
        <x:v>VALID</x:v>
      </x:c>
    </x:row>
    <x:row r="29">
      <x:c r="A29" s="21" t="str">
        <x:v>E024</x:v>
      </x:c>
      <x:c r="B29" s="21" t="str">
        <x:v>D04</x:v>
      </x:c>
      <x:c r="C29" s="21" t="str">
        <x:v>SWITCHING / EXIT</x:v>
      </x:c>
      <x:c r="D29" s="21" t="str">
        <x:v>PRICING / CONTRACT</x:v>
      </x:c>
      <x:c r="E29" s="21" t="str">
        <x:v>Fictional observation for Compliance consultancy / managed service: switching / exit = PARTIAL.</x:v>
      </x:c>
      <x:c r="F29" s="21" t="str">
        <x:v>OBSERVED</x:v>
      </x:c>
      <x:c r="G29" s="21" t="str">
        <x:v>CURRENT</x:v>
      </x:c>
      <x:c r="H29" s="21" t="str">
        <x:v>PARTIAL</x:v>
      </x:c>
      <x:c r="I29" s="21" t="str">
        <x:v>fictional governed evidence packet</x:v>
      </x:c>
      <x:c r="J29" s="21" t="n">
        <x:v>46252</x:v>
      </x:c>
      <x:c r="K29" s="21" t="str">
        <x:v>Founder / reviewer</x:v>
      </x:c>
      <x:c r="L29" s="25" t="str">
        <x:f>IF(C29="","",IF(OR(EXACT(C29,"BUYER"),EXACT(C29,"MATERIAL JOB"),EXACT(C29,"BUYING STAGE"),EXACT(C29,"IMPLEMENTATION"),EXACT(C29,"SECURITY / PROCUREMENT"),EXACT(C29,"SWITCHING / EXIT")),"VALID","INVALID"))</x:f>
        <x:v>VALID</x:v>
      </x:c>
      <x:c r="M29" s="25" t="str">
        <x:f>IF(D29="","",IF(OR(EXACT(D29,"FIRST-PARTY PRODUCT PAGE"),EXACT(D29,"PRICING / CONTRACT"),EXACT(D29,"SECURITY / TRUST CENTER"),EXACT(D29,"IMPLEMENTATION / DOCUMENTATION"),EXACT(D29,"MARKETPLACE / DIRECTORY"),EXACT(D29,"BUYER / SALES EVIDENCE"),EXACT(D29,"REVIEW / COMMUNITY"),EXACT(D29,"AUTHORITY / STANDARD"),EXACT(D29,"INTERNAL DECISION RECORD")),"VALID","INVALID"))</x:f>
        <x:v>VALID</x:v>
      </x:c>
      <x:c r="N29" s="25" t="str">
        <x:f>IF(F29="","",IF(OR(EXACT(F29,"OBSERVED"),EXACT(F29,"INFERRED"),EXACT(F29,"UNRESOLVED")),"VALID","INVALID"))</x:f>
        <x:v>VALID</x:v>
      </x:c>
      <x:c r="O29" s="25" t="str">
        <x:f>IF(G29="","",IF(OR(EXACT(G29,"CURRENT"),EXACT(G29,"STALE"),EXACT(G29,"NOT CHECKED")),"VALID","INVALID"))</x:f>
        <x:v>VALID</x:v>
      </x:c>
      <x:c r="P29" s="25" t="str">
        <x:f>IF(H29="","",IF(OR(EXACT(H29,"MATCH"),EXACT(H29,"PARTIAL"),EXACT(H29,"NO"),EXACT(H29,"UNKNOWN"),EXACT(H29,"NOT APPLICABLE")),"VALID","INVALID"))</x:f>
        <x:v>VALID</x:v>
      </x:c>
      <x:c r="Q29" s="25" t="str">
        <x:f>IF(A29="","",IF(COUNTIF($A$6:$A$205,A29)&gt;1,"INVALID - DUPLICATE ID",IF(AND(B29&lt;&gt;"",E29&lt;&gt;"",I29&lt;&gt;"",J29&lt;&gt;"",K29&lt;&gt;"",L29="VALID",M29="VALID",N29="VALID",O29="VALID",P29="VALID"),"VALID","INVALID - CONTROL / MISSING")))</x:f>
        <x:v>VALID</x:v>
      </x:c>
    </x:row>
    <x:row r="30">
      <x:c r="A30" s="21" t="str">
        <x:v>E025</x:v>
      </x:c>
      <x:c r="B30" s="21" t="str">
        <x:v>E05</x:v>
      </x:c>
      <x:c r="C30" s="21" t="str">
        <x:v>BUYER</x:v>
      </x:c>
      <x:c r="D30" s="21" t="str">
        <x:v>MARKETPLACE / DIRECTORY</x:v>
      </x:c>
      <x:c r="E30" s="21" t="str">
        <x:v>Fictional observation for Integration marketplace / review directory: buyer = PARTIAL.</x:v>
      </x:c>
      <x:c r="F30" s="21" t="str">
        <x:v>OBSERVED</x:v>
      </x:c>
      <x:c r="G30" s="21" t="str">
        <x:v>CURRENT</x:v>
      </x:c>
      <x:c r="H30" s="21" t="str">
        <x:v>PARTIAL</x:v>
      </x:c>
      <x:c r="I30" s="21" t="str">
        <x:v>fictional governed evidence packet</x:v>
      </x:c>
      <x:c r="J30" s="21" t="n">
        <x:v>46252</x:v>
      </x:c>
      <x:c r="K30" s="21" t="str">
        <x:v>Founder / reviewer</x:v>
      </x:c>
      <x:c r="L30" s="25" t="str">
        <x:f>IF(C30="","",IF(OR(EXACT(C30,"BUYER"),EXACT(C30,"MATERIAL JOB"),EXACT(C30,"BUYING STAGE"),EXACT(C30,"IMPLEMENTATION"),EXACT(C30,"SECURITY / PROCUREMENT"),EXACT(C30,"SWITCHING / EXIT")),"VALID","INVALID"))</x:f>
        <x:v>VALID</x:v>
      </x:c>
      <x:c r="M30" s="25" t="str">
        <x:f>IF(D30="","",IF(OR(EXACT(D30,"FIRST-PARTY PRODUCT PAGE"),EXACT(D30,"PRICING / CONTRACT"),EXACT(D30,"SECURITY / TRUST CENTER"),EXACT(D30,"IMPLEMENTATION / DOCUMENTATION"),EXACT(D30,"MARKETPLACE / DIRECTORY"),EXACT(D30,"BUYER / SALES EVIDENCE"),EXACT(D30,"REVIEW / COMMUNITY"),EXACT(D30,"AUTHORITY / STANDARD"),EXACT(D30,"INTERNAL DECISION RECORD")),"VALID","INVALID"))</x:f>
        <x:v>VALID</x:v>
      </x:c>
      <x:c r="N30" s="25" t="str">
        <x:f>IF(F30="","",IF(OR(EXACT(F30,"OBSERVED"),EXACT(F30,"INFERRED"),EXACT(F30,"UNRESOLVED")),"VALID","INVALID"))</x:f>
        <x:v>VALID</x:v>
      </x:c>
      <x:c r="O30" s="25" t="str">
        <x:f>IF(G30="","",IF(OR(EXACT(G30,"CURRENT"),EXACT(G30,"STALE"),EXACT(G30,"NOT CHECKED")),"VALID","INVALID"))</x:f>
        <x:v>VALID</x:v>
      </x:c>
      <x:c r="P30" s="25" t="str">
        <x:f>IF(H30="","",IF(OR(EXACT(H30,"MATCH"),EXACT(H30,"PARTIAL"),EXACT(H30,"NO"),EXACT(H30,"UNKNOWN"),EXACT(H30,"NOT APPLICABLE")),"VALID","INVALID"))</x:f>
        <x:v>VALID</x:v>
      </x:c>
      <x:c r="Q30" s="25" t="str">
        <x:f>IF(A30="","",IF(COUNTIF($A$6:$A$205,A30)&gt;1,"INVALID - DUPLICATE ID",IF(AND(B30&lt;&gt;"",E30&lt;&gt;"",I30&lt;&gt;"",J30&lt;&gt;"",K30&lt;&gt;"",L30="VALID",M30="VALID",N30="VALID",O30="VALID",P30="VALID"),"VALID","INVALID - CONTROL / MISSING")))</x:f>
        <x:v>VALID</x:v>
      </x:c>
    </x:row>
    <x:row r="31">
      <x:c r="A31" s="21" t="str">
        <x:v>E026</x:v>
      </x:c>
      <x:c r="B31" s="21" t="str">
        <x:v>E05</x:v>
      </x:c>
      <x:c r="C31" s="21" t="str">
        <x:v>MATERIAL JOB</x:v>
      </x:c>
      <x:c r="D31" s="21" t="str">
        <x:v>MARKETPLACE / DIRECTORY</x:v>
      </x:c>
      <x:c r="E31" s="21" t="str">
        <x:v>Fictional observation for Integration marketplace / review directory: material job = NO.</x:v>
      </x:c>
      <x:c r="F31" s="21" t="str">
        <x:v>OBSERVED</x:v>
      </x:c>
      <x:c r="G31" s="21" t="str">
        <x:v>CURRENT</x:v>
      </x:c>
      <x:c r="H31" s="21" t="str">
        <x:v>NO</x:v>
      </x:c>
      <x:c r="I31" s="21" t="str">
        <x:v>fictional governed evidence packet</x:v>
      </x:c>
      <x:c r="J31" s="21" t="n">
        <x:v>46252</x:v>
      </x:c>
      <x:c r="K31" s="21" t="str">
        <x:v>Founder / reviewer</x:v>
      </x:c>
      <x:c r="L31" s="25" t="str">
        <x:f>IF(C31="","",IF(OR(EXACT(C31,"BUYER"),EXACT(C31,"MATERIAL JOB"),EXACT(C31,"BUYING STAGE"),EXACT(C31,"IMPLEMENTATION"),EXACT(C31,"SECURITY / PROCUREMENT"),EXACT(C31,"SWITCHING / EXIT")),"VALID","INVALID"))</x:f>
        <x:v>VALID</x:v>
      </x:c>
      <x:c r="M31" s="25" t="str">
        <x:f>IF(D31="","",IF(OR(EXACT(D31,"FIRST-PARTY PRODUCT PAGE"),EXACT(D31,"PRICING / CONTRACT"),EXACT(D31,"SECURITY / TRUST CENTER"),EXACT(D31,"IMPLEMENTATION / DOCUMENTATION"),EXACT(D31,"MARKETPLACE / DIRECTORY"),EXACT(D31,"BUYER / SALES EVIDENCE"),EXACT(D31,"REVIEW / COMMUNITY"),EXACT(D31,"AUTHORITY / STANDARD"),EXACT(D31,"INTERNAL DECISION RECORD")),"VALID","INVALID"))</x:f>
        <x:v>VALID</x:v>
      </x:c>
      <x:c r="N31" s="25" t="str">
        <x:f>IF(F31="","",IF(OR(EXACT(F31,"OBSERVED"),EXACT(F31,"INFERRED"),EXACT(F31,"UNRESOLVED")),"VALID","INVALID"))</x:f>
        <x:v>VALID</x:v>
      </x:c>
      <x:c r="O31" s="25" t="str">
        <x:f>IF(G31="","",IF(OR(EXACT(G31,"CURRENT"),EXACT(G31,"STALE"),EXACT(G31,"NOT CHECKED")),"VALID","INVALID"))</x:f>
        <x:v>VALID</x:v>
      </x:c>
      <x:c r="P31" s="25" t="str">
        <x:f>IF(H31="","",IF(OR(EXACT(H31,"MATCH"),EXACT(H31,"PARTIAL"),EXACT(H31,"NO"),EXACT(H31,"UNKNOWN"),EXACT(H31,"NOT APPLICABLE")),"VALID","INVALID"))</x:f>
        <x:v>VALID</x:v>
      </x:c>
      <x:c r="Q31" s="25" t="str">
        <x:f>IF(A31="","",IF(COUNTIF($A$6:$A$205,A31)&gt;1,"INVALID - DUPLICATE ID",IF(AND(B31&lt;&gt;"",E31&lt;&gt;"",I31&lt;&gt;"",J31&lt;&gt;"",K31&lt;&gt;"",L31="VALID",M31="VALID",N31="VALID",O31="VALID",P31="VALID"),"VALID","INVALID - CONTROL / MISSING")))</x:f>
        <x:v>VALID</x:v>
      </x:c>
    </x:row>
    <x:row r="32">
      <x:c r="A32" s="21" t="str">
        <x:v>E027</x:v>
      </x:c>
      <x:c r="B32" s="21" t="str">
        <x:v>E05</x:v>
      </x:c>
      <x:c r="C32" s="21" t="str">
        <x:v>BUYING STAGE</x:v>
      </x:c>
      <x:c r="D32" s="21" t="str">
        <x:v>MARKETPLACE / DIRECTORY</x:v>
      </x:c>
      <x:c r="E32" s="21" t="str">
        <x:v>Fictional observation for Integration marketplace / review directory: buying stage = PARTIAL.</x:v>
      </x:c>
      <x:c r="F32" s="21" t="str">
        <x:v>OBSERVED</x:v>
      </x:c>
      <x:c r="G32" s="21" t="str">
        <x:v>CURRENT</x:v>
      </x:c>
      <x:c r="H32" s="21" t="str">
        <x:v>PARTIAL</x:v>
      </x:c>
      <x:c r="I32" s="21" t="str">
        <x:v>fictional governed evidence packet</x:v>
      </x:c>
      <x:c r="J32" s="21" t="n">
        <x:v>46252</x:v>
      </x:c>
      <x:c r="K32" s="21" t="str">
        <x:v>Founder / reviewer</x:v>
      </x:c>
      <x:c r="L32" s="25" t="str">
        <x:f>IF(C32="","",IF(OR(EXACT(C32,"BUYER"),EXACT(C32,"MATERIAL JOB"),EXACT(C32,"BUYING STAGE"),EXACT(C32,"IMPLEMENTATION"),EXACT(C32,"SECURITY / PROCUREMENT"),EXACT(C32,"SWITCHING / EXIT")),"VALID","INVALID"))</x:f>
        <x:v>VALID</x:v>
      </x:c>
      <x:c r="M32" s="25" t="str">
        <x:f>IF(D32="","",IF(OR(EXACT(D32,"FIRST-PARTY PRODUCT PAGE"),EXACT(D32,"PRICING / CONTRACT"),EXACT(D32,"SECURITY / TRUST CENTER"),EXACT(D32,"IMPLEMENTATION / DOCUMENTATION"),EXACT(D32,"MARKETPLACE / DIRECTORY"),EXACT(D32,"BUYER / SALES EVIDENCE"),EXACT(D32,"REVIEW / COMMUNITY"),EXACT(D32,"AUTHORITY / STANDARD"),EXACT(D32,"INTERNAL DECISION RECORD")),"VALID","INVALID"))</x:f>
        <x:v>VALID</x:v>
      </x:c>
      <x:c r="N32" s="25" t="str">
        <x:f>IF(F32="","",IF(OR(EXACT(F32,"OBSERVED"),EXACT(F32,"INFERRED"),EXACT(F32,"UNRESOLVED")),"VALID","INVALID"))</x:f>
        <x:v>VALID</x:v>
      </x:c>
      <x:c r="O32" s="25" t="str">
        <x:f>IF(G32="","",IF(OR(EXACT(G32,"CURRENT"),EXACT(G32,"STALE"),EXACT(G32,"NOT CHECKED")),"VALID","INVALID"))</x:f>
        <x:v>VALID</x:v>
      </x:c>
      <x:c r="P32" s="25" t="str">
        <x:f>IF(H32="","",IF(OR(EXACT(H32,"MATCH"),EXACT(H32,"PARTIAL"),EXACT(H32,"NO"),EXACT(H32,"UNKNOWN"),EXACT(H32,"NOT APPLICABLE")),"VALID","INVALID"))</x:f>
        <x:v>VALID</x:v>
      </x:c>
      <x:c r="Q32" s="25" t="str">
        <x:f>IF(A32="","",IF(COUNTIF($A$6:$A$205,A32)&gt;1,"INVALID - DUPLICATE ID",IF(AND(B32&lt;&gt;"",E32&lt;&gt;"",I32&lt;&gt;"",J32&lt;&gt;"",K32&lt;&gt;"",L32="VALID",M32="VALID",N32="VALID",O32="VALID",P32="VALID"),"VALID","INVALID - CONTROL / MISSING")))</x:f>
        <x:v>VALID</x:v>
      </x:c>
    </x:row>
    <x:row r="33">
      <x:c r="A33" s="21" t="str">
        <x:v>E028</x:v>
      </x:c>
      <x:c r="B33" s="21" t="str">
        <x:v>E05</x:v>
      </x:c>
      <x:c r="C33" s="21" t="str">
        <x:v>IMPLEMENTATION</x:v>
      </x:c>
      <x:c r="D33" s="21" t="str">
        <x:v>MARKETPLACE / DIRECTORY</x:v>
      </x:c>
      <x:c r="E33" s="21" t="str">
        <x:v>Fictional observation for Integration marketplace / review directory: implementation = NOT APPLICABLE.</x:v>
      </x:c>
      <x:c r="F33" s="21" t="str">
        <x:v>OBSERVED</x:v>
      </x:c>
      <x:c r="G33" s="21" t="str">
        <x:v>CURRENT</x:v>
      </x:c>
      <x:c r="H33" s="21" t="str">
        <x:v>NOT APPLICABLE</x:v>
      </x:c>
      <x:c r="I33" s="21" t="str">
        <x:v>fictional governed evidence packet</x:v>
      </x:c>
      <x:c r="J33" s="21" t="n">
        <x:v>46252</x:v>
      </x:c>
      <x:c r="K33" s="21" t="str">
        <x:v>Founder / reviewer</x:v>
      </x:c>
      <x:c r="L33" s="25" t="str">
        <x:f>IF(C33="","",IF(OR(EXACT(C33,"BUYER"),EXACT(C33,"MATERIAL JOB"),EXACT(C33,"BUYING STAGE"),EXACT(C33,"IMPLEMENTATION"),EXACT(C33,"SECURITY / PROCUREMENT"),EXACT(C33,"SWITCHING / EXIT")),"VALID","INVALID"))</x:f>
        <x:v>VALID</x:v>
      </x:c>
      <x:c r="M33" s="25" t="str">
        <x:f>IF(D33="","",IF(OR(EXACT(D33,"FIRST-PARTY PRODUCT PAGE"),EXACT(D33,"PRICING / CONTRACT"),EXACT(D33,"SECURITY / TRUST CENTER"),EXACT(D33,"IMPLEMENTATION / DOCUMENTATION"),EXACT(D33,"MARKETPLACE / DIRECTORY"),EXACT(D33,"BUYER / SALES EVIDENCE"),EXACT(D33,"REVIEW / COMMUNITY"),EXACT(D33,"AUTHORITY / STANDARD"),EXACT(D33,"INTERNAL DECISION RECORD")),"VALID","INVALID"))</x:f>
        <x:v>VALID</x:v>
      </x:c>
      <x:c r="N33" s="25" t="str">
        <x:f>IF(F33="","",IF(OR(EXACT(F33,"OBSERVED"),EXACT(F33,"INFERRED"),EXACT(F33,"UNRESOLVED")),"VALID","INVALID"))</x:f>
        <x:v>VALID</x:v>
      </x:c>
      <x:c r="O33" s="25" t="str">
        <x:f>IF(G33="","",IF(OR(EXACT(G33,"CURRENT"),EXACT(G33,"STALE"),EXACT(G33,"NOT CHECKED")),"VALID","INVALID"))</x:f>
        <x:v>VALID</x:v>
      </x:c>
      <x:c r="P33" s="25" t="str">
        <x:f>IF(H33="","",IF(OR(EXACT(H33,"MATCH"),EXACT(H33,"PARTIAL"),EXACT(H33,"NO"),EXACT(H33,"UNKNOWN"),EXACT(H33,"NOT APPLICABLE")),"VALID","INVALID"))</x:f>
        <x:v>VALID</x:v>
      </x:c>
      <x:c r="Q33" s="25" t="str">
        <x:f>IF(A33="","",IF(COUNTIF($A$6:$A$205,A33)&gt;1,"INVALID - DUPLICATE ID",IF(AND(B33&lt;&gt;"",E33&lt;&gt;"",I33&lt;&gt;"",J33&lt;&gt;"",K33&lt;&gt;"",L33="VALID",M33="VALID",N33="VALID",O33="VALID",P33="VALID"),"VALID","INVALID - CONTROL / MISSING")))</x:f>
        <x:v>VALID</x:v>
      </x:c>
    </x:row>
    <x:row r="34">
      <x:c r="A34" s="21" t="str">
        <x:v>E029</x:v>
      </x:c>
      <x:c r="B34" s="21" t="str">
        <x:v>E05</x:v>
      </x:c>
      <x:c r="C34" s="21" t="str">
        <x:v>SECURITY / PROCUREMENT</x:v>
      </x:c>
      <x:c r="D34" s="21" t="str">
        <x:v>MARKETPLACE / DIRECTORY</x:v>
      </x:c>
      <x:c r="E34" s="21" t="str">
        <x:v>Fictional observation for Integration marketplace / review directory: security / procurement = NOT APPLICABLE.</x:v>
      </x:c>
      <x:c r="F34" s="21" t="str">
        <x:v>OBSERVED</x:v>
      </x:c>
      <x:c r="G34" s="21" t="str">
        <x:v>CURRENT</x:v>
      </x:c>
      <x:c r="H34" s="21" t="str">
        <x:v>NOT APPLICABLE</x:v>
      </x:c>
      <x:c r="I34" s="21" t="str">
        <x:v>fictional governed evidence packet</x:v>
      </x:c>
      <x:c r="J34" s="21" t="n">
        <x:v>46252</x:v>
      </x:c>
      <x:c r="K34" s="21" t="str">
        <x:v>Founder / reviewer</x:v>
      </x:c>
      <x:c r="L34" s="25" t="str">
        <x:f>IF(C34="","",IF(OR(EXACT(C34,"BUYER"),EXACT(C34,"MATERIAL JOB"),EXACT(C34,"BUYING STAGE"),EXACT(C34,"IMPLEMENTATION"),EXACT(C34,"SECURITY / PROCUREMENT"),EXACT(C34,"SWITCHING / EXIT")),"VALID","INVALID"))</x:f>
        <x:v>VALID</x:v>
      </x:c>
      <x:c r="M34" s="25" t="str">
        <x:f>IF(D34="","",IF(OR(EXACT(D34,"FIRST-PARTY PRODUCT PAGE"),EXACT(D34,"PRICING / CONTRACT"),EXACT(D34,"SECURITY / TRUST CENTER"),EXACT(D34,"IMPLEMENTATION / DOCUMENTATION"),EXACT(D34,"MARKETPLACE / DIRECTORY"),EXACT(D34,"BUYER / SALES EVIDENCE"),EXACT(D34,"REVIEW / COMMUNITY"),EXACT(D34,"AUTHORITY / STANDARD"),EXACT(D34,"INTERNAL DECISION RECORD")),"VALID","INVALID"))</x:f>
        <x:v>VALID</x:v>
      </x:c>
      <x:c r="N34" s="25" t="str">
        <x:f>IF(F34="","",IF(OR(EXACT(F34,"OBSERVED"),EXACT(F34,"INFERRED"),EXACT(F34,"UNRESOLVED")),"VALID","INVALID"))</x:f>
        <x:v>VALID</x:v>
      </x:c>
      <x:c r="O34" s="25" t="str">
        <x:f>IF(G34="","",IF(OR(EXACT(G34,"CURRENT"),EXACT(G34,"STALE"),EXACT(G34,"NOT CHECKED")),"VALID","INVALID"))</x:f>
        <x:v>VALID</x:v>
      </x:c>
      <x:c r="P34" s="25" t="str">
        <x:f>IF(H34="","",IF(OR(EXACT(H34,"MATCH"),EXACT(H34,"PARTIAL"),EXACT(H34,"NO"),EXACT(H34,"UNKNOWN"),EXACT(H34,"NOT APPLICABLE")),"VALID","INVALID"))</x:f>
        <x:v>VALID</x:v>
      </x:c>
      <x:c r="Q34" s="25" t="str">
        <x:f>IF(A34="","",IF(COUNTIF($A$6:$A$205,A34)&gt;1,"INVALID - DUPLICATE ID",IF(AND(B34&lt;&gt;"",E34&lt;&gt;"",I34&lt;&gt;"",J34&lt;&gt;"",K34&lt;&gt;"",L34="VALID",M34="VALID",N34="VALID",O34="VALID",P34="VALID"),"VALID","INVALID - CONTROL / MISSING")))</x:f>
        <x:v>VALID</x:v>
      </x:c>
    </x:row>
    <x:row r="35">
      <x:c r="A35" s="21" t="str">
        <x:v>E030</x:v>
      </x:c>
      <x:c r="B35" s="21" t="str">
        <x:v>E05</x:v>
      </x:c>
      <x:c r="C35" s="21" t="str">
        <x:v>SWITCHING / EXIT</x:v>
      </x:c>
      <x:c r="D35" s="21" t="str">
        <x:v>MARKETPLACE / DIRECTORY</x:v>
      </x:c>
      <x:c r="E35" s="21" t="str">
        <x:v>Fictional observation for Integration marketplace / review directory: switching / exit = NOT APPLICABLE.</x:v>
      </x:c>
      <x:c r="F35" s="21" t="str">
        <x:v>OBSERVED</x:v>
      </x:c>
      <x:c r="G35" s="21" t="str">
        <x:v>CURRENT</x:v>
      </x:c>
      <x:c r="H35" s="21" t="str">
        <x:v>NOT APPLICABLE</x:v>
      </x:c>
      <x:c r="I35" s="21" t="str">
        <x:v>fictional governed evidence packet</x:v>
      </x:c>
      <x:c r="J35" s="21" t="n">
        <x:v>46252</x:v>
      </x:c>
      <x:c r="K35" s="21" t="str">
        <x:v>Founder / reviewer</x:v>
      </x:c>
      <x:c r="L35" s="25" t="str">
        <x:f>IF(C35="","",IF(OR(EXACT(C35,"BUYER"),EXACT(C35,"MATERIAL JOB"),EXACT(C35,"BUYING STAGE"),EXACT(C35,"IMPLEMENTATION"),EXACT(C35,"SECURITY / PROCUREMENT"),EXACT(C35,"SWITCHING / EXIT")),"VALID","INVALID"))</x:f>
        <x:v>VALID</x:v>
      </x:c>
      <x:c r="M35" s="25" t="str">
        <x:f>IF(D35="","",IF(OR(EXACT(D35,"FIRST-PARTY PRODUCT PAGE"),EXACT(D35,"PRICING / CONTRACT"),EXACT(D35,"SECURITY / TRUST CENTER"),EXACT(D35,"IMPLEMENTATION / DOCUMENTATION"),EXACT(D35,"MARKETPLACE / DIRECTORY"),EXACT(D35,"BUYER / SALES EVIDENCE"),EXACT(D35,"REVIEW / COMMUNITY"),EXACT(D35,"AUTHORITY / STANDARD"),EXACT(D35,"INTERNAL DECISION RECORD")),"VALID","INVALID"))</x:f>
        <x:v>VALID</x:v>
      </x:c>
      <x:c r="N35" s="25" t="str">
        <x:f>IF(F35="","",IF(OR(EXACT(F35,"OBSERVED"),EXACT(F35,"INFERRED"),EXACT(F35,"UNRESOLVED")),"VALID","INVALID"))</x:f>
        <x:v>VALID</x:v>
      </x:c>
      <x:c r="O35" s="25" t="str">
        <x:f>IF(G35="","",IF(OR(EXACT(G35,"CURRENT"),EXACT(G35,"STALE"),EXACT(G35,"NOT CHECKED")),"VALID","INVALID"))</x:f>
        <x:v>VALID</x:v>
      </x:c>
      <x:c r="P35" s="25" t="str">
        <x:f>IF(H35="","",IF(OR(EXACT(H35,"MATCH"),EXACT(H35,"PARTIAL"),EXACT(H35,"NO"),EXACT(H35,"UNKNOWN"),EXACT(H35,"NOT APPLICABLE")),"VALID","INVALID"))</x:f>
        <x:v>VALID</x:v>
      </x:c>
      <x:c r="Q35" s="25" t="str">
        <x:f>IF(A35="","",IF(COUNTIF($A$6:$A$205,A35)&gt;1,"INVALID - DUPLICATE ID",IF(AND(B35&lt;&gt;"",E35&lt;&gt;"",I35&lt;&gt;"",J35&lt;&gt;"",K35&lt;&gt;"",L35="VALID",M35="VALID",N35="VALID",O35="VALID",P35="VALID"),"VALID","INVALID - CONTROL / MISSING")))</x:f>
        <x:v>VALID</x:v>
      </x:c>
    </x:row>
    <x:row r="36">
      <x:c r="A36" s="21" t="str">
        <x:v>E031</x:v>
      </x:c>
      <x:c r="B36" s="21" t="str">
        <x:v>F06</x:v>
      </x:c>
      <x:c r="C36" s="21" t="str">
        <x:v>BUYER</x:v>
      </x:c>
      <x:c r="D36" s="21" t="str">
        <x:v>AUTHORITY / STANDARD</x:v>
      </x:c>
      <x:c r="E36" s="21" t="str">
        <x:v>Fictional observation for Security / standards authority: buyer = PARTIAL.</x:v>
      </x:c>
      <x:c r="F36" s="21" t="str">
        <x:v>OBSERVED</x:v>
      </x:c>
      <x:c r="G36" s="21" t="str">
        <x:v>CURRENT</x:v>
      </x:c>
      <x:c r="H36" s="21" t="str">
        <x:v>PARTIAL</x:v>
      </x:c>
      <x:c r="I36" s="21" t="str">
        <x:v>fictional governed evidence packet</x:v>
      </x:c>
      <x:c r="J36" s="21" t="n">
        <x:v>46252</x:v>
      </x:c>
      <x:c r="K36" s="21" t="str">
        <x:v>Founder / reviewer</x:v>
      </x:c>
      <x:c r="L36" s="25" t="str">
        <x:f>IF(C36="","",IF(OR(EXACT(C36,"BUYER"),EXACT(C36,"MATERIAL JOB"),EXACT(C36,"BUYING STAGE"),EXACT(C36,"IMPLEMENTATION"),EXACT(C36,"SECURITY / PROCUREMENT"),EXACT(C36,"SWITCHING / EXIT")),"VALID","INVALID"))</x:f>
        <x:v>VALID</x:v>
      </x:c>
      <x:c r="M36" s="25" t="str">
        <x:f>IF(D36="","",IF(OR(EXACT(D36,"FIRST-PARTY PRODUCT PAGE"),EXACT(D36,"PRICING / CONTRACT"),EXACT(D36,"SECURITY / TRUST CENTER"),EXACT(D36,"IMPLEMENTATION / DOCUMENTATION"),EXACT(D36,"MARKETPLACE / DIRECTORY"),EXACT(D36,"BUYER / SALES EVIDENCE"),EXACT(D36,"REVIEW / COMMUNITY"),EXACT(D36,"AUTHORITY / STANDARD"),EXACT(D36,"INTERNAL DECISION RECORD")),"VALID","INVALID"))</x:f>
        <x:v>VALID</x:v>
      </x:c>
      <x:c r="N36" s="25" t="str">
        <x:f>IF(F36="","",IF(OR(EXACT(F36,"OBSERVED"),EXACT(F36,"INFERRED"),EXACT(F36,"UNRESOLVED")),"VALID","INVALID"))</x:f>
        <x:v>VALID</x:v>
      </x:c>
      <x:c r="O36" s="25" t="str">
        <x:f>IF(G36="","",IF(OR(EXACT(G36,"CURRENT"),EXACT(G36,"STALE"),EXACT(G36,"NOT CHECKED")),"VALID","INVALID"))</x:f>
        <x:v>VALID</x:v>
      </x:c>
      <x:c r="P36" s="25" t="str">
        <x:f>IF(H36="","",IF(OR(EXACT(H36,"MATCH"),EXACT(H36,"PARTIAL"),EXACT(H36,"NO"),EXACT(H36,"UNKNOWN"),EXACT(H36,"NOT APPLICABLE")),"VALID","INVALID"))</x:f>
        <x:v>VALID</x:v>
      </x:c>
      <x:c r="Q36" s="25" t="str">
        <x:f>IF(A36="","",IF(COUNTIF($A$6:$A$205,A36)&gt;1,"INVALID - DUPLICATE ID",IF(AND(B36&lt;&gt;"",E36&lt;&gt;"",I36&lt;&gt;"",J36&lt;&gt;"",K36&lt;&gt;"",L36="VALID",M36="VALID",N36="VALID",O36="VALID",P36="VALID"),"VALID","INVALID - CONTROL / MISSING")))</x:f>
        <x:v>VALID</x:v>
      </x:c>
    </x:row>
    <x:row r="37">
      <x:c r="A37" s="21" t="str">
        <x:v>E032</x:v>
      </x:c>
      <x:c r="B37" s="21" t="str">
        <x:v>F06</x:v>
      </x:c>
      <x:c r="C37" s="21" t="str">
        <x:v>MATERIAL JOB</x:v>
      </x:c>
      <x:c r="D37" s="21" t="str">
        <x:v>AUTHORITY / STANDARD</x:v>
      </x:c>
      <x:c r="E37" s="21" t="str">
        <x:v>Fictional observation for Security / standards authority: material job = NO.</x:v>
      </x:c>
      <x:c r="F37" s="21" t="str">
        <x:v>OBSERVED</x:v>
      </x:c>
      <x:c r="G37" s="21" t="str">
        <x:v>CURRENT</x:v>
      </x:c>
      <x:c r="H37" s="21" t="str">
        <x:v>NO</x:v>
      </x:c>
      <x:c r="I37" s="21" t="str">
        <x:v>fictional governed evidence packet</x:v>
      </x:c>
      <x:c r="J37" s="21" t="n">
        <x:v>46252</x:v>
      </x:c>
      <x:c r="K37" s="21" t="str">
        <x:v>Founder / reviewer</x:v>
      </x:c>
      <x:c r="L37" s="25" t="str">
        <x:f>IF(C37="","",IF(OR(EXACT(C37,"BUYER"),EXACT(C37,"MATERIAL JOB"),EXACT(C37,"BUYING STAGE"),EXACT(C37,"IMPLEMENTATION"),EXACT(C37,"SECURITY / PROCUREMENT"),EXACT(C37,"SWITCHING / EXIT")),"VALID","INVALID"))</x:f>
        <x:v>VALID</x:v>
      </x:c>
      <x:c r="M37" s="25" t="str">
        <x:f>IF(D37="","",IF(OR(EXACT(D37,"FIRST-PARTY PRODUCT PAGE"),EXACT(D37,"PRICING / CONTRACT"),EXACT(D37,"SECURITY / TRUST CENTER"),EXACT(D37,"IMPLEMENTATION / DOCUMENTATION"),EXACT(D37,"MARKETPLACE / DIRECTORY"),EXACT(D37,"BUYER / SALES EVIDENCE"),EXACT(D37,"REVIEW / COMMUNITY"),EXACT(D37,"AUTHORITY / STANDARD"),EXACT(D37,"INTERNAL DECISION RECORD")),"VALID","INVALID"))</x:f>
        <x:v>VALID</x:v>
      </x:c>
      <x:c r="N37" s="25" t="str">
        <x:f>IF(F37="","",IF(OR(EXACT(F37,"OBSERVED"),EXACT(F37,"INFERRED"),EXACT(F37,"UNRESOLVED")),"VALID","INVALID"))</x:f>
        <x:v>VALID</x:v>
      </x:c>
      <x:c r="O37" s="25" t="str">
        <x:f>IF(G37="","",IF(OR(EXACT(G37,"CURRENT"),EXACT(G37,"STALE"),EXACT(G37,"NOT CHECKED")),"VALID","INVALID"))</x:f>
        <x:v>VALID</x:v>
      </x:c>
      <x:c r="P37" s="25" t="str">
        <x:f>IF(H37="","",IF(OR(EXACT(H37,"MATCH"),EXACT(H37,"PARTIAL"),EXACT(H37,"NO"),EXACT(H37,"UNKNOWN"),EXACT(H37,"NOT APPLICABLE")),"VALID","INVALID"))</x:f>
        <x:v>VALID</x:v>
      </x:c>
      <x:c r="Q37" s="25" t="str">
        <x:f>IF(A37="","",IF(COUNTIF($A$6:$A$205,A37)&gt;1,"INVALID - DUPLICATE ID",IF(AND(B37&lt;&gt;"",E37&lt;&gt;"",I37&lt;&gt;"",J37&lt;&gt;"",K37&lt;&gt;"",L37="VALID",M37="VALID",N37="VALID",O37="VALID",P37="VALID"),"VALID","INVALID - CONTROL / MISSING")))</x:f>
        <x:v>VALID</x:v>
      </x:c>
    </x:row>
    <x:row r="38">
      <x:c r="A38" s="21" t="str">
        <x:v>E033</x:v>
      </x:c>
      <x:c r="B38" s="21" t="str">
        <x:v>F06</x:v>
      </x:c>
      <x:c r="C38" s="21" t="str">
        <x:v>BUYING STAGE</x:v>
      </x:c>
      <x:c r="D38" s="21" t="str">
        <x:v>AUTHORITY / STANDARD</x:v>
      </x:c>
      <x:c r="E38" s="21" t="str">
        <x:v>Fictional observation for Security / standards authority: buying stage = NO.</x:v>
      </x:c>
      <x:c r="F38" s="21" t="str">
        <x:v>OBSERVED</x:v>
      </x:c>
      <x:c r="G38" s="21" t="str">
        <x:v>CURRENT</x:v>
      </x:c>
      <x:c r="H38" s="21" t="str">
        <x:v>NO</x:v>
      </x:c>
      <x:c r="I38" s="21" t="str">
        <x:v>fictional governed evidence packet</x:v>
      </x:c>
      <x:c r="J38" s="21" t="n">
        <x:v>46252</x:v>
      </x:c>
      <x:c r="K38" s="21" t="str">
        <x:v>Founder / reviewer</x:v>
      </x:c>
      <x:c r="L38" s="25" t="str">
        <x:f>IF(C38="","",IF(OR(EXACT(C38,"BUYER"),EXACT(C38,"MATERIAL JOB"),EXACT(C38,"BUYING STAGE"),EXACT(C38,"IMPLEMENTATION"),EXACT(C38,"SECURITY / PROCUREMENT"),EXACT(C38,"SWITCHING / EXIT")),"VALID","INVALID"))</x:f>
        <x:v>VALID</x:v>
      </x:c>
      <x:c r="M38" s="25" t="str">
        <x:f>IF(D38="","",IF(OR(EXACT(D38,"FIRST-PARTY PRODUCT PAGE"),EXACT(D38,"PRICING / CONTRACT"),EXACT(D38,"SECURITY / TRUST CENTER"),EXACT(D38,"IMPLEMENTATION / DOCUMENTATION"),EXACT(D38,"MARKETPLACE / DIRECTORY"),EXACT(D38,"BUYER / SALES EVIDENCE"),EXACT(D38,"REVIEW / COMMUNITY"),EXACT(D38,"AUTHORITY / STANDARD"),EXACT(D38,"INTERNAL DECISION RECORD")),"VALID","INVALID"))</x:f>
        <x:v>VALID</x:v>
      </x:c>
      <x:c r="N38" s="25" t="str">
        <x:f>IF(F38="","",IF(OR(EXACT(F38,"OBSERVED"),EXACT(F38,"INFERRED"),EXACT(F38,"UNRESOLVED")),"VALID","INVALID"))</x:f>
        <x:v>VALID</x:v>
      </x:c>
      <x:c r="O38" s="25" t="str">
        <x:f>IF(G38="","",IF(OR(EXACT(G38,"CURRENT"),EXACT(G38,"STALE"),EXACT(G38,"NOT CHECKED")),"VALID","INVALID"))</x:f>
        <x:v>VALID</x:v>
      </x:c>
      <x:c r="P38" s="25" t="str">
        <x:f>IF(H38="","",IF(OR(EXACT(H38,"MATCH"),EXACT(H38,"PARTIAL"),EXACT(H38,"NO"),EXACT(H38,"UNKNOWN"),EXACT(H38,"NOT APPLICABLE")),"VALID","INVALID"))</x:f>
        <x:v>VALID</x:v>
      </x:c>
      <x:c r="Q38" s="25" t="str">
        <x:f>IF(A38="","",IF(COUNTIF($A$6:$A$205,A38)&gt;1,"INVALID - DUPLICATE ID",IF(AND(B38&lt;&gt;"",E38&lt;&gt;"",I38&lt;&gt;"",J38&lt;&gt;"",K38&lt;&gt;"",L38="VALID",M38="VALID",N38="VALID",O38="VALID",P38="VALID"),"VALID","INVALID - CONTROL / MISSING")))</x:f>
        <x:v>VALID</x:v>
      </x:c>
    </x:row>
    <x:row r="39">
      <x:c r="A39" s="21" t="str">
        <x:v>E034</x:v>
      </x:c>
      <x:c r="B39" s="21" t="str">
        <x:v>F06</x:v>
      </x:c>
      <x:c r="C39" s="21" t="str">
        <x:v>IMPLEMENTATION</x:v>
      </x:c>
      <x:c r="D39" s="21" t="str">
        <x:v>AUTHORITY / STANDARD</x:v>
      </x:c>
      <x:c r="E39" s="21" t="str">
        <x:v>Fictional observation for Security / standards authority: implementation = NOT APPLICABLE.</x:v>
      </x:c>
      <x:c r="F39" s="21" t="str">
        <x:v>OBSERVED</x:v>
      </x:c>
      <x:c r="G39" s="21" t="str">
        <x:v>CURRENT</x:v>
      </x:c>
      <x:c r="H39" s="21" t="str">
        <x:v>NOT APPLICABLE</x:v>
      </x:c>
      <x:c r="I39" s="21" t="str">
        <x:v>fictional governed evidence packet</x:v>
      </x:c>
      <x:c r="J39" s="21" t="n">
        <x:v>46252</x:v>
      </x:c>
      <x:c r="K39" s="21" t="str">
        <x:v>Founder / reviewer</x:v>
      </x:c>
      <x:c r="L39" s="25" t="str">
        <x:f>IF(C39="","",IF(OR(EXACT(C39,"BUYER"),EXACT(C39,"MATERIAL JOB"),EXACT(C39,"BUYING STAGE"),EXACT(C39,"IMPLEMENTATION"),EXACT(C39,"SECURITY / PROCUREMENT"),EXACT(C39,"SWITCHING / EXIT")),"VALID","INVALID"))</x:f>
        <x:v>VALID</x:v>
      </x:c>
      <x:c r="M39" s="25" t="str">
        <x:f>IF(D39="","",IF(OR(EXACT(D39,"FIRST-PARTY PRODUCT PAGE"),EXACT(D39,"PRICING / CONTRACT"),EXACT(D39,"SECURITY / TRUST CENTER"),EXACT(D39,"IMPLEMENTATION / DOCUMENTATION"),EXACT(D39,"MARKETPLACE / DIRECTORY"),EXACT(D39,"BUYER / SALES EVIDENCE"),EXACT(D39,"REVIEW / COMMUNITY"),EXACT(D39,"AUTHORITY / STANDARD"),EXACT(D39,"INTERNAL DECISION RECORD")),"VALID","INVALID"))</x:f>
        <x:v>VALID</x:v>
      </x:c>
      <x:c r="N39" s="25" t="str">
        <x:f>IF(F39="","",IF(OR(EXACT(F39,"OBSERVED"),EXACT(F39,"INFERRED"),EXACT(F39,"UNRESOLVED")),"VALID","INVALID"))</x:f>
        <x:v>VALID</x:v>
      </x:c>
      <x:c r="O39" s="25" t="str">
        <x:f>IF(G39="","",IF(OR(EXACT(G39,"CURRENT"),EXACT(G39,"STALE"),EXACT(G39,"NOT CHECKED")),"VALID","INVALID"))</x:f>
        <x:v>VALID</x:v>
      </x:c>
      <x:c r="P39" s="25" t="str">
        <x:f>IF(H39="","",IF(OR(EXACT(H39,"MATCH"),EXACT(H39,"PARTIAL"),EXACT(H39,"NO"),EXACT(H39,"UNKNOWN"),EXACT(H39,"NOT APPLICABLE")),"VALID","INVALID"))</x:f>
        <x:v>VALID</x:v>
      </x:c>
      <x:c r="Q39" s="25" t="str">
        <x:f>IF(A39="","",IF(COUNTIF($A$6:$A$205,A39)&gt;1,"INVALID - DUPLICATE ID",IF(AND(B39&lt;&gt;"",E39&lt;&gt;"",I39&lt;&gt;"",J39&lt;&gt;"",K39&lt;&gt;"",L39="VALID",M39="VALID",N39="VALID",O39="VALID",P39="VALID"),"VALID","INVALID - CONTROL / MISSING")))</x:f>
        <x:v>VALID</x:v>
      </x:c>
    </x:row>
    <x:row r="40">
      <x:c r="A40" s="21" t="str">
        <x:v>E035</x:v>
      </x:c>
      <x:c r="B40" s="21" t="str">
        <x:v>F06</x:v>
      </x:c>
      <x:c r="C40" s="21" t="str">
        <x:v>SECURITY / PROCUREMENT</x:v>
      </x:c>
      <x:c r="D40" s="21" t="str">
        <x:v>AUTHORITY / STANDARD</x:v>
      </x:c>
      <x:c r="E40" s="21" t="str">
        <x:v>Fictional observation for Security / standards authority: security / procurement = MATCH.</x:v>
      </x:c>
      <x:c r="F40" s="21" t="str">
        <x:v>OBSERVED</x:v>
      </x:c>
      <x:c r="G40" s="21" t="str">
        <x:v>CURRENT</x:v>
      </x:c>
      <x:c r="H40" s="21" t="str">
        <x:v>MATCH</x:v>
      </x:c>
      <x:c r="I40" s="21" t="str">
        <x:v>fictional governed evidence packet</x:v>
      </x:c>
      <x:c r="J40" s="21" t="n">
        <x:v>46252</x:v>
      </x:c>
      <x:c r="K40" s="21" t="str">
        <x:v>Founder / reviewer</x:v>
      </x:c>
      <x:c r="L40" s="25" t="str">
        <x:f>IF(C40="","",IF(OR(EXACT(C40,"BUYER"),EXACT(C40,"MATERIAL JOB"),EXACT(C40,"BUYING STAGE"),EXACT(C40,"IMPLEMENTATION"),EXACT(C40,"SECURITY / PROCUREMENT"),EXACT(C40,"SWITCHING / EXIT")),"VALID","INVALID"))</x:f>
        <x:v>VALID</x:v>
      </x:c>
      <x:c r="M40" s="25" t="str">
        <x:f>IF(D40="","",IF(OR(EXACT(D40,"FIRST-PARTY PRODUCT PAGE"),EXACT(D40,"PRICING / CONTRACT"),EXACT(D40,"SECURITY / TRUST CENTER"),EXACT(D40,"IMPLEMENTATION / DOCUMENTATION"),EXACT(D40,"MARKETPLACE / DIRECTORY"),EXACT(D40,"BUYER / SALES EVIDENCE"),EXACT(D40,"REVIEW / COMMUNITY"),EXACT(D40,"AUTHORITY / STANDARD"),EXACT(D40,"INTERNAL DECISION RECORD")),"VALID","INVALID"))</x:f>
        <x:v>VALID</x:v>
      </x:c>
      <x:c r="N40" s="25" t="str">
        <x:f>IF(F40="","",IF(OR(EXACT(F40,"OBSERVED"),EXACT(F40,"INFERRED"),EXACT(F40,"UNRESOLVED")),"VALID","INVALID"))</x:f>
        <x:v>VALID</x:v>
      </x:c>
      <x:c r="O40" s="25" t="str">
        <x:f>IF(G40="","",IF(OR(EXACT(G40,"CURRENT"),EXACT(G40,"STALE"),EXACT(G40,"NOT CHECKED")),"VALID","INVALID"))</x:f>
        <x:v>VALID</x:v>
      </x:c>
      <x:c r="P40" s="25" t="str">
        <x:f>IF(H40="","",IF(OR(EXACT(H40,"MATCH"),EXACT(H40,"PARTIAL"),EXACT(H40,"NO"),EXACT(H40,"UNKNOWN"),EXACT(H40,"NOT APPLICABLE")),"VALID","INVALID"))</x:f>
        <x:v>VALID</x:v>
      </x:c>
      <x:c r="Q40" s="25" t="str">
        <x:f>IF(A40="","",IF(COUNTIF($A$6:$A$205,A40)&gt;1,"INVALID - DUPLICATE ID",IF(AND(B40&lt;&gt;"",E40&lt;&gt;"",I40&lt;&gt;"",J40&lt;&gt;"",K40&lt;&gt;"",L40="VALID",M40="VALID",N40="VALID",O40="VALID",P40="VALID"),"VALID","INVALID - CONTROL / MISSING")))</x:f>
        <x:v>VALID</x:v>
      </x:c>
    </x:row>
    <x:row r="41">
      <x:c r="A41" s="21" t="str">
        <x:v>E036</x:v>
      </x:c>
      <x:c r="B41" s="21" t="str">
        <x:v>F06</x:v>
      </x:c>
      <x:c r="C41" s="21" t="str">
        <x:v>SWITCHING / EXIT</x:v>
      </x:c>
      <x:c r="D41" s="21" t="str">
        <x:v>AUTHORITY / STANDARD</x:v>
      </x:c>
      <x:c r="E41" s="21" t="str">
        <x:v>Fictional observation for Security / standards authority: switching / exit = NOT APPLICABLE.</x:v>
      </x:c>
      <x:c r="F41" s="21" t="str">
        <x:v>OBSERVED</x:v>
      </x:c>
      <x:c r="G41" s="21" t="str">
        <x:v>CURRENT</x:v>
      </x:c>
      <x:c r="H41" s="21" t="str">
        <x:v>NOT APPLICABLE</x:v>
      </x:c>
      <x:c r="I41" s="21" t="str">
        <x:v>fictional governed evidence packet</x:v>
      </x:c>
      <x:c r="J41" s="21" t="n">
        <x:v>46252</x:v>
      </x:c>
      <x:c r="K41" s="21" t="str">
        <x:v>Founder / reviewer</x:v>
      </x:c>
      <x:c r="L41" s="25" t="str">
        <x:f>IF(C41="","",IF(OR(EXACT(C41,"BUYER"),EXACT(C41,"MATERIAL JOB"),EXACT(C41,"BUYING STAGE"),EXACT(C41,"IMPLEMENTATION"),EXACT(C41,"SECURITY / PROCUREMENT"),EXACT(C41,"SWITCHING / EXIT")),"VALID","INVALID"))</x:f>
        <x:v>VALID</x:v>
      </x:c>
      <x:c r="M41" s="25" t="str">
        <x:f>IF(D41="","",IF(OR(EXACT(D41,"FIRST-PARTY PRODUCT PAGE"),EXACT(D41,"PRICING / CONTRACT"),EXACT(D41,"SECURITY / TRUST CENTER"),EXACT(D41,"IMPLEMENTATION / DOCUMENTATION"),EXACT(D41,"MARKETPLACE / DIRECTORY"),EXACT(D41,"BUYER / SALES EVIDENCE"),EXACT(D41,"REVIEW / COMMUNITY"),EXACT(D41,"AUTHORITY / STANDARD"),EXACT(D41,"INTERNAL DECISION RECORD")),"VALID","INVALID"))</x:f>
        <x:v>VALID</x:v>
      </x:c>
      <x:c r="N41" s="25" t="str">
        <x:f>IF(F41="","",IF(OR(EXACT(F41,"OBSERVED"),EXACT(F41,"INFERRED"),EXACT(F41,"UNRESOLVED")),"VALID","INVALID"))</x:f>
        <x:v>VALID</x:v>
      </x:c>
      <x:c r="O41" s="25" t="str">
        <x:f>IF(G41="","",IF(OR(EXACT(G41,"CURRENT"),EXACT(G41,"STALE"),EXACT(G41,"NOT CHECKED")),"VALID","INVALID"))</x:f>
        <x:v>VALID</x:v>
      </x:c>
      <x:c r="P41" s="25" t="str">
        <x:f>IF(H41="","",IF(OR(EXACT(H41,"MATCH"),EXACT(H41,"PARTIAL"),EXACT(H41,"NO"),EXACT(H41,"UNKNOWN"),EXACT(H41,"NOT APPLICABLE")),"VALID","INVALID"))</x:f>
        <x:v>VALID</x:v>
      </x:c>
      <x:c r="Q41" s="25" t="str">
        <x:f>IF(A41="","",IF(COUNTIF($A$6:$A$205,A41)&gt;1,"INVALID - DUPLICATE ID",IF(AND(B41&lt;&gt;"",E41&lt;&gt;"",I41&lt;&gt;"",J41&lt;&gt;"",K41&lt;&gt;"",L41="VALID",M41="VALID",N41="VALID",O41="VALID",P41="VALID"),"VALID","INVALID - CONTROL / MISSING")))</x:f>
        <x:v>VALID</x:v>
      </x:c>
    </x:row>
    <x:row r="42">
      <x:c r="A42" s="21" t="str">
        <x:v>E037</x:v>
      </x:c>
      <x:c r="B42" s="21" t="str">
        <x:v>G07</x:v>
      </x:c>
      <x:c r="C42" s="21" t="str">
        <x:v>BUYER</x:v>
      </x:c>
      <x:c r="D42" s="21" t="str">
        <x:v>INTERNAL DECISION RECORD</x:v>
      </x:c>
      <x:c r="E42" s="21" t="str">
        <x:v>Fictional observation for Internal build / spreadsheet / do nothing: buyer = MATCH.</x:v>
      </x:c>
      <x:c r="F42" s="21" t="str">
        <x:v>OBSERVED</x:v>
      </x:c>
      <x:c r="G42" s="21" t="str">
        <x:v>CURRENT</x:v>
      </x:c>
      <x:c r="H42" s="21" t="str">
        <x:v>MATCH</x:v>
      </x:c>
      <x:c r="I42" s="21" t="str">
        <x:v>fictional governed evidence packet</x:v>
      </x:c>
      <x:c r="J42" s="21" t="n">
        <x:v>46252</x:v>
      </x:c>
      <x:c r="K42" s="21" t="str">
        <x:v>Founder / reviewer</x:v>
      </x:c>
      <x:c r="L42" s="25" t="str">
        <x:f>IF(C42="","",IF(OR(EXACT(C42,"BUYER"),EXACT(C42,"MATERIAL JOB"),EXACT(C42,"BUYING STAGE"),EXACT(C42,"IMPLEMENTATION"),EXACT(C42,"SECURITY / PROCUREMENT"),EXACT(C42,"SWITCHING / EXIT")),"VALID","INVALID"))</x:f>
        <x:v>VALID</x:v>
      </x:c>
      <x:c r="M42" s="25" t="str">
        <x:f>IF(D42="","",IF(OR(EXACT(D42,"FIRST-PARTY PRODUCT PAGE"),EXACT(D42,"PRICING / CONTRACT"),EXACT(D42,"SECURITY / TRUST CENTER"),EXACT(D42,"IMPLEMENTATION / DOCUMENTATION"),EXACT(D42,"MARKETPLACE / DIRECTORY"),EXACT(D42,"BUYER / SALES EVIDENCE"),EXACT(D42,"REVIEW / COMMUNITY"),EXACT(D42,"AUTHORITY / STANDARD"),EXACT(D42,"INTERNAL DECISION RECORD")),"VALID","INVALID"))</x:f>
        <x:v>VALID</x:v>
      </x:c>
      <x:c r="N42" s="25" t="str">
        <x:f>IF(F42="","",IF(OR(EXACT(F42,"OBSERVED"),EXACT(F42,"INFERRED"),EXACT(F42,"UNRESOLVED")),"VALID","INVALID"))</x:f>
        <x:v>VALID</x:v>
      </x:c>
      <x:c r="O42" s="25" t="str">
        <x:f>IF(G42="","",IF(OR(EXACT(G42,"CURRENT"),EXACT(G42,"STALE"),EXACT(G42,"NOT CHECKED")),"VALID","INVALID"))</x:f>
        <x:v>VALID</x:v>
      </x:c>
      <x:c r="P42" s="25" t="str">
        <x:f>IF(H42="","",IF(OR(EXACT(H42,"MATCH"),EXACT(H42,"PARTIAL"),EXACT(H42,"NO"),EXACT(H42,"UNKNOWN"),EXACT(H42,"NOT APPLICABLE")),"VALID","INVALID"))</x:f>
        <x:v>VALID</x:v>
      </x:c>
      <x:c r="Q42" s="25" t="str">
        <x:f>IF(A42="","",IF(COUNTIF($A$6:$A$205,A42)&gt;1,"INVALID - DUPLICATE ID",IF(AND(B42&lt;&gt;"",E42&lt;&gt;"",I42&lt;&gt;"",J42&lt;&gt;"",K42&lt;&gt;"",L42="VALID",M42="VALID",N42="VALID",O42="VALID",P42="VALID"),"VALID","INVALID - CONTROL / MISSING")))</x:f>
        <x:v>VALID</x:v>
      </x:c>
    </x:row>
    <x:row r="43">
      <x:c r="A43" s="21" t="str">
        <x:v>E038</x:v>
      </x:c>
      <x:c r="B43" s="21" t="str">
        <x:v>G07</x:v>
      </x:c>
      <x:c r="C43" s="21" t="str">
        <x:v>MATERIAL JOB</x:v>
      </x:c>
      <x:c r="D43" s="21" t="str">
        <x:v>INTERNAL DECISION RECORD</x:v>
      </x:c>
      <x:c r="E43" s="21" t="str">
        <x:v>Fictional observation for Internal build / spreadsheet / do nothing: material job = MATCH.</x:v>
      </x:c>
      <x:c r="F43" s="21" t="str">
        <x:v>OBSERVED</x:v>
      </x:c>
      <x:c r="G43" s="21" t="str">
        <x:v>CURRENT</x:v>
      </x:c>
      <x:c r="H43" s="21" t="str">
        <x:v>MATCH</x:v>
      </x:c>
      <x:c r="I43" s="21" t="str">
        <x:v>fictional governed evidence packet</x:v>
      </x:c>
      <x:c r="J43" s="21" t="n">
        <x:v>46252</x:v>
      </x:c>
      <x:c r="K43" s="21" t="str">
        <x:v>Founder / reviewer</x:v>
      </x:c>
      <x:c r="L43" s="25" t="str">
        <x:f>IF(C43="","",IF(OR(EXACT(C43,"BUYER"),EXACT(C43,"MATERIAL JOB"),EXACT(C43,"BUYING STAGE"),EXACT(C43,"IMPLEMENTATION"),EXACT(C43,"SECURITY / PROCUREMENT"),EXACT(C43,"SWITCHING / EXIT")),"VALID","INVALID"))</x:f>
        <x:v>VALID</x:v>
      </x:c>
      <x:c r="M43" s="25" t="str">
        <x:f>IF(D43="","",IF(OR(EXACT(D43,"FIRST-PARTY PRODUCT PAGE"),EXACT(D43,"PRICING / CONTRACT"),EXACT(D43,"SECURITY / TRUST CENTER"),EXACT(D43,"IMPLEMENTATION / DOCUMENTATION"),EXACT(D43,"MARKETPLACE / DIRECTORY"),EXACT(D43,"BUYER / SALES EVIDENCE"),EXACT(D43,"REVIEW / COMMUNITY"),EXACT(D43,"AUTHORITY / STANDARD"),EXACT(D43,"INTERNAL DECISION RECORD")),"VALID","INVALID"))</x:f>
        <x:v>VALID</x:v>
      </x:c>
      <x:c r="N43" s="25" t="str">
        <x:f>IF(F43="","",IF(OR(EXACT(F43,"OBSERVED"),EXACT(F43,"INFERRED"),EXACT(F43,"UNRESOLVED")),"VALID","INVALID"))</x:f>
        <x:v>VALID</x:v>
      </x:c>
      <x:c r="O43" s="25" t="str">
        <x:f>IF(G43="","",IF(OR(EXACT(G43,"CURRENT"),EXACT(G43,"STALE"),EXACT(G43,"NOT CHECKED")),"VALID","INVALID"))</x:f>
        <x:v>VALID</x:v>
      </x:c>
      <x:c r="P43" s="25" t="str">
        <x:f>IF(H43="","",IF(OR(EXACT(H43,"MATCH"),EXACT(H43,"PARTIAL"),EXACT(H43,"NO"),EXACT(H43,"UNKNOWN"),EXACT(H43,"NOT APPLICABLE")),"VALID","INVALID"))</x:f>
        <x:v>VALID</x:v>
      </x:c>
      <x:c r="Q43" s="25" t="str">
        <x:f>IF(A43="","",IF(COUNTIF($A$6:$A$205,A43)&gt;1,"INVALID - DUPLICATE ID",IF(AND(B43&lt;&gt;"",E43&lt;&gt;"",I43&lt;&gt;"",J43&lt;&gt;"",K43&lt;&gt;"",L43="VALID",M43="VALID",N43="VALID",O43="VALID",P43="VALID"),"VALID","INVALID - CONTROL / MISSING")))</x:f>
        <x:v>VALID</x:v>
      </x:c>
    </x:row>
    <x:row r="44">
      <x:c r="A44" s="21" t="str">
        <x:v>E039</x:v>
      </x:c>
      <x:c r="B44" s="21" t="str">
        <x:v>G07</x:v>
      </x:c>
      <x:c r="C44" s="21" t="str">
        <x:v>BUYING STAGE</x:v>
      </x:c>
      <x:c r="D44" s="21" t="str">
        <x:v>INTERNAL DECISION RECORD</x:v>
      </x:c>
      <x:c r="E44" s="21" t="str">
        <x:v>Fictional observation for Internal build / spreadsheet / do nothing: buying stage = PARTIAL.</x:v>
      </x:c>
      <x:c r="F44" s="21" t="str">
        <x:v>OBSERVED</x:v>
      </x:c>
      <x:c r="G44" s="21" t="str">
        <x:v>CURRENT</x:v>
      </x:c>
      <x:c r="H44" s="21" t="str">
        <x:v>PARTIAL</x:v>
      </x:c>
      <x:c r="I44" s="21" t="str">
        <x:v>fictional governed evidence packet</x:v>
      </x:c>
      <x:c r="J44" s="21" t="n">
        <x:v>46252</x:v>
      </x:c>
      <x:c r="K44" s="21" t="str">
        <x:v>Founder / reviewer</x:v>
      </x:c>
      <x:c r="L44" s="25" t="str">
        <x:f>IF(C44="","",IF(OR(EXACT(C44,"BUYER"),EXACT(C44,"MATERIAL JOB"),EXACT(C44,"BUYING STAGE"),EXACT(C44,"IMPLEMENTATION"),EXACT(C44,"SECURITY / PROCUREMENT"),EXACT(C44,"SWITCHING / EXIT")),"VALID","INVALID"))</x:f>
        <x:v>VALID</x:v>
      </x:c>
      <x:c r="M44" s="25" t="str">
        <x:f>IF(D44="","",IF(OR(EXACT(D44,"FIRST-PARTY PRODUCT PAGE"),EXACT(D44,"PRICING / CONTRACT"),EXACT(D44,"SECURITY / TRUST CENTER"),EXACT(D44,"IMPLEMENTATION / DOCUMENTATION"),EXACT(D44,"MARKETPLACE / DIRECTORY"),EXACT(D44,"BUYER / SALES EVIDENCE"),EXACT(D44,"REVIEW / COMMUNITY"),EXACT(D44,"AUTHORITY / STANDARD"),EXACT(D44,"INTERNAL DECISION RECORD")),"VALID","INVALID"))</x:f>
        <x:v>VALID</x:v>
      </x:c>
      <x:c r="N44" s="25" t="str">
        <x:f>IF(F44="","",IF(OR(EXACT(F44,"OBSERVED"),EXACT(F44,"INFERRED"),EXACT(F44,"UNRESOLVED")),"VALID","INVALID"))</x:f>
        <x:v>VALID</x:v>
      </x:c>
      <x:c r="O44" s="25" t="str">
        <x:f>IF(G44="","",IF(OR(EXACT(G44,"CURRENT"),EXACT(G44,"STALE"),EXACT(G44,"NOT CHECKED")),"VALID","INVALID"))</x:f>
        <x:v>VALID</x:v>
      </x:c>
      <x:c r="P44" s="25" t="str">
        <x:f>IF(H44="","",IF(OR(EXACT(H44,"MATCH"),EXACT(H44,"PARTIAL"),EXACT(H44,"NO"),EXACT(H44,"UNKNOWN"),EXACT(H44,"NOT APPLICABLE")),"VALID","INVALID"))</x:f>
        <x:v>VALID</x:v>
      </x:c>
      <x:c r="Q44" s="25" t="str">
        <x:f>IF(A44="","",IF(COUNTIF($A$6:$A$205,A44)&gt;1,"INVALID - DUPLICATE ID",IF(AND(B44&lt;&gt;"",E44&lt;&gt;"",I44&lt;&gt;"",J44&lt;&gt;"",K44&lt;&gt;"",L44="VALID",M44="VALID",N44="VALID",O44="VALID",P44="VALID"),"VALID","INVALID - CONTROL / MISSING")))</x:f>
        <x:v>VALID</x:v>
      </x:c>
    </x:row>
    <x:row r="45">
      <x:c r="A45" s="21" t="str">
        <x:v>E040</x:v>
      </x:c>
      <x:c r="B45" s="21" t="str">
        <x:v>G07</x:v>
      </x:c>
      <x:c r="C45" s="21" t="str">
        <x:v>IMPLEMENTATION</x:v>
      </x:c>
      <x:c r="D45" s="21" t="str">
        <x:v>INTERNAL DECISION RECORD</x:v>
      </x:c>
      <x:c r="E45" s="21" t="str">
        <x:v>Fictional observation for Internal build / spreadsheet / do nothing: implementation = PARTIAL.</x:v>
      </x:c>
      <x:c r="F45" s="21" t="str">
        <x:v>OBSERVED</x:v>
      </x:c>
      <x:c r="G45" s="21" t="str">
        <x:v>CURRENT</x:v>
      </x:c>
      <x:c r="H45" s="21" t="str">
        <x:v>PARTIAL</x:v>
      </x:c>
      <x:c r="I45" s="21" t="str">
        <x:v>fictional governed evidence packet</x:v>
      </x:c>
      <x:c r="J45" s="21" t="n">
        <x:v>46252</x:v>
      </x:c>
      <x:c r="K45" s="21" t="str">
        <x:v>Founder / reviewer</x:v>
      </x:c>
      <x:c r="L45" s="25" t="str">
        <x:f>IF(C45="","",IF(OR(EXACT(C45,"BUYER"),EXACT(C45,"MATERIAL JOB"),EXACT(C45,"BUYING STAGE"),EXACT(C45,"IMPLEMENTATION"),EXACT(C45,"SECURITY / PROCUREMENT"),EXACT(C45,"SWITCHING / EXIT")),"VALID","INVALID"))</x:f>
        <x:v>VALID</x:v>
      </x:c>
      <x:c r="M45" s="25" t="str">
        <x:f>IF(D45="","",IF(OR(EXACT(D45,"FIRST-PARTY PRODUCT PAGE"),EXACT(D45,"PRICING / CONTRACT"),EXACT(D45,"SECURITY / TRUST CENTER"),EXACT(D45,"IMPLEMENTATION / DOCUMENTATION"),EXACT(D45,"MARKETPLACE / DIRECTORY"),EXACT(D45,"BUYER / SALES EVIDENCE"),EXACT(D45,"REVIEW / COMMUNITY"),EXACT(D45,"AUTHORITY / STANDARD"),EXACT(D45,"INTERNAL DECISION RECORD")),"VALID","INVALID"))</x:f>
        <x:v>VALID</x:v>
      </x:c>
      <x:c r="N45" s="25" t="str">
        <x:f>IF(F45="","",IF(OR(EXACT(F45,"OBSERVED"),EXACT(F45,"INFERRED"),EXACT(F45,"UNRESOLVED")),"VALID","INVALID"))</x:f>
        <x:v>VALID</x:v>
      </x:c>
      <x:c r="O45" s="25" t="str">
        <x:f>IF(G45="","",IF(OR(EXACT(G45,"CURRENT"),EXACT(G45,"STALE"),EXACT(G45,"NOT CHECKED")),"VALID","INVALID"))</x:f>
        <x:v>VALID</x:v>
      </x:c>
      <x:c r="P45" s="25" t="str">
        <x:f>IF(H45="","",IF(OR(EXACT(H45,"MATCH"),EXACT(H45,"PARTIAL"),EXACT(H45,"NO"),EXACT(H45,"UNKNOWN"),EXACT(H45,"NOT APPLICABLE")),"VALID","INVALID"))</x:f>
        <x:v>VALID</x:v>
      </x:c>
      <x:c r="Q45" s="25" t="str">
        <x:f>IF(A45="","",IF(COUNTIF($A$6:$A$205,A45)&gt;1,"INVALID - DUPLICATE ID",IF(AND(B45&lt;&gt;"",E45&lt;&gt;"",I45&lt;&gt;"",J45&lt;&gt;"",K45&lt;&gt;"",L45="VALID",M45="VALID",N45="VALID",O45="VALID",P45="VALID"),"VALID","INVALID - CONTROL / MISSING")))</x:f>
        <x:v>VALID</x:v>
      </x:c>
    </x:row>
    <x:row r="46">
      <x:c r="A46" s="21" t="str">
        <x:v>E041</x:v>
      </x:c>
      <x:c r="B46" s="21" t="str">
        <x:v>G07</x:v>
      </x:c>
      <x:c r="C46" s="21" t="str">
        <x:v>SECURITY / PROCUREMENT</x:v>
      </x:c>
      <x:c r="D46" s="21" t="str">
        <x:v>INTERNAL DECISION RECORD</x:v>
      </x:c>
      <x:c r="E46" s="21" t="str">
        <x:v>Fictional observation for Internal build / spreadsheet / do nothing: security / procurement = PARTIAL.</x:v>
      </x:c>
      <x:c r="F46" s="21" t="str">
        <x:v>OBSERVED</x:v>
      </x:c>
      <x:c r="G46" s="21" t="str">
        <x:v>CURRENT</x:v>
      </x:c>
      <x:c r="H46" s="21" t="str">
        <x:v>PARTIAL</x:v>
      </x:c>
      <x:c r="I46" s="21" t="str">
        <x:v>fictional governed evidence packet</x:v>
      </x:c>
      <x:c r="J46" s="21" t="n">
        <x:v>46252</x:v>
      </x:c>
      <x:c r="K46" s="21" t="str">
        <x:v>Founder / reviewer</x:v>
      </x:c>
      <x:c r="L46" s="25" t="str">
        <x:f>IF(C46="","",IF(OR(EXACT(C46,"BUYER"),EXACT(C46,"MATERIAL JOB"),EXACT(C46,"BUYING STAGE"),EXACT(C46,"IMPLEMENTATION"),EXACT(C46,"SECURITY / PROCUREMENT"),EXACT(C46,"SWITCHING / EXIT")),"VALID","INVALID"))</x:f>
        <x:v>VALID</x:v>
      </x:c>
      <x:c r="M46" s="25" t="str">
        <x:f>IF(D46="","",IF(OR(EXACT(D46,"FIRST-PARTY PRODUCT PAGE"),EXACT(D46,"PRICING / CONTRACT"),EXACT(D46,"SECURITY / TRUST CENTER"),EXACT(D46,"IMPLEMENTATION / DOCUMENTATION"),EXACT(D46,"MARKETPLACE / DIRECTORY"),EXACT(D46,"BUYER / SALES EVIDENCE"),EXACT(D46,"REVIEW / COMMUNITY"),EXACT(D46,"AUTHORITY / STANDARD"),EXACT(D46,"INTERNAL DECISION RECORD")),"VALID","INVALID"))</x:f>
        <x:v>VALID</x:v>
      </x:c>
      <x:c r="N46" s="25" t="str">
        <x:f>IF(F46="","",IF(OR(EXACT(F46,"OBSERVED"),EXACT(F46,"INFERRED"),EXACT(F46,"UNRESOLVED")),"VALID","INVALID"))</x:f>
        <x:v>VALID</x:v>
      </x:c>
      <x:c r="O46" s="25" t="str">
        <x:f>IF(G46="","",IF(OR(EXACT(G46,"CURRENT"),EXACT(G46,"STALE"),EXACT(G46,"NOT CHECKED")),"VALID","INVALID"))</x:f>
        <x:v>VALID</x:v>
      </x:c>
      <x:c r="P46" s="25" t="str">
        <x:f>IF(H46="","",IF(OR(EXACT(H46,"MATCH"),EXACT(H46,"PARTIAL"),EXACT(H46,"NO"),EXACT(H46,"UNKNOWN"),EXACT(H46,"NOT APPLICABLE")),"VALID","INVALID"))</x:f>
        <x:v>VALID</x:v>
      </x:c>
      <x:c r="Q46" s="25" t="str">
        <x:f>IF(A46="","",IF(COUNTIF($A$6:$A$205,A46)&gt;1,"INVALID - DUPLICATE ID",IF(AND(B46&lt;&gt;"",E46&lt;&gt;"",I46&lt;&gt;"",J46&lt;&gt;"",K46&lt;&gt;"",L46="VALID",M46="VALID",N46="VALID",O46="VALID",P46="VALID"),"VALID","INVALID - CONTROL / MISSING")))</x:f>
        <x:v>VALID</x:v>
      </x:c>
    </x:row>
    <x:row r="47">
      <x:c r="A47" s="21" t="str">
        <x:v>E042</x:v>
      </x:c>
      <x:c r="B47" s="21" t="str">
        <x:v>G07</x:v>
      </x:c>
      <x:c r="C47" s="21" t="str">
        <x:v>SWITCHING / EXIT</x:v>
      </x:c>
      <x:c r="D47" s="21" t="str">
        <x:v>INTERNAL DECISION RECORD</x:v>
      </x:c>
      <x:c r="E47" s="21" t="str">
        <x:v>Fictional observation for Internal build / spreadsheet / do nothing: switching / exit = MATCH.</x:v>
      </x:c>
      <x:c r="F47" s="21" t="str">
        <x:v>OBSERVED</x:v>
      </x:c>
      <x:c r="G47" s="21" t="str">
        <x:v>CURRENT</x:v>
      </x:c>
      <x:c r="H47" s="21" t="str">
        <x:v>MATCH</x:v>
      </x:c>
      <x:c r="I47" s="21" t="str">
        <x:v>fictional governed evidence packet</x:v>
      </x:c>
      <x:c r="J47" s="21" t="n">
        <x:v>46252</x:v>
      </x:c>
      <x:c r="K47" s="21" t="str">
        <x:v>Founder / reviewer</x:v>
      </x:c>
      <x:c r="L47" s="25" t="str">
        <x:f>IF(C47="","",IF(OR(EXACT(C47,"BUYER"),EXACT(C47,"MATERIAL JOB"),EXACT(C47,"BUYING STAGE"),EXACT(C47,"IMPLEMENTATION"),EXACT(C47,"SECURITY / PROCUREMENT"),EXACT(C47,"SWITCHING / EXIT")),"VALID","INVALID"))</x:f>
        <x:v>VALID</x:v>
      </x:c>
      <x:c r="M47" s="25" t="str">
        <x:f>IF(D47="","",IF(OR(EXACT(D47,"FIRST-PARTY PRODUCT PAGE"),EXACT(D47,"PRICING / CONTRACT"),EXACT(D47,"SECURITY / TRUST CENTER"),EXACT(D47,"IMPLEMENTATION / DOCUMENTATION"),EXACT(D47,"MARKETPLACE / DIRECTORY"),EXACT(D47,"BUYER / SALES EVIDENCE"),EXACT(D47,"REVIEW / COMMUNITY"),EXACT(D47,"AUTHORITY / STANDARD"),EXACT(D47,"INTERNAL DECISION RECORD")),"VALID","INVALID"))</x:f>
        <x:v>VALID</x:v>
      </x:c>
      <x:c r="N47" s="25" t="str">
        <x:f>IF(F47="","",IF(OR(EXACT(F47,"OBSERVED"),EXACT(F47,"INFERRED"),EXACT(F47,"UNRESOLVED")),"VALID","INVALID"))</x:f>
        <x:v>VALID</x:v>
      </x:c>
      <x:c r="O47" s="25" t="str">
        <x:f>IF(G47="","",IF(OR(EXACT(G47,"CURRENT"),EXACT(G47,"STALE"),EXACT(G47,"NOT CHECKED")),"VALID","INVALID"))</x:f>
        <x:v>VALID</x:v>
      </x:c>
      <x:c r="P47" s="25" t="str">
        <x:f>IF(H47="","",IF(OR(EXACT(H47,"MATCH"),EXACT(H47,"PARTIAL"),EXACT(H47,"NO"),EXACT(H47,"UNKNOWN"),EXACT(H47,"NOT APPLICABLE")),"VALID","INVALID"))</x:f>
        <x:v>VALID</x:v>
      </x:c>
      <x:c r="Q47" s="25" t="str">
        <x:f>IF(A47="","",IF(COUNTIF($A$6:$A$205,A47)&gt;1,"INVALID - DUPLICATE ID",IF(AND(B47&lt;&gt;"",E47&lt;&gt;"",I47&lt;&gt;"",J47&lt;&gt;"",K47&lt;&gt;"",L47="VALID",M47="VALID",N47="VALID",O47="VALID",P47="VALID"),"VALID","INVALID - CONTROL / MISSING")))</x:f>
        <x:v>VALID</x:v>
      </x:c>
    </x:row>
    <x:row r="48">
      <x:c r="A48" s="21" t="str">
        <x:v>E043</x:v>
      </x:c>
      <x:c r="B48" s="21" t="str">
        <x:v>B02</x:v>
      </x:c>
      <x:c r="C48" s="21" t="str">
        <x:v>IMPLEMENTATION</x:v>
      </x:c>
      <x:c r="D48" s="21" t="str">
        <x:v>IMPLEMENTATION / DOCUMENTATION</x:v>
      </x:c>
      <x:c r="E48" s="21" t="str">
        <x:v>Fictional secondary record: material configuration/support work remains.</x:v>
      </x:c>
      <x:c r="F48" s="21" t="str">
        <x:v>OBSERVED</x:v>
      </x:c>
      <x:c r="G48" s="21" t="str">
        <x:v>CURRENT</x:v>
      </x:c>
      <x:c r="H48" s="21" t="str">
        <x:v>PARTIAL</x:v>
      </x:c>
      <x:c r="I48" s="21" t="str">
        <x:v>fictional secondary implementation record</x:v>
      </x:c>
      <x:c r="J48" s="21" t="n">
        <x:v>46252</x:v>
      </x:c>
      <x:c r="K48" s="21" t="str">
        <x:v>Founder / reviewer</x:v>
      </x:c>
      <x:c r="L48" s="25" t="str">
        <x:f>IF(C48="","",IF(OR(EXACT(C48,"BUYER"),EXACT(C48,"MATERIAL JOB"),EXACT(C48,"BUYING STAGE"),EXACT(C48,"IMPLEMENTATION"),EXACT(C48,"SECURITY / PROCUREMENT"),EXACT(C48,"SWITCHING / EXIT")),"VALID","INVALID"))</x:f>
        <x:v>VALID</x:v>
      </x:c>
      <x:c r="M48" s="25" t="str">
        <x:f>IF(D48="","",IF(OR(EXACT(D48,"FIRST-PARTY PRODUCT PAGE"),EXACT(D48,"PRICING / CONTRACT"),EXACT(D48,"SECURITY / TRUST CENTER"),EXACT(D48,"IMPLEMENTATION / DOCUMENTATION"),EXACT(D48,"MARKETPLACE / DIRECTORY"),EXACT(D48,"BUYER / SALES EVIDENCE"),EXACT(D48,"REVIEW / COMMUNITY"),EXACT(D48,"AUTHORITY / STANDARD"),EXACT(D48,"INTERNAL DECISION RECORD")),"VALID","INVALID"))</x:f>
        <x:v>VALID</x:v>
      </x:c>
      <x:c r="N48" s="25" t="str">
        <x:f>IF(F48="","",IF(OR(EXACT(F48,"OBSERVED"),EXACT(F48,"INFERRED"),EXACT(F48,"UNRESOLVED")),"VALID","INVALID"))</x:f>
        <x:v>VALID</x:v>
      </x:c>
      <x:c r="O48" s="25" t="str">
        <x:f>IF(G48="","",IF(OR(EXACT(G48,"CURRENT"),EXACT(G48,"STALE"),EXACT(G48,"NOT CHECKED")),"VALID","INVALID"))</x:f>
        <x:v>VALID</x:v>
      </x:c>
      <x:c r="P48" s="25" t="str">
        <x:f>IF(H48="","",IF(OR(EXACT(H48,"MATCH"),EXACT(H48,"PARTIAL"),EXACT(H48,"NO"),EXACT(H48,"UNKNOWN"),EXACT(H48,"NOT APPLICABLE")),"VALID","INVALID"))</x:f>
        <x:v>VALID</x:v>
      </x:c>
      <x:c r="Q48" s="25" t="str">
        <x:f>IF(A48="","",IF(COUNTIF($A$6:$A$205,A48)&gt;1,"INVALID - DUPLICATE ID",IF(AND(B48&lt;&gt;"",E48&lt;&gt;"",I48&lt;&gt;"",J48&lt;&gt;"",K48&lt;&gt;"",L48="VALID",M48="VALID",N48="VALID",O48="VALID",P48="VALID"),"VALID","INVALID - CONTROL / MISSING")))</x:f>
        <x:v>VALID</x:v>
      </x:c>
    </x:row>
    <x:row r="49">
      <x:c r="A49" s="21" t="str">
        <x:v>E044</x:v>
      </x:c>
      <x:c r="B49" s="21" t="str">
        <x:v>B02</x:v>
      </x:c>
      <x:c r="C49" s="21" t="str">
        <x:v>SWITCHING / EXIT</x:v>
      </x:c>
      <x:c r="D49" s="21" t="str">
        <x:v>PRICING / CONTRACT</x:v>
      </x:c>
      <x:c r="E49" s="21" t="str">
        <x:v>Fictional secondary record: manual configuration rebuilding remains.</x:v>
      </x:c>
      <x:c r="F49" s="21" t="str">
        <x:v>OBSERVED</x:v>
      </x:c>
      <x:c r="G49" s="21" t="str">
        <x:v>CURRENT</x:v>
      </x:c>
      <x:c r="H49" s="21" t="str">
        <x:v>PARTIAL</x:v>
      </x:c>
      <x:c r="I49" s="21" t="str">
        <x:v>fictional secondary switching record</x:v>
      </x:c>
      <x:c r="J49" s="21" t="n">
        <x:v>46252</x:v>
      </x:c>
      <x:c r="K49" s="21" t="str">
        <x:v>Founder / reviewer</x:v>
      </x:c>
      <x:c r="L49" s="25" t="str">
        <x:f>IF(C49="","",IF(OR(EXACT(C49,"BUYER"),EXACT(C49,"MATERIAL JOB"),EXACT(C49,"BUYING STAGE"),EXACT(C49,"IMPLEMENTATION"),EXACT(C49,"SECURITY / PROCUREMENT"),EXACT(C49,"SWITCHING / EXIT")),"VALID","INVALID"))</x:f>
        <x:v>VALID</x:v>
      </x:c>
      <x:c r="M49" s="25" t="str">
        <x:f>IF(D49="","",IF(OR(EXACT(D49,"FIRST-PARTY PRODUCT PAGE"),EXACT(D49,"PRICING / CONTRACT"),EXACT(D49,"SECURITY / TRUST CENTER"),EXACT(D49,"IMPLEMENTATION / DOCUMENTATION"),EXACT(D49,"MARKETPLACE / DIRECTORY"),EXACT(D49,"BUYER / SALES EVIDENCE"),EXACT(D49,"REVIEW / COMMUNITY"),EXACT(D49,"AUTHORITY / STANDARD"),EXACT(D49,"INTERNAL DECISION RECORD")),"VALID","INVALID"))</x:f>
        <x:v>VALID</x:v>
      </x:c>
      <x:c r="N49" s="25" t="str">
        <x:f>IF(F49="","",IF(OR(EXACT(F49,"OBSERVED"),EXACT(F49,"INFERRED"),EXACT(F49,"UNRESOLVED")),"VALID","INVALID"))</x:f>
        <x:v>VALID</x:v>
      </x:c>
      <x:c r="O49" s="25" t="str">
        <x:f>IF(G49="","",IF(OR(EXACT(G49,"CURRENT"),EXACT(G49,"STALE"),EXACT(G49,"NOT CHECKED")),"VALID","INVALID"))</x:f>
        <x:v>VALID</x:v>
      </x:c>
      <x:c r="P49" s="25" t="str">
        <x:f>IF(H49="","",IF(OR(EXACT(H49,"MATCH"),EXACT(H49,"PARTIAL"),EXACT(H49,"NO"),EXACT(H49,"UNKNOWN"),EXACT(H49,"NOT APPLICABLE")),"VALID","INVALID"))</x:f>
        <x:v>VALID</x:v>
      </x:c>
      <x:c r="Q49" s="25" t="str">
        <x:f>IF(A49="","",IF(COUNTIF($A$6:$A$205,A49)&gt;1,"INVALID - DUPLICATE ID",IF(AND(B49&lt;&gt;"",E49&lt;&gt;"",I49&lt;&gt;"",J49&lt;&gt;"",K49&lt;&gt;"",L49="VALID",M49="VALID",N49="VALID",O49="VALID",P49="VALID"),"VALID","INVALID - CONTROL / MISSING")))</x:f>
        <x:v>VALID</x:v>
      </x:c>
    </x:row>
    <x:row r="50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/>
      <x:c r="K50" s="21"/>
      <x:c r="L50" s="25" t="str">
        <x:f>IF(C50="","",IF(OR(EXACT(C50,"BUYER"),EXACT(C50,"MATERIAL JOB"),EXACT(C50,"BUYING STAGE"),EXACT(C50,"IMPLEMENTATION"),EXACT(C50,"SECURITY / PROCUREMENT"),EXACT(C50,"SWITCHING / EXIT")),"VALID","INVALID"))</x:f>
      </x:c>
      <x:c r="M50" s="25" t="str">
        <x:f>IF(D50="","",IF(OR(EXACT(D50,"FIRST-PARTY PRODUCT PAGE"),EXACT(D50,"PRICING / CONTRACT"),EXACT(D50,"SECURITY / TRUST CENTER"),EXACT(D50,"IMPLEMENTATION / DOCUMENTATION"),EXACT(D50,"MARKETPLACE / DIRECTORY"),EXACT(D50,"BUYER / SALES EVIDENCE"),EXACT(D50,"REVIEW / COMMUNITY"),EXACT(D50,"AUTHORITY / STANDARD"),EXACT(D50,"INTERNAL DECISION RECORD")),"VALID","INVALID"))</x:f>
      </x:c>
      <x:c r="N50" s="25" t="str">
        <x:f>IF(F50="","",IF(OR(EXACT(F50,"OBSERVED"),EXACT(F50,"INFERRED"),EXACT(F50,"UNRESOLVED")),"VALID","INVALID"))</x:f>
      </x:c>
      <x:c r="O50" s="25" t="str">
        <x:f>IF(G50="","",IF(OR(EXACT(G50,"CURRENT"),EXACT(G50,"STALE"),EXACT(G50,"NOT CHECKED")),"VALID","INVALID"))</x:f>
      </x:c>
      <x:c r="P50" s="25" t="str">
        <x:f>IF(H50="","",IF(OR(EXACT(H50,"MATCH"),EXACT(H50,"PARTIAL"),EXACT(H50,"NO"),EXACT(H50,"UNKNOWN"),EXACT(H50,"NOT APPLICABLE")),"VALID","INVALID"))</x:f>
      </x:c>
      <x:c r="Q50" s="25" t="str">
        <x:f>IF(A50="","",IF(COUNTIF($A$6:$A$205,A50)&gt;1,"INVALID - DUPLICATE ID",IF(AND(B50&lt;&gt;"",E50&lt;&gt;"",I50&lt;&gt;"",J50&lt;&gt;"",K50&lt;&gt;"",L50="VALID",M50="VALID",N50="VALID",O50="VALID",P50="VALID"),"VALID","INVALID - CONTROL / MISSING")))</x:f>
      </x:c>
    </x:row>
    <x:row r="51">
      <x:c r="A51" s="21"/>
      <x:c r="B51" s="21"/>
      <x:c r="C51" s="21"/>
      <x:c r="D51" s="21"/>
      <x:c r="E51" s="21"/>
      <x:c r="F51" s="21"/>
      <x:c r="G51" s="21"/>
      <x:c r="H51" s="21"/>
      <x:c r="I51" s="21"/>
      <x:c r="J51" s="21"/>
      <x:c r="K51" s="21"/>
      <x:c r="L51" s="25" t="str">
        <x:f>IF(C51="","",IF(OR(EXACT(C51,"BUYER"),EXACT(C51,"MATERIAL JOB"),EXACT(C51,"BUYING STAGE"),EXACT(C51,"IMPLEMENTATION"),EXACT(C51,"SECURITY / PROCUREMENT"),EXACT(C51,"SWITCHING / EXIT")),"VALID","INVALID"))</x:f>
      </x:c>
      <x:c r="M51" s="25" t="str">
        <x:f>IF(D51="","",IF(OR(EXACT(D51,"FIRST-PARTY PRODUCT PAGE"),EXACT(D51,"PRICING / CONTRACT"),EXACT(D51,"SECURITY / TRUST CENTER"),EXACT(D51,"IMPLEMENTATION / DOCUMENTATION"),EXACT(D51,"MARKETPLACE / DIRECTORY"),EXACT(D51,"BUYER / SALES EVIDENCE"),EXACT(D51,"REVIEW / COMMUNITY"),EXACT(D51,"AUTHORITY / STANDARD"),EXACT(D51,"INTERNAL DECISION RECORD")),"VALID","INVALID"))</x:f>
      </x:c>
      <x:c r="N51" s="25" t="str">
        <x:f>IF(F51="","",IF(OR(EXACT(F51,"OBSERVED"),EXACT(F51,"INFERRED"),EXACT(F51,"UNRESOLVED")),"VALID","INVALID"))</x:f>
      </x:c>
      <x:c r="O51" s="25" t="str">
        <x:f>IF(G51="","",IF(OR(EXACT(G51,"CURRENT"),EXACT(G51,"STALE"),EXACT(G51,"NOT CHECKED")),"VALID","INVALID"))</x:f>
      </x:c>
      <x:c r="P51" s="25" t="str">
        <x:f>IF(H51="","",IF(OR(EXACT(H51,"MATCH"),EXACT(H51,"PARTIAL"),EXACT(H51,"NO"),EXACT(H51,"UNKNOWN"),EXACT(H51,"NOT APPLICABLE")),"VALID","INVALID"))</x:f>
      </x:c>
      <x:c r="Q51" s="25" t="str">
        <x:f>IF(A51="","",IF(COUNTIF($A$6:$A$205,A51)&gt;1,"INVALID - DUPLICATE ID",IF(AND(B51&lt;&gt;"",E51&lt;&gt;"",I51&lt;&gt;"",J51&lt;&gt;"",K51&lt;&gt;"",L51="VALID",M51="VALID",N51="VALID",O51="VALID",P51="VALID"),"VALID","INVALID - CONTROL / MISSING")))</x:f>
      </x:c>
    </x:row>
    <x:row r="52">
      <x:c r="A52" s="21"/>
      <x:c r="B52" s="21"/>
      <x:c r="C52" s="21"/>
      <x:c r="D52" s="21"/>
      <x:c r="E52" s="21"/>
      <x:c r="F52" s="21"/>
      <x:c r="G52" s="21"/>
      <x:c r="H52" s="21"/>
      <x:c r="I52" s="21"/>
      <x:c r="J52" s="21"/>
      <x:c r="K52" s="21"/>
      <x:c r="L52" s="25" t="str">
        <x:f>IF(C52="","",IF(OR(EXACT(C52,"BUYER"),EXACT(C52,"MATERIAL JOB"),EXACT(C52,"BUYING STAGE"),EXACT(C52,"IMPLEMENTATION"),EXACT(C52,"SECURITY / PROCUREMENT"),EXACT(C52,"SWITCHING / EXIT")),"VALID","INVALID"))</x:f>
      </x:c>
      <x:c r="M52" s="25" t="str">
        <x:f>IF(D52="","",IF(OR(EXACT(D52,"FIRST-PARTY PRODUCT PAGE"),EXACT(D52,"PRICING / CONTRACT"),EXACT(D52,"SECURITY / TRUST CENTER"),EXACT(D52,"IMPLEMENTATION / DOCUMENTATION"),EXACT(D52,"MARKETPLACE / DIRECTORY"),EXACT(D52,"BUYER / SALES EVIDENCE"),EXACT(D52,"REVIEW / COMMUNITY"),EXACT(D52,"AUTHORITY / STANDARD"),EXACT(D52,"INTERNAL DECISION RECORD")),"VALID","INVALID"))</x:f>
      </x:c>
      <x:c r="N52" s="25" t="str">
        <x:f>IF(F52="","",IF(OR(EXACT(F52,"OBSERVED"),EXACT(F52,"INFERRED"),EXACT(F52,"UNRESOLVED")),"VALID","INVALID"))</x:f>
      </x:c>
      <x:c r="O52" s="25" t="str">
        <x:f>IF(G52="","",IF(OR(EXACT(G52,"CURRENT"),EXACT(G52,"STALE"),EXACT(G52,"NOT CHECKED")),"VALID","INVALID"))</x:f>
      </x:c>
      <x:c r="P52" s="25" t="str">
        <x:f>IF(H52="","",IF(OR(EXACT(H52,"MATCH"),EXACT(H52,"PARTIAL"),EXACT(H52,"NO"),EXACT(H52,"UNKNOWN"),EXACT(H52,"NOT APPLICABLE")),"VALID","INVALID"))</x:f>
      </x:c>
      <x:c r="Q52" s="25" t="str">
        <x:f>IF(A52="","",IF(COUNTIF($A$6:$A$205,A52)&gt;1,"INVALID - DUPLICATE ID",IF(AND(B52&lt;&gt;"",E52&lt;&gt;"",I52&lt;&gt;"",J52&lt;&gt;"",K52&lt;&gt;"",L52="VALID",M52="VALID",N52="VALID",O52="VALID",P52="VALID"),"VALID","INVALID - CONTROL / MISSING")))</x:f>
      </x:c>
    </x:row>
    <x:row r="53">
      <x:c r="A53" s="21"/>
      <x:c r="B53" s="21"/>
      <x:c r="C53" s="21"/>
      <x:c r="D53" s="21"/>
      <x:c r="E53" s="21"/>
      <x:c r="F53" s="21"/>
      <x:c r="G53" s="21"/>
      <x:c r="H53" s="21"/>
      <x:c r="I53" s="21"/>
      <x:c r="J53" s="21"/>
      <x:c r="K53" s="21"/>
      <x:c r="L53" s="25" t="str">
        <x:f>IF(C53="","",IF(OR(EXACT(C53,"BUYER"),EXACT(C53,"MATERIAL JOB"),EXACT(C53,"BUYING STAGE"),EXACT(C53,"IMPLEMENTATION"),EXACT(C53,"SECURITY / PROCUREMENT"),EXACT(C53,"SWITCHING / EXIT")),"VALID","INVALID"))</x:f>
      </x:c>
      <x:c r="M53" s="25" t="str">
        <x:f>IF(D53="","",IF(OR(EXACT(D53,"FIRST-PARTY PRODUCT PAGE"),EXACT(D53,"PRICING / CONTRACT"),EXACT(D53,"SECURITY / TRUST CENTER"),EXACT(D53,"IMPLEMENTATION / DOCUMENTATION"),EXACT(D53,"MARKETPLACE / DIRECTORY"),EXACT(D53,"BUYER / SALES EVIDENCE"),EXACT(D53,"REVIEW / COMMUNITY"),EXACT(D53,"AUTHORITY / STANDARD"),EXACT(D53,"INTERNAL DECISION RECORD")),"VALID","INVALID"))</x:f>
      </x:c>
      <x:c r="N53" s="25" t="str">
        <x:f>IF(F53="","",IF(OR(EXACT(F53,"OBSERVED"),EXACT(F53,"INFERRED"),EXACT(F53,"UNRESOLVED")),"VALID","INVALID"))</x:f>
      </x:c>
      <x:c r="O53" s="25" t="str">
        <x:f>IF(G53="","",IF(OR(EXACT(G53,"CURRENT"),EXACT(G53,"STALE"),EXACT(G53,"NOT CHECKED")),"VALID","INVALID"))</x:f>
      </x:c>
      <x:c r="P53" s="25" t="str">
        <x:f>IF(H53="","",IF(OR(EXACT(H53,"MATCH"),EXACT(H53,"PARTIAL"),EXACT(H53,"NO"),EXACT(H53,"UNKNOWN"),EXACT(H53,"NOT APPLICABLE")),"VALID","INVALID"))</x:f>
      </x:c>
      <x:c r="Q53" s="25" t="str">
        <x:f>IF(A53="","",IF(COUNTIF($A$6:$A$205,A53)&gt;1,"INVALID - DUPLICATE ID",IF(AND(B53&lt;&gt;"",E53&lt;&gt;"",I53&lt;&gt;"",J53&lt;&gt;"",K53&lt;&gt;"",L53="VALID",M53="VALID",N53="VALID",O53="VALID",P53="VALID"),"VALID","INVALID - CONTROL / MISSING")))</x:f>
      </x:c>
    </x:row>
    <x:row r="54">
      <x:c r="A54" s="21"/>
      <x:c r="B54" s="21"/>
      <x:c r="C54" s="21"/>
      <x:c r="D54" s="21"/>
      <x:c r="E54" s="21"/>
      <x:c r="F54" s="21"/>
      <x:c r="G54" s="21"/>
      <x:c r="H54" s="21"/>
      <x:c r="I54" s="21"/>
      <x:c r="J54" s="21"/>
      <x:c r="K54" s="21"/>
      <x:c r="L54" s="25" t="str">
        <x:f>IF(C54="","",IF(OR(EXACT(C54,"BUYER"),EXACT(C54,"MATERIAL JOB"),EXACT(C54,"BUYING STAGE"),EXACT(C54,"IMPLEMENTATION"),EXACT(C54,"SECURITY / PROCUREMENT"),EXACT(C54,"SWITCHING / EXIT")),"VALID","INVALID"))</x:f>
      </x:c>
      <x:c r="M54" s="25" t="str">
        <x:f>IF(D54="","",IF(OR(EXACT(D54,"FIRST-PARTY PRODUCT PAGE"),EXACT(D54,"PRICING / CONTRACT"),EXACT(D54,"SECURITY / TRUST CENTER"),EXACT(D54,"IMPLEMENTATION / DOCUMENTATION"),EXACT(D54,"MARKETPLACE / DIRECTORY"),EXACT(D54,"BUYER / SALES EVIDENCE"),EXACT(D54,"REVIEW / COMMUNITY"),EXACT(D54,"AUTHORITY / STANDARD"),EXACT(D54,"INTERNAL DECISION RECORD")),"VALID","INVALID"))</x:f>
      </x:c>
      <x:c r="N54" s="25" t="str">
        <x:f>IF(F54="","",IF(OR(EXACT(F54,"OBSERVED"),EXACT(F54,"INFERRED"),EXACT(F54,"UNRESOLVED")),"VALID","INVALID"))</x:f>
      </x:c>
      <x:c r="O54" s="25" t="str">
        <x:f>IF(G54="","",IF(OR(EXACT(G54,"CURRENT"),EXACT(G54,"STALE"),EXACT(G54,"NOT CHECKED")),"VALID","INVALID"))</x:f>
      </x:c>
      <x:c r="P54" s="25" t="str">
        <x:f>IF(H54="","",IF(OR(EXACT(H54,"MATCH"),EXACT(H54,"PARTIAL"),EXACT(H54,"NO"),EXACT(H54,"UNKNOWN"),EXACT(H54,"NOT APPLICABLE")),"VALID","INVALID"))</x:f>
      </x:c>
      <x:c r="Q54" s="25" t="str">
        <x:f>IF(A54="","",IF(COUNTIF($A$6:$A$205,A54)&gt;1,"INVALID - DUPLICATE ID",IF(AND(B54&lt;&gt;"",E54&lt;&gt;"",I54&lt;&gt;"",J54&lt;&gt;"",K54&lt;&gt;"",L54="VALID",M54="VALID",N54="VALID",O54="VALID",P54="VALID"),"VALID","INVALID - CONTROL / MISSING")))</x:f>
      </x:c>
    </x:row>
    <x:row r="55">
      <x:c r="A55" s="21"/>
      <x:c r="B55" s="21"/>
      <x:c r="C55" s="21"/>
      <x:c r="D55" s="21"/>
      <x:c r="E55" s="21"/>
      <x:c r="F55" s="21"/>
      <x:c r="G55" s="21"/>
      <x:c r="H55" s="21"/>
      <x:c r="I55" s="21"/>
      <x:c r="J55" s="21"/>
      <x:c r="K55" s="21"/>
      <x:c r="L55" s="25" t="str">
        <x:f>IF(C55="","",IF(OR(EXACT(C55,"BUYER"),EXACT(C55,"MATERIAL JOB"),EXACT(C55,"BUYING STAGE"),EXACT(C55,"IMPLEMENTATION"),EXACT(C55,"SECURITY / PROCUREMENT"),EXACT(C55,"SWITCHING / EXIT")),"VALID","INVALID"))</x:f>
      </x:c>
      <x:c r="M55" s="25" t="str">
        <x:f>IF(D55="","",IF(OR(EXACT(D55,"FIRST-PARTY PRODUCT PAGE"),EXACT(D55,"PRICING / CONTRACT"),EXACT(D55,"SECURITY / TRUST CENTER"),EXACT(D55,"IMPLEMENTATION / DOCUMENTATION"),EXACT(D55,"MARKETPLACE / DIRECTORY"),EXACT(D55,"BUYER / SALES EVIDENCE"),EXACT(D55,"REVIEW / COMMUNITY"),EXACT(D55,"AUTHORITY / STANDARD"),EXACT(D55,"INTERNAL DECISION RECORD")),"VALID","INVALID"))</x:f>
      </x:c>
      <x:c r="N55" s="25" t="str">
        <x:f>IF(F55="","",IF(OR(EXACT(F55,"OBSERVED"),EXACT(F55,"INFERRED"),EXACT(F55,"UNRESOLVED")),"VALID","INVALID"))</x:f>
      </x:c>
      <x:c r="O55" s="25" t="str">
        <x:f>IF(G55="","",IF(OR(EXACT(G55,"CURRENT"),EXACT(G55,"STALE"),EXACT(G55,"NOT CHECKED")),"VALID","INVALID"))</x:f>
      </x:c>
      <x:c r="P55" s="25" t="str">
        <x:f>IF(H55="","",IF(OR(EXACT(H55,"MATCH"),EXACT(H55,"PARTIAL"),EXACT(H55,"NO"),EXACT(H55,"UNKNOWN"),EXACT(H55,"NOT APPLICABLE")),"VALID","INVALID"))</x:f>
      </x:c>
      <x:c r="Q55" s="25" t="str">
        <x:f>IF(A55="","",IF(COUNTIF($A$6:$A$205,A55)&gt;1,"INVALID - DUPLICATE ID",IF(AND(B55&lt;&gt;"",E55&lt;&gt;"",I55&lt;&gt;"",J55&lt;&gt;"",K55&lt;&gt;"",L55="VALID",M55="VALID",N55="VALID",O55="VALID",P55="VALID"),"VALID","INVALID - CONTROL / MISSING")))</x:f>
      </x:c>
    </x:row>
    <x:row r="56">
      <x:c r="A56" s="21"/>
      <x:c r="B56" s="21"/>
      <x:c r="C56" s="21"/>
      <x:c r="D56" s="21"/>
      <x:c r="E56" s="21"/>
      <x:c r="F56" s="21"/>
      <x:c r="G56" s="21"/>
      <x:c r="H56" s="21"/>
      <x:c r="I56" s="21"/>
      <x:c r="J56" s="21"/>
      <x:c r="K56" s="21"/>
      <x:c r="L56" s="25" t="str">
        <x:f>IF(C56="","",IF(OR(EXACT(C56,"BUYER"),EXACT(C56,"MATERIAL JOB"),EXACT(C56,"BUYING STAGE"),EXACT(C56,"IMPLEMENTATION"),EXACT(C56,"SECURITY / PROCUREMENT"),EXACT(C56,"SWITCHING / EXIT")),"VALID","INVALID"))</x:f>
      </x:c>
      <x:c r="M56" s="25" t="str">
        <x:f>IF(D56="","",IF(OR(EXACT(D56,"FIRST-PARTY PRODUCT PAGE"),EXACT(D56,"PRICING / CONTRACT"),EXACT(D56,"SECURITY / TRUST CENTER"),EXACT(D56,"IMPLEMENTATION / DOCUMENTATION"),EXACT(D56,"MARKETPLACE / DIRECTORY"),EXACT(D56,"BUYER / SALES EVIDENCE"),EXACT(D56,"REVIEW / COMMUNITY"),EXACT(D56,"AUTHORITY / STANDARD"),EXACT(D56,"INTERNAL DECISION RECORD")),"VALID","INVALID"))</x:f>
      </x:c>
      <x:c r="N56" s="25" t="str">
        <x:f>IF(F56="","",IF(OR(EXACT(F56,"OBSERVED"),EXACT(F56,"INFERRED"),EXACT(F56,"UNRESOLVED")),"VALID","INVALID"))</x:f>
      </x:c>
      <x:c r="O56" s="25" t="str">
        <x:f>IF(G56="","",IF(OR(EXACT(G56,"CURRENT"),EXACT(G56,"STALE"),EXACT(G56,"NOT CHECKED")),"VALID","INVALID"))</x:f>
      </x:c>
      <x:c r="P56" s="25" t="str">
        <x:f>IF(H56="","",IF(OR(EXACT(H56,"MATCH"),EXACT(H56,"PARTIAL"),EXACT(H56,"NO"),EXACT(H56,"UNKNOWN"),EXACT(H56,"NOT APPLICABLE")),"VALID","INVALID"))</x:f>
      </x:c>
      <x:c r="Q56" s="25" t="str">
        <x:f>IF(A56="","",IF(COUNTIF($A$6:$A$205,A56)&gt;1,"INVALID - DUPLICATE ID",IF(AND(B56&lt;&gt;"",E56&lt;&gt;"",I56&lt;&gt;"",J56&lt;&gt;"",K56&lt;&gt;"",L56="VALID",M56="VALID",N56="VALID",O56="VALID",P56="VALID"),"VALID","INVALID - CONTROL / MISSING")))</x:f>
      </x:c>
    </x:row>
    <x:row r="57">
      <x:c r="A57" s="21"/>
      <x:c r="B57" s="21"/>
      <x:c r="C57" s="21"/>
      <x:c r="D57" s="21"/>
      <x:c r="E57" s="21"/>
      <x:c r="F57" s="21"/>
      <x:c r="G57" s="21"/>
      <x:c r="H57" s="21"/>
      <x:c r="I57" s="21"/>
      <x:c r="J57" s="21"/>
      <x:c r="K57" s="21"/>
      <x:c r="L57" s="25" t="str">
        <x:f>IF(C57="","",IF(OR(EXACT(C57,"BUYER"),EXACT(C57,"MATERIAL JOB"),EXACT(C57,"BUYING STAGE"),EXACT(C57,"IMPLEMENTATION"),EXACT(C57,"SECURITY / PROCUREMENT"),EXACT(C57,"SWITCHING / EXIT")),"VALID","INVALID"))</x:f>
      </x:c>
      <x:c r="M57" s="25" t="str">
        <x:f>IF(D57="","",IF(OR(EXACT(D57,"FIRST-PARTY PRODUCT PAGE"),EXACT(D57,"PRICING / CONTRACT"),EXACT(D57,"SECURITY / TRUST CENTER"),EXACT(D57,"IMPLEMENTATION / DOCUMENTATION"),EXACT(D57,"MARKETPLACE / DIRECTORY"),EXACT(D57,"BUYER / SALES EVIDENCE"),EXACT(D57,"REVIEW / COMMUNITY"),EXACT(D57,"AUTHORITY / STANDARD"),EXACT(D57,"INTERNAL DECISION RECORD")),"VALID","INVALID"))</x:f>
      </x:c>
      <x:c r="N57" s="25" t="str">
        <x:f>IF(F57="","",IF(OR(EXACT(F57,"OBSERVED"),EXACT(F57,"INFERRED"),EXACT(F57,"UNRESOLVED")),"VALID","INVALID"))</x:f>
      </x:c>
      <x:c r="O57" s="25" t="str">
        <x:f>IF(G57="","",IF(OR(EXACT(G57,"CURRENT"),EXACT(G57,"STALE"),EXACT(G57,"NOT CHECKED")),"VALID","INVALID"))</x:f>
      </x:c>
      <x:c r="P57" s="25" t="str">
        <x:f>IF(H57="","",IF(OR(EXACT(H57,"MATCH"),EXACT(H57,"PARTIAL"),EXACT(H57,"NO"),EXACT(H57,"UNKNOWN"),EXACT(H57,"NOT APPLICABLE")),"VALID","INVALID"))</x:f>
      </x:c>
      <x:c r="Q57" s="25" t="str">
        <x:f>IF(A57="","",IF(COUNTIF($A$6:$A$205,A57)&gt;1,"INVALID - DUPLICATE ID",IF(AND(B57&lt;&gt;"",E57&lt;&gt;"",I57&lt;&gt;"",J57&lt;&gt;"",K57&lt;&gt;"",L57="VALID",M57="VALID",N57="VALID",O57="VALID",P57="VALID"),"VALID","INVALID - CONTROL / MISSING")))</x:f>
      </x:c>
    </x:row>
    <x:row r="58">
      <x:c r="A58" s="21"/>
      <x:c r="B58" s="21"/>
      <x:c r="C58" s="21"/>
      <x:c r="D58" s="21"/>
      <x:c r="E58" s="21"/>
      <x:c r="F58" s="21"/>
      <x:c r="G58" s="21"/>
      <x:c r="H58" s="21"/>
      <x:c r="I58" s="21"/>
      <x:c r="J58" s="21"/>
      <x:c r="K58" s="21"/>
      <x:c r="L58" s="25" t="str">
        <x:f>IF(C58="","",IF(OR(EXACT(C58,"BUYER"),EXACT(C58,"MATERIAL JOB"),EXACT(C58,"BUYING STAGE"),EXACT(C58,"IMPLEMENTATION"),EXACT(C58,"SECURITY / PROCUREMENT"),EXACT(C58,"SWITCHING / EXIT")),"VALID","INVALID"))</x:f>
      </x:c>
      <x:c r="M58" s="25" t="str">
        <x:f>IF(D58="","",IF(OR(EXACT(D58,"FIRST-PARTY PRODUCT PAGE"),EXACT(D58,"PRICING / CONTRACT"),EXACT(D58,"SECURITY / TRUST CENTER"),EXACT(D58,"IMPLEMENTATION / DOCUMENTATION"),EXACT(D58,"MARKETPLACE / DIRECTORY"),EXACT(D58,"BUYER / SALES EVIDENCE"),EXACT(D58,"REVIEW / COMMUNITY"),EXACT(D58,"AUTHORITY / STANDARD"),EXACT(D58,"INTERNAL DECISION RECORD")),"VALID","INVALID"))</x:f>
      </x:c>
      <x:c r="N58" s="25" t="str">
        <x:f>IF(F58="","",IF(OR(EXACT(F58,"OBSERVED"),EXACT(F58,"INFERRED"),EXACT(F58,"UNRESOLVED")),"VALID","INVALID"))</x:f>
      </x:c>
      <x:c r="O58" s="25" t="str">
        <x:f>IF(G58="","",IF(OR(EXACT(G58,"CURRENT"),EXACT(G58,"STALE"),EXACT(G58,"NOT CHECKED")),"VALID","INVALID"))</x:f>
      </x:c>
      <x:c r="P58" s="25" t="str">
        <x:f>IF(H58="","",IF(OR(EXACT(H58,"MATCH"),EXACT(H58,"PARTIAL"),EXACT(H58,"NO"),EXACT(H58,"UNKNOWN"),EXACT(H58,"NOT APPLICABLE")),"VALID","INVALID"))</x:f>
      </x:c>
      <x:c r="Q58" s="25" t="str">
        <x:f>IF(A58="","",IF(COUNTIF($A$6:$A$205,A58)&gt;1,"INVALID - DUPLICATE ID",IF(AND(B58&lt;&gt;"",E58&lt;&gt;"",I58&lt;&gt;"",J58&lt;&gt;"",K58&lt;&gt;"",L58="VALID",M58="VALID",N58="VALID",O58="VALID",P58="VALID"),"VALID","INVALID - CONTROL / MISSING")))</x:f>
      </x:c>
    </x:row>
    <x:row r="59">
      <x:c r="A59" s="21"/>
      <x:c r="B59" s="21"/>
      <x:c r="C59" s="21"/>
      <x:c r="D59" s="21"/>
      <x:c r="E59" s="21"/>
      <x:c r="F59" s="21"/>
      <x:c r="G59" s="21"/>
      <x:c r="H59" s="21"/>
      <x:c r="I59" s="21"/>
      <x:c r="J59" s="21"/>
      <x:c r="K59" s="21"/>
      <x:c r="L59" s="25" t="str">
        <x:f>IF(C59="","",IF(OR(EXACT(C59,"BUYER"),EXACT(C59,"MATERIAL JOB"),EXACT(C59,"BUYING STAGE"),EXACT(C59,"IMPLEMENTATION"),EXACT(C59,"SECURITY / PROCUREMENT"),EXACT(C59,"SWITCHING / EXIT")),"VALID","INVALID"))</x:f>
      </x:c>
      <x:c r="M59" s="25" t="str">
        <x:f>IF(D59="","",IF(OR(EXACT(D59,"FIRST-PARTY PRODUCT PAGE"),EXACT(D59,"PRICING / CONTRACT"),EXACT(D59,"SECURITY / TRUST CENTER"),EXACT(D59,"IMPLEMENTATION / DOCUMENTATION"),EXACT(D59,"MARKETPLACE / DIRECTORY"),EXACT(D59,"BUYER / SALES EVIDENCE"),EXACT(D59,"REVIEW / COMMUNITY"),EXACT(D59,"AUTHORITY / STANDARD"),EXACT(D59,"INTERNAL DECISION RECORD")),"VALID","INVALID"))</x:f>
      </x:c>
      <x:c r="N59" s="25" t="str">
        <x:f>IF(F59="","",IF(OR(EXACT(F59,"OBSERVED"),EXACT(F59,"INFERRED"),EXACT(F59,"UNRESOLVED")),"VALID","INVALID"))</x:f>
      </x:c>
      <x:c r="O59" s="25" t="str">
        <x:f>IF(G59="","",IF(OR(EXACT(G59,"CURRENT"),EXACT(G59,"STALE"),EXACT(G59,"NOT CHECKED")),"VALID","INVALID"))</x:f>
      </x:c>
      <x:c r="P59" s="25" t="str">
        <x:f>IF(H59="","",IF(OR(EXACT(H59,"MATCH"),EXACT(H59,"PARTIAL"),EXACT(H59,"NO"),EXACT(H59,"UNKNOWN"),EXACT(H59,"NOT APPLICABLE")),"VALID","INVALID"))</x:f>
      </x:c>
      <x:c r="Q59" s="25" t="str">
        <x:f>IF(A59="","",IF(COUNTIF($A$6:$A$205,A59)&gt;1,"INVALID - DUPLICATE ID",IF(AND(B59&lt;&gt;"",E59&lt;&gt;"",I59&lt;&gt;"",J59&lt;&gt;"",K59&lt;&gt;"",L59="VALID",M59="VALID",N59="VALID",O59="VALID",P59="VALID"),"VALID","INVALID - CONTROL / MISSING")))</x:f>
      </x:c>
    </x:row>
    <x:row r="60">
      <x:c r="A60" s="21"/>
      <x:c r="B60" s="21"/>
      <x:c r="C60" s="21"/>
      <x:c r="D60" s="21"/>
      <x:c r="E60" s="21"/>
      <x:c r="F60" s="21"/>
      <x:c r="G60" s="21"/>
      <x:c r="H60" s="21"/>
      <x:c r="I60" s="21"/>
      <x:c r="J60" s="21"/>
      <x:c r="K60" s="21"/>
      <x:c r="L60" s="25" t="str">
        <x:f>IF(C60="","",IF(OR(EXACT(C60,"BUYER"),EXACT(C60,"MATERIAL JOB"),EXACT(C60,"BUYING STAGE"),EXACT(C60,"IMPLEMENTATION"),EXACT(C60,"SECURITY / PROCUREMENT"),EXACT(C60,"SWITCHING / EXIT")),"VALID","INVALID"))</x:f>
      </x:c>
      <x:c r="M60" s="25" t="str">
        <x:f>IF(D60="","",IF(OR(EXACT(D60,"FIRST-PARTY PRODUCT PAGE"),EXACT(D60,"PRICING / CONTRACT"),EXACT(D60,"SECURITY / TRUST CENTER"),EXACT(D60,"IMPLEMENTATION / DOCUMENTATION"),EXACT(D60,"MARKETPLACE / DIRECTORY"),EXACT(D60,"BUYER / SALES EVIDENCE"),EXACT(D60,"REVIEW / COMMUNITY"),EXACT(D60,"AUTHORITY / STANDARD"),EXACT(D60,"INTERNAL DECISION RECORD")),"VALID","INVALID"))</x:f>
      </x:c>
      <x:c r="N60" s="25" t="str">
        <x:f>IF(F60="","",IF(OR(EXACT(F60,"OBSERVED"),EXACT(F60,"INFERRED"),EXACT(F60,"UNRESOLVED")),"VALID","INVALID"))</x:f>
      </x:c>
      <x:c r="O60" s="25" t="str">
        <x:f>IF(G60="","",IF(OR(EXACT(G60,"CURRENT"),EXACT(G60,"STALE"),EXACT(G60,"NOT CHECKED")),"VALID","INVALID"))</x:f>
      </x:c>
      <x:c r="P60" s="25" t="str">
        <x:f>IF(H60="","",IF(OR(EXACT(H60,"MATCH"),EXACT(H60,"PARTIAL"),EXACT(H60,"NO"),EXACT(H60,"UNKNOWN"),EXACT(H60,"NOT APPLICABLE")),"VALID","INVALID"))</x:f>
      </x:c>
      <x:c r="Q60" s="25" t="str">
        <x:f>IF(A60="","",IF(COUNTIF($A$6:$A$205,A60)&gt;1,"INVALID - DUPLICATE ID",IF(AND(B60&lt;&gt;"",E60&lt;&gt;"",I60&lt;&gt;"",J60&lt;&gt;"",K60&lt;&gt;"",L60="VALID",M60="VALID",N60="VALID",O60="VALID",P60="VALID"),"VALID","INVALID - CONTROL / MISSING")))</x:f>
      </x:c>
    </x:row>
    <x:row r="61">
      <x:c r="A61" s="21"/>
      <x:c r="B61" s="21"/>
      <x:c r="C61" s="21"/>
      <x:c r="D61" s="21"/>
      <x:c r="E61" s="21"/>
      <x:c r="F61" s="21"/>
      <x:c r="G61" s="21"/>
      <x:c r="H61" s="21"/>
      <x:c r="I61" s="21"/>
      <x:c r="J61" s="21"/>
      <x:c r="K61" s="21"/>
      <x:c r="L61" s="25" t="str">
        <x:f>IF(C61="","",IF(OR(EXACT(C61,"BUYER"),EXACT(C61,"MATERIAL JOB"),EXACT(C61,"BUYING STAGE"),EXACT(C61,"IMPLEMENTATION"),EXACT(C61,"SECURITY / PROCUREMENT"),EXACT(C61,"SWITCHING / EXIT")),"VALID","INVALID"))</x:f>
      </x:c>
      <x:c r="M61" s="25" t="str">
        <x:f>IF(D61="","",IF(OR(EXACT(D61,"FIRST-PARTY PRODUCT PAGE"),EXACT(D61,"PRICING / CONTRACT"),EXACT(D61,"SECURITY / TRUST CENTER"),EXACT(D61,"IMPLEMENTATION / DOCUMENTATION"),EXACT(D61,"MARKETPLACE / DIRECTORY"),EXACT(D61,"BUYER / SALES EVIDENCE"),EXACT(D61,"REVIEW / COMMUNITY"),EXACT(D61,"AUTHORITY / STANDARD"),EXACT(D61,"INTERNAL DECISION RECORD")),"VALID","INVALID"))</x:f>
      </x:c>
      <x:c r="N61" s="25" t="str">
        <x:f>IF(F61="","",IF(OR(EXACT(F61,"OBSERVED"),EXACT(F61,"INFERRED"),EXACT(F61,"UNRESOLVED")),"VALID","INVALID"))</x:f>
      </x:c>
      <x:c r="O61" s="25" t="str">
        <x:f>IF(G61="","",IF(OR(EXACT(G61,"CURRENT"),EXACT(G61,"STALE"),EXACT(G61,"NOT CHECKED")),"VALID","INVALID"))</x:f>
      </x:c>
      <x:c r="P61" s="25" t="str">
        <x:f>IF(H61="","",IF(OR(EXACT(H61,"MATCH"),EXACT(H61,"PARTIAL"),EXACT(H61,"NO"),EXACT(H61,"UNKNOWN"),EXACT(H61,"NOT APPLICABLE")),"VALID","INVALID"))</x:f>
      </x:c>
      <x:c r="Q61" s="25" t="str">
        <x:f>IF(A61="","",IF(COUNTIF($A$6:$A$205,A61)&gt;1,"INVALID - DUPLICATE ID",IF(AND(B61&lt;&gt;"",E61&lt;&gt;"",I61&lt;&gt;"",J61&lt;&gt;"",K61&lt;&gt;"",L61="VALID",M61="VALID",N61="VALID",O61="VALID",P61="VALID"),"VALID","INVALID - CONTROL / MISSING")))</x:f>
      </x:c>
    </x:row>
    <x:row r="62">
      <x:c r="A62" s="21"/>
      <x:c r="B62" s="21"/>
      <x:c r="C62" s="21"/>
      <x:c r="D62" s="21"/>
      <x:c r="E62" s="21"/>
      <x:c r="F62" s="21"/>
      <x:c r="G62" s="21"/>
      <x:c r="H62" s="21"/>
      <x:c r="I62" s="21"/>
      <x:c r="J62" s="21"/>
      <x:c r="K62" s="21"/>
      <x:c r="L62" s="25" t="str">
        <x:f>IF(C62="","",IF(OR(EXACT(C62,"BUYER"),EXACT(C62,"MATERIAL JOB"),EXACT(C62,"BUYING STAGE"),EXACT(C62,"IMPLEMENTATION"),EXACT(C62,"SECURITY / PROCUREMENT"),EXACT(C62,"SWITCHING / EXIT")),"VALID","INVALID"))</x:f>
      </x:c>
      <x:c r="M62" s="25" t="str">
        <x:f>IF(D62="","",IF(OR(EXACT(D62,"FIRST-PARTY PRODUCT PAGE"),EXACT(D62,"PRICING / CONTRACT"),EXACT(D62,"SECURITY / TRUST CENTER"),EXACT(D62,"IMPLEMENTATION / DOCUMENTATION"),EXACT(D62,"MARKETPLACE / DIRECTORY"),EXACT(D62,"BUYER / SALES EVIDENCE"),EXACT(D62,"REVIEW / COMMUNITY"),EXACT(D62,"AUTHORITY / STANDARD"),EXACT(D62,"INTERNAL DECISION RECORD")),"VALID","INVALID"))</x:f>
      </x:c>
      <x:c r="N62" s="25" t="str">
        <x:f>IF(F62="","",IF(OR(EXACT(F62,"OBSERVED"),EXACT(F62,"INFERRED"),EXACT(F62,"UNRESOLVED")),"VALID","INVALID"))</x:f>
      </x:c>
      <x:c r="O62" s="25" t="str">
        <x:f>IF(G62="","",IF(OR(EXACT(G62,"CURRENT"),EXACT(G62,"STALE"),EXACT(G62,"NOT CHECKED")),"VALID","INVALID"))</x:f>
      </x:c>
      <x:c r="P62" s="25" t="str">
        <x:f>IF(H62="","",IF(OR(EXACT(H62,"MATCH"),EXACT(H62,"PARTIAL"),EXACT(H62,"NO"),EXACT(H62,"UNKNOWN"),EXACT(H62,"NOT APPLICABLE")),"VALID","INVALID"))</x:f>
      </x:c>
      <x:c r="Q62" s="25" t="str">
        <x:f>IF(A62="","",IF(COUNTIF($A$6:$A$205,A62)&gt;1,"INVALID - DUPLICATE ID",IF(AND(B62&lt;&gt;"",E62&lt;&gt;"",I62&lt;&gt;"",J62&lt;&gt;"",K62&lt;&gt;"",L62="VALID",M62="VALID",N62="VALID",O62="VALID",P62="VALID"),"VALID","INVALID - CONTROL / MISSING")))</x:f>
      </x:c>
    </x:row>
    <x:row r="63">
      <x:c r="A63" s="21"/>
      <x:c r="B63" s="21"/>
      <x:c r="C63" s="21"/>
      <x:c r="D63" s="21"/>
      <x:c r="E63" s="21"/>
      <x:c r="F63" s="21"/>
      <x:c r="G63" s="21"/>
      <x:c r="H63" s="21"/>
      <x:c r="I63" s="21"/>
      <x:c r="J63" s="21"/>
      <x:c r="K63" s="21"/>
      <x:c r="L63" s="25" t="str">
        <x:f>IF(C63="","",IF(OR(EXACT(C63,"BUYER"),EXACT(C63,"MATERIAL JOB"),EXACT(C63,"BUYING STAGE"),EXACT(C63,"IMPLEMENTATION"),EXACT(C63,"SECURITY / PROCUREMENT"),EXACT(C63,"SWITCHING / EXIT")),"VALID","INVALID"))</x:f>
      </x:c>
      <x:c r="M63" s="25" t="str">
        <x:f>IF(D63="","",IF(OR(EXACT(D63,"FIRST-PARTY PRODUCT PAGE"),EXACT(D63,"PRICING / CONTRACT"),EXACT(D63,"SECURITY / TRUST CENTER"),EXACT(D63,"IMPLEMENTATION / DOCUMENTATION"),EXACT(D63,"MARKETPLACE / DIRECTORY"),EXACT(D63,"BUYER / SALES EVIDENCE"),EXACT(D63,"REVIEW / COMMUNITY"),EXACT(D63,"AUTHORITY / STANDARD"),EXACT(D63,"INTERNAL DECISION RECORD")),"VALID","INVALID"))</x:f>
      </x:c>
      <x:c r="N63" s="25" t="str">
        <x:f>IF(F63="","",IF(OR(EXACT(F63,"OBSERVED"),EXACT(F63,"INFERRED"),EXACT(F63,"UNRESOLVED")),"VALID","INVALID"))</x:f>
      </x:c>
      <x:c r="O63" s="25" t="str">
        <x:f>IF(G63="","",IF(OR(EXACT(G63,"CURRENT"),EXACT(G63,"STALE"),EXACT(G63,"NOT CHECKED")),"VALID","INVALID"))</x:f>
      </x:c>
      <x:c r="P63" s="25" t="str">
        <x:f>IF(H63="","",IF(OR(EXACT(H63,"MATCH"),EXACT(H63,"PARTIAL"),EXACT(H63,"NO"),EXACT(H63,"UNKNOWN"),EXACT(H63,"NOT APPLICABLE")),"VALID","INVALID"))</x:f>
      </x:c>
      <x:c r="Q63" s="25" t="str">
        <x:f>IF(A63="","",IF(COUNTIF($A$6:$A$205,A63)&gt;1,"INVALID - DUPLICATE ID",IF(AND(B63&lt;&gt;"",E63&lt;&gt;"",I63&lt;&gt;"",J63&lt;&gt;"",K63&lt;&gt;"",L63="VALID",M63="VALID",N63="VALID",O63="VALID",P63="VALID"),"VALID","INVALID - CONTROL / MISSING")))</x:f>
      </x:c>
    </x:row>
    <x:row r="64">
      <x:c r="A64" s="21"/>
      <x:c r="B64" s="21"/>
      <x:c r="C64" s="21"/>
      <x:c r="D64" s="21"/>
      <x:c r="E64" s="21"/>
      <x:c r="F64" s="21"/>
      <x:c r="G64" s="21"/>
      <x:c r="H64" s="21"/>
      <x:c r="I64" s="21"/>
      <x:c r="J64" s="21"/>
      <x:c r="K64" s="21"/>
      <x:c r="L64" s="25" t="str">
        <x:f>IF(C64="","",IF(OR(EXACT(C64,"BUYER"),EXACT(C64,"MATERIAL JOB"),EXACT(C64,"BUYING STAGE"),EXACT(C64,"IMPLEMENTATION"),EXACT(C64,"SECURITY / PROCUREMENT"),EXACT(C64,"SWITCHING / EXIT")),"VALID","INVALID"))</x:f>
      </x:c>
      <x:c r="M64" s="25" t="str">
        <x:f>IF(D64="","",IF(OR(EXACT(D64,"FIRST-PARTY PRODUCT PAGE"),EXACT(D64,"PRICING / CONTRACT"),EXACT(D64,"SECURITY / TRUST CENTER"),EXACT(D64,"IMPLEMENTATION / DOCUMENTATION"),EXACT(D64,"MARKETPLACE / DIRECTORY"),EXACT(D64,"BUYER / SALES EVIDENCE"),EXACT(D64,"REVIEW / COMMUNITY"),EXACT(D64,"AUTHORITY / STANDARD"),EXACT(D64,"INTERNAL DECISION RECORD")),"VALID","INVALID"))</x:f>
      </x:c>
      <x:c r="N64" s="25" t="str">
        <x:f>IF(F64="","",IF(OR(EXACT(F64,"OBSERVED"),EXACT(F64,"INFERRED"),EXACT(F64,"UNRESOLVED")),"VALID","INVALID"))</x:f>
      </x:c>
      <x:c r="O64" s="25" t="str">
        <x:f>IF(G64="","",IF(OR(EXACT(G64,"CURRENT"),EXACT(G64,"STALE"),EXACT(G64,"NOT CHECKED")),"VALID","INVALID"))</x:f>
      </x:c>
      <x:c r="P64" s="25" t="str">
        <x:f>IF(H64="","",IF(OR(EXACT(H64,"MATCH"),EXACT(H64,"PARTIAL"),EXACT(H64,"NO"),EXACT(H64,"UNKNOWN"),EXACT(H64,"NOT APPLICABLE")),"VALID","INVALID"))</x:f>
      </x:c>
      <x:c r="Q64" s="25" t="str">
        <x:f>IF(A64="","",IF(COUNTIF($A$6:$A$205,A64)&gt;1,"INVALID - DUPLICATE ID",IF(AND(B64&lt;&gt;"",E64&lt;&gt;"",I64&lt;&gt;"",J64&lt;&gt;"",K64&lt;&gt;"",L64="VALID",M64="VALID",N64="VALID",O64="VALID",P64="VALID"),"VALID","INVALID - CONTROL / MISSING")))</x:f>
      </x:c>
    </x:row>
    <x:row r="65">
      <x:c r="A65" s="21"/>
      <x:c r="B65" s="21"/>
      <x:c r="C65" s="21"/>
      <x:c r="D65" s="21"/>
      <x:c r="E65" s="21"/>
      <x:c r="F65" s="21"/>
      <x:c r="G65" s="21"/>
      <x:c r="H65" s="21"/>
      <x:c r="I65" s="21"/>
      <x:c r="J65" s="21"/>
      <x:c r="K65" s="21"/>
      <x:c r="L65" s="25" t="str">
        <x:f>IF(C65="","",IF(OR(EXACT(C65,"BUYER"),EXACT(C65,"MATERIAL JOB"),EXACT(C65,"BUYING STAGE"),EXACT(C65,"IMPLEMENTATION"),EXACT(C65,"SECURITY / PROCUREMENT"),EXACT(C65,"SWITCHING / EXIT")),"VALID","INVALID"))</x:f>
      </x:c>
      <x:c r="M65" s="25" t="str">
        <x:f>IF(D65="","",IF(OR(EXACT(D65,"FIRST-PARTY PRODUCT PAGE"),EXACT(D65,"PRICING / CONTRACT"),EXACT(D65,"SECURITY / TRUST CENTER"),EXACT(D65,"IMPLEMENTATION / DOCUMENTATION"),EXACT(D65,"MARKETPLACE / DIRECTORY"),EXACT(D65,"BUYER / SALES EVIDENCE"),EXACT(D65,"REVIEW / COMMUNITY"),EXACT(D65,"AUTHORITY / STANDARD"),EXACT(D65,"INTERNAL DECISION RECORD")),"VALID","INVALID"))</x:f>
      </x:c>
      <x:c r="N65" s="25" t="str">
        <x:f>IF(F65="","",IF(OR(EXACT(F65,"OBSERVED"),EXACT(F65,"INFERRED"),EXACT(F65,"UNRESOLVED")),"VALID","INVALID"))</x:f>
      </x:c>
      <x:c r="O65" s="25" t="str">
        <x:f>IF(G65="","",IF(OR(EXACT(G65,"CURRENT"),EXACT(G65,"STALE"),EXACT(G65,"NOT CHECKED")),"VALID","INVALID"))</x:f>
      </x:c>
      <x:c r="P65" s="25" t="str">
        <x:f>IF(H65="","",IF(OR(EXACT(H65,"MATCH"),EXACT(H65,"PARTIAL"),EXACT(H65,"NO"),EXACT(H65,"UNKNOWN"),EXACT(H65,"NOT APPLICABLE")),"VALID","INVALID"))</x:f>
      </x:c>
      <x:c r="Q65" s="25" t="str">
        <x:f>IF(A65="","",IF(COUNTIF($A$6:$A$205,A65)&gt;1,"INVALID - DUPLICATE ID",IF(AND(B65&lt;&gt;"",E65&lt;&gt;"",I65&lt;&gt;"",J65&lt;&gt;"",K65&lt;&gt;"",L65="VALID",M65="VALID",N65="VALID",O65="VALID",P65="VALID"),"VALID","INVALID - CONTROL / MISSING")))</x:f>
      </x:c>
    </x:row>
    <x:row r="66">
      <x:c r="A66" s="21"/>
      <x:c r="B66" s="21"/>
      <x:c r="C66" s="21"/>
      <x:c r="D66" s="21"/>
      <x:c r="E66" s="21"/>
      <x:c r="F66" s="21"/>
      <x:c r="G66" s="21"/>
      <x:c r="H66" s="21"/>
      <x:c r="I66" s="21"/>
      <x:c r="J66" s="21"/>
      <x:c r="K66" s="21"/>
      <x:c r="L66" s="25" t="str">
        <x:f>IF(C66="","",IF(OR(EXACT(C66,"BUYER"),EXACT(C66,"MATERIAL JOB"),EXACT(C66,"BUYING STAGE"),EXACT(C66,"IMPLEMENTATION"),EXACT(C66,"SECURITY / PROCUREMENT"),EXACT(C66,"SWITCHING / EXIT")),"VALID","INVALID"))</x:f>
      </x:c>
      <x:c r="M66" s="25" t="str">
        <x:f>IF(D66="","",IF(OR(EXACT(D66,"FIRST-PARTY PRODUCT PAGE"),EXACT(D66,"PRICING / CONTRACT"),EXACT(D66,"SECURITY / TRUST CENTER"),EXACT(D66,"IMPLEMENTATION / DOCUMENTATION"),EXACT(D66,"MARKETPLACE / DIRECTORY"),EXACT(D66,"BUYER / SALES EVIDENCE"),EXACT(D66,"REVIEW / COMMUNITY"),EXACT(D66,"AUTHORITY / STANDARD"),EXACT(D66,"INTERNAL DECISION RECORD")),"VALID","INVALID"))</x:f>
      </x:c>
      <x:c r="N66" s="25" t="str">
        <x:f>IF(F66="","",IF(OR(EXACT(F66,"OBSERVED"),EXACT(F66,"INFERRED"),EXACT(F66,"UNRESOLVED")),"VALID","INVALID"))</x:f>
      </x:c>
      <x:c r="O66" s="25" t="str">
        <x:f>IF(G66="","",IF(OR(EXACT(G66,"CURRENT"),EXACT(G66,"STALE"),EXACT(G66,"NOT CHECKED")),"VALID","INVALID"))</x:f>
      </x:c>
      <x:c r="P66" s="25" t="str">
        <x:f>IF(H66="","",IF(OR(EXACT(H66,"MATCH"),EXACT(H66,"PARTIAL"),EXACT(H66,"NO"),EXACT(H66,"UNKNOWN"),EXACT(H66,"NOT APPLICABLE")),"VALID","INVALID"))</x:f>
      </x:c>
      <x:c r="Q66" s="25" t="str">
        <x:f>IF(A66="","",IF(COUNTIF($A$6:$A$205,A66)&gt;1,"INVALID - DUPLICATE ID",IF(AND(B66&lt;&gt;"",E66&lt;&gt;"",I66&lt;&gt;"",J66&lt;&gt;"",K66&lt;&gt;"",L66="VALID",M66="VALID",N66="VALID",O66="VALID",P66="VALID"),"VALID","INVALID - CONTROL / MISSING")))</x:f>
      </x:c>
    </x:row>
    <x:row r="67">
      <x:c r="A67" s="21"/>
      <x:c r="B67" s="21"/>
      <x:c r="C67" s="21"/>
      <x:c r="D67" s="21"/>
      <x:c r="E67" s="21"/>
      <x:c r="F67" s="21"/>
      <x:c r="G67" s="21"/>
      <x:c r="H67" s="21"/>
      <x:c r="I67" s="21"/>
      <x:c r="J67" s="21"/>
      <x:c r="K67" s="21"/>
      <x:c r="L67" s="25" t="str">
        <x:f>IF(C67="","",IF(OR(EXACT(C67,"BUYER"),EXACT(C67,"MATERIAL JOB"),EXACT(C67,"BUYING STAGE"),EXACT(C67,"IMPLEMENTATION"),EXACT(C67,"SECURITY / PROCUREMENT"),EXACT(C67,"SWITCHING / EXIT")),"VALID","INVALID"))</x:f>
      </x:c>
      <x:c r="M67" s="25" t="str">
        <x:f>IF(D67="","",IF(OR(EXACT(D67,"FIRST-PARTY PRODUCT PAGE"),EXACT(D67,"PRICING / CONTRACT"),EXACT(D67,"SECURITY / TRUST CENTER"),EXACT(D67,"IMPLEMENTATION / DOCUMENTATION"),EXACT(D67,"MARKETPLACE / DIRECTORY"),EXACT(D67,"BUYER / SALES EVIDENCE"),EXACT(D67,"REVIEW / COMMUNITY"),EXACT(D67,"AUTHORITY / STANDARD"),EXACT(D67,"INTERNAL DECISION RECORD")),"VALID","INVALID"))</x:f>
      </x:c>
      <x:c r="N67" s="25" t="str">
        <x:f>IF(F67="","",IF(OR(EXACT(F67,"OBSERVED"),EXACT(F67,"INFERRED"),EXACT(F67,"UNRESOLVED")),"VALID","INVALID"))</x:f>
      </x:c>
      <x:c r="O67" s="25" t="str">
        <x:f>IF(G67="","",IF(OR(EXACT(G67,"CURRENT"),EXACT(G67,"STALE"),EXACT(G67,"NOT CHECKED")),"VALID","INVALID"))</x:f>
      </x:c>
      <x:c r="P67" s="25" t="str">
        <x:f>IF(H67="","",IF(OR(EXACT(H67,"MATCH"),EXACT(H67,"PARTIAL"),EXACT(H67,"NO"),EXACT(H67,"UNKNOWN"),EXACT(H67,"NOT APPLICABLE")),"VALID","INVALID"))</x:f>
      </x:c>
      <x:c r="Q67" s="25" t="str">
        <x:f>IF(A67="","",IF(COUNTIF($A$6:$A$205,A67)&gt;1,"INVALID - DUPLICATE ID",IF(AND(B67&lt;&gt;"",E67&lt;&gt;"",I67&lt;&gt;"",J67&lt;&gt;"",K67&lt;&gt;"",L67="VALID",M67="VALID",N67="VALID",O67="VALID",P67="VALID"),"VALID","INVALID - CONTROL / MISSING")))</x:f>
      </x:c>
    </x:row>
    <x:row r="68">
      <x:c r="A68" s="21"/>
      <x:c r="B68" s="21"/>
      <x:c r="C68" s="21"/>
      <x:c r="D68" s="21"/>
      <x:c r="E68" s="21"/>
      <x:c r="F68" s="21"/>
      <x:c r="G68" s="21"/>
      <x:c r="H68" s="21"/>
      <x:c r="I68" s="21"/>
      <x:c r="J68" s="21"/>
      <x:c r="K68" s="21"/>
      <x:c r="L68" s="25" t="str">
        <x:f>IF(C68="","",IF(OR(EXACT(C68,"BUYER"),EXACT(C68,"MATERIAL JOB"),EXACT(C68,"BUYING STAGE"),EXACT(C68,"IMPLEMENTATION"),EXACT(C68,"SECURITY / PROCUREMENT"),EXACT(C68,"SWITCHING / EXIT")),"VALID","INVALID"))</x:f>
      </x:c>
      <x:c r="M68" s="25" t="str">
        <x:f>IF(D68="","",IF(OR(EXACT(D68,"FIRST-PARTY PRODUCT PAGE"),EXACT(D68,"PRICING / CONTRACT"),EXACT(D68,"SECURITY / TRUST CENTER"),EXACT(D68,"IMPLEMENTATION / DOCUMENTATION"),EXACT(D68,"MARKETPLACE / DIRECTORY"),EXACT(D68,"BUYER / SALES EVIDENCE"),EXACT(D68,"REVIEW / COMMUNITY"),EXACT(D68,"AUTHORITY / STANDARD"),EXACT(D68,"INTERNAL DECISION RECORD")),"VALID","INVALID"))</x:f>
      </x:c>
      <x:c r="N68" s="25" t="str">
        <x:f>IF(F68="","",IF(OR(EXACT(F68,"OBSERVED"),EXACT(F68,"INFERRED"),EXACT(F68,"UNRESOLVED")),"VALID","INVALID"))</x:f>
      </x:c>
      <x:c r="O68" s="25" t="str">
        <x:f>IF(G68="","",IF(OR(EXACT(G68,"CURRENT"),EXACT(G68,"STALE"),EXACT(G68,"NOT CHECKED")),"VALID","INVALID"))</x:f>
      </x:c>
      <x:c r="P68" s="25" t="str">
        <x:f>IF(H68="","",IF(OR(EXACT(H68,"MATCH"),EXACT(H68,"PARTIAL"),EXACT(H68,"NO"),EXACT(H68,"UNKNOWN"),EXACT(H68,"NOT APPLICABLE")),"VALID","INVALID"))</x:f>
      </x:c>
      <x:c r="Q68" s="25" t="str">
        <x:f>IF(A68="","",IF(COUNTIF($A$6:$A$205,A68)&gt;1,"INVALID - DUPLICATE ID",IF(AND(B68&lt;&gt;"",E68&lt;&gt;"",I68&lt;&gt;"",J68&lt;&gt;"",K68&lt;&gt;"",L68="VALID",M68="VALID",N68="VALID",O68="VALID",P68="VALID"),"VALID","INVALID - CONTROL / MISSING")))</x:f>
      </x:c>
    </x:row>
    <x:row r="69">
      <x:c r="A69" s="21"/>
      <x:c r="B69" s="21"/>
      <x:c r="C69" s="21"/>
      <x:c r="D69" s="21"/>
      <x:c r="E69" s="21"/>
      <x:c r="F69" s="21"/>
      <x:c r="G69" s="21"/>
      <x:c r="H69" s="21"/>
      <x:c r="I69" s="21"/>
      <x:c r="J69" s="21"/>
      <x:c r="K69" s="21"/>
      <x:c r="L69" s="25" t="str">
        <x:f>IF(C69="","",IF(OR(EXACT(C69,"BUYER"),EXACT(C69,"MATERIAL JOB"),EXACT(C69,"BUYING STAGE"),EXACT(C69,"IMPLEMENTATION"),EXACT(C69,"SECURITY / PROCUREMENT"),EXACT(C69,"SWITCHING / EXIT")),"VALID","INVALID"))</x:f>
      </x:c>
      <x:c r="M69" s="25" t="str">
        <x:f>IF(D69="","",IF(OR(EXACT(D69,"FIRST-PARTY PRODUCT PAGE"),EXACT(D69,"PRICING / CONTRACT"),EXACT(D69,"SECURITY / TRUST CENTER"),EXACT(D69,"IMPLEMENTATION / DOCUMENTATION"),EXACT(D69,"MARKETPLACE / DIRECTORY"),EXACT(D69,"BUYER / SALES EVIDENCE"),EXACT(D69,"REVIEW / COMMUNITY"),EXACT(D69,"AUTHORITY / STANDARD"),EXACT(D69,"INTERNAL DECISION RECORD")),"VALID","INVALID"))</x:f>
      </x:c>
      <x:c r="N69" s="25" t="str">
        <x:f>IF(F69="","",IF(OR(EXACT(F69,"OBSERVED"),EXACT(F69,"INFERRED"),EXACT(F69,"UNRESOLVED")),"VALID","INVALID"))</x:f>
      </x:c>
      <x:c r="O69" s="25" t="str">
        <x:f>IF(G69="","",IF(OR(EXACT(G69,"CURRENT"),EXACT(G69,"STALE"),EXACT(G69,"NOT CHECKED")),"VALID","INVALID"))</x:f>
      </x:c>
      <x:c r="P69" s="25" t="str">
        <x:f>IF(H69="","",IF(OR(EXACT(H69,"MATCH"),EXACT(H69,"PARTIAL"),EXACT(H69,"NO"),EXACT(H69,"UNKNOWN"),EXACT(H69,"NOT APPLICABLE")),"VALID","INVALID"))</x:f>
      </x:c>
      <x:c r="Q69" s="25" t="str">
        <x:f>IF(A69="","",IF(COUNTIF($A$6:$A$205,A69)&gt;1,"INVALID - DUPLICATE ID",IF(AND(B69&lt;&gt;"",E69&lt;&gt;"",I69&lt;&gt;"",J69&lt;&gt;"",K69&lt;&gt;"",L69="VALID",M69="VALID",N69="VALID",O69="VALID",P69="VALID"),"VALID","INVALID - CONTROL / MISSING")))</x:f>
      </x:c>
    </x:row>
    <x:row r="70">
      <x:c r="A70" s="21"/>
      <x:c r="B70" s="21"/>
      <x:c r="C70" s="21"/>
      <x:c r="D70" s="21"/>
      <x:c r="E70" s="21"/>
      <x:c r="F70" s="21"/>
      <x:c r="G70" s="21"/>
      <x:c r="H70" s="21"/>
      <x:c r="I70" s="21"/>
      <x:c r="J70" s="21"/>
      <x:c r="K70" s="21"/>
      <x:c r="L70" s="25" t="str">
        <x:f>IF(C70="","",IF(OR(EXACT(C70,"BUYER"),EXACT(C70,"MATERIAL JOB"),EXACT(C70,"BUYING STAGE"),EXACT(C70,"IMPLEMENTATION"),EXACT(C70,"SECURITY / PROCUREMENT"),EXACT(C70,"SWITCHING / EXIT")),"VALID","INVALID"))</x:f>
      </x:c>
      <x:c r="M70" s="25" t="str">
        <x:f>IF(D70="","",IF(OR(EXACT(D70,"FIRST-PARTY PRODUCT PAGE"),EXACT(D70,"PRICING / CONTRACT"),EXACT(D70,"SECURITY / TRUST CENTER"),EXACT(D70,"IMPLEMENTATION / DOCUMENTATION"),EXACT(D70,"MARKETPLACE / DIRECTORY"),EXACT(D70,"BUYER / SALES EVIDENCE"),EXACT(D70,"REVIEW / COMMUNITY"),EXACT(D70,"AUTHORITY / STANDARD"),EXACT(D70,"INTERNAL DECISION RECORD")),"VALID","INVALID"))</x:f>
      </x:c>
      <x:c r="N70" s="25" t="str">
        <x:f>IF(F70="","",IF(OR(EXACT(F70,"OBSERVED"),EXACT(F70,"INFERRED"),EXACT(F70,"UNRESOLVED")),"VALID","INVALID"))</x:f>
      </x:c>
      <x:c r="O70" s="25" t="str">
        <x:f>IF(G70="","",IF(OR(EXACT(G70,"CURRENT"),EXACT(G70,"STALE"),EXACT(G70,"NOT CHECKED")),"VALID","INVALID"))</x:f>
      </x:c>
      <x:c r="P70" s="25" t="str">
        <x:f>IF(H70="","",IF(OR(EXACT(H70,"MATCH"),EXACT(H70,"PARTIAL"),EXACT(H70,"NO"),EXACT(H70,"UNKNOWN"),EXACT(H70,"NOT APPLICABLE")),"VALID","INVALID"))</x:f>
      </x:c>
      <x:c r="Q70" s="25" t="str">
        <x:f>IF(A70="","",IF(COUNTIF($A$6:$A$205,A70)&gt;1,"INVALID - DUPLICATE ID",IF(AND(B70&lt;&gt;"",E70&lt;&gt;"",I70&lt;&gt;"",J70&lt;&gt;"",K70&lt;&gt;"",L70="VALID",M70="VALID",N70="VALID",O70="VALID",P70="VALID"),"VALID","INVALID - CONTROL / MISSING")))</x:f>
      </x:c>
    </x:row>
    <x:row r="71">
      <x:c r="A71" s="21"/>
      <x:c r="B71" s="21"/>
      <x:c r="C71" s="21"/>
      <x:c r="D71" s="21"/>
      <x:c r="E71" s="21"/>
      <x:c r="F71" s="21"/>
      <x:c r="G71" s="21"/>
      <x:c r="H71" s="21"/>
      <x:c r="I71" s="21"/>
      <x:c r="J71" s="21"/>
      <x:c r="K71" s="21"/>
      <x:c r="L71" s="25" t="str">
        <x:f>IF(C71="","",IF(OR(EXACT(C71,"BUYER"),EXACT(C71,"MATERIAL JOB"),EXACT(C71,"BUYING STAGE"),EXACT(C71,"IMPLEMENTATION"),EXACT(C71,"SECURITY / PROCUREMENT"),EXACT(C71,"SWITCHING / EXIT")),"VALID","INVALID"))</x:f>
      </x:c>
      <x:c r="M71" s="25" t="str">
        <x:f>IF(D71="","",IF(OR(EXACT(D71,"FIRST-PARTY PRODUCT PAGE"),EXACT(D71,"PRICING / CONTRACT"),EXACT(D71,"SECURITY / TRUST CENTER"),EXACT(D71,"IMPLEMENTATION / DOCUMENTATION"),EXACT(D71,"MARKETPLACE / DIRECTORY"),EXACT(D71,"BUYER / SALES EVIDENCE"),EXACT(D71,"REVIEW / COMMUNITY"),EXACT(D71,"AUTHORITY / STANDARD"),EXACT(D71,"INTERNAL DECISION RECORD")),"VALID","INVALID"))</x:f>
      </x:c>
      <x:c r="N71" s="25" t="str">
        <x:f>IF(F71="","",IF(OR(EXACT(F71,"OBSERVED"),EXACT(F71,"INFERRED"),EXACT(F71,"UNRESOLVED")),"VALID","INVALID"))</x:f>
      </x:c>
      <x:c r="O71" s="25" t="str">
        <x:f>IF(G71="","",IF(OR(EXACT(G71,"CURRENT"),EXACT(G71,"STALE"),EXACT(G71,"NOT CHECKED")),"VALID","INVALID"))</x:f>
      </x:c>
      <x:c r="P71" s="25" t="str">
        <x:f>IF(H71="","",IF(OR(EXACT(H71,"MATCH"),EXACT(H71,"PARTIAL"),EXACT(H71,"NO"),EXACT(H71,"UNKNOWN"),EXACT(H71,"NOT APPLICABLE")),"VALID","INVALID"))</x:f>
      </x:c>
      <x:c r="Q71" s="25" t="str">
        <x:f>IF(A71="","",IF(COUNTIF($A$6:$A$205,A71)&gt;1,"INVALID - DUPLICATE ID",IF(AND(B71&lt;&gt;"",E71&lt;&gt;"",I71&lt;&gt;"",J71&lt;&gt;"",K71&lt;&gt;"",L71="VALID",M71="VALID",N71="VALID",O71="VALID",P71="VALID"),"VALID","INVALID - CONTROL / MISSING")))</x:f>
      </x:c>
    </x:row>
    <x:row r="72">
      <x:c r="A72" s="21"/>
      <x:c r="B72" s="21"/>
      <x:c r="C72" s="21"/>
      <x:c r="D72" s="21"/>
      <x:c r="E72" s="21"/>
      <x:c r="F72" s="21"/>
      <x:c r="G72" s="21"/>
      <x:c r="H72" s="21"/>
      <x:c r="I72" s="21"/>
      <x:c r="J72" s="21"/>
      <x:c r="K72" s="21"/>
      <x:c r="L72" s="25" t="str">
        <x:f>IF(C72="","",IF(OR(EXACT(C72,"BUYER"),EXACT(C72,"MATERIAL JOB"),EXACT(C72,"BUYING STAGE"),EXACT(C72,"IMPLEMENTATION"),EXACT(C72,"SECURITY / PROCUREMENT"),EXACT(C72,"SWITCHING / EXIT")),"VALID","INVALID"))</x:f>
      </x:c>
      <x:c r="M72" s="25" t="str">
        <x:f>IF(D72="","",IF(OR(EXACT(D72,"FIRST-PARTY PRODUCT PAGE"),EXACT(D72,"PRICING / CONTRACT"),EXACT(D72,"SECURITY / TRUST CENTER"),EXACT(D72,"IMPLEMENTATION / DOCUMENTATION"),EXACT(D72,"MARKETPLACE / DIRECTORY"),EXACT(D72,"BUYER / SALES EVIDENCE"),EXACT(D72,"REVIEW / COMMUNITY"),EXACT(D72,"AUTHORITY / STANDARD"),EXACT(D72,"INTERNAL DECISION RECORD")),"VALID","INVALID"))</x:f>
      </x:c>
      <x:c r="N72" s="25" t="str">
        <x:f>IF(F72="","",IF(OR(EXACT(F72,"OBSERVED"),EXACT(F72,"INFERRED"),EXACT(F72,"UNRESOLVED")),"VALID","INVALID"))</x:f>
      </x:c>
      <x:c r="O72" s="25" t="str">
        <x:f>IF(G72="","",IF(OR(EXACT(G72,"CURRENT"),EXACT(G72,"STALE"),EXACT(G72,"NOT CHECKED")),"VALID","INVALID"))</x:f>
      </x:c>
      <x:c r="P72" s="25" t="str">
        <x:f>IF(H72="","",IF(OR(EXACT(H72,"MATCH"),EXACT(H72,"PARTIAL"),EXACT(H72,"NO"),EXACT(H72,"UNKNOWN"),EXACT(H72,"NOT APPLICABLE")),"VALID","INVALID"))</x:f>
      </x:c>
      <x:c r="Q72" s="25" t="str">
        <x:f>IF(A72="","",IF(COUNTIF($A$6:$A$205,A72)&gt;1,"INVALID - DUPLICATE ID",IF(AND(B72&lt;&gt;"",E72&lt;&gt;"",I72&lt;&gt;"",J72&lt;&gt;"",K72&lt;&gt;"",L72="VALID",M72="VALID",N72="VALID",O72="VALID",P72="VALID"),"VALID","INVALID - CONTROL / MISSING")))</x:f>
      </x:c>
    </x:row>
    <x:row r="73">
      <x:c r="A73" s="21"/>
      <x:c r="B73" s="21"/>
      <x:c r="C73" s="21"/>
      <x:c r="D73" s="21"/>
      <x:c r="E73" s="21"/>
      <x:c r="F73" s="21"/>
      <x:c r="G73" s="21"/>
      <x:c r="H73" s="21"/>
      <x:c r="I73" s="21"/>
      <x:c r="J73" s="21"/>
      <x:c r="K73" s="21"/>
      <x:c r="L73" s="25" t="str">
        <x:f>IF(C73="","",IF(OR(EXACT(C73,"BUYER"),EXACT(C73,"MATERIAL JOB"),EXACT(C73,"BUYING STAGE"),EXACT(C73,"IMPLEMENTATION"),EXACT(C73,"SECURITY / PROCUREMENT"),EXACT(C73,"SWITCHING / EXIT")),"VALID","INVALID"))</x:f>
      </x:c>
      <x:c r="M73" s="25" t="str">
        <x:f>IF(D73="","",IF(OR(EXACT(D73,"FIRST-PARTY PRODUCT PAGE"),EXACT(D73,"PRICING / CONTRACT"),EXACT(D73,"SECURITY / TRUST CENTER"),EXACT(D73,"IMPLEMENTATION / DOCUMENTATION"),EXACT(D73,"MARKETPLACE / DIRECTORY"),EXACT(D73,"BUYER / SALES EVIDENCE"),EXACT(D73,"REVIEW / COMMUNITY"),EXACT(D73,"AUTHORITY / STANDARD"),EXACT(D73,"INTERNAL DECISION RECORD")),"VALID","INVALID"))</x:f>
      </x:c>
      <x:c r="N73" s="25" t="str">
        <x:f>IF(F73="","",IF(OR(EXACT(F73,"OBSERVED"),EXACT(F73,"INFERRED"),EXACT(F73,"UNRESOLVED")),"VALID","INVALID"))</x:f>
      </x:c>
      <x:c r="O73" s="25" t="str">
        <x:f>IF(G73="","",IF(OR(EXACT(G73,"CURRENT"),EXACT(G73,"STALE"),EXACT(G73,"NOT CHECKED")),"VALID","INVALID"))</x:f>
      </x:c>
      <x:c r="P73" s="25" t="str">
        <x:f>IF(H73="","",IF(OR(EXACT(H73,"MATCH"),EXACT(H73,"PARTIAL"),EXACT(H73,"NO"),EXACT(H73,"UNKNOWN"),EXACT(H73,"NOT APPLICABLE")),"VALID","INVALID"))</x:f>
      </x:c>
      <x:c r="Q73" s="25" t="str">
        <x:f>IF(A73="","",IF(COUNTIF($A$6:$A$205,A73)&gt;1,"INVALID - DUPLICATE ID",IF(AND(B73&lt;&gt;"",E73&lt;&gt;"",I73&lt;&gt;"",J73&lt;&gt;"",K73&lt;&gt;"",L73="VALID",M73="VALID",N73="VALID",O73="VALID",P73="VALID"),"VALID","INVALID - CONTROL / MISSING")))</x:f>
      </x:c>
    </x:row>
    <x:row r="74">
      <x:c r="A74" s="21"/>
      <x:c r="B74" s="21"/>
      <x:c r="C74" s="21"/>
      <x:c r="D74" s="21"/>
      <x:c r="E74" s="21"/>
      <x:c r="F74" s="21"/>
      <x:c r="G74" s="21"/>
      <x:c r="H74" s="21"/>
      <x:c r="I74" s="21"/>
      <x:c r="J74" s="21"/>
      <x:c r="K74" s="21"/>
      <x:c r="L74" s="25" t="str">
        <x:f>IF(C74="","",IF(OR(EXACT(C74,"BUYER"),EXACT(C74,"MATERIAL JOB"),EXACT(C74,"BUYING STAGE"),EXACT(C74,"IMPLEMENTATION"),EXACT(C74,"SECURITY / PROCUREMENT"),EXACT(C74,"SWITCHING / EXIT")),"VALID","INVALID"))</x:f>
      </x:c>
      <x:c r="M74" s="25" t="str">
        <x:f>IF(D74="","",IF(OR(EXACT(D74,"FIRST-PARTY PRODUCT PAGE"),EXACT(D74,"PRICING / CONTRACT"),EXACT(D74,"SECURITY / TRUST CENTER"),EXACT(D74,"IMPLEMENTATION / DOCUMENTATION"),EXACT(D74,"MARKETPLACE / DIRECTORY"),EXACT(D74,"BUYER / SALES EVIDENCE"),EXACT(D74,"REVIEW / COMMUNITY"),EXACT(D74,"AUTHORITY / STANDARD"),EXACT(D74,"INTERNAL DECISION RECORD")),"VALID","INVALID"))</x:f>
      </x:c>
      <x:c r="N74" s="25" t="str">
        <x:f>IF(F74="","",IF(OR(EXACT(F74,"OBSERVED"),EXACT(F74,"INFERRED"),EXACT(F74,"UNRESOLVED")),"VALID","INVALID"))</x:f>
      </x:c>
      <x:c r="O74" s="25" t="str">
        <x:f>IF(G74="","",IF(OR(EXACT(G74,"CURRENT"),EXACT(G74,"STALE"),EXACT(G74,"NOT CHECKED")),"VALID","INVALID"))</x:f>
      </x:c>
      <x:c r="P74" s="25" t="str">
        <x:f>IF(H74="","",IF(OR(EXACT(H74,"MATCH"),EXACT(H74,"PARTIAL"),EXACT(H74,"NO"),EXACT(H74,"UNKNOWN"),EXACT(H74,"NOT APPLICABLE")),"VALID","INVALID"))</x:f>
      </x:c>
      <x:c r="Q74" s="25" t="str">
        <x:f>IF(A74="","",IF(COUNTIF($A$6:$A$205,A74)&gt;1,"INVALID - DUPLICATE ID",IF(AND(B74&lt;&gt;"",E74&lt;&gt;"",I74&lt;&gt;"",J74&lt;&gt;"",K74&lt;&gt;"",L74="VALID",M74="VALID",N74="VALID",O74="VALID",P74="VALID"),"VALID","INVALID - CONTROL / MISSING")))</x:f>
      </x:c>
    </x:row>
    <x:row r="75">
      <x:c r="A75" s="21"/>
      <x:c r="B75" s="21"/>
      <x:c r="C75" s="21"/>
      <x:c r="D75" s="21"/>
      <x:c r="E75" s="21"/>
      <x:c r="F75" s="21"/>
      <x:c r="G75" s="21"/>
      <x:c r="H75" s="21"/>
      <x:c r="I75" s="21"/>
      <x:c r="J75" s="21"/>
      <x:c r="K75" s="21"/>
      <x:c r="L75" s="25" t="str">
        <x:f>IF(C75="","",IF(OR(EXACT(C75,"BUYER"),EXACT(C75,"MATERIAL JOB"),EXACT(C75,"BUYING STAGE"),EXACT(C75,"IMPLEMENTATION"),EXACT(C75,"SECURITY / PROCUREMENT"),EXACT(C75,"SWITCHING / EXIT")),"VALID","INVALID"))</x:f>
      </x:c>
      <x:c r="M75" s="25" t="str">
        <x:f>IF(D75="","",IF(OR(EXACT(D75,"FIRST-PARTY PRODUCT PAGE"),EXACT(D75,"PRICING / CONTRACT"),EXACT(D75,"SECURITY / TRUST CENTER"),EXACT(D75,"IMPLEMENTATION / DOCUMENTATION"),EXACT(D75,"MARKETPLACE / DIRECTORY"),EXACT(D75,"BUYER / SALES EVIDENCE"),EXACT(D75,"REVIEW / COMMUNITY"),EXACT(D75,"AUTHORITY / STANDARD"),EXACT(D75,"INTERNAL DECISION RECORD")),"VALID","INVALID"))</x:f>
      </x:c>
      <x:c r="N75" s="25" t="str">
        <x:f>IF(F75="","",IF(OR(EXACT(F75,"OBSERVED"),EXACT(F75,"INFERRED"),EXACT(F75,"UNRESOLVED")),"VALID","INVALID"))</x:f>
      </x:c>
      <x:c r="O75" s="25" t="str">
        <x:f>IF(G75="","",IF(OR(EXACT(G75,"CURRENT"),EXACT(G75,"STALE"),EXACT(G75,"NOT CHECKED")),"VALID","INVALID"))</x:f>
      </x:c>
      <x:c r="P75" s="25" t="str">
        <x:f>IF(H75="","",IF(OR(EXACT(H75,"MATCH"),EXACT(H75,"PARTIAL"),EXACT(H75,"NO"),EXACT(H75,"UNKNOWN"),EXACT(H75,"NOT APPLICABLE")),"VALID","INVALID"))</x:f>
      </x:c>
      <x:c r="Q75" s="25" t="str">
        <x:f>IF(A75="","",IF(COUNTIF($A$6:$A$205,A75)&gt;1,"INVALID - DUPLICATE ID",IF(AND(B75&lt;&gt;"",E75&lt;&gt;"",I75&lt;&gt;"",J75&lt;&gt;"",K75&lt;&gt;"",L75="VALID",M75="VALID",N75="VALID",O75="VALID",P75="VALID"),"VALID","INVALID - CONTROL / MISSING")))</x:f>
      </x:c>
    </x:row>
    <x:row r="76">
      <x:c r="A76" s="21"/>
      <x:c r="B76" s="21"/>
      <x:c r="C76" s="21"/>
      <x:c r="D76" s="21"/>
      <x:c r="E76" s="21"/>
      <x:c r="F76" s="21"/>
      <x:c r="G76" s="21"/>
      <x:c r="H76" s="21"/>
      <x:c r="I76" s="21"/>
      <x:c r="J76" s="21"/>
      <x:c r="K76" s="21"/>
      <x:c r="L76" s="25" t="str">
        <x:f>IF(C76="","",IF(OR(EXACT(C76,"BUYER"),EXACT(C76,"MATERIAL JOB"),EXACT(C76,"BUYING STAGE"),EXACT(C76,"IMPLEMENTATION"),EXACT(C76,"SECURITY / PROCUREMENT"),EXACT(C76,"SWITCHING / EXIT")),"VALID","INVALID"))</x:f>
      </x:c>
      <x:c r="M76" s="25" t="str">
        <x:f>IF(D76="","",IF(OR(EXACT(D76,"FIRST-PARTY PRODUCT PAGE"),EXACT(D76,"PRICING / CONTRACT"),EXACT(D76,"SECURITY / TRUST CENTER"),EXACT(D76,"IMPLEMENTATION / DOCUMENTATION"),EXACT(D76,"MARKETPLACE / DIRECTORY"),EXACT(D76,"BUYER / SALES EVIDENCE"),EXACT(D76,"REVIEW / COMMUNITY"),EXACT(D76,"AUTHORITY / STANDARD"),EXACT(D76,"INTERNAL DECISION RECORD")),"VALID","INVALID"))</x:f>
      </x:c>
      <x:c r="N76" s="25" t="str">
        <x:f>IF(F76="","",IF(OR(EXACT(F76,"OBSERVED"),EXACT(F76,"INFERRED"),EXACT(F76,"UNRESOLVED")),"VALID","INVALID"))</x:f>
      </x:c>
      <x:c r="O76" s="25" t="str">
        <x:f>IF(G76="","",IF(OR(EXACT(G76,"CURRENT"),EXACT(G76,"STALE"),EXACT(G76,"NOT CHECKED")),"VALID","INVALID"))</x:f>
      </x:c>
      <x:c r="P76" s="25" t="str">
        <x:f>IF(H76="","",IF(OR(EXACT(H76,"MATCH"),EXACT(H76,"PARTIAL"),EXACT(H76,"NO"),EXACT(H76,"UNKNOWN"),EXACT(H76,"NOT APPLICABLE")),"VALID","INVALID"))</x:f>
      </x:c>
      <x:c r="Q76" s="25" t="str">
        <x:f>IF(A76="","",IF(COUNTIF($A$6:$A$205,A76)&gt;1,"INVALID - DUPLICATE ID",IF(AND(B76&lt;&gt;"",E76&lt;&gt;"",I76&lt;&gt;"",J76&lt;&gt;"",K76&lt;&gt;"",L76="VALID",M76="VALID",N76="VALID",O76="VALID",P76="VALID"),"VALID","INVALID - CONTROL / MISSING")))</x:f>
      </x:c>
    </x:row>
    <x:row r="77">
      <x:c r="A77" s="21"/>
      <x:c r="B77" s="21"/>
      <x:c r="C77" s="21"/>
      <x:c r="D77" s="21"/>
      <x:c r="E77" s="21"/>
      <x:c r="F77" s="21"/>
      <x:c r="G77" s="21"/>
      <x:c r="H77" s="21"/>
      <x:c r="I77" s="21"/>
      <x:c r="J77" s="21"/>
      <x:c r="K77" s="21"/>
      <x:c r="L77" s="25" t="str">
        <x:f>IF(C77="","",IF(OR(EXACT(C77,"BUYER"),EXACT(C77,"MATERIAL JOB"),EXACT(C77,"BUYING STAGE"),EXACT(C77,"IMPLEMENTATION"),EXACT(C77,"SECURITY / PROCUREMENT"),EXACT(C77,"SWITCHING / EXIT")),"VALID","INVALID"))</x:f>
      </x:c>
      <x:c r="M77" s="25" t="str">
        <x:f>IF(D77="","",IF(OR(EXACT(D77,"FIRST-PARTY PRODUCT PAGE"),EXACT(D77,"PRICING / CONTRACT"),EXACT(D77,"SECURITY / TRUST CENTER"),EXACT(D77,"IMPLEMENTATION / DOCUMENTATION"),EXACT(D77,"MARKETPLACE / DIRECTORY"),EXACT(D77,"BUYER / SALES EVIDENCE"),EXACT(D77,"REVIEW / COMMUNITY"),EXACT(D77,"AUTHORITY / STANDARD"),EXACT(D77,"INTERNAL DECISION RECORD")),"VALID","INVALID"))</x:f>
      </x:c>
      <x:c r="N77" s="25" t="str">
        <x:f>IF(F77="","",IF(OR(EXACT(F77,"OBSERVED"),EXACT(F77,"INFERRED"),EXACT(F77,"UNRESOLVED")),"VALID","INVALID"))</x:f>
      </x:c>
      <x:c r="O77" s="25" t="str">
        <x:f>IF(G77="","",IF(OR(EXACT(G77,"CURRENT"),EXACT(G77,"STALE"),EXACT(G77,"NOT CHECKED")),"VALID","INVALID"))</x:f>
      </x:c>
      <x:c r="P77" s="25" t="str">
        <x:f>IF(H77="","",IF(OR(EXACT(H77,"MATCH"),EXACT(H77,"PARTIAL"),EXACT(H77,"NO"),EXACT(H77,"UNKNOWN"),EXACT(H77,"NOT APPLICABLE")),"VALID","INVALID"))</x:f>
      </x:c>
      <x:c r="Q77" s="25" t="str">
        <x:f>IF(A77="","",IF(COUNTIF($A$6:$A$205,A77)&gt;1,"INVALID - DUPLICATE ID",IF(AND(B77&lt;&gt;"",E77&lt;&gt;"",I77&lt;&gt;"",J77&lt;&gt;"",K77&lt;&gt;"",L77="VALID",M77="VALID",N77="VALID",O77="VALID",P77="VALID"),"VALID","INVALID - CONTROL / MISSING")))</x:f>
      </x:c>
    </x:row>
    <x:row r="78">
      <x:c r="A78" s="21"/>
      <x:c r="B78" s="21"/>
      <x:c r="C78" s="21"/>
      <x:c r="D78" s="21"/>
      <x:c r="E78" s="21"/>
      <x:c r="F78" s="21"/>
      <x:c r="G78" s="21"/>
      <x:c r="H78" s="21"/>
      <x:c r="I78" s="21"/>
      <x:c r="J78" s="21"/>
      <x:c r="K78" s="21"/>
      <x:c r="L78" s="25" t="str">
        <x:f>IF(C78="","",IF(OR(EXACT(C78,"BUYER"),EXACT(C78,"MATERIAL JOB"),EXACT(C78,"BUYING STAGE"),EXACT(C78,"IMPLEMENTATION"),EXACT(C78,"SECURITY / PROCUREMENT"),EXACT(C78,"SWITCHING / EXIT")),"VALID","INVALID"))</x:f>
      </x:c>
      <x:c r="M78" s="25" t="str">
        <x:f>IF(D78="","",IF(OR(EXACT(D78,"FIRST-PARTY PRODUCT PAGE"),EXACT(D78,"PRICING / CONTRACT"),EXACT(D78,"SECURITY / TRUST CENTER"),EXACT(D78,"IMPLEMENTATION / DOCUMENTATION"),EXACT(D78,"MARKETPLACE / DIRECTORY"),EXACT(D78,"BUYER / SALES EVIDENCE"),EXACT(D78,"REVIEW / COMMUNITY"),EXACT(D78,"AUTHORITY / STANDARD"),EXACT(D78,"INTERNAL DECISION RECORD")),"VALID","INVALID"))</x:f>
      </x:c>
      <x:c r="N78" s="25" t="str">
        <x:f>IF(F78="","",IF(OR(EXACT(F78,"OBSERVED"),EXACT(F78,"INFERRED"),EXACT(F78,"UNRESOLVED")),"VALID","INVALID"))</x:f>
      </x:c>
      <x:c r="O78" s="25" t="str">
        <x:f>IF(G78="","",IF(OR(EXACT(G78,"CURRENT"),EXACT(G78,"STALE"),EXACT(G78,"NOT CHECKED")),"VALID","INVALID"))</x:f>
      </x:c>
      <x:c r="P78" s="25" t="str">
        <x:f>IF(H78="","",IF(OR(EXACT(H78,"MATCH"),EXACT(H78,"PARTIAL"),EXACT(H78,"NO"),EXACT(H78,"UNKNOWN"),EXACT(H78,"NOT APPLICABLE")),"VALID","INVALID"))</x:f>
      </x:c>
      <x:c r="Q78" s="25" t="str">
        <x:f>IF(A78="","",IF(COUNTIF($A$6:$A$205,A78)&gt;1,"INVALID - DUPLICATE ID",IF(AND(B78&lt;&gt;"",E78&lt;&gt;"",I78&lt;&gt;"",J78&lt;&gt;"",K78&lt;&gt;"",L78="VALID",M78="VALID",N78="VALID",O78="VALID",P78="VALID"),"VALID","INVALID - CONTROL / MISSING")))</x:f>
      </x:c>
    </x:row>
    <x:row r="79">
      <x:c r="A79" s="21"/>
      <x:c r="B79" s="21"/>
      <x:c r="C79" s="21"/>
      <x:c r="D79" s="21"/>
      <x:c r="E79" s="21"/>
      <x:c r="F79" s="21"/>
      <x:c r="G79" s="21"/>
      <x:c r="H79" s="21"/>
      <x:c r="I79" s="21"/>
      <x:c r="J79" s="21"/>
      <x:c r="K79" s="21"/>
      <x:c r="L79" s="25" t="str">
        <x:f>IF(C79="","",IF(OR(EXACT(C79,"BUYER"),EXACT(C79,"MATERIAL JOB"),EXACT(C79,"BUYING STAGE"),EXACT(C79,"IMPLEMENTATION"),EXACT(C79,"SECURITY / PROCUREMENT"),EXACT(C79,"SWITCHING / EXIT")),"VALID","INVALID"))</x:f>
      </x:c>
      <x:c r="M79" s="25" t="str">
        <x:f>IF(D79="","",IF(OR(EXACT(D79,"FIRST-PARTY PRODUCT PAGE"),EXACT(D79,"PRICING / CONTRACT"),EXACT(D79,"SECURITY / TRUST CENTER"),EXACT(D79,"IMPLEMENTATION / DOCUMENTATION"),EXACT(D79,"MARKETPLACE / DIRECTORY"),EXACT(D79,"BUYER / SALES EVIDENCE"),EXACT(D79,"REVIEW / COMMUNITY"),EXACT(D79,"AUTHORITY / STANDARD"),EXACT(D79,"INTERNAL DECISION RECORD")),"VALID","INVALID"))</x:f>
      </x:c>
      <x:c r="N79" s="25" t="str">
        <x:f>IF(F79="","",IF(OR(EXACT(F79,"OBSERVED"),EXACT(F79,"INFERRED"),EXACT(F79,"UNRESOLVED")),"VALID","INVALID"))</x:f>
      </x:c>
      <x:c r="O79" s="25" t="str">
        <x:f>IF(G79="","",IF(OR(EXACT(G79,"CURRENT"),EXACT(G79,"STALE"),EXACT(G79,"NOT CHECKED")),"VALID","INVALID"))</x:f>
      </x:c>
      <x:c r="P79" s="25" t="str">
        <x:f>IF(H79="","",IF(OR(EXACT(H79,"MATCH"),EXACT(H79,"PARTIAL"),EXACT(H79,"NO"),EXACT(H79,"UNKNOWN"),EXACT(H79,"NOT APPLICABLE")),"VALID","INVALID"))</x:f>
      </x:c>
      <x:c r="Q79" s="25" t="str">
        <x:f>IF(A79="","",IF(COUNTIF($A$6:$A$205,A79)&gt;1,"INVALID - DUPLICATE ID",IF(AND(B79&lt;&gt;"",E79&lt;&gt;"",I79&lt;&gt;"",J79&lt;&gt;"",K79&lt;&gt;"",L79="VALID",M79="VALID",N79="VALID",O79="VALID",P79="VALID"),"VALID","INVALID - CONTROL / MISSING")))</x:f>
      </x:c>
    </x:row>
    <x:row r="80">
      <x:c r="A80" s="21"/>
      <x:c r="B80" s="21"/>
      <x:c r="C80" s="21"/>
      <x:c r="D80" s="21"/>
      <x:c r="E80" s="21"/>
      <x:c r="F80" s="21"/>
      <x:c r="G80" s="21"/>
      <x:c r="H80" s="21"/>
      <x:c r="I80" s="21"/>
      <x:c r="J80" s="21"/>
      <x:c r="K80" s="21"/>
      <x:c r="L80" s="25" t="str">
        <x:f>IF(C80="","",IF(OR(EXACT(C80,"BUYER"),EXACT(C80,"MATERIAL JOB"),EXACT(C80,"BUYING STAGE"),EXACT(C80,"IMPLEMENTATION"),EXACT(C80,"SECURITY / PROCUREMENT"),EXACT(C80,"SWITCHING / EXIT")),"VALID","INVALID"))</x:f>
      </x:c>
      <x:c r="M80" s="25" t="str">
        <x:f>IF(D80="","",IF(OR(EXACT(D80,"FIRST-PARTY PRODUCT PAGE"),EXACT(D80,"PRICING / CONTRACT"),EXACT(D80,"SECURITY / TRUST CENTER"),EXACT(D80,"IMPLEMENTATION / DOCUMENTATION"),EXACT(D80,"MARKETPLACE / DIRECTORY"),EXACT(D80,"BUYER / SALES EVIDENCE"),EXACT(D80,"REVIEW / COMMUNITY"),EXACT(D80,"AUTHORITY / STANDARD"),EXACT(D80,"INTERNAL DECISION RECORD")),"VALID","INVALID"))</x:f>
      </x:c>
      <x:c r="N80" s="25" t="str">
        <x:f>IF(F80="","",IF(OR(EXACT(F80,"OBSERVED"),EXACT(F80,"INFERRED"),EXACT(F80,"UNRESOLVED")),"VALID","INVALID"))</x:f>
      </x:c>
      <x:c r="O80" s="25" t="str">
        <x:f>IF(G80="","",IF(OR(EXACT(G80,"CURRENT"),EXACT(G80,"STALE"),EXACT(G80,"NOT CHECKED")),"VALID","INVALID"))</x:f>
      </x:c>
      <x:c r="P80" s="25" t="str">
        <x:f>IF(H80="","",IF(OR(EXACT(H80,"MATCH"),EXACT(H80,"PARTIAL"),EXACT(H80,"NO"),EXACT(H80,"UNKNOWN"),EXACT(H80,"NOT APPLICABLE")),"VALID","INVALID"))</x:f>
      </x:c>
      <x:c r="Q80" s="25" t="str">
        <x:f>IF(A80="","",IF(COUNTIF($A$6:$A$205,A80)&gt;1,"INVALID - DUPLICATE ID",IF(AND(B80&lt;&gt;"",E80&lt;&gt;"",I80&lt;&gt;"",J80&lt;&gt;"",K80&lt;&gt;"",L80="VALID",M80="VALID",N80="VALID",O80="VALID",P80="VALID"),"VALID","INVALID - CONTROL / MISSING")))</x:f>
      </x:c>
    </x:row>
    <x:row r="81">
      <x:c r="A81" s="21"/>
      <x:c r="B81" s="21"/>
      <x:c r="C81" s="21"/>
      <x:c r="D81" s="21"/>
      <x:c r="E81" s="21"/>
      <x:c r="F81" s="21"/>
      <x:c r="G81" s="21"/>
      <x:c r="H81" s="21"/>
      <x:c r="I81" s="21"/>
      <x:c r="J81" s="21"/>
      <x:c r="K81" s="21"/>
      <x:c r="L81" s="25" t="str">
        <x:f>IF(C81="","",IF(OR(EXACT(C81,"BUYER"),EXACT(C81,"MATERIAL JOB"),EXACT(C81,"BUYING STAGE"),EXACT(C81,"IMPLEMENTATION"),EXACT(C81,"SECURITY / PROCUREMENT"),EXACT(C81,"SWITCHING / EXIT")),"VALID","INVALID"))</x:f>
      </x:c>
      <x:c r="M81" s="25" t="str">
        <x:f>IF(D81="","",IF(OR(EXACT(D81,"FIRST-PARTY PRODUCT PAGE"),EXACT(D81,"PRICING / CONTRACT"),EXACT(D81,"SECURITY / TRUST CENTER"),EXACT(D81,"IMPLEMENTATION / DOCUMENTATION"),EXACT(D81,"MARKETPLACE / DIRECTORY"),EXACT(D81,"BUYER / SALES EVIDENCE"),EXACT(D81,"REVIEW / COMMUNITY"),EXACT(D81,"AUTHORITY / STANDARD"),EXACT(D81,"INTERNAL DECISION RECORD")),"VALID","INVALID"))</x:f>
      </x:c>
      <x:c r="N81" s="25" t="str">
        <x:f>IF(F81="","",IF(OR(EXACT(F81,"OBSERVED"),EXACT(F81,"INFERRED"),EXACT(F81,"UNRESOLVED")),"VALID","INVALID"))</x:f>
      </x:c>
      <x:c r="O81" s="25" t="str">
        <x:f>IF(G81="","",IF(OR(EXACT(G81,"CURRENT"),EXACT(G81,"STALE"),EXACT(G81,"NOT CHECKED")),"VALID","INVALID"))</x:f>
      </x:c>
      <x:c r="P81" s="25" t="str">
        <x:f>IF(H81="","",IF(OR(EXACT(H81,"MATCH"),EXACT(H81,"PARTIAL"),EXACT(H81,"NO"),EXACT(H81,"UNKNOWN"),EXACT(H81,"NOT APPLICABLE")),"VALID","INVALID"))</x:f>
      </x:c>
      <x:c r="Q81" s="25" t="str">
        <x:f>IF(A81="","",IF(COUNTIF($A$6:$A$205,A81)&gt;1,"INVALID - DUPLICATE ID",IF(AND(B81&lt;&gt;"",E81&lt;&gt;"",I81&lt;&gt;"",J81&lt;&gt;"",K81&lt;&gt;"",L81="VALID",M81="VALID",N81="VALID",O81="VALID",P81="VALID"),"VALID","INVALID - CONTROL / MISSING")))</x:f>
      </x:c>
    </x:row>
    <x:row r="82">
      <x:c r="A82" s="21"/>
      <x:c r="B82" s="21"/>
      <x:c r="C82" s="21"/>
      <x:c r="D82" s="21"/>
      <x:c r="E82" s="21"/>
      <x:c r="F82" s="21"/>
      <x:c r="G82" s="21"/>
      <x:c r="H82" s="21"/>
      <x:c r="I82" s="21"/>
      <x:c r="J82" s="21"/>
      <x:c r="K82" s="21"/>
      <x:c r="L82" s="25" t="str">
        <x:f>IF(C82="","",IF(OR(EXACT(C82,"BUYER"),EXACT(C82,"MATERIAL JOB"),EXACT(C82,"BUYING STAGE"),EXACT(C82,"IMPLEMENTATION"),EXACT(C82,"SECURITY / PROCUREMENT"),EXACT(C82,"SWITCHING / EXIT")),"VALID","INVALID"))</x:f>
      </x:c>
      <x:c r="M82" s="25" t="str">
        <x:f>IF(D82="","",IF(OR(EXACT(D82,"FIRST-PARTY PRODUCT PAGE"),EXACT(D82,"PRICING / CONTRACT"),EXACT(D82,"SECURITY / TRUST CENTER"),EXACT(D82,"IMPLEMENTATION / DOCUMENTATION"),EXACT(D82,"MARKETPLACE / DIRECTORY"),EXACT(D82,"BUYER / SALES EVIDENCE"),EXACT(D82,"REVIEW / COMMUNITY"),EXACT(D82,"AUTHORITY / STANDARD"),EXACT(D82,"INTERNAL DECISION RECORD")),"VALID","INVALID"))</x:f>
      </x:c>
      <x:c r="N82" s="25" t="str">
        <x:f>IF(F82="","",IF(OR(EXACT(F82,"OBSERVED"),EXACT(F82,"INFERRED"),EXACT(F82,"UNRESOLVED")),"VALID","INVALID"))</x:f>
      </x:c>
      <x:c r="O82" s="25" t="str">
        <x:f>IF(G82="","",IF(OR(EXACT(G82,"CURRENT"),EXACT(G82,"STALE"),EXACT(G82,"NOT CHECKED")),"VALID","INVALID"))</x:f>
      </x:c>
      <x:c r="P82" s="25" t="str">
        <x:f>IF(H82="","",IF(OR(EXACT(H82,"MATCH"),EXACT(H82,"PARTIAL"),EXACT(H82,"NO"),EXACT(H82,"UNKNOWN"),EXACT(H82,"NOT APPLICABLE")),"VALID","INVALID"))</x:f>
      </x:c>
      <x:c r="Q82" s="25" t="str">
        <x:f>IF(A82="","",IF(COUNTIF($A$6:$A$205,A82)&gt;1,"INVALID - DUPLICATE ID",IF(AND(B82&lt;&gt;"",E82&lt;&gt;"",I82&lt;&gt;"",J82&lt;&gt;"",K82&lt;&gt;"",L82="VALID",M82="VALID",N82="VALID",O82="VALID",P82="VALID"),"VALID","INVALID - CONTROL / MISSING")))</x:f>
      </x:c>
    </x:row>
    <x:row r="83">
      <x:c r="A83" s="21"/>
      <x:c r="B83" s="21"/>
      <x:c r="C83" s="21"/>
      <x:c r="D83" s="21"/>
      <x:c r="E83" s="21"/>
      <x:c r="F83" s="21"/>
      <x:c r="G83" s="21"/>
      <x:c r="H83" s="21"/>
      <x:c r="I83" s="21"/>
      <x:c r="J83" s="21"/>
      <x:c r="K83" s="21"/>
      <x:c r="L83" s="25" t="str">
        <x:f>IF(C83="","",IF(OR(EXACT(C83,"BUYER"),EXACT(C83,"MATERIAL JOB"),EXACT(C83,"BUYING STAGE"),EXACT(C83,"IMPLEMENTATION"),EXACT(C83,"SECURITY / PROCUREMENT"),EXACT(C83,"SWITCHING / EXIT")),"VALID","INVALID"))</x:f>
      </x:c>
      <x:c r="M83" s="25" t="str">
        <x:f>IF(D83="","",IF(OR(EXACT(D83,"FIRST-PARTY PRODUCT PAGE"),EXACT(D83,"PRICING / CONTRACT"),EXACT(D83,"SECURITY / TRUST CENTER"),EXACT(D83,"IMPLEMENTATION / DOCUMENTATION"),EXACT(D83,"MARKETPLACE / DIRECTORY"),EXACT(D83,"BUYER / SALES EVIDENCE"),EXACT(D83,"REVIEW / COMMUNITY"),EXACT(D83,"AUTHORITY / STANDARD"),EXACT(D83,"INTERNAL DECISION RECORD")),"VALID","INVALID"))</x:f>
      </x:c>
      <x:c r="N83" s="25" t="str">
        <x:f>IF(F83="","",IF(OR(EXACT(F83,"OBSERVED"),EXACT(F83,"INFERRED"),EXACT(F83,"UNRESOLVED")),"VALID","INVALID"))</x:f>
      </x:c>
      <x:c r="O83" s="25" t="str">
        <x:f>IF(G83="","",IF(OR(EXACT(G83,"CURRENT"),EXACT(G83,"STALE"),EXACT(G83,"NOT CHECKED")),"VALID","INVALID"))</x:f>
      </x:c>
      <x:c r="P83" s="25" t="str">
        <x:f>IF(H83="","",IF(OR(EXACT(H83,"MATCH"),EXACT(H83,"PARTIAL"),EXACT(H83,"NO"),EXACT(H83,"UNKNOWN"),EXACT(H83,"NOT APPLICABLE")),"VALID","INVALID"))</x:f>
      </x:c>
      <x:c r="Q83" s="25" t="str">
        <x:f>IF(A83="","",IF(COUNTIF($A$6:$A$205,A83)&gt;1,"INVALID - DUPLICATE ID",IF(AND(B83&lt;&gt;"",E83&lt;&gt;"",I83&lt;&gt;"",J83&lt;&gt;"",K83&lt;&gt;"",L83="VALID",M83="VALID",N83="VALID",O83="VALID",P83="VALID"),"VALID","INVALID - CONTROL / MISSING")))</x:f>
      </x:c>
    </x:row>
    <x:row r="84">
      <x:c r="A84" s="21"/>
      <x:c r="B84" s="21"/>
      <x:c r="C84" s="21"/>
      <x:c r="D84" s="21"/>
      <x:c r="E84" s="21"/>
      <x:c r="F84" s="21"/>
      <x:c r="G84" s="21"/>
      <x:c r="H84" s="21"/>
      <x:c r="I84" s="21"/>
      <x:c r="J84" s="21"/>
      <x:c r="K84" s="21"/>
      <x:c r="L84" s="25" t="str">
        <x:f>IF(C84="","",IF(OR(EXACT(C84,"BUYER"),EXACT(C84,"MATERIAL JOB"),EXACT(C84,"BUYING STAGE"),EXACT(C84,"IMPLEMENTATION"),EXACT(C84,"SECURITY / PROCUREMENT"),EXACT(C84,"SWITCHING / EXIT")),"VALID","INVALID"))</x:f>
      </x:c>
      <x:c r="M84" s="25" t="str">
        <x:f>IF(D84="","",IF(OR(EXACT(D84,"FIRST-PARTY PRODUCT PAGE"),EXACT(D84,"PRICING / CONTRACT"),EXACT(D84,"SECURITY / TRUST CENTER"),EXACT(D84,"IMPLEMENTATION / DOCUMENTATION"),EXACT(D84,"MARKETPLACE / DIRECTORY"),EXACT(D84,"BUYER / SALES EVIDENCE"),EXACT(D84,"REVIEW / COMMUNITY"),EXACT(D84,"AUTHORITY / STANDARD"),EXACT(D84,"INTERNAL DECISION RECORD")),"VALID","INVALID"))</x:f>
      </x:c>
      <x:c r="N84" s="25" t="str">
        <x:f>IF(F84="","",IF(OR(EXACT(F84,"OBSERVED"),EXACT(F84,"INFERRED"),EXACT(F84,"UNRESOLVED")),"VALID","INVALID"))</x:f>
      </x:c>
      <x:c r="O84" s="25" t="str">
        <x:f>IF(G84="","",IF(OR(EXACT(G84,"CURRENT"),EXACT(G84,"STALE"),EXACT(G84,"NOT CHECKED")),"VALID","INVALID"))</x:f>
      </x:c>
      <x:c r="P84" s="25" t="str">
        <x:f>IF(H84="","",IF(OR(EXACT(H84,"MATCH"),EXACT(H84,"PARTIAL"),EXACT(H84,"NO"),EXACT(H84,"UNKNOWN"),EXACT(H84,"NOT APPLICABLE")),"VALID","INVALID"))</x:f>
      </x:c>
      <x:c r="Q84" s="25" t="str">
        <x:f>IF(A84="","",IF(COUNTIF($A$6:$A$205,A84)&gt;1,"INVALID - DUPLICATE ID",IF(AND(B84&lt;&gt;"",E84&lt;&gt;"",I84&lt;&gt;"",J84&lt;&gt;"",K84&lt;&gt;"",L84="VALID",M84="VALID",N84="VALID",O84="VALID",P84="VALID"),"VALID","INVALID - CONTROL / MISSING")))</x:f>
      </x:c>
    </x:row>
    <x:row r="85">
      <x:c r="A85" s="21"/>
      <x:c r="B85" s="21"/>
      <x:c r="C85" s="21"/>
      <x:c r="D85" s="21"/>
      <x:c r="E85" s="21"/>
      <x:c r="F85" s="21"/>
      <x:c r="G85" s="21"/>
      <x:c r="H85" s="21"/>
      <x:c r="I85" s="21"/>
      <x:c r="J85" s="21"/>
      <x:c r="K85" s="21"/>
      <x:c r="L85" s="25" t="str">
        <x:f>IF(C85="","",IF(OR(EXACT(C85,"BUYER"),EXACT(C85,"MATERIAL JOB"),EXACT(C85,"BUYING STAGE"),EXACT(C85,"IMPLEMENTATION"),EXACT(C85,"SECURITY / PROCUREMENT"),EXACT(C85,"SWITCHING / EXIT")),"VALID","INVALID"))</x:f>
      </x:c>
      <x:c r="M85" s="25" t="str">
        <x:f>IF(D85="","",IF(OR(EXACT(D85,"FIRST-PARTY PRODUCT PAGE"),EXACT(D85,"PRICING / CONTRACT"),EXACT(D85,"SECURITY / TRUST CENTER"),EXACT(D85,"IMPLEMENTATION / DOCUMENTATION"),EXACT(D85,"MARKETPLACE / DIRECTORY"),EXACT(D85,"BUYER / SALES EVIDENCE"),EXACT(D85,"REVIEW / COMMUNITY"),EXACT(D85,"AUTHORITY / STANDARD"),EXACT(D85,"INTERNAL DECISION RECORD")),"VALID","INVALID"))</x:f>
      </x:c>
      <x:c r="N85" s="25" t="str">
        <x:f>IF(F85="","",IF(OR(EXACT(F85,"OBSERVED"),EXACT(F85,"INFERRED"),EXACT(F85,"UNRESOLVED")),"VALID","INVALID"))</x:f>
      </x:c>
      <x:c r="O85" s="25" t="str">
        <x:f>IF(G85="","",IF(OR(EXACT(G85,"CURRENT"),EXACT(G85,"STALE"),EXACT(G85,"NOT CHECKED")),"VALID","INVALID"))</x:f>
      </x:c>
      <x:c r="P85" s="25" t="str">
        <x:f>IF(H85="","",IF(OR(EXACT(H85,"MATCH"),EXACT(H85,"PARTIAL"),EXACT(H85,"NO"),EXACT(H85,"UNKNOWN"),EXACT(H85,"NOT APPLICABLE")),"VALID","INVALID"))</x:f>
      </x:c>
      <x:c r="Q85" s="25" t="str">
        <x:f>IF(A85="","",IF(COUNTIF($A$6:$A$205,A85)&gt;1,"INVALID - DUPLICATE ID",IF(AND(B85&lt;&gt;"",E85&lt;&gt;"",I85&lt;&gt;"",J85&lt;&gt;"",K85&lt;&gt;"",L85="VALID",M85="VALID",N85="VALID",O85="VALID",P85="VALID"),"VALID","INVALID - CONTROL / MISSING")))</x:f>
      </x:c>
    </x:row>
    <x:row r="86">
      <x:c r="A86" s="21"/>
      <x:c r="B86" s="21"/>
      <x:c r="C86" s="21"/>
      <x:c r="D86" s="21"/>
      <x:c r="E86" s="21"/>
      <x:c r="F86" s="21"/>
      <x:c r="G86" s="21"/>
      <x:c r="H86" s="21"/>
      <x:c r="I86" s="21"/>
      <x:c r="J86" s="21"/>
      <x:c r="K86" s="21"/>
      <x:c r="L86" s="25" t="str">
        <x:f>IF(C86="","",IF(OR(EXACT(C86,"BUYER"),EXACT(C86,"MATERIAL JOB"),EXACT(C86,"BUYING STAGE"),EXACT(C86,"IMPLEMENTATION"),EXACT(C86,"SECURITY / PROCUREMENT"),EXACT(C86,"SWITCHING / EXIT")),"VALID","INVALID"))</x:f>
      </x:c>
      <x:c r="M86" s="25" t="str">
        <x:f>IF(D86="","",IF(OR(EXACT(D86,"FIRST-PARTY PRODUCT PAGE"),EXACT(D86,"PRICING / CONTRACT"),EXACT(D86,"SECURITY / TRUST CENTER"),EXACT(D86,"IMPLEMENTATION / DOCUMENTATION"),EXACT(D86,"MARKETPLACE / DIRECTORY"),EXACT(D86,"BUYER / SALES EVIDENCE"),EXACT(D86,"REVIEW / COMMUNITY"),EXACT(D86,"AUTHORITY / STANDARD"),EXACT(D86,"INTERNAL DECISION RECORD")),"VALID","INVALID"))</x:f>
      </x:c>
      <x:c r="N86" s="25" t="str">
        <x:f>IF(F86="","",IF(OR(EXACT(F86,"OBSERVED"),EXACT(F86,"INFERRED"),EXACT(F86,"UNRESOLVED")),"VALID","INVALID"))</x:f>
      </x:c>
      <x:c r="O86" s="25" t="str">
        <x:f>IF(G86="","",IF(OR(EXACT(G86,"CURRENT"),EXACT(G86,"STALE"),EXACT(G86,"NOT CHECKED")),"VALID","INVALID"))</x:f>
      </x:c>
      <x:c r="P86" s="25" t="str">
        <x:f>IF(H86="","",IF(OR(EXACT(H86,"MATCH"),EXACT(H86,"PARTIAL"),EXACT(H86,"NO"),EXACT(H86,"UNKNOWN"),EXACT(H86,"NOT APPLICABLE")),"VALID","INVALID"))</x:f>
      </x:c>
      <x:c r="Q86" s="25" t="str">
        <x:f>IF(A86="","",IF(COUNTIF($A$6:$A$205,A86)&gt;1,"INVALID - DUPLICATE ID",IF(AND(B86&lt;&gt;"",E86&lt;&gt;"",I86&lt;&gt;"",J86&lt;&gt;"",K86&lt;&gt;"",L86="VALID",M86="VALID",N86="VALID",O86="VALID",P86="VALID"),"VALID","INVALID - CONTROL / MISSING")))</x:f>
      </x:c>
    </x:row>
    <x:row r="87">
      <x:c r="A87" s="21"/>
      <x:c r="B87" s="21"/>
      <x:c r="C87" s="21"/>
      <x:c r="D87" s="21"/>
      <x:c r="E87" s="21"/>
      <x:c r="F87" s="21"/>
      <x:c r="G87" s="21"/>
      <x:c r="H87" s="21"/>
      <x:c r="I87" s="21"/>
      <x:c r="J87" s="21"/>
      <x:c r="K87" s="21"/>
      <x:c r="L87" s="25" t="str">
        <x:f>IF(C87="","",IF(OR(EXACT(C87,"BUYER"),EXACT(C87,"MATERIAL JOB"),EXACT(C87,"BUYING STAGE"),EXACT(C87,"IMPLEMENTATION"),EXACT(C87,"SECURITY / PROCUREMENT"),EXACT(C87,"SWITCHING / EXIT")),"VALID","INVALID"))</x:f>
      </x:c>
      <x:c r="M87" s="25" t="str">
        <x:f>IF(D87="","",IF(OR(EXACT(D87,"FIRST-PARTY PRODUCT PAGE"),EXACT(D87,"PRICING / CONTRACT"),EXACT(D87,"SECURITY / TRUST CENTER"),EXACT(D87,"IMPLEMENTATION / DOCUMENTATION"),EXACT(D87,"MARKETPLACE / DIRECTORY"),EXACT(D87,"BUYER / SALES EVIDENCE"),EXACT(D87,"REVIEW / COMMUNITY"),EXACT(D87,"AUTHORITY / STANDARD"),EXACT(D87,"INTERNAL DECISION RECORD")),"VALID","INVALID"))</x:f>
      </x:c>
      <x:c r="N87" s="25" t="str">
        <x:f>IF(F87="","",IF(OR(EXACT(F87,"OBSERVED"),EXACT(F87,"INFERRED"),EXACT(F87,"UNRESOLVED")),"VALID","INVALID"))</x:f>
      </x:c>
      <x:c r="O87" s="25" t="str">
        <x:f>IF(G87="","",IF(OR(EXACT(G87,"CURRENT"),EXACT(G87,"STALE"),EXACT(G87,"NOT CHECKED")),"VALID","INVALID"))</x:f>
      </x:c>
      <x:c r="P87" s="25" t="str">
        <x:f>IF(H87="","",IF(OR(EXACT(H87,"MATCH"),EXACT(H87,"PARTIAL"),EXACT(H87,"NO"),EXACT(H87,"UNKNOWN"),EXACT(H87,"NOT APPLICABLE")),"VALID","INVALID"))</x:f>
      </x:c>
      <x:c r="Q87" s="25" t="str">
        <x:f>IF(A87="","",IF(COUNTIF($A$6:$A$205,A87)&gt;1,"INVALID - DUPLICATE ID",IF(AND(B87&lt;&gt;"",E87&lt;&gt;"",I87&lt;&gt;"",J87&lt;&gt;"",K87&lt;&gt;"",L87="VALID",M87="VALID",N87="VALID",O87="VALID",P87="VALID"),"VALID","INVALID - CONTROL / MISSING")))</x:f>
      </x:c>
    </x:row>
    <x:row r="88">
      <x:c r="A88" s="21"/>
      <x:c r="B88" s="21"/>
      <x:c r="C88" s="21"/>
      <x:c r="D88" s="21"/>
      <x:c r="E88" s="21"/>
      <x:c r="F88" s="21"/>
      <x:c r="G88" s="21"/>
      <x:c r="H88" s="21"/>
      <x:c r="I88" s="21"/>
      <x:c r="J88" s="21"/>
      <x:c r="K88" s="21"/>
      <x:c r="L88" s="25" t="str">
        <x:f>IF(C88="","",IF(OR(EXACT(C88,"BUYER"),EXACT(C88,"MATERIAL JOB"),EXACT(C88,"BUYING STAGE"),EXACT(C88,"IMPLEMENTATION"),EXACT(C88,"SECURITY / PROCUREMENT"),EXACT(C88,"SWITCHING / EXIT")),"VALID","INVALID"))</x:f>
      </x:c>
      <x:c r="M88" s="25" t="str">
        <x:f>IF(D88="","",IF(OR(EXACT(D88,"FIRST-PARTY PRODUCT PAGE"),EXACT(D88,"PRICING / CONTRACT"),EXACT(D88,"SECURITY / TRUST CENTER"),EXACT(D88,"IMPLEMENTATION / DOCUMENTATION"),EXACT(D88,"MARKETPLACE / DIRECTORY"),EXACT(D88,"BUYER / SALES EVIDENCE"),EXACT(D88,"REVIEW / COMMUNITY"),EXACT(D88,"AUTHORITY / STANDARD"),EXACT(D88,"INTERNAL DECISION RECORD")),"VALID","INVALID"))</x:f>
      </x:c>
      <x:c r="N88" s="25" t="str">
        <x:f>IF(F88="","",IF(OR(EXACT(F88,"OBSERVED"),EXACT(F88,"INFERRED"),EXACT(F88,"UNRESOLVED")),"VALID","INVALID"))</x:f>
      </x:c>
      <x:c r="O88" s="25" t="str">
        <x:f>IF(G88="","",IF(OR(EXACT(G88,"CURRENT"),EXACT(G88,"STALE"),EXACT(G88,"NOT CHECKED")),"VALID","INVALID"))</x:f>
      </x:c>
      <x:c r="P88" s="25" t="str">
        <x:f>IF(H88="","",IF(OR(EXACT(H88,"MATCH"),EXACT(H88,"PARTIAL"),EXACT(H88,"NO"),EXACT(H88,"UNKNOWN"),EXACT(H88,"NOT APPLICABLE")),"VALID","INVALID"))</x:f>
      </x:c>
      <x:c r="Q88" s="25" t="str">
        <x:f>IF(A88="","",IF(COUNTIF($A$6:$A$205,A88)&gt;1,"INVALID - DUPLICATE ID",IF(AND(B88&lt;&gt;"",E88&lt;&gt;"",I88&lt;&gt;"",J88&lt;&gt;"",K88&lt;&gt;"",L88="VALID",M88="VALID",N88="VALID",O88="VALID",P88="VALID"),"VALID","INVALID - CONTROL / MISSING")))</x:f>
      </x:c>
    </x:row>
    <x:row r="89">
      <x:c r="A89" s="21"/>
      <x:c r="B89" s="21"/>
      <x:c r="C89" s="21"/>
      <x:c r="D89" s="21"/>
      <x:c r="E89" s="21"/>
      <x:c r="F89" s="21"/>
      <x:c r="G89" s="21"/>
      <x:c r="H89" s="21"/>
      <x:c r="I89" s="21"/>
      <x:c r="J89" s="21"/>
      <x:c r="K89" s="21"/>
      <x:c r="L89" s="25" t="str">
        <x:f>IF(C89="","",IF(OR(EXACT(C89,"BUYER"),EXACT(C89,"MATERIAL JOB"),EXACT(C89,"BUYING STAGE"),EXACT(C89,"IMPLEMENTATION"),EXACT(C89,"SECURITY / PROCUREMENT"),EXACT(C89,"SWITCHING / EXIT")),"VALID","INVALID"))</x:f>
      </x:c>
      <x:c r="M89" s="25" t="str">
        <x:f>IF(D89="","",IF(OR(EXACT(D89,"FIRST-PARTY PRODUCT PAGE"),EXACT(D89,"PRICING / CONTRACT"),EXACT(D89,"SECURITY / TRUST CENTER"),EXACT(D89,"IMPLEMENTATION / DOCUMENTATION"),EXACT(D89,"MARKETPLACE / DIRECTORY"),EXACT(D89,"BUYER / SALES EVIDENCE"),EXACT(D89,"REVIEW / COMMUNITY"),EXACT(D89,"AUTHORITY / STANDARD"),EXACT(D89,"INTERNAL DECISION RECORD")),"VALID","INVALID"))</x:f>
      </x:c>
      <x:c r="N89" s="25" t="str">
        <x:f>IF(F89="","",IF(OR(EXACT(F89,"OBSERVED"),EXACT(F89,"INFERRED"),EXACT(F89,"UNRESOLVED")),"VALID","INVALID"))</x:f>
      </x:c>
      <x:c r="O89" s="25" t="str">
        <x:f>IF(G89="","",IF(OR(EXACT(G89,"CURRENT"),EXACT(G89,"STALE"),EXACT(G89,"NOT CHECKED")),"VALID","INVALID"))</x:f>
      </x:c>
      <x:c r="P89" s="25" t="str">
        <x:f>IF(H89="","",IF(OR(EXACT(H89,"MATCH"),EXACT(H89,"PARTIAL"),EXACT(H89,"NO"),EXACT(H89,"UNKNOWN"),EXACT(H89,"NOT APPLICABLE")),"VALID","INVALID"))</x:f>
      </x:c>
      <x:c r="Q89" s="25" t="str">
        <x:f>IF(A89="","",IF(COUNTIF($A$6:$A$205,A89)&gt;1,"INVALID - DUPLICATE ID",IF(AND(B89&lt;&gt;"",E89&lt;&gt;"",I89&lt;&gt;"",J89&lt;&gt;"",K89&lt;&gt;"",L89="VALID",M89="VALID",N89="VALID",O89="VALID",P89="VALID"),"VALID","INVALID - CONTROL / MISSING")))</x:f>
      </x:c>
    </x:row>
    <x:row r="90">
      <x:c r="A90" s="21"/>
      <x:c r="B90" s="21"/>
      <x:c r="C90" s="21"/>
      <x:c r="D90" s="21"/>
      <x:c r="E90" s="21"/>
      <x:c r="F90" s="21"/>
      <x:c r="G90" s="21"/>
      <x:c r="H90" s="21"/>
      <x:c r="I90" s="21"/>
      <x:c r="J90" s="21"/>
      <x:c r="K90" s="21"/>
      <x:c r="L90" s="25" t="str">
        <x:f>IF(C90="","",IF(OR(EXACT(C90,"BUYER"),EXACT(C90,"MATERIAL JOB"),EXACT(C90,"BUYING STAGE"),EXACT(C90,"IMPLEMENTATION"),EXACT(C90,"SECURITY / PROCUREMENT"),EXACT(C90,"SWITCHING / EXIT")),"VALID","INVALID"))</x:f>
      </x:c>
      <x:c r="M90" s="25" t="str">
        <x:f>IF(D90="","",IF(OR(EXACT(D90,"FIRST-PARTY PRODUCT PAGE"),EXACT(D90,"PRICING / CONTRACT"),EXACT(D90,"SECURITY / TRUST CENTER"),EXACT(D90,"IMPLEMENTATION / DOCUMENTATION"),EXACT(D90,"MARKETPLACE / DIRECTORY"),EXACT(D90,"BUYER / SALES EVIDENCE"),EXACT(D90,"REVIEW / COMMUNITY"),EXACT(D90,"AUTHORITY / STANDARD"),EXACT(D90,"INTERNAL DECISION RECORD")),"VALID","INVALID"))</x:f>
      </x:c>
      <x:c r="N90" s="25" t="str">
        <x:f>IF(F90="","",IF(OR(EXACT(F90,"OBSERVED"),EXACT(F90,"INFERRED"),EXACT(F90,"UNRESOLVED")),"VALID","INVALID"))</x:f>
      </x:c>
      <x:c r="O90" s="25" t="str">
        <x:f>IF(G90="","",IF(OR(EXACT(G90,"CURRENT"),EXACT(G90,"STALE"),EXACT(G90,"NOT CHECKED")),"VALID","INVALID"))</x:f>
      </x:c>
      <x:c r="P90" s="25" t="str">
        <x:f>IF(H90="","",IF(OR(EXACT(H90,"MATCH"),EXACT(H90,"PARTIAL"),EXACT(H90,"NO"),EXACT(H90,"UNKNOWN"),EXACT(H90,"NOT APPLICABLE")),"VALID","INVALID"))</x:f>
      </x:c>
      <x:c r="Q90" s="25" t="str">
        <x:f>IF(A90="","",IF(COUNTIF($A$6:$A$205,A90)&gt;1,"INVALID - DUPLICATE ID",IF(AND(B90&lt;&gt;"",E90&lt;&gt;"",I90&lt;&gt;"",J90&lt;&gt;"",K90&lt;&gt;"",L90="VALID",M90="VALID",N90="VALID",O90="VALID",P90="VALID"),"VALID","INVALID - CONTROL / MISSING")))</x:f>
      </x:c>
    </x:row>
    <x:row r="91">
      <x:c r="A91" s="21"/>
      <x:c r="B91" s="21"/>
      <x:c r="C91" s="21"/>
      <x:c r="D91" s="21"/>
      <x:c r="E91" s="21"/>
      <x:c r="F91" s="21"/>
      <x:c r="G91" s="21"/>
      <x:c r="H91" s="21"/>
      <x:c r="I91" s="21"/>
      <x:c r="J91" s="21"/>
      <x:c r="K91" s="21"/>
      <x:c r="L91" s="25" t="str">
        <x:f>IF(C91="","",IF(OR(EXACT(C91,"BUYER"),EXACT(C91,"MATERIAL JOB"),EXACT(C91,"BUYING STAGE"),EXACT(C91,"IMPLEMENTATION"),EXACT(C91,"SECURITY / PROCUREMENT"),EXACT(C91,"SWITCHING / EXIT")),"VALID","INVALID"))</x:f>
      </x:c>
      <x:c r="M91" s="25" t="str">
        <x:f>IF(D91="","",IF(OR(EXACT(D91,"FIRST-PARTY PRODUCT PAGE"),EXACT(D91,"PRICING / CONTRACT"),EXACT(D91,"SECURITY / TRUST CENTER"),EXACT(D91,"IMPLEMENTATION / DOCUMENTATION"),EXACT(D91,"MARKETPLACE / DIRECTORY"),EXACT(D91,"BUYER / SALES EVIDENCE"),EXACT(D91,"REVIEW / COMMUNITY"),EXACT(D91,"AUTHORITY / STANDARD"),EXACT(D91,"INTERNAL DECISION RECORD")),"VALID","INVALID"))</x:f>
      </x:c>
      <x:c r="N91" s="25" t="str">
        <x:f>IF(F91="","",IF(OR(EXACT(F91,"OBSERVED"),EXACT(F91,"INFERRED"),EXACT(F91,"UNRESOLVED")),"VALID","INVALID"))</x:f>
      </x:c>
      <x:c r="O91" s="25" t="str">
        <x:f>IF(G91="","",IF(OR(EXACT(G91,"CURRENT"),EXACT(G91,"STALE"),EXACT(G91,"NOT CHECKED")),"VALID","INVALID"))</x:f>
      </x:c>
      <x:c r="P91" s="25" t="str">
        <x:f>IF(H91="","",IF(OR(EXACT(H91,"MATCH"),EXACT(H91,"PARTIAL"),EXACT(H91,"NO"),EXACT(H91,"UNKNOWN"),EXACT(H91,"NOT APPLICABLE")),"VALID","INVALID"))</x:f>
      </x:c>
      <x:c r="Q91" s="25" t="str">
        <x:f>IF(A91="","",IF(COUNTIF($A$6:$A$205,A91)&gt;1,"INVALID - DUPLICATE ID",IF(AND(B91&lt;&gt;"",E91&lt;&gt;"",I91&lt;&gt;"",J91&lt;&gt;"",K91&lt;&gt;"",L91="VALID",M91="VALID",N91="VALID",O91="VALID",P91="VALID"),"VALID","INVALID - CONTROL / MISSING")))</x:f>
      </x:c>
    </x:row>
    <x:row r="92">
      <x:c r="A92" s="21"/>
      <x:c r="B92" s="21"/>
      <x:c r="C92" s="21"/>
      <x:c r="D92" s="21"/>
      <x:c r="E92" s="21"/>
      <x:c r="F92" s="21"/>
      <x:c r="G92" s="21"/>
      <x:c r="H92" s="21"/>
      <x:c r="I92" s="21"/>
      <x:c r="J92" s="21"/>
      <x:c r="K92" s="21"/>
      <x:c r="L92" s="25" t="str">
        <x:f>IF(C92="","",IF(OR(EXACT(C92,"BUYER"),EXACT(C92,"MATERIAL JOB"),EXACT(C92,"BUYING STAGE"),EXACT(C92,"IMPLEMENTATION"),EXACT(C92,"SECURITY / PROCUREMENT"),EXACT(C92,"SWITCHING / EXIT")),"VALID","INVALID"))</x:f>
      </x:c>
      <x:c r="M92" s="25" t="str">
        <x:f>IF(D92="","",IF(OR(EXACT(D92,"FIRST-PARTY PRODUCT PAGE"),EXACT(D92,"PRICING / CONTRACT"),EXACT(D92,"SECURITY / TRUST CENTER"),EXACT(D92,"IMPLEMENTATION / DOCUMENTATION"),EXACT(D92,"MARKETPLACE / DIRECTORY"),EXACT(D92,"BUYER / SALES EVIDENCE"),EXACT(D92,"REVIEW / COMMUNITY"),EXACT(D92,"AUTHORITY / STANDARD"),EXACT(D92,"INTERNAL DECISION RECORD")),"VALID","INVALID"))</x:f>
      </x:c>
      <x:c r="N92" s="25" t="str">
        <x:f>IF(F92="","",IF(OR(EXACT(F92,"OBSERVED"),EXACT(F92,"INFERRED"),EXACT(F92,"UNRESOLVED")),"VALID","INVALID"))</x:f>
      </x:c>
      <x:c r="O92" s="25" t="str">
        <x:f>IF(G92="","",IF(OR(EXACT(G92,"CURRENT"),EXACT(G92,"STALE"),EXACT(G92,"NOT CHECKED")),"VALID","INVALID"))</x:f>
      </x:c>
      <x:c r="P92" s="25" t="str">
        <x:f>IF(H92="","",IF(OR(EXACT(H92,"MATCH"),EXACT(H92,"PARTIAL"),EXACT(H92,"NO"),EXACT(H92,"UNKNOWN"),EXACT(H92,"NOT APPLICABLE")),"VALID","INVALID"))</x:f>
      </x:c>
      <x:c r="Q92" s="25" t="str">
        <x:f>IF(A92="","",IF(COUNTIF($A$6:$A$205,A92)&gt;1,"INVALID - DUPLICATE ID",IF(AND(B92&lt;&gt;"",E92&lt;&gt;"",I92&lt;&gt;"",J92&lt;&gt;"",K92&lt;&gt;"",L92="VALID",M92="VALID",N92="VALID",O92="VALID",P92="VALID"),"VALID","INVALID - CONTROL / MISSING")))</x:f>
      </x:c>
    </x:row>
    <x:row r="93">
      <x:c r="A93" s="21"/>
      <x:c r="B93" s="21"/>
      <x:c r="C93" s="21"/>
      <x:c r="D93" s="21"/>
      <x:c r="E93" s="21"/>
      <x:c r="F93" s="21"/>
      <x:c r="G93" s="21"/>
      <x:c r="H93" s="21"/>
      <x:c r="I93" s="21"/>
      <x:c r="J93" s="21"/>
      <x:c r="K93" s="21"/>
      <x:c r="L93" s="25" t="str">
        <x:f>IF(C93="","",IF(OR(EXACT(C93,"BUYER"),EXACT(C93,"MATERIAL JOB"),EXACT(C93,"BUYING STAGE"),EXACT(C93,"IMPLEMENTATION"),EXACT(C93,"SECURITY / PROCUREMENT"),EXACT(C93,"SWITCHING / EXIT")),"VALID","INVALID"))</x:f>
      </x:c>
      <x:c r="M93" s="25" t="str">
        <x:f>IF(D93="","",IF(OR(EXACT(D93,"FIRST-PARTY PRODUCT PAGE"),EXACT(D93,"PRICING / CONTRACT"),EXACT(D93,"SECURITY / TRUST CENTER"),EXACT(D93,"IMPLEMENTATION / DOCUMENTATION"),EXACT(D93,"MARKETPLACE / DIRECTORY"),EXACT(D93,"BUYER / SALES EVIDENCE"),EXACT(D93,"REVIEW / COMMUNITY"),EXACT(D93,"AUTHORITY / STANDARD"),EXACT(D93,"INTERNAL DECISION RECORD")),"VALID","INVALID"))</x:f>
      </x:c>
      <x:c r="N93" s="25" t="str">
        <x:f>IF(F93="","",IF(OR(EXACT(F93,"OBSERVED"),EXACT(F93,"INFERRED"),EXACT(F93,"UNRESOLVED")),"VALID","INVALID"))</x:f>
      </x:c>
      <x:c r="O93" s="25" t="str">
        <x:f>IF(G93="","",IF(OR(EXACT(G93,"CURRENT"),EXACT(G93,"STALE"),EXACT(G93,"NOT CHECKED")),"VALID","INVALID"))</x:f>
      </x:c>
      <x:c r="P93" s="25" t="str">
        <x:f>IF(H93="","",IF(OR(EXACT(H93,"MATCH"),EXACT(H93,"PARTIAL"),EXACT(H93,"NO"),EXACT(H93,"UNKNOWN"),EXACT(H93,"NOT APPLICABLE")),"VALID","INVALID"))</x:f>
      </x:c>
      <x:c r="Q93" s="25" t="str">
        <x:f>IF(A93="","",IF(COUNTIF($A$6:$A$205,A93)&gt;1,"INVALID - DUPLICATE ID",IF(AND(B93&lt;&gt;"",E93&lt;&gt;"",I93&lt;&gt;"",J93&lt;&gt;"",K93&lt;&gt;"",L93="VALID",M93="VALID",N93="VALID",O93="VALID",P93="VALID"),"VALID","INVALID - CONTROL / MISSING")))</x:f>
      </x:c>
    </x:row>
    <x:row r="94">
      <x:c r="A94" s="21"/>
      <x:c r="B94" s="21"/>
      <x:c r="C94" s="21"/>
      <x:c r="D94" s="21"/>
      <x:c r="E94" s="21"/>
      <x:c r="F94" s="21"/>
      <x:c r="G94" s="21"/>
      <x:c r="H94" s="21"/>
      <x:c r="I94" s="21"/>
      <x:c r="J94" s="21"/>
      <x:c r="K94" s="21"/>
      <x:c r="L94" s="25" t="str">
        <x:f>IF(C94="","",IF(OR(EXACT(C94,"BUYER"),EXACT(C94,"MATERIAL JOB"),EXACT(C94,"BUYING STAGE"),EXACT(C94,"IMPLEMENTATION"),EXACT(C94,"SECURITY / PROCUREMENT"),EXACT(C94,"SWITCHING / EXIT")),"VALID","INVALID"))</x:f>
      </x:c>
      <x:c r="M94" s="25" t="str">
        <x:f>IF(D94="","",IF(OR(EXACT(D94,"FIRST-PARTY PRODUCT PAGE"),EXACT(D94,"PRICING / CONTRACT"),EXACT(D94,"SECURITY / TRUST CENTER"),EXACT(D94,"IMPLEMENTATION / DOCUMENTATION"),EXACT(D94,"MARKETPLACE / DIRECTORY"),EXACT(D94,"BUYER / SALES EVIDENCE"),EXACT(D94,"REVIEW / COMMUNITY"),EXACT(D94,"AUTHORITY / STANDARD"),EXACT(D94,"INTERNAL DECISION RECORD")),"VALID","INVALID"))</x:f>
      </x:c>
      <x:c r="N94" s="25" t="str">
        <x:f>IF(F94="","",IF(OR(EXACT(F94,"OBSERVED"),EXACT(F94,"INFERRED"),EXACT(F94,"UNRESOLVED")),"VALID","INVALID"))</x:f>
      </x:c>
      <x:c r="O94" s="25" t="str">
        <x:f>IF(G94="","",IF(OR(EXACT(G94,"CURRENT"),EXACT(G94,"STALE"),EXACT(G94,"NOT CHECKED")),"VALID","INVALID"))</x:f>
      </x:c>
      <x:c r="P94" s="25" t="str">
        <x:f>IF(H94="","",IF(OR(EXACT(H94,"MATCH"),EXACT(H94,"PARTIAL"),EXACT(H94,"NO"),EXACT(H94,"UNKNOWN"),EXACT(H94,"NOT APPLICABLE")),"VALID","INVALID"))</x:f>
      </x:c>
      <x:c r="Q94" s="25" t="str">
        <x:f>IF(A94="","",IF(COUNTIF($A$6:$A$205,A94)&gt;1,"INVALID - DUPLICATE ID",IF(AND(B94&lt;&gt;"",E94&lt;&gt;"",I94&lt;&gt;"",J94&lt;&gt;"",K94&lt;&gt;"",L94="VALID",M94="VALID",N94="VALID",O94="VALID",P94="VALID"),"VALID","INVALID - CONTROL / MISSING")))</x:f>
      </x:c>
    </x:row>
    <x:row r="95">
      <x:c r="A95" s="21"/>
      <x:c r="B95" s="21"/>
      <x:c r="C95" s="21"/>
      <x:c r="D95" s="21"/>
      <x:c r="E95" s="21"/>
      <x:c r="F95" s="21"/>
      <x:c r="G95" s="21"/>
      <x:c r="H95" s="21"/>
      <x:c r="I95" s="21"/>
      <x:c r="J95" s="21"/>
      <x:c r="K95" s="21"/>
      <x:c r="L95" s="25" t="str">
        <x:f>IF(C95="","",IF(OR(EXACT(C95,"BUYER"),EXACT(C95,"MATERIAL JOB"),EXACT(C95,"BUYING STAGE"),EXACT(C95,"IMPLEMENTATION"),EXACT(C95,"SECURITY / PROCUREMENT"),EXACT(C95,"SWITCHING / EXIT")),"VALID","INVALID"))</x:f>
      </x:c>
      <x:c r="M95" s="25" t="str">
        <x:f>IF(D95="","",IF(OR(EXACT(D95,"FIRST-PARTY PRODUCT PAGE"),EXACT(D95,"PRICING / CONTRACT"),EXACT(D95,"SECURITY / TRUST CENTER"),EXACT(D95,"IMPLEMENTATION / DOCUMENTATION"),EXACT(D95,"MARKETPLACE / DIRECTORY"),EXACT(D95,"BUYER / SALES EVIDENCE"),EXACT(D95,"REVIEW / COMMUNITY"),EXACT(D95,"AUTHORITY / STANDARD"),EXACT(D95,"INTERNAL DECISION RECORD")),"VALID","INVALID"))</x:f>
      </x:c>
      <x:c r="N95" s="25" t="str">
        <x:f>IF(F95="","",IF(OR(EXACT(F95,"OBSERVED"),EXACT(F95,"INFERRED"),EXACT(F95,"UNRESOLVED")),"VALID","INVALID"))</x:f>
      </x:c>
      <x:c r="O95" s="25" t="str">
        <x:f>IF(G95="","",IF(OR(EXACT(G95,"CURRENT"),EXACT(G95,"STALE"),EXACT(G95,"NOT CHECKED")),"VALID","INVALID"))</x:f>
      </x:c>
      <x:c r="P95" s="25" t="str">
        <x:f>IF(H95="","",IF(OR(EXACT(H95,"MATCH"),EXACT(H95,"PARTIAL"),EXACT(H95,"NO"),EXACT(H95,"UNKNOWN"),EXACT(H95,"NOT APPLICABLE")),"VALID","INVALID"))</x:f>
      </x:c>
      <x:c r="Q95" s="25" t="str">
        <x:f>IF(A95="","",IF(COUNTIF($A$6:$A$205,A95)&gt;1,"INVALID - DUPLICATE ID",IF(AND(B95&lt;&gt;"",E95&lt;&gt;"",I95&lt;&gt;"",J95&lt;&gt;"",K95&lt;&gt;"",L95="VALID",M95="VALID",N95="VALID",O95="VALID",P95="VALID"),"VALID","INVALID - CONTROL / MISSING")))</x:f>
      </x:c>
    </x:row>
    <x:row r="96">
      <x:c r="A96" s="21"/>
      <x:c r="B96" s="21"/>
      <x:c r="C96" s="21"/>
      <x:c r="D96" s="21"/>
      <x:c r="E96" s="21"/>
      <x:c r="F96" s="21"/>
      <x:c r="G96" s="21"/>
      <x:c r="H96" s="21"/>
      <x:c r="I96" s="21"/>
      <x:c r="J96" s="21"/>
      <x:c r="K96" s="21"/>
      <x:c r="L96" s="25" t="str">
        <x:f>IF(C96="","",IF(OR(EXACT(C96,"BUYER"),EXACT(C96,"MATERIAL JOB"),EXACT(C96,"BUYING STAGE"),EXACT(C96,"IMPLEMENTATION"),EXACT(C96,"SECURITY / PROCUREMENT"),EXACT(C96,"SWITCHING / EXIT")),"VALID","INVALID"))</x:f>
      </x:c>
      <x:c r="M96" s="25" t="str">
        <x:f>IF(D96="","",IF(OR(EXACT(D96,"FIRST-PARTY PRODUCT PAGE"),EXACT(D96,"PRICING / CONTRACT"),EXACT(D96,"SECURITY / TRUST CENTER"),EXACT(D96,"IMPLEMENTATION / DOCUMENTATION"),EXACT(D96,"MARKETPLACE / DIRECTORY"),EXACT(D96,"BUYER / SALES EVIDENCE"),EXACT(D96,"REVIEW / COMMUNITY"),EXACT(D96,"AUTHORITY / STANDARD"),EXACT(D96,"INTERNAL DECISION RECORD")),"VALID","INVALID"))</x:f>
      </x:c>
      <x:c r="N96" s="25" t="str">
        <x:f>IF(F96="","",IF(OR(EXACT(F96,"OBSERVED"),EXACT(F96,"INFERRED"),EXACT(F96,"UNRESOLVED")),"VALID","INVALID"))</x:f>
      </x:c>
      <x:c r="O96" s="25" t="str">
        <x:f>IF(G96="","",IF(OR(EXACT(G96,"CURRENT"),EXACT(G96,"STALE"),EXACT(G96,"NOT CHECKED")),"VALID","INVALID"))</x:f>
      </x:c>
      <x:c r="P96" s="25" t="str">
        <x:f>IF(H96="","",IF(OR(EXACT(H96,"MATCH"),EXACT(H96,"PARTIAL"),EXACT(H96,"NO"),EXACT(H96,"UNKNOWN"),EXACT(H96,"NOT APPLICABLE")),"VALID","INVALID"))</x:f>
      </x:c>
      <x:c r="Q96" s="25" t="str">
        <x:f>IF(A96="","",IF(COUNTIF($A$6:$A$205,A96)&gt;1,"INVALID - DUPLICATE ID",IF(AND(B96&lt;&gt;"",E96&lt;&gt;"",I96&lt;&gt;"",J96&lt;&gt;"",K96&lt;&gt;"",L96="VALID",M96="VALID",N96="VALID",O96="VALID",P96="VALID"),"VALID","INVALID - CONTROL / MISSING")))</x:f>
      </x:c>
    </x:row>
    <x:row r="97">
      <x:c r="A97" s="21"/>
      <x:c r="B97" s="21"/>
      <x:c r="C97" s="21"/>
      <x:c r="D97" s="21"/>
      <x:c r="E97" s="21"/>
      <x:c r="F97" s="21"/>
      <x:c r="G97" s="21"/>
      <x:c r="H97" s="21"/>
      <x:c r="I97" s="21"/>
      <x:c r="J97" s="21"/>
      <x:c r="K97" s="21"/>
      <x:c r="L97" s="25" t="str">
        <x:f>IF(C97="","",IF(OR(EXACT(C97,"BUYER"),EXACT(C97,"MATERIAL JOB"),EXACT(C97,"BUYING STAGE"),EXACT(C97,"IMPLEMENTATION"),EXACT(C97,"SECURITY / PROCUREMENT"),EXACT(C97,"SWITCHING / EXIT")),"VALID","INVALID"))</x:f>
      </x:c>
      <x:c r="M97" s="25" t="str">
        <x:f>IF(D97="","",IF(OR(EXACT(D97,"FIRST-PARTY PRODUCT PAGE"),EXACT(D97,"PRICING / CONTRACT"),EXACT(D97,"SECURITY / TRUST CENTER"),EXACT(D97,"IMPLEMENTATION / DOCUMENTATION"),EXACT(D97,"MARKETPLACE / DIRECTORY"),EXACT(D97,"BUYER / SALES EVIDENCE"),EXACT(D97,"REVIEW / COMMUNITY"),EXACT(D97,"AUTHORITY / STANDARD"),EXACT(D97,"INTERNAL DECISION RECORD")),"VALID","INVALID"))</x:f>
      </x:c>
      <x:c r="N97" s="25" t="str">
        <x:f>IF(F97="","",IF(OR(EXACT(F97,"OBSERVED"),EXACT(F97,"INFERRED"),EXACT(F97,"UNRESOLVED")),"VALID","INVALID"))</x:f>
      </x:c>
      <x:c r="O97" s="25" t="str">
        <x:f>IF(G97="","",IF(OR(EXACT(G97,"CURRENT"),EXACT(G97,"STALE"),EXACT(G97,"NOT CHECKED")),"VALID","INVALID"))</x:f>
      </x:c>
      <x:c r="P97" s="25" t="str">
        <x:f>IF(H97="","",IF(OR(EXACT(H97,"MATCH"),EXACT(H97,"PARTIAL"),EXACT(H97,"NO"),EXACT(H97,"UNKNOWN"),EXACT(H97,"NOT APPLICABLE")),"VALID","INVALID"))</x:f>
      </x:c>
      <x:c r="Q97" s="25" t="str">
        <x:f>IF(A97="","",IF(COUNTIF($A$6:$A$205,A97)&gt;1,"INVALID - DUPLICATE ID",IF(AND(B97&lt;&gt;"",E97&lt;&gt;"",I97&lt;&gt;"",J97&lt;&gt;"",K97&lt;&gt;"",L97="VALID",M97="VALID",N97="VALID",O97="VALID",P97="VALID"),"VALID","INVALID - CONTROL / MISSING")))</x:f>
      </x:c>
    </x:row>
    <x:row r="98">
      <x:c r="A98" s="21"/>
      <x:c r="B98" s="21"/>
      <x:c r="C98" s="21"/>
      <x:c r="D98" s="21"/>
      <x:c r="E98" s="21"/>
      <x:c r="F98" s="21"/>
      <x:c r="G98" s="21"/>
      <x:c r="H98" s="21"/>
      <x:c r="I98" s="21"/>
      <x:c r="J98" s="21"/>
      <x:c r="K98" s="21"/>
      <x:c r="L98" s="25" t="str">
        <x:f>IF(C98="","",IF(OR(EXACT(C98,"BUYER"),EXACT(C98,"MATERIAL JOB"),EXACT(C98,"BUYING STAGE"),EXACT(C98,"IMPLEMENTATION"),EXACT(C98,"SECURITY / PROCUREMENT"),EXACT(C98,"SWITCHING / EXIT")),"VALID","INVALID"))</x:f>
      </x:c>
      <x:c r="M98" s="25" t="str">
        <x:f>IF(D98="","",IF(OR(EXACT(D98,"FIRST-PARTY PRODUCT PAGE"),EXACT(D98,"PRICING / CONTRACT"),EXACT(D98,"SECURITY / TRUST CENTER"),EXACT(D98,"IMPLEMENTATION / DOCUMENTATION"),EXACT(D98,"MARKETPLACE / DIRECTORY"),EXACT(D98,"BUYER / SALES EVIDENCE"),EXACT(D98,"REVIEW / COMMUNITY"),EXACT(D98,"AUTHORITY / STANDARD"),EXACT(D98,"INTERNAL DECISION RECORD")),"VALID","INVALID"))</x:f>
      </x:c>
      <x:c r="N98" s="25" t="str">
        <x:f>IF(F98="","",IF(OR(EXACT(F98,"OBSERVED"),EXACT(F98,"INFERRED"),EXACT(F98,"UNRESOLVED")),"VALID","INVALID"))</x:f>
      </x:c>
      <x:c r="O98" s="25" t="str">
        <x:f>IF(G98="","",IF(OR(EXACT(G98,"CURRENT"),EXACT(G98,"STALE"),EXACT(G98,"NOT CHECKED")),"VALID","INVALID"))</x:f>
      </x:c>
      <x:c r="P98" s="25" t="str">
        <x:f>IF(H98="","",IF(OR(EXACT(H98,"MATCH"),EXACT(H98,"PARTIAL"),EXACT(H98,"NO"),EXACT(H98,"UNKNOWN"),EXACT(H98,"NOT APPLICABLE")),"VALID","INVALID"))</x:f>
      </x:c>
      <x:c r="Q98" s="25" t="str">
        <x:f>IF(A98="","",IF(COUNTIF($A$6:$A$205,A98)&gt;1,"INVALID - DUPLICATE ID",IF(AND(B98&lt;&gt;"",E98&lt;&gt;"",I98&lt;&gt;"",J98&lt;&gt;"",K98&lt;&gt;"",L98="VALID",M98="VALID",N98="VALID",O98="VALID",P98="VALID"),"VALID","INVALID - CONTROL / MISSING")))</x:f>
      </x:c>
    </x:row>
    <x:row r="99">
      <x:c r="A99" s="21"/>
      <x:c r="B99" s="21"/>
      <x:c r="C99" s="21"/>
      <x:c r="D99" s="21"/>
      <x:c r="E99" s="21"/>
      <x:c r="F99" s="21"/>
      <x:c r="G99" s="21"/>
      <x:c r="H99" s="21"/>
      <x:c r="I99" s="21"/>
      <x:c r="J99" s="21"/>
      <x:c r="K99" s="21"/>
      <x:c r="L99" s="25" t="str">
        <x:f>IF(C99="","",IF(OR(EXACT(C99,"BUYER"),EXACT(C99,"MATERIAL JOB"),EXACT(C99,"BUYING STAGE"),EXACT(C99,"IMPLEMENTATION"),EXACT(C99,"SECURITY / PROCUREMENT"),EXACT(C99,"SWITCHING / EXIT")),"VALID","INVALID"))</x:f>
      </x:c>
      <x:c r="M99" s="25" t="str">
        <x:f>IF(D99="","",IF(OR(EXACT(D99,"FIRST-PARTY PRODUCT PAGE"),EXACT(D99,"PRICING / CONTRACT"),EXACT(D99,"SECURITY / TRUST CENTER"),EXACT(D99,"IMPLEMENTATION / DOCUMENTATION"),EXACT(D99,"MARKETPLACE / DIRECTORY"),EXACT(D99,"BUYER / SALES EVIDENCE"),EXACT(D99,"REVIEW / COMMUNITY"),EXACT(D99,"AUTHORITY / STANDARD"),EXACT(D99,"INTERNAL DECISION RECORD")),"VALID","INVALID"))</x:f>
      </x:c>
      <x:c r="N99" s="25" t="str">
        <x:f>IF(F99="","",IF(OR(EXACT(F99,"OBSERVED"),EXACT(F99,"INFERRED"),EXACT(F99,"UNRESOLVED")),"VALID","INVALID"))</x:f>
      </x:c>
      <x:c r="O99" s="25" t="str">
        <x:f>IF(G99="","",IF(OR(EXACT(G99,"CURRENT"),EXACT(G99,"STALE"),EXACT(G99,"NOT CHECKED")),"VALID","INVALID"))</x:f>
      </x:c>
      <x:c r="P99" s="25" t="str">
        <x:f>IF(H99="","",IF(OR(EXACT(H99,"MATCH"),EXACT(H99,"PARTIAL"),EXACT(H99,"NO"),EXACT(H99,"UNKNOWN"),EXACT(H99,"NOT APPLICABLE")),"VALID","INVALID"))</x:f>
      </x:c>
      <x:c r="Q99" s="25" t="str">
        <x:f>IF(A99="","",IF(COUNTIF($A$6:$A$205,A99)&gt;1,"INVALID - DUPLICATE ID",IF(AND(B99&lt;&gt;"",E99&lt;&gt;"",I99&lt;&gt;"",J99&lt;&gt;"",K99&lt;&gt;"",L99="VALID",M99="VALID",N99="VALID",O99="VALID",P99="VALID"),"VALID","INVALID - CONTROL / MISSING")))</x:f>
      </x:c>
    </x:row>
    <x:row r="100">
      <x:c r="A100" s="21"/>
      <x:c r="B100" s="21"/>
      <x:c r="C100" s="21"/>
      <x:c r="D100" s="21"/>
      <x:c r="E100" s="21"/>
      <x:c r="F100" s="21"/>
      <x:c r="G100" s="21"/>
      <x:c r="H100" s="21"/>
      <x:c r="I100" s="21"/>
      <x:c r="J100" s="21"/>
      <x:c r="K100" s="21"/>
      <x:c r="L100" s="25" t="str">
        <x:f>IF(C100="","",IF(OR(EXACT(C100,"BUYER"),EXACT(C100,"MATERIAL JOB"),EXACT(C100,"BUYING STAGE"),EXACT(C100,"IMPLEMENTATION"),EXACT(C100,"SECURITY / PROCUREMENT"),EXACT(C100,"SWITCHING / EXIT")),"VALID","INVALID"))</x:f>
      </x:c>
      <x:c r="M100" s="25" t="str">
        <x:f>IF(D100="","",IF(OR(EXACT(D100,"FIRST-PARTY PRODUCT PAGE"),EXACT(D100,"PRICING / CONTRACT"),EXACT(D100,"SECURITY / TRUST CENTER"),EXACT(D100,"IMPLEMENTATION / DOCUMENTATION"),EXACT(D100,"MARKETPLACE / DIRECTORY"),EXACT(D100,"BUYER / SALES EVIDENCE"),EXACT(D100,"REVIEW / COMMUNITY"),EXACT(D100,"AUTHORITY / STANDARD"),EXACT(D100,"INTERNAL DECISION RECORD")),"VALID","INVALID"))</x:f>
      </x:c>
      <x:c r="N100" s="25" t="str">
        <x:f>IF(F100="","",IF(OR(EXACT(F100,"OBSERVED"),EXACT(F100,"INFERRED"),EXACT(F100,"UNRESOLVED")),"VALID","INVALID"))</x:f>
      </x:c>
      <x:c r="O100" s="25" t="str">
        <x:f>IF(G100="","",IF(OR(EXACT(G100,"CURRENT"),EXACT(G100,"STALE"),EXACT(G100,"NOT CHECKED")),"VALID","INVALID"))</x:f>
      </x:c>
      <x:c r="P100" s="25" t="str">
        <x:f>IF(H100="","",IF(OR(EXACT(H100,"MATCH"),EXACT(H100,"PARTIAL"),EXACT(H100,"NO"),EXACT(H100,"UNKNOWN"),EXACT(H100,"NOT APPLICABLE")),"VALID","INVALID"))</x:f>
      </x:c>
      <x:c r="Q100" s="25" t="str">
        <x:f>IF(A100="","",IF(COUNTIF($A$6:$A$205,A100)&gt;1,"INVALID - DUPLICATE ID",IF(AND(B100&lt;&gt;"",E100&lt;&gt;"",I100&lt;&gt;"",J100&lt;&gt;"",K100&lt;&gt;"",L100="VALID",M100="VALID",N100="VALID",O100="VALID",P100="VALID"),"VALID","INVALID - CONTROL / MISSING")))</x:f>
      </x:c>
    </x:row>
    <x:row r="101">
      <x:c r="A101" s="21"/>
      <x:c r="B101" s="21"/>
      <x:c r="C101" s="21"/>
      <x:c r="D101" s="21"/>
      <x:c r="E101" s="21"/>
      <x:c r="F101" s="21"/>
      <x:c r="G101" s="21"/>
      <x:c r="H101" s="21"/>
      <x:c r="I101" s="21"/>
      <x:c r="J101" s="21"/>
      <x:c r="K101" s="21"/>
      <x:c r="L101" s="25" t="str">
        <x:f>IF(C101="","",IF(OR(EXACT(C101,"BUYER"),EXACT(C101,"MATERIAL JOB"),EXACT(C101,"BUYING STAGE"),EXACT(C101,"IMPLEMENTATION"),EXACT(C101,"SECURITY / PROCUREMENT"),EXACT(C101,"SWITCHING / EXIT")),"VALID","INVALID"))</x:f>
      </x:c>
      <x:c r="M101" s="25" t="str">
        <x:f>IF(D101="","",IF(OR(EXACT(D101,"FIRST-PARTY PRODUCT PAGE"),EXACT(D101,"PRICING / CONTRACT"),EXACT(D101,"SECURITY / TRUST CENTER"),EXACT(D101,"IMPLEMENTATION / DOCUMENTATION"),EXACT(D101,"MARKETPLACE / DIRECTORY"),EXACT(D101,"BUYER / SALES EVIDENCE"),EXACT(D101,"REVIEW / COMMUNITY"),EXACT(D101,"AUTHORITY / STANDARD"),EXACT(D101,"INTERNAL DECISION RECORD")),"VALID","INVALID"))</x:f>
      </x:c>
      <x:c r="N101" s="25" t="str">
        <x:f>IF(F101="","",IF(OR(EXACT(F101,"OBSERVED"),EXACT(F101,"INFERRED"),EXACT(F101,"UNRESOLVED")),"VALID","INVALID"))</x:f>
      </x:c>
      <x:c r="O101" s="25" t="str">
        <x:f>IF(G101="","",IF(OR(EXACT(G101,"CURRENT"),EXACT(G101,"STALE"),EXACT(G101,"NOT CHECKED")),"VALID","INVALID"))</x:f>
      </x:c>
      <x:c r="P101" s="25" t="str">
        <x:f>IF(H101="","",IF(OR(EXACT(H101,"MATCH"),EXACT(H101,"PARTIAL"),EXACT(H101,"NO"),EXACT(H101,"UNKNOWN"),EXACT(H101,"NOT APPLICABLE")),"VALID","INVALID"))</x:f>
      </x:c>
      <x:c r="Q101" s="25" t="str">
        <x:f>IF(A101="","",IF(COUNTIF($A$6:$A$205,A101)&gt;1,"INVALID - DUPLICATE ID",IF(AND(B101&lt;&gt;"",E101&lt;&gt;"",I101&lt;&gt;"",J101&lt;&gt;"",K101&lt;&gt;"",L101="VALID",M101="VALID",N101="VALID",O101="VALID",P101="VALID"),"VALID","INVALID - CONTROL / MISSING")))</x:f>
      </x:c>
    </x:row>
    <x:row r="102">
      <x:c r="A102" s="21"/>
      <x:c r="B102" s="21"/>
      <x:c r="C102" s="21"/>
      <x:c r="D102" s="21"/>
      <x:c r="E102" s="21"/>
      <x:c r="F102" s="21"/>
      <x:c r="G102" s="21"/>
      <x:c r="H102" s="21"/>
      <x:c r="I102" s="21"/>
      <x:c r="J102" s="21"/>
      <x:c r="K102" s="21"/>
      <x:c r="L102" s="25" t="str">
        <x:f>IF(C102="","",IF(OR(EXACT(C102,"BUYER"),EXACT(C102,"MATERIAL JOB"),EXACT(C102,"BUYING STAGE"),EXACT(C102,"IMPLEMENTATION"),EXACT(C102,"SECURITY / PROCUREMENT"),EXACT(C102,"SWITCHING / EXIT")),"VALID","INVALID"))</x:f>
      </x:c>
      <x:c r="M102" s="25" t="str">
        <x:f>IF(D102="","",IF(OR(EXACT(D102,"FIRST-PARTY PRODUCT PAGE"),EXACT(D102,"PRICING / CONTRACT"),EXACT(D102,"SECURITY / TRUST CENTER"),EXACT(D102,"IMPLEMENTATION / DOCUMENTATION"),EXACT(D102,"MARKETPLACE / DIRECTORY"),EXACT(D102,"BUYER / SALES EVIDENCE"),EXACT(D102,"REVIEW / COMMUNITY"),EXACT(D102,"AUTHORITY / STANDARD"),EXACT(D102,"INTERNAL DECISION RECORD")),"VALID","INVALID"))</x:f>
      </x:c>
      <x:c r="N102" s="25" t="str">
        <x:f>IF(F102="","",IF(OR(EXACT(F102,"OBSERVED"),EXACT(F102,"INFERRED"),EXACT(F102,"UNRESOLVED")),"VALID","INVALID"))</x:f>
      </x:c>
      <x:c r="O102" s="25" t="str">
        <x:f>IF(G102="","",IF(OR(EXACT(G102,"CURRENT"),EXACT(G102,"STALE"),EXACT(G102,"NOT CHECKED")),"VALID","INVALID"))</x:f>
      </x:c>
      <x:c r="P102" s="25" t="str">
        <x:f>IF(H102="","",IF(OR(EXACT(H102,"MATCH"),EXACT(H102,"PARTIAL"),EXACT(H102,"NO"),EXACT(H102,"UNKNOWN"),EXACT(H102,"NOT APPLICABLE")),"VALID","INVALID"))</x:f>
      </x:c>
      <x:c r="Q102" s="25" t="str">
        <x:f>IF(A102="","",IF(COUNTIF($A$6:$A$205,A102)&gt;1,"INVALID - DUPLICATE ID",IF(AND(B102&lt;&gt;"",E102&lt;&gt;"",I102&lt;&gt;"",J102&lt;&gt;"",K102&lt;&gt;"",L102="VALID",M102="VALID",N102="VALID",O102="VALID",P102="VALID"),"VALID","INVALID - CONTROL / MISSING")))</x:f>
      </x:c>
    </x:row>
    <x:row r="103">
      <x:c r="A103" s="21"/>
      <x:c r="B103" s="21"/>
      <x:c r="C103" s="21"/>
      <x:c r="D103" s="21"/>
      <x:c r="E103" s="21"/>
      <x:c r="F103" s="21"/>
      <x:c r="G103" s="21"/>
      <x:c r="H103" s="21"/>
      <x:c r="I103" s="21"/>
      <x:c r="J103" s="21"/>
      <x:c r="K103" s="21"/>
      <x:c r="L103" s="25" t="str">
        <x:f>IF(C103="","",IF(OR(EXACT(C103,"BUYER"),EXACT(C103,"MATERIAL JOB"),EXACT(C103,"BUYING STAGE"),EXACT(C103,"IMPLEMENTATION"),EXACT(C103,"SECURITY / PROCUREMENT"),EXACT(C103,"SWITCHING / EXIT")),"VALID","INVALID"))</x:f>
      </x:c>
      <x:c r="M103" s="25" t="str">
        <x:f>IF(D103="","",IF(OR(EXACT(D103,"FIRST-PARTY PRODUCT PAGE"),EXACT(D103,"PRICING / CONTRACT"),EXACT(D103,"SECURITY / TRUST CENTER"),EXACT(D103,"IMPLEMENTATION / DOCUMENTATION"),EXACT(D103,"MARKETPLACE / DIRECTORY"),EXACT(D103,"BUYER / SALES EVIDENCE"),EXACT(D103,"REVIEW / COMMUNITY"),EXACT(D103,"AUTHORITY / STANDARD"),EXACT(D103,"INTERNAL DECISION RECORD")),"VALID","INVALID"))</x:f>
      </x:c>
      <x:c r="N103" s="25" t="str">
        <x:f>IF(F103="","",IF(OR(EXACT(F103,"OBSERVED"),EXACT(F103,"INFERRED"),EXACT(F103,"UNRESOLVED")),"VALID","INVALID"))</x:f>
      </x:c>
      <x:c r="O103" s="25" t="str">
        <x:f>IF(G103="","",IF(OR(EXACT(G103,"CURRENT"),EXACT(G103,"STALE"),EXACT(G103,"NOT CHECKED")),"VALID","INVALID"))</x:f>
      </x:c>
      <x:c r="P103" s="25" t="str">
        <x:f>IF(H103="","",IF(OR(EXACT(H103,"MATCH"),EXACT(H103,"PARTIAL"),EXACT(H103,"NO"),EXACT(H103,"UNKNOWN"),EXACT(H103,"NOT APPLICABLE")),"VALID","INVALID"))</x:f>
      </x:c>
      <x:c r="Q103" s="25" t="str">
        <x:f>IF(A103="","",IF(COUNTIF($A$6:$A$205,A103)&gt;1,"INVALID - DUPLICATE ID",IF(AND(B103&lt;&gt;"",E103&lt;&gt;"",I103&lt;&gt;"",J103&lt;&gt;"",K103&lt;&gt;"",L103="VALID",M103="VALID",N103="VALID",O103="VALID",P103="VALID"),"VALID","INVALID - CONTROL / MISSING")))</x:f>
      </x:c>
    </x:row>
    <x:row r="104">
      <x:c r="A104" s="21"/>
      <x:c r="B104" s="21"/>
      <x:c r="C104" s="21"/>
      <x:c r="D104" s="21"/>
      <x:c r="E104" s="21"/>
      <x:c r="F104" s="21"/>
      <x:c r="G104" s="21"/>
      <x:c r="H104" s="21"/>
      <x:c r="I104" s="21"/>
      <x:c r="J104" s="21"/>
      <x:c r="K104" s="21"/>
      <x:c r="L104" s="25" t="str">
        <x:f>IF(C104="","",IF(OR(EXACT(C104,"BUYER"),EXACT(C104,"MATERIAL JOB"),EXACT(C104,"BUYING STAGE"),EXACT(C104,"IMPLEMENTATION"),EXACT(C104,"SECURITY / PROCUREMENT"),EXACT(C104,"SWITCHING / EXIT")),"VALID","INVALID"))</x:f>
      </x:c>
      <x:c r="M104" s="25" t="str">
        <x:f>IF(D104="","",IF(OR(EXACT(D104,"FIRST-PARTY PRODUCT PAGE"),EXACT(D104,"PRICING / CONTRACT"),EXACT(D104,"SECURITY / TRUST CENTER"),EXACT(D104,"IMPLEMENTATION / DOCUMENTATION"),EXACT(D104,"MARKETPLACE / DIRECTORY"),EXACT(D104,"BUYER / SALES EVIDENCE"),EXACT(D104,"REVIEW / COMMUNITY"),EXACT(D104,"AUTHORITY / STANDARD"),EXACT(D104,"INTERNAL DECISION RECORD")),"VALID","INVALID"))</x:f>
      </x:c>
      <x:c r="N104" s="25" t="str">
        <x:f>IF(F104="","",IF(OR(EXACT(F104,"OBSERVED"),EXACT(F104,"INFERRED"),EXACT(F104,"UNRESOLVED")),"VALID","INVALID"))</x:f>
      </x:c>
      <x:c r="O104" s="25" t="str">
        <x:f>IF(G104="","",IF(OR(EXACT(G104,"CURRENT"),EXACT(G104,"STALE"),EXACT(G104,"NOT CHECKED")),"VALID","INVALID"))</x:f>
      </x:c>
      <x:c r="P104" s="25" t="str">
        <x:f>IF(H104="","",IF(OR(EXACT(H104,"MATCH"),EXACT(H104,"PARTIAL"),EXACT(H104,"NO"),EXACT(H104,"UNKNOWN"),EXACT(H104,"NOT APPLICABLE")),"VALID","INVALID"))</x:f>
      </x:c>
      <x:c r="Q104" s="25" t="str">
        <x:f>IF(A104="","",IF(COUNTIF($A$6:$A$205,A104)&gt;1,"INVALID - DUPLICATE ID",IF(AND(B104&lt;&gt;"",E104&lt;&gt;"",I104&lt;&gt;"",J104&lt;&gt;"",K104&lt;&gt;"",L104="VALID",M104="VALID",N104="VALID",O104="VALID",P104="VALID"),"VALID","INVALID - CONTROL / MISSING")))</x:f>
      </x:c>
    </x:row>
    <x:row r="105">
      <x:c r="A105" s="21"/>
      <x:c r="B105" s="21"/>
      <x:c r="C105" s="21"/>
      <x:c r="D105" s="21"/>
      <x:c r="E105" s="21"/>
      <x:c r="F105" s="21"/>
      <x:c r="G105" s="21"/>
      <x:c r="H105" s="21"/>
      <x:c r="I105" s="21"/>
      <x:c r="J105" s="21"/>
      <x:c r="K105" s="21"/>
      <x:c r="L105" s="25" t="str">
        <x:f>IF(C105="","",IF(OR(EXACT(C105,"BUYER"),EXACT(C105,"MATERIAL JOB"),EXACT(C105,"BUYING STAGE"),EXACT(C105,"IMPLEMENTATION"),EXACT(C105,"SECURITY / PROCUREMENT"),EXACT(C105,"SWITCHING / EXIT")),"VALID","INVALID"))</x:f>
      </x:c>
      <x:c r="M105" s="25" t="str">
        <x:f>IF(D105="","",IF(OR(EXACT(D105,"FIRST-PARTY PRODUCT PAGE"),EXACT(D105,"PRICING / CONTRACT"),EXACT(D105,"SECURITY / TRUST CENTER"),EXACT(D105,"IMPLEMENTATION / DOCUMENTATION"),EXACT(D105,"MARKETPLACE / DIRECTORY"),EXACT(D105,"BUYER / SALES EVIDENCE"),EXACT(D105,"REVIEW / COMMUNITY"),EXACT(D105,"AUTHORITY / STANDARD"),EXACT(D105,"INTERNAL DECISION RECORD")),"VALID","INVALID"))</x:f>
      </x:c>
      <x:c r="N105" s="25" t="str">
        <x:f>IF(F105="","",IF(OR(EXACT(F105,"OBSERVED"),EXACT(F105,"INFERRED"),EXACT(F105,"UNRESOLVED")),"VALID","INVALID"))</x:f>
      </x:c>
      <x:c r="O105" s="25" t="str">
        <x:f>IF(G105="","",IF(OR(EXACT(G105,"CURRENT"),EXACT(G105,"STALE"),EXACT(G105,"NOT CHECKED")),"VALID","INVALID"))</x:f>
      </x:c>
      <x:c r="P105" s="25" t="str">
        <x:f>IF(H105="","",IF(OR(EXACT(H105,"MATCH"),EXACT(H105,"PARTIAL"),EXACT(H105,"NO"),EXACT(H105,"UNKNOWN"),EXACT(H105,"NOT APPLICABLE")),"VALID","INVALID"))</x:f>
      </x:c>
      <x:c r="Q105" s="25" t="str">
        <x:f>IF(A105="","",IF(COUNTIF($A$6:$A$205,A105)&gt;1,"INVALID - DUPLICATE ID",IF(AND(B105&lt;&gt;"",E105&lt;&gt;"",I105&lt;&gt;"",J105&lt;&gt;"",K105&lt;&gt;"",L105="VALID",M105="VALID",N105="VALID",O105="VALID",P105="VALID"),"VALID","INVALID - CONTROL / MISSING")))</x:f>
      </x:c>
    </x:row>
    <x:row r="106">
      <x:c r="A106" s="21"/>
      <x:c r="B106" s="21"/>
      <x:c r="C106" s="21"/>
      <x:c r="D106" s="21"/>
      <x:c r="E106" s="21"/>
      <x:c r="F106" s="21"/>
      <x:c r="G106" s="21"/>
      <x:c r="H106" s="21"/>
      <x:c r="I106" s="21"/>
      <x:c r="J106" s="21"/>
      <x:c r="K106" s="21"/>
      <x:c r="L106" s="25" t="str">
        <x:f>IF(C106="","",IF(OR(EXACT(C106,"BUYER"),EXACT(C106,"MATERIAL JOB"),EXACT(C106,"BUYING STAGE"),EXACT(C106,"IMPLEMENTATION"),EXACT(C106,"SECURITY / PROCUREMENT"),EXACT(C106,"SWITCHING / EXIT")),"VALID","INVALID"))</x:f>
      </x:c>
      <x:c r="M106" s="25" t="str">
        <x:f>IF(D106="","",IF(OR(EXACT(D106,"FIRST-PARTY PRODUCT PAGE"),EXACT(D106,"PRICING / CONTRACT"),EXACT(D106,"SECURITY / TRUST CENTER"),EXACT(D106,"IMPLEMENTATION / DOCUMENTATION"),EXACT(D106,"MARKETPLACE / DIRECTORY"),EXACT(D106,"BUYER / SALES EVIDENCE"),EXACT(D106,"REVIEW / COMMUNITY"),EXACT(D106,"AUTHORITY / STANDARD"),EXACT(D106,"INTERNAL DECISION RECORD")),"VALID","INVALID"))</x:f>
      </x:c>
      <x:c r="N106" s="25" t="str">
        <x:f>IF(F106="","",IF(OR(EXACT(F106,"OBSERVED"),EXACT(F106,"INFERRED"),EXACT(F106,"UNRESOLVED")),"VALID","INVALID"))</x:f>
      </x:c>
      <x:c r="O106" s="25" t="str">
        <x:f>IF(G106="","",IF(OR(EXACT(G106,"CURRENT"),EXACT(G106,"STALE"),EXACT(G106,"NOT CHECKED")),"VALID","INVALID"))</x:f>
      </x:c>
      <x:c r="P106" s="25" t="str">
        <x:f>IF(H106="","",IF(OR(EXACT(H106,"MATCH"),EXACT(H106,"PARTIAL"),EXACT(H106,"NO"),EXACT(H106,"UNKNOWN"),EXACT(H106,"NOT APPLICABLE")),"VALID","INVALID"))</x:f>
      </x:c>
      <x:c r="Q106" s="25" t="str">
        <x:f>IF(A106="","",IF(COUNTIF($A$6:$A$205,A106)&gt;1,"INVALID - DUPLICATE ID",IF(AND(B106&lt;&gt;"",E106&lt;&gt;"",I106&lt;&gt;"",J106&lt;&gt;"",K106&lt;&gt;"",L106="VALID",M106="VALID",N106="VALID",O106="VALID",P106="VALID"),"VALID","INVALID - CONTROL / MISSING")))</x:f>
      </x:c>
    </x:row>
    <x:row r="107">
      <x:c r="A107" s="21"/>
      <x:c r="B107" s="21"/>
      <x:c r="C107" s="21"/>
      <x:c r="D107" s="21"/>
      <x:c r="E107" s="21"/>
      <x:c r="F107" s="21"/>
      <x:c r="G107" s="21"/>
      <x:c r="H107" s="21"/>
      <x:c r="I107" s="21"/>
      <x:c r="J107" s="21"/>
      <x:c r="K107" s="21"/>
      <x:c r="L107" s="25" t="str">
        <x:f>IF(C107="","",IF(OR(EXACT(C107,"BUYER"),EXACT(C107,"MATERIAL JOB"),EXACT(C107,"BUYING STAGE"),EXACT(C107,"IMPLEMENTATION"),EXACT(C107,"SECURITY / PROCUREMENT"),EXACT(C107,"SWITCHING / EXIT")),"VALID","INVALID"))</x:f>
      </x:c>
      <x:c r="M107" s="25" t="str">
        <x:f>IF(D107="","",IF(OR(EXACT(D107,"FIRST-PARTY PRODUCT PAGE"),EXACT(D107,"PRICING / CONTRACT"),EXACT(D107,"SECURITY / TRUST CENTER"),EXACT(D107,"IMPLEMENTATION / DOCUMENTATION"),EXACT(D107,"MARKETPLACE / DIRECTORY"),EXACT(D107,"BUYER / SALES EVIDENCE"),EXACT(D107,"REVIEW / COMMUNITY"),EXACT(D107,"AUTHORITY / STANDARD"),EXACT(D107,"INTERNAL DECISION RECORD")),"VALID","INVALID"))</x:f>
      </x:c>
      <x:c r="N107" s="25" t="str">
        <x:f>IF(F107="","",IF(OR(EXACT(F107,"OBSERVED"),EXACT(F107,"INFERRED"),EXACT(F107,"UNRESOLVED")),"VALID","INVALID"))</x:f>
      </x:c>
      <x:c r="O107" s="25" t="str">
        <x:f>IF(G107="","",IF(OR(EXACT(G107,"CURRENT"),EXACT(G107,"STALE"),EXACT(G107,"NOT CHECKED")),"VALID","INVALID"))</x:f>
      </x:c>
      <x:c r="P107" s="25" t="str">
        <x:f>IF(H107="","",IF(OR(EXACT(H107,"MATCH"),EXACT(H107,"PARTIAL"),EXACT(H107,"NO"),EXACT(H107,"UNKNOWN"),EXACT(H107,"NOT APPLICABLE")),"VALID","INVALID"))</x:f>
      </x:c>
      <x:c r="Q107" s="25" t="str">
        <x:f>IF(A107="","",IF(COUNTIF($A$6:$A$205,A107)&gt;1,"INVALID - DUPLICATE ID",IF(AND(B107&lt;&gt;"",E107&lt;&gt;"",I107&lt;&gt;"",J107&lt;&gt;"",K107&lt;&gt;"",L107="VALID",M107="VALID",N107="VALID",O107="VALID",P107="VALID"),"VALID","INVALID - CONTROL / MISSING")))</x:f>
      </x:c>
    </x:row>
    <x:row r="108">
      <x:c r="A108" s="21"/>
      <x:c r="B108" s="21"/>
      <x:c r="C108" s="21"/>
      <x:c r="D108" s="21"/>
      <x:c r="E108" s="21"/>
      <x:c r="F108" s="21"/>
      <x:c r="G108" s="21"/>
      <x:c r="H108" s="21"/>
      <x:c r="I108" s="21"/>
      <x:c r="J108" s="21"/>
      <x:c r="K108" s="21"/>
      <x:c r="L108" s="25" t="str">
        <x:f>IF(C108="","",IF(OR(EXACT(C108,"BUYER"),EXACT(C108,"MATERIAL JOB"),EXACT(C108,"BUYING STAGE"),EXACT(C108,"IMPLEMENTATION"),EXACT(C108,"SECURITY / PROCUREMENT"),EXACT(C108,"SWITCHING / EXIT")),"VALID","INVALID"))</x:f>
      </x:c>
      <x:c r="M108" s="25" t="str">
        <x:f>IF(D108="","",IF(OR(EXACT(D108,"FIRST-PARTY PRODUCT PAGE"),EXACT(D108,"PRICING / CONTRACT"),EXACT(D108,"SECURITY / TRUST CENTER"),EXACT(D108,"IMPLEMENTATION / DOCUMENTATION"),EXACT(D108,"MARKETPLACE / DIRECTORY"),EXACT(D108,"BUYER / SALES EVIDENCE"),EXACT(D108,"REVIEW / COMMUNITY"),EXACT(D108,"AUTHORITY / STANDARD"),EXACT(D108,"INTERNAL DECISION RECORD")),"VALID","INVALID"))</x:f>
      </x:c>
      <x:c r="N108" s="25" t="str">
        <x:f>IF(F108="","",IF(OR(EXACT(F108,"OBSERVED"),EXACT(F108,"INFERRED"),EXACT(F108,"UNRESOLVED")),"VALID","INVALID"))</x:f>
      </x:c>
      <x:c r="O108" s="25" t="str">
        <x:f>IF(G108="","",IF(OR(EXACT(G108,"CURRENT"),EXACT(G108,"STALE"),EXACT(G108,"NOT CHECKED")),"VALID","INVALID"))</x:f>
      </x:c>
      <x:c r="P108" s="25" t="str">
        <x:f>IF(H108="","",IF(OR(EXACT(H108,"MATCH"),EXACT(H108,"PARTIAL"),EXACT(H108,"NO"),EXACT(H108,"UNKNOWN"),EXACT(H108,"NOT APPLICABLE")),"VALID","INVALID"))</x:f>
      </x:c>
      <x:c r="Q108" s="25" t="str">
        <x:f>IF(A108="","",IF(COUNTIF($A$6:$A$205,A108)&gt;1,"INVALID - DUPLICATE ID",IF(AND(B108&lt;&gt;"",E108&lt;&gt;"",I108&lt;&gt;"",J108&lt;&gt;"",K108&lt;&gt;"",L108="VALID",M108="VALID",N108="VALID",O108="VALID",P108="VALID"),"VALID","INVALID - CONTROL / MISSING")))</x:f>
      </x:c>
    </x:row>
    <x:row r="109">
      <x:c r="A109" s="21"/>
      <x:c r="B109" s="21"/>
      <x:c r="C109" s="21"/>
      <x:c r="D109" s="21"/>
      <x:c r="E109" s="21"/>
      <x:c r="F109" s="21"/>
      <x:c r="G109" s="21"/>
      <x:c r="H109" s="21"/>
      <x:c r="I109" s="21"/>
      <x:c r="J109" s="21"/>
      <x:c r="K109" s="21"/>
      <x:c r="L109" s="25" t="str">
        <x:f>IF(C109="","",IF(OR(EXACT(C109,"BUYER"),EXACT(C109,"MATERIAL JOB"),EXACT(C109,"BUYING STAGE"),EXACT(C109,"IMPLEMENTATION"),EXACT(C109,"SECURITY / PROCUREMENT"),EXACT(C109,"SWITCHING / EXIT")),"VALID","INVALID"))</x:f>
      </x:c>
      <x:c r="M109" s="25" t="str">
        <x:f>IF(D109="","",IF(OR(EXACT(D109,"FIRST-PARTY PRODUCT PAGE"),EXACT(D109,"PRICING / CONTRACT"),EXACT(D109,"SECURITY / TRUST CENTER"),EXACT(D109,"IMPLEMENTATION / DOCUMENTATION"),EXACT(D109,"MARKETPLACE / DIRECTORY"),EXACT(D109,"BUYER / SALES EVIDENCE"),EXACT(D109,"REVIEW / COMMUNITY"),EXACT(D109,"AUTHORITY / STANDARD"),EXACT(D109,"INTERNAL DECISION RECORD")),"VALID","INVALID"))</x:f>
      </x:c>
      <x:c r="N109" s="25" t="str">
        <x:f>IF(F109="","",IF(OR(EXACT(F109,"OBSERVED"),EXACT(F109,"INFERRED"),EXACT(F109,"UNRESOLVED")),"VALID","INVALID"))</x:f>
      </x:c>
      <x:c r="O109" s="25" t="str">
        <x:f>IF(G109="","",IF(OR(EXACT(G109,"CURRENT"),EXACT(G109,"STALE"),EXACT(G109,"NOT CHECKED")),"VALID","INVALID"))</x:f>
      </x:c>
      <x:c r="P109" s="25" t="str">
        <x:f>IF(H109="","",IF(OR(EXACT(H109,"MATCH"),EXACT(H109,"PARTIAL"),EXACT(H109,"NO"),EXACT(H109,"UNKNOWN"),EXACT(H109,"NOT APPLICABLE")),"VALID","INVALID"))</x:f>
      </x:c>
      <x:c r="Q109" s="25" t="str">
        <x:f>IF(A109="","",IF(COUNTIF($A$6:$A$205,A109)&gt;1,"INVALID - DUPLICATE ID",IF(AND(B109&lt;&gt;"",E109&lt;&gt;"",I109&lt;&gt;"",J109&lt;&gt;"",K109&lt;&gt;"",L109="VALID",M109="VALID",N109="VALID",O109="VALID",P109="VALID"),"VALID","INVALID - CONTROL / MISSING")))</x:f>
      </x:c>
    </x:row>
    <x:row r="110">
      <x:c r="A110" s="21"/>
      <x:c r="B110" s="21"/>
      <x:c r="C110" s="21"/>
      <x:c r="D110" s="21"/>
      <x:c r="E110" s="21"/>
      <x:c r="F110" s="21"/>
      <x:c r="G110" s="21"/>
      <x:c r="H110" s="21"/>
      <x:c r="I110" s="21"/>
      <x:c r="J110" s="21"/>
      <x:c r="K110" s="21"/>
      <x:c r="L110" s="25" t="str">
        <x:f>IF(C110="","",IF(OR(EXACT(C110,"BUYER"),EXACT(C110,"MATERIAL JOB"),EXACT(C110,"BUYING STAGE"),EXACT(C110,"IMPLEMENTATION"),EXACT(C110,"SECURITY / PROCUREMENT"),EXACT(C110,"SWITCHING / EXIT")),"VALID","INVALID"))</x:f>
      </x:c>
      <x:c r="M110" s="25" t="str">
        <x:f>IF(D110="","",IF(OR(EXACT(D110,"FIRST-PARTY PRODUCT PAGE"),EXACT(D110,"PRICING / CONTRACT"),EXACT(D110,"SECURITY / TRUST CENTER"),EXACT(D110,"IMPLEMENTATION / DOCUMENTATION"),EXACT(D110,"MARKETPLACE / DIRECTORY"),EXACT(D110,"BUYER / SALES EVIDENCE"),EXACT(D110,"REVIEW / COMMUNITY"),EXACT(D110,"AUTHORITY / STANDARD"),EXACT(D110,"INTERNAL DECISION RECORD")),"VALID","INVALID"))</x:f>
      </x:c>
      <x:c r="N110" s="25" t="str">
        <x:f>IF(F110="","",IF(OR(EXACT(F110,"OBSERVED"),EXACT(F110,"INFERRED"),EXACT(F110,"UNRESOLVED")),"VALID","INVALID"))</x:f>
      </x:c>
      <x:c r="O110" s="25" t="str">
        <x:f>IF(G110="","",IF(OR(EXACT(G110,"CURRENT"),EXACT(G110,"STALE"),EXACT(G110,"NOT CHECKED")),"VALID","INVALID"))</x:f>
      </x:c>
      <x:c r="P110" s="25" t="str">
        <x:f>IF(H110="","",IF(OR(EXACT(H110,"MATCH"),EXACT(H110,"PARTIAL"),EXACT(H110,"NO"),EXACT(H110,"UNKNOWN"),EXACT(H110,"NOT APPLICABLE")),"VALID","INVALID"))</x:f>
      </x:c>
      <x:c r="Q110" s="25" t="str">
        <x:f>IF(A110="","",IF(COUNTIF($A$6:$A$205,A110)&gt;1,"INVALID - DUPLICATE ID",IF(AND(B110&lt;&gt;"",E110&lt;&gt;"",I110&lt;&gt;"",J110&lt;&gt;"",K110&lt;&gt;"",L110="VALID",M110="VALID",N110="VALID",O110="VALID",P110="VALID"),"VALID","INVALID - CONTROL / MISSING")))</x:f>
      </x:c>
    </x:row>
    <x:row r="111">
      <x:c r="A111" s="21"/>
      <x:c r="B111" s="21"/>
      <x:c r="C111" s="21"/>
      <x:c r="D111" s="21"/>
      <x:c r="E111" s="21"/>
      <x:c r="F111" s="21"/>
      <x:c r="G111" s="21"/>
      <x:c r="H111" s="21"/>
      <x:c r="I111" s="21"/>
      <x:c r="J111" s="21"/>
      <x:c r="K111" s="21"/>
      <x:c r="L111" s="25" t="str">
        <x:f>IF(C111="","",IF(OR(EXACT(C111,"BUYER"),EXACT(C111,"MATERIAL JOB"),EXACT(C111,"BUYING STAGE"),EXACT(C111,"IMPLEMENTATION"),EXACT(C111,"SECURITY / PROCUREMENT"),EXACT(C111,"SWITCHING / EXIT")),"VALID","INVALID"))</x:f>
      </x:c>
      <x:c r="M111" s="25" t="str">
        <x:f>IF(D111="","",IF(OR(EXACT(D111,"FIRST-PARTY PRODUCT PAGE"),EXACT(D111,"PRICING / CONTRACT"),EXACT(D111,"SECURITY / TRUST CENTER"),EXACT(D111,"IMPLEMENTATION / DOCUMENTATION"),EXACT(D111,"MARKETPLACE / DIRECTORY"),EXACT(D111,"BUYER / SALES EVIDENCE"),EXACT(D111,"REVIEW / COMMUNITY"),EXACT(D111,"AUTHORITY / STANDARD"),EXACT(D111,"INTERNAL DECISION RECORD")),"VALID","INVALID"))</x:f>
      </x:c>
      <x:c r="N111" s="25" t="str">
        <x:f>IF(F111="","",IF(OR(EXACT(F111,"OBSERVED"),EXACT(F111,"INFERRED"),EXACT(F111,"UNRESOLVED")),"VALID","INVALID"))</x:f>
      </x:c>
      <x:c r="O111" s="25" t="str">
        <x:f>IF(G111="","",IF(OR(EXACT(G111,"CURRENT"),EXACT(G111,"STALE"),EXACT(G111,"NOT CHECKED")),"VALID","INVALID"))</x:f>
      </x:c>
      <x:c r="P111" s="25" t="str">
        <x:f>IF(H111="","",IF(OR(EXACT(H111,"MATCH"),EXACT(H111,"PARTIAL"),EXACT(H111,"NO"),EXACT(H111,"UNKNOWN"),EXACT(H111,"NOT APPLICABLE")),"VALID","INVALID"))</x:f>
      </x:c>
      <x:c r="Q111" s="25" t="str">
        <x:f>IF(A111="","",IF(COUNTIF($A$6:$A$205,A111)&gt;1,"INVALID - DUPLICATE ID",IF(AND(B111&lt;&gt;"",E111&lt;&gt;"",I111&lt;&gt;"",J111&lt;&gt;"",K111&lt;&gt;"",L111="VALID",M111="VALID",N111="VALID",O111="VALID",P111="VALID"),"VALID","INVALID - CONTROL / MISSING")))</x:f>
      </x:c>
    </x:row>
    <x:row r="112">
      <x:c r="A112" s="21"/>
      <x:c r="B112" s="21"/>
      <x:c r="C112" s="21"/>
      <x:c r="D112" s="21"/>
      <x:c r="E112" s="21"/>
      <x:c r="F112" s="21"/>
      <x:c r="G112" s="21"/>
      <x:c r="H112" s="21"/>
      <x:c r="I112" s="21"/>
      <x:c r="J112" s="21"/>
      <x:c r="K112" s="21"/>
      <x:c r="L112" s="25" t="str">
        <x:f>IF(C112="","",IF(OR(EXACT(C112,"BUYER"),EXACT(C112,"MATERIAL JOB"),EXACT(C112,"BUYING STAGE"),EXACT(C112,"IMPLEMENTATION"),EXACT(C112,"SECURITY / PROCUREMENT"),EXACT(C112,"SWITCHING / EXIT")),"VALID","INVALID"))</x:f>
      </x:c>
      <x:c r="M112" s="25" t="str">
        <x:f>IF(D112="","",IF(OR(EXACT(D112,"FIRST-PARTY PRODUCT PAGE"),EXACT(D112,"PRICING / CONTRACT"),EXACT(D112,"SECURITY / TRUST CENTER"),EXACT(D112,"IMPLEMENTATION / DOCUMENTATION"),EXACT(D112,"MARKETPLACE / DIRECTORY"),EXACT(D112,"BUYER / SALES EVIDENCE"),EXACT(D112,"REVIEW / COMMUNITY"),EXACT(D112,"AUTHORITY / STANDARD"),EXACT(D112,"INTERNAL DECISION RECORD")),"VALID","INVALID"))</x:f>
      </x:c>
      <x:c r="N112" s="25" t="str">
        <x:f>IF(F112="","",IF(OR(EXACT(F112,"OBSERVED"),EXACT(F112,"INFERRED"),EXACT(F112,"UNRESOLVED")),"VALID","INVALID"))</x:f>
      </x:c>
      <x:c r="O112" s="25" t="str">
        <x:f>IF(G112="","",IF(OR(EXACT(G112,"CURRENT"),EXACT(G112,"STALE"),EXACT(G112,"NOT CHECKED")),"VALID","INVALID"))</x:f>
      </x:c>
      <x:c r="P112" s="25" t="str">
        <x:f>IF(H112="","",IF(OR(EXACT(H112,"MATCH"),EXACT(H112,"PARTIAL"),EXACT(H112,"NO"),EXACT(H112,"UNKNOWN"),EXACT(H112,"NOT APPLICABLE")),"VALID","INVALID"))</x:f>
      </x:c>
      <x:c r="Q112" s="25" t="str">
        <x:f>IF(A112="","",IF(COUNTIF($A$6:$A$205,A112)&gt;1,"INVALID - DUPLICATE ID",IF(AND(B112&lt;&gt;"",E112&lt;&gt;"",I112&lt;&gt;"",J112&lt;&gt;"",K112&lt;&gt;"",L112="VALID",M112="VALID",N112="VALID",O112="VALID",P112="VALID"),"VALID","INVALID - CONTROL / MISSING")))</x:f>
      </x:c>
    </x:row>
    <x:row r="113">
      <x:c r="A113" s="21"/>
      <x:c r="B113" s="21"/>
      <x:c r="C113" s="21"/>
      <x:c r="D113" s="21"/>
      <x:c r="E113" s="21"/>
      <x:c r="F113" s="21"/>
      <x:c r="G113" s="21"/>
      <x:c r="H113" s="21"/>
      <x:c r="I113" s="21"/>
      <x:c r="J113" s="21"/>
      <x:c r="K113" s="21"/>
      <x:c r="L113" s="25" t="str">
        <x:f>IF(C113="","",IF(OR(EXACT(C113,"BUYER"),EXACT(C113,"MATERIAL JOB"),EXACT(C113,"BUYING STAGE"),EXACT(C113,"IMPLEMENTATION"),EXACT(C113,"SECURITY / PROCUREMENT"),EXACT(C113,"SWITCHING / EXIT")),"VALID","INVALID"))</x:f>
      </x:c>
      <x:c r="M113" s="25" t="str">
        <x:f>IF(D113="","",IF(OR(EXACT(D113,"FIRST-PARTY PRODUCT PAGE"),EXACT(D113,"PRICING / CONTRACT"),EXACT(D113,"SECURITY / TRUST CENTER"),EXACT(D113,"IMPLEMENTATION / DOCUMENTATION"),EXACT(D113,"MARKETPLACE / DIRECTORY"),EXACT(D113,"BUYER / SALES EVIDENCE"),EXACT(D113,"REVIEW / COMMUNITY"),EXACT(D113,"AUTHORITY / STANDARD"),EXACT(D113,"INTERNAL DECISION RECORD")),"VALID","INVALID"))</x:f>
      </x:c>
      <x:c r="N113" s="25" t="str">
        <x:f>IF(F113="","",IF(OR(EXACT(F113,"OBSERVED"),EXACT(F113,"INFERRED"),EXACT(F113,"UNRESOLVED")),"VALID","INVALID"))</x:f>
      </x:c>
      <x:c r="O113" s="25" t="str">
        <x:f>IF(G113="","",IF(OR(EXACT(G113,"CURRENT"),EXACT(G113,"STALE"),EXACT(G113,"NOT CHECKED")),"VALID","INVALID"))</x:f>
      </x:c>
      <x:c r="P113" s="25" t="str">
        <x:f>IF(H113="","",IF(OR(EXACT(H113,"MATCH"),EXACT(H113,"PARTIAL"),EXACT(H113,"NO"),EXACT(H113,"UNKNOWN"),EXACT(H113,"NOT APPLICABLE")),"VALID","INVALID"))</x:f>
      </x:c>
      <x:c r="Q113" s="25" t="str">
        <x:f>IF(A113="","",IF(COUNTIF($A$6:$A$205,A113)&gt;1,"INVALID - DUPLICATE ID",IF(AND(B113&lt;&gt;"",E113&lt;&gt;"",I113&lt;&gt;"",J113&lt;&gt;"",K113&lt;&gt;"",L113="VALID",M113="VALID",N113="VALID",O113="VALID",P113="VALID"),"VALID","INVALID - CONTROL / MISSING")))</x:f>
      </x:c>
    </x:row>
    <x:row r="114">
      <x:c r="A114" s="21"/>
      <x:c r="B114" s="21"/>
      <x:c r="C114" s="21"/>
      <x:c r="D114" s="21"/>
      <x:c r="E114" s="21"/>
      <x:c r="F114" s="21"/>
      <x:c r="G114" s="21"/>
      <x:c r="H114" s="21"/>
      <x:c r="I114" s="21"/>
      <x:c r="J114" s="21"/>
      <x:c r="K114" s="21"/>
      <x:c r="L114" s="25" t="str">
        <x:f>IF(C114="","",IF(OR(EXACT(C114,"BUYER"),EXACT(C114,"MATERIAL JOB"),EXACT(C114,"BUYING STAGE"),EXACT(C114,"IMPLEMENTATION"),EXACT(C114,"SECURITY / PROCUREMENT"),EXACT(C114,"SWITCHING / EXIT")),"VALID","INVALID"))</x:f>
      </x:c>
      <x:c r="M114" s="25" t="str">
        <x:f>IF(D114="","",IF(OR(EXACT(D114,"FIRST-PARTY PRODUCT PAGE"),EXACT(D114,"PRICING / CONTRACT"),EXACT(D114,"SECURITY / TRUST CENTER"),EXACT(D114,"IMPLEMENTATION / DOCUMENTATION"),EXACT(D114,"MARKETPLACE / DIRECTORY"),EXACT(D114,"BUYER / SALES EVIDENCE"),EXACT(D114,"REVIEW / COMMUNITY"),EXACT(D114,"AUTHORITY / STANDARD"),EXACT(D114,"INTERNAL DECISION RECORD")),"VALID","INVALID"))</x:f>
      </x:c>
      <x:c r="N114" s="25" t="str">
        <x:f>IF(F114="","",IF(OR(EXACT(F114,"OBSERVED"),EXACT(F114,"INFERRED"),EXACT(F114,"UNRESOLVED")),"VALID","INVALID"))</x:f>
      </x:c>
      <x:c r="O114" s="25" t="str">
        <x:f>IF(G114="","",IF(OR(EXACT(G114,"CURRENT"),EXACT(G114,"STALE"),EXACT(G114,"NOT CHECKED")),"VALID","INVALID"))</x:f>
      </x:c>
      <x:c r="P114" s="25" t="str">
        <x:f>IF(H114="","",IF(OR(EXACT(H114,"MATCH"),EXACT(H114,"PARTIAL"),EXACT(H114,"NO"),EXACT(H114,"UNKNOWN"),EXACT(H114,"NOT APPLICABLE")),"VALID","INVALID"))</x:f>
      </x:c>
      <x:c r="Q114" s="25" t="str">
        <x:f>IF(A114="","",IF(COUNTIF($A$6:$A$205,A114)&gt;1,"INVALID - DUPLICATE ID",IF(AND(B114&lt;&gt;"",E114&lt;&gt;"",I114&lt;&gt;"",J114&lt;&gt;"",K114&lt;&gt;"",L114="VALID",M114="VALID",N114="VALID",O114="VALID",P114="VALID"),"VALID","INVALID - CONTROL / MISSING")))</x:f>
      </x:c>
    </x:row>
    <x:row r="115">
      <x:c r="A115" s="21"/>
      <x:c r="B115" s="21"/>
      <x:c r="C115" s="21"/>
      <x:c r="D115" s="21"/>
      <x:c r="E115" s="21"/>
      <x:c r="F115" s="21"/>
      <x:c r="G115" s="21"/>
      <x:c r="H115" s="21"/>
      <x:c r="I115" s="21"/>
      <x:c r="J115" s="21"/>
      <x:c r="K115" s="21"/>
      <x:c r="L115" s="25" t="str">
        <x:f>IF(C115="","",IF(OR(EXACT(C115,"BUYER"),EXACT(C115,"MATERIAL JOB"),EXACT(C115,"BUYING STAGE"),EXACT(C115,"IMPLEMENTATION"),EXACT(C115,"SECURITY / PROCUREMENT"),EXACT(C115,"SWITCHING / EXIT")),"VALID","INVALID"))</x:f>
      </x:c>
      <x:c r="M115" s="25" t="str">
        <x:f>IF(D115="","",IF(OR(EXACT(D115,"FIRST-PARTY PRODUCT PAGE"),EXACT(D115,"PRICING / CONTRACT"),EXACT(D115,"SECURITY / TRUST CENTER"),EXACT(D115,"IMPLEMENTATION / DOCUMENTATION"),EXACT(D115,"MARKETPLACE / DIRECTORY"),EXACT(D115,"BUYER / SALES EVIDENCE"),EXACT(D115,"REVIEW / COMMUNITY"),EXACT(D115,"AUTHORITY / STANDARD"),EXACT(D115,"INTERNAL DECISION RECORD")),"VALID","INVALID"))</x:f>
      </x:c>
      <x:c r="N115" s="25" t="str">
        <x:f>IF(F115="","",IF(OR(EXACT(F115,"OBSERVED"),EXACT(F115,"INFERRED"),EXACT(F115,"UNRESOLVED")),"VALID","INVALID"))</x:f>
      </x:c>
      <x:c r="O115" s="25" t="str">
        <x:f>IF(G115="","",IF(OR(EXACT(G115,"CURRENT"),EXACT(G115,"STALE"),EXACT(G115,"NOT CHECKED")),"VALID","INVALID"))</x:f>
      </x:c>
      <x:c r="P115" s="25" t="str">
        <x:f>IF(H115="","",IF(OR(EXACT(H115,"MATCH"),EXACT(H115,"PARTIAL"),EXACT(H115,"NO"),EXACT(H115,"UNKNOWN"),EXACT(H115,"NOT APPLICABLE")),"VALID","INVALID"))</x:f>
      </x:c>
      <x:c r="Q115" s="25" t="str">
        <x:f>IF(A115="","",IF(COUNTIF($A$6:$A$205,A115)&gt;1,"INVALID - DUPLICATE ID",IF(AND(B115&lt;&gt;"",E115&lt;&gt;"",I115&lt;&gt;"",J115&lt;&gt;"",K115&lt;&gt;"",L115="VALID",M115="VALID",N115="VALID",O115="VALID",P115="VALID"),"VALID","INVALID - CONTROL / MISSING")))</x:f>
      </x:c>
    </x:row>
    <x:row r="116">
      <x:c r="A116" s="21"/>
      <x:c r="B116" s="21"/>
      <x:c r="C116" s="21"/>
      <x:c r="D116" s="21"/>
      <x:c r="E116" s="21"/>
      <x:c r="F116" s="21"/>
      <x:c r="G116" s="21"/>
      <x:c r="H116" s="21"/>
      <x:c r="I116" s="21"/>
      <x:c r="J116" s="21"/>
      <x:c r="K116" s="21"/>
      <x:c r="L116" s="25" t="str">
        <x:f>IF(C116="","",IF(OR(EXACT(C116,"BUYER"),EXACT(C116,"MATERIAL JOB"),EXACT(C116,"BUYING STAGE"),EXACT(C116,"IMPLEMENTATION"),EXACT(C116,"SECURITY / PROCUREMENT"),EXACT(C116,"SWITCHING / EXIT")),"VALID","INVALID"))</x:f>
      </x:c>
      <x:c r="M116" s="25" t="str">
        <x:f>IF(D116="","",IF(OR(EXACT(D116,"FIRST-PARTY PRODUCT PAGE"),EXACT(D116,"PRICING / CONTRACT"),EXACT(D116,"SECURITY / TRUST CENTER"),EXACT(D116,"IMPLEMENTATION / DOCUMENTATION"),EXACT(D116,"MARKETPLACE / DIRECTORY"),EXACT(D116,"BUYER / SALES EVIDENCE"),EXACT(D116,"REVIEW / COMMUNITY"),EXACT(D116,"AUTHORITY / STANDARD"),EXACT(D116,"INTERNAL DECISION RECORD")),"VALID","INVALID"))</x:f>
      </x:c>
      <x:c r="N116" s="25" t="str">
        <x:f>IF(F116="","",IF(OR(EXACT(F116,"OBSERVED"),EXACT(F116,"INFERRED"),EXACT(F116,"UNRESOLVED")),"VALID","INVALID"))</x:f>
      </x:c>
      <x:c r="O116" s="25" t="str">
        <x:f>IF(G116="","",IF(OR(EXACT(G116,"CURRENT"),EXACT(G116,"STALE"),EXACT(G116,"NOT CHECKED")),"VALID","INVALID"))</x:f>
      </x:c>
      <x:c r="P116" s="25" t="str">
        <x:f>IF(H116="","",IF(OR(EXACT(H116,"MATCH"),EXACT(H116,"PARTIAL"),EXACT(H116,"NO"),EXACT(H116,"UNKNOWN"),EXACT(H116,"NOT APPLICABLE")),"VALID","INVALID"))</x:f>
      </x:c>
      <x:c r="Q116" s="25" t="str">
        <x:f>IF(A116="","",IF(COUNTIF($A$6:$A$205,A116)&gt;1,"INVALID - DUPLICATE ID",IF(AND(B116&lt;&gt;"",E116&lt;&gt;"",I116&lt;&gt;"",J116&lt;&gt;"",K116&lt;&gt;"",L116="VALID",M116="VALID",N116="VALID",O116="VALID",P116="VALID"),"VALID","INVALID - CONTROL / MISSING")))</x:f>
      </x:c>
    </x:row>
    <x:row r="117">
      <x:c r="A117" s="21"/>
      <x:c r="B117" s="21"/>
      <x:c r="C117" s="21"/>
      <x:c r="D117" s="21"/>
      <x:c r="E117" s="21"/>
      <x:c r="F117" s="21"/>
      <x:c r="G117" s="21"/>
      <x:c r="H117" s="21"/>
      <x:c r="I117" s="21"/>
      <x:c r="J117" s="21"/>
      <x:c r="K117" s="21"/>
      <x:c r="L117" s="25" t="str">
        <x:f>IF(C117="","",IF(OR(EXACT(C117,"BUYER"),EXACT(C117,"MATERIAL JOB"),EXACT(C117,"BUYING STAGE"),EXACT(C117,"IMPLEMENTATION"),EXACT(C117,"SECURITY / PROCUREMENT"),EXACT(C117,"SWITCHING / EXIT")),"VALID","INVALID"))</x:f>
      </x:c>
      <x:c r="M117" s="25" t="str">
        <x:f>IF(D117="","",IF(OR(EXACT(D117,"FIRST-PARTY PRODUCT PAGE"),EXACT(D117,"PRICING / CONTRACT"),EXACT(D117,"SECURITY / TRUST CENTER"),EXACT(D117,"IMPLEMENTATION / DOCUMENTATION"),EXACT(D117,"MARKETPLACE / DIRECTORY"),EXACT(D117,"BUYER / SALES EVIDENCE"),EXACT(D117,"REVIEW / COMMUNITY"),EXACT(D117,"AUTHORITY / STANDARD"),EXACT(D117,"INTERNAL DECISION RECORD")),"VALID","INVALID"))</x:f>
      </x:c>
      <x:c r="N117" s="25" t="str">
        <x:f>IF(F117="","",IF(OR(EXACT(F117,"OBSERVED"),EXACT(F117,"INFERRED"),EXACT(F117,"UNRESOLVED")),"VALID","INVALID"))</x:f>
      </x:c>
      <x:c r="O117" s="25" t="str">
        <x:f>IF(G117="","",IF(OR(EXACT(G117,"CURRENT"),EXACT(G117,"STALE"),EXACT(G117,"NOT CHECKED")),"VALID","INVALID"))</x:f>
      </x:c>
      <x:c r="P117" s="25" t="str">
        <x:f>IF(H117="","",IF(OR(EXACT(H117,"MATCH"),EXACT(H117,"PARTIAL"),EXACT(H117,"NO"),EXACT(H117,"UNKNOWN"),EXACT(H117,"NOT APPLICABLE")),"VALID","INVALID"))</x:f>
      </x:c>
      <x:c r="Q117" s="25" t="str">
        <x:f>IF(A117="","",IF(COUNTIF($A$6:$A$205,A117)&gt;1,"INVALID - DUPLICATE ID",IF(AND(B117&lt;&gt;"",E117&lt;&gt;"",I117&lt;&gt;"",J117&lt;&gt;"",K117&lt;&gt;"",L117="VALID",M117="VALID",N117="VALID",O117="VALID",P117="VALID"),"VALID","INVALID - CONTROL / MISSING")))</x:f>
      </x:c>
    </x:row>
    <x:row r="118">
      <x:c r="A118" s="21"/>
      <x:c r="B118" s="21"/>
      <x:c r="C118" s="21"/>
      <x:c r="D118" s="21"/>
      <x:c r="E118" s="21"/>
      <x:c r="F118" s="21"/>
      <x:c r="G118" s="21"/>
      <x:c r="H118" s="21"/>
      <x:c r="I118" s="21"/>
      <x:c r="J118" s="21"/>
      <x:c r="K118" s="21"/>
      <x:c r="L118" s="25" t="str">
        <x:f>IF(C118="","",IF(OR(EXACT(C118,"BUYER"),EXACT(C118,"MATERIAL JOB"),EXACT(C118,"BUYING STAGE"),EXACT(C118,"IMPLEMENTATION"),EXACT(C118,"SECURITY / PROCUREMENT"),EXACT(C118,"SWITCHING / EXIT")),"VALID","INVALID"))</x:f>
      </x:c>
      <x:c r="M118" s="25" t="str">
        <x:f>IF(D118="","",IF(OR(EXACT(D118,"FIRST-PARTY PRODUCT PAGE"),EXACT(D118,"PRICING / CONTRACT"),EXACT(D118,"SECURITY / TRUST CENTER"),EXACT(D118,"IMPLEMENTATION / DOCUMENTATION"),EXACT(D118,"MARKETPLACE / DIRECTORY"),EXACT(D118,"BUYER / SALES EVIDENCE"),EXACT(D118,"REVIEW / COMMUNITY"),EXACT(D118,"AUTHORITY / STANDARD"),EXACT(D118,"INTERNAL DECISION RECORD")),"VALID","INVALID"))</x:f>
      </x:c>
      <x:c r="N118" s="25" t="str">
        <x:f>IF(F118="","",IF(OR(EXACT(F118,"OBSERVED"),EXACT(F118,"INFERRED"),EXACT(F118,"UNRESOLVED")),"VALID","INVALID"))</x:f>
      </x:c>
      <x:c r="O118" s="25" t="str">
        <x:f>IF(G118="","",IF(OR(EXACT(G118,"CURRENT"),EXACT(G118,"STALE"),EXACT(G118,"NOT CHECKED")),"VALID","INVALID"))</x:f>
      </x:c>
      <x:c r="P118" s="25" t="str">
        <x:f>IF(H118="","",IF(OR(EXACT(H118,"MATCH"),EXACT(H118,"PARTIAL"),EXACT(H118,"NO"),EXACT(H118,"UNKNOWN"),EXACT(H118,"NOT APPLICABLE")),"VALID","INVALID"))</x:f>
      </x:c>
      <x:c r="Q118" s="25" t="str">
        <x:f>IF(A118="","",IF(COUNTIF($A$6:$A$205,A118)&gt;1,"INVALID - DUPLICATE ID",IF(AND(B118&lt;&gt;"",E118&lt;&gt;"",I118&lt;&gt;"",J118&lt;&gt;"",K118&lt;&gt;"",L118="VALID",M118="VALID",N118="VALID",O118="VALID",P118="VALID"),"VALID","INVALID - CONTROL / MISSING")))</x:f>
      </x:c>
    </x:row>
    <x:row r="119">
      <x:c r="A119" s="21"/>
      <x:c r="B119" s="21"/>
      <x:c r="C119" s="21"/>
      <x:c r="D119" s="21"/>
      <x:c r="E119" s="21"/>
      <x:c r="F119" s="21"/>
      <x:c r="G119" s="21"/>
      <x:c r="H119" s="21"/>
      <x:c r="I119" s="21"/>
      <x:c r="J119" s="21"/>
      <x:c r="K119" s="21"/>
      <x:c r="L119" s="25" t="str">
        <x:f>IF(C119="","",IF(OR(EXACT(C119,"BUYER"),EXACT(C119,"MATERIAL JOB"),EXACT(C119,"BUYING STAGE"),EXACT(C119,"IMPLEMENTATION"),EXACT(C119,"SECURITY / PROCUREMENT"),EXACT(C119,"SWITCHING / EXIT")),"VALID","INVALID"))</x:f>
      </x:c>
      <x:c r="M119" s="25" t="str">
        <x:f>IF(D119="","",IF(OR(EXACT(D119,"FIRST-PARTY PRODUCT PAGE"),EXACT(D119,"PRICING / CONTRACT"),EXACT(D119,"SECURITY / TRUST CENTER"),EXACT(D119,"IMPLEMENTATION / DOCUMENTATION"),EXACT(D119,"MARKETPLACE / DIRECTORY"),EXACT(D119,"BUYER / SALES EVIDENCE"),EXACT(D119,"REVIEW / COMMUNITY"),EXACT(D119,"AUTHORITY / STANDARD"),EXACT(D119,"INTERNAL DECISION RECORD")),"VALID","INVALID"))</x:f>
      </x:c>
      <x:c r="N119" s="25" t="str">
        <x:f>IF(F119="","",IF(OR(EXACT(F119,"OBSERVED"),EXACT(F119,"INFERRED"),EXACT(F119,"UNRESOLVED")),"VALID","INVALID"))</x:f>
      </x:c>
      <x:c r="O119" s="25" t="str">
        <x:f>IF(G119="","",IF(OR(EXACT(G119,"CURRENT"),EXACT(G119,"STALE"),EXACT(G119,"NOT CHECKED")),"VALID","INVALID"))</x:f>
      </x:c>
      <x:c r="P119" s="25" t="str">
        <x:f>IF(H119="","",IF(OR(EXACT(H119,"MATCH"),EXACT(H119,"PARTIAL"),EXACT(H119,"NO"),EXACT(H119,"UNKNOWN"),EXACT(H119,"NOT APPLICABLE")),"VALID","INVALID"))</x:f>
      </x:c>
      <x:c r="Q119" s="25" t="str">
        <x:f>IF(A119="","",IF(COUNTIF($A$6:$A$205,A119)&gt;1,"INVALID - DUPLICATE ID",IF(AND(B119&lt;&gt;"",E119&lt;&gt;"",I119&lt;&gt;"",J119&lt;&gt;"",K119&lt;&gt;"",L119="VALID",M119="VALID",N119="VALID",O119="VALID",P119="VALID"),"VALID","INVALID - CONTROL / MISSING")))</x:f>
      </x:c>
    </x:row>
    <x:row r="120">
      <x:c r="A120" s="21"/>
      <x:c r="B120" s="21"/>
      <x:c r="C120" s="21"/>
      <x:c r="D120" s="21"/>
      <x:c r="E120" s="21"/>
      <x:c r="F120" s="21"/>
      <x:c r="G120" s="21"/>
      <x:c r="H120" s="21"/>
      <x:c r="I120" s="21"/>
      <x:c r="J120" s="21"/>
      <x:c r="K120" s="21"/>
      <x:c r="L120" s="25" t="str">
        <x:f>IF(C120="","",IF(OR(EXACT(C120,"BUYER"),EXACT(C120,"MATERIAL JOB"),EXACT(C120,"BUYING STAGE"),EXACT(C120,"IMPLEMENTATION"),EXACT(C120,"SECURITY / PROCUREMENT"),EXACT(C120,"SWITCHING / EXIT")),"VALID","INVALID"))</x:f>
      </x:c>
      <x:c r="M120" s="25" t="str">
        <x:f>IF(D120="","",IF(OR(EXACT(D120,"FIRST-PARTY PRODUCT PAGE"),EXACT(D120,"PRICING / CONTRACT"),EXACT(D120,"SECURITY / TRUST CENTER"),EXACT(D120,"IMPLEMENTATION / DOCUMENTATION"),EXACT(D120,"MARKETPLACE / DIRECTORY"),EXACT(D120,"BUYER / SALES EVIDENCE"),EXACT(D120,"REVIEW / COMMUNITY"),EXACT(D120,"AUTHORITY / STANDARD"),EXACT(D120,"INTERNAL DECISION RECORD")),"VALID","INVALID"))</x:f>
      </x:c>
      <x:c r="N120" s="25" t="str">
        <x:f>IF(F120="","",IF(OR(EXACT(F120,"OBSERVED"),EXACT(F120,"INFERRED"),EXACT(F120,"UNRESOLVED")),"VALID","INVALID"))</x:f>
      </x:c>
      <x:c r="O120" s="25" t="str">
        <x:f>IF(G120="","",IF(OR(EXACT(G120,"CURRENT"),EXACT(G120,"STALE"),EXACT(G120,"NOT CHECKED")),"VALID","INVALID"))</x:f>
      </x:c>
      <x:c r="P120" s="25" t="str">
        <x:f>IF(H120="","",IF(OR(EXACT(H120,"MATCH"),EXACT(H120,"PARTIAL"),EXACT(H120,"NO"),EXACT(H120,"UNKNOWN"),EXACT(H120,"NOT APPLICABLE")),"VALID","INVALID"))</x:f>
      </x:c>
      <x:c r="Q120" s="25" t="str">
        <x:f>IF(A120="","",IF(COUNTIF($A$6:$A$205,A120)&gt;1,"INVALID - DUPLICATE ID",IF(AND(B120&lt;&gt;"",E120&lt;&gt;"",I120&lt;&gt;"",J120&lt;&gt;"",K120&lt;&gt;"",L120="VALID",M120="VALID",N120="VALID",O120="VALID",P120="VALID"),"VALID","INVALID - CONTROL / MISSING")))</x:f>
      </x:c>
    </x:row>
    <x:row r="121">
      <x:c r="A121" s="21"/>
      <x:c r="B121" s="21"/>
      <x:c r="C121" s="21"/>
      <x:c r="D121" s="21"/>
      <x:c r="E121" s="21"/>
      <x:c r="F121" s="21"/>
      <x:c r="G121" s="21"/>
      <x:c r="H121" s="21"/>
      <x:c r="I121" s="21"/>
      <x:c r="J121" s="21"/>
      <x:c r="K121" s="21"/>
      <x:c r="L121" s="25" t="str">
        <x:f>IF(C121="","",IF(OR(EXACT(C121,"BUYER"),EXACT(C121,"MATERIAL JOB"),EXACT(C121,"BUYING STAGE"),EXACT(C121,"IMPLEMENTATION"),EXACT(C121,"SECURITY / PROCUREMENT"),EXACT(C121,"SWITCHING / EXIT")),"VALID","INVALID"))</x:f>
      </x:c>
      <x:c r="M121" s="25" t="str">
        <x:f>IF(D121="","",IF(OR(EXACT(D121,"FIRST-PARTY PRODUCT PAGE"),EXACT(D121,"PRICING / CONTRACT"),EXACT(D121,"SECURITY / TRUST CENTER"),EXACT(D121,"IMPLEMENTATION / DOCUMENTATION"),EXACT(D121,"MARKETPLACE / DIRECTORY"),EXACT(D121,"BUYER / SALES EVIDENCE"),EXACT(D121,"REVIEW / COMMUNITY"),EXACT(D121,"AUTHORITY / STANDARD"),EXACT(D121,"INTERNAL DECISION RECORD")),"VALID","INVALID"))</x:f>
      </x:c>
      <x:c r="N121" s="25" t="str">
        <x:f>IF(F121="","",IF(OR(EXACT(F121,"OBSERVED"),EXACT(F121,"INFERRED"),EXACT(F121,"UNRESOLVED")),"VALID","INVALID"))</x:f>
      </x:c>
      <x:c r="O121" s="25" t="str">
        <x:f>IF(G121="","",IF(OR(EXACT(G121,"CURRENT"),EXACT(G121,"STALE"),EXACT(G121,"NOT CHECKED")),"VALID","INVALID"))</x:f>
      </x:c>
      <x:c r="P121" s="25" t="str">
        <x:f>IF(H121="","",IF(OR(EXACT(H121,"MATCH"),EXACT(H121,"PARTIAL"),EXACT(H121,"NO"),EXACT(H121,"UNKNOWN"),EXACT(H121,"NOT APPLICABLE")),"VALID","INVALID"))</x:f>
      </x:c>
      <x:c r="Q121" s="25" t="str">
        <x:f>IF(A121="","",IF(COUNTIF($A$6:$A$205,A121)&gt;1,"INVALID - DUPLICATE ID",IF(AND(B121&lt;&gt;"",E121&lt;&gt;"",I121&lt;&gt;"",J121&lt;&gt;"",K121&lt;&gt;"",L121="VALID",M121="VALID",N121="VALID",O121="VALID",P121="VALID"),"VALID","INVALID - CONTROL / MISSING")))</x:f>
      </x:c>
    </x:row>
    <x:row r="122">
      <x:c r="A122" s="21"/>
      <x:c r="B122" s="21"/>
      <x:c r="C122" s="21"/>
      <x:c r="D122" s="21"/>
      <x:c r="E122" s="21"/>
      <x:c r="F122" s="21"/>
      <x:c r="G122" s="21"/>
      <x:c r="H122" s="21"/>
      <x:c r="I122" s="21"/>
      <x:c r="J122" s="21"/>
      <x:c r="K122" s="21"/>
      <x:c r="L122" s="25" t="str">
        <x:f>IF(C122="","",IF(OR(EXACT(C122,"BUYER"),EXACT(C122,"MATERIAL JOB"),EXACT(C122,"BUYING STAGE"),EXACT(C122,"IMPLEMENTATION"),EXACT(C122,"SECURITY / PROCUREMENT"),EXACT(C122,"SWITCHING / EXIT")),"VALID","INVALID"))</x:f>
      </x:c>
      <x:c r="M122" s="25" t="str">
        <x:f>IF(D122="","",IF(OR(EXACT(D122,"FIRST-PARTY PRODUCT PAGE"),EXACT(D122,"PRICING / CONTRACT"),EXACT(D122,"SECURITY / TRUST CENTER"),EXACT(D122,"IMPLEMENTATION / DOCUMENTATION"),EXACT(D122,"MARKETPLACE / DIRECTORY"),EXACT(D122,"BUYER / SALES EVIDENCE"),EXACT(D122,"REVIEW / COMMUNITY"),EXACT(D122,"AUTHORITY / STANDARD"),EXACT(D122,"INTERNAL DECISION RECORD")),"VALID","INVALID"))</x:f>
      </x:c>
      <x:c r="N122" s="25" t="str">
        <x:f>IF(F122="","",IF(OR(EXACT(F122,"OBSERVED"),EXACT(F122,"INFERRED"),EXACT(F122,"UNRESOLVED")),"VALID","INVALID"))</x:f>
      </x:c>
      <x:c r="O122" s="25" t="str">
        <x:f>IF(G122="","",IF(OR(EXACT(G122,"CURRENT"),EXACT(G122,"STALE"),EXACT(G122,"NOT CHECKED")),"VALID","INVALID"))</x:f>
      </x:c>
      <x:c r="P122" s="25" t="str">
        <x:f>IF(H122="","",IF(OR(EXACT(H122,"MATCH"),EXACT(H122,"PARTIAL"),EXACT(H122,"NO"),EXACT(H122,"UNKNOWN"),EXACT(H122,"NOT APPLICABLE")),"VALID","INVALID"))</x:f>
      </x:c>
      <x:c r="Q122" s="25" t="str">
        <x:f>IF(A122="","",IF(COUNTIF($A$6:$A$205,A122)&gt;1,"INVALID - DUPLICATE ID",IF(AND(B122&lt;&gt;"",E122&lt;&gt;"",I122&lt;&gt;"",J122&lt;&gt;"",K122&lt;&gt;"",L122="VALID",M122="VALID",N122="VALID",O122="VALID",P122="VALID"),"VALID","INVALID - CONTROL / MISSING")))</x:f>
      </x:c>
    </x:row>
    <x:row r="123">
      <x:c r="A123" s="21"/>
      <x:c r="B123" s="21"/>
      <x:c r="C123" s="21"/>
      <x:c r="D123" s="21"/>
      <x:c r="E123" s="21"/>
      <x:c r="F123" s="21"/>
      <x:c r="G123" s="21"/>
      <x:c r="H123" s="21"/>
      <x:c r="I123" s="21"/>
      <x:c r="J123" s="21"/>
      <x:c r="K123" s="21"/>
      <x:c r="L123" s="25" t="str">
        <x:f>IF(C123="","",IF(OR(EXACT(C123,"BUYER"),EXACT(C123,"MATERIAL JOB"),EXACT(C123,"BUYING STAGE"),EXACT(C123,"IMPLEMENTATION"),EXACT(C123,"SECURITY / PROCUREMENT"),EXACT(C123,"SWITCHING / EXIT")),"VALID","INVALID"))</x:f>
      </x:c>
      <x:c r="M123" s="25" t="str">
        <x:f>IF(D123="","",IF(OR(EXACT(D123,"FIRST-PARTY PRODUCT PAGE"),EXACT(D123,"PRICING / CONTRACT"),EXACT(D123,"SECURITY / TRUST CENTER"),EXACT(D123,"IMPLEMENTATION / DOCUMENTATION"),EXACT(D123,"MARKETPLACE / DIRECTORY"),EXACT(D123,"BUYER / SALES EVIDENCE"),EXACT(D123,"REVIEW / COMMUNITY"),EXACT(D123,"AUTHORITY / STANDARD"),EXACT(D123,"INTERNAL DECISION RECORD")),"VALID","INVALID"))</x:f>
      </x:c>
      <x:c r="N123" s="25" t="str">
        <x:f>IF(F123="","",IF(OR(EXACT(F123,"OBSERVED"),EXACT(F123,"INFERRED"),EXACT(F123,"UNRESOLVED")),"VALID","INVALID"))</x:f>
      </x:c>
      <x:c r="O123" s="25" t="str">
        <x:f>IF(G123="","",IF(OR(EXACT(G123,"CURRENT"),EXACT(G123,"STALE"),EXACT(G123,"NOT CHECKED")),"VALID","INVALID"))</x:f>
      </x:c>
      <x:c r="P123" s="25" t="str">
        <x:f>IF(H123="","",IF(OR(EXACT(H123,"MATCH"),EXACT(H123,"PARTIAL"),EXACT(H123,"NO"),EXACT(H123,"UNKNOWN"),EXACT(H123,"NOT APPLICABLE")),"VALID","INVALID"))</x:f>
      </x:c>
      <x:c r="Q123" s="25" t="str">
        <x:f>IF(A123="","",IF(COUNTIF($A$6:$A$205,A123)&gt;1,"INVALID - DUPLICATE ID",IF(AND(B123&lt;&gt;"",E123&lt;&gt;"",I123&lt;&gt;"",J123&lt;&gt;"",K123&lt;&gt;"",L123="VALID",M123="VALID",N123="VALID",O123="VALID",P123="VALID"),"VALID","INVALID - CONTROL / MISSING")))</x:f>
      </x:c>
    </x:row>
    <x:row r="124">
      <x:c r="A124" s="21"/>
      <x:c r="B124" s="21"/>
      <x:c r="C124" s="21"/>
      <x:c r="D124" s="21"/>
      <x:c r="E124" s="21"/>
      <x:c r="F124" s="21"/>
      <x:c r="G124" s="21"/>
      <x:c r="H124" s="21"/>
      <x:c r="I124" s="21"/>
      <x:c r="J124" s="21"/>
      <x:c r="K124" s="21"/>
      <x:c r="L124" s="25" t="str">
        <x:f>IF(C124="","",IF(OR(EXACT(C124,"BUYER"),EXACT(C124,"MATERIAL JOB"),EXACT(C124,"BUYING STAGE"),EXACT(C124,"IMPLEMENTATION"),EXACT(C124,"SECURITY / PROCUREMENT"),EXACT(C124,"SWITCHING / EXIT")),"VALID","INVALID"))</x:f>
      </x:c>
      <x:c r="M124" s="25" t="str">
        <x:f>IF(D124="","",IF(OR(EXACT(D124,"FIRST-PARTY PRODUCT PAGE"),EXACT(D124,"PRICING / CONTRACT"),EXACT(D124,"SECURITY / TRUST CENTER"),EXACT(D124,"IMPLEMENTATION / DOCUMENTATION"),EXACT(D124,"MARKETPLACE / DIRECTORY"),EXACT(D124,"BUYER / SALES EVIDENCE"),EXACT(D124,"REVIEW / COMMUNITY"),EXACT(D124,"AUTHORITY / STANDARD"),EXACT(D124,"INTERNAL DECISION RECORD")),"VALID","INVALID"))</x:f>
      </x:c>
      <x:c r="N124" s="25" t="str">
        <x:f>IF(F124="","",IF(OR(EXACT(F124,"OBSERVED"),EXACT(F124,"INFERRED"),EXACT(F124,"UNRESOLVED")),"VALID","INVALID"))</x:f>
      </x:c>
      <x:c r="O124" s="25" t="str">
        <x:f>IF(G124="","",IF(OR(EXACT(G124,"CURRENT"),EXACT(G124,"STALE"),EXACT(G124,"NOT CHECKED")),"VALID","INVALID"))</x:f>
      </x:c>
      <x:c r="P124" s="25" t="str">
        <x:f>IF(H124="","",IF(OR(EXACT(H124,"MATCH"),EXACT(H124,"PARTIAL"),EXACT(H124,"NO"),EXACT(H124,"UNKNOWN"),EXACT(H124,"NOT APPLICABLE")),"VALID","INVALID"))</x:f>
      </x:c>
      <x:c r="Q124" s="25" t="str">
        <x:f>IF(A124="","",IF(COUNTIF($A$6:$A$205,A124)&gt;1,"INVALID - DUPLICATE ID",IF(AND(B124&lt;&gt;"",E124&lt;&gt;"",I124&lt;&gt;"",J124&lt;&gt;"",K124&lt;&gt;"",L124="VALID",M124="VALID",N124="VALID",O124="VALID",P124="VALID"),"VALID","INVALID - CONTROL / MISSING")))</x:f>
      </x:c>
    </x:row>
    <x:row r="125">
      <x:c r="A125" s="21"/>
      <x:c r="B125" s="21"/>
      <x:c r="C125" s="21"/>
      <x:c r="D125" s="21"/>
      <x:c r="E125" s="21"/>
      <x:c r="F125" s="21"/>
      <x:c r="G125" s="21"/>
      <x:c r="H125" s="21"/>
      <x:c r="I125" s="21"/>
      <x:c r="J125" s="21"/>
      <x:c r="K125" s="21"/>
      <x:c r="L125" s="25" t="str">
        <x:f>IF(C125="","",IF(OR(EXACT(C125,"BUYER"),EXACT(C125,"MATERIAL JOB"),EXACT(C125,"BUYING STAGE"),EXACT(C125,"IMPLEMENTATION"),EXACT(C125,"SECURITY / PROCUREMENT"),EXACT(C125,"SWITCHING / EXIT")),"VALID","INVALID"))</x:f>
      </x:c>
      <x:c r="M125" s="25" t="str">
        <x:f>IF(D125="","",IF(OR(EXACT(D125,"FIRST-PARTY PRODUCT PAGE"),EXACT(D125,"PRICING / CONTRACT"),EXACT(D125,"SECURITY / TRUST CENTER"),EXACT(D125,"IMPLEMENTATION / DOCUMENTATION"),EXACT(D125,"MARKETPLACE / DIRECTORY"),EXACT(D125,"BUYER / SALES EVIDENCE"),EXACT(D125,"REVIEW / COMMUNITY"),EXACT(D125,"AUTHORITY / STANDARD"),EXACT(D125,"INTERNAL DECISION RECORD")),"VALID","INVALID"))</x:f>
      </x:c>
      <x:c r="N125" s="25" t="str">
        <x:f>IF(F125="","",IF(OR(EXACT(F125,"OBSERVED"),EXACT(F125,"INFERRED"),EXACT(F125,"UNRESOLVED")),"VALID","INVALID"))</x:f>
      </x:c>
      <x:c r="O125" s="25" t="str">
        <x:f>IF(G125="","",IF(OR(EXACT(G125,"CURRENT"),EXACT(G125,"STALE"),EXACT(G125,"NOT CHECKED")),"VALID","INVALID"))</x:f>
      </x:c>
      <x:c r="P125" s="25" t="str">
        <x:f>IF(H125="","",IF(OR(EXACT(H125,"MATCH"),EXACT(H125,"PARTIAL"),EXACT(H125,"NO"),EXACT(H125,"UNKNOWN"),EXACT(H125,"NOT APPLICABLE")),"VALID","INVALID"))</x:f>
      </x:c>
      <x:c r="Q125" s="25" t="str">
        <x:f>IF(A125="","",IF(COUNTIF($A$6:$A$205,A125)&gt;1,"INVALID - DUPLICATE ID",IF(AND(B125&lt;&gt;"",E125&lt;&gt;"",I125&lt;&gt;"",J125&lt;&gt;"",K125&lt;&gt;"",L125="VALID",M125="VALID",N125="VALID",O125="VALID",P125="VALID"),"VALID","INVALID - CONTROL / MISSING")))</x:f>
      </x:c>
    </x:row>
    <x:row r="126">
      <x:c r="A126" s="21"/>
      <x:c r="B126" s="21"/>
      <x:c r="C126" s="21"/>
      <x:c r="D126" s="21"/>
      <x:c r="E126" s="21"/>
      <x:c r="F126" s="21"/>
      <x:c r="G126" s="21"/>
      <x:c r="H126" s="21"/>
      <x:c r="I126" s="21"/>
      <x:c r="J126" s="21"/>
      <x:c r="K126" s="21"/>
      <x:c r="L126" s="25" t="str">
        <x:f>IF(C126="","",IF(OR(EXACT(C126,"BUYER"),EXACT(C126,"MATERIAL JOB"),EXACT(C126,"BUYING STAGE"),EXACT(C126,"IMPLEMENTATION"),EXACT(C126,"SECURITY / PROCUREMENT"),EXACT(C126,"SWITCHING / EXIT")),"VALID","INVALID"))</x:f>
      </x:c>
      <x:c r="M126" s="25" t="str">
        <x:f>IF(D126="","",IF(OR(EXACT(D126,"FIRST-PARTY PRODUCT PAGE"),EXACT(D126,"PRICING / CONTRACT"),EXACT(D126,"SECURITY / TRUST CENTER"),EXACT(D126,"IMPLEMENTATION / DOCUMENTATION"),EXACT(D126,"MARKETPLACE / DIRECTORY"),EXACT(D126,"BUYER / SALES EVIDENCE"),EXACT(D126,"REVIEW / COMMUNITY"),EXACT(D126,"AUTHORITY / STANDARD"),EXACT(D126,"INTERNAL DECISION RECORD")),"VALID","INVALID"))</x:f>
      </x:c>
      <x:c r="N126" s="25" t="str">
        <x:f>IF(F126="","",IF(OR(EXACT(F126,"OBSERVED"),EXACT(F126,"INFERRED"),EXACT(F126,"UNRESOLVED")),"VALID","INVALID"))</x:f>
      </x:c>
      <x:c r="O126" s="25" t="str">
        <x:f>IF(G126="","",IF(OR(EXACT(G126,"CURRENT"),EXACT(G126,"STALE"),EXACT(G126,"NOT CHECKED")),"VALID","INVALID"))</x:f>
      </x:c>
      <x:c r="P126" s="25" t="str">
        <x:f>IF(H126="","",IF(OR(EXACT(H126,"MATCH"),EXACT(H126,"PARTIAL"),EXACT(H126,"NO"),EXACT(H126,"UNKNOWN"),EXACT(H126,"NOT APPLICABLE")),"VALID","INVALID"))</x:f>
      </x:c>
      <x:c r="Q126" s="25" t="str">
        <x:f>IF(A126="","",IF(COUNTIF($A$6:$A$205,A126)&gt;1,"INVALID - DUPLICATE ID",IF(AND(B126&lt;&gt;"",E126&lt;&gt;"",I126&lt;&gt;"",J126&lt;&gt;"",K126&lt;&gt;"",L126="VALID",M126="VALID",N126="VALID",O126="VALID",P126="VALID"),"VALID","INVALID - CONTROL / MISSING")))</x:f>
      </x:c>
    </x:row>
    <x:row r="127">
      <x:c r="A127" s="21"/>
      <x:c r="B127" s="21"/>
      <x:c r="C127" s="21"/>
      <x:c r="D127" s="21"/>
      <x:c r="E127" s="21"/>
      <x:c r="F127" s="21"/>
      <x:c r="G127" s="21"/>
      <x:c r="H127" s="21"/>
      <x:c r="I127" s="21"/>
      <x:c r="J127" s="21"/>
      <x:c r="K127" s="21"/>
      <x:c r="L127" s="25" t="str">
        <x:f>IF(C127="","",IF(OR(EXACT(C127,"BUYER"),EXACT(C127,"MATERIAL JOB"),EXACT(C127,"BUYING STAGE"),EXACT(C127,"IMPLEMENTATION"),EXACT(C127,"SECURITY / PROCUREMENT"),EXACT(C127,"SWITCHING / EXIT")),"VALID","INVALID"))</x:f>
      </x:c>
      <x:c r="M127" s="25" t="str">
        <x:f>IF(D127="","",IF(OR(EXACT(D127,"FIRST-PARTY PRODUCT PAGE"),EXACT(D127,"PRICING / CONTRACT"),EXACT(D127,"SECURITY / TRUST CENTER"),EXACT(D127,"IMPLEMENTATION / DOCUMENTATION"),EXACT(D127,"MARKETPLACE / DIRECTORY"),EXACT(D127,"BUYER / SALES EVIDENCE"),EXACT(D127,"REVIEW / COMMUNITY"),EXACT(D127,"AUTHORITY / STANDARD"),EXACT(D127,"INTERNAL DECISION RECORD")),"VALID","INVALID"))</x:f>
      </x:c>
      <x:c r="N127" s="25" t="str">
        <x:f>IF(F127="","",IF(OR(EXACT(F127,"OBSERVED"),EXACT(F127,"INFERRED"),EXACT(F127,"UNRESOLVED")),"VALID","INVALID"))</x:f>
      </x:c>
      <x:c r="O127" s="25" t="str">
        <x:f>IF(G127="","",IF(OR(EXACT(G127,"CURRENT"),EXACT(G127,"STALE"),EXACT(G127,"NOT CHECKED")),"VALID","INVALID"))</x:f>
      </x:c>
      <x:c r="P127" s="25" t="str">
        <x:f>IF(H127="","",IF(OR(EXACT(H127,"MATCH"),EXACT(H127,"PARTIAL"),EXACT(H127,"NO"),EXACT(H127,"UNKNOWN"),EXACT(H127,"NOT APPLICABLE")),"VALID","INVALID"))</x:f>
      </x:c>
      <x:c r="Q127" s="25" t="str">
        <x:f>IF(A127="","",IF(COUNTIF($A$6:$A$205,A127)&gt;1,"INVALID - DUPLICATE ID",IF(AND(B127&lt;&gt;"",E127&lt;&gt;"",I127&lt;&gt;"",J127&lt;&gt;"",K127&lt;&gt;"",L127="VALID",M127="VALID",N127="VALID",O127="VALID",P127="VALID"),"VALID","INVALID - CONTROL / MISSING")))</x:f>
      </x:c>
    </x:row>
    <x:row r="128">
      <x:c r="A128" s="21"/>
      <x:c r="B128" s="21"/>
      <x:c r="C128" s="21"/>
      <x:c r="D128" s="21"/>
      <x:c r="E128" s="21"/>
      <x:c r="F128" s="21"/>
      <x:c r="G128" s="21"/>
      <x:c r="H128" s="21"/>
      <x:c r="I128" s="21"/>
      <x:c r="J128" s="21"/>
      <x:c r="K128" s="21"/>
      <x:c r="L128" s="25" t="str">
        <x:f>IF(C128="","",IF(OR(EXACT(C128,"BUYER"),EXACT(C128,"MATERIAL JOB"),EXACT(C128,"BUYING STAGE"),EXACT(C128,"IMPLEMENTATION"),EXACT(C128,"SECURITY / PROCUREMENT"),EXACT(C128,"SWITCHING / EXIT")),"VALID","INVALID"))</x:f>
      </x:c>
      <x:c r="M128" s="25" t="str">
        <x:f>IF(D128="","",IF(OR(EXACT(D128,"FIRST-PARTY PRODUCT PAGE"),EXACT(D128,"PRICING / CONTRACT"),EXACT(D128,"SECURITY / TRUST CENTER"),EXACT(D128,"IMPLEMENTATION / DOCUMENTATION"),EXACT(D128,"MARKETPLACE / DIRECTORY"),EXACT(D128,"BUYER / SALES EVIDENCE"),EXACT(D128,"REVIEW / COMMUNITY"),EXACT(D128,"AUTHORITY / STANDARD"),EXACT(D128,"INTERNAL DECISION RECORD")),"VALID","INVALID"))</x:f>
      </x:c>
      <x:c r="N128" s="25" t="str">
        <x:f>IF(F128="","",IF(OR(EXACT(F128,"OBSERVED"),EXACT(F128,"INFERRED"),EXACT(F128,"UNRESOLVED")),"VALID","INVALID"))</x:f>
      </x:c>
      <x:c r="O128" s="25" t="str">
        <x:f>IF(G128="","",IF(OR(EXACT(G128,"CURRENT"),EXACT(G128,"STALE"),EXACT(G128,"NOT CHECKED")),"VALID","INVALID"))</x:f>
      </x:c>
      <x:c r="P128" s="25" t="str">
        <x:f>IF(H128="","",IF(OR(EXACT(H128,"MATCH"),EXACT(H128,"PARTIAL"),EXACT(H128,"NO"),EXACT(H128,"UNKNOWN"),EXACT(H128,"NOT APPLICABLE")),"VALID","INVALID"))</x:f>
      </x:c>
      <x:c r="Q128" s="25" t="str">
        <x:f>IF(A128="","",IF(COUNTIF($A$6:$A$205,A128)&gt;1,"INVALID - DUPLICATE ID",IF(AND(B128&lt;&gt;"",E128&lt;&gt;"",I128&lt;&gt;"",J128&lt;&gt;"",K128&lt;&gt;"",L128="VALID",M128="VALID",N128="VALID",O128="VALID",P128="VALID"),"VALID","INVALID - CONTROL / MISSING")))</x:f>
      </x:c>
    </x:row>
    <x:row r="129">
      <x:c r="A129" s="21"/>
      <x:c r="B129" s="21"/>
      <x:c r="C129" s="21"/>
      <x:c r="D129" s="21"/>
      <x:c r="E129" s="21"/>
      <x:c r="F129" s="21"/>
      <x:c r="G129" s="21"/>
      <x:c r="H129" s="21"/>
      <x:c r="I129" s="21"/>
      <x:c r="J129" s="21"/>
      <x:c r="K129" s="21"/>
      <x:c r="L129" s="25" t="str">
        <x:f>IF(C129="","",IF(OR(EXACT(C129,"BUYER"),EXACT(C129,"MATERIAL JOB"),EXACT(C129,"BUYING STAGE"),EXACT(C129,"IMPLEMENTATION"),EXACT(C129,"SECURITY / PROCUREMENT"),EXACT(C129,"SWITCHING / EXIT")),"VALID","INVALID"))</x:f>
      </x:c>
      <x:c r="M129" s="25" t="str">
        <x:f>IF(D129="","",IF(OR(EXACT(D129,"FIRST-PARTY PRODUCT PAGE"),EXACT(D129,"PRICING / CONTRACT"),EXACT(D129,"SECURITY / TRUST CENTER"),EXACT(D129,"IMPLEMENTATION / DOCUMENTATION"),EXACT(D129,"MARKETPLACE / DIRECTORY"),EXACT(D129,"BUYER / SALES EVIDENCE"),EXACT(D129,"REVIEW / COMMUNITY"),EXACT(D129,"AUTHORITY / STANDARD"),EXACT(D129,"INTERNAL DECISION RECORD")),"VALID","INVALID"))</x:f>
      </x:c>
      <x:c r="N129" s="25" t="str">
        <x:f>IF(F129="","",IF(OR(EXACT(F129,"OBSERVED"),EXACT(F129,"INFERRED"),EXACT(F129,"UNRESOLVED")),"VALID","INVALID"))</x:f>
      </x:c>
      <x:c r="O129" s="25" t="str">
        <x:f>IF(G129="","",IF(OR(EXACT(G129,"CURRENT"),EXACT(G129,"STALE"),EXACT(G129,"NOT CHECKED")),"VALID","INVALID"))</x:f>
      </x:c>
      <x:c r="P129" s="25" t="str">
        <x:f>IF(H129="","",IF(OR(EXACT(H129,"MATCH"),EXACT(H129,"PARTIAL"),EXACT(H129,"NO"),EXACT(H129,"UNKNOWN"),EXACT(H129,"NOT APPLICABLE")),"VALID","INVALID"))</x:f>
      </x:c>
      <x:c r="Q129" s="25" t="str">
        <x:f>IF(A129="","",IF(COUNTIF($A$6:$A$205,A129)&gt;1,"INVALID - DUPLICATE ID",IF(AND(B129&lt;&gt;"",E129&lt;&gt;"",I129&lt;&gt;"",J129&lt;&gt;"",K129&lt;&gt;"",L129="VALID",M129="VALID",N129="VALID",O129="VALID",P129="VALID"),"VALID","INVALID - CONTROL / MISSING")))</x:f>
      </x:c>
    </x:row>
    <x:row r="130">
      <x:c r="A130" s="21"/>
      <x:c r="B130" s="21"/>
      <x:c r="C130" s="21"/>
      <x:c r="D130" s="21"/>
      <x:c r="E130" s="21"/>
      <x:c r="F130" s="21"/>
      <x:c r="G130" s="21"/>
      <x:c r="H130" s="21"/>
      <x:c r="I130" s="21"/>
      <x:c r="J130" s="21"/>
      <x:c r="K130" s="21"/>
      <x:c r="L130" s="25" t="str">
        <x:f>IF(C130="","",IF(OR(EXACT(C130,"BUYER"),EXACT(C130,"MATERIAL JOB"),EXACT(C130,"BUYING STAGE"),EXACT(C130,"IMPLEMENTATION"),EXACT(C130,"SECURITY / PROCUREMENT"),EXACT(C130,"SWITCHING / EXIT")),"VALID","INVALID"))</x:f>
      </x:c>
      <x:c r="M130" s="25" t="str">
        <x:f>IF(D130="","",IF(OR(EXACT(D130,"FIRST-PARTY PRODUCT PAGE"),EXACT(D130,"PRICING / CONTRACT"),EXACT(D130,"SECURITY / TRUST CENTER"),EXACT(D130,"IMPLEMENTATION / DOCUMENTATION"),EXACT(D130,"MARKETPLACE / DIRECTORY"),EXACT(D130,"BUYER / SALES EVIDENCE"),EXACT(D130,"REVIEW / COMMUNITY"),EXACT(D130,"AUTHORITY / STANDARD"),EXACT(D130,"INTERNAL DECISION RECORD")),"VALID","INVALID"))</x:f>
      </x:c>
      <x:c r="N130" s="25" t="str">
        <x:f>IF(F130="","",IF(OR(EXACT(F130,"OBSERVED"),EXACT(F130,"INFERRED"),EXACT(F130,"UNRESOLVED")),"VALID","INVALID"))</x:f>
      </x:c>
      <x:c r="O130" s="25" t="str">
        <x:f>IF(G130="","",IF(OR(EXACT(G130,"CURRENT"),EXACT(G130,"STALE"),EXACT(G130,"NOT CHECKED")),"VALID","INVALID"))</x:f>
      </x:c>
      <x:c r="P130" s="25" t="str">
        <x:f>IF(H130="","",IF(OR(EXACT(H130,"MATCH"),EXACT(H130,"PARTIAL"),EXACT(H130,"NO"),EXACT(H130,"UNKNOWN"),EXACT(H130,"NOT APPLICABLE")),"VALID","INVALID"))</x:f>
      </x:c>
      <x:c r="Q130" s="25" t="str">
        <x:f>IF(A130="","",IF(COUNTIF($A$6:$A$205,A130)&gt;1,"INVALID - DUPLICATE ID",IF(AND(B130&lt;&gt;"",E130&lt;&gt;"",I130&lt;&gt;"",J130&lt;&gt;"",K130&lt;&gt;"",L130="VALID",M130="VALID",N130="VALID",O130="VALID",P130="VALID"),"VALID","INVALID - CONTROL / MISSING")))</x:f>
      </x:c>
    </x:row>
    <x:row r="131">
      <x:c r="A131" s="21"/>
      <x:c r="B131" s="21"/>
      <x:c r="C131" s="21"/>
      <x:c r="D131" s="21"/>
      <x:c r="E131" s="21"/>
      <x:c r="F131" s="21"/>
      <x:c r="G131" s="21"/>
      <x:c r="H131" s="21"/>
      <x:c r="I131" s="21"/>
      <x:c r="J131" s="21"/>
      <x:c r="K131" s="21"/>
      <x:c r="L131" s="25" t="str">
        <x:f>IF(C131="","",IF(OR(EXACT(C131,"BUYER"),EXACT(C131,"MATERIAL JOB"),EXACT(C131,"BUYING STAGE"),EXACT(C131,"IMPLEMENTATION"),EXACT(C131,"SECURITY / PROCUREMENT"),EXACT(C131,"SWITCHING / EXIT")),"VALID","INVALID"))</x:f>
      </x:c>
      <x:c r="M131" s="25" t="str">
        <x:f>IF(D131="","",IF(OR(EXACT(D131,"FIRST-PARTY PRODUCT PAGE"),EXACT(D131,"PRICING / CONTRACT"),EXACT(D131,"SECURITY / TRUST CENTER"),EXACT(D131,"IMPLEMENTATION / DOCUMENTATION"),EXACT(D131,"MARKETPLACE / DIRECTORY"),EXACT(D131,"BUYER / SALES EVIDENCE"),EXACT(D131,"REVIEW / COMMUNITY"),EXACT(D131,"AUTHORITY / STANDARD"),EXACT(D131,"INTERNAL DECISION RECORD")),"VALID","INVALID"))</x:f>
      </x:c>
      <x:c r="N131" s="25" t="str">
        <x:f>IF(F131="","",IF(OR(EXACT(F131,"OBSERVED"),EXACT(F131,"INFERRED"),EXACT(F131,"UNRESOLVED")),"VALID","INVALID"))</x:f>
      </x:c>
      <x:c r="O131" s="25" t="str">
        <x:f>IF(G131="","",IF(OR(EXACT(G131,"CURRENT"),EXACT(G131,"STALE"),EXACT(G131,"NOT CHECKED")),"VALID","INVALID"))</x:f>
      </x:c>
      <x:c r="P131" s="25" t="str">
        <x:f>IF(H131="","",IF(OR(EXACT(H131,"MATCH"),EXACT(H131,"PARTIAL"),EXACT(H131,"NO"),EXACT(H131,"UNKNOWN"),EXACT(H131,"NOT APPLICABLE")),"VALID","INVALID"))</x:f>
      </x:c>
      <x:c r="Q131" s="25" t="str">
        <x:f>IF(A131="","",IF(COUNTIF($A$6:$A$205,A131)&gt;1,"INVALID - DUPLICATE ID",IF(AND(B131&lt;&gt;"",E131&lt;&gt;"",I131&lt;&gt;"",J131&lt;&gt;"",K131&lt;&gt;"",L131="VALID",M131="VALID",N131="VALID",O131="VALID",P131="VALID"),"VALID","INVALID - CONTROL / MISSING")))</x:f>
      </x:c>
    </x:row>
    <x:row r="132">
      <x:c r="A132" s="21"/>
      <x:c r="B132" s="21"/>
      <x:c r="C132" s="21"/>
      <x:c r="D132" s="21"/>
      <x:c r="E132" s="21"/>
      <x:c r="F132" s="21"/>
      <x:c r="G132" s="21"/>
      <x:c r="H132" s="21"/>
      <x:c r="I132" s="21"/>
      <x:c r="J132" s="21"/>
      <x:c r="K132" s="21"/>
      <x:c r="L132" s="25" t="str">
        <x:f>IF(C132="","",IF(OR(EXACT(C132,"BUYER"),EXACT(C132,"MATERIAL JOB"),EXACT(C132,"BUYING STAGE"),EXACT(C132,"IMPLEMENTATION"),EXACT(C132,"SECURITY / PROCUREMENT"),EXACT(C132,"SWITCHING / EXIT")),"VALID","INVALID"))</x:f>
      </x:c>
      <x:c r="M132" s="25" t="str">
        <x:f>IF(D132="","",IF(OR(EXACT(D132,"FIRST-PARTY PRODUCT PAGE"),EXACT(D132,"PRICING / CONTRACT"),EXACT(D132,"SECURITY / TRUST CENTER"),EXACT(D132,"IMPLEMENTATION / DOCUMENTATION"),EXACT(D132,"MARKETPLACE / DIRECTORY"),EXACT(D132,"BUYER / SALES EVIDENCE"),EXACT(D132,"REVIEW / COMMUNITY"),EXACT(D132,"AUTHORITY / STANDARD"),EXACT(D132,"INTERNAL DECISION RECORD")),"VALID","INVALID"))</x:f>
      </x:c>
      <x:c r="N132" s="25" t="str">
        <x:f>IF(F132="","",IF(OR(EXACT(F132,"OBSERVED"),EXACT(F132,"INFERRED"),EXACT(F132,"UNRESOLVED")),"VALID","INVALID"))</x:f>
      </x:c>
      <x:c r="O132" s="25" t="str">
        <x:f>IF(G132="","",IF(OR(EXACT(G132,"CURRENT"),EXACT(G132,"STALE"),EXACT(G132,"NOT CHECKED")),"VALID","INVALID"))</x:f>
      </x:c>
      <x:c r="P132" s="25" t="str">
        <x:f>IF(H132="","",IF(OR(EXACT(H132,"MATCH"),EXACT(H132,"PARTIAL"),EXACT(H132,"NO"),EXACT(H132,"UNKNOWN"),EXACT(H132,"NOT APPLICABLE")),"VALID","INVALID"))</x:f>
      </x:c>
      <x:c r="Q132" s="25" t="str">
        <x:f>IF(A132="","",IF(COUNTIF($A$6:$A$205,A132)&gt;1,"INVALID - DUPLICATE ID",IF(AND(B132&lt;&gt;"",E132&lt;&gt;"",I132&lt;&gt;"",J132&lt;&gt;"",K132&lt;&gt;"",L132="VALID",M132="VALID",N132="VALID",O132="VALID",P132="VALID"),"VALID","INVALID - CONTROL / MISSING")))</x:f>
      </x:c>
    </x:row>
    <x:row r="133">
      <x:c r="A133" s="21"/>
      <x:c r="B133" s="21"/>
      <x:c r="C133" s="21"/>
      <x:c r="D133" s="21"/>
      <x:c r="E133" s="21"/>
      <x:c r="F133" s="21"/>
      <x:c r="G133" s="21"/>
      <x:c r="H133" s="21"/>
      <x:c r="I133" s="21"/>
      <x:c r="J133" s="21"/>
      <x:c r="K133" s="21"/>
      <x:c r="L133" s="25" t="str">
        <x:f>IF(C133="","",IF(OR(EXACT(C133,"BUYER"),EXACT(C133,"MATERIAL JOB"),EXACT(C133,"BUYING STAGE"),EXACT(C133,"IMPLEMENTATION"),EXACT(C133,"SECURITY / PROCUREMENT"),EXACT(C133,"SWITCHING / EXIT")),"VALID","INVALID"))</x:f>
      </x:c>
      <x:c r="M133" s="25" t="str">
        <x:f>IF(D133="","",IF(OR(EXACT(D133,"FIRST-PARTY PRODUCT PAGE"),EXACT(D133,"PRICING / CONTRACT"),EXACT(D133,"SECURITY / TRUST CENTER"),EXACT(D133,"IMPLEMENTATION / DOCUMENTATION"),EXACT(D133,"MARKETPLACE / DIRECTORY"),EXACT(D133,"BUYER / SALES EVIDENCE"),EXACT(D133,"REVIEW / COMMUNITY"),EXACT(D133,"AUTHORITY / STANDARD"),EXACT(D133,"INTERNAL DECISION RECORD")),"VALID","INVALID"))</x:f>
      </x:c>
      <x:c r="N133" s="25" t="str">
        <x:f>IF(F133="","",IF(OR(EXACT(F133,"OBSERVED"),EXACT(F133,"INFERRED"),EXACT(F133,"UNRESOLVED")),"VALID","INVALID"))</x:f>
      </x:c>
      <x:c r="O133" s="25" t="str">
        <x:f>IF(G133="","",IF(OR(EXACT(G133,"CURRENT"),EXACT(G133,"STALE"),EXACT(G133,"NOT CHECKED")),"VALID","INVALID"))</x:f>
      </x:c>
      <x:c r="P133" s="25" t="str">
        <x:f>IF(H133="","",IF(OR(EXACT(H133,"MATCH"),EXACT(H133,"PARTIAL"),EXACT(H133,"NO"),EXACT(H133,"UNKNOWN"),EXACT(H133,"NOT APPLICABLE")),"VALID","INVALID"))</x:f>
      </x:c>
      <x:c r="Q133" s="25" t="str">
        <x:f>IF(A133="","",IF(COUNTIF($A$6:$A$205,A133)&gt;1,"INVALID - DUPLICATE ID",IF(AND(B133&lt;&gt;"",E133&lt;&gt;"",I133&lt;&gt;"",J133&lt;&gt;"",K133&lt;&gt;"",L133="VALID",M133="VALID",N133="VALID",O133="VALID",P133="VALID"),"VALID","INVALID - CONTROL / MISSING")))</x:f>
      </x:c>
    </x:row>
    <x:row r="134">
      <x:c r="A134" s="21"/>
      <x:c r="B134" s="21"/>
      <x:c r="C134" s="21"/>
      <x:c r="D134" s="21"/>
      <x:c r="E134" s="21"/>
      <x:c r="F134" s="21"/>
      <x:c r="G134" s="21"/>
      <x:c r="H134" s="21"/>
      <x:c r="I134" s="21"/>
      <x:c r="J134" s="21"/>
      <x:c r="K134" s="21"/>
      <x:c r="L134" s="25" t="str">
        <x:f>IF(C134="","",IF(OR(EXACT(C134,"BUYER"),EXACT(C134,"MATERIAL JOB"),EXACT(C134,"BUYING STAGE"),EXACT(C134,"IMPLEMENTATION"),EXACT(C134,"SECURITY / PROCUREMENT"),EXACT(C134,"SWITCHING / EXIT")),"VALID","INVALID"))</x:f>
      </x:c>
      <x:c r="M134" s="25" t="str">
        <x:f>IF(D134="","",IF(OR(EXACT(D134,"FIRST-PARTY PRODUCT PAGE"),EXACT(D134,"PRICING / CONTRACT"),EXACT(D134,"SECURITY / TRUST CENTER"),EXACT(D134,"IMPLEMENTATION / DOCUMENTATION"),EXACT(D134,"MARKETPLACE / DIRECTORY"),EXACT(D134,"BUYER / SALES EVIDENCE"),EXACT(D134,"REVIEW / COMMUNITY"),EXACT(D134,"AUTHORITY / STANDARD"),EXACT(D134,"INTERNAL DECISION RECORD")),"VALID","INVALID"))</x:f>
      </x:c>
      <x:c r="N134" s="25" t="str">
        <x:f>IF(F134="","",IF(OR(EXACT(F134,"OBSERVED"),EXACT(F134,"INFERRED"),EXACT(F134,"UNRESOLVED")),"VALID","INVALID"))</x:f>
      </x:c>
      <x:c r="O134" s="25" t="str">
        <x:f>IF(G134="","",IF(OR(EXACT(G134,"CURRENT"),EXACT(G134,"STALE"),EXACT(G134,"NOT CHECKED")),"VALID","INVALID"))</x:f>
      </x:c>
      <x:c r="P134" s="25" t="str">
        <x:f>IF(H134="","",IF(OR(EXACT(H134,"MATCH"),EXACT(H134,"PARTIAL"),EXACT(H134,"NO"),EXACT(H134,"UNKNOWN"),EXACT(H134,"NOT APPLICABLE")),"VALID","INVALID"))</x:f>
      </x:c>
      <x:c r="Q134" s="25" t="str">
        <x:f>IF(A134="","",IF(COUNTIF($A$6:$A$205,A134)&gt;1,"INVALID - DUPLICATE ID",IF(AND(B134&lt;&gt;"",E134&lt;&gt;"",I134&lt;&gt;"",J134&lt;&gt;"",K134&lt;&gt;"",L134="VALID",M134="VALID",N134="VALID",O134="VALID",P134="VALID"),"VALID","INVALID - CONTROL / MISSING")))</x:f>
      </x:c>
    </x:row>
    <x:row r="135">
      <x:c r="A135" s="21"/>
      <x:c r="B135" s="21"/>
      <x:c r="C135" s="21"/>
      <x:c r="D135" s="21"/>
      <x:c r="E135" s="21"/>
      <x:c r="F135" s="21"/>
      <x:c r="G135" s="21"/>
      <x:c r="H135" s="21"/>
      <x:c r="I135" s="21"/>
      <x:c r="J135" s="21"/>
      <x:c r="K135" s="21"/>
      <x:c r="L135" s="25" t="str">
        <x:f>IF(C135="","",IF(OR(EXACT(C135,"BUYER"),EXACT(C135,"MATERIAL JOB"),EXACT(C135,"BUYING STAGE"),EXACT(C135,"IMPLEMENTATION"),EXACT(C135,"SECURITY / PROCUREMENT"),EXACT(C135,"SWITCHING / EXIT")),"VALID","INVALID"))</x:f>
      </x:c>
      <x:c r="M135" s="25" t="str">
        <x:f>IF(D135="","",IF(OR(EXACT(D135,"FIRST-PARTY PRODUCT PAGE"),EXACT(D135,"PRICING / CONTRACT"),EXACT(D135,"SECURITY / TRUST CENTER"),EXACT(D135,"IMPLEMENTATION / DOCUMENTATION"),EXACT(D135,"MARKETPLACE / DIRECTORY"),EXACT(D135,"BUYER / SALES EVIDENCE"),EXACT(D135,"REVIEW / COMMUNITY"),EXACT(D135,"AUTHORITY / STANDARD"),EXACT(D135,"INTERNAL DECISION RECORD")),"VALID","INVALID"))</x:f>
      </x:c>
      <x:c r="N135" s="25" t="str">
        <x:f>IF(F135="","",IF(OR(EXACT(F135,"OBSERVED"),EXACT(F135,"INFERRED"),EXACT(F135,"UNRESOLVED")),"VALID","INVALID"))</x:f>
      </x:c>
      <x:c r="O135" s="25" t="str">
        <x:f>IF(G135="","",IF(OR(EXACT(G135,"CURRENT"),EXACT(G135,"STALE"),EXACT(G135,"NOT CHECKED")),"VALID","INVALID"))</x:f>
      </x:c>
      <x:c r="P135" s="25" t="str">
        <x:f>IF(H135="","",IF(OR(EXACT(H135,"MATCH"),EXACT(H135,"PARTIAL"),EXACT(H135,"NO"),EXACT(H135,"UNKNOWN"),EXACT(H135,"NOT APPLICABLE")),"VALID","INVALID"))</x:f>
      </x:c>
      <x:c r="Q135" s="25" t="str">
        <x:f>IF(A135="","",IF(COUNTIF($A$6:$A$205,A135)&gt;1,"INVALID - DUPLICATE ID",IF(AND(B135&lt;&gt;"",E135&lt;&gt;"",I135&lt;&gt;"",J135&lt;&gt;"",K135&lt;&gt;"",L135="VALID",M135="VALID",N135="VALID",O135="VALID",P135="VALID"),"VALID","INVALID - CONTROL / MISSING")))</x:f>
      </x:c>
    </x:row>
    <x:row r="136">
      <x:c r="A136" s="21"/>
      <x:c r="B136" s="21"/>
      <x:c r="C136" s="21"/>
      <x:c r="D136" s="21"/>
      <x:c r="E136" s="21"/>
      <x:c r="F136" s="21"/>
      <x:c r="G136" s="21"/>
      <x:c r="H136" s="21"/>
      <x:c r="I136" s="21"/>
      <x:c r="J136" s="21"/>
      <x:c r="K136" s="21"/>
      <x:c r="L136" s="25" t="str">
        <x:f>IF(C136="","",IF(OR(EXACT(C136,"BUYER"),EXACT(C136,"MATERIAL JOB"),EXACT(C136,"BUYING STAGE"),EXACT(C136,"IMPLEMENTATION"),EXACT(C136,"SECURITY / PROCUREMENT"),EXACT(C136,"SWITCHING / EXIT")),"VALID","INVALID"))</x:f>
      </x:c>
      <x:c r="M136" s="25" t="str">
        <x:f>IF(D136="","",IF(OR(EXACT(D136,"FIRST-PARTY PRODUCT PAGE"),EXACT(D136,"PRICING / CONTRACT"),EXACT(D136,"SECURITY / TRUST CENTER"),EXACT(D136,"IMPLEMENTATION / DOCUMENTATION"),EXACT(D136,"MARKETPLACE / DIRECTORY"),EXACT(D136,"BUYER / SALES EVIDENCE"),EXACT(D136,"REVIEW / COMMUNITY"),EXACT(D136,"AUTHORITY / STANDARD"),EXACT(D136,"INTERNAL DECISION RECORD")),"VALID","INVALID"))</x:f>
      </x:c>
      <x:c r="N136" s="25" t="str">
        <x:f>IF(F136="","",IF(OR(EXACT(F136,"OBSERVED"),EXACT(F136,"INFERRED"),EXACT(F136,"UNRESOLVED")),"VALID","INVALID"))</x:f>
      </x:c>
      <x:c r="O136" s="25" t="str">
        <x:f>IF(G136="","",IF(OR(EXACT(G136,"CURRENT"),EXACT(G136,"STALE"),EXACT(G136,"NOT CHECKED")),"VALID","INVALID"))</x:f>
      </x:c>
      <x:c r="P136" s="25" t="str">
        <x:f>IF(H136="","",IF(OR(EXACT(H136,"MATCH"),EXACT(H136,"PARTIAL"),EXACT(H136,"NO"),EXACT(H136,"UNKNOWN"),EXACT(H136,"NOT APPLICABLE")),"VALID","INVALID"))</x:f>
      </x:c>
      <x:c r="Q136" s="25" t="str">
        <x:f>IF(A136="","",IF(COUNTIF($A$6:$A$205,A136)&gt;1,"INVALID - DUPLICATE ID",IF(AND(B136&lt;&gt;"",E136&lt;&gt;"",I136&lt;&gt;"",J136&lt;&gt;"",K136&lt;&gt;"",L136="VALID",M136="VALID",N136="VALID",O136="VALID",P136="VALID"),"VALID","INVALID - CONTROL / MISSING")))</x:f>
      </x:c>
    </x:row>
    <x:row r="137">
      <x:c r="A137" s="21"/>
      <x:c r="B137" s="21"/>
      <x:c r="C137" s="21"/>
      <x:c r="D137" s="21"/>
      <x:c r="E137" s="21"/>
      <x:c r="F137" s="21"/>
      <x:c r="G137" s="21"/>
      <x:c r="H137" s="21"/>
      <x:c r="I137" s="21"/>
      <x:c r="J137" s="21"/>
      <x:c r="K137" s="21"/>
      <x:c r="L137" s="25" t="str">
        <x:f>IF(C137="","",IF(OR(EXACT(C137,"BUYER"),EXACT(C137,"MATERIAL JOB"),EXACT(C137,"BUYING STAGE"),EXACT(C137,"IMPLEMENTATION"),EXACT(C137,"SECURITY / PROCUREMENT"),EXACT(C137,"SWITCHING / EXIT")),"VALID","INVALID"))</x:f>
      </x:c>
      <x:c r="M137" s="25" t="str">
        <x:f>IF(D137="","",IF(OR(EXACT(D137,"FIRST-PARTY PRODUCT PAGE"),EXACT(D137,"PRICING / CONTRACT"),EXACT(D137,"SECURITY / TRUST CENTER"),EXACT(D137,"IMPLEMENTATION / DOCUMENTATION"),EXACT(D137,"MARKETPLACE / DIRECTORY"),EXACT(D137,"BUYER / SALES EVIDENCE"),EXACT(D137,"REVIEW / COMMUNITY"),EXACT(D137,"AUTHORITY / STANDARD"),EXACT(D137,"INTERNAL DECISION RECORD")),"VALID","INVALID"))</x:f>
      </x:c>
      <x:c r="N137" s="25" t="str">
        <x:f>IF(F137="","",IF(OR(EXACT(F137,"OBSERVED"),EXACT(F137,"INFERRED"),EXACT(F137,"UNRESOLVED")),"VALID","INVALID"))</x:f>
      </x:c>
      <x:c r="O137" s="25" t="str">
        <x:f>IF(G137="","",IF(OR(EXACT(G137,"CURRENT"),EXACT(G137,"STALE"),EXACT(G137,"NOT CHECKED")),"VALID","INVALID"))</x:f>
      </x:c>
      <x:c r="P137" s="25" t="str">
        <x:f>IF(H137="","",IF(OR(EXACT(H137,"MATCH"),EXACT(H137,"PARTIAL"),EXACT(H137,"NO"),EXACT(H137,"UNKNOWN"),EXACT(H137,"NOT APPLICABLE")),"VALID","INVALID"))</x:f>
      </x:c>
      <x:c r="Q137" s="25" t="str">
        <x:f>IF(A137="","",IF(COUNTIF($A$6:$A$205,A137)&gt;1,"INVALID - DUPLICATE ID",IF(AND(B137&lt;&gt;"",E137&lt;&gt;"",I137&lt;&gt;"",J137&lt;&gt;"",K137&lt;&gt;"",L137="VALID",M137="VALID",N137="VALID",O137="VALID",P137="VALID"),"VALID","INVALID - CONTROL / MISSING")))</x:f>
      </x:c>
    </x:row>
    <x:row r="138">
      <x:c r="A138" s="21"/>
      <x:c r="B138" s="21"/>
      <x:c r="C138" s="21"/>
      <x:c r="D138" s="21"/>
      <x:c r="E138" s="21"/>
      <x:c r="F138" s="21"/>
      <x:c r="G138" s="21"/>
      <x:c r="H138" s="21"/>
      <x:c r="I138" s="21"/>
      <x:c r="J138" s="21"/>
      <x:c r="K138" s="21"/>
      <x:c r="L138" s="25" t="str">
        <x:f>IF(C138="","",IF(OR(EXACT(C138,"BUYER"),EXACT(C138,"MATERIAL JOB"),EXACT(C138,"BUYING STAGE"),EXACT(C138,"IMPLEMENTATION"),EXACT(C138,"SECURITY / PROCUREMENT"),EXACT(C138,"SWITCHING / EXIT")),"VALID","INVALID"))</x:f>
      </x:c>
      <x:c r="M138" s="25" t="str">
        <x:f>IF(D138="","",IF(OR(EXACT(D138,"FIRST-PARTY PRODUCT PAGE"),EXACT(D138,"PRICING / CONTRACT"),EXACT(D138,"SECURITY / TRUST CENTER"),EXACT(D138,"IMPLEMENTATION / DOCUMENTATION"),EXACT(D138,"MARKETPLACE / DIRECTORY"),EXACT(D138,"BUYER / SALES EVIDENCE"),EXACT(D138,"REVIEW / COMMUNITY"),EXACT(D138,"AUTHORITY / STANDARD"),EXACT(D138,"INTERNAL DECISION RECORD")),"VALID","INVALID"))</x:f>
      </x:c>
      <x:c r="N138" s="25" t="str">
        <x:f>IF(F138="","",IF(OR(EXACT(F138,"OBSERVED"),EXACT(F138,"INFERRED"),EXACT(F138,"UNRESOLVED")),"VALID","INVALID"))</x:f>
      </x:c>
      <x:c r="O138" s="25" t="str">
        <x:f>IF(G138="","",IF(OR(EXACT(G138,"CURRENT"),EXACT(G138,"STALE"),EXACT(G138,"NOT CHECKED")),"VALID","INVALID"))</x:f>
      </x:c>
      <x:c r="P138" s="25" t="str">
        <x:f>IF(H138="","",IF(OR(EXACT(H138,"MATCH"),EXACT(H138,"PARTIAL"),EXACT(H138,"NO"),EXACT(H138,"UNKNOWN"),EXACT(H138,"NOT APPLICABLE")),"VALID","INVALID"))</x:f>
      </x:c>
      <x:c r="Q138" s="25" t="str">
        <x:f>IF(A138="","",IF(COUNTIF($A$6:$A$205,A138)&gt;1,"INVALID - DUPLICATE ID",IF(AND(B138&lt;&gt;"",E138&lt;&gt;"",I138&lt;&gt;"",J138&lt;&gt;"",K138&lt;&gt;"",L138="VALID",M138="VALID",N138="VALID",O138="VALID",P138="VALID"),"VALID","INVALID - CONTROL / MISSING")))</x:f>
      </x:c>
    </x:row>
    <x:row r="139">
      <x:c r="A139" s="21"/>
      <x:c r="B139" s="21"/>
      <x:c r="C139" s="21"/>
      <x:c r="D139" s="21"/>
      <x:c r="E139" s="21"/>
      <x:c r="F139" s="21"/>
      <x:c r="G139" s="21"/>
      <x:c r="H139" s="21"/>
      <x:c r="I139" s="21"/>
      <x:c r="J139" s="21"/>
      <x:c r="K139" s="21"/>
      <x:c r="L139" s="25" t="str">
        <x:f>IF(C139="","",IF(OR(EXACT(C139,"BUYER"),EXACT(C139,"MATERIAL JOB"),EXACT(C139,"BUYING STAGE"),EXACT(C139,"IMPLEMENTATION"),EXACT(C139,"SECURITY / PROCUREMENT"),EXACT(C139,"SWITCHING / EXIT")),"VALID","INVALID"))</x:f>
      </x:c>
      <x:c r="M139" s="25" t="str">
        <x:f>IF(D139="","",IF(OR(EXACT(D139,"FIRST-PARTY PRODUCT PAGE"),EXACT(D139,"PRICING / CONTRACT"),EXACT(D139,"SECURITY / TRUST CENTER"),EXACT(D139,"IMPLEMENTATION / DOCUMENTATION"),EXACT(D139,"MARKETPLACE / DIRECTORY"),EXACT(D139,"BUYER / SALES EVIDENCE"),EXACT(D139,"REVIEW / COMMUNITY"),EXACT(D139,"AUTHORITY / STANDARD"),EXACT(D139,"INTERNAL DECISION RECORD")),"VALID","INVALID"))</x:f>
      </x:c>
      <x:c r="N139" s="25" t="str">
        <x:f>IF(F139="","",IF(OR(EXACT(F139,"OBSERVED"),EXACT(F139,"INFERRED"),EXACT(F139,"UNRESOLVED")),"VALID","INVALID"))</x:f>
      </x:c>
      <x:c r="O139" s="25" t="str">
        <x:f>IF(G139="","",IF(OR(EXACT(G139,"CURRENT"),EXACT(G139,"STALE"),EXACT(G139,"NOT CHECKED")),"VALID","INVALID"))</x:f>
      </x:c>
      <x:c r="P139" s="25" t="str">
        <x:f>IF(H139="","",IF(OR(EXACT(H139,"MATCH"),EXACT(H139,"PARTIAL"),EXACT(H139,"NO"),EXACT(H139,"UNKNOWN"),EXACT(H139,"NOT APPLICABLE")),"VALID","INVALID"))</x:f>
      </x:c>
      <x:c r="Q139" s="25" t="str">
        <x:f>IF(A139="","",IF(COUNTIF($A$6:$A$205,A139)&gt;1,"INVALID - DUPLICATE ID",IF(AND(B139&lt;&gt;"",E139&lt;&gt;"",I139&lt;&gt;"",J139&lt;&gt;"",K139&lt;&gt;"",L139="VALID",M139="VALID",N139="VALID",O139="VALID",P139="VALID"),"VALID","INVALID - CONTROL / MISSING")))</x:f>
      </x:c>
    </x:row>
    <x:row r="140">
      <x:c r="A140" s="21"/>
      <x:c r="B140" s="21"/>
      <x:c r="C140" s="21"/>
      <x:c r="D140" s="21"/>
      <x:c r="E140" s="21"/>
      <x:c r="F140" s="21"/>
      <x:c r="G140" s="21"/>
      <x:c r="H140" s="21"/>
      <x:c r="I140" s="21"/>
      <x:c r="J140" s="21"/>
      <x:c r="K140" s="21"/>
      <x:c r="L140" s="25" t="str">
        <x:f>IF(C140="","",IF(OR(EXACT(C140,"BUYER"),EXACT(C140,"MATERIAL JOB"),EXACT(C140,"BUYING STAGE"),EXACT(C140,"IMPLEMENTATION"),EXACT(C140,"SECURITY / PROCUREMENT"),EXACT(C140,"SWITCHING / EXIT")),"VALID","INVALID"))</x:f>
      </x:c>
      <x:c r="M140" s="25" t="str">
        <x:f>IF(D140="","",IF(OR(EXACT(D140,"FIRST-PARTY PRODUCT PAGE"),EXACT(D140,"PRICING / CONTRACT"),EXACT(D140,"SECURITY / TRUST CENTER"),EXACT(D140,"IMPLEMENTATION / DOCUMENTATION"),EXACT(D140,"MARKETPLACE / DIRECTORY"),EXACT(D140,"BUYER / SALES EVIDENCE"),EXACT(D140,"REVIEW / COMMUNITY"),EXACT(D140,"AUTHORITY / STANDARD"),EXACT(D140,"INTERNAL DECISION RECORD")),"VALID","INVALID"))</x:f>
      </x:c>
      <x:c r="N140" s="25" t="str">
        <x:f>IF(F140="","",IF(OR(EXACT(F140,"OBSERVED"),EXACT(F140,"INFERRED"),EXACT(F140,"UNRESOLVED")),"VALID","INVALID"))</x:f>
      </x:c>
      <x:c r="O140" s="25" t="str">
        <x:f>IF(G140="","",IF(OR(EXACT(G140,"CURRENT"),EXACT(G140,"STALE"),EXACT(G140,"NOT CHECKED")),"VALID","INVALID"))</x:f>
      </x:c>
      <x:c r="P140" s="25" t="str">
        <x:f>IF(H140="","",IF(OR(EXACT(H140,"MATCH"),EXACT(H140,"PARTIAL"),EXACT(H140,"NO"),EXACT(H140,"UNKNOWN"),EXACT(H140,"NOT APPLICABLE")),"VALID","INVALID"))</x:f>
      </x:c>
      <x:c r="Q140" s="25" t="str">
        <x:f>IF(A140="","",IF(COUNTIF($A$6:$A$205,A140)&gt;1,"INVALID - DUPLICATE ID",IF(AND(B140&lt;&gt;"",E140&lt;&gt;"",I140&lt;&gt;"",J140&lt;&gt;"",K140&lt;&gt;"",L140="VALID",M140="VALID",N140="VALID",O140="VALID",P140="VALID"),"VALID","INVALID - CONTROL / MISSING")))</x:f>
      </x:c>
    </x:row>
    <x:row r="141">
      <x:c r="A141" s="21"/>
      <x:c r="B141" s="21"/>
      <x:c r="C141" s="21"/>
      <x:c r="D141" s="21"/>
      <x:c r="E141" s="21"/>
      <x:c r="F141" s="21"/>
      <x:c r="G141" s="21"/>
      <x:c r="H141" s="21"/>
      <x:c r="I141" s="21"/>
      <x:c r="J141" s="21"/>
      <x:c r="K141" s="21"/>
      <x:c r="L141" s="25" t="str">
        <x:f>IF(C141="","",IF(OR(EXACT(C141,"BUYER"),EXACT(C141,"MATERIAL JOB"),EXACT(C141,"BUYING STAGE"),EXACT(C141,"IMPLEMENTATION"),EXACT(C141,"SECURITY / PROCUREMENT"),EXACT(C141,"SWITCHING / EXIT")),"VALID","INVALID"))</x:f>
      </x:c>
      <x:c r="M141" s="25" t="str">
        <x:f>IF(D141="","",IF(OR(EXACT(D141,"FIRST-PARTY PRODUCT PAGE"),EXACT(D141,"PRICING / CONTRACT"),EXACT(D141,"SECURITY / TRUST CENTER"),EXACT(D141,"IMPLEMENTATION / DOCUMENTATION"),EXACT(D141,"MARKETPLACE / DIRECTORY"),EXACT(D141,"BUYER / SALES EVIDENCE"),EXACT(D141,"REVIEW / COMMUNITY"),EXACT(D141,"AUTHORITY / STANDARD"),EXACT(D141,"INTERNAL DECISION RECORD")),"VALID","INVALID"))</x:f>
      </x:c>
      <x:c r="N141" s="25" t="str">
        <x:f>IF(F141="","",IF(OR(EXACT(F141,"OBSERVED"),EXACT(F141,"INFERRED"),EXACT(F141,"UNRESOLVED")),"VALID","INVALID"))</x:f>
      </x:c>
      <x:c r="O141" s="25" t="str">
        <x:f>IF(G141="","",IF(OR(EXACT(G141,"CURRENT"),EXACT(G141,"STALE"),EXACT(G141,"NOT CHECKED")),"VALID","INVALID"))</x:f>
      </x:c>
      <x:c r="P141" s="25" t="str">
        <x:f>IF(H141="","",IF(OR(EXACT(H141,"MATCH"),EXACT(H141,"PARTIAL"),EXACT(H141,"NO"),EXACT(H141,"UNKNOWN"),EXACT(H141,"NOT APPLICABLE")),"VALID","INVALID"))</x:f>
      </x:c>
      <x:c r="Q141" s="25" t="str">
        <x:f>IF(A141="","",IF(COUNTIF($A$6:$A$205,A141)&gt;1,"INVALID - DUPLICATE ID",IF(AND(B141&lt;&gt;"",E141&lt;&gt;"",I141&lt;&gt;"",J141&lt;&gt;"",K141&lt;&gt;"",L141="VALID",M141="VALID",N141="VALID",O141="VALID",P141="VALID"),"VALID","INVALID - CONTROL / MISSING")))</x:f>
      </x:c>
    </x:row>
    <x:row r="142">
      <x:c r="A142" s="21"/>
      <x:c r="B142" s="21"/>
      <x:c r="C142" s="21"/>
      <x:c r="D142" s="21"/>
      <x:c r="E142" s="21"/>
      <x:c r="F142" s="21"/>
      <x:c r="G142" s="21"/>
      <x:c r="H142" s="21"/>
      <x:c r="I142" s="21"/>
      <x:c r="J142" s="21"/>
      <x:c r="K142" s="21"/>
      <x:c r="L142" s="25" t="str">
        <x:f>IF(C142="","",IF(OR(EXACT(C142,"BUYER"),EXACT(C142,"MATERIAL JOB"),EXACT(C142,"BUYING STAGE"),EXACT(C142,"IMPLEMENTATION"),EXACT(C142,"SECURITY / PROCUREMENT"),EXACT(C142,"SWITCHING / EXIT")),"VALID","INVALID"))</x:f>
      </x:c>
      <x:c r="M142" s="25" t="str">
        <x:f>IF(D142="","",IF(OR(EXACT(D142,"FIRST-PARTY PRODUCT PAGE"),EXACT(D142,"PRICING / CONTRACT"),EXACT(D142,"SECURITY / TRUST CENTER"),EXACT(D142,"IMPLEMENTATION / DOCUMENTATION"),EXACT(D142,"MARKETPLACE / DIRECTORY"),EXACT(D142,"BUYER / SALES EVIDENCE"),EXACT(D142,"REVIEW / COMMUNITY"),EXACT(D142,"AUTHORITY / STANDARD"),EXACT(D142,"INTERNAL DECISION RECORD")),"VALID","INVALID"))</x:f>
      </x:c>
      <x:c r="N142" s="25" t="str">
        <x:f>IF(F142="","",IF(OR(EXACT(F142,"OBSERVED"),EXACT(F142,"INFERRED"),EXACT(F142,"UNRESOLVED")),"VALID","INVALID"))</x:f>
      </x:c>
      <x:c r="O142" s="25" t="str">
        <x:f>IF(G142="","",IF(OR(EXACT(G142,"CURRENT"),EXACT(G142,"STALE"),EXACT(G142,"NOT CHECKED")),"VALID","INVALID"))</x:f>
      </x:c>
      <x:c r="P142" s="25" t="str">
        <x:f>IF(H142="","",IF(OR(EXACT(H142,"MATCH"),EXACT(H142,"PARTIAL"),EXACT(H142,"NO"),EXACT(H142,"UNKNOWN"),EXACT(H142,"NOT APPLICABLE")),"VALID","INVALID"))</x:f>
      </x:c>
      <x:c r="Q142" s="25" t="str">
        <x:f>IF(A142="","",IF(COUNTIF($A$6:$A$205,A142)&gt;1,"INVALID - DUPLICATE ID",IF(AND(B142&lt;&gt;"",E142&lt;&gt;"",I142&lt;&gt;"",J142&lt;&gt;"",K142&lt;&gt;"",L142="VALID",M142="VALID",N142="VALID",O142="VALID",P142="VALID"),"VALID","INVALID - CONTROL / MISSING")))</x:f>
      </x:c>
    </x:row>
    <x:row r="143">
      <x:c r="A143" s="21"/>
      <x:c r="B143" s="21"/>
      <x:c r="C143" s="21"/>
      <x:c r="D143" s="21"/>
      <x:c r="E143" s="21"/>
      <x:c r="F143" s="21"/>
      <x:c r="G143" s="21"/>
      <x:c r="H143" s="21"/>
      <x:c r="I143" s="21"/>
      <x:c r="J143" s="21"/>
      <x:c r="K143" s="21"/>
      <x:c r="L143" s="25" t="str">
        <x:f>IF(C143="","",IF(OR(EXACT(C143,"BUYER"),EXACT(C143,"MATERIAL JOB"),EXACT(C143,"BUYING STAGE"),EXACT(C143,"IMPLEMENTATION"),EXACT(C143,"SECURITY / PROCUREMENT"),EXACT(C143,"SWITCHING / EXIT")),"VALID","INVALID"))</x:f>
      </x:c>
      <x:c r="M143" s="25" t="str">
        <x:f>IF(D143="","",IF(OR(EXACT(D143,"FIRST-PARTY PRODUCT PAGE"),EXACT(D143,"PRICING / CONTRACT"),EXACT(D143,"SECURITY / TRUST CENTER"),EXACT(D143,"IMPLEMENTATION / DOCUMENTATION"),EXACT(D143,"MARKETPLACE / DIRECTORY"),EXACT(D143,"BUYER / SALES EVIDENCE"),EXACT(D143,"REVIEW / COMMUNITY"),EXACT(D143,"AUTHORITY / STANDARD"),EXACT(D143,"INTERNAL DECISION RECORD")),"VALID","INVALID"))</x:f>
      </x:c>
      <x:c r="N143" s="25" t="str">
        <x:f>IF(F143="","",IF(OR(EXACT(F143,"OBSERVED"),EXACT(F143,"INFERRED"),EXACT(F143,"UNRESOLVED")),"VALID","INVALID"))</x:f>
      </x:c>
      <x:c r="O143" s="25" t="str">
        <x:f>IF(G143="","",IF(OR(EXACT(G143,"CURRENT"),EXACT(G143,"STALE"),EXACT(G143,"NOT CHECKED")),"VALID","INVALID"))</x:f>
      </x:c>
      <x:c r="P143" s="25" t="str">
        <x:f>IF(H143="","",IF(OR(EXACT(H143,"MATCH"),EXACT(H143,"PARTIAL"),EXACT(H143,"NO"),EXACT(H143,"UNKNOWN"),EXACT(H143,"NOT APPLICABLE")),"VALID","INVALID"))</x:f>
      </x:c>
      <x:c r="Q143" s="25" t="str">
        <x:f>IF(A143="","",IF(COUNTIF($A$6:$A$205,A143)&gt;1,"INVALID - DUPLICATE ID",IF(AND(B143&lt;&gt;"",E143&lt;&gt;"",I143&lt;&gt;"",J143&lt;&gt;"",K143&lt;&gt;"",L143="VALID",M143="VALID",N143="VALID",O143="VALID",P143="VALID"),"VALID","INVALID - CONTROL / MISSING")))</x:f>
      </x:c>
    </x:row>
    <x:row r="144">
      <x:c r="A144" s="21"/>
      <x:c r="B144" s="21"/>
      <x:c r="C144" s="21"/>
      <x:c r="D144" s="21"/>
      <x:c r="E144" s="21"/>
      <x:c r="F144" s="21"/>
      <x:c r="G144" s="21"/>
      <x:c r="H144" s="21"/>
      <x:c r="I144" s="21"/>
      <x:c r="J144" s="21"/>
      <x:c r="K144" s="21"/>
      <x:c r="L144" s="25" t="str">
        <x:f>IF(C144="","",IF(OR(EXACT(C144,"BUYER"),EXACT(C144,"MATERIAL JOB"),EXACT(C144,"BUYING STAGE"),EXACT(C144,"IMPLEMENTATION"),EXACT(C144,"SECURITY / PROCUREMENT"),EXACT(C144,"SWITCHING / EXIT")),"VALID","INVALID"))</x:f>
      </x:c>
      <x:c r="M144" s="25" t="str">
        <x:f>IF(D144="","",IF(OR(EXACT(D144,"FIRST-PARTY PRODUCT PAGE"),EXACT(D144,"PRICING / CONTRACT"),EXACT(D144,"SECURITY / TRUST CENTER"),EXACT(D144,"IMPLEMENTATION / DOCUMENTATION"),EXACT(D144,"MARKETPLACE / DIRECTORY"),EXACT(D144,"BUYER / SALES EVIDENCE"),EXACT(D144,"REVIEW / COMMUNITY"),EXACT(D144,"AUTHORITY / STANDARD"),EXACT(D144,"INTERNAL DECISION RECORD")),"VALID","INVALID"))</x:f>
      </x:c>
      <x:c r="N144" s="25" t="str">
        <x:f>IF(F144="","",IF(OR(EXACT(F144,"OBSERVED"),EXACT(F144,"INFERRED"),EXACT(F144,"UNRESOLVED")),"VALID","INVALID"))</x:f>
      </x:c>
      <x:c r="O144" s="25" t="str">
        <x:f>IF(G144="","",IF(OR(EXACT(G144,"CURRENT"),EXACT(G144,"STALE"),EXACT(G144,"NOT CHECKED")),"VALID","INVALID"))</x:f>
      </x:c>
      <x:c r="P144" s="25" t="str">
        <x:f>IF(H144="","",IF(OR(EXACT(H144,"MATCH"),EXACT(H144,"PARTIAL"),EXACT(H144,"NO"),EXACT(H144,"UNKNOWN"),EXACT(H144,"NOT APPLICABLE")),"VALID","INVALID"))</x:f>
      </x:c>
      <x:c r="Q144" s="25" t="str">
        <x:f>IF(A144="","",IF(COUNTIF($A$6:$A$205,A144)&gt;1,"INVALID - DUPLICATE ID",IF(AND(B144&lt;&gt;"",E144&lt;&gt;"",I144&lt;&gt;"",J144&lt;&gt;"",K144&lt;&gt;"",L144="VALID",M144="VALID",N144="VALID",O144="VALID",P144="VALID"),"VALID","INVALID - CONTROL / MISSING")))</x:f>
      </x:c>
    </x:row>
    <x:row r="145">
      <x:c r="A145" s="21"/>
      <x:c r="B145" s="21"/>
      <x:c r="C145" s="21"/>
      <x:c r="D145" s="21"/>
      <x:c r="E145" s="21"/>
      <x:c r="F145" s="21"/>
      <x:c r="G145" s="21"/>
      <x:c r="H145" s="21"/>
      <x:c r="I145" s="21"/>
      <x:c r="J145" s="21"/>
      <x:c r="K145" s="21"/>
      <x:c r="L145" s="25" t="str">
        <x:f>IF(C145="","",IF(OR(EXACT(C145,"BUYER"),EXACT(C145,"MATERIAL JOB"),EXACT(C145,"BUYING STAGE"),EXACT(C145,"IMPLEMENTATION"),EXACT(C145,"SECURITY / PROCUREMENT"),EXACT(C145,"SWITCHING / EXIT")),"VALID","INVALID"))</x:f>
      </x:c>
      <x:c r="M145" s="25" t="str">
        <x:f>IF(D145="","",IF(OR(EXACT(D145,"FIRST-PARTY PRODUCT PAGE"),EXACT(D145,"PRICING / CONTRACT"),EXACT(D145,"SECURITY / TRUST CENTER"),EXACT(D145,"IMPLEMENTATION / DOCUMENTATION"),EXACT(D145,"MARKETPLACE / DIRECTORY"),EXACT(D145,"BUYER / SALES EVIDENCE"),EXACT(D145,"REVIEW / COMMUNITY"),EXACT(D145,"AUTHORITY / STANDARD"),EXACT(D145,"INTERNAL DECISION RECORD")),"VALID","INVALID"))</x:f>
      </x:c>
      <x:c r="N145" s="25" t="str">
        <x:f>IF(F145="","",IF(OR(EXACT(F145,"OBSERVED"),EXACT(F145,"INFERRED"),EXACT(F145,"UNRESOLVED")),"VALID","INVALID"))</x:f>
      </x:c>
      <x:c r="O145" s="25" t="str">
        <x:f>IF(G145="","",IF(OR(EXACT(G145,"CURRENT"),EXACT(G145,"STALE"),EXACT(G145,"NOT CHECKED")),"VALID","INVALID"))</x:f>
      </x:c>
      <x:c r="P145" s="25" t="str">
        <x:f>IF(H145="","",IF(OR(EXACT(H145,"MATCH"),EXACT(H145,"PARTIAL"),EXACT(H145,"NO"),EXACT(H145,"UNKNOWN"),EXACT(H145,"NOT APPLICABLE")),"VALID","INVALID"))</x:f>
      </x:c>
      <x:c r="Q145" s="25" t="str">
        <x:f>IF(A145="","",IF(COUNTIF($A$6:$A$205,A145)&gt;1,"INVALID - DUPLICATE ID",IF(AND(B145&lt;&gt;"",E145&lt;&gt;"",I145&lt;&gt;"",J145&lt;&gt;"",K145&lt;&gt;"",L145="VALID",M145="VALID",N145="VALID",O145="VALID",P145="VALID"),"VALID","INVALID - CONTROL / MISSING")))</x:f>
      </x:c>
    </x:row>
    <x:row r="146">
      <x:c r="A146" s="21"/>
      <x:c r="B146" s="21"/>
      <x:c r="C146" s="21"/>
      <x:c r="D146" s="21"/>
      <x:c r="E146" s="21"/>
      <x:c r="F146" s="21"/>
      <x:c r="G146" s="21"/>
      <x:c r="H146" s="21"/>
      <x:c r="I146" s="21"/>
      <x:c r="J146" s="21"/>
      <x:c r="K146" s="21"/>
      <x:c r="L146" s="25" t="str">
        <x:f>IF(C146="","",IF(OR(EXACT(C146,"BUYER"),EXACT(C146,"MATERIAL JOB"),EXACT(C146,"BUYING STAGE"),EXACT(C146,"IMPLEMENTATION"),EXACT(C146,"SECURITY / PROCUREMENT"),EXACT(C146,"SWITCHING / EXIT")),"VALID","INVALID"))</x:f>
      </x:c>
      <x:c r="M146" s="25" t="str">
        <x:f>IF(D146="","",IF(OR(EXACT(D146,"FIRST-PARTY PRODUCT PAGE"),EXACT(D146,"PRICING / CONTRACT"),EXACT(D146,"SECURITY / TRUST CENTER"),EXACT(D146,"IMPLEMENTATION / DOCUMENTATION"),EXACT(D146,"MARKETPLACE / DIRECTORY"),EXACT(D146,"BUYER / SALES EVIDENCE"),EXACT(D146,"REVIEW / COMMUNITY"),EXACT(D146,"AUTHORITY / STANDARD"),EXACT(D146,"INTERNAL DECISION RECORD")),"VALID","INVALID"))</x:f>
      </x:c>
      <x:c r="N146" s="25" t="str">
        <x:f>IF(F146="","",IF(OR(EXACT(F146,"OBSERVED"),EXACT(F146,"INFERRED"),EXACT(F146,"UNRESOLVED")),"VALID","INVALID"))</x:f>
      </x:c>
      <x:c r="O146" s="25" t="str">
        <x:f>IF(G146="","",IF(OR(EXACT(G146,"CURRENT"),EXACT(G146,"STALE"),EXACT(G146,"NOT CHECKED")),"VALID","INVALID"))</x:f>
      </x:c>
      <x:c r="P146" s="25" t="str">
        <x:f>IF(H146="","",IF(OR(EXACT(H146,"MATCH"),EXACT(H146,"PARTIAL"),EXACT(H146,"NO"),EXACT(H146,"UNKNOWN"),EXACT(H146,"NOT APPLICABLE")),"VALID","INVALID"))</x:f>
      </x:c>
      <x:c r="Q146" s="25" t="str">
        <x:f>IF(A146="","",IF(COUNTIF($A$6:$A$205,A146)&gt;1,"INVALID - DUPLICATE ID",IF(AND(B146&lt;&gt;"",E146&lt;&gt;"",I146&lt;&gt;"",J146&lt;&gt;"",K146&lt;&gt;"",L146="VALID",M146="VALID",N146="VALID",O146="VALID",P146="VALID"),"VALID","INVALID - CONTROL / MISSING")))</x:f>
      </x:c>
    </x:row>
    <x:row r="147">
      <x:c r="A147" s="21"/>
      <x:c r="B147" s="21"/>
      <x:c r="C147" s="21"/>
      <x:c r="D147" s="21"/>
      <x:c r="E147" s="21"/>
      <x:c r="F147" s="21"/>
      <x:c r="G147" s="21"/>
      <x:c r="H147" s="21"/>
      <x:c r="I147" s="21"/>
      <x:c r="J147" s="21"/>
      <x:c r="K147" s="21"/>
      <x:c r="L147" s="25" t="str">
        <x:f>IF(C147="","",IF(OR(EXACT(C147,"BUYER"),EXACT(C147,"MATERIAL JOB"),EXACT(C147,"BUYING STAGE"),EXACT(C147,"IMPLEMENTATION"),EXACT(C147,"SECURITY / PROCUREMENT"),EXACT(C147,"SWITCHING / EXIT")),"VALID","INVALID"))</x:f>
      </x:c>
      <x:c r="M147" s="25" t="str">
        <x:f>IF(D147="","",IF(OR(EXACT(D147,"FIRST-PARTY PRODUCT PAGE"),EXACT(D147,"PRICING / CONTRACT"),EXACT(D147,"SECURITY / TRUST CENTER"),EXACT(D147,"IMPLEMENTATION / DOCUMENTATION"),EXACT(D147,"MARKETPLACE / DIRECTORY"),EXACT(D147,"BUYER / SALES EVIDENCE"),EXACT(D147,"REVIEW / COMMUNITY"),EXACT(D147,"AUTHORITY / STANDARD"),EXACT(D147,"INTERNAL DECISION RECORD")),"VALID","INVALID"))</x:f>
      </x:c>
      <x:c r="N147" s="25" t="str">
        <x:f>IF(F147="","",IF(OR(EXACT(F147,"OBSERVED"),EXACT(F147,"INFERRED"),EXACT(F147,"UNRESOLVED")),"VALID","INVALID"))</x:f>
      </x:c>
      <x:c r="O147" s="25" t="str">
        <x:f>IF(G147="","",IF(OR(EXACT(G147,"CURRENT"),EXACT(G147,"STALE"),EXACT(G147,"NOT CHECKED")),"VALID","INVALID"))</x:f>
      </x:c>
      <x:c r="P147" s="25" t="str">
        <x:f>IF(H147="","",IF(OR(EXACT(H147,"MATCH"),EXACT(H147,"PARTIAL"),EXACT(H147,"NO"),EXACT(H147,"UNKNOWN"),EXACT(H147,"NOT APPLICABLE")),"VALID","INVALID"))</x:f>
      </x:c>
      <x:c r="Q147" s="25" t="str">
        <x:f>IF(A147="","",IF(COUNTIF($A$6:$A$205,A147)&gt;1,"INVALID - DUPLICATE ID",IF(AND(B147&lt;&gt;"",E147&lt;&gt;"",I147&lt;&gt;"",J147&lt;&gt;"",K147&lt;&gt;"",L147="VALID",M147="VALID",N147="VALID",O147="VALID",P147="VALID"),"VALID","INVALID - CONTROL / MISSING")))</x:f>
      </x:c>
    </x:row>
    <x:row r="148">
      <x:c r="A148" s="21"/>
      <x:c r="B148" s="21"/>
      <x:c r="C148" s="21"/>
      <x:c r="D148" s="21"/>
      <x:c r="E148" s="21"/>
      <x:c r="F148" s="21"/>
      <x:c r="G148" s="21"/>
      <x:c r="H148" s="21"/>
      <x:c r="I148" s="21"/>
      <x:c r="J148" s="21"/>
      <x:c r="K148" s="21"/>
      <x:c r="L148" s="25" t="str">
        <x:f>IF(C148="","",IF(OR(EXACT(C148,"BUYER"),EXACT(C148,"MATERIAL JOB"),EXACT(C148,"BUYING STAGE"),EXACT(C148,"IMPLEMENTATION"),EXACT(C148,"SECURITY / PROCUREMENT"),EXACT(C148,"SWITCHING / EXIT")),"VALID","INVALID"))</x:f>
      </x:c>
      <x:c r="M148" s="25" t="str">
        <x:f>IF(D148="","",IF(OR(EXACT(D148,"FIRST-PARTY PRODUCT PAGE"),EXACT(D148,"PRICING / CONTRACT"),EXACT(D148,"SECURITY / TRUST CENTER"),EXACT(D148,"IMPLEMENTATION / DOCUMENTATION"),EXACT(D148,"MARKETPLACE / DIRECTORY"),EXACT(D148,"BUYER / SALES EVIDENCE"),EXACT(D148,"REVIEW / COMMUNITY"),EXACT(D148,"AUTHORITY / STANDARD"),EXACT(D148,"INTERNAL DECISION RECORD")),"VALID","INVALID"))</x:f>
      </x:c>
      <x:c r="N148" s="25" t="str">
        <x:f>IF(F148="","",IF(OR(EXACT(F148,"OBSERVED"),EXACT(F148,"INFERRED"),EXACT(F148,"UNRESOLVED")),"VALID","INVALID"))</x:f>
      </x:c>
      <x:c r="O148" s="25" t="str">
        <x:f>IF(G148="","",IF(OR(EXACT(G148,"CURRENT"),EXACT(G148,"STALE"),EXACT(G148,"NOT CHECKED")),"VALID","INVALID"))</x:f>
      </x:c>
      <x:c r="P148" s="25" t="str">
        <x:f>IF(H148="","",IF(OR(EXACT(H148,"MATCH"),EXACT(H148,"PARTIAL"),EXACT(H148,"NO"),EXACT(H148,"UNKNOWN"),EXACT(H148,"NOT APPLICABLE")),"VALID","INVALID"))</x:f>
      </x:c>
      <x:c r="Q148" s="25" t="str">
        <x:f>IF(A148="","",IF(COUNTIF($A$6:$A$205,A148)&gt;1,"INVALID - DUPLICATE ID",IF(AND(B148&lt;&gt;"",E148&lt;&gt;"",I148&lt;&gt;"",J148&lt;&gt;"",K148&lt;&gt;"",L148="VALID",M148="VALID",N148="VALID",O148="VALID",P148="VALID"),"VALID","INVALID - CONTROL / MISSING")))</x:f>
      </x:c>
    </x:row>
    <x:row r="149">
      <x:c r="A149" s="21"/>
      <x:c r="B149" s="21"/>
      <x:c r="C149" s="21"/>
      <x:c r="D149" s="21"/>
      <x:c r="E149" s="21"/>
      <x:c r="F149" s="21"/>
      <x:c r="G149" s="21"/>
      <x:c r="H149" s="21"/>
      <x:c r="I149" s="21"/>
      <x:c r="J149" s="21"/>
      <x:c r="K149" s="21"/>
      <x:c r="L149" s="25" t="str">
        <x:f>IF(C149="","",IF(OR(EXACT(C149,"BUYER"),EXACT(C149,"MATERIAL JOB"),EXACT(C149,"BUYING STAGE"),EXACT(C149,"IMPLEMENTATION"),EXACT(C149,"SECURITY / PROCUREMENT"),EXACT(C149,"SWITCHING / EXIT")),"VALID","INVALID"))</x:f>
      </x:c>
      <x:c r="M149" s="25" t="str">
        <x:f>IF(D149="","",IF(OR(EXACT(D149,"FIRST-PARTY PRODUCT PAGE"),EXACT(D149,"PRICING / CONTRACT"),EXACT(D149,"SECURITY / TRUST CENTER"),EXACT(D149,"IMPLEMENTATION / DOCUMENTATION"),EXACT(D149,"MARKETPLACE / DIRECTORY"),EXACT(D149,"BUYER / SALES EVIDENCE"),EXACT(D149,"REVIEW / COMMUNITY"),EXACT(D149,"AUTHORITY / STANDARD"),EXACT(D149,"INTERNAL DECISION RECORD")),"VALID","INVALID"))</x:f>
      </x:c>
      <x:c r="N149" s="25" t="str">
        <x:f>IF(F149="","",IF(OR(EXACT(F149,"OBSERVED"),EXACT(F149,"INFERRED"),EXACT(F149,"UNRESOLVED")),"VALID","INVALID"))</x:f>
      </x:c>
      <x:c r="O149" s="25" t="str">
        <x:f>IF(G149="","",IF(OR(EXACT(G149,"CURRENT"),EXACT(G149,"STALE"),EXACT(G149,"NOT CHECKED")),"VALID","INVALID"))</x:f>
      </x:c>
      <x:c r="P149" s="25" t="str">
        <x:f>IF(H149="","",IF(OR(EXACT(H149,"MATCH"),EXACT(H149,"PARTIAL"),EXACT(H149,"NO"),EXACT(H149,"UNKNOWN"),EXACT(H149,"NOT APPLICABLE")),"VALID","INVALID"))</x:f>
      </x:c>
      <x:c r="Q149" s="25" t="str">
        <x:f>IF(A149="","",IF(COUNTIF($A$6:$A$205,A149)&gt;1,"INVALID - DUPLICATE ID",IF(AND(B149&lt;&gt;"",E149&lt;&gt;"",I149&lt;&gt;"",J149&lt;&gt;"",K149&lt;&gt;"",L149="VALID",M149="VALID",N149="VALID",O149="VALID",P149="VALID"),"VALID","INVALID - CONTROL / MISSING")))</x:f>
      </x:c>
    </x:row>
    <x:row r="150">
      <x:c r="A150" s="21"/>
      <x:c r="B150" s="21"/>
      <x:c r="C150" s="21"/>
      <x:c r="D150" s="21"/>
      <x:c r="E150" s="21"/>
      <x:c r="F150" s="21"/>
      <x:c r="G150" s="21"/>
      <x:c r="H150" s="21"/>
      <x:c r="I150" s="21"/>
      <x:c r="J150" s="21"/>
      <x:c r="K150" s="21"/>
      <x:c r="L150" s="25" t="str">
        <x:f>IF(C150="","",IF(OR(EXACT(C150,"BUYER"),EXACT(C150,"MATERIAL JOB"),EXACT(C150,"BUYING STAGE"),EXACT(C150,"IMPLEMENTATION"),EXACT(C150,"SECURITY / PROCUREMENT"),EXACT(C150,"SWITCHING / EXIT")),"VALID","INVALID"))</x:f>
      </x:c>
      <x:c r="M150" s="25" t="str">
        <x:f>IF(D150="","",IF(OR(EXACT(D150,"FIRST-PARTY PRODUCT PAGE"),EXACT(D150,"PRICING / CONTRACT"),EXACT(D150,"SECURITY / TRUST CENTER"),EXACT(D150,"IMPLEMENTATION / DOCUMENTATION"),EXACT(D150,"MARKETPLACE / DIRECTORY"),EXACT(D150,"BUYER / SALES EVIDENCE"),EXACT(D150,"REVIEW / COMMUNITY"),EXACT(D150,"AUTHORITY / STANDARD"),EXACT(D150,"INTERNAL DECISION RECORD")),"VALID","INVALID"))</x:f>
      </x:c>
      <x:c r="N150" s="25" t="str">
        <x:f>IF(F150="","",IF(OR(EXACT(F150,"OBSERVED"),EXACT(F150,"INFERRED"),EXACT(F150,"UNRESOLVED")),"VALID","INVALID"))</x:f>
      </x:c>
      <x:c r="O150" s="25" t="str">
        <x:f>IF(G150="","",IF(OR(EXACT(G150,"CURRENT"),EXACT(G150,"STALE"),EXACT(G150,"NOT CHECKED")),"VALID","INVALID"))</x:f>
      </x:c>
      <x:c r="P150" s="25" t="str">
        <x:f>IF(H150="","",IF(OR(EXACT(H150,"MATCH"),EXACT(H150,"PARTIAL"),EXACT(H150,"NO"),EXACT(H150,"UNKNOWN"),EXACT(H150,"NOT APPLICABLE")),"VALID","INVALID"))</x:f>
      </x:c>
      <x:c r="Q150" s="25" t="str">
        <x:f>IF(A150="","",IF(COUNTIF($A$6:$A$205,A150)&gt;1,"INVALID - DUPLICATE ID",IF(AND(B150&lt;&gt;"",E150&lt;&gt;"",I150&lt;&gt;"",J150&lt;&gt;"",K150&lt;&gt;"",L150="VALID",M150="VALID",N150="VALID",O150="VALID",P150="VALID"),"VALID","INVALID - CONTROL / MISSING")))</x:f>
      </x:c>
    </x:row>
    <x:row r="151">
      <x:c r="A151" s="21"/>
      <x:c r="B151" s="21"/>
      <x:c r="C151" s="21"/>
      <x:c r="D151" s="21"/>
      <x:c r="E151" s="21"/>
      <x:c r="F151" s="21"/>
      <x:c r="G151" s="21"/>
      <x:c r="H151" s="21"/>
      <x:c r="I151" s="21"/>
      <x:c r="J151" s="21"/>
      <x:c r="K151" s="21"/>
      <x:c r="L151" s="25" t="str">
        <x:f>IF(C151="","",IF(OR(EXACT(C151,"BUYER"),EXACT(C151,"MATERIAL JOB"),EXACT(C151,"BUYING STAGE"),EXACT(C151,"IMPLEMENTATION"),EXACT(C151,"SECURITY / PROCUREMENT"),EXACT(C151,"SWITCHING / EXIT")),"VALID","INVALID"))</x:f>
      </x:c>
      <x:c r="M151" s="25" t="str">
        <x:f>IF(D151="","",IF(OR(EXACT(D151,"FIRST-PARTY PRODUCT PAGE"),EXACT(D151,"PRICING / CONTRACT"),EXACT(D151,"SECURITY / TRUST CENTER"),EXACT(D151,"IMPLEMENTATION / DOCUMENTATION"),EXACT(D151,"MARKETPLACE / DIRECTORY"),EXACT(D151,"BUYER / SALES EVIDENCE"),EXACT(D151,"REVIEW / COMMUNITY"),EXACT(D151,"AUTHORITY / STANDARD"),EXACT(D151,"INTERNAL DECISION RECORD")),"VALID","INVALID"))</x:f>
      </x:c>
      <x:c r="N151" s="25" t="str">
        <x:f>IF(F151="","",IF(OR(EXACT(F151,"OBSERVED"),EXACT(F151,"INFERRED"),EXACT(F151,"UNRESOLVED")),"VALID","INVALID"))</x:f>
      </x:c>
      <x:c r="O151" s="25" t="str">
        <x:f>IF(G151="","",IF(OR(EXACT(G151,"CURRENT"),EXACT(G151,"STALE"),EXACT(G151,"NOT CHECKED")),"VALID","INVALID"))</x:f>
      </x:c>
      <x:c r="P151" s="25" t="str">
        <x:f>IF(H151="","",IF(OR(EXACT(H151,"MATCH"),EXACT(H151,"PARTIAL"),EXACT(H151,"NO"),EXACT(H151,"UNKNOWN"),EXACT(H151,"NOT APPLICABLE")),"VALID","INVALID"))</x:f>
      </x:c>
      <x:c r="Q151" s="25" t="str">
        <x:f>IF(A151="","",IF(COUNTIF($A$6:$A$205,A151)&gt;1,"INVALID - DUPLICATE ID",IF(AND(B151&lt;&gt;"",E151&lt;&gt;"",I151&lt;&gt;"",J151&lt;&gt;"",K151&lt;&gt;"",L151="VALID",M151="VALID",N151="VALID",O151="VALID",P151="VALID"),"VALID","INVALID - CONTROL / MISSING")))</x:f>
      </x:c>
    </x:row>
    <x:row r="152">
      <x:c r="A152" s="21"/>
      <x:c r="B152" s="21"/>
      <x:c r="C152" s="21"/>
      <x:c r="D152" s="21"/>
      <x:c r="E152" s="21"/>
      <x:c r="F152" s="21"/>
      <x:c r="G152" s="21"/>
      <x:c r="H152" s="21"/>
      <x:c r="I152" s="21"/>
      <x:c r="J152" s="21"/>
      <x:c r="K152" s="21"/>
      <x:c r="L152" s="25" t="str">
        <x:f>IF(C152="","",IF(OR(EXACT(C152,"BUYER"),EXACT(C152,"MATERIAL JOB"),EXACT(C152,"BUYING STAGE"),EXACT(C152,"IMPLEMENTATION"),EXACT(C152,"SECURITY / PROCUREMENT"),EXACT(C152,"SWITCHING / EXIT")),"VALID","INVALID"))</x:f>
      </x:c>
      <x:c r="M152" s="25" t="str">
        <x:f>IF(D152="","",IF(OR(EXACT(D152,"FIRST-PARTY PRODUCT PAGE"),EXACT(D152,"PRICING / CONTRACT"),EXACT(D152,"SECURITY / TRUST CENTER"),EXACT(D152,"IMPLEMENTATION / DOCUMENTATION"),EXACT(D152,"MARKETPLACE / DIRECTORY"),EXACT(D152,"BUYER / SALES EVIDENCE"),EXACT(D152,"REVIEW / COMMUNITY"),EXACT(D152,"AUTHORITY / STANDARD"),EXACT(D152,"INTERNAL DECISION RECORD")),"VALID","INVALID"))</x:f>
      </x:c>
      <x:c r="N152" s="25" t="str">
        <x:f>IF(F152="","",IF(OR(EXACT(F152,"OBSERVED"),EXACT(F152,"INFERRED"),EXACT(F152,"UNRESOLVED")),"VALID","INVALID"))</x:f>
      </x:c>
      <x:c r="O152" s="25" t="str">
        <x:f>IF(G152="","",IF(OR(EXACT(G152,"CURRENT"),EXACT(G152,"STALE"),EXACT(G152,"NOT CHECKED")),"VALID","INVALID"))</x:f>
      </x:c>
      <x:c r="P152" s="25" t="str">
        <x:f>IF(H152="","",IF(OR(EXACT(H152,"MATCH"),EXACT(H152,"PARTIAL"),EXACT(H152,"NO"),EXACT(H152,"UNKNOWN"),EXACT(H152,"NOT APPLICABLE")),"VALID","INVALID"))</x:f>
      </x:c>
      <x:c r="Q152" s="25" t="str">
        <x:f>IF(A152="","",IF(COUNTIF($A$6:$A$205,A152)&gt;1,"INVALID - DUPLICATE ID",IF(AND(B152&lt;&gt;"",E152&lt;&gt;"",I152&lt;&gt;"",J152&lt;&gt;"",K152&lt;&gt;"",L152="VALID",M152="VALID",N152="VALID",O152="VALID",P152="VALID"),"VALID","INVALID - CONTROL / MISSING")))</x:f>
      </x:c>
    </x:row>
    <x:row r="153">
      <x:c r="A153" s="21"/>
      <x:c r="B153" s="21"/>
      <x:c r="C153" s="21"/>
      <x:c r="D153" s="21"/>
      <x:c r="E153" s="21"/>
      <x:c r="F153" s="21"/>
      <x:c r="G153" s="21"/>
      <x:c r="H153" s="21"/>
      <x:c r="I153" s="21"/>
      <x:c r="J153" s="21"/>
      <x:c r="K153" s="21"/>
      <x:c r="L153" s="25" t="str">
        <x:f>IF(C153="","",IF(OR(EXACT(C153,"BUYER"),EXACT(C153,"MATERIAL JOB"),EXACT(C153,"BUYING STAGE"),EXACT(C153,"IMPLEMENTATION"),EXACT(C153,"SECURITY / PROCUREMENT"),EXACT(C153,"SWITCHING / EXIT")),"VALID","INVALID"))</x:f>
      </x:c>
      <x:c r="M153" s="25" t="str">
        <x:f>IF(D153="","",IF(OR(EXACT(D153,"FIRST-PARTY PRODUCT PAGE"),EXACT(D153,"PRICING / CONTRACT"),EXACT(D153,"SECURITY / TRUST CENTER"),EXACT(D153,"IMPLEMENTATION / DOCUMENTATION"),EXACT(D153,"MARKETPLACE / DIRECTORY"),EXACT(D153,"BUYER / SALES EVIDENCE"),EXACT(D153,"REVIEW / COMMUNITY"),EXACT(D153,"AUTHORITY / STANDARD"),EXACT(D153,"INTERNAL DECISION RECORD")),"VALID","INVALID"))</x:f>
      </x:c>
      <x:c r="N153" s="25" t="str">
        <x:f>IF(F153="","",IF(OR(EXACT(F153,"OBSERVED"),EXACT(F153,"INFERRED"),EXACT(F153,"UNRESOLVED")),"VALID","INVALID"))</x:f>
      </x:c>
      <x:c r="O153" s="25" t="str">
        <x:f>IF(G153="","",IF(OR(EXACT(G153,"CURRENT"),EXACT(G153,"STALE"),EXACT(G153,"NOT CHECKED")),"VALID","INVALID"))</x:f>
      </x:c>
      <x:c r="P153" s="25" t="str">
        <x:f>IF(H153="","",IF(OR(EXACT(H153,"MATCH"),EXACT(H153,"PARTIAL"),EXACT(H153,"NO"),EXACT(H153,"UNKNOWN"),EXACT(H153,"NOT APPLICABLE")),"VALID","INVALID"))</x:f>
      </x:c>
      <x:c r="Q153" s="25" t="str">
        <x:f>IF(A153="","",IF(COUNTIF($A$6:$A$205,A153)&gt;1,"INVALID - DUPLICATE ID",IF(AND(B153&lt;&gt;"",E153&lt;&gt;"",I153&lt;&gt;"",J153&lt;&gt;"",K153&lt;&gt;"",L153="VALID",M153="VALID",N153="VALID",O153="VALID",P153="VALID"),"VALID","INVALID - CONTROL / MISSING")))</x:f>
      </x:c>
    </x:row>
    <x:row r="154">
      <x:c r="A154" s="21"/>
      <x:c r="B154" s="21"/>
      <x:c r="C154" s="21"/>
      <x:c r="D154" s="21"/>
      <x:c r="E154" s="21"/>
      <x:c r="F154" s="21"/>
      <x:c r="G154" s="21"/>
      <x:c r="H154" s="21"/>
      <x:c r="I154" s="21"/>
      <x:c r="J154" s="21"/>
      <x:c r="K154" s="21"/>
      <x:c r="L154" s="25" t="str">
        <x:f>IF(C154="","",IF(OR(EXACT(C154,"BUYER"),EXACT(C154,"MATERIAL JOB"),EXACT(C154,"BUYING STAGE"),EXACT(C154,"IMPLEMENTATION"),EXACT(C154,"SECURITY / PROCUREMENT"),EXACT(C154,"SWITCHING / EXIT")),"VALID","INVALID"))</x:f>
      </x:c>
      <x:c r="M154" s="25" t="str">
        <x:f>IF(D154="","",IF(OR(EXACT(D154,"FIRST-PARTY PRODUCT PAGE"),EXACT(D154,"PRICING / CONTRACT"),EXACT(D154,"SECURITY / TRUST CENTER"),EXACT(D154,"IMPLEMENTATION / DOCUMENTATION"),EXACT(D154,"MARKETPLACE / DIRECTORY"),EXACT(D154,"BUYER / SALES EVIDENCE"),EXACT(D154,"REVIEW / COMMUNITY"),EXACT(D154,"AUTHORITY / STANDARD"),EXACT(D154,"INTERNAL DECISION RECORD")),"VALID","INVALID"))</x:f>
      </x:c>
      <x:c r="N154" s="25" t="str">
        <x:f>IF(F154="","",IF(OR(EXACT(F154,"OBSERVED"),EXACT(F154,"INFERRED"),EXACT(F154,"UNRESOLVED")),"VALID","INVALID"))</x:f>
      </x:c>
      <x:c r="O154" s="25" t="str">
        <x:f>IF(G154="","",IF(OR(EXACT(G154,"CURRENT"),EXACT(G154,"STALE"),EXACT(G154,"NOT CHECKED")),"VALID","INVALID"))</x:f>
      </x:c>
      <x:c r="P154" s="25" t="str">
        <x:f>IF(H154="","",IF(OR(EXACT(H154,"MATCH"),EXACT(H154,"PARTIAL"),EXACT(H154,"NO"),EXACT(H154,"UNKNOWN"),EXACT(H154,"NOT APPLICABLE")),"VALID","INVALID"))</x:f>
      </x:c>
      <x:c r="Q154" s="25" t="str">
        <x:f>IF(A154="","",IF(COUNTIF($A$6:$A$205,A154)&gt;1,"INVALID - DUPLICATE ID",IF(AND(B154&lt;&gt;"",E154&lt;&gt;"",I154&lt;&gt;"",J154&lt;&gt;"",K154&lt;&gt;"",L154="VALID",M154="VALID",N154="VALID",O154="VALID",P154="VALID"),"VALID","INVALID - CONTROL / MISSING")))</x:f>
      </x:c>
    </x:row>
    <x:row r="155">
      <x:c r="A155" s="21"/>
      <x:c r="B155" s="21"/>
      <x:c r="C155" s="21"/>
      <x:c r="D155" s="21"/>
      <x:c r="E155" s="21"/>
      <x:c r="F155" s="21"/>
      <x:c r="G155" s="21"/>
      <x:c r="H155" s="21"/>
      <x:c r="I155" s="21"/>
      <x:c r="J155" s="21"/>
      <x:c r="K155" s="21"/>
      <x:c r="L155" s="25" t="str">
        <x:f>IF(C155="","",IF(OR(EXACT(C155,"BUYER"),EXACT(C155,"MATERIAL JOB"),EXACT(C155,"BUYING STAGE"),EXACT(C155,"IMPLEMENTATION"),EXACT(C155,"SECURITY / PROCUREMENT"),EXACT(C155,"SWITCHING / EXIT")),"VALID","INVALID"))</x:f>
      </x:c>
      <x:c r="M155" s="25" t="str">
        <x:f>IF(D155="","",IF(OR(EXACT(D155,"FIRST-PARTY PRODUCT PAGE"),EXACT(D155,"PRICING / CONTRACT"),EXACT(D155,"SECURITY / TRUST CENTER"),EXACT(D155,"IMPLEMENTATION / DOCUMENTATION"),EXACT(D155,"MARKETPLACE / DIRECTORY"),EXACT(D155,"BUYER / SALES EVIDENCE"),EXACT(D155,"REVIEW / COMMUNITY"),EXACT(D155,"AUTHORITY / STANDARD"),EXACT(D155,"INTERNAL DECISION RECORD")),"VALID","INVALID"))</x:f>
      </x:c>
      <x:c r="N155" s="25" t="str">
        <x:f>IF(F155="","",IF(OR(EXACT(F155,"OBSERVED"),EXACT(F155,"INFERRED"),EXACT(F155,"UNRESOLVED")),"VALID","INVALID"))</x:f>
      </x:c>
      <x:c r="O155" s="25" t="str">
        <x:f>IF(G155="","",IF(OR(EXACT(G155,"CURRENT"),EXACT(G155,"STALE"),EXACT(G155,"NOT CHECKED")),"VALID","INVALID"))</x:f>
      </x:c>
      <x:c r="P155" s="25" t="str">
        <x:f>IF(H155="","",IF(OR(EXACT(H155,"MATCH"),EXACT(H155,"PARTIAL"),EXACT(H155,"NO"),EXACT(H155,"UNKNOWN"),EXACT(H155,"NOT APPLICABLE")),"VALID","INVALID"))</x:f>
      </x:c>
      <x:c r="Q155" s="25" t="str">
        <x:f>IF(A155="","",IF(COUNTIF($A$6:$A$205,A155)&gt;1,"INVALID - DUPLICATE ID",IF(AND(B155&lt;&gt;"",E155&lt;&gt;"",I155&lt;&gt;"",J155&lt;&gt;"",K155&lt;&gt;"",L155="VALID",M155="VALID",N155="VALID",O155="VALID",P155="VALID"),"VALID","INVALID - CONTROL / MISSING")))</x:f>
      </x:c>
    </x:row>
    <x:row r="156">
      <x:c r="A156" s="21"/>
      <x:c r="B156" s="21"/>
      <x:c r="C156" s="21"/>
      <x:c r="D156" s="21"/>
      <x:c r="E156" s="21"/>
      <x:c r="F156" s="21"/>
      <x:c r="G156" s="21"/>
      <x:c r="H156" s="21"/>
      <x:c r="I156" s="21"/>
      <x:c r="J156" s="21"/>
      <x:c r="K156" s="21"/>
      <x:c r="L156" s="25" t="str">
        <x:f>IF(C156="","",IF(OR(EXACT(C156,"BUYER"),EXACT(C156,"MATERIAL JOB"),EXACT(C156,"BUYING STAGE"),EXACT(C156,"IMPLEMENTATION"),EXACT(C156,"SECURITY / PROCUREMENT"),EXACT(C156,"SWITCHING / EXIT")),"VALID","INVALID"))</x:f>
      </x:c>
      <x:c r="M156" s="25" t="str">
        <x:f>IF(D156="","",IF(OR(EXACT(D156,"FIRST-PARTY PRODUCT PAGE"),EXACT(D156,"PRICING / CONTRACT"),EXACT(D156,"SECURITY / TRUST CENTER"),EXACT(D156,"IMPLEMENTATION / DOCUMENTATION"),EXACT(D156,"MARKETPLACE / DIRECTORY"),EXACT(D156,"BUYER / SALES EVIDENCE"),EXACT(D156,"REVIEW / COMMUNITY"),EXACT(D156,"AUTHORITY / STANDARD"),EXACT(D156,"INTERNAL DECISION RECORD")),"VALID","INVALID"))</x:f>
      </x:c>
      <x:c r="N156" s="25" t="str">
        <x:f>IF(F156="","",IF(OR(EXACT(F156,"OBSERVED"),EXACT(F156,"INFERRED"),EXACT(F156,"UNRESOLVED")),"VALID","INVALID"))</x:f>
      </x:c>
      <x:c r="O156" s="25" t="str">
        <x:f>IF(G156="","",IF(OR(EXACT(G156,"CURRENT"),EXACT(G156,"STALE"),EXACT(G156,"NOT CHECKED")),"VALID","INVALID"))</x:f>
      </x:c>
      <x:c r="P156" s="25" t="str">
        <x:f>IF(H156="","",IF(OR(EXACT(H156,"MATCH"),EXACT(H156,"PARTIAL"),EXACT(H156,"NO"),EXACT(H156,"UNKNOWN"),EXACT(H156,"NOT APPLICABLE")),"VALID","INVALID"))</x:f>
      </x:c>
      <x:c r="Q156" s="25" t="str">
        <x:f>IF(A156="","",IF(COUNTIF($A$6:$A$205,A156)&gt;1,"INVALID - DUPLICATE ID",IF(AND(B156&lt;&gt;"",E156&lt;&gt;"",I156&lt;&gt;"",J156&lt;&gt;"",K156&lt;&gt;"",L156="VALID",M156="VALID",N156="VALID",O156="VALID",P156="VALID"),"VALID","INVALID - CONTROL / MISSING")))</x:f>
      </x:c>
    </x:row>
    <x:row r="157">
      <x:c r="A157" s="21"/>
      <x:c r="B157" s="21"/>
      <x:c r="C157" s="21"/>
      <x:c r="D157" s="21"/>
      <x:c r="E157" s="21"/>
      <x:c r="F157" s="21"/>
      <x:c r="G157" s="21"/>
      <x:c r="H157" s="21"/>
      <x:c r="I157" s="21"/>
      <x:c r="J157" s="21"/>
      <x:c r="K157" s="21"/>
      <x:c r="L157" s="25" t="str">
        <x:f>IF(C157="","",IF(OR(EXACT(C157,"BUYER"),EXACT(C157,"MATERIAL JOB"),EXACT(C157,"BUYING STAGE"),EXACT(C157,"IMPLEMENTATION"),EXACT(C157,"SECURITY / PROCUREMENT"),EXACT(C157,"SWITCHING / EXIT")),"VALID","INVALID"))</x:f>
      </x:c>
      <x:c r="M157" s="25" t="str">
        <x:f>IF(D157="","",IF(OR(EXACT(D157,"FIRST-PARTY PRODUCT PAGE"),EXACT(D157,"PRICING / CONTRACT"),EXACT(D157,"SECURITY / TRUST CENTER"),EXACT(D157,"IMPLEMENTATION / DOCUMENTATION"),EXACT(D157,"MARKETPLACE / DIRECTORY"),EXACT(D157,"BUYER / SALES EVIDENCE"),EXACT(D157,"REVIEW / COMMUNITY"),EXACT(D157,"AUTHORITY / STANDARD"),EXACT(D157,"INTERNAL DECISION RECORD")),"VALID","INVALID"))</x:f>
      </x:c>
      <x:c r="N157" s="25" t="str">
        <x:f>IF(F157="","",IF(OR(EXACT(F157,"OBSERVED"),EXACT(F157,"INFERRED"),EXACT(F157,"UNRESOLVED")),"VALID","INVALID"))</x:f>
      </x:c>
      <x:c r="O157" s="25" t="str">
        <x:f>IF(G157="","",IF(OR(EXACT(G157,"CURRENT"),EXACT(G157,"STALE"),EXACT(G157,"NOT CHECKED")),"VALID","INVALID"))</x:f>
      </x:c>
      <x:c r="P157" s="25" t="str">
        <x:f>IF(H157="","",IF(OR(EXACT(H157,"MATCH"),EXACT(H157,"PARTIAL"),EXACT(H157,"NO"),EXACT(H157,"UNKNOWN"),EXACT(H157,"NOT APPLICABLE")),"VALID","INVALID"))</x:f>
      </x:c>
      <x:c r="Q157" s="25" t="str">
        <x:f>IF(A157="","",IF(COUNTIF($A$6:$A$205,A157)&gt;1,"INVALID - DUPLICATE ID",IF(AND(B157&lt;&gt;"",E157&lt;&gt;"",I157&lt;&gt;"",J157&lt;&gt;"",K157&lt;&gt;"",L157="VALID",M157="VALID",N157="VALID",O157="VALID",P157="VALID"),"VALID","INVALID - CONTROL / MISSING")))</x:f>
      </x:c>
    </x:row>
    <x:row r="158">
      <x:c r="A158" s="21"/>
      <x:c r="B158" s="21"/>
      <x:c r="C158" s="21"/>
      <x:c r="D158" s="21"/>
      <x:c r="E158" s="21"/>
      <x:c r="F158" s="21"/>
      <x:c r="G158" s="21"/>
      <x:c r="H158" s="21"/>
      <x:c r="I158" s="21"/>
      <x:c r="J158" s="21"/>
      <x:c r="K158" s="21"/>
      <x:c r="L158" s="25" t="str">
        <x:f>IF(C158="","",IF(OR(EXACT(C158,"BUYER"),EXACT(C158,"MATERIAL JOB"),EXACT(C158,"BUYING STAGE"),EXACT(C158,"IMPLEMENTATION"),EXACT(C158,"SECURITY / PROCUREMENT"),EXACT(C158,"SWITCHING / EXIT")),"VALID","INVALID"))</x:f>
      </x:c>
      <x:c r="M158" s="25" t="str">
        <x:f>IF(D158="","",IF(OR(EXACT(D158,"FIRST-PARTY PRODUCT PAGE"),EXACT(D158,"PRICING / CONTRACT"),EXACT(D158,"SECURITY / TRUST CENTER"),EXACT(D158,"IMPLEMENTATION / DOCUMENTATION"),EXACT(D158,"MARKETPLACE / DIRECTORY"),EXACT(D158,"BUYER / SALES EVIDENCE"),EXACT(D158,"REVIEW / COMMUNITY"),EXACT(D158,"AUTHORITY / STANDARD"),EXACT(D158,"INTERNAL DECISION RECORD")),"VALID","INVALID"))</x:f>
      </x:c>
      <x:c r="N158" s="25" t="str">
        <x:f>IF(F158="","",IF(OR(EXACT(F158,"OBSERVED"),EXACT(F158,"INFERRED"),EXACT(F158,"UNRESOLVED")),"VALID","INVALID"))</x:f>
      </x:c>
      <x:c r="O158" s="25" t="str">
        <x:f>IF(G158="","",IF(OR(EXACT(G158,"CURRENT"),EXACT(G158,"STALE"),EXACT(G158,"NOT CHECKED")),"VALID","INVALID"))</x:f>
      </x:c>
      <x:c r="P158" s="25" t="str">
        <x:f>IF(H158="","",IF(OR(EXACT(H158,"MATCH"),EXACT(H158,"PARTIAL"),EXACT(H158,"NO"),EXACT(H158,"UNKNOWN"),EXACT(H158,"NOT APPLICABLE")),"VALID","INVALID"))</x:f>
      </x:c>
      <x:c r="Q158" s="25" t="str">
        <x:f>IF(A158="","",IF(COUNTIF($A$6:$A$205,A158)&gt;1,"INVALID - DUPLICATE ID",IF(AND(B158&lt;&gt;"",E158&lt;&gt;"",I158&lt;&gt;"",J158&lt;&gt;"",K158&lt;&gt;"",L158="VALID",M158="VALID",N158="VALID",O158="VALID",P158="VALID"),"VALID","INVALID - CONTROL / MISSING")))</x:f>
      </x:c>
    </x:row>
    <x:row r="159">
      <x:c r="A159" s="21"/>
      <x:c r="B159" s="21"/>
      <x:c r="C159" s="21"/>
      <x:c r="D159" s="21"/>
      <x:c r="E159" s="21"/>
      <x:c r="F159" s="21"/>
      <x:c r="G159" s="21"/>
      <x:c r="H159" s="21"/>
      <x:c r="I159" s="21"/>
      <x:c r="J159" s="21"/>
      <x:c r="K159" s="21"/>
      <x:c r="L159" s="25" t="str">
        <x:f>IF(C159="","",IF(OR(EXACT(C159,"BUYER"),EXACT(C159,"MATERIAL JOB"),EXACT(C159,"BUYING STAGE"),EXACT(C159,"IMPLEMENTATION"),EXACT(C159,"SECURITY / PROCUREMENT"),EXACT(C159,"SWITCHING / EXIT")),"VALID","INVALID"))</x:f>
      </x:c>
      <x:c r="M159" s="25" t="str">
        <x:f>IF(D159="","",IF(OR(EXACT(D159,"FIRST-PARTY PRODUCT PAGE"),EXACT(D159,"PRICING / CONTRACT"),EXACT(D159,"SECURITY / TRUST CENTER"),EXACT(D159,"IMPLEMENTATION / DOCUMENTATION"),EXACT(D159,"MARKETPLACE / DIRECTORY"),EXACT(D159,"BUYER / SALES EVIDENCE"),EXACT(D159,"REVIEW / COMMUNITY"),EXACT(D159,"AUTHORITY / STANDARD"),EXACT(D159,"INTERNAL DECISION RECORD")),"VALID","INVALID"))</x:f>
      </x:c>
      <x:c r="N159" s="25" t="str">
        <x:f>IF(F159="","",IF(OR(EXACT(F159,"OBSERVED"),EXACT(F159,"INFERRED"),EXACT(F159,"UNRESOLVED")),"VALID","INVALID"))</x:f>
      </x:c>
      <x:c r="O159" s="25" t="str">
        <x:f>IF(G159="","",IF(OR(EXACT(G159,"CURRENT"),EXACT(G159,"STALE"),EXACT(G159,"NOT CHECKED")),"VALID","INVALID"))</x:f>
      </x:c>
      <x:c r="P159" s="25" t="str">
        <x:f>IF(H159="","",IF(OR(EXACT(H159,"MATCH"),EXACT(H159,"PARTIAL"),EXACT(H159,"NO"),EXACT(H159,"UNKNOWN"),EXACT(H159,"NOT APPLICABLE")),"VALID","INVALID"))</x:f>
      </x:c>
      <x:c r="Q159" s="25" t="str">
        <x:f>IF(A159="","",IF(COUNTIF($A$6:$A$205,A159)&gt;1,"INVALID - DUPLICATE ID",IF(AND(B159&lt;&gt;"",E159&lt;&gt;"",I159&lt;&gt;"",J159&lt;&gt;"",K159&lt;&gt;"",L159="VALID",M159="VALID",N159="VALID",O159="VALID",P159="VALID"),"VALID","INVALID - CONTROL / MISSING")))</x:f>
      </x:c>
    </x:row>
    <x:row r="160">
      <x:c r="A160" s="21"/>
      <x:c r="B160" s="21"/>
      <x:c r="C160" s="21"/>
      <x:c r="D160" s="21"/>
      <x:c r="E160" s="21"/>
      <x:c r="F160" s="21"/>
      <x:c r="G160" s="21"/>
      <x:c r="H160" s="21"/>
      <x:c r="I160" s="21"/>
      <x:c r="J160" s="21"/>
      <x:c r="K160" s="21"/>
      <x:c r="L160" s="25" t="str">
        <x:f>IF(C160="","",IF(OR(EXACT(C160,"BUYER"),EXACT(C160,"MATERIAL JOB"),EXACT(C160,"BUYING STAGE"),EXACT(C160,"IMPLEMENTATION"),EXACT(C160,"SECURITY / PROCUREMENT"),EXACT(C160,"SWITCHING / EXIT")),"VALID","INVALID"))</x:f>
      </x:c>
      <x:c r="M160" s="25" t="str">
        <x:f>IF(D160="","",IF(OR(EXACT(D160,"FIRST-PARTY PRODUCT PAGE"),EXACT(D160,"PRICING / CONTRACT"),EXACT(D160,"SECURITY / TRUST CENTER"),EXACT(D160,"IMPLEMENTATION / DOCUMENTATION"),EXACT(D160,"MARKETPLACE / DIRECTORY"),EXACT(D160,"BUYER / SALES EVIDENCE"),EXACT(D160,"REVIEW / COMMUNITY"),EXACT(D160,"AUTHORITY / STANDARD"),EXACT(D160,"INTERNAL DECISION RECORD")),"VALID","INVALID"))</x:f>
      </x:c>
      <x:c r="N160" s="25" t="str">
        <x:f>IF(F160="","",IF(OR(EXACT(F160,"OBSERVED"),EXACT(F160,"INFERRED"),EXACT(F160,"UNRESOLVED")),"VALID","INVALID"))</x:f>
      </x:c>
      <x:c r="O160" s="25" t="str">
        <x:f>IF(G160="","",IF(OR(EXACT(G160,"CURRENT"),EXACT(G160,"STALE"),EXACT(G160,"NOT CHECKED")),"VALID","INVALID"))</x:f>
      </x:c>
      <x:c r="P160" s="25" t="str">
        <x:f>IF(H160="","",IF(OR(EXACT(H160,"MATCH"),EXACT(H160,"PARTIAL"),EXACT(H160,"NO"),EXACT(H160,"UNKNOWN"),EXACT(H160,"NOT APPLICABLE")),"VALID","INVALID"))</x:f>
      </x:c>
      <x:c r="Q160" s="25" t="str">
        <x:f>IF(A160="","",IF(COUNTIF($A$6:$A$205,A160)&gt;1,"INVALID - DUPLICATE ID",IF(AND(B160&lt;&gt;"",E160&lt;&gt;"",I160&lt;&gt;"",J160&lt;&gt;"",K160&lt;&gt;"",L160="VALID",M160="VALID",N160="VALID",O160="VALID",P160="VALID"),"VALID","INVALID - CONTROL / MISSING")))</x:f>
      </x:c>
    </x:row>
    <x:row r="161">
      <x:c r="A161" s="21"/>
      <x:c r="B161" s="21"/>
      <x:c r="C161" s="21"/>
      <x:c r="D161" s="21"/>
      <x:c r="E161" s="21"/>
      <x:c r="F161" s="21"/>
      <x:c r="G161" s="21"/>
      <x:c r="H161" s="21"/>
      <x:c r="I161" s="21"/>
      <x:c r="J161" s="21"/>
      <x:c r="K161" s="21"/>
      <x:c r="L161" s="25" t="str">
        <x:f>IF(C161="","",IF(OR(EXACT(C161,"BUYER"),EXACT(C161,"MATERIAL JOB"),EXACT(C161,"BUYING STAGE"),EXACT(C161,"IMPLEMENTATION"),EXACT(C161,"SECURITY / PROCUREMENT"),EXACT(C161,"SWITCHING / EXIT")),"VALID","INVALID"))</x:f>
      </x:c>
      <x:c r="M161" s="25" t="str">
        <x:f>IF(D161="","",IF(OR(EXACT(D161,"FIRST-PARTY PRODUCT PAGE"),EXACT(D161,"PRICING / CONTRACT"),EXACT(D161,"SECURITY / TRUST CENTER"),EXACT(D161,"IMPLEMENTATION / DOCUMENTATION"),EXACT(D161,"MARKETPLACE / DIRECTORY"),EXACT(D161,"BUYER / SALES EVIDENCE"),EXACT(D161,"REVIEW / COMMUNITY"),EXACT(D161,"AUTHORITY / STANDARD"),EXACT(D161,"INTERNAL DECISION RECORD")),"VALID","INVALID"))</x:f>
      </x:c>
      <x:c r="N161" s="25" t="str">
        <x:f>IF(F161="","",IF(OR(EXACT(F161,"OBSERVED"),EXACT(F161,"INFERRED"),EXACT(F161,"UNRESOLVED")),"VALID","INVALID"))</x:f>
      </x:c>
      <x:c r="O161" s="25" t="str">
        <x:f>IF(G161="","",IF(OR(EXACT(G161,"CURRENT"),EXACT(G161,"STALE"),EXACT(G161,"NOT CHECKED")),"VALID","INVALID"))</x:f>
      </x:c>
      <x:c r="P161" s="25" t="str">
        <x:f>IF(H161="","",IF(OR(EXACT(H161,"MATCH"),EXACT(H161,"PARTIAL"),EXACT(H161,"NO"),EXACT(H161,"UNKNOWN"),EXACT(H161,"NOT APPLICABLE")),"VALID","INVALID"))</x:f>
      </x:c>
      <x:c r="Q161" s="25" t="str">
        <x:f>IF(A161="","",IF(COUNTIF($A$6:$A$205,A161)&gt;1,"INVALID - DUPLICATE ID",IF(AND(B161&lt;&gt;"",E161&lt;&gt;"",I161&lt;&gt;"",J161&lt;&gt;"",K161&lt;&gt;"",L161="VALID",M161="VALID",N161="VALID",O161="VALID",P161="VALID"),"VALID","INVALID - CONTROL / MISSING")))</x:f>
      </x:c>
    </x:row>
    <x:row r="162">
      <x:c r="A162" s="21"/>
      <x:c r="B162" s="21"/>
      <x:c r="C162" s="21"/>
      <x:c r="D162" s="21"/>
      <x:c r="E162" s="21"/>
      <x:c r="F162" s="21"/>
      <x:c r="G162" s="21"/>
      <x:c r="H162" s="21"/>
      <x:c r="I162" s="21"/>
      <x:c r="J162" s="21"/>
      <x:c r="K162" s="21"/>
      <x:c r="L162" s="25" t="str">
        <x:f>IF(C162="","",IF(OR(EXACT(C162,"BUYER"),EXACT(C162,"MATERIAL JOB"),EXACT(C162,"BUYING STAGE"),EXACT(C162,"IMPLEMENTATION"),EXACT(C162,"SECURITY / PROCUREMENT"),EXACT(C162,"SWITCHING / EXIT")),"VALID","INVALID"))</x:f>
      </x:c>
      <x:c r="M162" s="25" t="str">
        <x:f>IF(D162="","",IF(OR(EXACT(D162,"FIRST-PARTY PRODUCT PAGE"),EXACT(D162,"PRICING / CONTRACT"),EXACT(D162,"SECURITY / TRUST CENTER"),EXACT(D162,"IMPLEMENTATION / DOCUMENTATION"),EXACT(D162,"MARKETPLACE / DIRECTORY"),EXACT(D162,"BUYER / SALES EVIDENCE"),EXACT(D162,"REVIEW / COMMUNITY"),EXACT(D162,"AUTHORITY / STANDARD"),EXACT(D162,"INTERNAL DECISION RECORD")),"VALID","INVALID"))</x:f>
      </x:c>
      <x:c r="N162" s="25" t="str">
        <x:f>IF(F162="","",IF(OR(EXACT(F162,"OBSERVED"),EXACT(F162,"INFERRED"),EXACT(F162,"UNRESOLVED")),"VALID","INVALID"))</x:f>
      </x:c>
      <x:c r="O162" s="25" t="str">
        <x:f>IF(G162="","",IF(OR(EXACT(G162,"CURRENT"),EXACT(G162,"STALE"),EXACT(G162,"NOT CHECKED")),"VALID","INVALID"))</x:f>
      </x:c>
      <x:c r="P162" s="25" t="str">
        <x:f>IF(H162="","",IF(OR(EXACT(H162,"MATCH"),EXACT(H162,"PARTIAL"),EXACT(H162,"NO"),EXACT(H162,"UNKNOWN"),EXACT(H162,"NOT APPLICABLE")),"VALID","INVALID"))</x:f>
      </x:c>
      <x:c r="Q162" s="25" t="str">
        <x:f>IF(A162="","",IF(COUNTIF($A$6:$A$205,A162)&gt;1,"INVALID - DUPLICATE ID",IF(AND(B162&lt;&gt;"",E162&lt;&gt;"",I162&lt;&gt;"",J162&lt;&gt;"",K162&lt;&gt;"",L162="VALID",M162="VALID",N162="VALID",O162="VALID",P162="VALID"),"VALID","INVALID - CONTROL / MISSING")))</x:f>
      </x:c>
    </x:row>
    <x:row r="163">
      <x:c r="A163" s="21"/>
      <x:c r="B163" s="21"/>
      <x:c r="C163" s="21"/>
      <x:c r="D163" s="21"/>
      <x:c r="E163" s="21"/>
      <x:c r="F163" s="21"/>
      <x:c r="G163" s="21"/>
      <x:c r="H163" s="21"/>
      <x:c r="I163" s="21"/>
      <x:c r="J163" s="21"/>
      <x:c r="K163" s="21"/>
      <x:c r="L163" s="25" t="str">
        <x:f>IF(C163="","",IF(OR(EXACT(C163,"BUYER"),EXACT(C163,"MATERIAL JOB"),EXACT(C163,"BUYING STAGE"),EXACT(C163,"IMPLEMENTATION"),EXACT(C163,"SECURITY / PROCUREMENT"),EXACT(C163,"SWITCHING / EXIT")),"VALID","INVALID"))</x:f>
      </x:c>
      <x:c r="M163" s="25" t="str">
        <x:f>IF(D163="","",IF(OR(EXACT(D163,"FIRST-PARTY PRODUCT PAGE"),EXACT(D163,"PRICING / CONTRACT"),EXACT(D163,"SECURITY / TRUST CENTER"),EXACT(D163,"IMPLEMENTATION / DOCUMENTATION"),EXACT(D163,"MARKETPLACE / DIRECTORY"),EXACT(D163,"BUYER / SALES EVIDENCE"),EXACT(D163,"REVIEW / COMMUNITY"),EXACT(D163,"AUTHORITY / STANDARD"),EXACT(D163,"INTERNAL DECISION RECORD")),"VALID","INVALID"))</x:f>
      </x:c>
      <x:c r="N163" s="25" t="str">
        <x:f>IF(F163="","",IF(OR(EXACT(F163,"OBSERVED"),EXACT(F163,"INFERRED"),EXACT(F163,"UNRESOLVED")),"VALID","INVALID"))</x:f>
      </x:c>
      <x:c r="O163" s="25" t="str">
        <x:f>IF(G163="","",IF(OR(EXACT(G163,"CURRENT"),EXACT(G163,"STALE"),EXACT(G163,"NOT CHECKED")),"VALID","INVALID"))</x:f>
      </x:c>
      <x:c r="P163" s="25" t="str">
        <x:f>IF(H163="","",IF(OR(EXACT(H163,"MATCH"),EXACT(H163,"PARTIAL"),EXACT(H163,"NO"),EXACT(H163,"UNKNOWN"),EXACT(H163,"NOT APPLICABLE")),"VALID","INVALID"))</x:f>
      </x:c>
      <x:c r="Q163" s="25" t="str">
        <x:f>IF(A163="","",IF(COUNTIF($A$6:$A$205,A163)&gt;1,"INVALID - DUPLICATE ID",IF(AND(B163&lt;&gt;"",E163&lt;&gt;"",I163&lt;&gt;"",J163&lt;&gt;"",K163&lt;&gt;"",L163="VALID",M163="VALID",N163="VALID",O163="VALID",P163="VALID"),"VALID","INVALID - CONTROL / MISSING")))</x:f>
      </x:c>
    </x:row>
    <x:row r="164">
      <x:c r="A164" s="21"/>
      <x:c r="B164" s="21"/>
      <x:c r="C164" s="21"/>
      <x:c r="D164" s="21"/>
      <x:c r="E164" s="21"/>
      <x:c r="F164" s="21"/>
      <x:c r="G164" s="21"/>
      <x:c r="H164" s="21"/>
      <x:c r="I164" s="21"/>
      <x:c r="J164" s="21"/>
      <x:c r="K164" s="21"/>
      <x:c r="L164" s="25" t="str">
        <x:f>IF(C164="","",IF(OR(EXACT(C164,"BUYER"),EXACT(C164,"MATERIAL JOB"),EXACT(C164,"BUYING STAGE"),EXACT(C164,"IMPLEMENTATION"),EXACT(C164,"SECURITY / PROCUREMENT"),EXACT(C164,"SWITCHING / EXIT")),"VALID","INVALID"))</x:f>
      </x:c>
      <x:c r="M164" s="25" t="str">
        <x:f>IF(D164="","",IF(OR(EXACT(D164,"FIRST-PARTY PRODUCT PAGE"),EXACT(D164,"PRICING / CONTRACT"),EXACT(D164,"SECURITY / TRUST CENTER"),EXACT(D164,"IMPLEMENTATION / DOCUMENTATION"),EXACT(D164,"MARKETPLACE / DIRECTORY"),EXACT(D164,"BUYER / SALES EVIDENCE"),EXACT(D164,"REVIEW / COMMUNITY"),EXACT(D164,"AUTHORITY / STANDARD"),EXACT(D164,"INTERNAL DECISION RECORD")),"VALID","INVALID"))</x:f>
      </x:c>
      <x:c r="N164" s="25" t="str">
        <x:f>IF(F164="","",IF(OR(EXACT(F164,"OBSERVED"),EXACT(F164,"INFERRED"),EXACT(F164,"UNRESOLVED")),"VALID","INVALID"))</x:f>
      </x:c>
      <x:c r="O164" s="25" t="str">
        <x:f>IF(G164="","",IF(OR(EXACT(G164,"CURRENT"),EXACT(G164,"STALE"),EXACT(G164,"NOT CHECKED")),"VALID","INVALID"))</x:f>
      </x:c>
      <x:c r="P164" s="25" t="str">
        <x:f>IF(H164="","",IF(OR(EXACT(H164,"MATCH"),EXACT(H164,"PARTIAL"),EXACT(H164,"NO"),EXACT(H164,"UNKNOWN"),EXACT(H164,"NOT APPLICABLE")),"VALID","INVALID"))</x:f>
      </x:c>
      <x:c r="Q164" s="25" t="str">
        <x:f>IF(A164="","",IF(COUNTIF($A$6:$A$205,A164)&gt;1,"INVALID - DUPLICATE ID",IF(AND(B164&lt;&gt;"",E164&lt;&gt;"",I164&lt;&gt;"",J164&lt;&gt;"",K164&lt;&gt;"",L164="VALID",M164="VALID",N164="VALID",O164="VALID",P164="VALID"),"VALID","INVALID - CONTROL / MISSING")))</x:f>
      </x:c>
    </x:row>
    <x:row r="165">
      <x:c r="A165" s="21"/>
      <x:c r="B165" s="21"/>
      <x:c r="C165" s="21"/>
      <x:c r="D165" s="21"/>
      <x:c r="E165" s="21"/>
      <x:c r="F165" s="21"/>
      <x:c r="G165" s="21"/>
      <x:c r="H165" s="21"/>
      <x:c r="I165" s="21"/>
      <x:c r="J165" s="21"/>
      <x:c r="K165" s="21"/>
      <x:c r="L165" s="25" t="str">
        <x:f>IF(C165="","",IF(OR(EXACT(C165,"BUYER"),EXACT(C165,"MATERIAL JOB"),EXACT(C165,"BUYING STAGE"),EXACT(C165,"IMPLEMENTATION"),EXACT(C165,"SECURITY / PROCUREMENT"),EXACT(C165,"SWITCHING / EXIT")),"VALID","INVALID"))</x:f>
      </x:c>
      <x:c r="M165" s="25" t="str">
        <x:f>IF(D165="","",IF(OR(EXACT(D165,"FIRST-PARTY PRODUCT PAGE"),EXACT(D165,"PRICING / CONTRACT"),EXACT(D165,"SECURITY / TRUST CENTER"),EXACT(D165,"IMPLEMENTATION / DOCUMENTATION"),EXACT(D165,"MARKETPLACE / DIRECTORY"),EXACT(D165,"BUYER / SALES EVIDENCE"),EXACT(D165,"REVIEW / COMMUNITY"),EXACT(D165,"AUTHORITY / STANDARD"),EXACT(D165,"INTERNAL DECISION RECORD")),"VALID","INVALID"))</x:f>
      </x:c>
      <x:c r="N165" s="25" t="str">
        <x:f>IF(F165="","",IF(OR(EXACT(F165,"OBSERVED"),EXACT(F165,"INFERRED"),EXACT(F165,"UNRESOLVED")),"VALID","INVALID"))</x:f>
      </x:c>
      <x:c r="O165" s="25" t="str">
        <x:f>IF(G165="","",IF(OR(EXACT(G165,"CURRENT"),EXACT(G165,"STALE"),EXACT(G165,"NOT CHECKED")),"VALID","INVALID"))</x:f>
      </x:c>
      <x:c r="P165" s="25" t="str">
        <x:f>IF(H165="","",IF(OR(EXACT(H165,"MATCH"),EXACT(H165,"PARTIAL"),EXACT(H165,"NO"),EXACT(H165,"UNKNOWN"),EXACT(H165,"NOT APPLICABLE")),"VALID","INVALID"))</x:f>
      </x:c>
      <x:c r="Q165" s="25" t="str">
        <x:f>IF(A165="","",IF(COUNTIF($A$6:$A$205,A165)&gt;1,"INVALID - DUPLICATE ID",IF(AND(B165&lt;&gt;"",E165&lt;&gt;"",I165&lt;&gt;"",J165&lt;&gt;"",K165&lt;&gt;"",L165="VALID",M165="VALID",N165="VALID",O165="VALID",P165="VALID"),"VALID","INVALID - CONTROL / MISSING")))</x:f>
      </x:c>
    </x:row>
    <x:row r="166">
      <x:c r="A166" s="21"/>
      <x:c r="B166" s="21"/>
      <x:c r="C166" s="21"/>
      <x:c r="D166" s="21"/>
      <x:c r="E166" s="21"/>
      <x:c r="F166" s="21"/>
      <x:c r="G166" s="21"/>
      <x:c r="H166" s="21"/>
      <x:c r="I166" s="21"/>
      <x:c r="J166" s="21"/>
      <x:c r="K166" s="21"/>
      <x:c r="L166" s="25" t="str">
        <x:f>IF(C166="","",IF(OR(EXACT(C166,"BUYER"),EXACT(C166,"MATERIAL JOB"),EXACT(C166,"BUYING STAGE"),EXACT(C166,"IMPLEMENTATION"),EXACT(C166,"SECURITY / PROCUREMENT"),EXACT(C166,"SWITCHING / EXIT")),"VALID","INVALID"))</x:f>
      </x:c>
      <x:c r="M166" s="25" t="str">
        <x:f>IF(D166="","",IF(OR(EXACT(D166,"FIRST-PARTY PRODUCT PAGE"),EXACT(D166,"PRICING / CONTRACT"),EXACT(D166,"SECURITY / TRUST CENTER"),EXACT(D166,"IMPLEMENTATION / DOCUMENTATION"),EXACT(D166,"MARKETPLACE / DIRECTORY"),EXACT(D166,"BUYER / SALES EVIDENCE"),EXACT(D166,"REVIEW / COMMUNITY"),EXACT(D166,"AUTHORITY / STANDARD"),EXACT(D166,"INTERNAL DECISION RECORD")),"VALID","INVALID"))</x:f>
      </x:c>
      <x:c r="N166" s="25" t="str">
        <x:f>IF(F166="","",IF(OR(EXACT(F166,"OBSERVED"),EXACT(F166,"INFERRED"),EXACT(F166,"UNRESOLVED")),"VALID","INVALID"))</x:f>
      </x:c>
      <x:c r="O166" s="25" t="str">
        <x:f>IF(G166="","",IF(OR(EXACT(G166,"CURRENT"),EXACT(G166,"STALE"),EXACT(G166,"NOT CHECKED")),"VALID","INVALID"))</x:f>
      </x:c>
      <x:c r="P166" s="25" t="str">
        <x:f>IF(H166="","",IF(OR(EXACT(H166,"MATCH"),EXACT(H166,"PARTIAL"),EXACT(H166,"NO"),EXACT(H166,"UNKNOWN"),EXACT(H166,"NOT APPLICABLE")),"VALID","INVALID"))</x:f>
      </x:c>
      <x:c r="Q166" s="25" t="str">
        <x:f>IF(A166="","",IF(COUNTIF($A$6:$A$205,A166)&gt;1,"INVALID - DUPLICATE ID",IF(AND(B166&lt;&gt;"",E166&lt;&gt;"",I166&lt;&gt;"",J166&lt;&gt;"",K166&lt;&gt;"",L166="VALID",M166="VALID",N166="VALID",O166="VALID",P166="VALID"),"VALID","INVALID - CONTROL / MISSING")))</x:f>
      </x:c>
    </x:row>
    <x:row r="167">
      <x:c r="A167" s="21"/>
      <x:c r="B167" s="21"/>
      <x:c r="C167" s="21"/>
      <x:c r="D167" s="21"/>
      <x:c r="E167" s="21"/>
      <x:c r="F167" s="21"/>
      <x:c r="G167" s="21"/>
      <x:c r="H167" s="21"/>
      <x:c r="I167" s="21"/>
      <x:c r="J167" s="21"/>
      <x:c r="K167" s="21"/>
      <x:c r="L167" s="25" t="str">
        <x:f>IF(C167="","",IF(OR(EXACT(C167,"BUYER"),EXACT(C167,"MATERIAL JOB"),EXACT(C167,"BUYING STAGE"),EXACT(C167,"IMPLEMENTATION"),EXACT(C167,"SECURITY / PROCUREMENT"),EXACT(C167,"SWITCHING / EXIT")),"VALID","INVALID"))</x:f>
      </x:c>
      <x:c r="M167" s="25" t="str">
        <x:f>IF(D167="","",IF(OR(EXACT(D167,"FIRST-PARTY PRODUCT PAGE"),EXACT(D167,"PRICING / CONTRACT"),EXACT(D167,"SECURITY / TRUST CENTER"),EXACT(D167,"IMPLEMENTATION / DOCUMENTATION"),EXACT(D167,"MARKETPLACE / DIRECTORY"),EXACT(D167,"BUYER / SALES EVIDENCE"),EXACT(D167,"REVIEW / COMMUNITY"),EXACT(D167,"AUTHORITY / STANDARD"),EXACT(D167,"INTERNAL DECISION RECORD")),"VALID","INVALID"))</x:f>
      </x:c>
      <x:c r="N167" s="25" t="str">
        <x:f>IF(F167="","",IF(OR(EXACT(F167,"OBSERVED"),EXACT(F167,"INFERRED"),EXACT(F167,"UNRESOLVED")),"VALID","INVALID"))</x:f>
      </x:c>
      <x:c r="O167" s="25" t="str">
        <x:f>IF(G167="","",IF(OR(EXACT(G167,"CURRENT"),EXACT(G167,"STALE"),EXACT(G167,"NOT CHECKED")),"VALID","INVALID"))</x:f>
      </x:c>
      <x:c r="P167" s="25" t="str">
        <x:f>IF(H167="","",IF(OR(EXACT(H167,"MATCH"),EXACT(H167,"PARTIAL"),EXACT(H167,"NO"),EXACT(H167,"UNKNOWN"),EXACT(H167,"NOT APPLICABLE")),"VALID","INVALID"))</x:f>
      </x:c>
      <x:c r="Q167" s="25" t="str">
        <x:f>IF(A167="","",IF(COUNTIF($A$6:$A$205,A167)&gt;1,"INVALID - DUPLICATE ID",IF(AND(B167&lt;&gt;"",E167&lt;&gt;"",I167&lt;&gt;"",J167&lt;&gt;"",K167&lt;&gt;"",L167="VALID",M167="VALID",N167="VALID",O167="VALID",P167="VALID"),"VALID","INVALID - CONTROL / MISSING")))</x:f>
      </x:c>
    </x:row>
    <x:row r="168">
      <x:c r="A168" s="21"/>
      <x:c r="B168" s="21"/>
      <x:c r="C168" s="21"/>
      <x:c r="D168" s="21"/>
      <x:c r="E168" s="21"/>
      <x:c r="F168" s="21"/>
      <x:c r="G168" s="21"/>
      <x:c r="H168" s="21"/>
      <x:c r="I168" s="21"/>
      <x:c r="J168" s="21"/>
      <x:c r="K168" s="21"/>
      <x:c r="L168" s="25" t="str">
        <x:f>IF(C168="","",IF(OR(EXACT(C168,"BUYER"),EXACT(C168,"MATERIAL JOB"),EXACT(C168,"BUYING STAGE"),EXACT(C168,"IMPLEMENTATION"),EXACT(C168,"SECURITY / PROCUREMENT"),EXACT(C168,"SWITCHING / EXIT")),"VALID","INVALID"))</x:f>
      </x:c>
      <x:c r="M168" s="25" t="str">
        <x:f>IF(D168="","",IF(OR(EXACT(D168,"FIRST-PARTY PRODUCT PAGE"),EXACT(D168,"PRICING / CONTRACT"),EXACT(D168,"SECURITY / TRUST CENTER"),EXACT(D168,"IMPLEMENTATION / DOCUMENTATION"),EXACT(D168,"MARKETPLACE / DIRECTORY"),EXACT(D168,"BUYER / SALES EVIDENCE"),EXACT(D168,"REVIEW / COMMUNITY"),EXACT(D168,"AUTHORITY / STANDARD"),EXACT(D168,"INTERNAL DECISION RECORD")),"VALID","INVALID"))</x:f>
      </x:c>
      <x:c r="N168" s="25" t="str">
        <x:f>IF(F168="","",IF(OR(EXACT(F168,"OBSERVED"),EXACT(F168,"INFERRED"),EXACT(F168,"UNRESOLVED")),"VALID","INVALID"))</x:f>
      </x:c>
      <x:c r="O168" s="25" t="str">
        <x:f>IF(G168="","",IF(OR(EXACT(G168,"CURRENT"),EXACT(G168,"STALE"),EXACT(G168,"NOT CHECKED")),"VALID","INVALID"))</x:f>
      </x:c>
      <x:c r="P168" s="25" t="str">
        <x:f>IF(H168="","",IF(OR(EXACT(H168,"MATCH"),EXACT(H168,"PARTIAL"),EXACT(H168,"NO"),EXACT(H168,"UNKNOWN"),EXACT(H168,"NOT APPLICABLE")),"VALID","INVALID"))</x:f>
      </x:c>
      <x:c r="Q168" s="25" t="str">
        <x:f>IF(A168="","",IF(COUNTIF($A$6:$A$205,A168)&gt;1,"INVALID - DUPLICATE ID",IF(AND(B168&lt;&gt;"",E168&lt;&gt;"",I168&lt;&gt;"",J168&lt;&gt;"",K168&lt;&gt;"",L168="VALID",M168="VALID",N168="VALID",O168="VALID",P168="VALID"),"VALID","INVALID - CONTROL / MISSING")))</x:f>
      </x:c>
    </x:row>
    <x:row r="169">
      <x:c r="A169" s="21"/>
      <x:c r="B169" s="21"/>
      <x:c r="C169" s="21"/>
      <x:c r="D169" s="21"/>
      <x:c r="E169" s="21"/>
      <x:c r="F169" s="21"/>
      <x:c r="G169" s="21"/>
      <x:c r="H169" s="21"/>
      <x:c r="I169" s="21"/>
      <x:c r="J169" s="21"/>
      <x:c r="K169" s="21"/>
      <x:c r="L169" s="25" t="str">
        <x:f>IF(C169="","",IF(OR(EXACT(C169,"BUYER"),EXACT(C169,"MATERIAL JOB"),EXACT(C169,"BUYING STAGE"),EXACT(C169,"IMPLEMENTATION"),EXACT(C169,"SECURITY / PROCUREMENT"),EXACT(C169,"SWITCHING / EXIT")),"VALID","INVALID"))</x:f>
      </x:c>
      <x:c r="M169" s="25" t="str">
        <x:f>IF(D169="","",IF(OR(EXACT(D169,"FIRST-PARTY PRODUCT PAGE"),EXACT(D169,"PRICING / CONTRACT"),EXACT(D169,"SECURITY / TRUST CENTER"),EXACT(D169,"IMPLEMENTATION / DOCUMENTATION"),EXACT(D169,"MARKETPLACE / DIRECTORY"),EXACT(D169,"BUYER / SALES EVIDENCE"),EXACT(D169,"REVIEW / COMMUNITY"),EXACT(D169,"AUTHORITY / STANDARD"),EXACT(D169,"INTERNAL DECISION RECORD")),"VALID","INVALID"))</x:f>
      </x:c>
      <x:c r="N169" s="25" t="str">
        <x:f>IF(F169="","",IF(OR(EXACT(F169,"OBSERVED"),EXACT(F169,"INFERRED"),EXACT(F169,"UNRESOLVED")),"VALID","INVALID"))</x:f>
      </x:c>
      <x:c r="O169" s="25" t="str">
        <x:f>IF(G169="","",IF(OR(EXACT(G169,"CURRENT"),EXACT(G169,"STALE"),EXACT(G169,"NOT CHECKED")),"VALID","INVALID"))</x:f>
      </x:c>
      <x:c r="P169" s="25" t="str">
        <x:f>IF(H169="","",IF(OR(EXACT(H169,"MATCH"),EXACT(H169,"PARTIAL"),EXACT(H169,"NO"),EXACT(H169,"UNKNOWN"),EXACT(H169,"NOT APPLICABLE")),"VALID","INVALID"))</x:f>
      </x:c>
      <x:c r="Q169" s="25" t="str">
        <x:f>IF(A169="","",IF(COUNTIF($A$6:$A$205,A169)&gt;1,"INVALID - DUPLICATE ID",IF(AND(B169&lt;&gt;"",E169&lt;&gt;"",I169&lt;&gt;"",J169&lt;&gt;"",K169&lt;&gt;"",L169="VALID",M169="VALID",N169="VALID",O169="VALID",P169="VALID"),"VALID","INVALID - CONTROL / MISSING")))</x:f>
      </x:c>
    </x:row>
    <x:row r="170">
      <x:c r="A170" s="21"/>
      <x:c r="B170" s="21"/>
      <x:c r="C170" s="21"/>
      <x:c r="D170" s="21"/>
      <x:c r="E170" s="21"/>
      <x:c r="F170" s="21"/>
      <x:c r="G170" s="21"/>
      <x:c r="H170" s="21"/>
      <x:c r="I170" s="21"/>
      <x:c r="J170" s="21"/>
      <x:c r="K170" s="21"/>
      <x:c r="L170" s="25" t="str">
        <x:f>IF(C170="","",IF(OR(EXACT(C170,"BUYER"),EXACT(C170,"MATERIAL JOB"),EXACT(C170,"BUYING STAGE"),EXACT(C170,"IMPLEMENTATION"),EXACT(C170,"SECURITY / PROCUREMENT"),EXACT(C170,"SWITCHING / EXIT")),"VALID","INVALID"))</x:f>
      </x:c>
      <x:c r="M170" s="25" t="str">
        <x:f>IF(D170="","",IF(OR(EXACT(D170,"FIRST-PARTY PRODUCT PAGE"),EXACT(D170,"PRICING / CONTRACT"),EXACT(D170,"SECURITY / TRUST CENTER"),EXACT(D170,"IMPLEMENTATION / DOCUMENTATION"),EXACT(D170,"MARKETPLACE / DIRECTORY"),EXACT(D170,"BUYER / SALES EVIDENCE"),EXACT(D170,"REVIEW / COMMUNITY"),EXACT(D170,"AUTHORITY / STANDARD"),EXACT(D170,"INTERNAL DECISION RECORD")),"VALID","INVALID"))</x:f>
      </x:c>
      <x:c r="N170" s="25" t="str">
        <x:f>IF(F170="","",IF(OR(EXACT(F170,"OBSERVED"),EXACT(F170,"INFERRED"),EXACT(F170,"UNRESOLVED")),"VALID","INVALID"))</x:f>
      </x:c>
      <x:c r="O170" s="25" t="str">
        <x:f>IF(G170="","",IF(OR(EXACT(G170,"CURRENT"),EXACT(G170,"STALE"),EXACT(G170,"NOT CHECKED")),"VALID","INVALID"))</x:f>
      </x:c>
      <x:c r="P170" s="25" t="str">
        <x:f>IF(H170="","",IF(OR(EXACT(H170,"MATCH"),EXACT(H170,"PARTIAL"),EXACT(H170,"NO"),EXACT(H170,"UNKNOWN"),EXACT(H170,"NOT APPLICABLE")),"VALID","INVALID"))</x:f>
      </x:c>
      <x:c r="Q170" s="25" t="str">
        <x:f>IF(A170="","",IF(COUNTIF($A$6:$A$205,A170)&gt;1,"INVALID - DUPLICATE ID",IF(AND(B170&lt;&gt;"",E170&lt;&gt;"",I170&lt;&gt;"",J170&lt;&gt;"",K170&lt;&gt;"",L170="VALID",M170="VALID",N170="VALID",O170="VALID",P170="VALID"),"VALID","INVALID - CONTROL / MISSING")))</x:f>
      </x:c>
    </x:row>
    <x:row r="171">
      <x:c r="A171" s="21"/>
      <x:c r="B171" s="21"/>
      <x:c r="C171" s="21"/>
      <x:c r="D171" s="21"/>
      <x:c r="E171" s="21"/>
      <x:c r="F171" s="21"/>
      <x:c r="G171" s="21"/>
      <x:c r="H171" s="21"/>
      <x:c r="I171" s="21"/>
      <x:c r="J171" s="21"/>
      <x:c r="K171" s="21"/>
      <x:c r="L171" s="25" t="str">
        <x:f>IF(C171="","",IF(OR(EXACT(C171,"BUYER"),EXACT(C171,"MATERIAL JOB"),EXACT(C171,"BUYING STAGE"),EXACT(C171,"IMPLEMENTATION"),EXACT(C171,"SECURITY / PROCUREMENT"),EXACT(C171,"SWITCHING / EXIT")),"VALID","INVALID"))</x:f>
      </x:c>
      <x:c r="M171" s="25" t="str">
        <x:f>IF(D171="","",IF(OR(EXACT(D171,"FIRST-PARTY PRODUCT PAGE"),EXACT(D171,"PRICING / CONTRACT"),EXACT(D171,"SECURITY / TRUST CENTER"),EXACT(D171,"IMPLEMENTATION / DOCUMENTATION"),EXACT(D171,"MARKETPLACE / DIRECTORY"),EXACT(D171,"BUYER / SALES EVIDENCE"),EXACT(D171,"REVIEW / COMMUNITY"),EXACT(D171,"AUTHORITY / STANDARD"),EXACT(D171,"INTERNAL DECISION RECORD")),"VALID","INVALID"))</x:f>
      </x:c>
      <x:c r="N171" s="25" t="str">
        <x:f>IF(F171="","",IF(OR(EXACT(F171,"OBSERVED"),EXACT(F171,"INFERRED"),EXACT(F171,"UNRESOLVED")),"VALID","INVALID"))</x:f>
      </x:c>
      <x:c r="O171" s="25" t="str">
        <x:f>IF(G171="","",IF(OR(EXACT(G171,"CURRENT"),EXACT(G171,"STALE"),EXACT(G171,"NOT CHECKED")),"VALID","INVALID"))</x:f>
      </x:c>
      <x:c r="P171" s="25" t="str">
        <x:f>IF(H171="","",IF(OR(EXACT(H171,"MATCH"),EXACT(H171,"PARTIAL"),EXACT(H171,"NO"),EXACT(H171,"UNKNOWN"),EXACT(H171,"NOT APPLICABLE")),"VALID","INVALID"))</x:f>
      </x:c>
      <x:c r="Q171" s="25" t="str">
        <x:f>IF(A171="","",IF(COUNTIF($A$6:$A$205,A171)&gt;1,"INVALID - DUPLICATE ID",IF(AND(B171&lt;&gt;"",E171&lt;&gt;"",I171&lt;&gt;"",J171&lt;&gt;"",K171&lt;&gt;"",L171="VALID",M171="VALID",N171="VALID",O171="VALID",P171="VALID"),"VALID","INVALID - CONTROL / MISSING")))</x:f>
      </x:c>
    </x:row>
    <x:row r="172">
      <x:c r="A172" s="21"/>
      <x:c r="B172" s="21"/>
      <x:c r="C172" s="21"/>
      <x:c r="D172" s="21"/>
      <x:c r="E172" s="21"/>
      <x:c r="F172" s="21"/>
      <x:c r="G172" s="21"/>
      <x:c r="H172" s="21"/>
      <x:c r="I172" s="21"/>
      <x:c r="J172" s="21"/>
      <x:c r="K172" s="21"/>
      <x:c r="L172" s="25" t="str">
        <x:f>IF(C172="","",IF(OR(EXACT(C172,"BUYER"),EXACT(C172,"MATERIAL JOB"),EXACT(C172,"BUYING STAGE"),EXACT(C172,"IMPLEMENTATION"),EXACT(C172,"SECURITY / PROCUREMENT"),EXACT(C172,"SWITCHING / EXIT")),"VALID","INVALID"))</x:f>
      </x:c>
      <x:c r="M172" s="25" t="str">
        <x:f>IF(D172="","",IF(OR(EXACT(D172,"FIRST-PARTY PRODUCT PAGE"),EXACT(D172,"PRICING / CONTRACT"),EXACT(D172,"SECURITY / TRUST CENTER"),EXACT(D172,"IMPLEMENTATION / DOCUMENTATION"),EXACT(D172,"MARKETPLACE / DIRECTORY"),EXACT(D172,"BUYER / SALES EVIDENCE"),EXACT(D172,"REVIEW / COMMUNITY"),EXACT(D172,"AUTHORITY / STANDARD"),EXACT(D172,"INTERNAL DECISION RECORD")),"VALID","INVALID"))</x:f>
      </x:c>
      <x:c r="N172" s="25" t="str">
        <x:f>IF(F172="","",IF(OR(EXACT(F172,"OBSERVED"),EXACT(F172,"INFERRED"),EXACT(F172,"UNRESOLVED")),"VALID","INVALID"))</x:f>
      </x:c>
      <x:c r="O172" s="25" t="str">
        <x:f>IF(G172="","",IF(OR(EXACT(G172,"CURRENT"),EXACT(G172,"STALE"),EXACT(G172,"NOT CHECKED")),"VALID","INVALID"))</x:f>
      </x:c>
      <x:c r="P172" s="25" t="str">
        <x:f>IF(H172="","",IF(OR(EXACT(H172,"MATCH"),EXACT(H172,"PARTIAL"),EXACT(H172,"NO"),EXACT(H172,"UNKNOWN"),EXACT(H172,"NOT APPLICABLE")),"VALID","INVALID"))</x:f>
      </x:c>
      <x:c r="Q172" s="25" t="str">
        <x:f>IF(A172="","",IF(COUNTIF($A$6:$A$205,A172)&gt;1,"INVALID - DUPLICATE ID",IF(AND(B172&lt;&gt;"",E172&lt;&gt;"",I172&lt;&gt;"",J172&lt;&gt;"",K172&lt;&gt;"",L172="VALID",M172="VALID",N172="VALID",O172="VALID",P172="VALID"),"VALID","INVALID - CONTROL / MISSING")))</x:f>
      </x:c>
    </x:row>
    <x:row r="173">
      <x:c r="A173" s="21"/>
      <x:c r="B173" s="21"/>
      <x:c r="C173" s="21"/>
      <x:c r="D173" s="21"/>
      <x:c r="E173" s="21"/>
      <x:c r="F173" s="21"/>
      <x:c r="G173" s="21"/>
      <x:c r="H173" s="21"/>
      <x:c r="I173" s="21"/>
      <x:c r="J173" s="21"/>
      <x:c r="K173" s="21"/>
      <x:c r="L173" s="25" t="str">
        <x:f>IF(C173="","",IF(OR(EXACT(C173,"BUYER"),EXACT(C173,"MATERIAL JOB"),EXACT(C173,"BUYING STAGE"),EXACT(C173,"IMPLEMENTATION"),EXACT(C173,"SECURITY / PROCUREMENT"),EXACT(C173,"SWITCHING / EXIT")),"VALID","INVALID"))</x:f>
      </x:c>
      <x:c r="M173" s="25" t="str">
        <x:f>IF(D173="","",IF(OR(EXACT(D173,"FIRST-PARTY PRODUCT PAGE"),EXACT(D173,"PRICING / CONTRACT"),EXACT(D173,"SECURITY / TRUST CENTER"),EXACT(D173,"IMPLEMENTATION / DOCUMENTATION"),EXACT(D173,"MARKETPLACE / DIRECTORY"),EXACT(D173,"BUYER / SALES EVIDENCE"),EXACT(D173,"REVIEW / COMMUNITY"),EXACT(D173,"AUTHORITY / STANDARD"),EXACT(D173,"INTERNAL DECISION RECORD")),"VALID","INVALID"))</x:f>
      </x:c>
      <x:c r="N173" s="25" t="str">
        <x:f>IF(F173="","",IF(OR(EXACT(F173,"OBSERVED"),EXACT(F173,"INFERRED"),EXACT(F173,"UNRESOLVED")),"VALID","INVALID"))</x:f>
      </x:c>
      <x:c r="O173" s="25" t="str">
        <x:f>IF(G173="","",IF(OR(EXACT(G173,"CURRENT"),EXACT(G173,"STALE"),EXACT(G173,"NOT CHECKED")),"VALID","INVALID"))</x:f>
      </x:c>
      <x:c r="P173" s="25" t="str">
        <x:f>IF(H173="","",IF(OR(EXACT(H173,"MATCH"),EXACT(H173,"PARTIAL"),EXACT(H173,"NO"),EXACT(H173,"UNKNOWN"),EXACT(H173,"NOT APPLICABLE")),"VALID","INVALID"))</x:f>
      </x:c>
      <x:c r="Q173" s="25" t="str">
        <x:f>IF(A173="","",IF(COUNTIF($A$6:$A$205,A173)&gt;1,"INVALID - DUPLICATE ID",IF(AND(B173&lt;&gt;"",E173&lt;&gt;"",I173&lt;&gt;"",J173&lt;&gt;"",K173&lt;&gt;"",L173="VALID",M173="VALID",N173="VALID",O173="VALID",P173="VALID"),"VALID","INVALID - CONTROL / MISSING")))</x:f>
      </x:c>
    </x:row>
    <x:row r="174">
      <x:c r="A174" s="21"/>
      <x:c r="B174" s="21"/>
      <x:c r="C174" s="21"/>
      <x:c r="D174" s="21"/>
      <x:c r="E174" s="21"/>
      <x:c r="F174" s="21"/>
      <x:c r="G174" s="21"/>
      <x:c r="H174" s="21"/>
      <x:c r="I174" s="21"/>
      <x:c r="J174" s="21"/>
      <x:c r="K174" s="21"/>
      <x:c r="L174" s="25" t="str">
        <x:f>IF(C174="","",IF(OR(EXACT(C174,"BUYER"),EXACT(C174,"MATERIAL JOB"),EXACT(C174,"BUYING STAGE"),EXACT(C174,"IMPLEMENTATION"),EXACT(C174,"SECURITY / PROCUREMENT"),EXACT(C174,"SWITCHING / EXIT")),"VALID","INVALID"))</x:f>
      </x:c>
      <x:c r="M174" s="25" t="str">
        <x:f>IF(D174="","",IF(OR(EXACT(D174,"FIRST-PARTY PRODUCT PAGE"),EXACT(D174,"PRICING / CONTRACT"),EXACT(D174,"SECURITY / TRUST CENTER"),EXACT(D174,"IMPLEMENTATION / DOCUMENTATION"),EXACT(D174,"MARKETPLACE / DIRECTORY"),EXACT(D174,"BUYER / SALES EVIDENCE"),EXACT(D174,"REVIEW / COMMUNITY"),EXACT(D174,"AUTHORITY / STANDARD"),EXACT(D174,"INTERNAL DECISION RECORD")),"VALID","INVALID"))</x:f>
      </x:c>
      <x:c r="N174" s="25" t="str">
        <x:f>IF(F174="","",IF(OR(EXACT(F174,"OBSERVED"),EXACT(F174,"INFERRED"),EXACT(F174,"UNRESOLVED")),"VALID","INVALID"))</x:f>
      </x:c>
      <x:c r="O174" s="25" t="str">
        <x:f>IF(G174="","",IF(OR(EXACT(G174,"CURRENT"),EXACT(G174,"STALE"),EXACT(G174,"NOT CHECKED")),"VALID","INVALID"))</x:f>
      </x:c>
      <x:c r="P174" s="25" t="str">
        <x:f>IF(H174="","",IF(OR(EXACT(H174,"MATCH"),EXACT(H174,"PARTIAL"),EXACT(H174,"NO"),EXACT(H174,"UNKNOWN"),EXACT(H174,"NOT APPLICABLE")),"VALID","INVALID"))</x:f>
      </x:c>
      <x:c r="Q174" s="25" t="str">
        <x:f>IF(A174="","",IF(COUNTIF($A$6:$A$205,A174)&gt;1,"INVALID - DUPLICATE ID",IF(AND(B174&lt;&gt;"",E174&lt;&gt;"",I174&lt;&gt;"",J174&lt;&gt;"",K174&lt;&gt;"",L174="VALID",M174="VALID",N174="VALID",O174="VALID",P174="VALID"),"VALID","INVALID - CONTROL / MISSING")))</x:f>
      </x:c>
    </x:row>
    <x:row r="175">
      <x:c r="A175" s="21"/>
      <x:c r="B175" s="21"/>
      <x:c r="C175" s="21"/>
      <x:c r="D175" s="21"/>
      <x:c r="E175" s="21"/>
      <x:c r="F175" s="21"/>
      <x:c r="G175" s="21"/>
      <x:c r="H175" s="21"/>
      <x:c r="I175" s="21"/>
      <x:c r="J175" s="21"/>
      <x:c r="K175" s="21"/>
      <x:c r="L175" s="25" t="str">
        <x:f>IF(C175="","",IF(OR(EXACT(C175,"BUYER"),EXACT(C175,"MATERIAL JOB"),EXACT(C175,"BUYING STAGE"),EXACT(C175,"IMPLEMENTATION"),EXACT(C175,"SECURITY / PROCUREMENT"),EXACT(C175,"SWITCHING / EXIT")),"VALID","INVALID"))</x:f>
      </x:c>
      <x:c r="M175" s="25" t="str">
        <x:f>IF(D175="","",IF(OR(EXACT(D175,"FIRST-PARTY PRODUCT PAGE"),EXACT(D175,"PRICING / CONTRACT"),EXACT(D175,"SECURITY / TRUST CENTER"),EXACT(D175,"IMPLEMENTATION / DOCUMENTATION"),EXACT(D175,"MARKETPLACE / DIRECTORY"),EXACT(D175,"BUYER / SALES EVIDENCE"),EXACT(D175,"REVIEW / COMMUNITY"),EXACT(D175,"AUTHORITY / STANDARD"),EXACT(D175,"INTERNAL DECISION RECORD")),"VALID","INVALID"))</x:f>
      </x:c>
      <x:c r="N175" s="25" t="str">
        <x:f>IF(F175="","",IF(OR(EXACT(F175,"OBSERVED"),EXACT(F175,"INFERRED"),EXACT(F175,"UNRESOLVED")),"VALID","INVALID"))</x:f>
      </x:c>
      <x:c r="O175" s="25" t="str">
        <x:f>IF(G175="","",IF(OR(EXACT(G175,"CURRENT"),EXACT(G175,"STALE"),EXACT(G175,"NOT CHECKED")),"VALID","INVALID"))</x:f>
      </x:c>
      <x:c r="P175" s="25" t="str">
        <x:f>IF(H175="","",IF(OR(EXACT(H175,"MATCH"),EXACT(H175,"PARTIAL"),EXACT(H175,"NO"),EXACT(H175,"UNKNOWN"),EXACT(H175,"NOT APPLICABLE")),"VALID","INVALID"))</x:f>
      </x:c>
      <x:c r="Q175" s="25" t="str">
        <x:f>IF(A175="","",IF(COUNTIF($A$6:$A$205,A175)&gt;1,"INVALID - DUPLICATE ID",IF(AND(B175&lt;&gt;"",E175&lt;&gt;"",I175&lt;&gt;"",J175&lt;&gt;"",K175&lt;&gt;"",L175="VALID",M175="VALID",N175="VALID",O175="VALID",P175="VALID"),"VALID","INVALID - CONTROL / MISSING")))</x:f>
      </x:c>
    </x:row>
    <x:row r="176">
      <x:c r="A176" s="21"/>
      <x:c r="B176" s="21"/>
      <x:c r="C176" s="21"/>
      <x:c r="D176" s="21"/>
      <x:c r="E176" s="21"/>
      <x:c r="F176" s="21"/>
      <x:c r="G176" s="21"/>
      <x:c r="H176" s="21"/>
      <x:c r="I176" s="21"/>
      <x:c r="J176" s="21"/>
      <x:c r="K176" s="21"/>
      <x:c r="L176" s="25" t="str">
        <x:f>IF(C176="","",IF(OR(EXACT(C176,"BUYER"),EXACT(C176,"MATERIAL JOB"),EXACT(C176,"BUYING STAGE"),EXACT(C176,"IMPLEMENTATION"),EXACT(C176,"SECURITY / PROCUREMENT"),EXACT(C176,"SWITCHING / EXIT")),"VALID","INVALID"))</x:f>
      </x:c>
      <x:c r="M176" s="25" t="str">
        <x:f>IF(D176="","",IF(OR(EXACT(D176,"FIRST-PARTY PRODUCT PAGE"),EXACT(D176,"PRICING / CONTRACT"),EXACT(D176,"SECURITY / TRUST CENTER"),EXACT(D176,"IMPLEMENTATION / DOCUMENTATION"),EXACT(D176,"MARKETPLACE / DIRECTORY"),EXACT(D176,"BUYER / SALES EVIDENCE"),EXACT(D176,"REVIEW / COMMUNITY"),EXACT(D176,"AUTHORITY / STANDARD"),EXACT(D176,"INTERNAL DECISION RECORD")),"VALID","INVALID"))</x:f>
      </x:c>
      <x:c r="N176" s="25" t="str">
        <x:f>IF(F176="","",IF(OR(EXACT(F176,"OBSERVED"),EXACT(F176,"INFERRED"),EXACT(F176,"UNRESOLVED")),"VALID","INVALID"))</x:f>
      </x:c>
      <x:c r="O176" s="25" t="str">
        <x:f>IF(G176="","",IF(OR(EXACT(G176,"CURRENT"),EXACT(G176,"STALE"),EXACT(G176,"NOT CHECKED")),"VALID","INVALID"))</x:f>
      </x:c>
      <x:c r="P176" s="25" t="str">
        <x:f>IF(H176="","",IF(OR(EXACT(H176,"MATCH"),EXACT(H176,"PARTIAL"),EXACT(H176,"NO"),EXACT(H176,"UNKNOWN"),EXACT(H176,"NOT APPLICABLE")),"VALID","INVALID"))</x:f>
      </x:c>
      <x:c r="Q176" s="25" t="str">
        <x:f>IF(A176="","",IF(COUNTIF($A$6:$A$205,A176)&gt;1,"INVALID - DUPLICATE ID",IF(AND(B176&lt;&gt;"",E176&lt;&gt;"",I176&lt;&gt;"",J176&lt;&gt;"",K176&lt;&gt;"",L176="VALID",M176="VALID",N176="VALID",O176="VALID",P176="VALID"),"VALID","INVALID - CONTROL / MISSING")))</x:f>
      </x:c>
    </x:row>
    <x:row r="177">
      <x:c r="A177" s="21"/>
      <x:c r="B177" s="21"/>
      <x:c r="C177" s="21"/>
      <x:c r="D177" s="21"/>
      <x:c r="E177" s="21"/>
      <x:c r="F177" s="21"/>
      <x:c r="G177" s="21"/>
      <x:c r="H177" s="21"/>
      <x:c r="I177" s="21"/>
      <x:c r="J177" s="21"/>
      <x:c r="K177" s="21"/>
      <x:c r="L177" s="25" t="str">
        <x:f>IF(C177="","",IF(OR(EXACT(C177,"BUYER"),EXACT(C177,"MATERIAL JOB"),EXACT(C177,"BUYING STAGE"),EXACT(C177,"IMPLEMENTATION"),EXACT(C177,"SECURITY / PROCUREMENT"),EXACT(C177,"SWITCHING / EXIT")),"VALID","INVALID"))</x:f>
      </x:c>
      <x:c r="M177" s="25" t="str">
        <x:f>IF(D177="","",IF(OR(EXACT(D177,"FIRST-PARTY PRODUCT PAGE"),EXACT(D177,"PRICING / CONTRACT"),EXACT(D177,"SECURITY / TRUST CENTER"),EXACT(D177,"IMPLEMENTATION / DOCUMENTATION"),EXACT(D177,"MARKETPLACE / DIRECTORY"),EXACT(D177,"BUYER / SALES EVIDENCE"),EXACT(D177,"REVIEW / COMMUNITY"),EXACT(D177,"AUTHORITY / STANDARD"),EXACT(D177,"INTERNAL DECISION RECORD")),"VALID","INVALID"))</x:f>
      </x:c>
      <x:c r="N177" s="25" t="str">
        <x:f>IF(F177="","",IF(OR(EXACT(F177,"OBSERVED"),EXACT(F177,"INFERRED"),EXACT(F177,"UNRESOLVED")),"VALID","INVALID"))</x:f>
      </x:c>
      <x:c r="O177" s="25" t="str">
        <x:f>IF(G177="","",IF(OR(EXACT(G177,"CURRENT"),EXACT(G177,"STALE"),EXACT(G177,"NOT CHECKED")),"VALID","INVALID"))</x:f>
      </x:c>
      <x:c r="P177" s="25" t="str">
        <x:f>IF(H177="","",IF(OR(EXACT(H177,"MATCH"),EXACT(H177,"PARTIAL"),EXACT(H177,"NO"),EXACT(H177,"UNKNOWN"),EXACT(H177,"NOT APPLICABLE")),"VALID","INVALID"))</x:f>
      </x:c>
      <x:c r="Q177" s="25" t="str">
        <x:f>IF(A177="","",IF(COUNTIF($A$6:$A$205,A177)&gt;1,"INVALID - DUPLICATE ID",IF(AND(B177&lt;&gt;"",E177&lt;&gt;"",I177&lt;&gt;"",J177&lt;&gt;"",K177&lt;&gt;"",L177="VALID",M177="VALID",N177="VALID",O177="VALID",P177="VALID"),"VALID","INVALID - CONTROL / MISSING")))</x:f>
      </x:c>
    </x:row>
    <x:row r="178">
      <x:c r="A178" s="21"/>
      <x:c r="B178" s="21"/>
      <x:c r="C178" s="21"/>
      <x:c r="D178" s="21"/>
      <x:c r="E178" s="21"/>
      <x:c r="F178" s="21"/>
      <x:c r="G178" s="21"/>
      <x:c r="H178" s="21"/>
      <x:c r="I178" s="21"/>
      <x:c r="J178" s="21"/>
      <x:c r="K178" s="21"/>
      <x:c r="L178" s="25" t="str">
        <x:f>IF(C178="","",IF(OR(EXACT(C178,"BUYER"),EXACT(C178,"MATERIAL JOB"),EXACT(C178,"BUYING STAGE"),EXACT(C178,"IMPLEMENTATION"),EXACT(C178,"SECURITY / PROCUREMENT"),EXACT(C178,"SWITCHING / EXIT")),"VALID","INVALID"))</x:f>
      </x:c>
      <x:c r="M178" s="25" t="str">
        <x:f>IF(D178="","",IF(OR(EXACT(D178,"FIRST-PARTY PRODUCT PAGE"),EXACT(D178,"PRICING / CONTRACT"),EXACT(D178,"SECURITY / TRUST CENTER"),EXACT(D178,"IMPLEMENTATION / DOCUMENTATION"),EXACT(D178,"MARKETPLACE / DIRECTORY"),EXACT(D178,"BUYER / SALES EVIDENCE"),EXACT(D178,"REVIEW / COMMUNITY"),EXACT(D178,"AUTHORITY / STANDARD"),EXACT(D178,"INTERNAL DECISION RECORD")),"VALID","INVALID"))</x:f>
      </x:c>
      <x:c r="N178" s="25" t="str">
        <x:f>IF(F178="","",IF(OR(EXACT(F178,"OBSERVED"),EXACT(F178,"INFERRED"),EXACT(F178,"UNRESOLVED")),"VALID","INVALID"))</x:f>
      </x:c>
      <x:c r="O178" s="25" t="str">
        <x:f>IF(G178="","",IF(OR(EXACT(G178,"CURRENT"),EXACT(G178,"STALE"),EXACT(G178,"NOT CHECKED")),"VALID","INVALID"))</x:f>
      </x:c>
      <x:c r="P178" s="25" t="str">
        <x:f>IF(H178="","",IF(OR(EXACT(H178,"MATCH"),EXACT(H178,"PARTIAL"),EXACT(H178,"NO"),EXACT(H178,"UNKNOWN"),EXACT(H178,"NOT APPLICABLE")),"VALID","INVALID"))</x:f>
      </x:c>
      <x:c r="Q178" s="25" t="str">
        <x:f>IF(A178="","",IF(COUNTIF($A$6:$A$205,A178)&gt;1,"INVALID - DUPLICATE ID",IF(AND(B178&lt;&gt;"",E178&lt;&gt;"",I178&lt;&gt;"",J178&lt;&gt;"",K178&lt;&gt;"",L178="VALID",M178="VALID",N178="VALID",O178="VALID",P178="VALID"),"VALID","INVALID - CONTROL / MISSING")))</x:f>
      </x:c>
    </x:row>
    <x:row r="179">
      <x:c r="A179" s="21"/>
      <x:c r="B179" s="21"/>
      <x:c r="C179" s="21"/>
      <x:c r="D179" s="21"/>
      <x:c r="E179" s="21"/>
      <x:c r="F179" s="21"/>
      <x:c r="G179" s="21"/>
      <x:c r="H179" s="21"/>
      <x:c r="I179" s="21"/>
      <x:c r="J179" s="21"/>
      <x:c r="K179" s="21"/>
      <x:c r="L179" s="25" t="str">
        <x:f>IF(C179="","",IF(OR(EXACT(C179,"BUYER"),EXACT(C179,"MATERIAL JOB"),EXACT(C179,"BUYING STAGE"),EXACT(C179,"IMPLEMENTATION"),EXACT(C179,"SECURITY / PROCUREMENT"),EXACT(C179,"SWITCHING / EXIT")),"VALID","INVALID"))</x:f>
      </x:c>
      <x:c r="M179" s="25" t="str">
        <x:f>IF(D179="","",IF(OR(EXACT(D179,"FIRST-PARTY PRODUCT PAGE"),EXACT(D179,"PRICING / CONTRACT"),EXACT(D179,"SECURITY / TRUST CENTER"),EXACT(D179,"IMPLEMENTATION / DOCUMENTATION"),EXACT(D179,"MARKETPLACE / DIRECTORY"),EXACT(D179,"BUYER / SALES EVIDENCE"),EXACT(D179,"REVIEW / COMMUNITY"),EXACT(D179,"AUTHORITY / STANDARD"),EXACT(D179,"INTERNAL DECISION RECORD")),"VALID","INVALID"))</x:f>
      </x:c>
      <x:c r="N179" s="25" t="str">
        <x:f>IF(F179="","",IF(OR(EXACT(F179,"OBSERVED"),EXACT(F179,"INFERRED"),EXACT(F179,"UNRESOLVED")),"VALID","INVALID"))</x:f>
      </x:c>
      <x:c r="O179" s="25" t="str">
        <x:f>IF(G179="","",IF(OR(EXACT(G179,"CURRENT"),EXACT(G179,"STALE"),EXACT(G179,"NOT CHECKED")),"VALID","INVALID"))</x:f>
      </x:c>
      <x:c r="P179" s="25" t="str">
        <x:f>IF(H179="","",IF(OR(EXACT(H179,"MATCH"),EXACT(H179,"PARTIAL"),EXACT(H179,"NO"),EXACT(H179,"UNKNOWN"),EXACT(H179,"NOT APPLICABLE")),"VALID","INVALID"))</x:f>
      </x:c>
      <x:c r="Q179" s="25" t="str">
        <x:f>IF(A179="","",IF(COUNTIF($A$6:$A$205,A179)&gt;1,"INVALID - DUPLICATE ID",IF(AND(B179&lt;&gt;"",E179&lt;&gt;"",I179&lt;&gt;"",J179&lt;&gt;"",K179&lt;&gt;"",L179="VALID",M179="VALID",N179="VALID",O179="VALID",P179="VALID"),"VALID","INVALID - CONTROL / MISSING")))</x:f>
      </x:c>
    </x:row>
    <x:row r="180">
      <x:c r="A180" s="21"/>
      <x:c r="B180" s="21"/>
      <x:c r="C180" s="21"/>
      <x:c r="D180" s="21"/>
      <x:c r="E180" s="21"/>
      <x:c r="F180" s="21"/>
      <x:c r="G180" s="21"/>
      <x:c r="H180" s="21"/>
      <x:c r="I180" s="21"/>
      <x:c r="J180" s="21"/>
      <x:c r="K180" s="21"/>
      <x:c r="L180" s="25" t="str">
        <x:f>IF(C180="","",IF(OR(EXACT(C180,"BUYER"),EXACT(C180,"MATERIAL JOB"),EXACT(C180,"BUYING STAGE"),EXACT(C180,"IMPLEMENTATION"),EXACT(C180,"SECURITY / PROCUREMENT"),EXACT(C180,"SWITCHING / EXIT")),"VALID","INVALID"))</x:f>
      </x:c>
      <x:c r="M180" s="25" t="str">
        <x:f>IF(D180="","",IF(OR(EXACT(D180,"FIRST-PARTY PRODUCT PAGE"),EXACT(D180,"PRICING / CONTRACT"),EXACT(D180,"SECURITY / TRUST CENTER"),EXACT(D180,"IMPLEMENTATION / DOCUMENTATION"),EXACT(D180,"MARKETPLACE / DIRECTORY"),EXACT(D180,"BUYER / SALES EVIDENCE"),EXACT(D180,"REVIEW / COMMUNITY"),EXACT(D180,"AUTHORITY / STANDARD"),EXACT(D180,"INTERNAL DECISION RECORD")),"VALID","INVALID"))</x:f>
      </x:c>
      <x:c r="N180" s="25" t="str">
        <x:f>IF(F180="","",IF(OR(EXACT(F180,"OBSERVED"),EXACT(F180,"INFERRED"),EXACT(F180,"UNRESOLVED")),"VALID","INVALID"))</x:f>
      </x:c>
      <x:c r="O180" s="25" t="str">
        <x:f>IF(G180="","",IF(OR(EXACT(G180,"CURRENT"),EXACT(G180,"STALE"),EXACT(G180,"NOT CHECKED")),"VALID","INVALID"))</x:f>
      </x:c>
      <x:c r="P180" s="25" t="str">
        <x:f>IF(H180="","",IF(OR(EXACT(H180,"MATCH"),EXACT(H180,"PARTIAL"),EXACT(H180,"NO"),EXACT(H180,"UNKNOWN"),EXACT(H180,"NOT APPLICABLE")),"VALID","INVALID"))</x:f>
      </x:c>
      <x:c r="Q180" s="25" t="str">
        <x:f>IF(A180="","",IF(COUNTIF($A$6:$A$205,A180)&gt;1,"INVALID - DUPLICATE ID",IF(AND(B180&lt;&gt;"",E180&lt;&gt;"",I180&lt;&gt;"",J180&lt;&gt;"",K180&lt;&gt;"",L180="VALID",M180="VALID",N180="VALID",O180="VALID",P180="VALID"),"VALID","INVALID - CONTROL / MISSING")))</x:f>
      </x:c>
    </x:row>
    <x:row r="181">
      <x:c r="A181" s="21"/>
      <x:c r="B181" s="21"/>
      <x:c r="C181" s="21"/>
      <x:c r="D181" s="21"/>
      <x:c r="E181" s="21"/>
      <x:c r="F181" s="21"/>
      <x:c r="G181" s="21"/>
      <x:c r="H181" s="21"/>
      <x:c r="I181" s="21"/>
      <x:c r="J181" s="21"/>
      <x:c r="K181" s="21"/>
      <x:c r="L181" s="25" t="str">
        <x:f>IF(C181="","",IF(OR(EXACT(C181,"BUYER"),EXACT(C181,"MATERIAL JOB"),EXACT(C181,"BUYING STAGE"),EXACT(C181,"IMPLEMENTATION"),EXACT(C181,"SECURITY / PROCUREMENT"),EXACT(C181,"SWITCHING / EXIT")),"VALID","INVALID"))</x:f>
      </x:c>
      <x:c r="M181" s="25" t="str">
        <x:f>IF(D181="","",IF(OR(EXACT(D181,"FIRST-PARTY PRODUCT PAGE"),EXACT(D181,"PRICING / CONTRACT"),EXACT(D181,"SECURITY / TRUST CENTER"),EXACT(D181,"IMPLEMENTATION / DOCUMENTATION"),EXACT(D181,"MARKETPLACE / DIRECTORY"),EXACT(D181,"BUYER / SALES EVIDENCE"),EXACT(D181,"REVIEW / COMMUNITY"),EXACT(D181,"AUTHORITY / STANDARD"),EXACT(D181,"INTERNAL DECISION RECORD")),"VALID","INVALID"))</x:f>
      </x:c>
      <x:c r="N181" s="25" t="str">
        <x:f>IF(F181="","",IF(OR(EXACT(F181,"OBSERVED"),EXACT(F181,"INFERRED"),EXACT(F181,"UNRESOLVED")),"VALID","INVALID"))</x:f>
      </x:c>
      <x:c r="O181" s="25" t="str">
        <x:f>IF(G181="","",IF(OR(EXACT(G181,"CURRENT"),EXACT(G181,"STALE"),EXACT(G181,"NOT CHECKED")),"VALID","INVALID"))</x:f>
      </x:c>
      <x:c r="P181" s="25" t="str">
        <x:f>IF(H181="","",IF(OR(EXACT(H181,"MATCH"),EXACT(H181,"PARTIAL"),EXACT(H181,"NO"),EXACT(H181,"UNKNOWN"),EXACT(H181,"NOT APPLICABLE")),"VALID","INVALID"))</x:f>
      </x:c>
      <x:c r="Q181" s="25" t="str">
        <x:f>IF(A181="","",IF(COUNTIF($A$6:$A$205,A181)&gt;1,"INVALID - DUPLICATE ID",IF(AND(B181&lt;&gt;"",E181&lt;&gt;"",I181&lt;&gt;"",J181&lt;&gt;"",K181&lt;&gt;"",L181="VALID",M181="VALID",N181="VALID",O181="VALID",P181="VALID"),"VALID","INVALID - CONTROL / MISSING")))</x:f>
      </x:c>
    </x:row>
    <x:row r="182">
      <x:c r="A182" s="21"/>
      <x:c r="B182" s="21"/>
      <x:c r="C182" s="21"/>
      <x:c r="D182" s="21"/>
      <x:c r="E182" s="21"/>
      <x:c r="F182" s="21"/>
      <x:c r="G182" s="21"/>
      <x:c r="H182" s="21"/>
      <x:c r="I182" s="21"/>
      <x:c r="J182" s="21"/>
      <x:c r="K182" s="21"/>
      <x:c r="L182" s="25" t="str">
        <x:f>IF(C182="","",IF(OR(EXACT(C182,"BUYER"),EXACT(C182,"MATERIAL JOB"),EXACT(C182,"BUYING STAGE"),EXACT(C182,"IMPLEMENTATION"),EXACT(C182,"SECURITY / PROCUREMENT"),EXACT(C182,"SWITCHING / EXIT")),"VALID","INVALID"))</x:f>
      </x:c>
      <x:c r="M182" s="25" t="str">
        <x:f>IF(D182="","",IF(OR(EXACT(D182,"FIRST-PARTY PRODUCT PAGE"),EXACT(D182,"PRICING / CONTRACT"),EXACT(D182,"SECURITY / TRUST CENTER"),EXACT(D182,"IMPLEMENTATION / DOCUMENTATION"),EXACT(D182,"MARKETPLACE / DIRECTORY"),EXACT(D182,"BUYER / SALES EVIDENCE"),EXACT(D182,"REVIEW / COMMUNITY"),EXACT(D182,"AUTHORITY / STANDARD"),EXACT(D182,"INTERNAL DECISION RECORD")),"VALID","INVALID"))</x:f>
      </x:c>
      <x:c r="N182" s="25" t="str">
        <x:f>IF(F182="","",IF(OR(EXACT(F182,"OBSERVED"),EXACT(F182,"INFERRED"),EXACT(F182,"UNRESOLVED")),"VALID","INVALID"))</x:f>
      </x:c>
      <x:c r="O182" s="25" t="str">
        <x:f>IF(G182="","",IF(OR(EXACT(G182,"CURRENT"),EXACT(G182,"STALE"),EXACT(G182,"NOT CHECKED")),"VALID","INVALID"))</x:f>
      </x:c>
      <x:c r="P182" s="25" t="str">
        <x:f>IF(H182="","",IF(OR(EXACT(H182,"MATCH"),EXACT(H182,"PARTIAL"),EXACT(H182,"NO"),EXACT(H182,"UNKNOWN"),EXACT(H182,"NOT APPLICABLE")),"VALID","INVALID"))</x:f>
      </x:c>
      <x:c r="Q182" s="25" t="str">
        <x:f>IF(A182="","",IF(COUNTIF($A$6:$A$205,A182)&gt;1,"INVALID - DUPLICATE ID",IF(AND(B182&lt;&gt;"",E182&lt;&gt;"",I182&lt;&gt;"",J182&lt;&gt;"",K182&lt;&gt;"",L182="VALID",M182="VALID",N182="VALID",O182="VALID",P182="VALID"),"VALID","INVALID - CONTROL / MISSING")))</x:f>
      </x:c>
    </x:row>
    <x:row r="183">
      <x:c r="A183" s="21"/>
      <x:c r="B183" s="21"/>
      <x:c r="C183" s="21"/>
      <x:c r="D183" s="21"/>
      <x:c r="E183" s="21"/>
      <x:c r="F183" s="21"/>
      <x:c r="G183" s="21"/>
      <x:c r="H183" s="21"/>
      <x:c r="I183" s="21"/>
      <x:c r="J183" s="21"/>
      <x:c r="K183" s="21"/>
      <x:c r="L183" s="25" t="str">
        <x:f>IF(C183="","",IF(OR(EXACT(C183,"BUYER"),EXACT(C183,"MATERIAL JOB"),EXACT(C183,"BUYING STAGE"),EXACT(C183,"IMPLEMENTATION"),EXACT(C183,"SECURITY / PROCUREMENT"),EXACT(C183,"SWITCHING / EXIT")),"VALID","INVALID"))</x:f>
      </x:c>
      <x:c r="M183" s="25" t="str">
        <x:f>IF(D183="","",IF(OR(EXACT(D183,"FIRST-PARTY PRODUCT PAGE"),EXACT(D183,"PRICING / CONTRACT"),EXACT(D183,"SECURITY / TRUST CENTER"),EXACT(D183,"IMPLEMENTATION / DOCUMENTATION"),EXACT(D183,"MARKETPLACE / DIRECTORY"),EXACT(D183,"BUYER / SALES EVIDENCE"),EXACT(D183,"REVIEW / COMMUNITY"),EXACT(D183,"AUTHORITY / STANDARD"),EXACT(D183,"INTERNAL DECISION RECORD")),"VALID","INVALID"))</x:f>
      </x:c>
      <x:c r="N183" s="25" t="str">
        <x:f>IF(F183="","",IF(OR(EXACT(F183,"OBSERVED"),EXACT(F183,"INFERRED"),EXACT(F183,"UNRESOLVED")),"VALID","INVALID"))</x:f>
      </x:c>
      <x:c r="O183" s="25" t="str">
        <x:f>IF(G183="","",IF(OR(EXACT(G183,"CURRENT"),EXACT(G183,"STALE"),EXACT(G183,"NOT CHECKED")),"VALID","INVALID"))</x:f>
      </x:c>
      <x:c r="P183" s="25" t="str">
        <x:f>IF(H183="","",IF(OR(EXACT(H183,"MATCH"),EXACT(H183,"PARTIAL"),EXACT(H183,"NO"),EXACT(H183,"UNKNOWN"),EXACT(H183,"NOT APPLICABLE")),"VALID","INVALID"))</x:f>
      </x:c>
      <x:c r="Q183" s="25" t="str">
        <x:f>IF(A183="","",IF(COUNTIF($A$6:$A$205,A183)&gt;1,"INVALID - DUPLICATE ID",IF(AND(B183&lt;&gt;"",E183&lt;&gt;"",I183&lt;&gt;"",J183&lt;&gt;"",K183&lt;&gt;"",L183="VALID",M183="VALID",N183="VALID",O183="VALID",P183="VALID"),"VALID","INVALID - CONTROL / MISSING")))</x:f>
      </x:c>
    </x:row>
    <x:row r="184">
      <x:c r="A184" s="21"/>
      <x:c r="B184" s="21"/>
      <x:c r="C184" s="21"/>
      <x:c r="D184" s="21"/>
      <x:c r="E184" s="21"/>
      <x:c r="F184" s="21"/>
      <x:c r="G184" s="21"/>
      <x:c r="H184" s="21"/>
      <x:c r="I184" s="21"/>
      <x:c r="J184" s="21"/>
      <x:c r="K184" s="21"/>
      <x:c r="L184" s="25" t="str">
        <x:f>IF(C184="","",IF(OR(EXACT(C184,"BUYER"),EXACT(C184,"MATERIAL JOB"),EXACT(C184,"BUYING STAGE"),EXACT(C184,"IMPLEMENTATION"),EXACT(C184,"SECURITY / PROCUREMENT"),EXACT(C184,"SWITCHING / EXIT")),"VALID","INVALID"))</x:f>
      </x:c>
      <x:c r="M184" s="25" t="str">
        <x:f>IF(D184="","",IF(OR(EXACT(D184,"FIRST-PARTY PRODUCT PAGE"),EXACT(D184,"PRICING / CONTRACT"),EXACT(D184,"SECURITY / TRUST CENTER"),EXACT(D184,"IMPLEMENTATION / DOCUMENTATION"),EXACT(D184,"MARKETPLACE / DIRECTORY"),EXACT(D184,"BUYER / SALES EVIDENCE"),EXACT(D184,"REVIEW / COMMUNITY"),EXACT(D184,"AUTHORITY / STANDARD"),EXACT(D184,"INTERNAL DECISION RECORD")),"VALID","INVALID"))</x:f>
      </x:c>
      <x:c r="N184" s="25" t="str">
        <x:f>IF(F184="","",IF(OR(EXACT(F184,"OBSERVED"),EXACT(F184,"INFERRED"),EXACT(F184,"UNRESOLVED")),"VALID","INVALID"))</x:f>
      </x:c>
      <x:c r="O184" s="25" t="str">
        <x:f>IF(G184="","",IF(OR(EXACT(G184,"CURRENT"),EXACT(G184,"STALE"),EXACT(G184,"NOT CHECKED")),"VALID","INVALID"))</x:f>
      </x:c>
      <x:c r="P184" s="25" t="str">
        <x:f>IF(H184="","",IF(OR(EXACT(H184,"MATCH"),EXACT(H184,"PARTIAL"),EXACT(H184,"NO"),EXACT(H184,"UNKNOWN"),EXACT(H184,"NOT APPLICABLE")),"VALID","INVALID"))</x:f>
      </x:c>
      <x:c r="Q184" s="25" t="str">
        <x:f>IF(A184="","",IF(COUNTIF($A$6:$A$205,A184)&gt;1,"INVALID - DUPLICATE ID",IF(AND(B184&lt;&gt;"",E184&lt;&gt;"",I184&lt;&gt;"",J184&lt;&gt;"",K184&lt;&gt;"",L184="VALID",M184="VALID",N184="VALID",O184="VALID",P184="VALID"),"VALID","INVALID - CONTROL / MISSING")))</x:f>
      </x:c>
    </x:row>
    <x:row r="185">
      <x:c r="A185" s="21"/>
      <x:c r="B185" s="21"/>
      <x:c r="C185" s="21"/>
      <x:c r="D185" s="21"/>
      <x:c r="E185" s="21"/>
      <x:c r="F185" s="21"/>
      <x:c r="G185" s="21"/>
      <x:c r="H185" s="21"/>
      <x:c r="I185" s="21"/>
      <x:c r="J185" s="21"/>
      <x:c r="K185" s="21"/>
      <x:c r="L185" s="25" t="str">
        <x:f>IF(C185="","",IF(OR(EXACT(C185,"BUYER"),EXACT(C185,"MATERIAL JOB"),EXACT(C185,"BUYING STAGE"),EXACT(C185,"IMPLEMENTATION"),EXACT(C185,"SECURITY / PROCUREMENT"),EXACT(C185,"SWITCHING / EXIT")),"VALID","INVALID"))</x:f>
      </x:c>
      <x:c r="M185" s="25" t="str">
        <x:f>IF(D185="","",IF(OR(EXACT(D185,"FIRST-PARTY PRODUCT PAGE"),EXACT(D185,"PRICING / CONTRACT"),EXACT(D185,"SECURITY / TRUST CENTER"),EXACT(D185,"IMPLEMENTATION / DOCUMENTATION"),EXACT(D185,"MARKETPLACE / DIRECTORY"),EXACT(D185,"BUYER / SALES EVIDENCE"),EXACT(D185,"REVIEW / COMMUNITY"),EXACT(D185,"AUTHORITY / STANDARD"),EXACT(D185,"INTERNAL DECISION RECORD")),"VALID","INVALID"))</x:f>
      </x:c>
      <x:c r="N185" s="25" t="str">
        <x:f>IF(F185="","",IF(OR(EXACT(F185,"OBSERVED"),EXACT(F185,"INFERRED"),EXACT(F185,"UNRESOLVED")),"VALID","INVALID"))</x:f>
      </x:c>
      <x:c r="O185" s="25" t="str">
        <x:f>IF(G185="","",IF(OR(EXACT(G185,"CURRENT"),EXACT(G185,"STALE"),EXACT(G185,"NOT CHECKED")),"VALID","INVALID"))</x:f>
      </x:c>
      <x:c r="P185" s="25" t="str">
        <x:f>IF(H185="","",IF(OR(EXACT(H185,"MATCH"),EXACT(H185,"PARTIAL"),EXACT(H185,"NO"),EXACT(H185,"UNKNOWN"),EXACT(H185,"NOT APPLICABLE")),"VALID","INVALID"))</x:f>
      </x:c>
      <x:c r="Q185" s="25" t="str">
        <x:f>IF(A185="","",IF(COUNTIF($A$6:$A$205,A185)&gt;1,"INVALID - DUPLICATE ID",IF(AND(B185&lt;&gt;"",E185&lt;&gt;"",I185&lt;&gt;"",J185&lt;&gt;"",K185&lt;&gt;"",L185="VALID",M185="VALID",N185="VALID",O185="VALID",P185="VALID"),"VALID","INVALID - CONTROL / MISSING")))</x:f>
      </x:c>
    </x:row>
    <x:row r="186">
      <x:c r="A186" s="21"/>
      <x:c r="B186" s="21"/>
      <x:c r="C186" s="21"/>
      <x:c r="D186" s="21"/>
      <x:c r="E186" s="21"/>
      <x:c r="F186" s="21"/>
      <x:c r="G186" s="21"/>
      <x:c r="H186" s="21"/>
      <x:c r="I186" s="21"/>
      <x:c r="J186" s="21"/>
      <x:c r="K186" s="21"/>
      <x:c r="L186" s="25" t="str">
        <x:f>IF(C186="","",IF(OR(EXACT(C186,"BUYER"),EXACT(C186,"MATERIAL JOB"),EXACT(C186,"BUYING STAGE"),EXACT(C186,"IMPLEMENTATION"),EXACT(C186,"SECURITY / PROCUREMENT"),EXACT(C186,"SWITCHING / EXIT")),"VALID","INVALID"))</x:f>
      </x:c>
      <x:c r="M186" s="25" t="str">
        <x:f>IF(D186="","",IF(OR(EXACT(D186,"FIRST-PARTY PRODUCT PAGE"),EXACT(D186,"PRICING / CONTRACT"),EXACT(D186,"SECURITY / TRUST CENTER"),EXACT(D186,"IMPLEMENTATION / DOCUMENTATION"),EXACT(D186,"MARKETPLACE / DIRECTORY"),EXACT(D186,"BUYER / SALES EVIDENCE"),EXACT(D186,"REVIEW / COMMUNITY"),EXACT(D186,"AUTHORITY / STANDARD"),EXACT(D186,"INTERNAL DECISION RECORD")),"VALID","INVALID"))</x:f>
      </x:c>
      <x:c r="N186" s="25" t="str">
        <x:f>IF(F186="","",IF(OR(EXACT(F186,"OBSERVED"),EXACT(F186,"INFERRED"),EXACT(F186,"UNRESOLVED")),"VALID","INVALID"))</x:f>
      </x:c>
      <x:c r="O186" s="25" t="str">
        <x:f>IF(G186="","",IF(OR(EXACT(G186,"CURRENT"),EXACT(G186,"STALE"),EXACT(G186,"NOT CHECKED")),"VALID","INVALID"))</x:f>
      </x:c>
      <x:c r="P186" s="25" t="str">
        <x:f>IF(H186="","",IF(OR(EXACT(H186,"MATCH"),EXACT(H186,"PARTIAL"),EXACT(H186,"NO"),EXACT(H186,"UNKNOWN"),EXACT(H186,"NOT APPLICABLE")),"VALID","INVALID"))</x:f>
      </x:c>
      <x:c r="Q186" s="25" t="str">
        <x:f>IF(A186="","",IF(COUNTIF($A$6:$A$205,A186)&gt;1,"INVALID - DUPLICATE ID",IF(AND(B186&lt;&gt;"",E186&lt;&gt;"",I186&lt;&gt;"",J186&lt;&gt;"",K186&lt;&gt;"",L186="VALID",M186="VALID",N186="VALID",O186="VALID",P186="VALID"),"VALID","INVALID - CONTROL / MISSING")))</x:f>
      </x:c>
    </x:row>
    <x:row r="187">
      <x:c r="A187" s="21"/>
      <x:c r="B187" s="21"/>
      <x:c r="C187" s="21"/>
      <x:c r="D187" s="21"/>
      <x:c r="E187" s="21"/>
      <x:c r="F187" s="21"/>
      <x:c r="G187" s="21"/>
      <x:c r="H187" s="21"/>
      <x:c r="I187" s="21"/>
      <x:c r="J187" s="21"/>
      <x:c r="K187" s="21"/>
      <x:c r="L187" s="25" t="str">
        <x:f>IF(C187="","",IF(OR(EXACT(C187,"BUYER"),EXACT(C187,"MATERIAL JOB"),EXACT(C187,"BUYING STAGE"),EXACT(C187,"IMPLEMENTATION"),EXACT(C187,"SECURITY / PROCUREMENT"),EXACT(C187,"SWITCHING / EXIT")),"VALID","INVALID"))</x:f>
      </x:c>
      <x:c r="M187" s="25" t="str">
        <x:f>IF(D187="","",IF(OR(EXACT(D187,"FIRST-PARTY PRODUCT PAGE"),EXACT(D187,"PRICING / CONTRACT"),EXACT(D187,"SECURITY / TRUST CENTER"),EXACT(D187,"IMPLEMENTATION / DOCUMENTATION"),EXACT(D187,"MARKETPLACE / DIRECTORY"),EXACT(D187,"BUYER / SALES EVIDENCE"),EXACT(D187,"REVIEW / COMMUNITY"),EXACT(D187,"AUTHORITY / STANDARD"),EXACT(D187,"INTERNAL DECISION RECORD")),"VALID","INVALID"))</x:f>
      </x:c>
      <x:c r="N187" s="25" t="str">
        <x:f>IF(F187="","",IF(OR(EXACT(F187,"OBSERVED"),EXACT(F187,"INFERRED"),EXACT(F187,"UNRESOLVED")),"VALID","INVALID"))</x:f>
      </x:c>
      <x:c r="O187" s="25" t="str">
        <x:f>IF(G187="","",IF(OR(EXACT(G187,"CURRENT"),EXACT(G187,"STALE"),EXACT(G187,"NOT CHECKED")),"VALID","INVALID"))</x:f>
      </x:c>
      <x:c r="P187" s="25" t="str">
        <x:f>IF(H187="","",IF(OR(EXACT(H187,"MATCH"),EXACT(H187,"PARTIAL"),EXACT(H187,"NO"),EXACT(H187,"UNKNOWN"),EXACT(H187,"NOT APPLICABLE")),"VALID","INVALID"))</x:f>
      </x:c>
      <x:c r="Q187" s="25" t="str">
        <x:f>IF(A187="","",IF(COUNTIF($A$6:$A$205,A187)&gt;1,"INVALID - DUPLICATE ID",IF(AND(B187&lt;&gt;"",E187&lt;&gt;"",I187&lt;&gt;"",J187&lt;&gt;"",K187&lt;&gt;"",L187="VALID",M187="VALID",N187="VALID",O187="VALID",P187="VALID"),"VALID","INVALID - CONTROL / MISSING")))</x:f>
      </x:c>
    </x:row>
    <x:row r="188">
      <x:c r="A188" s="21"/>
      <x:c r="B188" s="21"/>
      <x:c r="C188" s="21"/>
      <x:c r="D188" s="21"/>
      <x:c r="E188" s="21"/>
      <x:c r="F188" s="21"/>
      <x:c r="G188" s="21"/>
      <x:c r="H188" s="21"/>
      <x:c r="I188" s="21"/>
      <x:c r="J188" s="21"/>
      <x:c r="K188" s="21"/>
      <x:c r="L188" s="25" t="str">
        <x:f>IF(C188="","",IF(OR(EXACT(C188,"BUYER"),EXACT(C188,"MATERIAL JOB"),EXACT(C188,"BUYING STAGE"),EXACT(C188,"IMPLEMENTATION"),EXACT(C188,"SECURITY / PROCUREMENT"),EXACT(C188,"SWITCHING / EXIT")),"VALID","INVALID"))</x:f>
      </x:c>
      <x:c r="M188" s="25" t="str">
        <x:f>IF(D188="","",IF(OR(EXACT(D188,"FIRST-PARTY PRODUCT PAGE"),EXACT(D188,"PRICING / CONTRACT"),EXACT(D188,"SECURITY / TRUST CENTER"),EXACT(D188,"IMPLEMENTATION / DOCUMENTATION"),EXACT(D188,"MARKETPLACE / DIRECTORY"),EXACT(D188,"BUYER / SALES EVIDENCE"),EXACT(D188,"REVIEW / COMMUNITY"),EXACT(D188,"AUTHORITY / STANDARD"),EXACT(D188,"INTERNAL DECISION RECORD")),"VALID","INVALID"))</x:f>
      </x:c>
      <x:c r="N188" s="25" t="str">
        <x:f>IF(F188="","",IF(OR(EXACT(F188,"OBSERVED"),EXACT(F188,"INFERRED"),EXACT(F188,"UNRESOLVED")),"VALID","INVALID"))</x:f>
      </x:c>
      <x:c r="O188" s="25" t="str">
        <x:f>IF(G188="","",IF(OR(EXACT(G188,"CURRENT"),EXACT(G188,"STALE"),EXACT(G188,"NOT CHECKED")),"VALID","INVALID"))</x:f>
      </x:c>
      <x:c r="P188" s="25" t="str">
        <x:f>IF(H188="","",IF(OR(EXACT(H188,"MATCH"),EXACT(H188,"PARTIAL"),EXACT(H188,"NO"),EXACT(H188,"UNKNOWN"),EXACT(H188,"NOT APPLICABLE")),"VALID","INVALID"))</x:f>
      </x:c>
      <x:c r="Q188" s="25" t="str">
        <x:f>IF(A188="","",IF(COUNTIF($A$6:$A$205,A188)&gt;1,"INVALID - DUPLICATE ID",IF(AND(B188&lt;&gt;"",E188&lt;&gt;"",I188&lt;&gt;"",J188&lt;&gt;"",K188&lt;&gt;"",L188="VALID",M188="VALID",N188="VALID",O188="VALID",P188="VALID"),"VALID","INVALID - CONTROL / MISSING")))</x:f>
      </x:c>
    </x:row>
    <x:row r="189">
      <x:c r="A189" s="21"/>
      <x:c r="B189" s="21"/>
      <x:c r="C189" s="21"/>
      <x:c r="D189" s="21"/>
      <x:c r="E189" s="21"/>
      <x:c r="F189" s="21"/>
      <x:c r="G189" s="21"/>
      <x:c r="H189" s="21"/>
      <x:c r="I189" s="21"/>
      <x:c r="J189" s="21"/>
      <x:c r="K189" s="21"/>
      <x:c r="L189" s="25" t="str">
        <x:f>IF(C189="","",IF(OR(EXACT(C189,"BUYER"),EXACT(C189,"MATERIAL JOB"),EXACT(C189,"BUYING STAGE"),EXACT(C189,"IMPLEMENTATION"),EXACT(C189,"SECURITY / PROCUREMENT"),EXACT(C189,"SWITCHING / EXIT")),"VALID","INVALID"))</x:f>
      </x:c>
      <x:c r="M189" s="25" t="str">
        <x:f>IF(D189="","",IF(OR(EXACT(D189,"FIRST-PARTY PRODUCT PAGE"),EXACT(D189,"PRICING / CONTRACT"),EXACT(D189,"SECURITY / TRUST CENTER"),EXACT(D189,"IMPLEMENTATION / DOCUMENTATION"),EXACT(D189,"MARKETPLACE / DIRECTORY"),EXACT(D189,"BUYER / SALES EVIDENCE"),EXACT(D189,"REVIEW / COMMUNITY"),EXACT(D189,"AUTHORITY / STANDARD"),EXACT(D189,"INTERNAL DECISION RECORD")),"VALID","INVALID"))</x:f>
      </x:c>
      <x:c r="N189" s="25" t="str">
        <x:f>IF(F189="","",IF(OR(EXACT(F189,"OBSERVED"),EXACT(F189,"INFERRED"),EXACT(F189,"UNRESOLVED")),"VALID","INVALID"))</x:f>
      </x:c>
      <x:c r="O189" s="25" t="str">
        <x:f>IF(G189="","",IF(OR(EXACT(G189,"CURRENT"),EXACT(G189,"STALE"),EXACT(G189,"NOT CHECKED")),"VALID","INVALID"))</x:f>
      </x:c>
      <x:c r="P189" s="25" t="str">
        <x:f>IF(H189="","",IF(OR(EXACT(H189,"MATCH"),EXACT(H189,"PARTIAL"),EXACT(H189,"NO"),EXACT(H189,"UNKNOWN"),EXACT(H189,"NOT APPLICABLE")),"VALID","INVALID"))</x:f>
      </x:c>
      <x:c r="Q189" s="25" t="str">
        <x:f>IF(A189="","",IF(COUNTIF($A$6:$A$205,A189)&gt;1,"INVALID - DUPLICATE ID",IF(AND(B189&lt;&gt;"",E189&lt;&gt;"",I189&lt;&gt;"",J189&lt;&gt;"",K189&lt;&gt;"",L189="VALID",M189="VALID",N189="VALID",O189="VALID",P189="VALID"),"VALID","INVALID - CONTROL / MISSING")))</x:f>
      </x:c>
    </x:row>
    <x:row r="190">
      <x:c r="A190" s="21"/>
      <x:c r="B190" s="21"/>
      <x:c r="C190" s="21"/>
      <x:c r="D190" s="21"/>
      <x:c r="E190" s="21"/>
      <x:c r="F190" s="21"/>
      <x:c r="G190" s="21"/>
      <x:c r="H190" s="21"/>
      <x:c r="I190" s="21"/>
      <x:c r="J190" s="21"/>
      <x:c r="K190" s="21"/>
      <x:c r="L190" s="25" t="str">
        <x:f>IF(C190="","",IF(OR(EXACT(C190,"BUYER"),EXACT(C190,"MATERIAL JOB"),EXACT(C190,"BUYING STAGE"),EXACT(C190,"IMPLEMENTATION"),EXACT(C190,"SECURITY / PROCUREMENT"),EXACT(C190,"SWITCHING / EXIT")),"VALID","INVALID"))</x:f>
      </x:c>
      <x:c r="M190" s="25" t="str">
        <x:f>IF(D190="","",IF(OR(EXACT(D190,"FIRST-PARTY PRODUCT PAGE"),EXACT(D190,"PRICING / CONTRACT"),EXACT(D190,"SECURITY / TRUST CENTER"),EXACT(D190,"IMPLEMENTATION / DOCUMENTATION"),EXACT(D190,"MARKETPLACE / DIRECTORY"),EXACT(D190,"BUYER / SALES EVIDENCE"),EXACT(D190,"REVIEW / COMMUNITY"),EXACT(D190,"AUTHORITY / STANDARD"),EXACT(D190,"INTERNAL DECISION RECORD")),"VALID","INVALID"))</x:f>
      </x:c>
      <x:c r="N190" s="25" t="str">
        <x:f>IF(F190="","",IF(OR(EXACT(F190,"OBSERVED"),EXACT(F190,"INFERRED"),EXACT(F190,"UNRESOLVED")),"VALID","INVALID"))</x:f>
      </x:c>
      <x:c r="O190" s="25" t="str">
        <x:f>IF(G190="","",IF(OR(EXACT(G190,"CURRENT"),EXACT(G190,"STALE"),EXACT(G190,"NOT CHECKED")),"VALID","INVALID"))</x:f>
      </x:c>
      <x:c r="P190" s="25" t="str">
        <x:f>IF(H190="","",IF(OR(EXACT(H190,"MATCH"),EXACT(H190,"PARTIAL"),EXACT(H190,"NO"),EXACT(H190,"UNKNOWN"),EXACT(H190,"NOT APPLICABLE")),"VALID","INVALID"))</x:f>
      </x:c>
      <x:c r="Q190" s="25" t="str">
        <x:f>IF(A190="","",IF(COUNTIF($A$6:$A$205,A190)&gt;1,"INVALID - DUPLICATE ID",IF(AND(B190&lt;&gt;"",E190&lt;&gt;"",I190&lt;&gt;"",J190&lt;&gt;"",K190&lt;&gt;"",L190="VALID",M190="VALID",N190="VALID",O190="VALID",P190="VALID"),"VALID","INVALID - CONTROL / MISSING")))</x:f>
      </x:c>
    </x:row>
    <x:row r="191">
      <x:c r="A191" s="21"/>
      <x:c r="B191" s="21"/>
      <x:c r="C191" s="21"/>
      <x:c r="D191" s="21"/>
      <x:c r="E191" s="21"/>
      <x:c r="F191" s="21"/>
      <x:c r="G191" s="21"/>
      <x:c r="H191" s="21"/>
      <x:c r="I191" s="21"/>
      <x:c r="J191" s="21"/>
      <x:c r="K191" s="21"/>
      <x:c r="L191" s="25" t="str">
        <x:f>IF(C191="","",IF(OR(EXACT(C191,"BUYER"),EXACT(C191,"MATERIAL JOB"),EXACT(C191,"BUYING STAGE"),EXACT(C191,"IMPLEMENTATION"),EXACT(C191,"SECURITY / PROCUREMENT"),EXACT(C191,"SWITCHING / EXIT")),"VALID","INVALID"))</x:f>
      </x:c>
      <x:c r="M191" s="25" t="str">
        <x:f>IF(D191="","",IF(OR(EXACT(D191,"FIRST-PARTY PRODUCT PAGE"),EXACT(D191,"PRICING / CONTRACT"),EXACT(D191,"SECURITY / TRUST CENTER"),EXACT(D191,"IMPLEMENTATION / DOCUMENTATION"),EXACT(D191,"MARKETPLACE / DIRECTORY"),EXACT(D191,"BUYER / SALES EVIDENCE"),EXACT(D191,"REVIEW / COMMUNITY"),EXACT(D191,"AUTHORITY / STANDARD"),EXACT(D191,"INTERNAL DECISION RECORD")),"VALID","INVALID"))</x:f>
      </x:c>
      <x:c r="N191" s="25" t="str">
        <x:f>IF(F191="","",IF(OR(EXACT(F191,"OBSERVED"),EXACT(F191,"INFERRED"),EXACT(F191,"UNRESOLVED")),"VALID","INVALID"))</x:f>
      </x:c>
      <x:c r="O191" s="25" t="str">
        <x:f>IF(G191="","",IF(OR(EXACT(G191,"CURRENT"),EXACT(G191,"STALE"),EXACT(G191,"NOT CHECKED")),"VALID","INVALID"))</x:f>
      </x:c>
      <x:c r="P191" s="25" t="str">
        <x:f>IF(H191="","",IF(OR(EXACT(H191,"MATCH"),EXACT(H191,"PARTIAL"),EXACT(H191,"NO"),EXACT(H191,"UNKNOWN"),EXACT(H191,"NOT APPLICABLE")),"VALID","INVALID"))</x:f>
      </x:c>
      <x:c r="Q191" s="25" t="str">
        <x:f>IF(A191="","",IF(COUNTIF($A$6:$A$205,A191)&gt;1,"INVALID - DUPLICATE ID",IF(AND(B191&lt;&gt;"",E191&lt;&gt;"",I191&lt;&gt;"",J191&lt;&gt;"",K191&lt;&gt;"",L191="VALID",M191="VALID",N191="VALID",O191="VALID",P191="VALID"),"VALID","INVALID - CONTROL / MISSING")))</x:f>
      </x:c>
    </x:row>
    <x:row r="192">
      <x:c r="A192" s="21"/>
      <x:c r="B192" s="21"/>
      <x:c r="C192" s="21"/>
      <x:c r="D192" s="21"/>
      <x:c r="E192" s="21"/>
      <x:c r="F192" s="21"/>
      <x:c r="G192" s="21"/>
      <x:c r="H192" s="21"/>
      <x:c r="I192" s="21"/>
      <x:c r="J192" s="21"/>
      <x:c r="K192" s="21"/>
      <x:c r="L192" s="25" t="str">
        <x:f>IF(C192="","",IF(OR(EXACT(C192,"BUYER"),EXACT(C192,"MATERIAL JOB"),EXACT(C192,"BUYING STAGE"),EXACT(C192,"IMPLEMENTATION"),EXACT(C192,"SECURITY / PROCUREMENT"),EXACT(C192,"SWITCHING / EXIT")),"VALID","INVALID"))</x:f>
      </x:c>
      <x:c r="M192" s="25" t="str">
        <x:f>IF(D192="","",IF(OR(EXACT(D192,"FIRST-PARTY PRODUCT PAGE"),EXACT(D192,"PRICING / CONTRACT"),EXACT(D192,"SECURITY / TRUST CENTER"),EXACT(D192,"IMPLEMENTATION / DOCUMENTATION"),EXACT(D192,"MARKETPLACE / DIRECTORY"),EXACT(D192,"BUYER / SALES EVIDENCE"),EXACT(D192,"REVIEW / COMMUNITY"),EXACT(D192,"AUTHORITY / STANDARD"),EXACT(D192,"INTERNAL DECISION RECORD")),"VALID","INVALID"))</x:f>
      </x:c>
      <x:c r="N192" s="25" t="str">
        <x:f>IF(F192="","",IF(OR(EXACT(F192,"OBSERVED"),EXACT(F192,"INFERRED"),EXACT(F192,"UNRESOLVED")),"VALID","INVALID"))</x:f>
      </x:c>
      <x:c r="O192" s="25" t="str">
        <x:f>IF(G192="","",IF(OR(EXACT(G192,"CURRENT"),EXACT(G192,"STALE"),EXACT(G192,"NOT CHECKED")),"VALID","INVALID"))</x:f>
      </x:c>
      <x:c r="P192" s="25" t="str">
        <x:f>IF(H192="","",IF(OR(EXACT(H192,"MATCH"),EXACT(H192,"PARTIAL"),EXACT(H192,"NO"),EXACT(H192,"UNKNOWN"),EXACT(H192,"NOT APPLICABLE")),"VALID","INVALID"))</x:f>
      </x:c>
      <x:c r="Q192" s="25" t="str">
        <x:f>IF(A192="","",IF(COUNTIF($A$6:$A$205,A192)&gt;1,"INVALID - DUPLICATE ID",IF(AND(B192&lt;&gt;"",E192&lt;&gt;"",I192&lt;&gt;"",J192&lt;&gt;"",K192&lt;&gt;"",L192="VALID",M192="VALID",N192="VALID",O192="VALID",P192="VALID"),"VALID","INVALID - CONTROL / MISSING")))</x:f>
      </x:c>
    </x:row>
    <x:row r="193">
      <x:c r="A193" s="21"/>
      <x:c r="B193" s="21"/>
      <x:c r="C193" s="21"/>
      <x:c r="D193" s="21"/>
      <x:c r="E193" s="21"/>
      <x:c r="F193" s="21"/>
      <x:c r="G193" s="21"/>
      <x:c r="H193" s="21"/>
      <x:c r="I193" s="21"/>
      <x:c r="J193" s="21"/>
      <x:c r="K193" s="21"/>
      <x:c r="L193" s="25" t="str">
        <x:f>IF(C193="","",IF(OR(EXACT(C193,"BUYER"),EXACT(C193,"MATERIAL JOB"),EXACT(C193,"BUYING STAGE"),EXACT(C193,"IMPLEMENTATION"),EXACT(C193,"SECURITY / PROCUREMENT"),EXACT(C193,"SWITCHING / EXIT")),"VALID","INVALID"))</x:f>
      </x:c>
      <x:c r="M193" s="25" t="str">
        <x:f>IF(D193="","",IF(OR(EXACT(D193,"FIRST-PARTY PRODUCT PAGE"),EXACT(D193,"PRICING / CONTRACT"),EXACT(D193,"SECURITY / TRUST CENTER"),EXACT(D193,"IMPLEMENTATION / DOCUMENTATION"),EXACT(D193,"MARKETPLACE / DIRECTORY"),EXACT(D193,"BUYER / SALES EVIDENCE"),EXACT(D193,"REVIEW / COMMUNITY"),EXACT(D193,"AUTHORITY / STANDARD"),EXACT(D193,"INTERNAL DECISION RECORD")),"VALID","INVALID"))</x:f>
      </x:c>
      <x:c r="N193" s="25" t="str">
        <x:f>IF(F193="","",IF(OR(EXACT(F193,"OBSERVED"),EXACT(F193,"INFERRED"),EXACT(F193,"UNRESOLVED")),"VALID","INVALID"))</x:f>
      </x:c>
      <x:c r="O193" s="25" t="str">
        <x:f>IF(G193="","",IF(OR(EXACT(G193,"CURRENT"),EXACT(G193,"STALE"),EXACT(G193,"NOT CHECKED")),"VALID","INVALID"))</x:f>
      </x:c>
      <x:c r="P193" s="25" t="str">
        <x:f>IF(H193="","",IF(OR(EXACT(H193,"MATCH"),EXACT(H193,"PARTIAL"),EXACT(H193,"NO"),EXACT(H193,"UNKNOWN"),EXACT(H193,"NOT APPLICABLE")),"VALID","INVALID"))</x:f>
      </x:c>
      <x:c r="Q193" s="25" t="str">
        <x:f>IF(A193="","",IF(COUNTIF($A$6:$A$205,A193)&gt;1,"INVALID - DUPLICATE ID",IF(AND(B193&lt;&gt;"",E193&lt;&gt;"",I193&lt;&gt;"",J193&lt;&gt;"",K193&lt;&gt;"",L193="VALID",M193="VALID",N193="VALID",O193="VALID",P193="VALID"),"VALID","INVALID - CONTROL / MISSING")))</x:f>
      </x:c>
    </x:row>
    <x:row r="194">
      <x:c r="A194" s="21"/>
      <x:c r="B194" s="21"/>
      <x:c r="C194" s="21"/>
      <x:c r="D194" s="21"/>
      <x:c r="E194" s="21"/>
      <x:c r="F194" s="21"/>
      <x:c r="G194" s="21"/>
      <x:c r="H194" s="21"/>
      <x:c r="I194" s="21"/>
      <x:c r="J194" s="21"/>
      <x:c r="K194" s="21"/>
      <x:c r="L194" s="25" t="str">
        <x:f>IF(C194="","",IF(OR(EXACT(C194,"BUYER"),EXACT(C194,"MATERIAL JOB"),EXACT(C194,"BUYING STAGE"),EXACT(C194,"IMPLEMENTATION"),EXACT(C194,"SECURITY / PROCUREMENT"),EXACT(C194,"SWITCHING / EXIT")),"VALID","INVALID"))</x:f>
      </x:c>
      <x:c r="M194" s="25" t="str">
        <x:f>IF(D194="","",IF(OR(EXACT(D194,"FIRST-PARTY PRODUCT PAGE"),EXACT(D194,"PRICING / CONTRACT"),EXACT(D194,"SECURITY / TRUST CENTER"),EXACT(D194,"IMPLEMENTATION / DOCUMENTATION"),EXACT(D194,"MARKETPLACE / DIRECTORY"),EXACT(D194,"BUYER / SALES EVIDENCE"),EXACT(D194,"REVIEW / COMMUNITY"),EXACT(D194,"AUTHORITY / STANDARD"),EXACT(D194,"INTERNAL DECISION RECORD")),"VALID","INVALID"))</x:f>
      </x:c>
      <x:c r="N194" s="25" t="str">
        <x:f>IF(F194="","",IF(OR(EXACT(F194,"OBSERVED"),EXACT(F194,"INFERRED"),EXACT(F194,"UNRESOLVED")),"VALID","INVALID"))</x:f>
      </x:c>
      <x:c r="O194" s="25" t="str">
        <x:f>IF(G194="","",IF(OR(EXACT(G194,"CURRENT"),EXACT(G194,"STALE"),EXACT(G194,"NOT CHECKED")),"VALID","INVALID"))</x:f>
      </x:c>
      <x:c r="P194" s="25" t="str">
        <x:f>IF(H194="","",IF(OR(EXACT(H194,"MATCH"),EXACT(H194,"PARTIAL"),EXACT(H194,"NO"),EXACT(H194,"UNKNOWN"),EXACT(H194,"NOT APPLICABLE")),"VALID","INVALID"))</x:f>
      </x:c>
      <x:c r="Q194" s="25" t="str">
        <x:f>IF(A194="","",IF(COUNTIF($A$6:$A$205,A194)&gt;1,"INVALID - DUPLICATE ID",IF(AND(B194&lt;&gt;"",E194&lt;&gt;"",I194&lt;&gt;"",J194&lt;&gt;"",K194&lt;&gt;"",L194="VALID",M194="VALID",N194="VALID",O194="VALID",P194="VALID"),"VALID","INVALID - CONTROL / MISSING")))</x:f>
      </x:c>
    </x:row>
    <x:row r="195">
      <x:c r="A195" s="21"/>
      <x:c r="B195" s="21"/>
      <x:c r="C195" s="21"/>
      <x:c r="D195" s="21"/>
      <x:c r="E195" s="21"/>
      <x:c r="F195" s="21"/>
      <x:c r="G195" s="21"/>
      <x:c r="H195" s="21"/>
      <x:c r="I195" s="21"/>
      <x:c r="J195" s="21"/>
      <x:c r="K195" s="21"/>
      <x:c r="L195" s="25" t="str">
        <x:f>IF(C195="","",IF(OR(EXACT(C195,"BUYER"),EXACT(C195,"MATERIAL JOB"),EXACT(C195,"BUYING STAGE"),EXACT(C195,"IMPLEMENTATION"),EXACT(C195,"SECURITY / PROCUREMENT"),EXACT(C195,"SWITCHING / EXIT")),"VALID","INVALID"))</x:f>
      </x:c>
      <x:c r="M195" s="25" t="str">
        <x:f>IF(D195="","",IF(OR(EXACT(D195,"FIRST-PARTY PRODUCT PAGE"),EXACT(D195,"PRICING / CONTRACT"),EXACT(D195,"SECURITY / TRUST CENTER"),EXACT(D195,"IMPLEMENTATION / DOCUMENTATION"),EXACT(D195,"MARKETPLACE / DIRECTORY"),EXACT(D195,"BUYER / SALES EVIDENCE"),EXACT(D195,"REVIEW / COMMUNITY"),EXACT(D195,"AUTHORITY / STANDARD"),EXACT(D195,"INTERNAL DECISION RECORD")),"VALID","INVALID"))</x:f>
      </x:c>
      <x:c r="N195" s="25" t="str">
        <x:f>IF(F195="","",IF(OR(EXACT(F195,"OBSERVED"),EXACT(F195,"INFERRED"),EXACT(F195,"UNRESOLVED")),"VALID","INVALID"))</x:f>
      </x:c>
      <x:c r="O195" s="25" t="str">
        <x:f>IF(G195="","",IF(OR(EXACT(G195,"CURRENT"),EXACT(G195,"STALE"),EXACT(G195,"NOT CHECKED")),"VALID","INVALID"))</x:f>
      </x:c>
      <x:c r="P195" s="25" t="str">
        <x:f>IF(H195="","",IF(OR(EXACT(H195,"MATCH"),EXACT(H195,"PARTIAL"),EXACT(H195,"NO"),EXACT(H195,"UNKNOWN"),EXACT(H195,"NOT APPLICABLE")),"VALID","INVALID"))</x:f>
      </x:c>
      <x:c r="Q195" s="25" t="str">
        <x:f>IF(A195="","",IF(COUNTIF($A$6:$A$205,A195)&gt;1,"INVALID - DUPLICATE ID",IF(AND(B195&lt;&gt;"",E195&lt;&gt;"",I195&lt;&gt;"",J195&lt;&gt;"",K195&lt;&gt;"",L195="VALID",M195="VALID",N195="VALID",O195="VALID",P195="VALID"),"VALID","INVALID - CONTROL / MISSING")))</x:f>
      </x:c>
    </x:row>
    <x:row r="196">
      <x:c r="A196" s="21"/>
      <x:c r="B196" s="21"/>
      <x:c r="C196" s="21"/>
      <x:c r="D196" s="21"/>
      <x:c r="E196" s="21"/>
      <x:c r="F196" s="21"/>
      <x:c r="G196" s="21"/>
      <x:c r="H196" s="21"/>
      <x:c r="I196" s="21"/>
      <x:c r="J196" s="21"/>
      <x:c r="K196" s="21"/>
      <x:c r="L196" s="25" t="str">
        <x:f>IF(C196="","",IF(OR(EXACT(C196,"BUYER"),EXACT(C196,"MATERIAL JOB"),EXACT(C196,"BUYING STAGE"),EXACT(C196,"IMPLEMENTATION"),EXACT(C196,"SECURITY / PROCUREMENT"),EXACT(C196,"SWITCHING / EXIT")),"VALID","INVALID"))</x:f>
      </x:c>
      <x:c r="M196" s="25" t="str">
        <x:f>IF(D196="","",IF(OR(EXACT(D196,"FIRST-PARTY PRODUCT PAGE"),EXACT(D196,"PRICING / CONTRACT"),EXACT(D196,"SECURITY / TRUST CENTER"),EXACT(D196,"IMPLEMENTATION / DOCUMENTATION"),EXACT(D196,"MARKETPLACE / DIRECTORY"),EXACT(D196,"BUYER / SALES EVIDENCE"),EXACT(D196,"REVIEW / COMMUNITY"),EXACT(D196,"AUTHORITY / STANDARD"),EXACT(D196,"INTERNAL DECISION RECORD")),"VALID","INVALID"))</x:f>
      </x:c>
      <x:c r="N196" s="25" t="str">
        <x:f>IF(F196="","",IF(OR(EXACT(F196,"OBSERVED"),EXACT(F196,"INFERRED"),EXACT(F196,"UNRESOLVED")),"VALID","INVALID"))</x:f>
      </x:c>
      <x:c r="O196" s="25" t="str">
        <x:f>IF(G196="","",IF(OR(EXACT(G196,"CURRENT"),EXACT(G196,"STALE"),EXACT(G196,"NOT CHECKED")),"VALID","INVALID"))</x:f>
      </x:c>
      <x:c r="P196" s="25" t="str">
        <x:f>IF(H196="","",IF(OR(EXACT(H196,"MATCH"),EXACT(H196,"PARTIAL"),EXACT(H196,"NO"),EXACT(H196,"UNKNOWN"),EXACT(H196,"NOT APPLICABLE")),"VALID","INVALID"))</x:f>
      </x:c>
      <x:c r="Q196" s="25" t="str">
        <x:f>IF(A196="","",IF(COUNTIF($A$6:$A$205,A196)&gt;1,"INVALID - DUPLICATE ID",IF(AND(B196&lt;&gt;"",E196&lt;&gt;"",I196&lt;&gt;"",J196&lt;&gt;"",K196&lt;&gt;"",L196="VALID",M196="VALID",N196="VALID",O196="VALID",P196="VALID"),"VALID","INVALID - CONTROL / MISSING")))</x:f>
      </x:c>
    </x:row>
    <x:row r="197">
      <x:c r="A197" s="21"/>
      <x:c r="B197" s="21"/>
      <x:c r="C197" s="21"/>
      <x:c r="D197" s="21"/>
      <x:c r="E197" s="21"/>
      <x:c r="F197" s="21"/>
      <x:c r="G197" s="21"/>
      <x:c r="H197" s="21"/>
      <x:c r="I197" s="21"/>
      <x:c r="J197" s="21"/>
      <x:c r="K197" s="21"/>
      <x:c r="L197" s="25" t="str">
        <x:f>IF(C197="","",IF(OR(EXACT(C197,"BUYER"),EXACT(C197,"MATERIAL JOB"),EXACT(C197,"BUYING STAGE"),EXACT(C197,"IMPLEMENTATION"),EXACT(C197,"SECURITY / PROCUREMENT"),EXACT(C197,"SWITCHING / EXIT")),"VALID","INVALID"))</x:f>
      </x:c>
      <x:c r="M197" s="25" t="str">
        <x:f>IF(D197="","",IF(OR(EXACT(D197,"FIRST-PARTY PRODUCT PAGE"),EXACT(D197,"PRICING / CONTRACT"),EXACT(D197,"SECURITY / TRUST CENTER"),EXACT(D197,"IMPLEMENTATION / DOCUMENTATION"),EXACT(D197,"MARKETPLACE / DIRECTORY"),EXACT(D197,"BUYER / SALES EVIDENCE"),EXACT(D197,"REVIEW / COMMUNITY"),EXACT(D197,"AUTHORITY / STANDARD"),EXACT(D197,"INTERNAL DECISION RECORD")),"VALID","INVALID"))</x:f>
      </x:c>
      <x:c r="N197" s="25" t="str">
        <x:f>IF(F197="","",IF(OR(EXACT(F197,"OBSERVED"),EXACT(F197,"INFERRED"),EXACT(F197,"UNRESOLVED")),"VALID","INVALID"))</x:f>
      </x:c>
      <x:c r="O197" s="25" t="str">
        <x:f>IF(G197="","",IF(OR(EXACT(G197,"CURRENT"),EXACT(G197,"STALE"),EXACT(G197,"NOT CHECKED")),"VALID","INVALID"))</x:f>
      </x:c>
      <x:c r="P197" s="25" t="str">
        <x:f>IF(H197="","",IF(OR(EXACT(H197,"MATCH"),EXACT(H197,"PARTIAL"),EXACT(H197,"NO"),EXACT(H197,"UNKNOWN"),EXACT(H197,"NOT APPLICABLE")),"VALID","INVALID"))</x:f>
      </x:c>
      <x:c r="Q197" s="25" t="str">
        <x:f>IF(A197="","",IF(COUNTIF($A$6:$A$205,A197)&gt;1,"INVALID - DUPLICATE ID",IF(AND(B197&lt;&gt;"",E197&lt;&gt;"",I197&lt;&gt;"",J197&lt;&gt;"",K197&lt;&gt;"",L197="VALID",M197="VALID",N197="VALID",O197="VALID",P197="VALID"),"VALID","INVALID - CONTROL / MISSING")))</x:f>
      </x:c>
    </x:row>
    <x:row r="198">
      <x:c r="A198" s="21"/>
      <x:c r="B198" s="21"/>
      <x:c r="C198" s="21"/>
      <x:c r="D198" s="21"/>
      <x:c r="E198" s="21"/>
      <x:c r="F198" s="21"/>
      <x:c r="G198" s="21"/>
      <x:c r="H198" s="21"/>
      <x:c r="I198" s="21"/>
      <x:c r="J198" s="21"/>
      <x:c r="K198" s="21"/>
      <x:c r="L198" s="25" t="str">
        <x:f>IF(C198="","",IF(OR(EXACT(C198,"BUYER"),EXACT(C198,"MATERIAL JOB"),EXACT(C198,"BUYING STAGE"),EXACT(C198,"IMPLEMENTATION"),EXACT(C198,"SECURITY / PROCUREMENT"),EXACT(C198,"SWITCHING / EXIT")),"VALID","INVALID"))</x:f>
      </x:c>
      <x:c r="M198" s="25" t="str">
        <x:f>IF(D198="","",IF(OR(EXACT(D198,"FIRST-PARTY PRODUCT PAGE"),EXACT(D198,"PRICING / CONTRACT"),EXACT(D198,"SECURITY / TRUST CENTER"),EXACT(D198,"IMPLEMENTATION / DOCUMENTATION"),EXACT(D198,"MARKETPLACE / DIRECTORY"),EXACT(D198,"BUYER / SALES EVIDENCE"),EXACT(D198,"REVIEW / COMMUNITY"),EXACT(D198,"AUTHORITY / STANDARD"),EXACT(D198,"INTERNAL DECISION RECORD")),"VALID","INVALID"))</x:f>
      </x:c>
      <x:c r="N198" s="25" t="str">
        <x:f>IF(F198="","",IF(OR(EXACT(F198,"OBSERVED"),EXACT(F198,"INFERRED"),EXACT(F198,"UNRESOLVED")),"VALID","INVALID"))</x:f>
      </x:c>
      <x:c r="O198" s="25" t="str">
        <x:f>IF(G198="","",IF(OR(EXACT(G198,"CURRENT"),EXACT(G198,"STALE"),EXACT(G198,"NOT CHECKED")),"VALID","INVALID"))</x:f>
      </x:c>
      <x:c r="P198" s="25" t="str">
        <x:f>IF(H198="","",IF(OR(EXACT(H198,"MATCH"),EXACT(H198,"PARTIAL"),EXACT(H198,"NO"),EXACT(H198,"UNKNOWN"),EXACT(H198,"NOT APPLICABLE")),"VALID","INVALID"))</x:f>
      </x:c>
      <x:c r="Q198" s="25" t="str">
        <x:f>IF(A198="","",IF(COUNTIF($A$6:$A$205,A198)&gt;1,"INVALID - DUPLICATE ID",IF(AND(B198&lt;&gt;"",E198&lt;&gt;"",I198&lt;&gt;"",J198&lt;&gt;"",K198&lt;&gt;"",L198="VALID",M198="VALID",N198="VALID",O198="VALID",P198="VALID"),"VALID","INVALID - CONTROL / MISSING")))</x:f>
      </x:c>
    </x:row>
    <x:row r="199">
      <x:c r="A199" s="21"/>
      <x:c r="B199" s="21"/>
      <x:c r="C199" s="21"/>
      <x:c r="D199" s="21"/>
      <x:c r="E199" s="21"/>
      <x:c r="F199" s="21"/>
      <x:c r="G199" s="21"/>
      <x:c r="H199" s="21"/>
      <x:c r="I199" s="21"/>
      <x:c r="J199" s="21"/>
      <x:c r="K199" s="21"/>
      <x:c r="L199" s="25" t="str">
        <x:f>IF(C199="","",IF(OR(EXACT(C199,"BUYER"),EXACT(C199,"MATERIAL JOB"),EXACT(C199,"BUYING STAGE"),EXACT(C199,"IMPLEMENTATION"),EXACT(C199,"SECURITY / PROCUREMENT"),EXACT(C199,"SWITCHING / EXIT")),"VALID","INVALID"))</x:f>
      </x:c>
      <x:c r="M199" s="25" t="str">
        <x:f>IF(D199="","",IF(OR(EXACT(D199,"FIRST-PARTY PRODUCT PAGE"),EXACT(D199,"PRICING / CONTRACT"),EXACT(D199,"SECURITY / TRUST CENTER"),EXACT(D199,"IMPLEMENTATION / DOCUMENTATION"),EXACT(D199,"MARKETPLACE / DIRECTORY"),EXACT(D199,"BUYER / SALES EVIDENCE"),EXACT(D199,"REVIEW / COMMUNITY"),EXACT(D199,"AUTHORITY / STANDARD"),EXACT(D199,"INTERNAL DECISION RECORD")),"VALID","INVALID"))</x:f>
      </x:c>
      <x:c r="N199" s="25" t="str">
        <x:f>IF(F199="","",IF(OR(EXACT(F199,"OBSERVED"),EXACT(F199,"INFERRED"),EXACT(F199,"UNRESOLVED")),"VALID","INVALID"))</x:f>
      </x:c>
      <x:c r="O199" s="25" t="str">
        <x:f>IF(G199="","",IF(OR(EXACT(G199,"CURRENT"),EXACT(G199,"STALE"),EXACT(G199,"NOT CHECKED")),"VALID","INVALID"))</x:f>
      </x:c>
      <x:c r="P199" s="25" t="str">
        <x:f>IF(H199="","",IF(OR(EXACT(H199,"MATCH"),EXACT(H199,"PARTIAL"),EXACT(H199,"NO"),EXACT(H199,"UNKNOWN"),EXACT(H199,"NOT APPLICABLE")),"VALID","INVALID"))</x:f>
      </x:c>
      <x:c r="Q199" s="25" t="str">
        <x:f>IF(A199="","",IF(COUNTIF($A$6:$A$205,A199)&gt;1,"INVALID - DUPLICATE ID",IF(AND(B199&lt;&gt;"",E199&lt;&gt;"",I199&lt;&gt;"",J199&lt;&gt;"",K199&lt;&gt;"",L199="VALID",M199="VALID",N199="VALID",O199="VALID",P199="VALID"),"VALID","INVALID - CONTROL / MISSING")))</x:f>
      </x:c>
    </x:row>
    <x:row r="200">
      <x:c r="A200" s="21"/>
      <x:c r="B200" s="21"/>
      <x:c r="C200" s="21"/>
      <x:c r="D200" s="21"/>
      <x:c r="E200" s="21"/>
      <x:c r="F200" s="21"/>
      <x:c r="G200" s="21"/>
      <x:c r="H200" s="21"/>
      <x:c r="I200" s="21"/>
      <x:c r="J200" s="21"/>
      <x:c r="K200" s="21"/>
      <x:c r="L200" s="25" t="str">
        <x:f>IF(C200="","",IF(OR(EXACT(C200,"BUYER"),EXACT(C200,"MATERIAL JOB"),EXACT(C200,"BUYING STAGE"),EXACT(C200,"IMPLEMENTATION"),EXACT(C200,"SECURITY / PROCUREMENT"),EXACT(C200,"SWITCHING / EXIT")),"VALID","INVALID"))</x:f>
      </x:c>
      <x:c r="M200" s="25" t="str">
        <x:f>IF(D200="","",IF(OR(EXACT(D200,"FIRST-PARTY PRODUCT PAGE"),EXACT(D200,"PRICING / CONTRACT"),EXACT(D200,"SECURITY / TRUST CENTER"),EXACT(D200,"IMPLEMENTATION / DOCUMENTATION"),EXACT(D200,"MARKETPLACE / DIRECTORY"),EXACT(D200,"BUYER / SALES EVIDENCE"),EXACT(D200,"REVIEW / COMMUNITY"),EXACT(D200,"AUTHORITY / STANDARD"),EXACT(D200,"INTERNAL DECISION RECORD")),"VALID","INVALID"))</x:f>
      </x:c>
      <x:c r="N200" s="25" t="str">
        <x:f>IF(F200="","",IF(OR(EXACT(F200,"OBSERVED"),EXACT(F200,"INFERRED"),EXACT(F200,"UNRESOLVED")),"VALID","INVALID"))</x:f>
      </x:c>
      <x:c r="O200" s="25" t="str">
        <x:f>IF(G200="","",IF(OR(EXACT(G200,"CURRENT"),EXACT(G200,"STALE"),EXACT(G200,"NOT CHECKED")),"VALID","INVALID"))</x:f>
      </x:c>
      <x:c r="P200" s="25" t="str">
        <x:f>IF(H200="","",IF(OR(EXACT(H200,"MATCH"),EXACT(H200,"PARTIAL"),EXACT(H200,"NO"),EXACT(H200,"UNKNOWN"),EXACT(H200,"NOT APPLICABLE")),"VALID","INVALID"))</x:f>
      </x:c>
      <x:c r="Q200" s="25" t="str">
        <x:f>IF(A200="","",IF(COUNTIF($A$6:$A$205,A200)&gt;1,"INVALID - DUPLICATE ID",IF(AND(B200&lt;&gt;"",E200&lt;&gt;"",I200&lt;&gt;"",J200&lt;&gt;"",K200&lt;&gt;"",L200="VALID",M200="VALID",N200="VALID",O200="VALID",P200="VALID"),"VALID","INVALID - CONTROL / MISSING")))</x:f>
      </x:c>
    </x:row>
    <x:row r="201">
      <x:c r="A201" s="21"/>
      <x:c r="B201" s="21"/>
      <x:c r="C201" s="21"/>
      <x:c r="D201" s="21"/>
      <x:c r="E201" s="21"/>
      <x:c r="F201" s="21"/>
      <x:c r="G201" s="21"/>
      <x:c r="H201" s="21"/>
      <x:c r="I201" s="21"/>
      <x:c r="J201" s="21"/>
      <x:c r="K201" s="21"/>
      <x:c r="L201" s="25" t="str">
        <x:f>IF(C201="","",IF(OR(EXACT(C201,"BUYER"),EXACT(C201,"MATERIAL JOB"),EXACT(C201,"BUYING STAGE"),EXACT(C201,"IMPLEMENTATION"),EXACT(C201,"SECURITY / PROCUREMENT"),EXACT(C201,"SWITCHING / EXIT")),"VALID","INVALID"))</x:f>
      </x:c>
      <x:c r="M201" s="25" t="str">
        <x:f>IF(D201="","",IF(OR(EXACT(D201,"FIRST-PARTY PRODUCT PAGE"),EXACT(D201,"PRICING / CONTRACT"),EXACT(D201,"SECURITY / TRUST CENTER"),EXACT(D201,"IMPLEMENTATION / DOCUMENTATION"),EXACT(D201,"MARKETPLACE / DIRECTORY"),EXACT(D201,"BUYER / SALES EVIDENCE"),EXACT(D201,"REVIEW / COMMUNITY"),EXACT(D201,"AUTHORITY / STANDARD"),EXACT(D201,"INTERNAL DECISION RECORD")),"VALID","INVALID"))</x:f>
      </x:c>
      <x:c r="N201" s="25" t="str">
        <x:f>IF(F201="","",IF(OR(EXACT(F201,"OBSERVED"),EXACT(F201,"INFERRED"),EXACT(F201,"UNRESOLVED")),"VALID","INVALID"))</x:f>
      </x:c>
      <x:c r="O201" s="25" t="str">
        <x:f>IF(G201="","",IF(OR(EXACT(G201,"CURRENT"),EXACT(G201,"STALE"),EXACT(G201,"NOT CHECKED")),"VALID","INVALID"))</x:f>
      </x:c>
      <x:c r="P201" s="25" t="str">
        <x:f>IF(H201="","",IF(OR(EXACT(H201,"MATCH"),EXACT(H201,"PARTIAL"),EXACT(H201,"NO"),EXACT(H201,"UNKNOWN"),EXACT(H201,"NOT APPLICABLE")),"VALID","INVALID"))</x:f>
      </x:c>
      <x:c r="Q201" s="25" t="str">
        <x:f>IF(A201="","",IF(COUNTIF($A$6:$A$205,A201)&gt;1,"INVALID - DUPLICATE ID",IF(AND(B201&lt;&gt;"",E201&lt;&gt;"",I201&lt;&gt;"",J201&lt;&gt;"",K201&lt;&gt;"",L201="VALID",M201="VALID",N201="VALID",O201="VALID",P201="VALID"),"VALID","INVALID - CONTROL / MISSING")))</x:f>
      </x:c>
    </x:row>
    <x:row r="202">
      <x:c r="A202" s="21"/>
      <x:c r="B202" s="21"/>
      <x:c r="C202" s="21"/>
      <x:c r="D202" s="21"/>
      <x:c r="E202" s="21"/>
      <x:c r="F202" s="21"/>
      <x:c r="G202" s="21"/>
      <x:c r="H202" s="21"/>
      <x:c r="I202" s="21"/>
      <x:c r="J202" s="21"/>
      <x:c r="K202" s="21"/>
      <x:c r="L202" s="25" t="str">
        <x:f>IF(C202="","",IF(OR(EXACT(C202,"BUYER"),EXACT(C202,"MATERIAL JOB"),EXACT(C202,"BUYING STAGE"),EXACT(C202,"IMPLEMENTATION"),EXACT(C202,"SECURITY / PROCUREMENT"),EXACT(C202,"SWITCHING / EXIT")),"VALID","INVALID"))</x:f>
      </x:c>
      <x:c r="M202" s="25" t="str">
        <x:f>IF(D202="","",IF(OR(EXACT(D202,"FIRST-PARTY PRODUCT PAGE"),EXACT(D202,"PRICING / CONTRACT"),EXACT(D202,"SECURITY / TRUST CENTER"),EXACT(D202,"IMPLEMENTATION / DOCUMENTATION"),EXACT(D202,"MARKETPLACE / DIRECTORY"),EXACT(D202,"BUYER / SALES EVIDENCE"),EXACT(D202,"REVIEW / COMMUNITY"),EXACT(D202,"AUTHORITY / STANDARD"),EXACT(D202,"INTERNAL DECISION RECORD")),"VALID","INVALID"))</x:f>
      </x:c>
      <x:c r="N202" s="25" t="str">
        <x:f>IF(F202="","",IF(OR(EXACT(F202,"OBSERVED"),EXACT(F202,"INFERRED"),EXACT(F202,"UNRESOLVED")),"VALID","INVALID"))</x:f>
      </x:c>
      <x:c r="O202" s="25" t="str">
        <x:f>IF(G202="","",IF(OR(EXACT(G202,"CURRENT"),EXACT(G202,"STALE"),EXACT(G202,"NOT CHECKED")),"VALID","INVALID"))</x:f>
      </x:c>
      <x:c r="P202" s="25" t="str">
        <x:f>IF(H202="","",IF(OR(EXACT(H202,"MATCH"),EXACT(H202,"PARTIAL"),EXACT(H202,"NO"),EXACT(H202,"UNKNOWN"),EXACT(H202,"NOT APPLICABLE")),"VALID","INVALID"))</x:f>
      </x:c>
      <x:c r="Q202" s="25" t="str">
        <x:f>IF(A202="","",IF(COUNTIF($A$6:$A$205,A202)&gt;1,"INVALID - DUPLICATE ID",IF(AND(B202&lt;&gt;"",E202&lt;&gt;"",I202&lt;&gt;"",J202&lt;&gt;"",K202&lt;&gt;"",L202="VALID",M202="VALID",N202="VALID",O202="VALID",P202="VALID"),"VALID","INVALID - CONTROL / MISSING")))</x:f>
      </x:c>
    </x:row>
    <x:row r="203">
      <x:c r="A203" s="21"/>
      <x:c r="B203" s="21"/>
      <x:c r="C203" s="21"/>
      <x:c r="D203" s="21"/>
      <x:c r="E203" s="21"/>
      <x:c r="F203" s="21"/>
      <x:c r="G203" s="21"/>
      <x:c r="H203" s="21"/>
      <x:c r="I203" s="21"/>
      <x:c r="J203" s="21"/>
      <x:c r="K203" s="21"/>
      <x:c r="L203" s="25" t="str">
        <x:f>IF(C203="","",IF(OR(EXACT(C203,"BUYER"),EXACT(C203,"MATERIAL JOB"),EXACT(C203,"BUYING STAGE"),EXACT(C203,"IMPLEMENTATION"),EXACT(C203,"SECURITY / PROCUREMENT"),EXACT(C203,"SWITCHING / EXIT")),"VALID","INVALID"))</x:f>
      </x:c>
      <x:c r="M203" s="25" t="str">
        <x:f>IF(D203="","",IF(OR(EXACT(D203,"FIRST-PARTY PRODUCT PAGE"),EXACT(D203,"PRICING / CONTRACT"),EXACT(D203,"SECURITY / TRUST CENTER"),EXACT(D203,"IMPLEMENTATION / DOCUMENTATION"),EXACT(D203,"MARKETPLACE / DIRECTORY"),EXACT(D203,"BUYER / SALES EVIDENCE"),EXACT(D203,"REVIEW / COMMUNITY"),EXACT(D203,"AUTHORITY / STANDARD"),EXACT(D203,"INTERNAL DECISION RECORD")),"VALID","INVALID"))</x:f>
      </x:c>
      <x:c r="N203" s="25" t="str">
        <x:f>IF(F203="","",IF(OR(EXACT(F203,"OBSERVED"),EXACT(F203,"INFERRED"),EXACT(F203,"UNRESOLVED")),"VALID","INVALID"))</x:f>
      </x:c>
      <x:c r="O203" s="25" t="str">
        <x:f>IF(G203="","",IF(OR(EXACT(G203,"CURRENT"),EXACT(G203,"STALE"),EXACT(G203,"NOT CHECKED")),"VALID","INVALID"))</x:f>
      </x:c>
      <x:c r="P203" s="25" t="str">
        <x:f>IF(H203="","",IF(OR(EXACT(H203,"MATCH"),EXACT(H203,"PARTIAL"),EXACT(H203,"NO"),EXACT(H203,"UNKNOWN"),EXACT(H203,"NOT APPLICABLE")),"VALID","INVALID"))</x:f>
      </x:c>
      <x:c r="Q203" s="25" t="str">
        <x:f>IF(A203="","",IF(COUNTIF($A$6:$A$205,A203)&gt;1,"INVALID - DUPLICATE ID",IF(AND(B203&lt;&gt;"",E203&lt;&gt;"",I203&lt;&gt;"",J203&lt;&gt;"",K203&lt;&gt;"",L203="VALID",M203="VALID",N203="VALID",O203="VALID",P203="VALID"),"VALID","INVALID - CONTROL / MISSING")))</x:f>
      </x:c>
    </x:row>
    <x:row r="204">
      <x:c r="A204" s="21"/>
      <x:c r="B204" s="21"/>
      <x:c r="C204" s="21"/>
      <x:c r="D204" s="21"/>
      <x:c r="E204" s="21"/>
      <x:c r="F204" s="21"/>
      <x:c r="G204" s="21"/>
      <x:c r="H204" s="21"/>
      <x:c r="I204" s="21"/>
      <x:c r="J204" s="21"/>
      <x:c r="K204" s="21"/>
      <x:c r="L204" s="25" t="str">
        <x:f>IF(C204="","",IF(OR(EXACT(C204,"BUYER"),EXACT(C204,"MATERIAL JOB"),EXACT(C204,"BUYING STAGE"),EXACT(C204,"IMPLEMENTATION"),EXACT(C204,"SECURITY / PROCUREMENT"),EXACT(C204,"SWITCHING / EXIT")),"VALID","INVALID"))</x:f>
      </x:c>
      <x:c r="M204" s="25" t="str">
        <x:f>IF(D204="","",IF(OR(EXACT(D204,"FIRST-PARTY PRODUCT PAGE"),EXACT(D204,"PRICING / CONTRACT"),EXACT(D204,"SECURITY / TRUST CENTER"),EXACT(D204,"IMPLEMENTATION / DOCUMENTATION"),EXACT(D204,"MARKETPLACE / DIRECTORY"),EXACT(D204,"BUYER / SALES EVIDENCE"),EXACT(D204,"REVIEW / COMMUNITY"),EXACT(D204,"AUTHORITY / STANDARD"),EXACT(D204,"INTERNAL DECISION RECORD")),"VALID","INVALID"))</x:f>
      </x:c>
      <x:c r="N204" s="25" t="str">
        <x:f>IF(F204="","",IF(OR(EXACT(F204,"OBSERVED"),EXACT(F204,"INFERRED"),EXACT(F204,"UNRESOLVED")),"VALID","INVALID"))</x:f>
      </x:c>
      <x:c r="O204" s="25" t="str">
        <x:f>IF(G204="","",IF(OR(EXACT(G204,"CURRENT"),EXACT(G204,"STALE"),EXACT(G204,"NOT CHECKED")),"VALID","INVALID"))</x:f>
      </x:c>
      <x:c r="P204" s="25" t="str">
        <x:f>IF(H204="","",IF(OR(EXACT(H204,"MATCH"),EXACT(H204,"PARTIAL"),EXACT(H204,"NO"),EXACT(H204,"UNKNOWN"),EXACT(H204,"NOT APPLICABLE")),"VALID","INVALID"))</x:f>
      </x:c>
      <x:c r="Q204" s="25" t="str">
        <x:f>IF(A204="","",IF(COUNTIF($A$6:$A$205,A204)&gt;1,"INVALID - DUPLICATE ID",IF(AND(B204&lt;&gt;"",E204&lt;&gt;"",I204&lt;&gt;"",J204&lt;&gt;"",K204&lt;&gt;"",L204="VALID",M204="VALID",N204="VALID",O204="VALID",P204="VALID"),"VALID","INVALID - CONTROL / MISSING")))</x:f>
      </x:c>
    </x:row>
    <x:row r="205">
      <x:c r="A205" s="21"/>
      <x:c r="B205" s="21"/>
      <x:c r="C205" s="21"/>
      <x:c r="D205" s="21"/>
      <x:c r="E205" s="21"/>
      <x:c r="F205" s="21"/>
      <x:c r="G205" s="21"/>
      <x:c r="H205" s="21"/>
      <x:c r="I205" s="21"/>
      <x:c r="J205" s="21"/>
      <x:c r="K205" s="21"/>
      <x:c r="L205" s="25" t="str">
        <x:f>IF(C205="","",IF(OR(EXACT(C205,"BUYER"),EXACT(C205,"MATERIAL JOB"),EXACT(C205,"BUYING STAGE"),EXACT(C205,"IMPLEMENTATION"),EXACT(C205,"SECURITY / PROCUREMENT"),EXACT(C205,"SWITCHING / EXIT")),"VALID","INVALID"))</x:f>
      </x:c>
      <x:c r="M205" s="25" t="str">
        <x:f>IF(D205="","",IF(OR(EXACT(D205,"FIRST-PARTY PRODUCT PAGE"),EXACT(D205,"PRICING / CONTRACT"),EXACT(D205,"SECURITY / TRUST CENTER"),EXACT(D205,"IMPLEMENTATION / DOCUMENTATION"),EXACT(D205,"MARKETPLACE / DIRECTORY"),EXACT(D205,"BUYER / SALES EVIDENCE"),EXACT(D205,"REVIEW / COMMUNITY"),EXACT(D205,"AUTHORITY / STANDARD"),EXACT(D205,"INTERNAL DECISION RECORD")),"VALID","INVALID"))</x:f>
      </x:c>
      <x:c r="N205" s="25" t="str">
        <x:f>IF(F205="","",IF(OR(EXACT(F205,"OBSERVED"),EXACT(F205,"INFERRED"),EXACT(F205,"UNRESOLVED")),"VALID","INVALID"))</x:f>
      </x:c>
      <x:c r="O205" s="25" t="str">
        <x:f>IF(G205="","",IF(OR(EXACT(G205,"CURRENT"),EXACT(G205,"STALE"),EXACT(G205,"NOT CHECKED")),"VALID","INVALID"))</x:f>
      </x:c>
      <x:c r="P205" s="25" t="str">
        <x:f>IF(H205="","",IF(OR(EXACT(H205,"MATCH"),EXACT(H205,"PARTIAL"),EXACT(H205,"NO"),EXACT(H205,"UNKNOWN"),EXACT(H205,"NOT APPLICABLE")),"VALID","INVALID"))</x:f>
      </x:c>
      <x:c r="Q205" s="25" t="str">
        <x:f>IF(A205="","",IF(COUNTIF($A$6:$A$205,A205)&gt;1,"INVALID - DUPLICATE ID",IF(AND(B205&lt;&gt;"",E205&lt;&gt;"",I205&lt;&gt;"",J205&lt;&gt;"",K205&lt;&gt;"",L205="VALID",M205="VALID",N205="VALID",O205="VALID",P205="VALID"),"VALID","INVALID - CONTROL / MISSING")))</x:f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8" hidden="0" customWidth="1"/>
    <x:col min="3" max="3" width="30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22" hidden="0" customWidth="1"/>
    <x:col min="11" max="11" width="26" hidden="0" customWidth="1"/>
    <x:col min="12" max="12" width="18" hidden="0" customWidth="1"/>
    <x:col min="19" max="19" width="28" hidden="0" customWidth="1"/>
    <x:col min="20" max="20" width="18" hidden="0" customWidth="1"/>
    <x:col min="21" max="21" width="48" hidden="0" customWidth="1"/>
    <x:col min="22" max="22" width="42" hidden="0" customWidth="1"/>
  </x:cols>
  <x:sheetData>
    <x:row r="1">
      <x:c r="A1" s="4" t="str">
        <x:v>Candidate ID</x:v>
      </x:c>
      <x:c r="B1" s="4" t="str">
        <x:v>Candidate / archetype</x:v>
      </x:c>
      <x:c r="C1" s="4" t="str">
        <x:v>Entity type</x:v>
      </x:c>
      <x:c r="D1" s="4" t="str">
        <x:v>Buyer evidence</x:v>
      </x:c>
      <x:c r="E1" s="4" t="str">
        <x:v>Job evidence</x:v>
      </x:c>
      <x:c r="F1" s="4" t="str">
        <x:v>Stage evidence</x:v>
      </x:c>
      <x:c r="G1" s="4" t="str">
        <x:v>Implementation evidence</x:v>
      </x:c>
      <x:c r="H1" s="4" t="str">
        <x:v>Security evidence</x:v>
      </x:c>
      <x:c r="I1" s="4" t="str">
        <x:v>Switching evidence</x:v>
      </x:c>
      <x:c r="J1" s="4" t="str">
        <x:v>Owner</x:v>
      </x:c>
      <x:c r="K1" s="4" t="str">
        <x:v>Control status</x:v>
      </x:c>
      <x:c r="L1" s="4" t="str">
        <x:v>Evidence readiness</x:v>
      </x:c>
      <x:c r="M1" s="4" t="str">
        <x:v>Buyer fit</x:v>
      </x:c>
      <x:c r="N1" s="4" t="str">
        <x:v>Job fit</x:v>
      </x:c>
      <x:c r="O1" s="4" t="str">
        <x:v>Stage fit</x:v>
      </x:c>
      <x:c r="P1" s="4" t="str">
        <x:v>Implementation fit</x:v>
      </x:c>
      <x:c r="Q1" s="4" t="str">
        <x:v>Security/procurement fit</x:v>
      </x:c>
      <x:c r="R1" s="4" t="str">
        <x:v>Switching fit</x:v>
      </x:c>
      <x:c r="S1" s="4" t="str">
        <x:v>Suggested role</x:v>
      </x:c>
      <x:c r="T1" s="4" t="str">
        <x:v>Role readiness</x:v>
      </x:c>
      <x:c r="U1" s="4" t="str">
        <x:v>Prohibited inference</x:v>
      </x:c>
      <x:c r="V1" s="4" t="str">
        <x:v>Reopen trigger</x:v>
      </x:c>
      <x:c r="W1" s="4" t="str">
        <x:v>Entity helper</x:v>
      </x:c>
      <x:c r="X1" s="4" t="str">
        <x:v>Core-fit helper</x:v>
      </x:c>
      <x:c r="Y1" s="4" t="str">
        <x:v>Adoption helper</x:v>
      </x:c>
    </x:row>
    <x:row r="6">
      <x:c r="A6" s="21" t="str">
        <x:v>A01</x:v>
      </x:c>
      <x:c r="B6" s="21" t="str">
        <x:v>Regulated-workflow specialist</x:v>
      </x:c>
      <x:c r="C6" s="21" t="str">
        <x:v>SOFTWARE PRODUCT</x:v>
      </x:c>
      <x:c r="D6" s="21" t="str">
        <x:v>E001</x:v>
      </x:c>
      <x:c r="E6" s="21" t="str">
        <x:v>E002</x:v>
      </x:c>
      <x:c r="F6" s="21" t="str">
        <x:v>E003</x:v>
      </x:c>
      <x:c r="G6" s="21" t="str">
        <x:v>E004</x:v>
      </x:c>
      <x:c r="H6" s="21" t="str">
        <x:v>E005</x:v>
      </x:c>
      <x:c r="I6" s="21" t="str">
        <x:v>E006</x:v>
      </x:c>
      <x:c r="J6" s="21" t="str">
        <x:v>Founder / reviewer</x:v>
      </x:c>
      <x:c r="K6" s="25" t="str">
        <x:f>IF(A6="","",IF(COUNTIF($A$6:$A$205,A6)&gt;1,"INVALID - DUPLICATE ID",IF(AND(OR(EXACT(C6,"SOFTWARE PRODUCT"),EXACT(C6,"MARKETPLACE / INTERMEDIARY"),EXACT(C6,"CONSULTANCY / SERVICE"),EXACT(C6,"AUTHORITY / STANDARD"),EXACT(C6,"IN-HOUSE / DO NOTHING")),COUNTIFS(EVIDENCE_PACKET!$A$6:$A$205,D6,EVIDENCE_PACKET!$B$6:$B$205,A6,EVIDENCE_PACKET!$C$6:$C$205,"BUYER",EVIDENCE_PACKET!$Q$6:$Q$205,"VALID")=1,COUNTIFS(EVIDENCE_PACKET!$A$6:$A$205,E6,EVIDENCE_PACKET!$B$6:$B$205,A6,EVIDENCE_PACKET!$C$6:$C$205,"MATERIAL JOB",EVIDENCE_PACKET!$Q$6:$Q$205,"VALID")=1,COUNTIFS(EVIDENCE_PACKET!$A$6:$A$205,F6,EVIDENCE_PACKET!$B$6:$B$205,A6,EVIDENCE_PACKET!$C$6:$C$205,"BUYING STAGE",EVIDENCE_PACKET!$Q$6:$Q$205,"VALID")=1,COUNTIFS(EVIDENCE_PACKET!$A$6:$A$205,G6,EVIDENCE_PACKET!$B$6:$B$205,A6,EVIDENCE_PACKET!$C$6:$C$205,"IMPLEMENTATION",EVIDENCE_PACKET!$Q$6:$Q$205,"VALID")=1,COUNTIFS(EVIDENCE_PACKET!$A$6:$A$205,H6,EVIDENCE_PACKET!$B$6:$B$205,A6,EVIDENCE_PACKET!$C$6:$C$205,"SECURITY / PROCUREMENT",EVIDENCE_PACKET!$Q$6:$Q$205,"VALID")=1,COUNTIFS(EVIDENCE_PACKET!$A$6:$A$205,I6,EVIDENCE_PACKET!$B$6:$B$205,A6,EVIDENCE_PACKET!$C$6:$C$205,"SWITCHING / EXIT",EVIDENCE_PACKET!$Q$6:$Q$205,"VALID")=1,COUNTIF(D6:I6,D6)=1,COUNTIF(D6:I6,E6)=1,COUNTIF(D6:I6,F6)=1,COUNTIF(D6:I6,G6)=1,COUNTIF(D6:I6,H6)=1,COUNTIF(D6:I6,I6)=1,J6&lt;&gt;""),"VALID","INVALID - CONTROL / EVIDENCE")))</x:f>
        <x:v>VALID</x:v>
      </x:c>
      <x:c r="L6" s="25" t="str">
        <x:f>IF(A6="","",IF(K6&lt;&gt;"VALID","BLOCKED",IF(AND(INDEX(EVIDENCE_PACKET!$F$6:$F$205,MATCH(D6,EVIDENCE_PACKET!$A$6:$A$205,0))="OBSERVED",INDEX(EVIDENCE_PACKET!$G$6:$G$205,MATCH(D6,EVIDENCE_PACKET!$A$6:$A$205,0))="CURRENT",INDEX(EVIDENCE_PACKET!$F$6:$F$205,MATCH(E6,EVIDENCE_PACKET!$A$6:$A$205,0))="OBSERVED",INDEX(EVIDENCE_PACKET!$G$6:$G$205,MATCH(E6,EVIDENCE_PACKET!$A$6:$A$205,0))="CURRENT",INDEX(EVIDENCE_PACKET!$F$6:$F$205,MATCH(F6,EVIDENCE_PACKET!$A$6:$A$205,0))="OBSERVED",INDEX(EVIDENCE_PACKET!$G$6:$G$205,MATCH(F6,EVIDENCE_PACKET!$A$6:$A$205,0))="CURRENT",INDEX(EVIDENCE_PACKET!$F$6:$F$205,MATCH(G6,EVIDENCE_PACKET!$A$6:$A$205,0))="OBSERVED",INDEX(EVIDENCE_PACKET!$G$6:$G$205,MATCH(G6,EVIDENCE_PACKET!$A$6:$A$205,0))="CURRENT",INDEX(EVIDENCE_PACKET!$F$6:$F$205,MATCH(H6,EVIDENCE_PACKET!$A$6:$A$205,0))="OBSERVED",INDEX(EVIDENCE_PACKET!$G$6:$G$205,MATCH(H6,EVIDENCE_PACKET!$A$6:$A$205,0))="CURRENT",INDEX(EVIDENCE_PACKET!$F$6:$F$205,MATCH(I6,EVIDENCE_PACKET!$A$6:$A$205,0))="OBSERVED",INDEX(EVIDENCE_PACKET!$G$6:$G$205,MATCH(I6,EVIDENCE_PACKET!$A$6:$A$205,0))="CURRENT"),"READY","UNRESOLVED")))</x:f>
        <x:v>READY</x:v>
      </x:c>
      <x:c r="M6" s="25" t="str">
        <x:f>IF(A6="","",IF(K6&lt;&gt;"VALID","BLOCKED",INDEX(EVIDENCE_PACKET!$H$6:$H$205,MATCH(D6,EVIDENCE_PACKET!$A$6:$A$205,0))))</x:f>
        <x:v>MATCH</x:v>
      </x:c>
      <x:c r="N6" s="25" t="str">
        <x:f>IF(A6="","",IF(K6&lt;&gt;"VALID","BLOCKED",INDEX(EVIDENCE_PACKET!$H$6:$H$205,MATCH(E6,EVIDENCE_PACKET!$A$6:$A$205,0))))</x:f>
        <x:v>MATCH</x:v>
      </x:c>
      <x:c r="O6" s="25" t="str">
        <x:f>IF(A6="","",IF(K6&lt;&gt;"VALID","BLOCKED",INDEX(EVIDENCE_PACKET!$H$6:$H$205,MATCH(F6,EVIDENCE_PACKET!$A$6:$A$205,0))))</x:f>
        <x:v>MATCH</x:v>
      </x:c>
      <x:c r="P6" s="25" t="str">
        <x:f>IF(A6="","",IF(K6&lt;&gt;"VALID","BLOCKED",INDEX(EVIDENCE_PACKET!$H$6:$H$205,MATCH(G6,EVIDENCE_PACKET!$A$6:$A$205,0))))</x:f>
        <x:v>MATCH</x:v>
      </x:c>
      <x:c r="Q6" s="25" t="str">
        <x:f>IF(A6="","",IF(K6&lt;&gt;"VALID","BLOCKED",INDEX(EVIDENCE_PACKET!$H$6:$H$205,MATCH(H6,EVIDENCE_PACKET!$A$6:$A$205,0))))</x:f>
        <x:v>MATCH</x:v>
      </x:c>
      <x:c r="R6" s="25" t="str">
        <x:f>IF(A6="","",IF(K6&lt;&gt;"VALID","BLOCKED",INDEX(EVIDENCE_PACKET!$H$6:$H$205,MATCH(I6,EVIDENCE_PACKET!$A$6:$A$205,0))))</x:f>
        <x:v>MATCH</x:v>
      </x:c>
      <x:c r="S6" s="25" t="str">
        <x:f>IF(A6="","",IF(K6&lt;&gt;"VALID","BLOCKED",IF(W6&lt;&gt;"SOFTWARE",W6,IF(L6&lt;&gt;"READY","UNRESOLVED",IF(X6="NO","EXCLUDE DIRECT",IF(X6="UNKNOWN","UNRESOLVED",IF(X6="ADJACENT","ADJACENT",IF(Y6="NO","EXCLUDE DIRECT",IF(Y6="UNKNOWN","UNRESOLVED",IF(Y6="MATCH","DIRECT COMPETITOR","CONDITIONAL DIRECT"))))))))))</x:f>
        <x:v>DIRECT COMPETITOR</x:v>
      </x:c>
      <x:c r="T6" s="25" t="str">
        <x:f>IF(A6="","",IF(OR(K6&lt;&gt;"VALID",S6="BLOCKED"),"BLOCKED",IF(AND(OR(S6="DIRECT COMPETITOR",S6="CONDITIONAL DIRECT"),COUNTIFS(CONFLICTS!$B$6:$B$205,A6,CONFLICTS!$H$6:$H$205,"YES",CONFLICTS!$I$6:$I$205,"OPEN",CONFLICTS!$R$6:$R$205,"VALID")&gt;0),"UNRESOLVED",IF(S6="UNRESOLVED","UNRESOLVED","READY"))))</x:f>
        <x:v>READY</x:v>
      </x:c>
      <x:c r="U6" s="25" t="str">
        <x:f>IF(A6="","",IF(S6="DIRECT COMPETITOR","Do not infer superiority, market share, win rate or customer outcomes.",IF(S6="CONDITIONAL DIRECT","Do not present replacement as like-for-like until partial/conflicting adoption dimensions are resolved.",IF(S6="ADJACENT","Do not promote feature/integration overlap into direct competition.",IF(S6="SUBSTITUTE / ALTERNATIVE","Do not force a service/internal route into a software-only matrix.",IF(S6="INTERMEDIARY / DISCOVERY","Do not infer product substitutability from visibility.","Do not promote authority/reference material into the commercial set."))))))</x:f>
        <x:v>Do not infer superiority, market share, win rate or customer outcomes.</x:v>
      </x:c>
      <x:c r="V6" s="25" t="str">
        <x:f>IF(A6="","","Reopen when buyer, job, stage, implementation, security/procurement, switching, pricing/contract or sales evidence changes materially.")</x:f>
        <x:v>Reopen when buyer, job, stage, implementation, security/procurement, switching, pricing/contract or sales evidence changes materially.</x:v>
      </x:c>
      <x:c r="W6" s="25" t="str">
        <x:f>IF(A6="","",IF(C6="SOFTWARE PRODUCT","SOFTWARE",IF(C6="MARKETPLACE / INTERMEDIARY","INTERMEDIARY / DISCOVERY",IF(C6="AUTHORITY / STANDARD","AUTHORITY / REFERENCE","SUBSTITUTE / ALTERNATIVE"))))</x:f>
        <x:v>SOFTWARE</x:v>
      </x:c>
      <x:c r="X6" s="25" t="str">
        <x:f>IF(A6="","",IF(OR(M6="NO",N6="NO",O6="NO"),"NO",IF(OR(M6="UNKNOWN",N6="UNKNOWN",O6="UNKNOWN"),"UNKNOWN",IF(AND(M6="MATCH",N6="MATCH",O6="MATCH"),"CORE MATCH","ADJACENT"))))</x:f>
        <x:v>CORE MATCH</x:v>
      </x:c>
      <x:c r="Y6" s="25" t="str">
        <x:f>IF(A6="","",IF(OR(P6="NO",Q6="NO",R6="NO"),"NO",IF(OR(P6="UNKNOWN",Q6="UNKNOWN",R6="UNKNOWN"),"UNKNOWN",IF(AND(P6="MATCH",Q6="MATCH",R6="MATCH"),"MATCH","PARTIAL"))))</x:f>
        <x:v>MATCH</x:v>
      </x:c>
    </x:row>
    <x:row r="7">
      <x:c r="A7" s="21" t="str">
        <x:v>B02</x:v>
      </x:c>
      <x:c r="B7" s="21" t="str">
        <x:v>Compliance automation platform</x:v>
      </x:c>
      <x:c r="C7" s="21" t="str">
        <x:v>SOFTWARE PRODUCT</x:v>
      </x:c>
      <x:c r="D7" s="21" t="str">
        <x:v>E007</x:v>
      </x:c>
      <x:c r="E7" s="21" t="str">
        <x:v>E008</x:v>
      </x:c>
      <x:c r="F7" s="21" t="str">
        <x:v>E009</x:v>
      </x:c>
      <x:c r="G7" s="21" t="str">
        <x:v>E010</x:v>
      </x:c>
      <x:c r="H7" s="21" t="str">
        <x:v>E011</x:v>
      </x:c>
      <x:c r="I7" s="21" t="str">
        <x:v>E012</x:v>
      </x:c>
      <x:c r="J7" s="21" t="str">
        <x:v>Founder / reviewer</x:v>
      </x:c>
      <x:c r="K7" s="25" t="str">
        <x:f>IF(A7="","",IF(COUNTIF($A$6:$A$205,A7)&gt;1,"INVALID - DUPLICATE ID",IF(AND(OR(EXACT(C7,"SOFTWARE PRODUCT"),EXACT(C7,"MARKETPLACE / INTERMEDIARY"),EXACT(C7,"CONSULTANCY / SERVICE"),EXACT(C7,"AUTHORITY / STANDARD"),EXACT(C7,"IN-HOUSE / DO NOTHING")),COUNTIFS(EVIDENCE_PACKET!$A$6:$A$205,D7,EVIDENCE_PACKET!$B$6:$B$205,A7,EVIDENCE_PACKET!$C$6:$C$205,"BUYER",EVIDENCE_PACKET!$Q$6:$Q$205,"VALID")=1,COUNTIFS(EVIDENCE_PACKET!$A$6:$A$205,E7,EVIDENCE_PACKET!$B$6:$B$205,A7,EVIDENCE_PACKET!$C$6:$C$205,"MATERIAL JOB",EVIDENCE_PACKET!$Q$6:$Q$205,"VALID")=1,COUNTIFS(EVIDENCE_PACKET!$A$6:$A$205,F7,EVIDENCE_PACKET!$B$6:$B$205,A7,EVIDENCE_PACKET!$C$6:$C$205,"BUYING STAGE",EVIDENCE_PACKET!$Q$6:$Q$205,"VALID")=1,COUNTIFS(EVIDENCE_PACKET!$A$6:$A$205,G7,EVIDENCE_PACKET!$B$6:$B$205,A7,EVIDENCE_PACKET!$C$6:$C$205,"IMPLEMENTATION",EVIDENCE_PACKET!$Q$6:$Q$205,"VALID")=1,COUNTIFS(EVIDENCE_PACKET!$A$6:$A$205,H7,EVIDENCE_PACKET!$B$6:$B$205,A7,EVIDENCE_PACKET!$C$6:$C$205,"SECURITY / PROCUREMENT",EVIDENCE_PACKET!$Q$6:$Q$205,"VALID")=1,COUNTIFS(EVIDENCE_PACKET!$A$6:$A$205,I7,EVIDENCE_PACKET!$B$6:$B$205,A7,EVIDENCE_PACKET!$C$6:$C$205,"SWITCHING / EXIT",EVIDENCE_PACKET!$Q$6:$Q$205,"VALID")=1,COUNTIF(D7:I7,D7)=1,COUNTIF(D7:I7,E7)=1,COUNTIF(D7:I7,F7)=1,COUNTIF(D7:I7,G7)=1,COUNTIF(D7:I7,H7)=1,COUNTIF(D7:I7,I7)=1,J7&lt;&gt;""),"VALID","INVALID - CONTROL / EVIDENCE")))</x:f>
        <x:v>VALID</x:v>
      </x:c>
      <x:c r="L7" s="25" t="str">
        <x:f>IF(A7="","",IF(K7&lt;&gt;"VALID","BLOCKED",IF(AND(INDEX(EVIDENCE_PACKET!$F$6:$F$205,MATCH(D7,EVIDENCE_PACKET!$A$6:$A$205,0))="OBSERVED",INDEX(EVIDENCE_PACKET!$G$6:$G$205,MATCH(D7,EVIDENCE_PACKET!$A$6:$A$205,0))="CURRENT",INDEX(EVIDENCE_PACKET!$F$6:$F$205,MATCH(E7,EVIDENCE_PACKET!$A$6:$A$205,0))="OBSERVED",INDEX(EVIDENCE_PACKET!$G$6:$G$205,MATCH(E7,EVIDENCE_PACKET!$A$6:$A$205,0))="CURRENT",INDEX(EVIDENCE_PACKET!$F$6:$F$205,MATCH(F7,EVIDENCE_PACKET!$A$6:$A$205,0))="OBSERVED",INDEX(EVIDENCE_PACKET!$G$6:$G$205,MATCH(F7,EVIDENCE_PACKET!$A$6:$A$205,0))="CURRENT",INDEX(EVIDENCE_PACKET!$F$6:$F$205,MATCH(G7,EVIDENCE_PACKET!$A$6:$A$205,0))="OBSERVED",INDEX(EVIDENCE_PACKET!$G$6:$G$205,MATCH(G7,EVIDENCE_PACKET!$A$6:$A$205,0))="CURRENT",INDEX(EVIDENCE_PACKET!$F$6:$F$205,MATCH(H7,EVIDENCE_PACKET!$A$6:$A$205,0))="OBSERVED",INDEX(EVIDENCE_PACKET!$G$6:$G$205,MATCH(H7,EVIDENCE_PACKET!$A$6:$A$205,0))="CURRENT",INDEX(EVIDENCE_PACKET!$F$6:$F$205,MATCH(I7,EVIDENCE_PACKET!$A$6:$A$205,0))="OBSERVED",INDEX(EVIDENCE_PACKET!$G$6:$G$205,MATCH(I7,EVIDENCE_PACKET!$A$6:$A$205,0))="CURRENT"),"READY","UNRESOLVED")))</x:f>
        <x:v>READY</x:v>
      </x:c>
      <x:c r="M7" s="25" t="str">
        <x:f>IF(A7="","",IF(K7&lt;&gt;"VALID","BLOCKED",INDEX(EVIDENCE_PACKET!$H$6:$H$205,MATCH(D7,EVIDENCE_PACKET!$A$6:$A$205,0))))</x:f>
        <x:v>MATCH</x:v>
      </x:c>
      <x:c r="N7" s="25" t="str">
        <x:f>IF(A7="","",IF(K7&lt;&gt;"VALID","BLOCKED",INDEX(EVIDENCE_PACKET!$H$6:$H$205,MATCH(E7,EVIDENCE_PACKET!$A$6:$A$205,0))))</x:f>
        <x:v>MATCH</x:v>
      </x:c>
      <x:c r="O7" s="25" t="str">
        <x:f>IF(A7="","",IF(K7&lt;&gt;"VALID","BLOCKED",INDEX(EVIDENCE_PACKET!$H$6:$H$205,MATCH(F7,EVIDENCE_PACKET!$A$6:$A$205,0))))</x:f>
        <x:v>MATCH</x:v>
      </x:c>
      <x:c r="P7" s="25" t="str">
        <x:f>IF(A7="","",IF(K7&lt;&gt;"VALID","BLOCKED",INDEX(EVIDENCE_PACKET!$H$6:$H$205,MATCH(G7,EVIDENCE_PACKET!$A$6:$A$205,0))))</x:f>
        <x:v>PARTIAL</x:v>
      </x:c>
      <x:c r="Q7" s="25" t="str">
        <x:f>IF(A7="","",IF(K7&lt;&gt;"VALID","BLOCKED",INDEX(EVIDENCE_PACKET!$H$6:$H$205,MATCH(H7,EVIDENCE_PACKET!$A$6:$A$205,0))))</x:f>
        <x:v>MATCH</x:v>
      </x:c>
      <x:c r="R7" s="25" t="str">
        <x:f>IF(A7="","",IF(K7&lt;&gt;"VALID","BLOCKED",INDEX(EVIDENCE_PACKET!$H$6:$H$205,MATCH(I7,EVIDENCE_PACKET!$A$6:$A$205,0))))</x:f>
        <x:v>PARTIAL</x:v>
      </x:c>
      <x:c r="S7" s="25" t="str">
        <x:f>IF(A7="","",IF(K7&lt;&gt;"VALID","BLOCKED",IF(W7&lt;&gt;"SOFTWARE",W7,IF(L7&lt;&gt;"READY","UNRESOLVED",IF(X7="NO","EXCLUDE DIRECT",IF(X7="UNKNOWN","UNRESOLVED",IF(X7="ADJACENT","ADJACENT",IF(Y7="NO","EXCLUDE DIRECT",IF(Y7="UNKNOWN","UNRESOLVED",IF(Y7="MATCH","DIRECT COMPETITOR","CONDITIONAL DIRECT"))))))))))</x:f>
        <x:v>CONDITIONAL DIRECT</x:v>
      </x:c>
      <x:c r="T7" s="25" t="str">
        <x:f>IF(A7="","",IF(OR(K7&lt;&gt;"VALID",S7="BLOCKED"),"BLOCKED",IF(AND(OR(S7="DIRECT COMPETITOR",S7="CONDITIONAL DIRECT"),COUNTIFS(CONFLICTS!$B$6:$B$205,A7,CONFLICTS!$H$6:$H$205,"YES",CONFLICTS!$I$6:$I$205,"OPEN",CONFLICTS!$R$6:$R$205,"VALID")&gt;0),"UNRESOLVED",IF(S7="UNRESOLVED","UNRESOLVED","READY"))))</x:f>
        <x:v>UNRESOLVED</x:v>
      </x:c>
      <x:c r="U7" s="25" t="str">
        <x:f>IF(A7="","",IF(S7="DIRECT COMPETITOR","Do not infer superiority, market share, win rate or customer outcomes.",IF(S7="CONDITIONAL DIRECT","Do not present replacement as like-for-like until partial/conflicting adoption dimensions are resolved.",IF(S7="ADJACENT","Do not promote feature/integration overlap into direct competition.",IF(S7="SUBSTITUTE / ALTERNATIVE","Do not force a service/internal route into a software-only matrix.",IF(S7="INTERMEDIARY / DISCOVERY","Do not infer product substitutability from visibility.","Do not promote authority/reference material into the commercial set."))))))</x:f>
        <x:v>Do not present replacement as like-for-like until partial/conflicting adoption dimensions are resolved.</x:v>
      </x:c>
      <x:c r="V7" s="25" t="str">
        <x:f>IF(A7="","","Reopen when buyer, job, stage, implementation, security/procurement, switching, pricing/contract or sales evidence changes materially.")</x:f>
        <x:v>Reopen when buyer, job, stage, implementation, security/procurement, switching, pricing/contract or sales evidence changes materially.</x:v>
      </x:c>
      <x:c r="W7" s="25" t="str">
        <x:f>IF(A7="","",IF(C7="SOFTWARE PRODUCT","SOFTWARE",IF(C7="MARKETPLACE / INTERMEDIARY","INTERMEDIARY / DISCOVERY",IF(C7="AUTHORITY / STANDARD","AUTHORITY / REFERENCE","SUBSTITUTE / ALTERNATIVE"))))</x:f>
        <x:v>SOFTWARE</x:v>
      </x:c>
      <x:c r="X7" s="25" t="str">
        <x:f>IF(A7="","",IF(OR(M7="NO",N7="NO",O7="NO"),"NO",IF(OR(M7="UNKNOWN",N7="UNKNOWN",O7="UNKNOWN"),"UNKNOWN",IF(AND(M7="MATCH",N7="MATCH",O7="MATCH"),"CORE MATCH","ADJACENT"))))</x:f>
        <x:v>CORE MATCH</x:v>
      </x:c>
      <x:c r="Y7" s="25" t="str">
        <x:f>IF(A7="","",IF(OR(P7="NO",Q7="NO",R7="NO"),"NO",IF(OR(P7="UNKNOWN",Q7="UNKNOWN",R7="UNKNOWN"),"UNKNOWN",IF(AND(P7="MATCH",Q7="MATCH",R7="MATCH"),"MATCH","PARTIAL"))))</x:f>
        <x:v>PARTIAL</x:v>
      </x:c>
    </x:row>
    <x:row r="8">
      <x:c r="A8" s="21" t="str">
        <x:v>C03</x:v>
      </x:c>
      <x:c r="B8" s="21" t="str">
        <x:v>General automation / orchestration suite</x:v>
      </x:c>
      <x:c r="C8" s="21" t="str">
        <x:v>SOFTWARE PRODUCT</x:v>
      </x:c>
      <x:c r="D8" s="21" t="str">
        <x:v>E013</x:v>
      </x:c>
      <x:c r="E8" s="21" t="str">
        <x:v>E014</x:v>
      </x:c>
      <x:c r="F8" s="21" t="str">
        <x:v>E015</x:v>
      </x:c>
      <x:c r="G8" s="21" t="str">
        <x:v>E016</x:v>
      </x:c>
      <x:c r="H8" s="21" t="str">
        <x:v>E017</x:v>
      </x:c>
      <x:c r="I8" s="21" t="str">
        <x:v>E018</x:v>
      </x:c>
      <x:c r="J8" s="21" t="str">
        <x:v>Founder / reviewer</x:v>
      </x:c>
      <x:c r="K8" s="25" t="str">
        <x:f>IF(A8="","",IF(COUNTIF($A$6:$A$205,A8)&gt;1,"INVALID - DUPLICATE ID",IF(AND(OR(EXACT(C8,"SOFTWARE PRODUCT"),EXACT(C8,"MARKETPLACE / INTERMEDIARY"),EXACT(C8,"CONSULTANCY / SERVICE"),EXACT(C8,"AUTHORITY / STANDARD"),EXACT(C8,"IN-HOUSE / DO NOTHING")),COUNTIFS(EVIDENCE_PACKET!$A$6:$A$205,D8,EVIDENCE_PACKET!$B$6:$B$205,A8,EVIDENCE_PACKET!$C$6:$C$205,"BUYER",EVIDENCE_PACKET!$Q$6:$Q$205,"VALID")=1,COUNTIFS(EVIDENCE_PACKET!$A$6:$A$205,E8,EVIDENCE_PACKET!$B$6:$B$205,A8,EVIDENCE_PACKET!$C$6:$C$205,"MATERIAL JOB",EVIDENCE_PACKET!$Q$6:$Q$205,"VALID")=1,COUNTIFS(EVIDENCE_PACKET!$A$6:$A$205,F8,EVIDENCE_PACKET!$B$6:$B$205,A8,EVIDENCE_PACKET!$C$6:$C$205,"BUYING STAGE",EVIDENCE_PACKET!$Q$6:$Q$205,"VALID")=1,COUNTIFS(EVIDENCE_PACKET!$A$6:$A$205,G8,EVIDENCE_PACKET!$B$6:$B$205,A8,EVIDENCE_PACKET!$C$6:$C$205,"IMPLEMENTATION",EVIDENCE_PACKET!$Q$6:$Q$205,"VALID")=1,COUNTIFS(EVIDENCE_PACKET!$A$6:$A$205,H8,EVIDENCE_PACKET!$B$6:$B$205,A8,EVIDENCE_PACKET!$C$6:$C$205,"SECURITY / PROCUREMENT",EVIDENCE_PACKET!$Q$6:$Q$205,"VALID")=1,COUNTIFS(EVIDENCE_PACKET!$A$6:$A$205,I8,EVIDENCE_PACKET!$B$6:$B$205,A8,EVIDENCE_PACKET!$C$6:$C$205,"SWITCHING / EXIT",EVIDENCE_PACKET!$Q$6:$Q$205,"VALID")=1,COUNTIF(D8:I8,D8)=1,COUNTIF(D8:I8,E8)=1,COUNTIF(D8:I8,F8)=1,COUNTIF(D8:I8,G8)=1,COUNTIF(D8:I8,H8)=1,COUNTIF(D8:I8,I8)=1,J8&lt;&gt;""),"VALID","INVALID - CONTROL / EVIDENCE")))</x:f>
        <x:v>VALID</x:v>
      </x:c>
      <x:c r="L8" s="25" t="str">
        <x:f>IF(A8="","",IF(K8&lt;&gt;"VALID","BLOCKED",IF(AND(INDEX(EVIDENCE_PACKET!$F$6:$F$205,MATCH(D8,EVIDENCE_PACKET!$A$6:$A$205,0))="OBSERVED",INDEX(EVIDENCE_PACKET!$G$6:$G$205,MATCH(D8,EVIDENCE_PACKET!$A$6:$A$205,0))="CURRENT",INDEX(EVIDENCE_PACKET!$F$6:$F$205,MATCH(E8,EVIDENCE_PACKET!$A$6:$A$205,0))="OBSERVED",INDEX(EVIDENCE_PACKET!$G$6:$G$205,MATCH(E8,EVIDENCE_PACKET!$A$6:$A$205,0))="CURRENT",INDEX(EVIDENCE_PACKET!$F$6:$F$205,MATCH(F8,EVIDENCE_PACKET!$A$6:$A$205,0))="OBSERVED",INDEX(EVIDENCE_PACKET!$G$6:$G$205,MATCH(F8,EVIDENCE_PACKET!$A$6:$A$205,0))="CURRENT",INDEX(EVIDENCE_PACKET!$F$6:$F$205,MATCH(G8,EVIDENCE_PACKET!$A$6:$A$205,0))="OBSERVED",INDEX(EVIDENCE_PACKET!$G$6:$G$205,MATCH(G8,EVIDENCE_PACKET!$A$6:$A$205,0))="CURRENT",INDEX(EVIDENCE_PACKET!$F$6:$F$205,MATCH(H8,EVIDENCE_PACKET!$A$6:$A$205,0))="OBSERVED",INDEX(EVIDENCE_PACKET!$G$6:$G$205,MATCH(H8,EVIDENCE_PACKET!$A$6:$A$205,0))="CURRENT",INDEX(EVIDENCE_PACKET!$F$6:$F$205,MATCH(I8,EVIDENCE_PACKET!$A$6:$A$205,0))="OBSERVED",INDEX(EVIDENCE_PACKET!$G$6:$G$205,MATCH(I8,EVIDENCE_PACKET!$A$6:$A$205,0))="CURRENT"),"READY","UNRESOLVED")))</x:f>
        <x:v>READY</x:v>
      </x:c>
      <x:c r="M8" s="25" t="str">
        <x:f>IF(A8="","",IF(K8&lt;&gt;"VALID","BLOCKED",INDEX(EVIDENCE_PACKET!$H$6:$H$205,MATCH(D8,EVIDENCE_PACKET!$A$6:$A$205,0))))</x:f>
        <x:v>PARTIAL</x:v>
      </x:c>
      <x:c r="N8" s="25" t="str">
        <x:f>IF(A8="","",IF(K8&lt;&gt;"VALID","BLOCKED",INDEX(EVIDENCE_PACKET!$H$6:$H$205,MATCH(E8,EVIDENCE_PACKET!$A$6:$A$205,0))))</x:f>
        <x:v>PARTIAL</x:v>
      </x:c>
      <x:c r="O8" s="25" t="str">
        <x:f>IF(A8="","",IF(K8&lt;&gt;"VALID","BLOCKED",INDEX(EVIDENCE_PACKET!$H$6:$H$205,MATCH(F8,EVIDENCE_PACKET!$A$6:$A$205,0))))</x:f>
        <x:v>PARTIAL</x:v>
      </x:c>
      <x:c r="P8" s="25" t="str">
        <x:f>IF(A8="","",IF(K8&lt;&gt;"VALID","BLOCKED",INDEX(EVIDENCE_PACKET!$H$6:$H$205,MATCH(G8,EVIDENCE_PACKET!$A$6:$A$205,0))))</x:f>
        <x:v>PARTIAL</x:v>
      </x:c>
      <x:c r="Q8" s="25" t="str">
        <x:f>IF(A8="","",IF(K8&lt;&gt;"VALID","BLOCKED",INDEX(EVIDENCE_PACKET!$H$6:$H$205,MATCH(H8,EVIDENCE_PACKET!$A$6:$A$205,0))))</x:f>
        <x:v>MATCH</x:v>
      </x:c>
      <x:c r="R8" s="25" t="str">
        <x:f>IF(A8="","",IF(K8&lt;&gt;"VALID","BLOCKED",INDEX(EVIDENCE_PACKET!$H$6:$H$205,MATCH(I8,EVIDENCE_PACKET!$A$6:$A$205,0))))</x:f>
        <x:v>MATCH</x:v>
      </x:c>
      <x:c r="S8" s="25" t="str">
        <x:f>IF(A8="","",IF(K8&lt;&gt;"VALID","BLOCKED",IF(W8&lt;&gt;"SOFTWARE",W8,IF(L8&lt;&gt;"READY","UNRESOLVED",IF(X8="NO","EXCLUDE DIRECT",IF(X8="UNKNOWN","UNRESOLVED",IF(X8="ADJACENT","ADJACENT",IF(Y8="NO","EXCLUDE DIRECT",IF(Y8="UNKNOWN","UNRESOLVED",IF(Y8="MATCH","DIRECT COMPETITOR","CONDITIONAL DIRECT"))))))))))</x:f>
        <x:v>ADJACENT</x:v>
      </x:c>
      <x:c r="T8" s="25" t="str">
        <x:f>IF(A8="","",IF(OR(K8&lt;&gt;"VALID",S8="BLOCKED"),"BLOCKED",IF(AND(OR(S8="DIRECT COMPETITOR",S8="CONDITIONAL DIRECT"),COUNTIFS(CONFLICTS!$B$6:$B$205,A8,CONFLICTS!$H$6:$H$205,"YES",CONFLICTS!$I$6:$I$205,"OPEN",CONFLICTS!$R$6:$R$205,"VALID")&gt;0),"UNRESOLVED",IF(S8="UNRESOLVED","UNRESOLVED","READY"))))</x:f>
        <x:v>READY</x:v>
      </x:c>
      <x:c r="U8" s="25" t="str">
        <x:f>IF(A8="","",IF(S8="DIRECT COMPETITOR","Do not infer superiority, market share, win rate or customer outcomes.",IF(S8="CONDITIONAL DIRECT","Do not present replacement as like-for-like until partial/conflicting adoption dimensions are resolved.",IF(S8="ADJACENT","Do not promote feature/integration overlap into direct competition.",IF(S8="SUBSTITUTE / ALTERNATIVE","Do not force a service/internal route into a software-only matrix.",IF(S8="INTERMEDIARY / DISCOVERY","Do not infer product substitutability from visibility.","Do not promote authority/reference material into the commercial set."))))))</x:f>
        <x:v>Do not promote feature/integration overlap into direct competition.</x:v>
      </x:c>
      <x:c r="V8" s="25" t="str">
        <x:f>IF(A8="","","Reopen when buyer, job, stage, implementation, security/procurement, switching, pricing/contract or sales evidence changes materially.")</x:f>
        <x:v>Reopen when buyer, job, stage, implementation, security/procurement, switching, pricing/contract or sales evidence changes materially.</x:v>
      </x:c>
      <x:c r="W8" s="25" t="str">
        <x:f>IF(A8="","",IF(C8="SOFTWARE PRODUCT","SOFTWARE",IF(C8="MARKETPLACE / INTERMEDIARY","INTERMEDIARY / DISCOVERY",IF(C8="AUTHORITY / STANDARD","AUTHORITY / REFERENCE","SUBSTITUTE / ALTERNATIVE"))))</x:f>
        <x:v>SOFTWARE</x:v>
      </x:c>
      <x:c r="X8" s="25" t="str">
        <x:f>IF(A8="","",IF(OR(M8="NO",N8="NO",O8="NO"),"NO",IF(OR(M8="UNKNOWN",N8="UNKNOWN",O8="UNKNOWN"),"UNKNOWN",IF(AND(M8="MATCH",N8="MATCH",O8="MATCH"),"CORE MATCH","ADJACENT"))))</x:f>
        <x:v>ADJACENT</x:v>
      </x:c>
      <x:c r="Y8" s="25" t="str">
        <x:f>IF(A8="","",IF(OR(P8="NO",Q8="NO",R8="NO"),"NO",IF(OR(P8="UNKNOWN",Q8="UNKNOWN",R8="UNKNOWN"),"UNKNOWN",IF(AND(P8="MATCH",Q8="MATCH",R8="MATCH"),"MATCH","PARTIAL"))))</x:f>
        <x:v>PARTIAL</x:v>
      </x:c>
    </x:row>
    <x:row r="9">
      <x:c r="A9" s="21" t="str">
        <x:v>D04</x:v>
      </x:c>
      <x:c r="B9" s="21" t="str">
        <x:v>Compliance consultancy / managed service</x:v>
      </x:c>
      <x:c r="C9" s="21" t="str">
        <x:v>CONSULTANCY / SERVICE</x:v>
      </x:c>
      <x:c r="D9" s="21" t="str">
        <x:v>E019</x:v>
      </x:c>
      <x:c r="E9" s="21" t="str">
        <x:v>E020</x:v>
      </x:c>
      <x:c r="F9" s="21" t="str">
        <x:v>E021</x:v>
      </x:c>
      <x:c r="G9" s="21" t="str">
        <x:v>E022</x:v>
      </x:c>
      <x:c r="H9" s="21" t="str">
        <x:v>E023</x:v>
      </x:c>
      <x:c r="I9" s="21" t="str">
        <x:v>E024</x:v>
      </x:c>
      <x:c r="J9" s="21" t="str">
        <x:v>Founder / reviewer</x:v>
      </x:c>
      <x:c r="K9" s="25" t="str">
        <x:f>IF(A9="","",IF(COUNTIF($A$6:$A$205,A9)&gt;1,"INVALID - DUPLICATE ID",IF(AND(OR(EXACT(C9,"SOFTWARE PRODUCT"),EXACT(C9,"MARKETPLACE / INTERMEDIARY"),EXACT(C9,"CONSULTANCY / SERVICE"),EXACT(C9,"AUTHORITY / STANDARD"),EXACT(C9,"IN-HOUSE / DO NOTHING")),COUNTIFS(EVIDENCE_PACKET!$A$6:$A$205,D9,EVIDENCE_PACKET!$B$6:$B$205,A9,EVIDENCE_PACKET!$C$6:$C$205,"BUYER",EVIDENCE_PACKET!$Q$6:$Q$205,"VALID")=1,COUNTIFS(EVIDENCE_PACKET!$A$6:$A$205,E9,EVIDENCE_PACKET!$B$6:$B$205,A9,EVIDENCE_PACKET!$C$6:$C$205,"MATERIAL JOB",EVIDENCE_PACKET!$Q$6:$Q$205,"VALID")=1,COUNTIFS(EVIDENCE_PACKET!$A$6:$A$205,F9,EVIDENCE_PACKET!$B$6:$B$205,A9,EVIDENCE_PACKET!$C$6:$C$205,"BUYING STAGE",EVIDENCE_PACKET!$Q$6:$Q$205,"VALID")=1,COUNTIFS(EVIDENCE_PACKET!$A$6:$A$205,G9,EVIDENCE_PACKET!$B$6:$B$205,A9,EVIDENCE_PACKET!$C$6:$C$205,"IMPLEMENTATION",EVIDENCE_PACKET!$Q$6:$Q$205,"VALID")=1,COUNTIFS(EVIDENCE_PACKET!$A$6:$A$205,H9,EVIDENCE_PACKET!$B$6:$B$205,A9,EVIDENCE_PACKET!$C$6:$C$205,"SECURITY / PROCUREMENT",EVIDENCE_PACKET!$Q$6:$Q$205,"VALID")=1,COUNTIFS(EVIDENCE_PACKET!$A$6:$A$205,I9,EVIDENCE_PACKET!$B$6:$B$205,A9,EVIDENCE_PACKET!$C$6:$C$205,"SWITCHING / EXIT",EVIDENCE_PACKET!$Q$6:$Q$205,"VALID")=1,COUNTIF(D9:I9,D9)=1,COUNTIF(D9:I9,E9)=1,COUNTIF(D9:I9,F9)=1,COUNTIF(D9:I9,G9)=1,COUNTIF(D9:I9,H9)=1,COUNTIF(D9:I9,I9)=1,J9&lt;&gt;""),"VALID","INVALID - CONTROL / EVIDENCE")))</x:f>
        <x:v>VALID</x:v>
      </x:c>
      <x:c r="L9" s="25" t="str">
        <x:f>IF(A9="","",IF(K9&lt;&gt;"VALID","BLOCKED",IF(AND(INDEX(EVIDENCE_PACKET!$F$6:$F$205,MATCH(D9,EVIDENCE_PACKET!$A$6:$A$205,0))="OBSERVED",INDEX(EVIDENCE_PACKET!$G$6:$G$205,MATCH(D9,EVIDENCE_PACKET!$A$6:$A$205,0))="CURRENT",INDEX(EVIDENCE_PACKET!$F$6:$F$205,MATCH(E9,EVIDENCE_PACKET!$A$6:$A$205,0))="OBSERVED",INDEX(EVIDENCE_PACKET!$G$6:$G$205,MATCH(E9,EVIDENCE_PACKET!$A$6:$A$205,0))="CURRENT",INDEX(EVIDENCE_PACKET!$F$6:$F$205,MATCH(F9,EVIDENCE_PACKET!$A$6:$A$205,0))="OBSERVED",INDEX(EVIDENCE_PACKET!$G$6:$G$205,MATCH(F9,EVIDENCE_PACKET!$A$6:$A$205,0))="CURRENT",INDEX(EVIDENCE_PACKET!$F$6:$F$205,MATCH(G9,EVIDENCE_PACKET!$A$6:$A$205,0))="OBSERVED",INDEX(EVIDENCE_PACKET!$G$6:$G$205,MATCH(G9,EVIDENCE_PACKET!$A$6:$A$205,0))="CURRENT",INDEX(EVIDENCE_PACKET!$F$6:$F$205,MATCH(H9,EVIDENCE_PACKET!$A$6:$A$205,0))="OBSERVED",INDEX(EVIDENCE_PACKET!$G$6:$G$205,MATCH(H9,EVIDENCE_PACKET!$A$6:$A$205,0))="CURRENT",INDEX(EVIDENCE_PACKET!$F$6:$F$205,MATCH(I9,EVIDENCE_PACKET!$A$6:$A$205,0))="OBSERVED",INDEX(EVIDENCE_PACKET!$G$6:$G$205,MATCH(I9,EVIDENCE_PACKET!$A$6:$A$205,0))="CURRENT"),"READY","UNRESOLVED")))</x:f>
        <x:v>READY</x:v>
      </x:c>
      <x:c r="M9" s="25" t="str">
        <x:f>IF(A9="","",IF(K9&lt;&gt;"VALID","BLOCKED",INDEX(EVIDENCE_PACKET!$H$6:$H$205,MATCH(D9,EVIDENCE_PACKET!$A$6:$A$205,0))))</x:f>
        <x:v>MATCH</x:v>
      </x:c>
      <x:c r="N9" s="25" t="str">
        <x:f>IF(A9="","",IF(K9&lt;&gt;"VALID","BLOCKED",INDEX(EVIDENCE_PACKET!$H$6:$H$205,MATCH(E9,EVIDENCE_PACKET!$A$6:$A$205,0))))</x:f>
        <x:v>MATCH</x:v>
      </x:c>
      <x:c r="O9" s="25" t="str">
        <x:f>IF(A9="","",IF(K9&lt;&gt;"VALID","BLOCKED",INDEX(EVIDENCE_PACKET!$H$6:$H$205,MATCH(F9,EVIDENCE_PACKET!$A$6:$A$205,0))))</x:f>
        <x:v>PARTIAL</x:v>
      </x:c>
      <x:c r="P9" s="25" t="str">
        <x:f>IF(A9="","",IF(K9&lt;&gt;"VALID","BLOCKED",INDEX(EVIDENCE_PACKET!$H$6:$H$205,MATCH(G9,EVIDENCE_PACKET!$A$6:$A$205,0))))</x:f>
        <x:v>NOT APPLICABLE</x:v>
      </x:c>
      <x:c r="Q9" s="25" t="str">
        <x:f>IF(A9="","",IF(K9&lt;&gt;"VALID","BLOCKED",INDEX(EVIDENCE_PACKET!$H$6:$H$205,MATCH(H9,EVIDENCE_PACKET!$A$6:$A$205,0))))</x:f>
        <x:v>PARTIAL</x:v>
      </x:c>
      <x:c r="R9" s="25" t="str">
        <x:f>IF(A9="","",IF(K9&lt;&gt;"VALID","BLOCKED",INDEX(EVIDENCE_PACKET!$H$6:$H$205,MATCH(I9,EVIDENCE_PACKET!$A$6:$A$205,0))))</x:f>
        <x:v>PARTIAL</x:v>
      </x:c>
      <x:c r="S9" s="25" t="str">
        <x:f>IF(A9="","",IF(K9&lt;&gt;"VALID","BLOCKED",IF(W9&lt;&gt;"SOFTWARE",W9,IF(L9&lt;&gt;"READY","UNRESOLVED",IF(X9="NO","EXCLUDE DIRECT",IF(X9="UNKNOWN","UNRESOLVED",IF(X9="ADJACENT","ADJACENT",IF(Y9="NO","EXCLUDE DIRECT",IF(Y9="UNKNOWN","UNRESOLVED",IF(Y9="MATCH","DIRECT COMPETITOR","CONDITIONAL DIRECT"))))))))))</x:f>
        <x:v>SUBSTITUTE / ALTERNATIVE</x:v>
      </x:c>
      <x:c r="T9" s="25" t="str">
        <x:f>IF(A9="","",IF(OR(K9&lt;&gt;"VALID",S9="BLOCKED"),"BLOCKED",IF(AND(OR(S9="DIRECT COMPETITOR",S9="CONDITIONAL DIRECT"),COUNTIFS(CONFLICTS!$B$6:$B$205,A9,CONFLICTS!$H$6:$H$205,"YES",CONFLICTS!$I$6:$I$205,"OPEN",CONFLICTS!$R$6:$R$205,"VALID")&gt;0),"UNRESOLVED",IF(S9="UNRESOLVED","UNRESOLVED","READY"))))</x:f>
        <x:v>READY</x:v>
      </x:c>
      <x:c r="U9" s="25" t="str">
        <x:f>IF(A9="","",IF(S9="DIRECT COMPETITOR","Do not infer superiority, market share, win rate or customer outcomes.",IF(S9="CONDITIONAL DIRECT","Do not present replacement as like-for-like until partial/conflicting adoption dimensions are resolved.",IF(S9="ADJACENT","Do not promote feature/integration overlap into direct competition.",IF(S9="SUBSTITUTE / ALTERNATIVE","Do not force a service/internal route into a software-only matrix.",IF(S9="INTERMEDIARY / DISCOVERY","Do not infer product substitutability from visibility.","Do not promote authority/reference material into the commercial set."))))))</x:f>
        <x:v>Do not force a service/internal route into a software-only matrix.</x:v>
      </x:c>
      <x:c r="V9" s="25" t="str">
        <x:f>IF(A9="","","Reopen when buyer, job, stage, implementation, security/procurement, switching, pricing/contract or sales evidence changes materially.")</x:f>
        <x:v>Reopen when buyer, job, stage, implementation, security/procurement, switching, pricing/contract or sales evidence changes materially.</x:v>
      </x:c>
      <x:c r="W9" s="25" t="str">
        <x:f>IF(A9="","",IF(C9="SOFTWARE PRODUCT","SOFTWARE",IF(C9="MARKETPLACE / INTERMEDIARY","INTERMEDIARY / DISCOVERY",IF(C9="AUTHORITY / STANDARD","AUTHORITY / REFERENCE","SUBSTITUTE / ALTERNATIVE"))))</x:f>
        <x:v>SUBSTITUTE / ALTERNATIVE</x:v>
      </x:c>
      <x:c r="X9" s="25" t="str">
        <x:f>IF(A9="","",IF(OR(M9="NO",N9="NO",O9="NO"),"NO",IF(OR(M9="UNKNOWN",N9="UNKNOWN",O9="UNKNOWN"),"UNKNOWN",IF(AND(M9="MATCH",N9="MATCH",O9="MATCH"),"CORE MATCH","ADJACENT"))))</x:f>
        <x:v>ADJACENT</x:v>
      </x:c>
      <x:c r="Y9" s="25" t="str">
        <x:f>IF(A9="","",IF(OR(P9="NO",Q9="NO",R9="NO"),"NO",IF(OR(P9="UNKNOWN",Q9="UNKNOWN",R9="UNKNOWN"),"UNKNOWN",IF(AND(P9="MATCH",Q9="MATCH",R9="MATCH"),"MATCH","PARTIAL"))))</x:f>
        <x:v>PARTIAL</x:v>
      </x:c>
    </x:row>
    <x:row r="10">
      <x:c r="A10" s="21" t="str">
        <x:v>E05</x:v>
      </x:c>
      <x:c r="B10" s="21" t="str">
        <x:v>Integration marketplace / review directory</x:v>
      </x:c>
      <x:c r="C10" s="21" t="str">
        <x:v>MARKETPLACE / INTERMEDIARY</x:v>
      </x:c>
      <x:c r="D10" s="21" t="str">
        <x:v>E025</x:v>
      </x:c>
      <x:c r="E10" s="21" t="str">
        <x:v>E026</x:v>
      </x:c>
      <x:c r="F10" s="21" t="str">
        <x:v>E027</x:v>
      </x:c>
      <x:c r="G10" s="21" t="str">
        <x:v>E028</x:v>
      </x:c>
      <x:c r="H10" s="21" t="str">
        <x:v>E029</x:v>
      </x:c>
      <x:c r="I10" s="21" t="str">
        <x:v>E030</x:v>
      </x:c>
      <x:c r="J10" s="21" t="str">
        <x:v>Founder / reviewer</x:v>
      </x:c>
      <x:c r="K10" s="25" t="str">
        <x:f>IF(A10="","",IF(COUNTIF($A$6:$A$205,A10)&gt;1,"INVALID - DUPLICATE ID",IF(AND(OR(EXACT(C10,"SOFTWARE PRODUCT"),EXACT(C10,"MARKETPLACE / INTERMEDIARY"),EXACT(C10,"CONSULTANCY / SERVICE"),EXACT(C10,"AUTHORITY / STANDARD"),EXACT(C10,"IN-HOUSE / DO NOTHING")),COUNTIFS(EVIDENCE_PACKET!$A$6:$A$205,D10,EVIDENCE_PACKET!$B$6:$B$205,A10,EVIDENCE_PACKET!$C$6:$C$205,"BUYER",EVIDENCE_PACKET!$Q$6:$Q$205,"VALID")=1,COUNTIFS(EVIDENCE_PACKET!$A$6:$A$205,E10,EVIDENCE_PACKET!$B$6:$B$205,A10,EVIDENCE_PACKET!$C$6:$C$205,"MATERIAL JOB",EVIDENCE_PACKET!$Q$6:$Q$205,"VALID")=1,COUNTIFS(EVIDENCE_PACKET!$A$6:$A$205,F10,EVIDENCE_PACKET!$B$6:$B$205,A10,EVIDENCE_PACKET!$C$6:$C$205,"BUYING STAGE",EVIDENCE_PACKET!$Q$6:$Q$205,"VALID")=1,COUNTIFS(EVIDENCE_PACKET!$A$6:$A$205,G10,EVIDENCE_PACKET!$B$6:$B$205,A10,EVIDENCE_PACKET!$C$6:$C$205,"IMPLEMENTATION",EVIDENCE_PACKET!$Q$6:$Q$205,"VALID")=1,COUNTIFS(EVIDENCE_PACKET!$A$6:$A$205,H10,EVIDENCE_PACKET!$B$6:$B$205,A10,EVIDENCE_PACKET!$C$6:$C$205,"SECURITY / PROCUREMENT",EVIDENCE_PACKET!$Q$6:$Q$205,"VALID")=1,COUNTIFS(EVIDENCE_PACKET!$A$6:$A$205,I10,EVIDENCE_PACKET!$B$6:$B$205,A10,EVIDENCE_PACKET!$C$6:$C$205,"SWITCHING / EXIT",EVIDENCE_PACKET!$Q$6:$Q$205,"VALID")=1,COUNTIF(D10:I10,D10)=1,COUNTIF(D10:I10,E10)=1,COUNTIF(D10:I10,F10)=1,COUNTIF(D10:I10,G10)=1,COUNTIF(D10:I10,H10)=1,COUNTIF(D10:I10,I10)=1,J10&lt;&gt;""),"VALID","INVALID - CONTROL / EVIDENCE")))</x:f>
        <x:v>VALID</x:v>
      </x:c>
      <x:c r="L10" s="25" t="str">
        <x:f>IF(A10="","",IF(K10&lt;&gt;"VALID","BLOCKED",IF(AND(INDEX(EVIDENCE_PACKET!$F$6:$F$205,MATCH(D10,EVIDENCE_PACKET!$A$6:$A$205,0))="OBSERVED",INDEX(EVIDENCE_PACKET!$G$6:$G$205,MATCH(D10,EVIDENCE_PACKET!$A$6:$A$205,0))="CURRENT",INDEX(EVIDENCE_PACKET!$F$6:$F$205,MATCH(E10,EVIDENCE_PACKET!$A$6:$A$205,0))="OBSERVED",INDEX(EVIDENCE_PACKET!$G$6:$G$205,MATCH(E10,EVIDENCE_PACKET!$A$6:$A$205,0))="CURRENT",INDEX(EVIDENCE_PACKET!$F$6:$F$205,MATCH(F10,EVIDENCE_PACKET!$A$6:$A$205,0))="OBSERVED",INDEX(EVIDENCE_PACKET!$G$6:$G$205,MATCH(F10,EVIDENCE_PACKET!$A$6:$A$205,0))="CURRENT",INDEX(EVIDENCE_PACKET!$F$6:$F$205,MATCH(G10,EVIDENCE_PACKET!$A$6:$A$205,0))="OBSERVED",INDEX(EVIDENCE_PACKET!$G$6:$G$205,MATCH(G10,EVIDENCE_PACKET!$A$6:$A$205,0))="CURRENT",INDEX(EVIDENCE_PACKET!$F$6:$F$205,MATCH(H10,EVIDENCE_PACKET!$A$6:$A$205,0))="OBSERVED",INDEX(EVIDENCE_PACKET!$G$6:$G$205,MATCH(H10,EVIDENCE_PACKET!$A$6:$A$205,0))="CURRENT",INDEX(EVIDENCE_PACKET!$F$6:$F$205,MATCH(I10,EVIDENCE_PACKET!$A$6:$A$205,0))="OBSERVED",INDEX(EVIDENCE_PACKET!$G$6:$G$205,MATCH(I10,EVIDENCE_PACKET!$A$6:$A$205,0))="CURRENT"),"READY","UNRESOLVED")))</x:f>
        <x:v>READY</x:v>
      </x:c>
      <x:c r="M10" s="25" t="str">
        <x:f>IF(A10="","",IF(K10&lt;&gt;"VALID","BLOCKED",INDEX(EVIDENCE_PACKET!$H$6:$H$205,MATCH(D10,EVIDENCE_PACKET!$A$6:$A$205,0))))</x:f>
        <x:v>PARTIAL</x:v>
      </x:c>
      <x:c r="N10" s="25" t="str">
        <x:f>IF(A10="","",IF(K10&lt;&gt;"VALID","BLOCKED",INDEX(EVIDENCE_PACKET!$H$6:$H$205,MATCH(E10,EVIDENCE_PACKET!$A$6:$A$205,0))))</x:f>
        <x:v>NO</x:v>
      </x:c>
      <x:c r="O10" s="25" t="str">
        <x:f>IF(A10="","",IF(K10&lt;&gt;"VALID","BLOCKED",INDEX(EVIDENCE_PACKET!$H$6:$H$205,MATCH(F10,EVIDENCE_PACKET!$A$6:$A$205,0))))</x:f>
        <x:v>PARTIAL</x:v>
      </x:c>
      <x:c r="P10" s="25" t="str">
        <x:f>IF(A10="","",IF(K10&lt;&gt;"VALID","BLOCKED",INDEX(EVIDENCE_PACKET!$H$6:$H$205,MATCH(G10,EVIDENCE_PACKET!$A$6:$A$205,0))))</x:f>
        <x:v>NOT APPLICABLE</x:v>
      </x:c>
      <x:c r="Q10" s="25" t="str">
        <x:f>IF(A10="","",IF(K10&lt;&gt;"VALID","BLOCKED",INDEX(EVIDENCE_PACKET!$H$6:$H$205,MATCH(H10,EVIDENCE_PACKET!$A$6:$A$205,0))))</x:f>
        <x:v>NOT APPLICABLE</x:v>
      </x:c>
      <x:c r="R10" s="25" t="str">
        <x:f>IF(A10="","",IF(K10&lt;&gt;"VALID","BLOCKED",INDEX(EVIDENCE_PACKET!$H$6:$H$205,MATCH(I10,EVIDENCE_PACKET!$A$6:$A$205,0))))</x:f>
        <x:v>NOT APPLICABLE</x:v>
      </x:c>
      <x:c r="S10" s="25" t="str">
        <x:f>IF(A10="","",IF(K10&lt;&gt;"VALID","BLOCKED",IF(W10&lt;&gt;"SOFTWARE",W10,IF(L10&lt;&gt;"READY","UNRESOLVED",IF(X10="NO","EXCLUDE DIRECT",IF(X10="UNKNOWN","UNRESOLVED",IF(X10="ADJACENT","ADJACENT",IF(Y10="NO","EXCLUDE DIRECT",IF(Y10="UNKNOWN","UNRESOLVED",IF(Y10="MATCH","DIRECT COMPETITOR","CONDITIONAL DIRECT"))))))))))</x:f>
        <x:v>INTERMEDIARY / DISCOVERY</x:v>
      </x:c>
      <x:c r="T10" s="25" t="str">
        <x:f>IF(A10="","",IF(OR(K10&lt;&gt;"VALID",S10="BLOCKED"),"BLOCKED",IF(AND(OR(S10="DIRECT COMPETITOR",S10="CONDITIONAL DIRECT"),COUNTIFS(CONFLICTS!$B$6:$B$205,A10,CONFLICTS!$H$6:$H$205,"YES",CONFLICTS!$I$6:$I$205,"OPEN",CONFLICTS!$R$6:$R$205,"VALID")&gt;0),"UNRESOLVED",IF(S10="UNRESOLVED","UNRESOLVED","READY"))))</x:f>
        <x:v>READY</x:v>
      </x:c>
      <x:c r="U10" s="25" t="str">
        <x:f>IF(A10="","",IF(S10="DIRECT COMPETITOR","Do not infer superiority, market share, win rate or customer outcomes.",IF(S10="CONDITIONAL DIRECT","Do not present replacement as like-for-like until partial/conflicting adoption dimensions are resolved.",IF(S10="ADJACENT","Do not promote feature/integration overlap into direct competition.",IF(S10="SUBSTITUTE / ALTERNATIVE","Do not force a service/internal route into a software-only matrix.",IF(S10="INTERMEDIARY / DISCOVERY","Do not infer product substitutability from visibility.","Do not promote authority/reference material into the commercial set."))))))</x:f>
        <x:v>Do not infer product substitutability from visibility.</x:v>
      </x:c>
      <x:c r="V10" s="25" t="str">
        <x:f>IF(A10="","","Reopen when buyer, job, stage, implementation, security/procurement, switching, pricing/contract or sales evidence changes materially.")</x:f>
        <x:v>Reopen when buyer, job, stage, implementation, security/procurement, switching, pricing/contract or sales evidence changes materially.</x:v>
      </x:c>
      <x:c r="W10" s="25" t="str">
        <x:f>IF(A10="","",IF(C10="SOFTWARE PRODUCT","SOFTWARE",IF(C10="MARKETPLACE / INTERMEDIARY","INTERMEDIARY / DISCOVERY",IF(C10="AUTHORITY / STANDARD","AUTHORITY / REFERENCE","SUBSTITUTE / ALTERNATIVE"))))</x:f>
        <x:v>INTERMEDIARY / DISCOVERY</x:v>
      </x:c>
      <x:c r="X10" s="25" t="str">
        <x:f>IF(A10="","",IF(OR(M10="NO",N10="NO",O10="NO"),"NO",IF(OR(M10="UNKNOWN",N10="UNKNOWN",O10="UNKNOWN"),"UNKNOWN",IF(AND(M10="MATCH",N10="MATCH",O10="MATCH"),"CORE MATCH","ADJACENT"))))</x:f>
        <x:v>NO</x:v>
      </x:c>
      <x:c r="Y10" s="25" t="str">
        <x:f>IF(A10="","",IF(OR(P10="NO",Q10="NO",R10="NO"),"NO",IF(OR(P10="UNKNOWN",Q10="UNKNOWN",R10="UNKNOWN"),"UNKNOWN",IF(AND(P10="MATCH",Q10="MATCH",R10="MATCH"),"MATCH","PARTIAL"))))</x:f>
        <x:v>PARTIAL</x:v>
      </x:c>
    </x:row>
    <x:row r="11">
      <x:c r="A11" s="21" t="str">
        <x:v>F06</x:v>
      </x:c>
      <x:c r="B11" s="21" t="str">
        <x:v>Security / standards authority</x:v>
      </x:c>
      <x:c r="C11" s="21" t="str">
        <x:v>AUTHORITY / STANDARD</x:v>
      </x:c>
      <x:c r="D11" s="21" t="str">
        <x:v>E031</x:v>
      </x:c>
      <x:c r="E11" s="21" t="str">
        <x:v>E032</x:v>
      </x:c>
      <x:c r="F11" s="21" t="str">
        <x:v>E033</x:v>
      </x:c>
      <x:c r="G11" s="21" t="str">
        <x:v>E034</x:v>
      </x:c>
      <x:c r="H11" s="21" t="str">
        <x:v>E035</x:v>
      </x:c>
      <x:c r="I11" s="21" t="str">
        <x:v>E036</x:v>
      </x:c>
      <x:c r="J11" s="21" t="str">
        <x:v>Founder / reviewer</x:v>
      </x:c>
      <x:c r="K11" s="25" t="str">
        <x:f>IF(A11="","",IF(COUNTIF($A$6:$A$205,A11)&gt;1,"INVALID - DUPLICATE ID",IF(AND(OR(EXACT(C11,"SOFTWARE PRODUCT"),EXACT(C11,"MARKETPLACE / INTERMEDIARY"),EXACT(C11,"CONSULTANCY / SERVICE"),EXACT(C11,"AUTHORITY / STANDARD"),EXACT(C11,"IN-HOUSE / DO NOTHING")),COUNTIFS(EVIDENCE_PACKET!$A$6:$A$205,D11,EVIDENCE_PACKET!$B$6:$B$205,A11,EVIDENCE_PACKET!$C$6:$C$205,"BUYER",EVIDENCE_PACKET!$Q$6:$Q$205,"VALID")=1,COUNTIFS(EVIDENCE_PACKET!$A$6:$A$205,E11,EVIDENCE_PACKET!$B$6:$B$205,A11,EVIDENCE_PACKET!$C$6:$C$205,"MATERIAL JOB",EVIDENCE_PACKET!$Q$6:$Q$205,"VALID")=1,COUNTIFS(EVIDENCE_PACKET!$A$6:$A$205,F11,EVIDENCE_PACKET!$B$6:$B$205,A11,EVIDENCE_PACKET!$C$6:$C$205,"BUYING STAGE",EVIDENCE_PACKET!$Q$6:$Q$205,"VALID")=1,COUNTIFS(EVIDENCE_PACKET!$A$6:$A$205,G11,EVIDENCE_PACKET!$B$6:$B$205,A11,EVIDENCE_PACKET!$C$6:$C$205,"IMPLEMENTATION",EVIDENCE_PACKET!$Q$6:$Q$205,"VALID")=1,COUNTIFS(EVIDENCE_PACKET!$A$6:$A$205,H11,EVIDENCE_PACKET!$B$6:$B$205,A11,EVIDENCE_PACKET!$C$6:$C$205,"SECURITY / PROCUREMENT",EVIDENCE_PACKET!$Q$6:$Q$205,"VALID")=1,COUNTIFS(EVIDENCE_PACKET!$A$6:$A$205,I11,EVIDENCE_PACKET!$B$6:$B$205,A11,EVIDENCE_PACKET!$C$6:$C$205,"SWITCHING / EXIT",EVIDENCE_PACKET!$Q$6:$Q$205,"VALID")=1,COUNTIF(D11:I11,D11)=1,COUNTIF(D11:I11,E11)=1,COUNTIF(D11:I11,F11)=1,COUNTIF(D11:I11,G11)=1,COUNTIF(D11:I11,H11)=1,COUNTIF(D11:I11,I11)=1,J11&lt;&gt;""),"VALID","INVALID - CONTROL / EVIDENCE")))</x:f>
        <x:v>VALID</x:v>
      </x:c>
      <x:c r="L11" s="25" t="str">
        <x:f>IF(A11="","",IF(K11&lt;&gt;"VALID","BLOCKED",IF(AND(INDEX(EVIDENCE_PACKET!$F$6:$F$205,MATCH(D11,EVIDENCE_PACKET!$A$6:$A$205,0))="OBSERVED",INDEX(EVIDENCE_PACKET!$G$6:$G$205,MATCH(D11,EVIDENCE_PACKET!$A$6:$A$205,0))="CURRENT",INDEX(EVIDENCE_PACKET!$F$6:$F$205,MATCH(E11,EVIDENCE_PACKET!$A$6:$A$205,0))="OBSERVED",INDEX(EVIDENCE_PACKET!$G$6:$G$205,MATCH(E11,EVIDENCE_PACKET!$A$6:$A$205,0))="CURRENT",INDEX(EVIDENCE_PACKET!$F$6:$F$205,MATCH(F11,EVIDENCE_PACKET!$A$6:$A$205,0))="OBSERVED",INDEX(EVIDENCE_PACKET!$G$6:$G$205,MATCH(F11,EVIDENCE_PACKET!$A$6:$A$205,0))="CURRENT",INDEX(EVIDENCE_PACKET!$F$6:$F$205,MATCH(G11,EVIDENCE_PACKET!$A$6:$A$205,0))="OBSERVED",INDEX(EVIDENCE_PACKET!$G$6:$G$205,MATCH(G11,EVIDENCE_PACKET!$A$6:$A$205,0))="CURRENT",INDEX(EVIDENCE_PACKET!$F$6:$F$205,MATCH(H11,EVIDENCE_PACKET!$A$6:$A$205,0))="OBSERVED",INDEX(EVIDENCE_PACKET!$G$6:$G$205,MATCH(H11,EVIDENCE_PACKET!$A$6:$A$205,0))="CURRENT",INDEX(EVIDENCE_PACKET!$F$6:$F$205,MATCH(I11,EVIDENCE_PACKET!$A$6:$A$205,0))="OBSERVED",INDEX(EVIDENCE_PACKET!$G$6:$G$205,MATCH(I11,EVIDENCE_PACKET!$A$6:$A$205,0))="CURRENT"),"READY","UNRESOLVED")))</x:f>
        <x:v>READY</x:v>
      </x:c>
      <x:c r="M11" s="25" t="str">
        <x:f>IF(A11="","",IF(K11&lt;&gt;"VALID","BLOCKED",INDEX(EVIDENCE_PACKET!$H$6:$H$205,MATCH(D11,EVIDENCE_PACKET!$A$6:$A$205,0))))</x:f>
        <x:v>PARTIAL</x:v>
      </x:c>
      <x:c r="N11" s="25" t="str">
        <x:f>IF(A11="","",IF(K11&lt;&gt;"VALID","BLOCKED",INDEX(EVIDENCE_PACKET!$H$6:$H$205,MATCH(E11,EVIDENCE_PACKET!$A$6:$A$205,0))))</x:f>
        <x:v>NO</x:v>
      </x:c>
      <x:c r="O11" s="25" t="str">
        <x:f>IF(A11="","",IF(K11&lt;&gt;"VALID","BLOCKED",INDEX(EVIDENCE_PACKET!$H$6:$H$205,MATCH(F11,EVIDENCE_PACKET!$A$6:$A$205,0))))</x:f>
        <x:v>NO</x:v>
      </x:c>
      <x:c r="P11" s="25" t="str">
        <x:f>IF(A11="","",IF(K11&lt;&gt;"VALID","BLOCKED",INDEX(EVIDENCE_PACKET!$H$6:$H$205,MATCH(G11,EVIDENCE_PACKET!$A$6:$A$205,0))))</x:f>
        <x:v>NOT APPLICABLE</x:v>
      </x:c>
      <x:c r="Q11" s="25" t="str">
        <x:f>IF(A11="","",IF(K11&lt;&gt;"VALID","BLOCKED",INDEX(EVIDENCE_PACKET!$H$6:$H$205,MATCH(H11,EVIDENCE_PACKET!$A$6:$A$205,0))))</x:f>
        <x:v>MATCH</x:v>
      </x:c>
      <x:c r="R11" s="25" t="str">
        <x:f>IF(A11="","",IF(K11&lt;&gt;"VALID","BLOCKED",INDEX(EVIDENCE_PACKET!$H$6:$H$205,MATCH(I11,EVIDENCE_PACKET!$A$6:$A$205,0))))</x:f>
        <x:v>NOT APPLICABLE</x:v>
      </x:c>
      <x:c r="S11" s="25" t="str">
        <x:f>IF(A11="","",IF(K11&lt;&gt;"VALID","BLOCKED",IF(W11&lt;&gt;"SOFTWARE",W11,IF(L11&lt;&gt;"READY","UNRESOLVED",IF(X11="NO","EXCLUDE DIRECT",IF(X11="UNKNOWN","UNRESOLVED",IF(X11="ADJACENT","ADJACENT",IF(Y11="NO","EXCLUDE DIRECT",IF(Y11="UNKNOWN","UNRESOLVED",IF(Y11="MATCH","DIRECT COMPETITOR","CONDITIONAL DIRECT"))))))))))</x:f>
        <x:v>AUTHORITY / REFERENCE</x:v>
      </x:c>
      <x:c r="T11" s="25" t="str">
        <x:f>IF(A11="","",IF(OR(K11&lt;&gt;"VALID",S11="BLOCKED"),"BLOCKED",IF(AND(OR(S11="DIRECT COMPETITOR",S11="CONDITIONAL DIRECT"),COUNTIFS(CONFLICTS!$B$6:$B$205,A11,CONFLICTS!$H$6:$H$205,"YES",CONFLICTS!$I$6:$I$205,"OPEN",CONFLICTS!$R$6:$R$205,"VALID")&gt;0),"UNRESOLVED",IF(S11="UNRESOLVED","UNRESOLVED","READY"))))</x:f>
        <x:v>READY</x:v>
      </x:c>
      <x:c r="U11" s="25" t="str">
        <x:f>IF(A11="","",IF(S11="DIRECT COMPETITOR","Do not infer superiority, market share, win rate or customer outcomes.",IF(S11="CONDITIONAL DIRECT","Do not present replacement as like-for-like until partial/conflicting adoption dimensions are resolved.",IF(S11="ADJACENT","Do not promote feature/integration overlap into direct competition.",IF(S11="SUBSTITUTE / ALTERNATIVE","Do not force a service/internal route into a software-only matrix.",IF(S11="INTERMEDIARY / DISCOVERY","Do not infer product substitutability from visibility.","Do not promote authority/reference material into the commercial set."))))))</x:f>
        <x:v>Do not promote authority/reference material into the commercial set.</x:v>
      </x:c>
      <x:c r="V11" s="25" t="str">
        <x:f>IF(A11="","","Reopen when buyer, job, stage, implementation, security/procurement, switching, pricing/contract or sales evidence changes materially.")</x:f>
        <x:v>Reopen when buyer, job, stage, implementation, security/procurement, switching, pricing/contract or sales evidence changes materially.</x:v>
      </x:c>
      <x:c r="W11" s="25" t="str">
        <x:f>IF(A11="","",IF(C11="SOFTWARE PRODUCT","SOFTWARE",IF(C11="MARKETPLACE / INTERMEDIARY","INTERMEDIARY / DISCOVERY",IF(C11="AUTHORITY / STANDARD","AUTHORITY / REFERENCE","SUBSTITUTE / ALTERNATIVE"))))</x:f>
        <x:v>AUTHORITY / REFERENCE</x:v>
      </x:c>
      <x:c r="X11" s="25" t="str">
        <x:f>IF(A11="","",IF(OR(M11="NO",N11="NO",O11="NO"),"NO",IF(OR(M11="UNKNOWN",N11="UNKNOWN",O11="UNKNOWN"),"UNKNOWN",IF(AND(M11="MATCH",N11="MATCH",O11="MATCH"),"CORE MATCH","ADJACENT"))))</x:f>
        <x:v>NO</x:v>
      </x:c>
      <x:c r="Y11" s="25" t="str">
        <x:f>IF(A11="","",IF(OR(P11="NO",Q11="NO",R11="NO"),"NO",IF(OR(P11="UNKNOWN",Q11="UNKNOWN",R11="UNKNOWN"),"UNKNOWN",IF(AND(P11="MATCH",Q11="MATCH",R11="MATCH"),"MATCH","PARTIAL"))))</x:f>
        <x:v>PARTIAL</x:v>
      </x:c>
    </x:row>
    <x:row r="12">
      <x:c r="A12" s="21" t="str">
        <x:v>G07</x:v>
      </x:c>
      <x:c r="B12" s="21" t="str">
        <x:v>Internal build / spreadsheet / do nothing</x:v>
      </x:c>
      <x:c r="C12" s="21" t="str">
        <x:v>IN-HOUSE / DO NOTHING</x:v>
      </x:c>
      <x:c r="D12" s="21" t="str">
        <x:v>E037</x:v>
      </x:c>
      <x:c r="E12" s="21" t="str">
        <x:v>E038</x:v>
      </x:c>
      <x:c r="F12" s="21" t="str">
        <x:v>E039</x:v>
      </x:c>
      <x:c r="G12" s="21" t="str">
        <x:v>E040</x:v>
      </x:c>
      <x:c r="H12" s="21" t="str">
        <x:v>E041</x:v>
      </x:c>
      <x:c r="I12" s="21" t="str">
        <x:v>E042</x:v>
      </x:c>
      <x:c r="J12" s="21" t="str">
        <x:v>Founder / reviewer</x:v>
      </x:c>
      <x:c r="K12" s="25" t="str">
        <x:f>IF(A12="","",IF(COUNTIF($A$6:$A$205,A12)&gt;1,"INVALID - DUPLICATE ID",IF(AND(OR(EXACT(C12,"SOFTWARE PRODUCT"),EXACT(C12,"MARKETPLACE / INTERMEDIARY"),EXACT(C12,"CONSULTANCY / SERVICE"),EXACT(C12,"AUTHORITY / STANDARD"),EXACT(C12,"IN-HOUSE / DO NOTHING")),COUNTIFS(EVIDENCE_PACKET!$A$6:$A$205,D12,EVIDENCE_PACKET!$B$6:$B$205,A12,EVIDENCE_PACKET!$C$6:$C$205,"BUYER",EVIDENCE_PACKET!$Q$6:$Q$205,"VALID")=1,COUNTIFS(EVIDENCE_PACKET!$A$6:$A$205,E12,EVIDENCE_PACKET!$B$6:$B$205,A12,EVIDENCE_PACKET!$C$6:$C$205,"MATERIAL JOB",EVIDENCE_PACKET!$Q$6:$Q$205,"VALID")=1,COUNTIFS(EVIDENCE_PACKET!$A$6:$A$205,F12,EVIDENCE_PACKET!$B$6:$B$205,A12,EVIDENCE_PACKET!$C$6:$C$205,"BUYING STAGE",EVIDENCE_PACKET!$Q$6:$Q$205,"VALID")=1,COUNTIFS(EVIDENCE_PACKET!$A$6:$A$205,G12,EVIDENCE_PACKET!$B$6:$B$205,A12,EVIDENCE_PACKET!$C$6:$C$205,"IMPLEMENTATION",EVIDENCE_PACKET!$Q$6:$Q$205,"VALID")=1,COUNTIFS(EVIDENCE_PACKET!$A$6:$A$205,H12,EVIDENCE_PACKET!$B$6:$B$205,A12,EVIDENCE_PACKET!$C$6:$C$205,"SECURITY / PROCUREMENT",EVIDENCE_PACKET!$Q$6:$Q$205,"VALID")=1,COUNTIFS(EVIDENCE_PACKET!$A$6:$A$205,I12,EVIDENCE_PACKET!$B$6:$B$205,A12,EVIDENCE_PACKET!$C$6:$C$205,"SWITCHING / EXIT",EVIDENCE_PACKET!$Q$6:$Q$205,"VALID")=1,COUNTIF(D12:I12,D12)=1,COUNTIF(D12:I12,E12)=1,COUNTIF(D12:I12,F12)=1,COUNTIF(D12:I12,G12)=1,COUNTIF(D12:I12,H12)=1,COUNTIF(D12:I12,I12)=1,J12&lt;&gt;""),"VALID","INVALID - CONTROL / EVIDENCE")))</x:f>
        <x:v>VALID</x:v>
      </x:c>
      <x:c r="L12" s="25" t="str">
        <x:f>IF(A12="","",IF(K12&lt;&gt;"VALID","BLOCKED",IF(AND(INDEX(EVIDENCE_PACKET!$F$6:$F$205,MATCH(D12,EVIDENCE_PACKET!$A$6:$A$205,0))="OBSERVED",INDEX(EVIDENCE_PACKET!$G$6:$G$205,MATCH(D12,EVIDENCE_PACKET!$A$6:$A$205,0))="CURRENT",INDEX(EVIDENCE_PACKET!$F$6:$F$205,MATCH(E12,EVIDENCE_PACKET!$A$6:$A$205,0))="OBSERVED",INDEX(EVIDENCE_PACKET!$G$6:$G$205,MATCH(E12,EVIDENCE_PACKET!$A$6:$A$205,0))="CURRENT",INDEX(EVIDENCE_PACKET!$F$6:$F$205,MATCH(F12,EVIDENCE_PACKET!$A$6:$A$205,0))="OBSERVED",INDEX(EVIDENCE_PACKET!$G$6:$G$205,MATCH(F12,EVIDENCE_PACKET!$A$6:$A$205,0))="CURRENT",INDEX(EVIDENCE_PACKET!$F$6:$F$205,MATCH(G12,EVIDENCE_PACKET!$A$6:$A$205,0))="OBSERVED",INDEX(EVIDENCE_PACKET!$G$6:$G$205,MATCH(G12,EVIDENCE_PACKET!$A$6:$A$205,0))="CURRENT",INDEX(EVIDENCE_PACKET!$F$6:$F$205,MATCH(H12,EVIDENCE_PACKET!$A$6:$A$205,0))="OBSERVED",INDEX(EVIDENCE_PACKET!$G$6:$G$205,MATCH(H12,EVIDENCE_PACKET!$A$6:$A$205,0))="CURRENT",INDEX(EVIDENCE_PACKET!$F$6:$F$205,MATCH(I12,EVIDENCE_PACKET!$A$6:$A$205,0))="OBSERVED",INDEX(EVIDENCE_PACKET!$G$6:$G$205,MATCH(I12,EVIDENCE_PACKET!$A$6:$A$205,0))="CURRENT"),"READY","UNRESOLVED")))</x:f>
        <x:v>READY</x:v>
      </x:c>
      <x:c r="M12" s="25" t="str">
        <x:f>IF(A12="","",IF(K12&lt;&gt;"VALID","BLOCKED",INDEX(EVIDENCE_PACKET!$H$6:$H$205,MATCH(D12,EVIDENCE_PACKET!$A$6:$A$205,0))))</x:f>
        <x:v>MATCH</x:v>
      </x:c>
      <x:c r="N12" s="25" t="str">
        <x:f>IF(A12="","",IF(K12&lt;&gt;"VALID","BLOCKED",INDEX(EVIDENCE_PACKET!$H$6:$H$205,MATCH(E12,EVIDENCE_PACKET!$A$6:$A$205,0))))</x:f>
        <x:v>MATCH</x:v>
      </x:c>
      <x:c r="O12" s="25" t="str">
        <x:f>IF(A12="","",IF(K12&lt;&gt;"VALID","BLOCKED",INDEX(EVIDENCE_PACKET!$H$6:$H$205,MATCH(F12,EVIDENCE_PACKET!$A$6:$A$205,0))))</x:f>
        <x:v>PARTIAL</x:v>
      </x:c>
      <x:c r="P12" s="25" t="str">
        <x:f>IF(A12="","",IF(K12&lt;&gt;"VALID","BLOCKED",INDEX(EVIDENCE_PACKET!$H$6:$H$205,MATCH(G12,EVIDENCE_PACKET!$A$6:$A$205,0))))</x:f>
        <x:v>PARTIAL</x:v>
      </x:c>
      <x:c r="Q12" s="25" t="str">
        <x:f>IF(A12="","",IF(K12&lt;&gt;"VALID","BLOCKED",INDEX(EVIDENCE_PACKET!$H$6:$H$205,MATCH(H12,EVIDENCE_PACKET!$A$6:$A$205,0))))</x:f>
        <x:v>PARTIAL</x:v>
      </x:c>
      <x:c r="R12" s="25" t="str">
        <x:f>IF(A12="","",IF(K12&lt;&gt;"VALID","BLOCKED",INDEX(EVIDENCE_PACKET!$H$6:$H$205,MATCH(I12,EVIDENCE_PACKET!$A$6:$A$205,0))))</x:f>
        <x:v>MATCH</x:v>
      </x:c>
      <x:c r="S12" s="25" t="str">
        <x:f>IF(A12="","",IF(K12&lt;&gt;"VALID","BLOCKED",IF(W12&lt;&gt;"SOFTWARE",W12,IF(L12&lt;&gt;"READY","UNRESOLVED",IF(X12="NO","EXCLUDE DIRECT",IF(X12="UNKNOWN","UNRESOLVED",IF(X12="ADJACENT","ADJACENT",IF(Y12="NO","EXCLUDE DIRECT",IF(Y12="UNKNOWN","UNRESOLVED",IF(Y12="MATCH","DIRECT COMPETITOR","CONDITIONAL DIRECT"))))))))))</x:f>
        <x:v>SUBSTITUTE / ALTERNATIVE</x:v>
      </x:c>
      <x:c r="T12" s="25" t="str">
        <x:f>IF(A12="","",IF(OR(K12&lt;&gt;"VALID",S12="BLOCKED"),"BLOCKED",IF(AND(OR(S12="DIRECT COMPETITOR",S12="CONDITIONAL DIRECT"),COUNTIFS(CONFLICTS!$B$6:$B$205,A12,CONFLICTS!$H$6:$H$205,"YES",CONFLICTS!$I$6:$I$205,"OPEN",CONFLICTS!$R$6:$R$205,"VALID")&gt;0),"UNRESOLVED",IF(S12="UNRESOLVED","UNRESOLVED","READY"))))</x:f>
        <x:v>READY</x:v>
      </x:c>
      <x:c r="U12" s="25" t="str">
        <x:f>IF(A12="","",IF(S12="DIRECT COMPETITOR","Do not infer superiority, market share, win rate or customer outcomes.",IF(S12="CONDITIONAL DIRECT","Do not present replacement as like-for-like until partial/conflicting adoption dimensions are resolved.",IF(S12="ADJACENT","Do not promote feature/integration overlap into direct competition.",IF(S12="SUBSTITUTE / ALTERNATIVE","Do not force a service/internal route into a software-only matrix.",IF(S12="INTERMEDIARY / DISCOVERY","Do not infer product substitutability from visibility.","Do not promote authority/reference material into the commercial set."))))))</x:f>
        <x:v>Do not force a service/internal route into a software-only matrix.</x:v>
      </x:c>
      <x:c r="V12" s="25" t="str">
        <x:f>IF(A12="","","Reopen when buyer, job, stage, implementation, security/procurement, switching, pricing/contract or sales evidence changes materially.")</x:f>
        <x:v>Reopen when buyer, job, stage, implementation, security/procurement, switching, pricing/contract or sales evidence changes materially.</x:v>
      </x:c>
      <x:c r="W12" s="25" t="str">
        <x:f>IF(A12="","",IF(C12="SOFTWARE PRODUCT","SOFTWARE",IF(C12="MARKETPLACE / INTERMEDIARY","INTERMEDIARY / DISCOVERY",IF(C12="AUTHORITY / STANDARD","AUTHORITY / REFERENCE","SUBSTITUTE / ALTERNATIVE"))))</x:f>
        <x:v>SUBSTITUTE / ALTERNATIVE</x:v>
      </x:c>
      <x:c r="X12" s="25" t="str">
        <x:f>IF(A12="","",IF(OR(M12="NO",N12="NO",O12="NO"),"NO",IF(OR(M12="UNKNOWN",N12="UNKNOWN",O12="UNKNOWN"),"UNKNOWN",IF(AND(M12="MATCH",N12="MATCH",O12="MATCH"),"CORE MATCH","ADJACENT"))))</x:f>
        <x:v>ADJACENT</x:v>
      </x:c>
      <x:c r="Y12" s="25" t="str">
        <x:f>IF(A12="","",IF(OR(P12="NO",Q12="NO",R12="NO"),"NO",IF(OR(P12="UNKNOWN",Q12="UNKNOWN",R12="UNKNOWN"),"UNKNOWN",IF(AND(P12="MATCH",Q12="MATCH",R12="MATCH"),"MATCH","PARTIAL"))))</x:f>
        <x:v>PARTIAL</x:v>
      </x:c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5" t="str">
        <x:f>IF(A13="","",IF(COUNTIF($A$6:$A$205,A13)&gt;1,"INVALID - DUPLICATE ID",IF(AND(OR(EXACT(C13,"SOFTWARE PRODUCT"),EXACT(C13,"MARKETPLACE / INTERMEDIARY"),EXACT(C13,"CONSULTANCY / SERVICE"),EXACT(C13,"AUTHORITY / STANDARD"),EXACT(C13,"IN-HOUSE / DO NOTHING")),COUNTIFS(EVIDENCE_PACKET!$A$6:$A$205,D13,EVIDENCE_PACKET!$B$6:$B$205,A13,EVIDENCE_PACKET!$C$6:$C$205,"BUYER",EVIDENCE_PACKET!$Q$6:$Q$205,"VALID")=1,COUNTIFS(EVIDENCE_PACKET!$A$6:$A$205,E13,EVIDENCE_PACKET!$B$6:$B$205,A13,EVIDENCE_PACKET!$C$6:$C$205,"MATERIAL JOB",EVIDENCE_PACKET!$Q$6:$Q$205,"VALID")=1,COUNTIFS(EVIDENCE_PACKET!$A$6:$A$205,F13,EVIDENCE_PACKET!$B$6:$B$205,A13,EVIDENCE_PACKET!$C$6:$C$205,"BUYING STAGE",EVIDENCE_PACKET!$Q$6:$Q$205,"VALID")=1,COUNTIFS(EVIDENCE_PACKET!$A$6:$A$205,G13,EVIDENCE_PACKET!$B$6:$B$205,A13,EVIDENCE_PACKET!$C$6:$C$205,"IMPLEMENTATION",EVIDENCE_PACKET!$Q$6:$Q$205,"VALID")=1,COUNTIFS(EVIDENCE_PACKET!$A$6:$A$205,H13,EVIDENCE_PACKET!$B$6:$B$205,A13,EVIDENCE_PACKET!$C$6:$C$205,"SECURITY / PROCUREMENT",EVIDENCE_PACKET!$Q$6:$Q$205,"VALID")=1,COUNTIFS(EVIDENCE_PACKET!$A$6:$A$205,I13,EVIDENCE_PACKET!$B$6:$B$205,A13,EVIDENCE_PACKET!$C$6:$C$205,"SWITCHING / EXIT",EVIDENCE_PACKET!$Q$6:$Q$205,"VALID")=1,COUNTIF(D13:I13,D13)=1,COUNTIF(D13:I13,E13)=1,COUNTIF(D13:I13,F13)=1,COUNTIF(D13:I13,G13)=1,COUNTIF(D13:I13,H13)=1,COUNTIF(D13:I13,I13)=1,J13&lt;&gt;""),"VALID","INVALID - CONTROL / EVIDENCE")))</x:f>
      </x:c>
      <x:c r="L13" s="25" t="str">
        <x:f>IF(A13="","",IF(K13&lt;&gt;"VALID","BLOCKED",IF(AND(INDEX(EVIDENCE_PACKET!$F$6:$F$205,MATCH(D13,EVIDENCE_PACKET!$A$6:$A$205,0))="OBSERVED",INDEX(EVIDENCE_PACKET!$G$6:$G$205,MATCH(D13,EVIDENCE_PACKET!$A$6:$A$205,0))="CURRENT",INDEX(EVIDENCE_PACKET!$F$6:$F$205,MATCH(E13,EVIDENCE_PACKET!$A$6:$A$205,0))="OBSERVED",INDEX(EVIDENCE_PACKET!$G$6:$G$205,MATCH(E13,EVIDENCE_PACKET!$A$6:$A$205,0))="CURRENT",INDEX(EVIDENCE_PACKET!$F$6:$F$205,MATCH(F13,EVIDENCE_PACKET!$A$6:$A$205,0))="OBSERVED",INDEX(EVIDENCE_PACKET!$G$6:$G$205,MATCH(F13,EVIDENCE_PACKET!$A$6:$A$205,0))="CURRENT",INDEX(EVIDENCE_PACKET!$F$6:$F$205,MATCH(G13,EVIDENCE_PACKET!$A$6:$A$205,0))="OBSERVED",INDEX(EVIDENCE_PACKET!$G$6:$G$205,MATCH(G13,EVIDENCE_PACKET!$A$6:$A$205,0))="CURRENT",INDEX(EVIDENCE_PACKET!$F$6:$F$205,MATCH(H13,EVIDENCE_PACKET!$A$6:$A$205,0))="OBSERVED",INDEX(EVIDENCE_PACKET!$G$6:$G$205,MATCH(H13,EVIDENCE_PACKET!$A$6:$A$205,0))="CURRENT",INDEX(EVIDENCE_PACKET!$F$6:$F$205,MATCH(I13,EVIDENCE_PACKET!$A$6:$A$205,0))="OBSERVED",INDEX(EVIDENCE_PACKET!$G$6:$G$205,MATCH(I13,EVIDENCE_PACKET!$A$6:$A$205,0))="CURRENT"),"READY","UNRESOLVED")))</x:f>
      </x:c>
      <x:c r="M13" s="25" t="str">
        <x:f>IF(A13="","",IF(K13&lt;&gt;"VALID","BLOCKED",INDEX(EVIDENCE_PACKET!$H$6:$H$205,MATCH(D13,EVIDENCE_PACKET!$A$6:$A$205,0))))</x:f>
      </x:c>
      <x:c r="N13" s="25" t="str">
        <x:f>IF(A13="","",IF(K13&lt;&gt;"VALID","BLOCKED",INDEX(EVIDENCE_PACKET!$H$6:$H$205,MATCH(E13,EVIDENCE_PACKET!$A$6:$A$205,0))))</x:f>
      </x:c>
      <x:c r="O13" s="25" t="str">
        <x:f>IF(A13="","",IF(K13&lt;&gt;"VALID","BLOCKED",INDEX(EVIDENCE_PACKET!$H$6:$H$205,MATCH(F13,EVIDENCE_PACKET!$A$6:$A$205,0))))</x:f>
      </x:c>
      <x:c r="P13" s="25" t="str">
        <x:f>IF(A13="","",IF(K13&lt;&gt;"VALID","BLOCKED",INDEX(EVIDENCE_PACKET!$H$6:$H$205,MATCH(G13,EVIDENCE_PACKET!$A$6:$A$205,0))))</x:f>
      </x:c>
      <x:c r="Q13" s="25" t="str">
        <x:f>IF(A13="","",IF(K13&lt;&gt;"VALID","BLOCKED",INDEX(EVIDENCE_PACKET!$H$6:$H$205,MATCH(H13,EVIDENCE_PACKET!$A$6:$A$205,0))))</x:f>
      </x:c>
      <x:c r="R13" s="25" t="str">
        <x:f>IF(A13="","",IF(K13&lt;&gt;"VALID","BLOCKED",INDEX(EVIDENCE_PACKET!$H$6:$H$205,MATCH(I13,EVIDENCE_PACKET!$A$6:$A$205,0))))</x:f>
      </x:c>
      <x:c r="S13" s="25" t="str">
        <x:f>IF(A13="","",IF(K13&lt;&gt;"VALID","BLOCKED",IF(W13&lt;&gt;"SOFTWARE",W13,IF(L13&lt;&gt;"READY","UNRESOLVED",IF(X13="NO","EXCLUDE DIRECT",IF(X13="UNKNOWN","UNRESOLVED",IF(X13="ADJACENT","ADJACENT",IF(Y13="NO","EXCLUDE DIRECT",IF(Y13="UNKNOWN","UNRESOLVED",IF(Y13="MATCH","DIRECT COMPETITOR","CONDITIONAL DIRECT"))))))))))</x:f>
      </x:c>
      <x:c r="T13" s="25" t="str">
        <x:f>IF(A13="","",IF(OR(K13&lt;&gt;"VALID",S13="BLOCKED"),"BLOCKED",IF(AND(OR(S13="DIRECT COMPETITOR",S13="CONDITIONAL DIRECT"),COUNTIFS(CONFLICTS!$B$6:$B$205,A13,CONFLICTS!$H$6:$H$205,"YES",CONFLICTS!$I$6:$I$205,"OPEN",CONFLICTS!$R$6:$R$205,"VALID")&gt;0),"UNRESOLVED",IF(S13="UNRESOLVED","UNRESOLVED","READY"))))</x:f>
      </x:c>
      <x:c r="U13" s="25" t="str">
        <x:f>IF(A13="","",IF(S13="DIRECT COMPETITOR","Do not infer superiority, market share, win rate or customer outcomes.",IF(S13="CONDITIONAL DIRECT","Do not present replacement as like-for-like until partial/conflicting adoption dimensions are resolved.",IF(S13="ADJACENT","Do not promote feature/integration overlap into direct competition.",IF(S13="SUBSTITUTE / ALTERNATIVE","Do not force a service/internal route into a software-only matrix.",IF(S13="INTERMEDIARY / DISCOVERY","Do not infer product substitutability from visibility.","Do not promote authority/reference material into the commercial set."))))))</x:f>
      </x:c>
      <x:c r="V13" s="25" t="str">
        <x:f>IF(A13="","","Reopen when buyer, job, stage, implementation, security/procurement, switching, pricing/contract or sales evidence changes materially.")</x:f>
      </x:c>
      <x:c r="W13" s="25" t="str">
        <x:f>IF(A13="","",IF(C13="SOFTWARE PRODUCT","SOFTWARE",IF(C13="MARKETPLACE / INTERMEDIARY","INTERMEDIARY / DISCOVERY",IF(C13="AUTHORITY / STANDARD","AUTHORITY / REFERENCE","SUBSTITUTE / ALTERNATIVE"))))</x:f>
      </x:c>
      <x:c r="X13" s="25" t="str">
        <x:f>IF(A13="","",IF(OR(M13="NO",N13="NO",O13="NO"),"NO",IF(OR(M13="UNKNOWN",N13="UNKNOWN",O13="UNKNOWN"),"UNKNOWN",IF(AND(M13="MATCH",N13="MATCH",O13="MATCH"),"CORE MATCH","ADJACENT"))))</x:f>
      </x:c>
      <x:c r="Y13" s="25" t="str">
        <x:f>IF(A13="","",IF(OR(P13="NO",Q13="NO",R13="NO"),"NO",IF(OR(P13="UNKNOWN",Q13="UNKNOWN",R13="UNKNOWN"),"UNKNOWN",IF(AND(P13="MATCH",Q13="MATCH",R13="MATCH"),"MATCH","PARTIAL"))))</x:f>
      </x:c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5" t="str">
        <x:f>IF(A14="","",IF(COUNTIF($A$6:$A$205,A14)&gt;1,"INVALID - DUPLICATE ID",IF(AND(OR(EXACT(C14,"SOFTWARE PRODUCT"),EXACT(C14,"MARKETPLACE / INTERMEDIARY"),EXACT(C14,"CONSULTANCY / SERVICE"),EXACT(C14,"AUTHORITY / STANDARD"),EXACT(C14,"IN-HOUSE / DO NOTHING")),COUNTIFS(EVIDENCE_PACKET!$A$6:$A$205,D14,EVIDENCE_PACKET!$B$6:$B$205,A14,EVIDENCE_PACKET!$C$6:$C$205,"BUYER",EVIDENCE_PACKET!$Q$6:$Q$205,"VALID")=1,COUNTIFS(EVIDENCE_PACKET!$A$6:$A$205,E14,EVIDENCE_PACKET!$B$6:$B$205,A14,EVIDENCE_PACKET!$C$6:$C$205,"MATERIAL JOB",EVIDENCE_PACKET!$Q$6:$Q$205,"VALID")=1,COUNTIFS(EVIDENCE_PACKET!$A$6:$A$205,F14,EVIDENCE_PACKET!$B$6:$B$205,A14,EVIDENCE_PACKET!$C$6:$C$205,"BUYING STAGE",EVIDENCE_PACKET!$Q$6:$Q$205,"VALID")=1,COUNTIFS(EVIDENCE_PACKET!$A$6:$A$205,G14,EVIDENCE_PACKET!$B$6:$B$205,A14,EVIDENCE_PACKET!$C$6:$C$205,"IMPLEMENTATION",EVIDENCE_PACKET!$Q$6:$Q$205,"VALID")=1,COUNTIFS(EVIDENCE_PACKET!$A$6:$A$205,H14,EVIDENCE_PACKET!$B$6:$B$205,A14,EVIDENCE_PACKET!$C$6:$C$205,"SECURITY / PROCUREMENT",EVIDENCE_PACKET!$Q$6:$Q$205,"VALID")=1,COUNTIFS(EVIDENCE_PACKET!$A$6:$A$205,I14,EVIDENCE_PACKET!$B$6:$B$205,A14,EVIDENCE_PACKET!$C$6:$C$205,"SWITCHING / EXIT",EVIDENCE_PACKET!$Q$6:$Q$205,"VALID")=1,COUNTIF(D14:I14,D14)=1,COUNTIF(D14:I14,E14)=1,COUNTIF(D14:I14,F14)=1,COUNTIF(D14:I14,G14)=1,COUNTIF(D14:I14,H14)=1,COUNTIF(D14:I14,I14)=1,J14&lt;&gt;""),"VALID","INVALID - CONTROL / EVIDENCE")))</x:f>
      </x:c>
      <x:c r="L14" s="25" t="str">
        <x:f>IF(A14="","",IF(K14&lt;&gt;"VALID","BLOCKED",IF(AND(INDEX(EVIDENCE_PACKET!$F$6:$F$205,MATCH(D14,EVIDENCE_PACKET!$A$6:$A$205,0))="OBSERVED",INDEX(EVIDENCE_PACKET!$G$6:$G$205,MATCH(D14,EVIDENCE_PACKET!$A$6:$A$205,0))="CURRENT",INDEX(EVIDENCE_PACKET!$F$6:$F$205,MATCH(E14,EVIDENCE_PACKET!$A$6:$A$205,0))="OBSERVED",INDEX(EVIDENCE_PACKET!$G$6:$G$205,MATCH(E14,EVIDENCE_PACKET!$A$6:$A$205,0))="CURRENT",INDEX(EVIDENCE_PACKET!$F$6:$F$205,MATCH(F14,EVIDENCE_PACKET!$A$6:$A$205,0))="OBSERVED",INDEX(EVIDENCE_PACKET!$G$6:$G$205,MATCH(F14,EVIDENCE_PACKET!$A$6:$A$205,0))="CURRENT",INDEX(EVIDENCE_PACKET!$F$6:$F$205,MATCH(G14,EVIDENCE_PACKET!$A$6:$A$205,0))="OBSERVED",INDEX(EVIDENCE_PACKET!$G$6:$G$205,MATCH(G14,EVIDENCE_PACKET!$A$6:$A$205,0))="CURRENT",INDEX(EVIDENCE_PACKET!$F$6:$F$205,MATCH(H14,EVIDENCE_PACKET!$A$6:$A$205,0))="OBSERVED",INDEX(EVIDENCE_PACKET!$G$6:$G$205,MATCH(H14,EVIDENCE_PACKET!$A$6:$A$205,0))="CURRENT",INDEX(EVIDENCE_PACKET!$F$6:$F$205,MATCH(I14,EVIDENCE_PACKET!$A$6:$A$205,0))="OBSERVED",INDEX(EVIDENCE_PACKET!$G$6:$G$205,MATCH(I14,EVIDENCE_PACKET!$A$6:$A$205,0))="CURRENT"),"READY","UNRESOLVED")))</x:f>
      </x:c>
      <x:c r="M14" s="25" t="str">
        <x:f>IF(A14="","",IF(K14&lt;&gt;"VALID","BLOCKED",INDEX(EVIDENCE_PACKET!$H$6:$H$205,MATCH(D14,EVIDENCE_PACKET!$A$6:$A$205,0))))</x:f>
      </x:c>
      <x:c r="N14" s="25" t="str">
        <x:f>IF(A14="","",IF(K14&lt;&gt;"VALID","BLOCKED",INDEX(EVIDENCE_PACKET!$H$6:$H$205,MATCH(E14,EVIDENCE_PACKET!$A$6:$A$205,0))))</x:f>
      </x:c>
      <x:c r="O14" s="25" t="str">
        <x:f>IF(A14="","",IF(K14&lt;&gt;"VALID","BLOCKED",INDEX(EVIDENCE_PACKET!$H$6:$H$205,MATCH(F14,EVIDENCE_PACKET!$A$6:$A$205,0))))</x:f>
      </x:c>
      <x:c r="P14" s="25" t="str">
        <x:f>IF(A14="","",IF(K14&lt;&gt;"VALID","BLOCKED",INDEX(EVIDENCE_PACKET!$H$6:$H$205,MATCH(G14,EVIDENCE_PACKET!$A$6:$A$205,0))))</x:f>
      </x:c>
      <x:c r="Q14" s="25" t="str">
        <x:f>IF(A14="","",IF(K14&lt;&gt;"VALID","BLOCKED",INDEX(EVIDENCE_PACKET!$H$6:$H$205,MATCH(H14,EVIDENCE_PACKET!$A$6:$A$205,0))))</x:f>
      </x:c>
      <x:c r="R14" s="25" t="str">
        <x:f>IF(A14="","",IF(K14&lt;&gt;"VALID","BLOCKED",INDEX(EVIDENCE_PACKET!$H$6:$H$205,MATCH(I14,EVIDENCE_PACKET!$A$6:$A$205,0))))</x:f>
      </x:c>
      <x:c r="S14" s="25" t="str">
        <x:f>IF(A14="","",IF(K14&lt;&gt;"VALID","BLOCKED",IF(W14&lt;&gt;"SOFTWARE",W14,IF(L14&lt;&gt;"READY","UNRESOLVED",IF(X14="NO","EXCLUDE DIRECT",IF(X14="UNKNOWN","UNRESOLVED",IF(X14="ADJACENT","ADJACENT",IF(Y14="NO","EXCLUDE DIRECT",IF(Y14="UNKNOWN","UNRESOLVED",IF(Y14="MATCH","DIRECT COMPETITOR","CONDITIONAL DIRECT"))))))))))</x:f>
      </x:c>
      <x:c r="T14" s="25" t="str">
        <x:f>IF(A14="","",IF(OR(K14&lt;&gt;"VALID",S14="BLOCKED"),"BLOCKED",IF(AND(OR(S14="DIRECT COMPETITOR",S14="CONDITIONAL DIRECT"),COUNTIFS(CONFLICTS!$B$6:$B$205,A14,CONFLICTS!$H$6:$H$205,"YES",CONFLICTS!$I$6:$I$205,"OPEN",CONFLICTS!$R$6:$R$205,"VALID")&gt;0),"UNRESOLVED",IF(S14="UNRESOLVED","UNRESOLVED","READY"))))</x:f>
      </x:c>
      <x:c r="U14" s="25" t="str">
        <x:f>IF(A14="","",IF(S14="DIRECT COMPETITOR","Do not infer superiority, market share, win rate or customer outcomes.",IF(S14="CONDITIONAL DIRECT","Do not present replacement as like-for-like until partial/conflicting adoption dimensions are resolved.",IF(S14="ADJACENT","Do not promote feature/integration overlap into direct competition.",IF(S14="SUBSTITUTE / ALTERNATIVE","Do not force a service/internal route into a software-only matrix.",IF(S14="INTERMEDIARY / DISCOVERY","Do not infer product substitutability from visibility.","Do not promote authority/reference material into the commercial set."))))))</x:f>
      </x:c>
      <x:c r="V14" s="25" t="str">
        <x:f>IF(A14="","","Reopen when buyer, job, stage, implementation, security/procurement, switching, pricing/contract or sales evidence changes materially.")</x:f>
      </x:c>
      <x:c r="W14" s="25" t="str">
        <x:f>IF(A14="","",IF(C14="SOFTWARE PRODUCT","SOFTWARE",IF(C14="MARKETPLACE / INTERMEDIARY","INTERMEDIARY / DISCOVERY",IF(C14="AUTHORITY / STANDARD","AUTHORITY / REFERENCE","SUBSTITUTE / ALTERNATIVE"))))</x:f>
      </x:c>
      <x:c r="X14" s="25" t="str">
        <x:f>IF(A14="","",IF(OR(M14="NO",N14="NO",O14="NO"),"NO",IF(OR(M14="UNKNOWN",N14="UNKNOWN",O14="UNKNOWN"),"UNKNOWN",IF(AND(M14="MATCH",N14="MATCH",O14="MATCH"),"CORE MATCH","ADJACENT"))))</x:f>
      </x:c>
      <x:c r="Y14" s="25" t="str">
        <x:f>IF(A14="","",IF(OR(P14="NO",Q14="NO",R14="NO"),"NO",IF(OR(P14="UNKNOWN",Q14="UNKNOWN",R14="UNKNOWN"),"UNKNOWN",IF(AND(P14="MATCH",Q14="MATCH",R14="MATCH"),"MATCH","PARTIAL"))))</x:f>
      </x:c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5" t="str">
        <x:f>IF(A15="","",IF(COUNTIF($A$6:$A$205,A15)&gt;1,"INVALID - DUPLICATE ID",IF(AND(OR(EXACT(C15,"SOFTWARE PRODUCT"),EXACT(C15,"MARKETPLACE / INTERMEDIARY"),EXACT(C15,"CONSULTANCY / SERVICE"),EXACT(C15,"AUTHORITY / STANDARD"),EXACT(C15,"IN-HOUSE / DO NOTHING")),COUNTIFS(EVIDENCE_PACKET!$A$6:$A$205,D15,EVIDENCE_PACKET!$B$6:$B$205,A15,EVIDENCE_PACKET!$C$6:$C$205,"BUYER",EVIDENCE_PACKET!$Q$6:$Q$205,"VALID")=1,COUNTIFS(EVIDENCE_PACKET!$A$6:$A$205,E15,EVIDENCE_PACKET!$B$6:$B$205,A15,EVIDENCE_PACKET!$C$6:$C$205,"MATERIAL JOB",EVIDENCE_PACKET!$Q$6:$Q$205,"VALID")=1,COUNTIFS(EVIDENCE_PACKET!$A$6:$A$205,F15,EVIDENCE_PACKET!$B$6:$B$205,A15,EVIDENCE_PACKET!$C$6:$C$205,"BUYING STAGE",EVIDENCE_PACKET!$Q$6:$Q$205,"VALID")=1,COUNTIFS(EVIDENCE_PACKET!$A$6:$A$205,G15,EVIDENCE_PACKET!$B$6:$B$205,A15,EVIDENCE_PACKET!$C$6:$C$205,"IMPLEMENTATION",EVIDENCE_PACKET!$Q$6:$Q$205,"VALID")=1,COUNTIFS(EVIDENCE_PACKET!$A$6:$A$205,H15,EVIDENCE_PACKET!$B$6:$B$205,A15,EVIDENCE_PACKET!$C$6:$C$205,"SECURITY / PROCUREMENT",EVIDENCE_PACKET!$Q$6:$Q$205,"VALID")=1,COUNTIFS(EVIDENCE_PACKET!$A$6:$A$205,I15,EVIDENCE_PACKET!$B$6:$B$205,A15,EVIDENCE_PACKET!$C$6:$C$205,"SWITCHING / EXIT",EVIDENCE_PACKET!$Q$6:$Q$205,"VALID")=1,COUNTIF(D15:I15,D15)=1,COUNTIF(D15:I15,E15)=1,COUNTIF(D15:I15,F15)=1,COUNTIF(D15:I15,G15)=1,COUNTIF(D15:I15,H15)=1,COUNTIF(D15:I15,I15)=1,J15&lt;&gt;""),"VALID","INVALID - CONTROL / EVIDENCE")))</x:f>
      </x:c>
      <x:c r="L15" s="25" t="str">
        <x:f>IF(A15="","",IF(K15&lt;&gt;"VALID","BLOCKED",IF(AND(INDEX(EVIDENCE_PACKET!$F$6:$F$205,MATCH(D15,EVIDENCE_PACKET!$A$6:$A$205,0))="OBSERVED",INDEX(EVIDENCE_PACKET!$G$6:$G$205,MATCH(D15,EVIDENCE_PACKET!$A$6:$A$205,0))="CURRENT",INDEX(EVIDENCE_PACKET!$F$6:$F$205,MATCH(E15,EVIDENCE_PACKET!$A$6:$A$205,0))="OBSERVED",INDEX(EVIDENCE_PACKET!$G$6:$G$205,MATCH(E15,EVIDENCE_PACKET!$A$6:$A$205,0))="CURRENT",INDEX(EVIDENCE_PACKET!$F$6:$F$205,MATCH(F15,EVIDENCE_PACKET!$A$6:$A$205,0))="OBSERVED",INDEX(EVIDENCE_PACKET!$G$6:$G$205,MATCH(F15,EVIDENCE_PACKET!$A$6:$A$205,0))="CURRENT",INDEX(EVIDENCE_PACKET!$F$6:$F$205,MATCH(G15,EVIDENCE_PACKET!$A$6:$A$205,0))="OBSERVED",INDEX(EVIDENCE_PACKET!$G$6:$G$205,MATCH(G15,EVIDENCE_PACKET!$A$6:$A$205,0))="CURRENT",INDEX(EVIDENCE_PACKET!$F$6:$F$205,MATCH(H15,EVIDENCE_PACKET!$A$6:$A$205,0))="OBSERVED",INDEX(EVIDENCE_PACKET!$G$6:$G$205,MATCH(H15,EVIDENCE_PACKET!$A$6:$A$205,0))="CURRENT",INDEX(EVIDENCE_PACKET!$F$6:$F$205,MATCH(I15,EVIDENCE_PACKET!$A$6:$A$205,0))="OBSERVED",INDEX(EVIDENCE_PACKET!$G$6:$G$205,MATCH(I15,EVIDENCE_PACKET!$A$6:$A$205,0))="CURRENT"),"READY","UNRESOLVED")))</x:f>
      </x:c>
      <x:c r="M15" s="25" t="str">
        <x:f>IF(A15="","",IF(K15&lt;&gt;"VALID","BLOCKED",INDEX(EVIDENCE_PACKET!$H$6:$H$205,MATCH(D15,EVIDENCE_PACKET!$A$6:$A$205,0))))</x:f>
      </x:c>
      <x:c r="N15" s="25" t="str">
        <x:f>IF(A15="","",IF(K15&lt;&gt;"VALID","BLOCKED",INDEX(EVIDENCE_PACKET!$H$6:$H$205,MATCH(E15,EVIDENCE_PACKET!$A$6:$A$205,0))))</x:f>
      </x:c>
      <x:c r="O15" s="25" t="str">
        <x:f>IF(A15="","",IF(K15&lt;&gt;"VALID","BLOCKED",INDEX(EVIDENCE_PACKET!$H$6:$H$205,MATCH(F15,EVIDENCE_PACKET!$A$6:$A$205,0))))</x:f>
      </x:c>
      <x:c r="P15" s="25" t="str">
        <x:f>IF(A15="","",IF(K15&lt;&gt;"VALID","BLOCKED",INDEX(EVIDENCE_PACKET!$H$6:$H$205,MATCH(G15,EVIDENCE_PACKET!$A$6:$A$205,0))))</x:f>
      </x:c>
      <x:c r="Q15" s="25" t="str">
        <x:f>IF(A15="","",IF(K15&lt;&gt;"VALID","BLOCKED",INDEX(EVIDENCE_PACKET!$H$6:$H$205,MATCH(H15,EVIDENCE_PACKET!$A$6:$A$205,0))))</x:f>
      </x:c>
      <x:c r="R15" s="25" t="str">
        <x:f>IF(A15="","",IF(K15&lt;&gt;"VALID","BLOCKED",INDEX(EVIDENCE_PACKET!$H$6:$H$205,MATCH(I15,EVIDENCE_PACKET!$A$6:$A$205,0))))</x:f>
      </x:c>
      <x:c r="S15" s="25" t="str">
        <x:f>IF(A15="","",IF(K15&lt;&gt;"VALID","BLOCKED",IF(W15&lt;&gt;"SOFTWARE",W15,IF(L15&lt;&gt;"READY","UNRESOLVED",IF(X15="NO","EXCLUDE DIRECT",IF(X15="UNKNOWN","UNRESOLVED",IF(X15="ADJACENT","ADJACENT",IF(Y15="NO","EXCLUDE DIRECT",IF(Y15="UNKNOWN","UNRESOLVED",IF(Y15="MATCH","DIRECT COMPETITOR","CONDITIONAL DIRECT"))))))))))</x:f>
      </x:c>
      <x:c r="T15" s="25" t="str">
        <x:f>IF(A15="","",IF(OR(K15&lt;&gt;"VALID",S15="BLOCKED"),"BLOCKED",IF(AND(OR(S15="DIRECT COMPETITOR",S15="CONDITIONAL DIRECT"),COUNTIFS(CONFLICTS!$B$6:$B$205,A15,CONFLICTS!$H$6:$H$205,"YES",CONFLICTS!$I$6:$I$205,"OPEN",CONFLICTS!$R$6:$R$205,"VALID")&gt;0),"UNRESOLVED",IF(S15="UNRESOLVED","UNRESOLVED","READY"))))</x:f>
      </x:c>
      <x:c r="U15" s="25" t="str">
        <x:f>IF(A15="","",IF(S15="DIRECT COMPETITOR","Do not infer superiority, market share, win rate or customer outcomes.",IF(S15="CONDITIONAL DIRECT","Do not present replacement as like-for-like until partial/conflicting adoption dimensions are resolved.",IF(S15="ADJACENT","Do not promote feature/integration overlap into direct competition.",IF(S15="SUBSTITUTE / ALTERNATIVE","Do not force a service/internal route into a software-only matrix.",IF(S15="INTERMEDIARY / DISCOVERY","Do not infer product substitutability from visibility.","Do not promote authority/reference material into the commercial set."))))))</x:f>
      </x:c>
      <x:c r="V15" s="25" t="str">
        <x:f>IF(A15="","","Reopen when buyer, job, stage, implementation, security/procurement, switching, pricing/contract or sales evidence changes materially.")</x:f>
      </x:c>
      <x:c r="W15" s="25" t="str">
        <x:f>IF(A15="","",IF(C15="SOFTWARE PRODUCT","SOFTWARE",IF(C15="MARKETPLACE / INTERMEDIARY","INTERMEDIARY / DISCOVERY",IF(C15="AUTHORITY / STANDARD","AUTHORITY / REFERENCE","SUBSTITUTE / ALTERNATIVE"))))</x:f>
      </x:c>
      <x:c r="X15" s="25" t="str">
        <x:f>IF(A15="","",IF(OR(M15="NO",N15="NO",O15="NO"),"NO",IF(OR(M15="UNKNOWN",N15="UNKNOWN",O15="UNKNOWN"),"UNKNOWN",IF(AND(M15="MATCH",N15="MATCH",O15="MATCH"),"CORE MATCH","ADJACENT"))))</x:f>
      </x:c>
      <x:c r="Y15" s="25" t="str">
        <x:f>IF(A15="","",IF(OR(P15="NO",Q15="NO",R15="NO"),"NO",IF(OR(P15="UNKNOWN",Q15="UNKNOWN",R15="UNKNOWN"),"UNKNOWN",IF(AND(P15="MATCH",Q15="MATCH",R15="MATCH"),"MATCH","PARTIAL"))))</x:f>
      </x:c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5" t="str">
        <x:f>IF(A16="","",IF(COUNTIF($A$6:$A$205,A16)&gt;1,"INVALID - DUPLICATE ID",IF(AND(OR(EXACT(C16,"SOFTWARE PRODUCT"),EXACT(C16,"MARKETPLACE / INTERMEDIARY"),EXACT(C16,"CONSULTANCY / SERVICE"),EXACT(C16,"AUTHORITY / STANDARD"),EXACT(C16,"IN-HOUSE / DO NOTHING")),COUNTIFS(EVIDENCE_PACKET!$A$6:$A$205,D16,EVIDENCE_PACKET!$B$6:$B$205,A16,EVIDENCE_PACKET!$C$6:$C$205,"BUYER",EVIDENCE_PACKET!$Q$6:$Q$205,"VALID")=1,COUNTIFS(EVIDENCE_PACKET!$A$6:$A$205,E16,EVIDENCE_PACKET!$B$6:$B$205,A16,EVIDENCE_PACKET!$C$6:$C$205,"MATERIAL JOB",EVIDENCE_PACKET!$Q$6:$Q$205,"VALID")=1,COUNTIFS(EVIDENCE_PACKET!$A$6:$A$205,F16,EVIDENCE_PACKET!$B$6:$B$205,A16,EVIDENCE_PACKET!$C$6:$C$205,"BUYING STAGE",EVIDENCE_PACKET!$Q$6:$Q$205,"VALID")=1,COUNTIFS(EVIDENCE_PACKET!$A$6:$A$205,G16,EVIDENCE_PACKET!$B$6:$B$205,A16,EVIDENCE_PACKET!$C$6:$C$205,"IMPLEMENTATION",EVIDENCE_PACKET!$Q$6:$Q$205,"VALID")=1,COUNTIFS(EVIDENCE_PACKET!$A$6:$A$205,H16,EVIDENCE_PACKET!$B$6:$B$205,A16,EVIDENCE_PACKET!$C$6:$C$205,"SECURITY / PROCUREMENT",EVIDENCE_PACKET!$Q$6:$Q$205,"VALID")=1,COUNTIFS(EVIDENCE_PACKET!$A$6:$A$205,I16,EVIDENCE_PACKET!$B$6:$B$205,A16,EVIDENCE_PACKET!$C$6:$C$205,"SWITCHING / EXIT",EVIDENCE_PACKET!$Q$6:$Q$205,"VALID")=1,COUNTIF(D16:I16,D16)=1,COUNTIF(D16:I16,E16)=1,COUNTIF(D16:I16,F16)=1,COUNTIF(D16:I16,G16)=1,COUNTIF(D16:I16,H16)=1,COUNTIF(D16:I16,I16)=1,J16&lt;&gt;""),"VALID","INVALID - CONTROL / EVIDENCE")))</x:f>
      </x:c>
      <x:c r="L16" s="25" t="str">
        <x:f>IF(A16="","",IF(K16&lt;&gt;"VALID","BLOCKED",IF(AND(INDEX(EVIDENCE_PACKET!$F$6:$F$205,MATCH(D16,EVIDENCE_PACKET!$A$6:$A$205,0))="OBSERVED",INDEX(EVIDENCE_PACKET!$G$6:$G$205,MATCH(D16,EVIDENCE_PACKET!$A$6:$A$205,0))="CURRENT",INDEX(EVIDENCE_PACKET!$F$6:$F$205,MATCH(E16,EVIDENCE_PACKET!$A$6:$A$205,0))="OBSERVED",INDEX(EVIDENCE_PACKET!$G$6:$G$205,MATCH(E16,EVIDENCE_PACKET!$A$6:$A$205,0))="CURRENT",INDEX(EVIDENCE_PACKET!$F$6:$F$205,MATCH(F16,EVIDENCE_PACKET!$A$6:$A$205,0))="OBSERVED",INDEX(EVIDENCE_PACKET!$G$6:$G$205,MATCH(F16,EVIDENCE_PACKET!$A$6:$A$205,0))="CURRENT",INDEX(EVIDENCE_PACKET!$F$6:$F$205,MATCH(G16,EVIDENCE_PACKET!$A$6:$A$205,0))="OBSERVED",INDEX(EVIDENCE_PACKET!$G$6:$G$205,MATCH(G16,EVIDENCE_PACKET!$A$6:$A$205,0))="CURRENT",INDEX(EVIDENCE_PACKET!$F$6:$F$205,MATCH(H16,EVIDENCE_PACKET!$A$6:$A$205,0))="OBSERVED",INDEX(EVIDENCE_PACKET!$G$6:$G$205,MATCH(H16,EVIDENCE_PACKET!$A$6:$A$205,0))="CURRENT",INDEX(EVIDENCE_PACKET!$F$6:$F$205,MATCH(I16,EVIDENCE_PACKET!$A$6:$A$205,0))="OBSERVED",INDEX(EVIDENCE_PACKET!$G$6:$G$205,MATCH(I16,EVIDENCE_PACKET!$A$6:$A$205,0))="CURRENT"),"READY","UNRESOLVED")))</x:f>
      </x:c>
      <x:c r="M16" s="25" t="str">
        <x:f>IF(A16="","",IF(K16&lt;&gt;"VALID","BLOCKED",INDEX(EVIDENCE_PACKET!$H$6:$H$205,MATCH(D16,EVIDENCE_PACKET!$A$6:$A$205,0))))</x:f>
      </x:c>
      <x:c r="N16" s="25" t="str">
        <x:f>IF(A16="","",IF(K16&lt;&gt;"VALID","BLOCKED",INDEX(EVIDENCE_PACKET!$H$6:$H$205,MATCH(E16,EVIDENCE_PACKET!$A$6:$A$205,0))))</x:f>
      </x:c>
      <x:c r="O16" s="25" t="str">
        <x:f>IF(A16="","",IF(K16&lt;&gt;"VALID","BLOCKED",INDEX(EVIDENCE_PACKET!$H$6:$H$205,MATCH(F16,EVIDENCE_PACKET!$A$6:$A$205,0))))</x:f>
      </x:c>
      <x:c r="P16" s="25" t="str">
        <x:f>IF(A16="","",IF(K16&lt;&gt;"VALID","BLOCKED",INDEX(EVIDENCE_PACKET!$H$6:$H$205,MATCH(G16,EVIDENCE_PACKET!$A$6:$A$205,0))))</x:f>
      </x:c>
      <x:c r="Q16" s="25" t="str">
        <x:f>IF(A16="","",IF(K16&lt;&gt;"VALID","BLOCKED",INDEX(EVIDENCE_PACKET!$H$6:$H$205,MATCH(H16,EVIDENCE_PACKET!$A$6:$A$205,0))))</x:f>
      </x:c>
      <x:c r="R16" s="25" t="str">
        <x:f>IF(A16="","",IF(K16&lt;&gt;"VALID","BLOCKED",INDEX(EVIDENCE_PACKET!$H$6:$H$205,MATCH(I16,EVIDENCE_PACKET!$A$6:$A$205,0))))</x:f>
      </x:c>
      <x:c r="S16" s="25" t="str">
        <x:f>IF(A16="","",IF(K16&lt;&gt;"VALID","BLOCKED",IF(W16&lt;&gt;"SOFTWARE",W16,IF(L16&lt;&gt;"READY","UNRESOLVED",IF(X16="NO","EXCLUDE DIRECT",IF(X16="UNKNOWN","UNRESOLVED",IF(X16="ADJACENT","ADJACENT",IF(Y16="NO","EXCLUDE DIRECT",IF(Y16="UNKNOWN","UNRESOLVED",IF(Y16="MATCH","DIRECT COMPETITOR","CONDITIONAL DIRECT"))))))))))</x:f>
      </x:c>
      <x:c r="T16" s="25" t="str">
        <x:f>IF(A16="","",IF(OR(K16&lt;&gt;"VALID",S16="BLOCKED"),"BLOCKED",IF(AND(OR(S16="DIRECT COMPETITOR",S16="CONDITIONAL DIRECT"),COUNTIFS(CONFLICTS!$B$6:$B$205,A16,CONFLICTS!$H$6:$H$205,"YES",CONFLICTS!$I$6:$I$205,"OPEN",CONFLICTS!$R$6:$R$205,"VALID")&gt;0),"UNRESOLVED",IF(S16="UNRESOLVED","UNRESOLVED","READY"))))</x:f>
      </x:c>
      <x:c r="U16" s="25" t="str">
        <x:f>IF(A16="","",IF(S16="DIRECT COMPETITOR","Do not infer superiority, market share, win rate or customer outcomes.",IF(S16="CONDITIONAL DIRECT","Do not present replacement as like-for-like until partial/conflicting adoption dimensions are resolved.",IF(S16="ADJACENT","Do not promote feature/integration overlap into direct competition.",IF(S16="SUBSTITUTE / ALTERNATIVE","Do not force a service/internal route into a software-only matrix.",IF(S16="INTERMEDIARY / DISCOVERY","Do not infer product substitutability from visibility.","Do not promote authority/reference material into the commercial set."))))))</x:f>
      </x:c>
      <x:c r="V16" s="25" t="str">
        <x:f>IF(A16="","","Reopen when buyer, job, stage, implementation, security/procurement, switching, pricing/contract or sales evidence changes materially.")</x:f>
      </x:c>
      <x:c r="W16" s="25" t="str">
        <x:f>IF(A16="","",IF(C16="SOFTWARE PRODUCT","SOFTWARE",IF(C16="MARKETPLACE / INTERMEDIARY","INTERMEDIARY / DISCOVERY",IF(C16="AUTHORITY / STANDARD","AUTHORITY / REFERENCE","SUBSTITUTE / ALTERNATIVE"))))</x:f>
      </x:c>
      <x:c r="X16" s="25" t="str">
        <x:f>IF(A16="","",IF(OR(M16="NO",N16="NO",O16="NO"),"NO",IF(OR(M16="UNKNOWN",N16="UNKNOWN",O16="UNKNOWN"),"UNKNOWN",IF(AND(M16="MATCH",N16="MATCH",O16="MATCH"),"CORE MATCH","ADJACENT"))))</x:f>
      </x:c>
      <x:c r="Y16" s="25" t="str">
        <x:f>IF(A16="","",IF(OR(P16="NO",Q16="NO",R16="NO"),"NO",IF(OR(P16="UNKNOWN",Q16="UNKNOWN",R16="UNKNOWN"),"UNKNOWN",IF(AND(P16="MATCH",Q16="MATCH",R16="MATCH"),"MATCH","PARTIAL"))))</x:f>
      </x:c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5" t="str">
        <x:f>IF(A17="","",IF(COUNTIF($A$6:$A$205,A17)&gt;1,"INVALID - DUPLICATE ID",IF(AND(OR(EXACT(C17,"SOFTWARE PRODUCT"),EXACT(C17,"MARKETPLACE / INTERMEDIARY"),EXACT(C17,"CONSULTANCY / SERVICE"),EXACT(C17,"AUTHORITY / STANDARD"),EXACT(C17,"IN-HOUSE / DO NOTHING")),COUNTIFS(EVIDENCE_PACKET!$A$6:$A$205,D17,EVIDENCE_PACKET!$B$6:$B$205,A17,EVIDENCE_PACKET!$C$6:$C$205,"BUYER",EVIDENCE_PACKET!$Q$6:$Q$205,"VALID")=1,COUNTIFS(EVIDENCE_PACKET!$A$6:$A$205,E17,EVIDENCE_PACKET!$B$6:$B$205,A17,EVIDENCE_PACKET!$C$6:$C$205,"MATERIAL JOB",EVIDENCE_PACKET!$Q$6:$Q$205,"VALID")=1,COUNTIFS(EVIDENCE_PACKET!$A$6:$A$205,F17,EVIDENCE_PACKET!$B$6:$B$205,A17,EVIDENCE_PACKET!$C$6:$C$205,"BUYING STAGE",EVIDENCE_PACKET!$Q$6:$Q$205,"VALID")=1,COUNTIFS(EVIDENCE_PACKET!$A$6:$A$205,G17,EVIDENCE_PACKET!$B$6:$B$205,A17,EVIDENCE_PACKET!$C$6:$C$205,"IMPLEMENTATION",EVIDENCE_PACKET!$Q$6:$Q$205,"VALID")=1,COUNTIFS(EVIDENCE_PACKET!$A$6:$A$205,H17,EVIDENCE_PACKET!$B$6:$B$205,A17,EVIDENCE_PACKET!$C$6:$C$205,"SECURITY / PROCUREMENT",EVIDENCE_PACKET!$Q$6:$Q$205,"VALID")=1,COUNTIFS(EVIDENCE_PACKET!$A$6:$A$205,I17,EVIDENCE_PACKET!$B$6:$B$205,A17,EVIDENCE_PACKET!$C$6:$C$205,"SWITCHING / EXIT",EVIDENCE_PACKET!$Q$6:$Q$205,"VALID")=1,COUNTIF(D17:I17,D17)=1,COUNTIF(D17:I17,E17)=1,COUNTIF(D17:I17,F17)=1,COUNTIF(D17:I17,G17)=1,COUNTIF(D17:I17,H17)=1,COUNTIF(D17:I17,I17)=1,J17&lt;&gt;""),"VALID","INVALID - CONTROL / EVIDENCE")))</x:f>
      </x:c>
      <x:c r="L17" s="25" t="str">
        <x:f>IF(A17="","",IF(K17&lt;&gt;"VALID","BLOCKED",IF(AND(INDEX(EVIDENCE_PACKET!$F$6:$F$205,MATCH(D17,EVIDENCE_PACKET!$A$6:$A$205,0))="OBSERVED",INDEX(EVIDENCE_PACKET!$G$6:$G$205,MATCH(D17,EVIDENCE_PACKET!$A$6:$A$205,0))="CURRENT",INDEX(EVIDENCE_PACKET!$F$6:$F$205,MATCH(E17,EVIDENCE_PACKET!$A$6:$A$205,0))="OBSERVED",INDEX(EVIDENCE_PACKET!$G$6:$G$205,MATCH(E17,EVIDENCE_PACKET!$A$6:$A$205,0))="CURRENT",INDEX(EVIDENCE_PACKET!$F$6:$F$205,MATCH(F17,EVIDENCE_PACKET!$A$6:$A$205,0))="OBSERVED",INDEX(EVIDENCE_PACKET!$G$6:$G$205,MATCH(F17,EVIDENCE_PACKET!$A$6:$A$205,0))="CURRENT",INDEX(EVIDENCE_PACKET!$F$6:$F$205,MATCH(G17,EVIDENCE_PACKET!$A$6:$A$205,0))="OBSERVED",INDEX(EVIDENCE_PACKET!$G$6:$G$205,MATCH(G17,EVIDENCE_PACKET!$A$6:$A$205,0))="CURRENT",INDEX(EVIDENCE_PACKET!$F$6:$F$205,MATCH(H17,EVIDENCE_PACKET!$A$6:$A$205,0))="OBSERVED",INDEX(EVIDENCE_PACKET!$G$6:$G$205,MATCH(H17,EVIDENCE_PACKET!$A$6:$A$205,0))="CURRENT",INDEX(EVIDENCE_PACKET!$F$6:$F$205,MATCH(I17,EVIDENCE_PACKET!$A$6:$A$205,0))="OBSERVED",INDEX(EVIDENCE_PACKET!$G$6:$G$205,MATCH(I17,EVIDENCE_PACKET!$A$6:$A$205,0))="CURRENT"),"READY","UNRESOLVED")))</x:f>
      </x:c>
      <x:c r="M17" s="25" t="str">
        <x:f>IF(A17="","",IF(K17&lt;&gt;"VALID","BLOCKED",INDEX(EVIDENCE_PACKET!$H$6:$H$205,MATCH(D17,EVIDENCE_PACKET!$A$6:$A$205,0))))</x:f>
      </x:c>
      <x:c r="N17" s="25" t="str">
        <x:f>IF(A17="","",IF(K17&lt;&gt;"VALID","BLOCKED",INDEX(EVIDENCE_PACKET!$H$6:$H$205,MATCH(E17,EVIDENCE_PACKET!$A$6:$A$205,0))))</x:f>
      </x:c>
      <x:c r="O17" s="25" t="str">
        <x:f>IF(A17="","",IF(K17&lt;&gt;"VALID","BLOCKED",INDEX(EVIDENCE_PACKET!$H$6:$H$205,MATCH(F17,EVIDENCE_PACKET!$A$6:$A$205,0))))</x:f>
      </x:c>
      <x:c r="P17" s="25" t="str">
        <x:f>IF(A17="","",IF(K17&lt;&gt;"VALID","BLOCKED",INDEX(EVIDENCE_PACKET!$H$6:$H$205,MATCH(G17,EVIDENCE_PACKET!$A$6:$A$205,0))))</x:f>
      </x:c>
      <x:c r="Q17" s="25" t="str">
        <x:f>IF(A17="","",IF(K17&lt;&gt;"VALID","BLOCKED",INDEX(EVIDENCE_PACKET!$H$6:$H$205,MATCH(H17,EVIDENCE_PACKET!$A$6:$A$205,0))))</x:f>
      </x:c>
      <x:c r="R17" s="25" t="str">
        <x:f>IF(A17="","",IF(K17&lt;&gt;"VALID","BLOCKED",INDEX(EVIDENCE_PACKET!$H$6:$H$205,MATCH(I17,EVIDENCE_PACKET!$A$6:$A$205,0))))</x:f>
      </x:c>
      <x:c r="S17" s="25" t="str">
        <x:f>IF(A17="","",IF(K17&lt;&gt;"VALID","BLOCKED",IF(W17&lt;&gt;"SOFTWARE",W17,IF(L17&lt;&gt;"READY","UNRESOLVED",IF(X17="NO","EXCLUDE DIRECT",IF(X17="UNKNOWN","UNRESOLVED",IF(X17="ADJACENT","ADJACENT",IF(Y17="NO","EXCLUDE DIRECT",IF(Y17="UNKNOWN","UNRESOLVED",IF(Y17="MATCH","DIRECT COMPETITOR","CONDITIONAL DIRECT"))))))))))</x:f>
      </x:c>
      <x:c r="T17" s="25" t="str">
        <x:f>IF(A17="","",IF(OR(K17&lt;&gt;"VALID",S17="BLOCKED"),"BLOCKED",IF(AND(OR(S17="DIRECT COMPETITOR",S17="CONDITIONAL DIRECT"),COUNTIFS(CONFLICTS!$B$6:$B$205,A17,CONFLICTS!$H$6:$H$205,"YES",CONFLICTS!$I$6:$I$205,"OPEN",CONFLICTS!$R$6:$R$205,"VALID")&gt;0),"UNRESOLVED",IF(S17="UNRESOLVED","UNRESOLVED","READY"))))</x:f>
      </x:c>
      <x:c r="U17" s="25" t="str">
        <x:f>IF(A17="","",IF(S17="DIRECT COMPETITOR","Do not infer superiority, market share, win rate or customer outcomes.",IF(S17="CONDITIONAL DIRECT","Do not present replacement as like-for-like until partial/conflicting adoption dimensions are resolved.",IF(S17="ADJACENT","Do not promote feature/integration overlap into direct competition.",IF(S17="SUBSTITUTE / ALTERNATIVE","Do not force a service/internal route into a software-only matrix.",IF(S17="INTERMEDIARY / DISCOVERY","Do not infer product substitutability from visibility.","Do not promote authority/reference material into the commercial set."))))))</x:f>
      </x:c>
      <x:c r="V17" s="25" t="str">
        <x:f>IF(A17="","","Reopen when buyer, job, stage, implementation, security/procurement, switching, pricing/contract or sales evidence changes materially.")</x:f>
      </x:c>
      <x:c r="W17" s="25" t="str">
        <x:f>IF(A17="","",IF(C17="SOFTWARE PRODUCT","SOFTWARE",IF(C17="MARKETPLACE / INTERMEDIARY","INTERMEDIARY / DISCOVERY",IF(C17="AUTHORITY / STANDARD","AUTHORITY / REFERENCE","SUBSTITUTE / ALTERNATIVE"))))</x:f>
      </x:c>
      <x:c r="X17" s="25" t="str">
        <x:f>IF(A17="","",IF(OR(M17="NO",N17="NO",O17="NO"),"NO",IF(OR(M17="UNKNOWN",N17="UNKNOWN",O17="UNKNOWN"),"UNKNOWN",IF(AND(M17="MATCH",N17="MATCH",O17="MATCH"),"CORE MATCH","ADJACENT"))))</x:f>
      </x:c>
      <x:c r="Y17" s="25" t="str">
        <x:f>IF(A17="","",IF(OR(P17="NO",Q17="NO",R17="NO"),"NO",IF(OR(P17="UNKNOWN",Q17="UNKNOWN",R17="UNKNOWN"),"UNKNOWN",IF(AND(P17="MATCH",Q17="MATCH",R17="MATCH"),"MATCH","PARTIAL"))))</x:f>
      </x:c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5" t="str">
        <x:f>IF(A18="","",IF(COUNTIF($A$6:$A$205,A18)&gt;1,"INVALID - DUPLICATE ID",IF(AND(OR(EXACT(C18,"SOFTWARE PRODUCT"),EXACT(C18,"MARKETPLACE / INTERMEDIARY"),EXACT(C18,"CONSULTANCY / SERVICE"),EXACT(C18,"AUTHORITY / STANDARD"),EXACT(C18,"IN-HOUSE / DO NOTHING")),COUNTIFS(EVIDENCE_PACKET!$A$6:$A$205,D18,EVIDENCE_PACKET!$B$6:$B$205,A18,EVIDENCE_PACKET!$C$6:$C$205,"BUYER",EVIDENCE_PACKET!$Q$6:$Q$205,"VALID")=1,COUNTIFS(EVIDENCE_PACKET!$A$6:$A$205,E18,EVIDENCE_PACKET!$B$6:$B$205,A18,EVIDENCE_PACKET!$C$6:$C$205,"MATERIAL JOB",EVIDENCE_PACKET!$Q$6:$Q$205,"VALID")=1,COUNTIFS(EVIDENCE_PACKET!$A$6:$A$205,F18,EVIDENCE_PACKET!$B$6:$B$205,A18,EVIDENCE_PACKET!$C$6:$C$205,"BUYING STAGE",EVIDENCE_PACKET!$Q$6:$Q$205,"VALID")=1,COUNTIFS(EVIDENCE_PACKET!$A$6:$A$205,G18,EVIDENCE_PACKET!$B$6:$B$205,A18,EVIDENCE_PACKET!$C$6:$C$205,"IMPLEMENTATION",EVIDENCE_PACKET!$Q$6:$Q$205,"VALID")=1,COUNTIFS(EVIDENCE_PACKET!$A$6:$A$205,H18,EVIDENCE_PACKET!$B$6:$B$205,A18,EVIDENCE_PACKET!$C$6:$C$205,"SECURITY / PROCUREMENT",EVIDENCE_PACKET!$Q$6:$Q$205,"VALID")=1,COUNTIFS(EVIDENCE_PACKET!$A$6:$A$205,I18,EVIDENCE_PACKET!$B$6:$B$205,A18,EVIDENCE_PACKET!$C$6:$C$205,"SWITCHING / EXIT",EVIDENCE_PACKET!$Q$6:$Q$205,"VALID")=1,COUNTIF(D18:I18,D18)=1,COUNTIF(D18:I18,E18)=1,COUNTIF(D18:I18,F18)=1,COUNTIF(D18:I18,G18)=1,COUNTIF(D18:I18,H18)=1,COUNTIF(D18:I18,I18)=1,J18&lt;&gt;""),"VALID","INVALID - CONTROL / EVIDENCE")))</x:f>
      </x:c>
      <x:c r="L18" s="25" t="str">
        <x:f>IF(A18="","",IF(K18&lt;&gt;"VALID","BLOCKED",IF(AND(INDEX(EVIDENCE_PACKET!$F$6:$F$205,MATCH(D18,EVIDENCE_PACKET!$A$6:$A$205,0))="OBSERVED",INDEX(EVIDENCE_PACKET!$G$6:$G$205,MATCH(D18,EVIDENCE_PACKET!$A$6:$A$205,0))="CURRENT",INDEX(EVIDENCE_PACKET!$F$6:$F$205,MATCH(E18,EVIDENCE_PACKET!$A$6:$A$205,0))="OBSERVED",INDEX(EVIDENCE_PACKET!$G$6:$G$205,MATCH(E18,EVIDENCE_PACKET!$A$6:$A$205,0))="CURRENT",INDEX(EVIDENCE_PACKET!$F$6:$F$205,MATCH(F18,EVIDENCE_PACKET!$A$6:$A$205,0))="OBSERVED",INDEX(EVIDENCE_PACKET!$G$6:$G$205,MATCH(F18,EVIDENCE_PACKET!$A$6:$A$205,0))="CURRENT",INDEX(EVIDENCE_PACKET!$F$6:$F$205,MATCH(G18,EVIDENCE_PACKET!$A$6:$A$205,0))="OBSERVED",INDEX(EVIDENCE_PACKET!$G$6:$G$205,MATCH(G18,EVIDENCE_PACKET!$A$6:$A$205,0))="CURRENT",INDEX(EVIDENCE_PACKET!$F$6:$F$205,MATCH(H18,EVIDENCE_PACKET!$A$6:$A$205,0))="OBSERVED",INDEX(EVIDENCE_PACKET!$G$6:$G$205,MATCH(H18,EVIDENCE_PACKET!$A$6:$A$205,0))="CURRENT",INDEX(EVIDENCE_PACKET!$F$6:$F$205,MATCH(I18,EVIDENCE_PACKET!$A$6:$A$205,0))="OBSERVED",INDEX(EVIDENCE_PACKET!$G$6:$G$205,MATCH(I18,EVIDENCE_PACKET!$A$6:$A$205,0))="CURRENT"),"READY","UNRESOLVED")))</x:f>
      </x:c>
      <x:c r="M18" s="25" t="str">
        <x:f>IF(A18="","",IF(K18&lt;&gt;"VALID","BLOCKED",INDEX(EVIDENCE_PACKET!$H$6:$H$205,MATCH(D18,EVIDENCE_PACKET!$A$6:$A$205,0))))</x:f>
      </x:c>
      <x:c r="N18" s="25" t="str">
        <x:f>IF(A18="","",IF(K18&lt;&gt;"VALID","BLOCKED",INDEX(EVIDENCE_PACKET!$H$6:$H$205,MATCH(E18,EVIDENCE_PACKET!$A$6:$A$205,0))))</x:f>
      </x:c>
      <x:c r="O18" s="25" t="str">
        <x:f>IF(A18="","",IF(K18&lt;&gt;"VALID","BLOCKED",INDEX(EVIDENCE_PACKET!$H$6:$H$205,MATCH(F18,EVIDENCE_PACKET!$A$6:$A$205,0))))</x:f>
      </x:c>
      <x:c r="P18" s="25" t="str">
        <x:f>IF(A18="","",IF(K18&lt;&gt;"VALID","BLOCKED",INDEX(EVIDENCE_PACKET!$H$6:$H$205,MATCH(G18,EVIDENCE_PACKET!$A$6:$A$205,0))))</x:f>
      </x:c>
      <x:c r="Q18" s="25" t="str">
        <x:f>IF(A18="","",IF(K18&lt;&gt;"VALID","BLOCKED",INDEX(EVIDENCE_PACKET!$H$6:$H$205,MATCH(H18,EVIDENCE_PACKET!$A$6:$A$205,0))))</x:f>
      </x:c>
      <x:c r="R18" s="25" t="str">
        <x:f>IF(A18="","",IF(K18&lt;&gt;"VALID","BLOCKED",INDEX(EVIDENCE_PACKET!$H$6:$H$205,MATCH(I18,EVIDENCE_PACKET!$A$6:$A$205,0))))</x:f>
      </x:c>
      <x:c r="S18" s="25" t="str">
        <x:f>IF(A18="","",IF(K18&lt;&gt;"VALID","BLOCKED",IF(W18&lt;&gt;"SOFTWARE",W18,IF(L18&lt;&gt;"READY","UNRESOLVED",IF(X18="NO","EXCLUDE DIRECT",IF(X18="UNKNOWN","UNRESOLVED",IF(X18="ADJACENT","ADJACENT",IF(Y18="NO","EXCLUDE DIRECT",IF(Y18="UNKNOWN","UNRESOLVED",IF(Y18="MATCH","DIRECT COMPETITOR","CONDITIONAL DIRECT"))))))))))</x:f>
      </x:c>
      <x:c r="T18" s="25" t="str">
        <x:f>IF(A18="","",IF(OR(K18&lt;&gt;"VALID",S18="BLOCKED"),"BLOCKED",IF(AND(OR(S18="DIRECT COMPETITOR",S18="CONDITIONAL DIRECT"),COUNTIFS(CONFLICTS!$B$6:$B$205,A18,CONFLICTS!$H$6:$H$205,"YES",CONFLICTS!$I$6:$I$205,"OPEN",CONFLICTS!$R$6:$R$205,"VALID")&gt;0),"UNRESOLVED",IF(S18="UNRESOLVED","UNRESOLVED","READY"))))</x:f>
      </x:c>
      <x:c r="U18" s="25" t="str">
        <x:f>IF(A18="","",IF(S18="DIRECT COMPETITOR","Do not infer superiority, market share, win rate or customer outcomes.",IF(S18="CONDITIONAL DIRECT","Do not present replacement as like-for-like until partial/conflicting adoption dimensions are resolved.",IF(S18="ADJACENT","Do not promote feature/integration overlap into direct competition.",IF(S18="SUBSTITUTE / ALTERNATIVE","Do not force a service/internal route into a software-only matrix.",IF(S18="INTERMEDIARY / DISCOVERY","Do not infer product substitutability from visibility.","Do not promote authority/reference material into the commercial set."))))))</x:f>
      </x:c>
      <x:c r="V18" s="25" t="str">
        <x:f>IF(A18="","","Reopen when buyer, job, stage, implementation, security/procurement, switching, pricing/contract or sales evidence changes materially.")</x:f>
      </x:c>
      <x:c r="W18" s="25" t="str">
        <x:f>IF(A18="","",IF(C18="SOFTWARE PRODUCT","SOFTWARE",IF(C18="MARKETPLACE / INTERMEDIARY","INTERMEDIARY / DISCOVERY",IF(C18="AUTHORITY / STANDARD","AUTHORITY / REFERENCE","SUBSTITUTE / ALTERNATIVE"))))</x:f>
      </x:c>
      <x:c r="X18" s="25" t="str">
        <x:f>IF(A18="","",IF(OR(M18="NO",N18="NO",O18="NO"),"NO",IF(OR(M18="UNKNOWN",N18="UNKNOWN",O18="UNKNOWN"),"UNKNOWN",IF(AND(M18="MATCH",N18="MATCH",O18="MATCH"),"CORE MATCH","ADJACENT"))))</x:f>
      </x:c>
      <x:c r="Y18" s="25" t="str">
        <x:f>IF(A18="","",IF(OR(P18="NO",Q18="NO",R18="NO"),"NO",IF(OR(P18="UNKNOWN",Q18="UNKNOWN",R18="UNKNOWN"),"UNKNOWN",IF(AND(P18="MATCH",Q18="MATCH",R18="MATCH"),"MATCH","PARTIAL"))))</x:f>
      </x:c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5" t="str">
        <x:f>IF(A19="","",IF(COUNTIF($A$6:$A$205,A19)&gt;1,"INVALID - DUPLICATE ID",IF(AND(OR(EXACT(C19,"SOFTWARE PRODUCT"),EXACT(C19,"MARKETPLACE / INTERMEDIARY"),EXACT(C19,"CONSULTANCY / SERVICE"),EXACT(C19,"AUTHORITY / STANDARD"),EXACT(C19,"IN-HOUSE / DO NOTHING")),COUNTIFS(EVIDENCE_PACKET!$A$6:$A$205,D19,EVIDENCE_PACKET!$B$6:$B$205,A19,EVIDENCE_PACKET!$C$6:$C$205,"BUYER",EVIDENCE_PACKET!$Q$6:$Q$205,"VALID")=1,COUNTIFS(EVIDENCE_PACKET!$A$6:$A$205,E19,EVIDENCE_PACKET!$B$6:$B$205,A19,EVIDENCE_PACKET!$C$6:$C$205,"MATERIAL JOB",EVIDENCE_PACKET!$Q$6:$Q$205,"VALID")=1,COUNTIFS(EVIDENCE_PACKET!$A$6:$A$205,F19,EVIDENCE_PACKET!$B$6:$B$205,A19,EVIDENCE_PACKET!$C$6:$C$205,"BUYING STAGE",EVIDENCE_PACKET!$Q$6:$Q$205,"VALID")=1,COUNTIFS(EVIDENCE_PACKET!$A$6:$A$205,G19,EVIDENCE_PACKET!$B$6:$B$205,A19,EVIDENCE_PACKET!$C$6:$C$205,"IMPLEMENTATION",EVIDENCE_PACKET!$Q$6:$Q$205,"VALID")=1,COUNTIFS(EVIDENCE_PACKET!$A$6:$A$205,H19,EVIDENCE_PACKET!$B$6:$B$205,A19,EVIDENCE_PACKET!$C$6:$C$205,"SECURITY / PROCUREMENT",EVIDENCE_PACKET!$Q$6:$Q$205,"VALID")=1,COUNTIFS(EVIDENCE_PACKET!$A$6:$A$205,I19,EVIDENCE_PACKET!$B$6:$B$205,A19,EVIDENCE_PACKET!$C$6:$C$205,"SWITCHING / EXIT",EVIDENCE_PACKET!$Q$6:$Q$205,"VALID")=1,COUNTIF(D19:I19,D19)=1,COUNTIF(D19:I19,E19)=1,COUNTIF(D19:I19,F19)=1,COUNTIF(D19:I19,G19)=1,COUNTIF(D19:I19,H19)=1,COUNTIF(D19:I19,I19)=1,J19&lt;&gt;""),"VALID","INVALID - CONTROL / EVIDENCE")))</x:f>
      </x:c>
      <x:c r="L19" s="25" t="str">
        <x:f>IF(A19="","",IF(K19&lt;&gt;"VALID","BLOCKED",IF(AND(INDEX(EVIDENCE_PACKET!$F$6:$F$205,MATCH(D19,EVIDENCE_PACKET!$A$6:$A$205,0))="OBSERVED",INDEX(EVIDENCE_PACKET!$G$6:$G$205,MATCH(D19,EVIDENCE_PACKET!$A$6:$A$205,0))="CURRENT",INDEX(EVIDENCE_PACKET!$F$6:$F$205,MATCH(E19,EVIDENCE_PACKET!$A$6:$A$205,0))="OBSERVED",INDEX(EVIDENCE_PACKET!$G$6:$G$205,MATCH(E19,EVIDENCE_PACKET!$A$6:$A$205,0))="CURRENT",INDEX(EVIDENCE_PACKET!$F$6:$F$205,MATCH(F19,EVIDENCE_PACKET!$A$6:$A$205,0))="OBSERVED",INDEX(EVIDENCE_PACKET!$G$6:$G$205,MATCH(F19,EVIDENCE_PACKET!$A$6:$A$205,0))="CURRENT",INDEX(EVIDENCE_PACKET!$F$6:$F$205,MATCH(G19,EVIDENCE_PACKET!$A$6:$A$205,0))="OBSERVED",INDEX(EVIDENCE_PACKET!$G$6:$G$205,MATCH(G19,EVIDENCE_PACKET!$A$6:$A$205,0))="CURRENT",INDEX(EVIDENCE_PACKET!$F$6:$F$205,MATCH(H19,EVIDENCE_PACKET!$A$6:$A$205,0))="OBSERVED",INDEX(EVIDENCE_PACKET!$G$6:$G$205,MATCH(H19,EVIDENCE_PACKET!$A$6:$A$205,0))="CURRENT",INDEX(EVIDENCE_PACKET!$F$6:$F$205,MATCH(I19,EVIDENCE_PACKET!$A$6:$A$205,0))="OBSERVED",INDEX(EVIDENCE_PACKET!$G$6:$G$205,MATCH(I19,EVIDENCE_PACKET!$A$6:$A$205,0))="CURRENT"),"READY","UNRESOLVED")))</x:f>
      </x:c>
      <x:c r="M19" s="25" t="str">
        <x:f>IF(A19="","",IF(K19&lt;&gt;"VALID","BLOCKED",INDEX(EVIDENCE_PACKET!$H$6:$H$205,MATCH(D19,EVIDENCE_PACKET!$A$6:$A$205,0))))</x:f>
      </x:c>
      <x:c r="N19" s="25" t="str">
        <x:f>IF(A19="","",IF(K19&lt;&gt;"VALID","BLOCKED",INDEX(EVIDENCE_PACKET!$H$6:$H$205,MATCH(E19,EVIDENCE_PACKET!$A$6:$A$205,0))))</x:f>
      </x:c>
      <x:c r="O19" s="25" t="str">
        <x:f>IF(A19="","",IF(K19&lt;&gt;"VALID","BLOCKED",INDEX(EVIDENCE_PACKET!$H$6:$H$205,MATCH(F19,EVIDENCE_PACKET!$A$6:$A$205,0))))</x:f>
      </x:c>
      <x:c r="P19" s="25" t="str">
        <x:f>IF(A19="","",IF(K19&lt;&gt;"VALID","BLOCKED",INDEX(EVIDENCE_PACKET!$H$6:$H$205,MATCH(G19,EVIDENCE_PACKET!$A$6:$A$205,0))))</x:f>
      </x:c>
      <x:c r="Q19" s="25" t="str">
        <x:f>IF(A19="","",IF(K19&lt;&gt;"VALID","BLOCKED",INDEX(EVIDENCE_PACKET!$H$6:$H$205,MATCH(H19,EVIDENCE_PACKET!$A$6:$A$205,0))))</x:f>
      </x:c>
      <x:c r="R19" s="25" t="str">
        <x:f>IF(A19="","",IF(K19&lt;&gt;"VALID","BLOCKED",INDEX(EVIDENCE_PACKET!$H$6:$H$205,MATCH(I19,EVIDENCE_PACKET!$A$6:$A$205,0))))</x:f>
      </x:c>
      <x:c r="S19" s="25" t="str">
        <x:f>IF(A19="","",IF(K19&lt;&gt;"VALID","BLOCKED",IF(W19&lt;&gt;"SOFTWARE",W19,IF(L19&lt;&gt;"READY","UNRESOLVED",IF(X19="NO","EXCLUDE DIRECT",IF(X19="UNKNOWN","UNRESOLVED",IF(X19="ADJACENT","ADJACENT",IF(Y19="NO","EXCLUDE DIRECT",IF(Y19="UNKNOWN","UNRESOLVED",IF(Y19="MATCH","DIRECT COMPETITOR","CONDITIONAL DIRECT"))))))))))</x:f>
      </x:c>
      <x:c r="T19" s="25" t="str">
        <x:f>IF(A19="","",IF(OR(K19&lt;&gt;"VALID",S19="BLOCKED"),"BLOCKED",IF(AND(OR(S19="DIRECT COMPETITOR",S19="CONDITIONAL DIRECT"),COUNTIFS(CONFLICTS!$B$6:$B$205,A19,CONFLICTS!$H$6:$H$205,"YES",CONFLICTS!$I$6:$I$205,"OPEN",CONFLICTS!$R$6:$R$205,"VALID")&gt;0),"UNRESOLVED",IF(S19="UNRESOLVED","UNRESOLVED","READY"))))</x:f>
      </x:c>
      <x:c r="U19" s="25" t="str">
        <x:f>IF(A19="","",IF(S19="DIRECT COMPETITOR","Do not infer superiority, market share, win rate or customer outcomes.",IF(S19="CONDITIONAL DIRECT","Do not present replacement as like-for-like until partial/conflicting adoption dimensions are resolved.",IF(S19="ADJACENT","Do not promote feature/integration overlap into direct competition.",IF(S19="SUBSTITUTE / ALTERNATIVE","Do not force a service/internal route into a software-only matrix.",IF(S19="INTERMEDIARY / DISCOVERY","Do not infer product substitutability from visibility.","Do not promote authority/reference material into the commercial set."))))))</x:f>
      </x:c>
      <x:c r="V19" s="25" t="str">
        <x:f>IF(A19="","","Reopen when buyer, job, stage, implementation, security/procurement, switching, pricing/contract or sales evidence changes materially.")</x:f>
      </x:c>
      <x:c r="W19" s="25" t="str">
        <x:f>IF(A19="","",IF(C19="SOFTWARE PRODUCT","SOFTWARE",IF(C19="MARKETPLACE / INTERMEDIARY","INTERMEDIARY / DISCOVERY",IF(C19="AUTHORITY / STANDARD","AUTHORITY / REFERENCE","SUBSTITUTE / ALTERNATIVE"))))</x:f>
      </x:c>
      <x:c r="X19" s="25" t="str">
        <x:f>IF(A19="","",IF(OR(M19="NO",N19="NO",O19="NO"),"NO",IF(OR(M19="UNKNOWN",N19="UNKNOWN",O19="UNKNOWN"),"UNKNOWN",IF(AND(M19="MATCH",N19="MATCH",O19="MATCH"),"CORE MATCH","ADJACENT"))))</x:f>
      </x:c>
      <x:c r="Y19" s="25" t="str">
        <x:f>IF(A19="","",IF(OR(P19="NO",Q19="NO",R19="NO"),"NO",IF(OR(P19="UNKNOWN",Q19="UNKNOWN",R19="UNKNOWN"),"UNKNOWN",IF(AND(P19="MATCH",Q19="MATCH",R19="MATCH"),"MATCH","PARTIAL"))))</x:f>
      </x:c>
    </x:row>
    <x:row r="20">
      <x:c r="A20" s="21"/>
      <x:c r="B20" s="21"/>
      <x:c r="C20" s="21"/>
      <x:c r="D20" s="21"/>
      <x:c r="E20" s="21"/>
      <x:c r="F20" s="21"/>
      <x:c r="G20" s="21"/>
      <x:c r="H20" s="21"/>
      <x:c r="I20" s="21"/>
      <x:c r="J20" s="21"/>
      <x:c r="K20" s="25" t="str">
        <x:f>IF(A20="","",IF(COUNTIF($A$6:$A$205,A20)&gt;1,"INVALID - DUPLICATE ID",IF(AND(OR(EXACT(C20,"SOFTWARE PRODUCT"),EXACT(C20,"MARKETPLACE / INTERMEDIARY"),EXACT(C20,"CONSULTANCY / SERVICE"),EXACT(C20,"AUTHORITY / STANDARD"),EXACT(C20,"IN-HOUSE / DO NOTHING")),COUNTIFS(EVIDENCE_PACKET!$A$6:$A$205,D20,EVIDENCE_PACKET!$B$6:$B$205,A20,EVIDENCE_PACKET!$C$6:$C$205,"BUYER",EVIDENCE_PACKET!$Q$6:$Q$205,"VALID")=1,COUNTIFS(EVIDENCE_PACKET!$A$6:$A$205,E20,EVIDENCE_PACKET!$B$6:$B$205,A20,EVIDENCE_PACKET!$C$6:$C$205,"MATERIAL JOB",EVIDENCE_PACKET!$Q$6:$Q$205,"VALID")=1,COUNTIFS(EVIDENCE_PACKET!$A$6:$A$205,F20,EVIDENCE_PACKET!$B$6:$B$205,A20,EVIDENCE_PACKET!$C$6:$C$205,"BUYING STAGE",EVIDENCE_PACKET!$Q$6:$Q$205,"VALID")=1,COUNTIFS(EVIDENCE_PACKET!$A$6:$A$205,G20,EVIDENCE_PACKET!$B$6:$B$205,A20,EVIDENCE_PACKET!$C$6:$C$205,"IMPLEMENTATION",EVIDENCE_PACKET!$Q$6:$Q$205,"VALID")=1,COUNTIFS(EVIDENCE_PACKET!$A$6:$A$205,H20,EVIDENCE_PACKET!$B$6:$B$205,A20,EVIDENCE_PACKET!$C$6:$C$205,"SECURITY / PROCUREMENT",EVIDENCE_PACKET!$Q$6:$Q$205,"VALID")=1,COUNTIFS(EVIDENCE_PACKET!$A$6:$A$205,I20,EVIDENCE_PACKET!$B$6:$B$205,A20,EVIDENCE_PACKET!$C$6:$C$205,"SWITCHING / EXIT",EVIDENCE_PACKET!$Q$6:$Q$205,"VALID")=1,COUNTIF(D20:I20,D20)=1,COUNTIF(D20:I20,E20)=1,COUNTIF(D20:I20,F20)=1,COUNTIF(D20:I20,G20)=1,COUNTIF(D20:I20,H20)=1,COUNTIF(D20:I20,I20)=1,J20&lt;&gt;""),"VALID","INVALID - CONTROL / EVIDENCE")))</x:f>
      </x:c>
      <x:c r="L20" s="25" t="str">
        <x:f>IF(A20="","",IF(K20&lt;&gt;"VALID","BLOCKED",IF(AND(INDEX(EVIDENCE_PACKET!$F$6:$F$205,MATCH(D20,EVIDENCE_PACKET!$A$6:$A$205,0))="OBSERVED",INDEX(EVIDENCE_PACKET!$G$6:$G$205,MATCH(D20,EVIDENCE_PACKET!$A$6:$A$205,0))="CURRENT",INDEX(EVIDENCE_PACKET!$F$6:$F$205,MATCH(E20,EVIDENCE_PACKET!$A$6:$A$205,0))="OBSERVED",INDEX(EVIDENCE_PACKET!$G$6:$G$205,MATCH(E20,EVIDENCE_PACKET!$A$6:$A$205,0))="CURRENT",INDEX(EVIDENCE_PACKET!$F$6:$F$205,MATCH(F20,EVIDENCE_PACKET!$A$6:$A$205,0))="OBSERVED",INDEX(EVIDENCE_PACKET!$G$6:$G$205,MATCH(F20,EVIDENCE_PACKET!$A$6:$A$205,0))="CURRENT",INDEX(EVIDENCE_PACKET!$F$6:$F$205,MATCH(G20,EVIDENCE_PACKET!$A$6:$A$205,0))="OBSERVED",INDEX(EVIDENCE_PACKET!$G$6:$G$205,MATCH(G20,EVIDENCE_PACKET!$A$6:$A$205,0))="CURRENT",INDEX(EVIDENCE_PACKET!$F$6:$F$205,MATCH(H20,EVIDENCE_PACKET!$A$6:$A$205,0))="OBSERVED",INDEX(EVIDENCE_PACKET!$G$6:$G$205,MATCH(H20,EVIDENCE_PACKET!$A$6:$A$205,0))="CURRENT",INDEX(EVIDENCE_PACKET!$F$6:$F$205,MATCH(I20,EVIDENCE_PACKET!$A$6:$A$205,0))="OBSERVED",INDEX(EVIDENCE_PACKET!$G$6:$G$205,MATCH(I20,EVIDENCE_PACKET!$A$6:$A$205,0))="CURRENT"),"READY","UNRESOLVED")))</x:f>
      </x:c>
      <x:c r="M20" s="25" t="str">
        <x:f>IF(A20="","",IF(K20&lt;&gt;"VALID","BLOCKED",INDEX(EVIDENCE_PACKET!$H$6:$H$205,MATCH(D20,EVIDENCE_PACKET!$A$6:$A$205,0))))</x:f>
      </x:c>
      <x:c r="N20" s="25" t="str">
        <x:f>IF(A20="","",IF(K20&lt;&gt;"VALID","BLOCKED",INDEX(EVIDENCE_PACKET!$H$6:$H$205,MATCH(E20,EVIDENCE_PACKET!$A$6:$A$205,0))))</x:f>
      </x:c>
      <x:c r="O20" s="25" t="str">
        <x:f>IF(A20="","",IF(K20&lt;&gt;"VALID","BLOCKED",INDEX(EVIDENCE_PACKET!$H$6:$H$205,MATCH(F20,EVIDENCE_PACKET!$A$6:$A$205,0))))</x:f>
      </x:c>
      <x:c r="P20" s="25" t="str">
        <x:f>IF(A20="","",IF(K20&lt;&gt;"VALID","BLOCKED",INDEX(EVIDENCE_PACKET!$H$6:$H$205,MATCH(G20,EVIDENCE_PACKET!$A$6:$A$205,0))))</x:f>
      </x:c>
      <x:c r="Q20" s="25" t="str">
        <x:f>IF(A20="","",IF(K20&lt;&gt;"VALID","BLOCKED",INDEX(EVIDENCE_PACKET!$H$6:$H$205,MATCH(H20,EVIDENCE_PACKET!$A$6:$A$205,0))))</x:f>
      </x:c>
      <x:c r="R20" s="25" t="str">
        <x:f>IF(A20="","",IF(K20&lt;&gt;"VALID","BLOCKED",INDEX(EVIDENCE_PACKET!$H$6:$H$205,MATCH(I20,EVIDENCE_PACKET!$A$6:$A$205,0))))</x:f>
      </x:c>
      <x:c r="S20" s="25" t="str">
        <x:f>IF(A20="","",IF(K20&lt;&gt;"VALID","BLOCKED",IF(W20&lt;&gt;"SOFTWARE",W20,IF(L20&lt;&gt;"READY","UNRESOLVED",IF(X20="NO","EXCLUDE DIRECT",IF(X20="UNKNOWN","UNRESOLVED",IF(X20="ADJACENT","ADJACENT",IF(Y20="NO","EXCLUDE DIRECT",IF(Y20="UNKNOWN","UNRESOLVED",IF(Y20="MATCH","DIRECT COMPETITOR","CONDITIONAL DIRECT"))))))))))</x:f>
      </x:c>
      <x:c r="T20" s="25" t="str">
        <x:f>IF(A20="","",IF(OR(K20&lt;&gt;"VALID",S20="BLOCKED"),"BLOCKED",IF(AND(OR(S20="DIRECT COMPETITOR",S20="CONDITIONAL DIRECT"),COUNTIFS(CONFLICTS!$B$6:$B$205,A20,CONFLICTS!$H$6:$H$205,"YES",CONFLICTS!$I$6:$I$205,"OPEN",CONFLICTS!$R$6:$R$205,"VALID")&gt;0),"UNRESOLVED",IF(S20="UNRESOLVED","UNRESOLVED","READY"))))</x:f>
      </x:c>
      <x:c r="U20" s="25" t="str">
        <x:f>IF(A20="","",IF(S20="DIRECT COMPETITOR","Do not infer superiority, market share, win rate or customer outcomes.",IF(S20="CONDITIONAL DIRECT","Do not present replacement as like-for-like until partial/conflicting adoption dimensions are resolved.",IF(S20="ADJACENT","Do not promote feature/integration overlap into direct competition.",IF(S20="SUBSTITUTE / ALTERNATIVE","Do not force a service/internal route into a software-only matrix.",IF(S20="INTERMEDIARY / DISCOVERY","Do not infer product substitutability from visibility.","Do not promote authority/reference material into the commercial set."))))))</x:f>
      </x:c>
      <x:c r="V20" s="25" t="str">
        <x:f>IF(A20="","","Reopen when buyer, job, stage, implementation, security/procurement, switching, pricing/contract or sales evidence changes materially.")</x:f>
      </x:c>
      <x:c r="W20" s="25" t="str">
        <x:f>IF(A20="","",IF(C20="SOFTWARE PRODUCT","SOFTWARE",IF(C20="MARKETPLACE / INTERMEDIARY","INTERMEDIARY / DISCOVERY",IF(C20="AUTHORITY / STANDARD","AUTHORITY / REFERENCE","SUBSTITUTE / ALTERNATIVE"))))</x:f>
      </x:c>
      <x:c r="X20" s="25" t="str">
        <x:f>IF(A20="","",IF(OR(M20="NO",N20="NO",O20="NO"),"NO",IF(OR(M20="UNKNOWN",N20="UNKNOWN",O20="UNKNOWN"),"UNKNOWN",IF(AND(M20="MATCH",N20="MATCH",O20="MATCH"),"CORE MATCH","ADJACENT"))))</x:f>
      </x:c>
      <x:c r="Y20" s="25" t="str">
        <x:f>IF(A20="","",IF(OR(P20="NO",Q20="NO",R20="NO"),"NO",IF(OR(P20="UNKNOWN",Q20="UNKNOWN",R20="UNKNOWN"),"UNKNOWN",IF(AND(P20="MATCH",Q20="MATCH",R20="MATCH"),"MATCH","PARTIAL"))))</x:f>
      </x:c>
    </x:row>
    <x:row r="21">
      <x:c r="A21" s="21"/>
      <x:c r="B21" s="21"/>
      <x:c r="C21" s="21"/>
      <x:c r="D21" s="21"/>
      <x:c r="E21" s="21"/>
      <x:c r="F21" s="21"/>
      <x:c r="G21" s="21"/>
      <x:c r="H21" s="21"/>
      <x:c r="I21" s="21"/>
      <x:c r="J21" s="21"/>
      <x:c r="K21" s="25" t="str">
        <x:f>IF(A21="","",IF(COUNTIF($A$6:$A$205,A21)&gt;1,"INVALID - DUPLICATE ID",IF(AND(OR(EXACT(C21,"SOFTWARE PRODUCT"),EXACT(C21,"MARKETPLACE / INTERMEDIARY"),EXACT(C21,"CONSULTANCY / SERVICE"),EXACT(C21,"AUTHORITY / STANDARD"),EXACT(C21,"IN-HOUSE / DO NOTHING")),COUNTIFS(EVIDENCE_PACKET!$A$6:$A$205,D21,EVIDENCE_PACKET!$B$6:$B$205,A21,EVIDENCE_PACKET!$C$6:$C$205,"BUYER",EVIDENCE_PACKET!$Q$6:$Q$205,"VALID")=1,COUNTIFS(EVIDENCE_PACKET!$A$6:$A$205,E21,EVIDENCE_PACKET!$B$6:$B$205,A21,EVIDENCE_PACKET!$C$6:$C$205,"MATERIAL JOB",EVIDENCE_PACKET!$Q$6:$Q$205,"VALID")=1,COUNTIFS(EVIDENCE_PACKET!$A$6:$A$205,F21,EVIDENCE_PACKET!$B$6:$B$205,A21,EVIDENCE_PACKET!$C$6:$C$205,"BUYING STAGE",EVIDENCE_PACKET!$Q$6:$Q$205,"VALID")=1,COUNTIFS(EVIDENCE_PACKET!$A$6:$A$205,G21,EVIDENCE_PACKET!$B$6:$B$205,A21,EVIDENCE_PACKET!$C$6:$C$205,"IMPLEMENTATION",EVIDENCE_PACKET!$Q$6:$Q$205,"VALID")=1,COUNTIFS(EVIDENCE_PACKET!$A$6:$A$205,H21,EVIDENCE_PACKET!$B$6:$B$205,A21,EVIDENCE_PACKET!$C$6:$C$205,"SECURITY / PROCUREMENT",EVIDENCE_PACKET!$Q$6:$Q$205,"VALID")=1,COUNTIFS(EVIDENCE_PACKET!$A$6:$A$205,I21,EVIDENCE_PACKET!$B$6:$B$205,A21,EVIDENCE_PACKET!$C$6:$C$205,"SWITCHING / EXIT",EVIDENCE_PACKET!$Q$6:$Q$205,"VALID")=1,COUNTIF(D21:I21,D21)=1,COUNTIF(D21:I21,E21)=1,COUNTIF(D21:I21,F21)=1,COUNTIF(D21:I21,G21)=1,COUNTIF(D21:I21,H21)=1,COUNTIF(D21:I21,I21)=1,J21&lt;&gt;""),"VALID","INVALID - CONTROL / EVIDENCE")))</x:f>
      </x:c>
      <x:c r="L21" s="25" t="str">
        <x:f>IF(A21="","",IF(K21&lt;&gt;"VALID","BLOCKED",IF(AND(INDEX(EVIDENCE_PACKET!$F$6:$F$205,MATCH(D21,EVIDENCE_PACKET!$A$6:$A$205,0))="OBSERVED",INDEX(EVIDENCE_PACKET!$G$6:$G$205,MATCH(D21,EVIDENCE_PACKET!$A$6:$A$205,0))="CURRENT",INDEX(EVIDENCE_PACKET!$F$6:$F$205,MATCH(E21,EVIDENCE_PACKET!$A$6:$A$205,0))="OBSERVED",INDEX(EVIDENCE_PACKET!$G$6:$G$205,MATCH(E21,EVIDENCE_PACKET!$A$6:$A$205,0))="CURRENT",INDEX(EVIDENCE_PACKET!$F$6:$F$205,MATCH(F21,EVIDENCE_PACKET!$A$6:$A$205,0))="OBSERVED",INDEX(EVIDENCE_PACKET!$G$6:$G$205,MATCH(F21,EVIDENCE_PACKET!$A$6:$A$205,0))="CURRENT",INDEX(EVIDENCE_PACKET!$F$6:$F$205,MATCH(G21,EVIDENCE_PACKET!$A$6:$A$205,0))="OBSERVED",INDEX(EVIDENCE_PACKET!$G$6:$G$205,MATCH(G21,EVIDENCE_PACKET!$A$6:$A$205,0))="CURRENT",INDEX(EVIDENCE_PACKET!$F$6:$F$205,MATCH(H21,EVIDENCE_PACKET!$A$6:$A$205,0))="OBSERVED",INDEX(EVIDENCE_PACKET!$G$6:$G$205,MATCH(H21,EVIDENCE_PACKET!$A$6:$A$205,0))="CURRENT",INDEX(EVIDENCE_PACKET!$F$6:$F$205,MATCH(I21,EVIDENCE_PACKET!$A$6:$A$205,0))="OBSERVED",INDEX(EVIDENCE_PACKET!$G$6:$G$205,MATCH(I21,EVIDENCE_PACKET!$A$6:$A$205,0))="CURRENT"),"READY","UNRESOLVED")))</x:f>
      </x:c>
      <x:c r="M21" s="25" t="str">
        <x:f>IF(A21="","",IF(K21&lt;&gt;"VALID","BLOCKED",INDEX(EVIDENCE_PACKET!$H$6:$H$205,MATCH(D21,EVIDENCE_PACKET!$A$6:$A$205,0))))</x:f>
      </x:c>
      <x:c r="N21" s="25" t="str">
        <x:f>IF(A21="","",IF(K21&lt;&gt;"VALID","BLOCKED",INDEX(EVIDENCE_PACKET!$H$6:$H$205,MATCH(E21,EVIDENCE_PACKET!$A$6:$A$205,0))))</x:f>
      </x:c>
      <x:c r="O21" s="25" t="str">
        <x:f>IF(A21="","",IF(K21&lt;&gt;"VALID","BLOCKED",INDEX(EVIDENCE_PACKET!$H$6:$H$205,MATCH(F21,EVIDENCE_PACKET!$A$6:$A$205,0))))</x:f>
      </x:c>
      <x:c r="P21" s="25" t="str">
        <x:f>IF(A21="","",IF(K21&lt;&gt;"VALID","BLOCKED",INDEX(EVIDENCE_PACKET!$H$6:$H$205,MATCH(G21,EVIDENCE_PACKET!$A$6:$A$205,0))))</x:f>
      </x:c>
      <x:c r="Q21" s="25" t="str">
        <x:f>IF(A21="","",IF(K21&lt;&gt;"VALID","BLOCKED",INDEX(EVIDENCE_PACKET!$H$6:$H$205,MATCH(H21,EVIDENCE_PACKET!$A$6:$A$205,0))))</x:f>
      </x:c>
      <x:c r="R21" s="25" t="str">
        <x:f>IF(A21="","",IF(K21&lt;&gt;"VALID","BLOCKED",INDEX(EVIDENCE_PACKET!$H$6:$H$205,MATCH(I21,EVIDENCE_PACKET!$A$6:$A$205,0))))</x:f>
      </x:c>
      <x:c r="S21" s="25" t="str">
        <x:f>IF(A21="","",IF(K21&lt;&gt;"VALID","BLOCKED",IF(W21&lt;&gt;"SOFTWARE",W21,IF(L21&lt;&gt;"READY","UNRESOLVED",IF(X21="NO","EXCLUDE DIRECT",IF(X21="UNKNOWN","UNRESOLVED",IF(X21="ADJACENT","ADJACENT",IF(Y21="NO","EXCLUDE DIRECT",IF(Y21="UNKNOWN","UNRESOLVED",IF(Y21="MATCH","DIRECT COMPETITOR","CONDITIONAL DIRECT"))))))))))</x:f>
      </x:c>
      <x:c r="T21" s="25" t="str">
        <x:f>IF(A21="","",IF(OR(K21&lt;&gt;"VALID",S21="BLOCKED"),"BLOCKED",IF(AND(OR(S21="DIRECT COMPETITOR",S21="CONDITIONAL DIRECT"),COUNTIFS(CONFLICTS!$B$6:$B$205,A21,CONFLICTS!$H$6:$H$205,"YES",CONFLICTS!$I$6:$I$205,"OPEN",CONFLICTS!$R$6:$R$205,"VALID")&gt;0),"UNRESOLVED",IF(S21="UNRESOLVED","UNRESOLVED","READY"))))</x:f>
      </x:c>
      <x:c r="U21" s="25" t="str">
        <x:f>IF(A21="","",IF(S21="DIRECT COMPETITOR","Do not infer superiority, market share, win rate or customer outcomes.",IF(S21="CONDITIONAL DIRECT","Do not present replacement as like-for-like until partial/conflicting adoption dimensions are resolved.",IF(S21="ADJACENT","Do not promote feature/integration overlap into direct competition.",IF(S21="SUBSTITUTE / ALTERNATIVE","Do not force a service/internal route into a software-only matrix.",IF(S21="INTERMEDIARY / DISCOVERY","Do not infer product substitutability from visibility.","Do not promote authority/reference material into the commercial set."))))))</x:f>
      </x:c>
      <x:c r="V21" s="25" t="str">
        <x:f>IF(A21="","","Reopen when buyer, job, stage, implementation, security/procurement, switching, pricing/contract or sales evidence changes materially.")</x:f>
      </x:c>
      <x:c r="W21" s="25" t="str">
        <x:f>IF(A21="","",IF(C21="SOFTWARE PRODUCT","SOFTWARE",IF(C21="MARKETPLACE / INTERMEDIARY","INTERMEDIARY / DISCOVERY",IF(C21="AUTHORITY / STANDARD","AUTHORITY / REFERENCE","SUBSTITUTE / ALTERNATIVE"))))</x:f>
      </x:c>
      <x:c r="X21" s="25" t="str">
        <x:f>IF(A21="","",IF(OR(M21="NO",N21="NO",O21="NO"),"NO",IF(OR(M21="UNKNOWN",N21="UNKNOWN",O21="UNKNOWN"),"UNKNOWN",IF(AND(M21="MATCH",N21="MATCH",O21="MATCH"),"CORE MATCH","ADJACENT"))))</x:f>
      </x:c>
      <x:c r="Y21" s="25" t="str">
        <x:f>IF(A21="","",IF(OR(P21="NO",Q21="NO",R21="NO"),"NO",IF(OR(P21="UNKNOWN",Q21="UNKNOWN",R21="UNKNOWN"),"UNKNOWN",IF(AND(P21="MATCH",Q21="MATCH",R21="MATCH"),"MATCH","PARTIAL"))))</x:f>
      </x:c>
    </x:row>
    <x:row r="22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/>
      <x:c r="K22" s="25" t="str">
        <x:f>IF(A22="","",IF(COUNTIF($A$6:$A$205,A22)&gt;1,"INVALID - DUPLICATE ID",IF(AND(OR(EXACT(C22,"SOFTWARE PRODUCT"),EXACT(C22,"MARKETPLACE / INTERMEDIARY"),EXACT(C22,"CONSULTANCY / SERVICE"),EXACT(C22,"AUTHORITY / STANDARD"),EXACT(C22,"IN-HOUSE / DO NOTHING")),COUNTIFS(EVIDENCE_PACKET!$A$6:$A$205,D22,EVIDENCE_PACKET!$B$6:$B$205,A22,EVIDENCE_PACKET!$C$6:$C$205,"BUYER",EVIDENCE_PACKET!$Q$6:$Q$205,"VALID")=1,COUNTIFS(EVIDENCE_PACKET!$A$6:$A$205,E22,EVIDENCE_PACKET!$B$6:$B$205,A22,EVIDENCE_PACKET!$C$6:$C$205,"MATERIAL JOB",EVIDENCE_PACKET!$Q$6:$Q$205,"VALID")=1,COUNTIFS(EVIDENCE_PACKET!$A$6:$A$205,F22,EVIDENCE_PACKET!$B$6:$B$205,A22,EVIDENCE_PACKET!$C$6:$C$205,"BUYING STAGE",EVIDENCE_PACKET!$Q$6:$Q$205,"VALID")=1,COUNTIFS(EVIDENCE_PACKET!$A$6:$A$205,G22,EVIDENCE_PACKET!$B$6:$B$205,A22,EVIDENCE_PACKET!$C$6:$C$205,"IMPLEMENTATION",EVIDENCE_PACKET!$Q$6:$Q$205,"VALID")=1,COUNTIFS(EVIDENCE_PACKET!$A$6:$A$205,H22,EVIDENCE_PACKET!$B$6:$B$205,A22,EVIDENCE_PACKET!$C$6:$C$205,"SECURITY / PROCUREMENT",EVIDENCE_PACKET!$Q$6:$Q$205,"VALID")=1,COUNTIFS(EVIDENCE_PACKET!$A$6:$A$205,I22,EVIDENCE_PACKET!$B$6:$B$205,A22,EVIDENCE_PACKET!$C$6:$C$205,"SWITCHING / EXIT",EVIDENCE_PACKET!$Q$6:$Q$205,"VALID")=1,COUNTIF(D22:I22,D22)=1,COUNTIF(D22:I22,E22)=1,COUNTIF(D22:I22,F22)=1,COUNTIF(D22:I22,G22)=1,COUNTIF(D22:I22,H22)=1,COUNTIF(D22:I22,I22)=1,J22&lt;&gt;""),"VALID","INVALID - CONTROL / EVIDENCE")))</x:f>
      </x:c>
      <x:c r="L22" s="25" t="str">
        <x:f>IF(A22="","",IF(K22&lt;&gt;"VALID","BLOCKED",IF(AND(INDEX(EVIDENCE_PACKET!$F$6:$F$205,MATCH(D22,EVIDENCE_PACKET!$A$6:$A$205,0))="OBSERVED",INDEX(EVIDENCE_PACKET!$G$6:$G$205,MATCH(D22,EVIDENCE_PACKET!$A$6:$A$205,0))="CURRENT",INDEX(EVIDENCE_PACKET!$F$6:$F$205,MATCH(E22,EVIDENCE_PACKET!$A$6:$A$205,0))="OBSERVED",INDEX(EVIDENCE_PACKET!$G$6:$G$205,MATCH(E22,EVIDENCE_PACKET!$A$6:$A$205,0))="CURRENT",INDEX(EVIDENCE_PACKET!$F$6:$F$205,MATCH(F22,EVIDENCE_PACKET!$A$6:$A$205,0))="OBSERVED",INDEX(EVIDENCE_PACKET!$G$6:$G$205,MATCH(F22,EVIDENCE_PACKET!$A$6:$A$205,0))="CURRENT",INDEX(EVIDENCE_PACKET!$F$6:$F$205,MATCH(G22,EVIDENCE_PACKET!$A$6:$A$205,0))="OBSERVED",INDEX(EVIDENCE_PACKET!$G$6:$G$205,MATCH(G22,EVIDENCE_PACKET!$A$6:$A$205,0))="CURRENT",INDEX(EVIDENCE_PACKET!$F$6:$F$205,MATCH(H22,EVIDENCE_PACKET!$A$6:$A$205,0))="OBSERVED",INDEX(EVIDENCE_PACKET!$G$6:$G$205,MATCH(H22,EVIDENCE_PACKET!$A$6:$A$205,0))="CURRENT",INDEX(EVIDENCE_PACKET!$F$6:$F$205,MATCH(I22,EVIDENCE_PACKET!$A$6:$A$205,0))="OBSERVED",INDEX(EVIDENCE_PACKET!$G$6:$G$205,MATCH(I22,EVIDENCE_PACKET!$A$6:$A$205,0))="CURRENT"),"READY","UNRESOLVED")))</x:f>
      </x:c>
      <x:c r="M22" s="25" t="str">
        <x:f>IF(A22="","",IF(K22&lt;&gt;"VALID","BLOCKED",INDEX(EVIDENCE_PACKET!$H$6:$H$205,MATCH(D22,EVIDENCE_PACKET!$A$6:$A$205,0))))</x:f>
      </x:c>
      <x:c r="N22" s="25" t="str">
        <x:f>IF(A22="","",IF(K22&lt;&gt;"VALID","BLOCKED",INDEX(EVIDENCE_PACKET!$H$6:$H$205,MATCH(E22,EVIDENCE_PACKET!$A$6:$A$205,0))))</x:f>
      </x:c>
      <x:c r="O22" s="25" t="str">
        <x:f>IF(A22="","",IF(K22&lt;&gt;"VALID","BLOCKED",INDEX(EVIDENCE_PACKET!$H$6:$H$205,MATCH(F22,EVIDENCE_PACKET!$A$6:$A$205,0))))</x:f>
      </x:c>
      <x:c r="P22" s="25" t="str">
        <x:f>IF(A22="","",IF(K22&lt;&gt;"VALID","BLOCKED",INDEX(EVIDENCE_PACKET!$H$6:$H$205,MATCH(G22,EVIDENCE_PACKET!$A$6:$A$205,0))))</x:f>
      </x:c>
      <x:c r="Q22" s="25" t="str">
        <x:f>IF(A22="","",IF(K22&lt;&gt;"VALID","BLOCKED",INDEX(EVIDENCE_PACKET!$H$6:$H$205,MATCH(H22,EVIDENCE_PACKET!$A$6:$A$205,0))))</x:f>
      </x:c>
      <x:c r="R22" s="25" t="str">
        <x:f>IF(A22="","",IF(K22&lt;&gt;"VALID","BLOCKED",INDEX(EVIDENCE_PACKET!$H$6:$H$205,MATCH(I22,EVIDENCE_PACKET!$A$6:$A$205,0))))</x:f>
      </x:c>
      <x:c r="S22" s="25" t="str">
        <x:f>IF(A22="","",IF(K22&lt;&gt;"VALID","BLOCKED",IF(W22&lt;&gt;"SOFTWARE",W22,IF(L22&lt;&gt;"READY","UNRESOLVED",IF(X22="NO","EXCLUDE DIRECT",IF(X22="UNKNOWN","UNRESOLVED",IF(X22="ADJACENT","ADJACENT",IF(Y22="NO","EXCLUDE DIRECT",IF(Y22="UNKNOWN","UNRESOLVED",IF(Y22="MATCH","DIRECT COMPETITOR","CONDITIONAL DIRECT"))))))))))</x:f>
      </x:c>
      <x:c r="T22" s="25" t="str">
        <x:f>IF(A22="","",IF(OR(K22&lt;&gt;"VALID",S22="BLOCKED"),"BLOCKED",IF(AND(OR(S22="DIRECT COMPETITOR",S22="CONDITIONAL DIRECT"),COUNTIFS(CONFLICTS!$B$6:$B$205,A22,CONFLICTS!$H$6:$H$205,"YES",CONFLICTS!$I$6:$I$205,"OPEN",CONFLICTS!$R$6:$R$205,"VALID")&gt;0),"UNRESOLVED",IF(S22="UNRESOLVED","UNRESOLVED","READY"))))</x:f>
      </x:c>
      <x:c r="U22" s="25" t="str">
        <x:f>IF(A22="","",IF(S22="DIRECT COMPETITOR","Do not infer superiority, market share, win rate or customer outcomes.",IF(S22="CONDITIONAL DIRECT","Do not present replacement as like-for-like until partial/conflicting adoption dimensions are resolved.",IF(S22="ADJACENT","Do not promote feature/integration overlap into direct competition.",IF(S22="SUBSTITUTE / ALTERNATIVE","Do not force a service/internal route into a software-only matrix.",IF(S22="INTERMEDIARY / DISCOVERY","Do not infer product substitutability from visibility.","Do not promote authority/reference material into the commercial set."))))))</x:f>
      </x:c>
      <x:c r="V22" s="25" t="str">
        <x:f>IF(A22="","","Reopen when buyer, job, stage, implementation, security/procurement, switching, pricing/contract or sales evidence changes materially.")</x:f>
      </x:c>
      <x:c r="W22" s="25" t="str">
        <x:f>IF(A22="","",IF(C22="SOFTWARE PRODUCT","SOFTWARE",IF(C22="MARKETPLACE / INTERMEDIARY","INTERMEDIARY / DISCOVERY",IF(C22="AUTHORITY / STANDARD","AUTHORITY / REFERENCE","SUBSTITUTE / ALTERNATIVE"))))</x:f>
      </x:c>
      <x:c r="X22" s="25" t="str">
        <x:f>IF(A22="","",IF(OR(M22="NO",N22="NO",O22="NO"),"NO",IF(OR(M22="UNKNOWN",N22="UNKNOWN",O22="UNKNOWN"),"UNKNOWN",IF(AND(M22="MATCH",N22="MATCH",O22="MATCH"),"CORE MATCH","ADJACENT"))))</x:f>
      </x:c>
      <x:c r="Y22" s="25" t="str">
        <x:f>IF(A22="","",IF(OR(P22="NO",Q22="NO",R22="NO"),"NO",IF(OR(P22="UNKNOWN",Q22="UNKNOWN",R22="UNKNOWN"),"UNKNOWN",IF(AND(P22="MATCH",Q22="MATCH",R22="MATCH"),"MATCH","PARTIAL"))))</x:f>
      </x:c>
    </x:row>
    <x:row r="23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/>
      <x:c r="K23" s="25" t="str">
        <x:f>IF(A23="","",IF(COUNTIF($A$6:$A$205,A23)&gt;1,"INVALID - DUPLICATE ID",IF(AND(OR(EXACT(C23,"SOFTWARE PRODUCT"),EXACT(C23,"MARKETPLACE / INTERMEDIARY"),EXACT(C23,"CONSULTANCY / SERVICE"),EXACT(C23,"AUTHORITY / STANDARD"),EXACT(C23,"IN-HOUSE / DO NOTHING")),COUNTIFS(EVIDENCE_PACKET!$A$6:$A$205,D23,EVIDENCE_PACKET!$B$6:$B$205,A23,EVIDENCE_PACKET!$C$6:$C$205,"BUYER",EVIDENCE_PACKET!$Q$6:$Q$205,"VALID")=1,COUNTIFS(EVIDENCE_PACKET!$A$6:$A$205,E23,EVIDENCE_PACKET!$B$6:$B$205,A23,EVIDENCE_PACKET!$C$6:$C$205,"MATERIAL JOB",EVIDENCE_PACKET!$Q$6:$Q$205,"VALID")=1,COUNTIFS(EVIDENCE_PACKET!$A$6:$A$205,F23,EVIDENCE_PACKET!$B$6:$B$205,A23,EVIDENCE_PACKET!$C$6:$C$205,"BUYING STAGE",EVIDENCE_PACKET!$Q$6:$Q$205,"VALID")=1,COUNTIFS(EVIDENCE_PACKET!$A$6:$A$205,G23,EVIDENCE_PACKET!$B$6:$B$205,A23,EVIDENCE_PACKET!$C$6:$C$205,"IMPLEMENTATION",EVIDENCE_PACKET!$Q$6:$Q$205,"VALID")=1,COUNTIFS(EVIDENCE_PACKET!$A$6:$A$205,H23,EVIDENCE_PACKET!$B$6:$B$205,A23,EVIDENCE_PACKET!$C$6:$C$205,"SECURITY / PROCUREMENT",EVIDENCE_PACKET!$Q$6:$Q$205,"VALID")=1,COUNTIFS(EVIDENCE_PACKET!$A$6:$A$205,I23,EVIDENCE_PACKET!$B$6:$B$205,A23,EVIDENCE_PACKET!$C$6:$C$205,"SWITCHING / EXIT",EVIDENCE_PACKET!$Q$6:$Q$205,"VALID")=1,COUNTIF(D23:I23,D23)=1,COUNTIF(D23:I23,E23)=1,COUNTIF(D23:I23,F23)=1,COUNTIF(D23:I23,G23)=1,COUNTIF(D23:I23,H23)=1,COUNTIF(D23:I23,I23)=1,J23&lt;&gt;""),"VALID","INVALID - CONTROL / EVIDENCE")))</x:f>
      </x:c>
      <x:c r="L23" s="25" t="str">
        <x:f>IF(A23="","",IF(K23&lt;&gt;"VALID","BLOCKED",IF(AND(INDEX(EVIDENCE_PACKET!$F$6:$F$205,MATCH(D23,EVIDENCE_PACKET!$A$6:$A$205,0))="OBSERVED",INDEX(EVIDENCE_PACKET!$G$6:$G$205,MATCH(D23,EVIDENCE_PACKET!$A$6:$A$205,0))="CURRENT",INDEX(EVIDENCE_PACKET!$F$6:$F$205,MATCH(E23,EVIDENCE_PACKET!$A$6:$A$205,0))="OBSERVED",INDEX(EVIDENCE_PACKET!$G$6:$G$205,MATCH(E23,EVIDENCE_PACKET!$A$6:$A$205,0))="CURRENT",INDEX(EVIDENCE_PACKET!$F$6:$F$205,MATCH(F23,EVIDENCE_PACKET!$A$6:$A$205,0))="OBSERVED",INDEX(EVIDENCE_PACKET!$G$6:$G$205,MATCH(F23,EVIDENCE_PACKET!$A$6:$A$205,0))="CURRENT",INDEX(EVIDENCE_PACKET!$F$6:$F$205,MATCH(G23,EVIDENCE_PACKET!$A$6:$A$205,0))="OBSERVED",INDEX(EVIDENCE_PACKET!$G$6:$G$205,MATCH(G23,EVIDENCE_PACKET!$A$6:$A$205,0))="CURRENT",INDEX(EVIDENCE_PACKET!$F$6:$F$205,MATCH(H23,EVIDENCE_PACKET!$A$6:$A$205,0))="OBSERVED",INDEX(EVIDENCE_PACKET!$G$6:$G$205,MATCH(H23,EVIDENCE_PACKET!$A$6:$A$205,0))="CURRENT",INDEX(EVIDENCE_PACKET!$F$6:$F$205,MATCH(I23,EVIDENCE_PACKET!$A$6:$A$205,0))="OBSERVED",INDEX(EVIDENCE_PACKET!$G$6:$G$205,MATCH(I23,EVIDENCE_PACKET!$A$6:$A$205,0))="CURRENT"),"READY","UNRESOLVED")))</x:f>
      </x:c>
      <x:c r="M23" s="25" t="str">
        <x:f>IF(A23="","",IF(K23&lt;&gt;"VALID","BLOCKED",INDEX(EVIDENCE_PACKET!$H$6:$H$205,MATCH(D23,EVIDENCE_PACKET!$A$6:$A$205,0))))</x:f>
      </x:c>
      <x:c r="N23" s="25" t="str">
        <x:f>IF(A23="","",IF(K23&lt;&gt;"VALID","BLOCKED",INDEX(EVIDENCE_PACKET!$H$6:$H$205,MATCH(E23,EVIDENCE_PACKET!$A$6:$A$205,0))))</x:f>
      </x:c>
      <x:c r="O23" s="25" t="str">
        <x:f>IF(A23="","",IF(K23&lt;&gt;"VALID","BLOCKED",INDEX(EVIDENCE_PACKET!$H$6:$H$205,MATCH(F23,EVIDENCE_PACKET!$A$6:$A$205,0))))</x:f>
      </x:c>
      <x:c r="P23" s="25" t="str">
        <x:f>IF(A23="","",IF(K23&lt;&gt;"VALID","BLOCKED",INDEX(EVIDENCE_PACKET!$H$6:$H$205,MATCH(G23,EVIDENCE_PACKET!$A$6:$A$205,0))))</x:f>
      </x:c>
      <x:c r="Q23" s="25" t="str">
        <x:f>IF(A23="","",IF(K23&lt;&gt;"VALID","BLOCKED",INDEX(EVIDENCE_PACKET!$H$6:$H$205,MATCH(H23,EVIDENCE_PACKET!$A$6:$A$205,0))))</x:f>
      </x:c>
      <x:c r="R23" s="25" t="str">
        <x:f>IF(A23="","",IF(K23&lt;&gt;"VALID","BLOCKED",INDEX(EVIDENCE_PACKET!$H$6:$H$205,MATCH(I23,EVIDENCE_PACKET!$A$6:$A$205,0))))</x:f>
      </x:c>
      <x:c r="S23" s="25" t="str">
        <x:f>IF(A23="","",IF(K23&lt;&gt;"VALID","BLOCKED",IF(W23&lt;&gt;"SOFTWARE",W23,IF(L23&lt;&gt;"READY","UNRESOLVED",IF(X23="NO","EXCLUDE DIRECT",IF(X23="UNKNOWN","UNRESOLVED",IF(X23="ADJACENT","ADJACENT",IF(Y23="NO","EXCLUDE DIRECT",IF(Y23="UNKNOWN","UNRESOLVED",IF(Y23="MATCH","DIRECT COMPETITOR","CONDITIONAL DIRECT"))))))))))</x:f>
      </x:c>
      <x:c r="T23" s="25" t="str">
        <x:f>IF(A23="","",IF(OR(K23&lt;&gt;"VALID",S23="BLOCKED"),"BLOCKED",IF(AND(OR(S23="DIRECT COMPETITOR",S23="CONDITIONAL DIRECT"),COUNTIFS(CONFLICTS!$B$6:$B$205,A23,CONFLICTS!$H$6:$H$205,"YES",CONFLICTS!$I$6:$I$205,"OPEN",CONFLICTS!$R$6:$R$205,"VALID")&gt;0),"UNRESOLVED",IF(S23="UNRESOLVED","UNRESOLVED","READY"))))</x:f>
      </x:c>
      <x:c r="U23" s="25" t="str">
        <x:f>IF(A23="","",IF(S23="DIRECT COMPETITOR","Do not infer superiority, market share, win rate or customer outcomes.",IF(S23="CONDITIONAL DIRECT","Do not present replacement as like-for-like until partial/conflicting adoption dimensions are resolved.",IF(S23="ADJACENT","Do not promote feature/integration overlap into direct competition.",IF(S23="SUBSTITUTE / ALTERNATIVE","Do not force a service/internal route into a software-only matrix.",IF(S23="INTERMEDIARY / DISCOVERY","Do not infer product substitutability from visibility.","Do not promote authority/reference material into the commercial set."))))))</x:f>
      </x:c>
      <x:c r="V23" s="25" t="str">
        <x:f>IF(A23="","","Reopen when buyer, job, stage, implementation, security/procurement, switching, pricing/contract or sales evidence changes materially.")</x:f>
      </x:c>
      <x:c r="W23" s="25" t="str">
        <x:f>IF(A23="","",IF(C23="SOFTWARE PRODUCT","SOFTWARE",IF(C23="MARKETPLACE / INTERMEDIARY","INTERMEDIARY / DISCOVERY",IF(C23="AUTHORITY / STANDARD","AUTHORITY / REFERENCE","SUBSTITUTE / ALTERNATIVE"))))</x:f>
      </x:c>
      <x:c r="X23" s="25" t="str">
        <x:f>IF(A23="","",IF(OR(M23="NO",N23="NO",O23="NO"),"NO",IF(OR(M23="UNKNOWN",N23="UNKNOWN",O23="UNKNOWN"),"UNKNOWN",IF(AND(M23="MATCH",N23="MATCH",O23="MATCH"),"CORE MATCH","ADJACENT"))))</x:f>
      </x:c>
      <x:c r="Y23" s="25" t="str">
        <x:f>IF(A23="","",IF(OR(P23="NO",Q23="NO",R23="NO"),"NO",IF(OR(P23="UNKNOWN",Q23="UNKNOWN",R23="UNKNOWN"),"UNKNOWN",IF(AND(P23="MATCH",Q23="MATCH",R23="MATCH"),"MATCH","PARTIAL"))))</x:f>
      </x:c>
    </x:row>
    <x:row r="24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/>
      <x:c r="K24" s="25" t="str">
        <x:f>IF(A24="","",IF(COUNTIF($A$6:$A$205,A24)&gt;1,"INVALID - DUPLICATE ID",IF(AND(OR(EXACT(C24,"SOFTWARE PRODUCT"),EXACT(C24,"MARKETPLACE / INTERMEDIARY"),EXACT(C24,"CONSULTANCY / SERVICE"),EXACT(C24,"AUTHORITY / STANDARD"),EXACT(C24,"IN-HOUSE / DO NOTHING")),COUNTIFS(EVIDENCE_PACKET!$A$6:$A$205,D24,EVIDENCE_PACKET!$B$6:$B$205,A24,EVIDENCE_PACKET!$C$6:$C$205,"BUYER",EVIDENCE_PACKET!$Q$6:$Q$205,"VALID")=1,COUNTIFS(EVIDENCE_PACKET!$A$6:$A$205,E24,EVIDENCE_PACKET!$B$6:$B$205,A24,EVIDENCE_PACKET!$C$6:$C$205,"MATERIAL JOB",EVIDENCE_PACKET!$Q$6:$Q$205,"VALID")=1,COUNTIFS(EVIDENCE_PACKET!$A$6:$A$205,F24,EVIDENCE_PACKET!$B$6:$B$205,A24,EVIDENCE_PACKET!$C$6:$C$205,"BUYING STAGE",EVIDENCE_PACKET!$Q$6:$Q$205,"VALID")=1,COUNTIFS(EVIDENCE_PACKET!$A$6:$A$205,G24,EVIDENCE_PACKET!$B$6:$B$205,A24,EVIDENCE_PACKET!$C$6:$C$205,"IMPLEMENTATION",EVIDENCE_PACKET!$Q$6:$Q$205,"VALID")=1,COUNTIFS(EVIDENCE_PACKET!$A$6:$A$205,H24,EVIDENCE_PACKET!$B$6:$B$205,A24,EVIDENCE_PACKET!$C$6:$C$205,"SECURITY / PROCUREMENT",EVIDENCE_PACKET!$Q$6:$Q$205,"VALID")=1,COUNTIFS(EVIDENCE_PACKET!$A$6:$A$205,I24,EVIDENCE_PACKET!$B$6:$B$205,A24,EVIDENCE_PACKET!$C$6:$C$205,"SWITCHING / EXIT",EVIDENCE_PACKET!$Q$6:$Q$205,"VALID")=1,COUNTIF(D24:I24,D24)=1,COUNTIF(D24:I24,E24)=1,COUNTIF(D24:I24,F24)=1,COUNTIF(D24:I24,G24)=1,COUNTIF(D24:I24,H24)=1,COUNTIF(D24:I24,I24)=1,J24&lt;&gt;""),"VALID","INVALID - CONTROL / EVIDENCE")))</x:f>
      </x:c>
      <x:c r="L24" s="25" t="str">
        <x:f>IF(A24="","",IF(K24&lt;&gt;"VALID","BLOCKED",IF(AND(INDEX(EVIDENCE_PACKET!$F$6:$F$205,MATCH(D24,EVIDENCE_PACKET!$A$6:$A$205,0))="OBSERVED",INDEX(EVIDENCE_PACKET!$G$6:$G$205,MATCH(D24,EVIDENCE_PACKET!$A$6:$A$205,0))="CURRENT",INDEX(EVIDENCE_PACKET!$F$6:$F$205,MATCH(E24,EVIDENCE_PACKET!$A$6:$A$205,0))="OBSERVED",INDEX(EVIDENCE_PACKET!$G$6:$G$205,MATCH(E24,EVIDENCE_PACKET!$A$6:$A$205,0))="CURRENT",INDEX(EVIDENCE_PACKET!$F$6:$F$205,MATCH(F24,EVIDENCE_PACKET!$A$6:$A$205,0))="OBSERVED",INDEX(EVIDENCE_PACKET!$G$6:$G$205,MATCH(F24,EVIDENCE_PACKET!$A$6:$A$205,0))="CURRENT",INDEX(EVIDENCE_PACKET!$F$6:$F$205,MATCH(G24,EVIDENCE_PACKET!$A$6:$A$205,0))="OBSERVED",INDEX(EVIDENCE_PACKET!$G$6:$G$205,MATCH(G24,EVIDENCE_PACKET!$A$6:$A$205,0))="CURRENT",INDEX(EVIDENCE_PACKET!$F$6:$F$205,MATCH(H24,EVIDENCE_PACKET!$A$6:$A$205,0))="OBSERVED",INDEX(EVIDENCE_PACKET!$G$6:$G$205,MATCH(H24,EVIDENCE_PACKET!$A$6:$A$205,0))="CURRENT",INDEX(EVIDENCE_PACKET!$F$6:$F$205,MATCH(I24,EVIDENCE_PACKET!$A$6:$A$205,0))="OBSERVED",INDEX(EVIDENCE_PACKET!$G$6:$G$205,MATCH(I24,EVIDENCE_PACKET!$A$6:$A$205,0))="CURRENT"),"READY","UNRESOLVED")))</x:f>
      </x:c>
      <x:c r="M24" s="25" t="str">
        <x:f>IF(A24="","",IF(K24&lt;&gt;"VALID","BLOCKED",INDEX(EVIDENCE_PACKET!$H$6:$H$205,MATCH(D24,EVIDENCE_PACKET!$A$6:$A$205,0))))</x:f>
      </x:c>
      <x:c r="N24" s="25" t="str">
        <x:f>IF(A24="","",IF(K24&lt;&gt;"VALID","BLOCKED",INDEX(EVIDENCE_PACKET!$H$6:$H$205,MATCH(E24,EVIDENCE_PACKET!$A$6:$A$205,0))))</x:f>
      </x:c>
      <x:c r="O24" s="25" t="str">
        <x:f>IF(A24="","",IF(K24&lt;&gt;"VALID","BLOCKED",INDEX(EVIDENCE_PACKET!$H$6:$H$205,MATCH(F24,EVIDENCE_PACKET!$A$6:$A$205,0))))</x:f>
      </x:c>
      <x:c r="P24" s="25" t="str">
        <x:f>IF(A24="","",IF(K24&lt;&gt;"VALID","BLOCKED",INDEX(EVIDENCE_PACKET!$H$6:$H$205,MATCH(G24,EVIDENCE_PACKET!$A$6:$A$205,0))))</x:f>
      </x:c>
      <x:c r="Q24" s="25" t="str">
        <x:f>IF(A24="","",IF(K24&lt;&gt;"VALID","BLOCKED",INDEX(EVIDENCE_PACKET!$H$6:$H$205,MATCH(H24,EVIDENCE_PACKET!$A$6:$A$205,0))))</x:f>
      </x:c>
      <x:c r="R24" s="25" t="str">
        <x:f>IF(A24="","",IF(K24&lt;&gt;"VALID","BLOCKED",INDEX(EVIDENCE_PACKET!$H$6:$H$205,MATCH(I24,EVIDENCE_PACKET!$A$6:$A$205,0))))</x:f>
      </x:c>
      <x:c r="S24" s="25" t="str">
        <x:f>IF(A24="","",IF(K24&lt;&gt;"VALID","BLOCKED",IF(W24&lt;&gt;"SOFTWARE",W24,IF(L24&lt;&gt;"READY","UNRESOLVED",IF(X24="NO","EXCLUDE DIRECT",IF(X24="UNKNOWN","UNRESOLVED",IF(X24="ADJACENT","ADJACENT",IF(Y24="NO","EXCLUDE DIRECT",IF(Y24="UNKNOWN","UNRESOLVED",IF(Y24="MATCH","DIRECT COMPETITOR","CONDITIONAL DIRECT"))))))))))</x:f>
      </x:c>
      <x:c r="T24" s="25" t="str">
        <x:f>IF(A24="","",IF(OR(K24&lt;&gt;"VALID",S24="BLOCKED"),"BLOCKED",IF(AND(OR(S24="DIRECT COMPETITOR",S24="CONDITIONAL DIRECT"),COUNTIFS(CONFLICTS!$B$6:$B$205,A24,CONFLICTS!$H$6:$H$205,"YES",CONFLICTS!$I$6:$I$205,"OPEN",CONFLICTS!$R$6:$R$205,"VALID")&gt;0),"UNRESOLVED",IF(S24="UNRESOLVED","UNRESOLVED","READY"))))</x:f>
      </x:c>
      <x:c r="U24" s="25" t="str">
        <x:f>IF(A24="","",IF(S24="DIRECT COMPETITOR","Do not infer superiority, market share, win rate or customer outcomes.",IF(S24="CONDITIONAL DIRECT","Do not present replacement as like-for-like until partial/conflicting adoption dimensions are resolved.",IF(S24="ADJACENT","Do not promote feature/integration overlap into direct competition.",IF(S24="SUBSTITUTE / ALTERNATIVE","Do not force a service/internal route into a software-only matrix.",IF(S24="INTERMEDIARY / DISCOVERY","Do not infer product substitutability from visibility.","Do not promote authority/reference material into the commercial set."))))))</x:f>
      </x:c>
      <x:c r="V24" s="25" t="str">
        <x:f>IF(A24="","","Reopen when buyer, job, stage, implementation, security/procurement, switching, pricing/contract or sales evidence changes materially.")</x:f>
      </x:c>
      <x:c r="W24" s="25" t="str">
        <x:f>IF(A24="","",IF(C24="SOFTWARE PRODUCT","SOFTWARE",IF(C24="MARKETPLACE / INTERMEDIARY","INTERMEDIARY / DISCOVERY",IF(C24="AUTHORITY / STANDARD","AUTHORITY / REFERENCE","SUBSTITUTE / ALTERNATIVE"))))</x:f>
      </x:c>
      <x:c r="X24" s="25" t="str">
        <x:f>IF(A24="","",IF(OR(M24="NO",N24="NO",O24="NO"),"NO",IF(OR(M24="UNKNOWN",N24="UNKNOWN",O24="UNKNOWN"),"UNKNOWN",IF(AND(M24="MATCH",N24="MATCH",O24="MATCH"),"CORE MATCH","ADJACENT"))))</x:f>
      </x:c>
      <x:c r="Y24" s="25" t="str">
        <x:f>IF(A24="","",IF(OR(P24="NO",Q24="NO",R24="NO"),"NO",IF(OR(P24="UNKNOWN",Q24="UNKNOWN",R24="UNKNOWN"),"UNKNOWN",IF(AND(P24="MATCH",Q24="MATCH",R24="MATCH"),"MATCH","PARTIAL"))))</x:f>
      </x:c>
    </x:row>
    <x:row r="25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/>
      <x:c r="K25" s="25" t="str">
        <x:f>IF(A25="","",IF(COUNTIF($A$6:$A$205,A25)&gt;1,"INVALID - DUPLICATE ID",IF(AND(OR(EXACT(C25,"SOFTWARE PRODUCT"),EXACT(C25,"MARKETPLACE / INTERMEDIARY"),EXACT(C25,"CONSULTANCY / SERVICE"),EXACT(C25,"AUTHORITY / STANDARD"),EXACT(C25,"IN-HOUSE / DO NOTHING")),COUNTIFS(EVIDENCE_PACKET!$A$6:$A$205,D25,EVIDENCE_PACKET!$B$6:$B$205,A25,EVIDENCE_PACKET!$C$6:$C$205,"BUYER",EVIDENCE_PACKET!$Q$6:$Q$205,"VALID")=1,COUNTIFS(EVIDENCE_PACKET!$A$6:$A$205,E25,EVIDENCE_PACKET!$B$6:$B$205,A25,EVIDENCE_PACKET!$C$6:$C$205,"MATERIAL JOB",EVIDENCE_PACKET!$Q$6:$Q$205,"VALID")=1,COUNTIFS(EVIDENCE_PACKET!$A$6:$A$205,F25,EVIDENCE_PACKET!$B$6:$B$205,A25,EVIDENCE_PACKET!$C$6:$C$205,"BUYING STAGE",EVIDENCE_PACKET!$Q$6:$Q$205,"VALID")=1,COUNTIFS(EVIDENCE_PACKET!$A$6:$A$205,G25,EVIDENCE_PACKET!$B$6:$B$205,A25,EVIDENCE_PACKET!$C$6:$C$205,"IMPLEMENTATION",EVIDENCE_PACKET!$Q$6:$Q$205,"VALID")=1,COUNTIFS(EVIDENCE_PACKET!$A$6:$A$205,H25,EVIDENCE_PACKET!$B$6:$B$205,A25,EVIDENCE_PACKET!$C$6:$C$205,"SECURITY / PROCUREMENT",EVIDENCE_PACKET!$Q$6:$Q$205,"VALID")=1,COUNTIFS(EVIDENCE_PACKET!$A$6:$A$205,I25,EVIDENCE_PACKET!$B$6:$B$205,A25,EVIDENCE_PACKET!$C$6:$C$205,"SWITCHING / EXIT",EVIDENCE_PACKET!$Q$6:$Q$205,"VALID")=1,COUNTIF(D25:I25,D25)=1,COUNTIF(D25:I25,E25)=1,COUNTIF(D25:I25,F25)=1,COUNTIF(D25:I25,G25)=1,COUNTIF(D25:I25,H25)=1,COUNTIF(D25:I25,I25)=1,J25&lt;&gt;""),"VALID","INVALID - CONTROL / EVIDENCE")))</x:f>
      </x:c>
      <x:c r="L25" s="25" t="str">
        <x:f>IF(A25="","",IF(K25&lt;&gt;"VALID","BLOCKED",IF(AND(INDEX(EVIDENCE_PACKET!$F$6:$F$205,MATCH(D25,EVIDENCE_PACKET!$A$6:$A$205,0))="OBSERVED",INDEX(EVIDENCE_PACKET!$G$6:$G$205,MATCH(D25,EVIDENCE_PACKET!$A$6:$A$205,0))="CURRENT",INDEX(EVIDENCE_PACKET!$F$6:$F$205,MATCH(E25,EVIDENCE_PACKET!$A$6:$A$205,0))="OBSERVED",INDEX(EVIDENCE_PACKET!$G$6:$G$205,MATCH(E25,EVIDENCE_PACKET!$A$6:$A$205,0))="CURRENT",INDEX(EVIDENCE_PACKET!$F$6:$F$205,MATCH(F25,EVIDENCE_PACKET!$A$6:$A$205,0))="OBSERVED",INDEX(EVIDENCE_PACKET!$G$6:$G$205,MATCH(F25,EVIDENCE_PACKET!$A$6:$A$205,0))="CURRENT",INDEX(EVIDENCE_PACKET!$F$6:$F$205,MATCH(G25,EVIDENCE_PACKET!$A$6:$A$205,0))="OBSERVED",INDEX(EVIDENCE_PACKET!$G$6:$G$205,MATCH(G25,EVIDENCE_PACKET!$A$6:$A$205,0))="CURRENT",INDEX(EVIDENCE_PACKET!$F$6:$F$205,MATCH(H25,EVIDENCE_PACKET!$A$6:$A$205,0))="OBSERVED",INDEX(EVIDENCE_PACKET!$G$6:$G$205,MATCH(H25,EVIDENCE_PACKET!$A$6:$A$205,0))="CURRENT",INDEX(EVIDENCE_PACKET!$F$6:$F$205,MATCH(I25,EVIDENCE_PACKET!$A$6:$A$205,0))="OBSERVED",INDEX(EVIDENCE_PACKET!$G$6:$G$205,MATCH(I25,EVIDENCE_PACKET!$A$6:$A$205,0))="CURRENT"),"READY","UNRESOLVED")))</x:f>
      </x:c>
      <x:c r="M25" s="25" t="str">
        <x:f>IF(A25="","",IF(K25&lt;&gt;"VALID","BLOCKED",INDEX(EVIDENCE_PACKET!$H$6:$H$205,MATCH(D25,EVIDENCE_PACKET!$A$6:$A$205,0))))</x:f>
      </x:c>
      <x:c r="N25" s="25" t="str">
        <x:f>IF(A25="","",IF(K25&lt;&gt;"VALID","BLOCKED",INDEX(EVIDENCE_PACKET!$H$6:$H$205,MATCH(E25,EVIDENCE_PACKET!$A$6:$A$205,0))))</x:f>
      </x:c>
      <x:c r="O25" s="25" t="str">
        <x:f>IF(A25="","",IF(K25&lt;&gt;"VALID","BLOCKED",INDEX(EVIDENCE_PACKET!$H$6:$H$205,MATCH(F25,EVIDENCE_PACKET!$A$6:$A$205,0))))</x:f>
      </x:c>
      <x:c r="P25" s="25" t="str">
        <x:f>IF(A25="","",IF(K25&lt;&gt;"VALID","BLOCKED",INDEX(EVIDENCE_PACKET!$H$6:$H$205,MATCH(G25,EVIDENCE_PACKET!$A$6:$A$205,0))))</x:f>
      </x:c>
      <x:c r="Q25" s="25" t="str">
        <x:f>IF(A25="","",IF(K25&lt;&gt;"VALID","BLOCKED",INDEX(EVIDENCE_PACKET!$H$6:$H$205,MATCH(H25,EVIDENCE_PACKET!$A$6:$A$205,0))))</x:f>
      </x:c>
      <x:c r="R25" s="25" t="str">
        <x:f>IF(A25="","",IF(K25&lt;&gt;"VALID","BLOCKED",INDEX(EVIDENCE_PACKET!$H$6:$H$205,MATCH(I25,EVIDENCE_PACKET!$A$6:$A$205,0))))</x:f>
      </x:c>
      <x:c r="S25" s="25" t="str">
        <x:f>IF(A25="","",IF(K25&lt;&gt;"VALID","BLOCKED",IF(W25&lt;&gt;"SOFTWARE",W25,IF(L25&lt;&gt;"READY","UNRESOLVED",IF(X25="NO","EXCLUDE DIRECT",IF(X25="UNKNOWN","UNRESOLVED",IF(X25="ADJACENT","ADJACENT",IF(Y25="NO","EXCLUDE DIRECT",IF(Y25="UNKNOWN","UNRESOLVED",IF(Y25="MATCH","DIRECT COMPETITOR","CONDITIONAL DIRECT"))))))))))</x:f>
      </x:c>
      <x:c r="T25" s="25" t="str">
        <x:f>IF(A25="","",IF(OR(K25&lt;&gt;"VALID",S25="BLOCKED"),"BLOCKED",IF(AND(OR(S25="DIRECT COMPETITOR",S25="CONDITIONAL DIRECT"),COUNTIFS(CONFLICTS!$B$6:$B$205,A25,CONFLICTS!$H$6:$H$205,"YES",CONFLICTS!$I$6:$I$205,"OPEN",CONFLICTS!$R$6:$R$205,"VALID")&gt;0),"UNRESOLVED",IF(S25="UNRESOLVED","UNRESOLVED","READY"))))</x:f>
      </x:c>
      <x:c r="U25" s="25" t="str">
        <x:f>IF(A25="","",IF(S25="DIRECT COMPETITOR","Do not infer superiority, market share, win rate or customer outcomes.",IF(S25="CONDITIONAL DIRECT","Do not present replacement as like-for-like until partial/conflicting adoption dimensions are resolved.",IF(S25="ADJACENT","Do not promote feature/integration overlap into direct competition.",IF(S25="SUBSTITUTE / ALTERNATIVE","Do not force a service/internal route into a software-only matrix.",IF(S25="INTERMEDIARY / DISCOVERY","Do not infer product substitutability from visibility.","Do not promote authority/reference material into the commercial set."))))))</x:f>
      </x:c>
      <x:c r="V25" s="25" t="str">
        <x:f>IF(A25="","","Reopen when buyer, job, stage, implementation, security/procurement, switching, pricing/contract or sales evidence changes materially.")</x:f>
      </x:c>
      <x:c r="W25" s="25" t="str">
        <x:f>IF(A25="","",IF(C25="SOFTWARE PRODUCT","SOFTWARE",IF(C25="MARKETPLACE / INTERMEDIARY","INTERMEDIARY / DISCOVERY",IF(C25="AUTHORITY / STANDARD","AUTHORITY / REFERENCE","SUBSTITUTE / ALTERNATIVE"))))</x:f>
      </x:c>
      <x:c r="X25" s="25" t="str">
        <x:f>IF(A25="","",IF(OR(M25="NO",N25="NO",O25="NO"),"NO",IF(OR(M25="UNKNOWN",N25="UNKNOWN",O25="UNKNOWN"),"UNKNOWN",IF(AND(M25="MATCH",N25="MATCH",O25="MATCH"),"CORE MATCH","ADJACENT"))))</x:f>
      </x:c>
      <x:c r="Y25" s="25" t="str">
        <x:f>IF(A25="","",IF(OR(P25="NO",Q25="NO",R25="NO"),"NO",IF(OR(P25="UNKNOWN",Q25="UNKNOWN",R25="UNKNOWN"),"UNKNOWN",IF(AND(P25="MATCH",Q25="MATCH",R25="MATCH"),"MATCH","PARTIAL"))))</x:f>
      </x:c>
    </x:row>
    <x:row r="26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/>
      <x:c r="K26" s="25" t="str">
        <x:f>IF(A26="","",IF(COUNTIF($A$6:$A$205,A26)&gt;1,"INVALID - DUPLICATE ID",IF(AND(OR(EXACT(C26,"SOFTWARE PRODUCT"),EXACT(C26,"MARKETPLACE / INTERMEDIARY"),EXACT(C26,"CONSULTANCY / SERVICE"),EXACT(C26,"AUTHORITY / STANDARD"),EXACT(C26,"IN-HOUSE / DO NOTHING")),COUNTIFS(EVIDENCE_PACKET!$A$6:$A$205,D26,EVIDENCE_PACKET!$B$6:$B$205,A26,EVIDENCE_PACKET!$C$6:$C$205,"BUYER",EVIDENCE_PACKET!$Q$6:$Q$205,"VALID")=1,COUNTIFS(EVIDENCE_PACKET!$A$6:$A$205,E26,EVIDENCE_PACKET!$B$6:$B$205,A26,EVIDENCE_PACKET!$C$6:$C$205,"MATERIAL JOB",EVIDENCE_PACKET!$Q$6:$Q$205,"VALID")=1,COUNTIFS(EVIDENCE_PACKET!$A$6:$A$205,F26,EVIDENCE_PACKET!$B$6:$B$205,A26,EVIDENCE_PACKET!$C$6:$C$205,"BUYING STAGE",EVIDENCE_PACKET!$Q$6:$Q$205,"VALID")=1,COUNTIFS(EVIDENCE_PACKET!$A$6:$A$205,G26,EVIDENCE_PACKET!$B$6:$B$205,A26,EVIDENCE_PACKET!$C$6:$C$205,"IMPLEMENTATION",EVIDENCE_PACKET!$Q$6:$Q$205,"VALID")=1,COUNTIFS(EVIDENCE_PACKET!$A$6:$A$205,H26,EVIDENCE_PACKET!$B$6:$B$205,A26,EVIDENCE_PACKET!$C$6:$C$205,"SECURITY / PROCUREMENT",EVIDENCE_PACKET!$Q$6:$Q$205,"VALID")=1,COUNTIFS(EVIDENCE_PACKET!$A$6:$A$205,I26,EVIDENCE_PACKET!$B$6:$B$205,A26,EVIDENCE_PACKET!$C$6:$C$205,"SWITCHING / EXIT",EVIDENCE_PACKET!$Q$6:$Q$205,"VALID")=1,COUNTIF(D26:I26,D26)=1,COUNTIF(D26:I26,E26)=1,COUNTIF(D26:I26,F26)=1,COUNTIF(D26:I26,G26)=1,COUNTIF(D26:I26,H26)=1,COUNTIF(D26:I26,I26)=1,J26&lt;&gt;""),"VALID","INVALID - CONTROL / EVIDENCE")))</x:f>
      </x:c>
      <x:c r="L26" s="25" t="str">
        <x:f>IF(A26="","",IF(K26&lt;&gt;"VALID","BLOCKED",IF(AND(INDEX(EVIDENCE_PACKET!$F$6:$F$205,MATCH(D26,EVIDENCE_PACKET!$A$6:$A$205,0))="OBSERVED",INDEX(EVIDENCE_PACKET!$G$6:$G$205,MATCH(D26,EVIDENCE_PACKET!$A$6:$A$205,0))="CURRENT",INDEX(EVIDENCE_PACKET!$F$6:$F$205,MATCH(E26,EVIDENCE_PACKET!$A$6:$A$205,0))="OBSERVED",INDEX(EVIDENCE_PACKET!$G$6:$G$205,MATCH(E26,EVIDENCE_PACKET!$A$6:$A$205,0))="CURRENT",INDEX(EVIDENCE_PACKET!$F$6:$F$205,MATCH(F26,EVIDENCE_PACKET!$A$6:$A$205,0))="OBSERVED",INDEX(EVIDENCE_PACKET!$G$6:$G$205,MATCH(F26,EVIDENCE_PACKET!$A$6:$A$205,0))="CURRENT",INDEX(EVIDENCE_PACKET!$F$6:$F$205,MATCH(G26,EVIDENCE_PACKET!$A$6:$A$205,0))="OBSERVED",INDEX(EVIDENCE_PACKET!$G$6:$G$205,MATCH(G26,EVIDENCE_PACKET!$A$6:$A$205,0))="CURRENT",INDEX(EVIDENCE_PACKET!$F$6:$F$205,MATCH(H26,EVIDENCE_PACKET!$A$6:$A$205,0))="OBSERVED",INDEX(EVIDENCE_PACKET!$G$6:$G$205,MATCH(H26,EVIDENCE_PACKET!$A$6:$A$205,0))="CURRENT",INDEX(EVIDENCE_PACKET!$F$6:$F$205,MATCH(I26,EVIDENCE_PACKET!$A$6:$A$205,0))="OBSERVED",INDEX(EVIDENCE_PACKET!$G$6:$G$205,MATCH(I26,EVIDENCE_PACKET!$A$6:$A$205,0))="CURRENT"),"READY","UNRESOLVED")))</x:f>
      </x:c>
      <x:c r="M26" s="25" t="str">
        <x:f>IF(A26="","",IF(K26&lt;&gt;"VALID","BLOCKED",INDEX(EVIDENCE_PACKET!$H$6:$H$205,MATCH(D26,EVIDENCE_PACKET!$A$6:$A$205,0))))</x:f>
      </x:c>
      <x:c r="N26" s="25" t="str">
        <x:f>IF(A26="","",IF(K26&lt;&gt;"VALID","BLOCKED",INDEX(EVIDENCE_PACKET!$H$6:$H$205,MATCH(E26,EVIDENCE_PACKET!$A$6:$A$205,0))))</x:f>
      </x:c>
      <x:c r="O26" s="25" t="str">
        <x:f>IF(A26="","",IF(K26&lt;&gt;"VALID","BLOCKED",INDEX(EVIDENCE_PACKET!$H$6:$H$205,MATCH(F26,EVIDENCE_PACKET!$A$6:$A$205,0))))</x:f>
      </x:c>
      <x:c r="P26" s="25" t="str">
        <x:f>IF(A26="","",IF(K26&lt;&gt;"VALID","BLOCKED",INDEX(EVIDENCE_PACKET!$H$6:$H$205,MATCH(G26,EVIDENCE_PACKET!$A$6:$A$205,0))))</x:f>
      </x:c>
      <x:c r="Q26" s="25" t="str">
        <x:f>IF(A26="","",IF(K26&lt;&gt;"VALID","BLOCKED",INDEX(EVIDENCE_PACKET!$H$6:$H$205,MATCH(H26,EVIDENCE_PACKET!$A$6:$A$205,0))))</x:f>
      </x:c>
      <x:c r="R26" s="25" t="str">
        <x:f>IF(A26="","",IF(K26&lt;&gt;"VALID","BLOCKED",INDEX(EVIDENCE_PACKET!$H$6:$H$205,MATCH(I26,EVIDENCE_PACKET!$A$6:$A$205,0))))</x:f>
      </x:c>
      <x:c r="S26" s="25" t="str">
        <x:f>IF(A26="","",IF(K26&lt;&gt;"VALID","BLOCKED",IF(W26&lt;&gt;"SOFTWARE",W26,IF(L26&lt;&gt;"READY","UNRESOLVED",IF(X26="NO","EXCLUDE DIRECT",IF(X26="UNKNOWN","UNRESOLVED",IF(X26="ADJACENT","ADJACENT",IF(Y26="NO","EXCLUDE DIRECT",IF(Y26="UNKNOWN","UNRESOLVED",IF(Y26="MATCH","DIRECT COMPETITOR","CONDITIONAL DIRECT"))))))))))</x:f>
      </x:c>
      <x:c r="T26" s="25" t="str">
        <x:f>IF(A26="","",IF(OR(K26&lt;&gt;"VALID",S26="BLOCKED"),"BLOCKED",IF(AND(OR(S26="DIRECT COMPETITOR",S26="CONDITIONAL DIRECT"),COUNTIFS(CONFLICTS!$B$6:$B$205,A26,CONFLICTS!$H$6:$H$205,"YES",CONFLICTS!$I$6:$I$205,"OPEN",CONFLICTS!$R$6:$R$205,"VALID")&gt;0),"UNRESOLVED",IF(S26="UNRESOLVED","UNRESOLVED","READY"))))</x:f>
      </x:c>
      <x:c r="U26" s="25" t="str">
        <x:f>IF(A26="","",IF(S26="DIRECT COMPETITOR","Do not infer superiority, market share, win rate or customer outcomes.",IF(S26="CONDITIONAL DIRECT","Do not present replacement as like-for-like until partial/conflicting adoption dimensions are resolved.",IF(S26="ADJACENT","Do not promote feature/integration overlap into direct competition.",IF(S26="SUBSTITUTE / ALTERNATIVE","Do not force a service/internal route into a software-only matrix.",IF(S26="INTERMEDIARY / DISCOVERY","Do not infer product substitutability from visibility.","Do not promote authority/reference material into the commercial set."))))))</x:f>
      </x:c>
      <x:c r="V26" s="25" t="str">
        <x:f>IF(A26="","","Reopen when buyer, job, stage, implementation, security/procurement, switching, pricing/contract or sales evidence changes materially.")</x:f>
      </x:c>
      <x:c r="W26" s="25" t="str">
        <x:f>IF(A26="","",IF(C26="SOFTWARE PRODUCT","SOFTWARE",IF(C26="MARKETPLACE / INTERMEDIARY","INTERMEDIARY / DISCOVERY",IF(C26="AUTHORITY / STANDARD","AUTHORITY / REFERENCE","SUBSTITUTE / ALTERNATIVE"))))</x:f>
      </x:c>
      <x:c r="X26" s="25" t="str">
        <x:f>IF(A26="","",IF(OR(M26="NO",N26="NO",O26="NO"),"NO",IF(OR(M26="UNKNOWN",N26="UNKNOWN",O26="UNKNOWN"),"UNKNOWN",IF(AND(M26="MATCH",N26="MATCH",O26="MATCH"),"CORE MATCH","ADJACENT"))))</x:f>
      </x:c>
      <x:c r="Y26" s="25" t="str">
        <x:f>IF(A26="","",IF(OR(P26="NO",Q26="NO",R26="NO"),"NO",IF(OR(P26="UNKNOWN",Q26="UNKNOWN",R26="UNKNOWN"),"UNKNOWN",IF(AND(P26="MATCH",Q26="MATCH",R26="MATCH"),"MATCH","PARTIAL"))))</x:f>
      </x:c>
    </x:row>
    <x:row r="27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/>
      <x:c r="K27" s="25" t="str">
        <x:f>IF(A27="","",IF(COUNTIF($A$6:$A$205,A27)&gt;1,"INVALID - DUPLICATE ID",IF(AND(OR(EXACT(C27,"SOFTWARE PRODUCT"),EXACT(C27,"MARKETPLACE / INTERMEDIARY"),EXACT(C27,"CONSULTANCY / SERVICE"),EXACT(C27,"AUTHORITY / STANDARD"),EXACT(C27,"IN-HOUSE / DO NOTHING")),COUNTIFS(EVIDENCE_PACKET!$A$6:$A$205,D27,EVIDENCE_PACKET!$B$6:$B$205,A27,EVIDENCE_PACKET!$C$6:$C$205,"BUYER",EVIDENCE_PACKET!$Q$6:$Q$205,"VALID")=1,COUNTIFS(EVIDENCE_PACKET!$A$6:$A$205,E27,EVIDENCE_PACKET!$B$6:$B$205,A27,EVIDENCE_PACKET!$C$6:$C$205,"MATERIAL JOB",EVIDENCE_PACKET!$Q$6:$Q$205,"VALID")=1,COUNTIFS(EVIDENCE_PACKET!$A$6:$A$205,F27,EVIDENCE_PACKET!$B$6:$B$205,A27,EVIDENCE_PACKET!$C$6:$C$205,"BUYING STAGE",EVIDENCE_PACKET!$Q$6:$Q$205,"VALID")=1,COUNTIFS(EVIDENCE_PACKET!$A$6:$A$205,G27,EVIDENCE_PACKET!$B$6:$B$205,A27,EVIDENCE_PACKET!$C$6:$C$205,"IMPLEMENTATION",EVIDENCE_PACKET!$Q$6:$Q$205,"VALID")=1,COUNTIFS(EVIDENCE_PACKET!$A$6:$A$205,H27,EVIDENCE_PACKET!$B$6:$B$205,A27,EVIDENCE_PACKET!$C$6:$C$205,"SECURITY / PROCUREMENT",EVIDENCE_PACKET!$Q$6:$Q$205,"VALID")=1,COUNTIFS(EVIDENCE_PACKET!$A$6:$A$205,I27,EVIDENCE_PACKET!$B$6:$B$205,A27,EVIDENCE_PACKET!$C$6:$C$205,"SWITCHING / EXIT",EVIDENCE_PACKET!$Q$6:$Q$205,"VALID")=1,COUNTIF(D27:I27,D27)=1,COUNTIF(D27:I27,E27)=1,COUNTIF(D27:I27,F27)=1,COUNTIF(D27:I27,G27)=1,COUNTIF(D27:I27,H27)=1,COUNTIF(D27:I27,I27)=1,J27&lt;&gt;""),"VALID","INVALID - CONTROL / EVIDENCE")))</x:f>
      </x:c>
      <x:c r="L27" s="25" t="str">
        <x:f>IF(A27="","",IF(K27&lt;&gt;"VALID","BLOCKED",IF(AND(INDEX(EVIDENCE_PACKET!$F$6:$F$205,MATCH(D27,EVIDENCE_PACKET!$A$6:$A$205,0))="OBSERVED",INDEX(EVIDENCE_PACKET!$G$6:$G$205,MATCH(D27,EVIDENCE_PACKET!$A$6:$A$205,0))="CURRENT",INDEX(EVIDENCE_PACKET!$F$6:$F$205,MATCH(E27,EVIDENCE_PACKET!$A$6:$A$205,0))="OBSERVED",INDEX(EVIDENCE_PACKET!$G$6:$G$205,MATCH(E27,EVIDENCE_PACKET!$A$6:$A$205,0))="CURRENT",INDEX(EVIDENCE_PACKET!$F$6:$F$205,MATCH(F27,EVIDENCE_PACKET!$A$6:$A$205,0))="OBSERVED",INDEX(EVIDENCE_PACKET!$G$6:$G$205,MATCH(F27,EVIDENCE_PACKET!$A$6:$A$205,0))="CURRENT",INDEX(EVIDENCE_PACKET!$F$6:$F$205,MATCH(G27,EVIDENCE_PACKET!$A$6:$A$205,0))="OBSERVED",INDEX(EVIDENCE_PACKET!$G$6:$G$205,MATCH(G27,EVIDENCE_PACKET!$A$6:$A$205,0))="CURRENT",INDEX(EVIDENCE_PACKET!$F$6:$F$205,MATCH(H27,EVIDENCE_PACKET!$A$6:$A$205,0))="OBSERVED",INDEX(EVIDENCE_PACKET!$G$6:$G$205,MATCH(H27,EVIDENCE_PACKET!$A$6:$A$205,0))="CURRENT",INDEX(EVIDENCE_PACKET!$F$6:$F$205,MATCH(I27,EVIDENCE_PACKET!$A$6:$A$205,0))="OBSERVED",INDEX(EVIDENCE_PACKET!$G$6:$G$205,MATCH(I27,EVIDENCE_PACKET!$A$6:$A$205,0))="CURRENT"),"READY","UNRESOLVED")))</x:f>
      </x:c>
      <x:c r="M27" s="25" t="str">
        <x:f>IF(A27="","",IF(K27&lt;&gt;"VALID","BLOCKED",INDEX(EVIDENCE_PACKET!$H$6:$H$205,MATCH(D27,EVIDENCE_PACKET!$A$6:$A$205,0))))</x:f>
      </x:c>
      <x:c r="N27" s="25" t="str">
        <x:f>IF(A27="","",IF(K27&lt;&gt;"VALID","BLOCKED",INDEX(EVIDENCE_PACKET!$H$6:$H$205,MATCH(E27,EVIDENCE_PACKET!$A$6:$A$205,0))))</x:f>
      </x:c>
      <x:c r="O27" s="25" t="str">
        <x:f>IF(A27="","",IF(K27&lt;&gt;"VALID","BLOCKED",INDEX(EVIDENCE_PACKET!$H$6:$H$205,MATCH(F27,EVIDENCE_PACKET!$A$6:$A$205,0))))</x:f>
      </x:c>
      <x:c r="P27" s="25" t="str">
        <x:f>IF(A27="","",IF(K27&lt;&gt;"VALID","BLOCKED",INDEX(EVIDENCE_PACKET!$H$6:$H$205,MATCH(G27,EVIDENCE_PACKET!$A$6:$A$205,0))))</x:f>
      </x:c>
      <x:c r="Q27" s="25" t="str">
        <x:f>IF(A27="","",IF(K27&lt;&gt;"VALID","BLOCKED",INDEX(EVIDENCE_PACKET!$H$6:$H$205,MATCH(H27,EVIDENCE_PACKET!$A$6:$A$205,0))))</x:f>
      </x:c>
      <x:c r="R27" s="25" t="str">
        <x:f>IF(A27="","",IF(K27&lt;&gt;"VALID","BLOCKED",INDEX(EVIDENCE_PACKET!$H$6:$H$205,MATCH(I27,EVIDENCE_PACKET!$A$6:$A$205,0))))</x:f>
      </x:c>
      <x:c r="S27" s="25" t="str">
        <x:f>IF(A27="","",IF(K27&lt;&gt;"VALID","BLOCKED",IF(W27&lt;&gt;"SOFTWARE",W27,IF(L27&lt;&gt;"READY","UNRESOLVED",IF(X27="NO","EXCLUDE DIRECT",IF(X27="UNKNOWN","UNRESOLVED",IF(X27="ADJACENT","ADJACENT",IF(Y27="NO","EXCLUDE DIRECT",IF(Y27="UNKNOWN","UNRESOLVED",IF(Y27="MATCH","DIRECT COMPETITOR","CONDITIONAL DIRECT"))))))))))</x:f>
      </x:c>
      <x:c r="T27" s="25" t="str">
        <x:f>IF(A27="","",IF(OR(K27&lt;&gt;"VALID",S27="BLOCKED"),"BLOCKED",IF(AND(OR(S27="DIRECT COMPETITOR",S27="CONDITIONAL DIRECT"),COUNTIFS(CONFLICTS!$B$6:$B$205,A27,CONFLICTS!$H$6:$H$205,"YES",CONFLICTS!$I$6:$I$205,"OPEN",CONFLICTS!$R$6:$R$205,"VALID")&gt;0),"UNRESOLVED",IF(S27="UNRESOLVED","UNRESOLVED","READY"))))</x:f>
      </x:c>
      <x:c r="U27" s="25" t="str">
        <x:f>IF(A27="","",IF(S27="DIRECT COMPETITOR","Do not infer superiority, market share, win rate or customer outcomes.",IF(S27="CONDITIONAL DIRECT","Do not present replacement as like-for-like until partial/conflicting adoption dimensions are resolved.",IF(S27="ADJACENT","Do not promote feature/integration overlap into direct competition.",IF(S27="SUBSTITUTE / ALTERNATIVE","Do not force a service/internal route into a software-only matrix.",IF(S27="INTERMEDIARY / DISCOVERY","Do not infer product substitutability from visibility.","Do not promote authority/reference material into the commercial set."))))))</x:f>
      </x:c>
      <x:c r="V27" s="25" t="str">
        <x:f>IF(A27="","","Reopen when buyer, job, stage, implementation, security/procurement, switching, pricing/contract or sales evidence changes materially.")</x:f>
      </x:c>
      <x:c r="W27" s="25" t="str">
        <x:f>IF(A27="","",IF(C27="SOFTWARE PRODUCT","SOFTWARE",IF(C27="MARKETPLACE / INTERMEDIARY","INTERMEDIARY / DISCOVERY",IF(C27="AUTHORITY / STANDARD","AUTHORITY / REFERENCE","SUBSTITUTE / ALTERNATIVE"))))</x:f>
      </x:c>
      <x:c r="X27" s="25" t="str">
        <x:f>IF(A27="","",IF(OR(M27="NO",N27="NO",O27="NO"),"NO",IF(OR(M27="UNKNOWN",N27="UNKNOWN",O27="UNKNOWN"),"UNKNOWN",IF(AND(M27="MATCH",N27="MATCH",O27="MATCH"),"CORE MATCH","ADJACENT"))))</x:f>
      </x:c>
      <x:c r="Y27" s="25" t="str">
        <x:f>IF(A27="","",IF(OR(P27="NO",Q27="NO",R27="NO"),"NO",IF(OR(P27="UNKNOWN",Q27="UNKNOWN",R27="UNKNOWN"),"UNKNOWN",IF(AND(P27="MATCH",Q27="MATCH",R27="MATCH"),"MATCH","PARTIAL"))))</x:f>
      </x:c>
    </x:row>
    <x:row r="28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/>
      <x:c r="K28" s="25" t="str">
        <x:f>IF(A28="","",IF(COUNTIF($A$6:$A$205,A28)&gt;1,"INVALID - DUPLICATE ID",IF(AND(OR(EXACT(C28,"SOFTWARE PRODUCT"),EXACT(C28,"MARKETPLACE / INTERMEDIARY"),EXACT(C28,"CONSULTANCY / SERVICE"),EXACT(C28,"AUTHORITY / STANDARD"),EXACT(C28,"IN-HOUSE / DO NOTHING")),COUNTIFS(EVIDENCE_PACKET!$A$6:$A$205,D28,EVIDENCE_PACKET!$B$6:$B$205,A28,EVIDENCE_PACKET!$C$6:$C$205,"BUYER",EVIDENCE_PACKET!$Q$6:$Q$205,"VALID")=1,COUNTIFS(EVIDENCE_PACKET!$A$6:$A$205,E28,EVIDENCE_PACKET!$B$6:$B$205,A28,EVIDENCE_PACKET!$C$6:$C$205,"MATERIAL JOB",EVIDENCE_PACKET!$Q$6:$Q$205,"VALID")=1,COUNTIFS(EVIDENCE_PACKET!$A$6:$A$205,F28,EVIDENCE_PACKET!$B$6:$B$205,A28,EVIDENCE_PACKET!$C$6:$C$205,"BUYING STAGE",EVIDENCE_PACKET!$Q$6:$Q$205,"VALID")=1,COUNTIFS(EVIDENCE_PACKET!$A$6:$A$205,G28,EVIDENCE_PACKET!$B$6:$B$205,A28,EVIDENCE_PACKET!$C$6:$C$205,"IMPLEMENTATION",EVIDENCE_PACKET!$Q$6:$Q$205,"VALID")=1,COUNTIFS(EVIDENCE_PACKET!$A$6:$A$205,H28,EVIDENCE_PACKET!$B$6:$B$205,A28,EVIDENCE_PACKET!$C$6:$C$205,"SECURITY / PROCUREMENT",EVIDENCE_PACKET!$Q$6:$Q$205,"VALID")=1,COUNTIFS(EVIDENCE_PACKET!$A$6:$A$205,I28,EVIDENCE_PACKET!$B$6:$B$205,A28,EVIDENCE_PACKET!$C$6:$C$205,"SWITCHING / EXIT",EVIDENCE_PACKET!$Q$6:$Q$205,"VALID")=1,COUNTIF(D28:I28,D28)=1,COUNTIF(D28:I28,E28)=1,COUNTIF(D28:I28,F28)=1,COUNTIF(D28:I28,G28)=1,COUNTIF(D28:I28,H28)=1,COUNTIF(D28:I28,I28)=1,J28&lt;&gt;""),"VALID","INVALID - CONTROL / EVIDENCE")))</x:f>
      </x:c>
      <x:c r="L28" s="25" t="str">
        <x:f>IF(A28="","",IF(K28&lt;&gt;"VALID","BLOCKED",IF(AND(INDEX(EVIDENCE_PACKET!$F$6:$F$205,MATCH(D28,EVIDENCE_PACKET!$A$6:$A$205,0))="OBSERVED",INDEX(EVIDENCE_PACKET!$G$6:$G$205,MATCH(D28,EVIDENCE_PACKET!$A$6:$A$205,0))="CURRENT",INDEX(EVIDENCE_PACKET!$F$6:$F$205,MATCH(E28,EVIDENCE_PACKET!$A$6:$A$205,0))="OBSERVED",INDEX(EVIDENCE_PACKET!$G$6:$G$205,MATCH(E28,EVIDENCE_PACKET!$A$6:$A$205,0))="CURRENT",INDEX(EVIDENCE_PACKET!$F$6:$F$205,MATCH(F28,EVIDENCE_PACKET!$A$6:$A$205,0))="OBSERVED",INDEX(EVIDENCE_PACKET!$G$6:$G$205,MATCH(F28,EVIDENCE_PACKET!$A$6:$A$205,0))="CURRENT",INDEX(EVIDENCE_PACKET!$F$6:$F$205,MATCH(G28,EVIDENCE_PACKET!$A$6:$A$205,0))="OBSERVED",INDEX(EVIDENCE_PACKET!$G$6:$G$205,MATCH(G28,EVIDENCE_PACKET!$A$6:$A$205,0))="CURRENT",INDEX(EVIDENCE_PACKET!$F$6:$F$205,MATCH(H28,EVIDENCE_PACKET!$A$6:$A$205,0))="OBSERVED",INDEX(EVIDENCE_PACKET!$G$6:$G$205,MATCH(H28,EVIDENCE_PACKET!$A$6:$A$205,0))="CURRENT",INDEX(EVIDENCE_PACKET!$F$6:$F$205,MATCH(I28,EVIDENCE_PACKET!$A$6:$A$205,0))="OBSERVED",INDEX(EVIDENCE_PACKET!$G$6:$G$205,MATCH(I28,EVIDENCE_PACKET!$A$6:$A$205,0))="CURRENT"),"READY","UNRESOLVED")))</x:f>
      </x:c>
      <x:c r="M28" s="25" t="str">
        <x:f>IF(A28="","",IF(K28&lt;&gt;"VALID","BLOCKED",INDEX(EVIDENCE_PACKET!$H$6:$H$205,MATCH(D28,EVIDENCE_PACKET!$A$6:$A$205,0))))</x:f>
      </x:c>
      <x:c r="N28" s="25" t="str">
        <x:f>IF(A28="","",IF(K28&lt;&gt;"VALID","BLOCKED",INDEX(EVIDENCE_PACKET!$H$6:$H$205,MATCH(E28,EVIDENCE_PACKET!$A$6:$A$205,0))))</x:f>
      </x:c>
      <x:c r="O28" s="25" t="str">
        <x:f>IF(A28="","",IF(K28&lt;&gt;"VALID","BLOCKED",INDEX(EVIDENCE_PACKET!$H$6:$H$205,MATCH(F28,EVIDENCE_PACKET!$A$6:$A$205,0))))</x:f>
      </x:c>
      <x:c r="P28" s="25" t="str">
        <x:f>IF(A28="","",IF(K28&lt;&gt;"VALID","BLOCKED",INDEX(EVIDENCE_PACKET!$H$6:$H$205,MATCH(G28,EVIDENCE_PACKET!$A$6:$A$205,0))))</x:f>
      </x:c>
      <x:c r="Q28" s="25" t="str">
        <x:f>IF(A28="","",IF(K28&lt;&gt;"VALID","BLOCKED",INDEX(EVIDENCE_PACKET!$H$6:$H$205,MATCH(H28,EVIDENCE_PACKET!$A$6:$A$205,0))))</x:f>
      </x:c>
      <x:c r="R28" s="25" t="str">
        <x:f>IF(A28="","",IF(K28&lt;&gt;"VALID","BLOCKED",INDEX(EVIDENCE_PACKET!$H$6:$H$205,MATCH(I28,EVIDENCE_PACKET!$A$6:$A$205,0))))</x:f>
      </x:c>
      <x:c r="S28" s="25" t="str">
        <x:f>IF(A28="","",IF(K28&lt;&gt;"VALID","BLOCKED",IF(W28&lt;&gt;"SOFTWARE",W28,IF(L28&lt;&gt;"READY","UNRESOLVED",IF(X28="NO","EXCLUDE DIRECT",IF(X28="UNKNOWN","UNRESOLVED",IF(X28="ADJACENT","ADJACENT",IF(Y28="NO","EXCLUDE DIRECT",IF(Y28="UNKNOWN","UNRESOLVED",IF(Y28="MATCH","DIRECT COMPETITOR","CONDITIONAL DIRECT"))))))))))</x:f>
      </x:c>
      <x:c r="T28" s="25" t="str">
        <x:f>IF(A28="","",IF(OR(K28&lt;&gt;"VALID",S28="BLOCKED"),"BLOCKED",IF(AND(OR(S28="DIRECT COMPETITOR",S28="CONDITIONAL DIRECT"),COUNTIFS(CONFLICTS!$B$6:$B$205,A28,CONFLICTS!$H$6:$H$205,"YES",CONFLICTS!$I$6:$I$205,"OPEN",CONFLICTS!$R$6:$R$205,"VALID")&gt;0),"UNRESOLVED",IF(S28="UNRESOLVED","UNRESOLVED","READY"))))</x:f>
      </x:c>
      <x:c r="U28" s="25" t="str">
        <x:f>IF(A28="","",IF(S28="DIRECT COMPETITOR","Do not infer superiority, market share, win rate or customer outcomes.",IF(S28="CONDITIONAL DIRECT","Do not present replacement as like-for-like until partial/conflicting adoption dimensions are resolved.",IF(S28="ADJACENT","Do not promote feature/integration overlap into direct competition.",IF(S28="SUBSTITUTE / ALTERNATIVE","Do not force a service/internal route into a software-only matrix.",IF(S28="INTERMEDIARY / DISCOVERY","Do not infer product substitutability from visibility.","Do not promote authority/reference material into the commercial set."))))))</x:f>
      </x:c>
      <x:c r="V28" s="25" t="str">
        <x:f>IF(A28="","","Reopen when buyer, job, stage, implementation, security/procurement, switching, pricing/contract or sales evidence changes materially.")</x:f>
      </x:c>
      <x:c r="W28" s="25" t="str">
        <x:f>IF(A28="","",IF(C28="SOFTWARE PRODUCT","SOFTWARE",IF(C28="MARKETPLACE / INTERMEDIARY","INTERMEDIARY / DISCOVERY",IF(C28="AUTHORITY / STANDARD","AUTHORITY / REFERENCE","SUBSTITUTE / ALTERNATIVE"))))</x:f>
      </x:c>
      <x:c r="X28" s="25" t="str">
        <x:f>IF(A28="","",IF(OR(M28="NO",N28="NO",O28="NO"),"NO",IF(OR(M28="UNKNOWN",N28="UNKNOWN",O28="UNKNOWN"),"UNKNOWN",IF(AND(M28="MATCH",N28="MATCH",O28="MATCH"),"CORE MATCH","ADJACENT"))))</x:f>
      </x:c>
      <x:c r="Y28" s="25" t="str">
        <x:f>IF(A28="","",IF(OR(P28="NO",Q28="NO",R28="NO"),"NO",IF(OR(P28="UNKNOWN",Q28="UNKNOWN",R28="UNKNOWN"),"UNKNOWN",IF(AND(P28="MATCH",Q28="MATCH",R28="MATCH"),"MATCH","PARTIAL"))))</x:f>
      </x:c>
    </x:row>
    <x:row r="29">
      <x:c r="A29" s="21"/>
      <x:c r="B29" s="21"/>
      <x:c r="C29" s="21"/>
      <x:c r="D29" s="21"/>
      <x:c r="E29" s="21"/>
      <x:c r="F29" s="21"/>
      <x:c r="G29" s="21"/>
      <x:c r="H29" s="21"/>
      <x:c r="I29" s="21"/>
      <x:c r="J29" s="21"/>
      <x:c r="K29" s="25" t="str">
        <x:f>IF(A29="","",IF(COUNTIF($A$6:$A$205,A29)&gt;1,"INVALID - DUPLICATE ID",IF(AND(OR(EXACT(C29,"SOFTWARE PRODUCT"),EXACT(C29,"MARKETPLACE / INTERMEDIARY"),EXACT(C29,"CONSULTANCY / SERVICE"),EXACT(C29,"AUTHORITY / STANDARD"),EXACT(C29,"IN-HOUSE / DO NOTHING")),COUNTIFS(EVIDENCE_PACKET!$A$6:$A$205,D29,EVIDENCE_PACKET!$B$6:$B$205,A29,EVIDENCE_PACKET!$C$6:$C$205,"BUYER",EVIDENCE_PACKET!$Q$6:$Q$205,"VALID")=1,COUNTIFS(EVIDENCE_PACKET!$A$6:$A$205,E29,EVIDENCE_PACKET!$B$6:$B$205,A29,EVIDENCE_PACKET!$C$6:$C$205,"MATERIAL JOB",EVIDENCE_PACKET!$Q$6:$Q$205,"VALID")=1,COUNTIFS(EVIDENCE_PACKET!$A$6:$A$205,F29,EVIDENCE_PACKET!$B$6:$B$205,A29,EVIDENCE_PACKET!$C$6:$C$205,"BUYING STAGE",EVIDENCE_PACKET!$Q$6:$Q$205,"VALID")=1,COUNTIFS(EVIDENCE_PACKET!$A$6:$A$205,G29,EVIDENCE_PACKET!$B$6:$B$205,A29,EVIDENCE_PACKET!$C$6:$C$205,"IMPLEMENTATION",EVIDENCE_PACKET!$Q$6:$Q$205,"VALID")=1,COUNTIFS(EVIDENCE_PACKET!$A$6:$A$205,H29,EVIDENCE_PACKET!$B$6:$B$205,A29,EVIDENCE_PACKET!$C$6:$C$205,"SECURITY / PROCUREMENT",EVIDENCE_PACKET!$Q$6:$Q$205,"VALID")=1,COUNTIFS(EVIDENCE_PACKET!$A$6:$A$205,I29,EVIDENCE_PACKET!$B$6:$B$205,A29,EVIDENCE_PACKET!$C$6:$C$205,"SWITCHING / EXIT",EVIDENCE_PACKET!$Q$6:$Q$205,"VALID")=1,COUNTIF(D29:I29,D29)=1,COUNTIF(D29:I29,E29)=1,COUNTIF(D29:I29,F29)=1,COUNTIF(D29:I29,G29)=1,COUNTIF(D29:I29,H29)=1,COUNTIF(D29:I29,I29)=1,J29&lt;&gt;""),"VALID","INVALID - CONTROL / EVIDENCE")))</x:f>
      </x:c>
      <x:c r="L29" s="25" t="str">
        <x:f>IF(A29="","",IF(K29&lt;&gt;"VALID","BLOCKED",IF(AND(INDEX(EVIDENCE_PACKET!$F$6:$F$205,MATCH(D29,EVIDENCE_PACKET!$A$6:$A$205,0))="OBSERVED",INDEX(EVIDENCE_PACKET!$G$6:$G$205,MATCH(D29,EVIDENCE_PACKET!$A$6:$A$205,0))="CURRENT",INDEX(EVIDENCE_PACKET!$F$6:$F$205,MATCH(E29,EVIDENCE_PACKET!$A$6:$A$205,0))="OBSERVED",INDEX(EVIDENCE_PACKET!$G$6:$G$205,MATCH(E29,EVIDENCE_PACKET!$A$6:$A$205,0))="CURRENT",INDEX(EVIDENCE_PACKET!$F$6:$F$205,MATCH(F29,EVIDENCE_PACKET!$A$6:$A$205,0))="OBSERVED",INDEX(EVIDENCE_PACKET!$G$6:$G$205,MATCH(F29,EVIDENCE_PACKET!$A$6:$A$205,0))="CURRENT",INDEX(EVIDENCE_PACKET!$F$6:$F$205,MATCH(G29,EVIDENCE_PACKET!$A$6:$A$205,0))="OBSERVED",INDEX(EVIDENCE_PACKET!$G$6:$G$205,MATCH(G29,EVIDENCE_PACKET!$A$6:$A$205,0))="CURRENT",INDEX(EVIDENCE_PACKET!$F$6:$F$205,MATCH(H29,EVIDENCE_PACKET!$A$6:$A$205,0))="OBSERVED",INDEX(EVIDENCE_PACKET!$G$6:$G$205,MATCH(H29,EVIDENCE_PACKET!$A$6:$A$205,0))="CURRENT",INDEX(EVIDENCE_PACKET!$F$6:$F$205,MATCH(I29,EVIDENCE_PACKET!$A$6:$A$205,0))="OBSERVED",INDEX(EVIDENCE_PACKET!$G$6:$G$205,MATCH(I29,EVIDENCE_PACKET!$A$6:$A$205,0))="CURRENT"),"READY","UNRESOLVED")))</x:f>
      </x:c>
      <x:c r="M29" s="25" t="str">
        <x:f>IF(A29="","",IF(K29&lt;&gt;"VALID","BLOCKED",INDEX(EVIDENCE_PACKET!$H$6:$H$205,MATCH(D29,EVIDENCE_PACKET!$A$6:$A$205,0))))</x:f>
      </x:c>
      <x:c r="N29" s="25" t="str">
        <x:f>IF(A29="","",IF(K29&lt;&gt;"VALID","BLOCKED",INDEX(EVIDENCE_PACKET!$H$6:$H$205,MATCH(E29,EVIDENCE_PACKET!$A$6:$A$205,0))))</x:f>
      </x:c>
      <x:c r="O29" s="25" t="str">
        <x:f>IF(A29="","",IF(K29&lt;&gt;"VALID","BLOCKED",INDEX(EVIDENCE_PACKET!$H$6:$H$205,MATCH(F29,EVIDENCE_PACKET!$A$6:$A$205,0))))</x:f>
      </x:c>
      <x:c r="P29" s="25" t="str">
        <x:f>IF(A29="","",IF(K29&lt;&gt;"VALID","BLOCKED",INDEX(EVIDENCE_PACKET!$H$6:$H$205,MATCH(G29,EVIDENCE_PACKET!$A$6:$A$205,0))))</x:f>
      </x:c>
      <x:c r="Q29" s="25" t="str">
        <x:f>IF(A29="","",IF(K29&lt;&gt;"VALID","BLOCKED",INDEX(EVIDENCE_PACKET!$H$6:$H$205,MATCH(H29,EVIDENCE_PACKET!$A$6:$A$205,0))))</x:f>
      </x:c>
      <x:c r="R29" s="25" t="str">
        <x:f>IF(A29="","",IF(K29&lt;&gt;"VALID","BLOCKED",INDEX(EVIDENCE_PACKET!$H$6:$H$205,MATCH(I29,EVIDENCE_PACKET!$A$6:$A$205,0))))</x:f>
      </x:c>
      <x:c r="S29" s="25" t="str">
        <x:f>IF(A29="","",IF(K29&lt;&gt;"VALID","BLOCKED",IF(W29&lt;&gt;"SOFTWARE",W29,IF(L29&lt;&gt;"READY","UNRESOLVED",IF(X29="NO","EXCLUDE DIRECT",IF(X29="UNKNOWN","UNRESOLVED",IF(X29="ADJACENT","ADJACENT",IF(Y29="NO","EXCLUDE DIRECT",IF(Y29="UNKNOWN","UNRESOLVED",IF(Y29="MATCH","DIRECT COMPETITOR","CONDITIONAL DIRECT"))))))))))</x:f>
      </x:c>
      <x:c r="T29" s="25" t="str">
        <x:f>IF(A29="","",IF(OR(K29&lt;&gt;"VALID",S29="BLOCKED"),"BLOCKED",IF(AND(OR(S29="DIRECT COMPETITOR",S29="CONDITIONAL DIRECT"),COUNTIFS(CONFLICTS!$B$6:$B$205,A29,CONFLICTS!$H$6:$H$205,"YES",CONFLICTS!$I$6:$I$205,"OPEN",CONFLICTS!$R$6:$R$205,"VALID")&gt;0),"UNRESOLVED",IF(S29="UNRESOLVED","UNRESOLVED","READY"))))</x:f>
      </x:c>
      <x:c r="U29" s="25" t="str">
        <x:f>IF(A29="","",IF(S29="DIRECT COMPETITOR","Do not infer superiority, market share, win rate or customer outcomes.",IF(S29="CONDITIONAL DIRECT","Do not present replacement as like-for-like until partial/conflicting adoption dimensions are resolved.",IF(S29="ADJACENT","Do not promote feature/integration overlap into direct competition.",IF(S29="SUBSTITUTE / ALTERNATIVE","Do not force a service/internal route into a software-only matrix.",IF(S29="INTERMEDIARY / DISCOVERY","Do not infer product substitutability from visibility.","Do not promote authority/reference material into the commercial set."))))))</x:f>
      </x:c>
      <x:c r="V29" s="25" t="str">
        <x:f>IF(A29="","","Reopen when buyer, job, stage, implementation, security/procurement, switching, pricing/contract or sales evidence changes materially.")</x:f>
      </x:c>
      <x:c r="W29" s="25" t="str">
        <x:f>IF(A29="","",IF(C29="SOFTWARE PRODUCT","SOFTWARE",IF(C29="MARKETPLACE / INTERMEDIARY","INTERMEDIARY / DISCOVERY",IF(C29="AUTHORITY / STANDARD","AUTHORITY / REFERENCE","SUBSTITUTE / ALTERNATIVE"))))</x:f>
      </x:c>
      <x:c r="X29" s="25" t="str">
        <x:f>IF(A29="","",IF(OR(M29="NO",N29="NO",O29="NO"),"NO",IF(OR(M29="UNKNOWN",N29="UNKNOWN",O29="UNKNOWN"),"UNKNOWN",IF(AND(M29="MATCH",N29="MATCH",O29="MATCH"),"CORE MATCH","ADJACENT"))))</x:f>
      </x:c>
      <x:c r="Y29" s="25" t="str">
        <x:f>IF(A29="","",IF(OR(P29="NO",Q29="NO",R29="NO"),"NO",IF(OR(P29="UNKNOWN",Q29="UNKNOWN",R29="UNKNOWN"),"UNKNOWN",IF(AND(P29="MATCH",Q29="MATCH",R29="MATCH"),"MATCH","PARTIAL"))))</x:f>
      </x:c>
    </x:row>
    <x:row r="30">
      <x:c r="A30" s="21"/>
      <x:c r="B30" s="21"/>
      <x:c r="C30" s="21"/>
      <x:c r="D30" s="21"/>
      <x:c r="E30" s="21"/>
      <x:c r="F30" s="21"/>
      <x:c r="G30" s="21"/>
      <x:c r="H30" s="21"/>
      <x:c r="I30" s="21"/>
      <x:c r="J30" s="21"/>
      <x:c r="K30" s="25" t="str">
        <x:f>IF(A30="","",IF(COUNTIF($A$6:$A$205,A30)&gt;1,"INVALID - DUPLICATE ID",IF(AND(OR(EXACT(C30,"SOFTWARE PRODUCT"),EXACT(C30,"MARKETPLACE / INTERMEDIARY"),EXACT(C30,"CONSULTANCY / SERVICE"),EXACT(C30,"AUTHORITY / STANDARD"),EXACT(C30,"IN-HOUSE / DO NOTHING")),COUNTIFS(EVIDENCE_PACKET!$A$6:$A$205,D30,EVIDENCE_PACKET!$B$6:$B$205,A30,EVIDENCE_PACKET!$C$6:$C$205,"BUYER",EVIDENCE_PACKET!$Q$6:$Q$205,"VALID")=1,COUNTIFS(EVIDENCE_PACKET!$A$6:$A$205,E30,EVIDENCE_PACKET!$B$6:$B$205,A30,EVIDENCE_PACKET!$C$6:$C$205,"MATERIAL JOB",EVIDENCE_PACKET!$Q$6:$Q$205,"VALID")=1,COUNTIFS(EVIDENCE_PACKET!$A$6:$A$205,F30,EVIDENCE_PACKET!$B$6:$B$205,A30,EVIDENCE_PACKET!$C$6:$C$205,"BUYING STAGE",EVIDENCE_PACKET!$Q$6:$Q$205,"VALID")=1,COUNTIFS(EVIDENCE_PACKET!$A$6:$A$205,G30,EVIDENCE_PACKET!$B$6:$B$205,A30,EVIDENCE_PACKET!$C$6:$C$205,"IMPLEMENTATION",EVIDENCE_PACKET!$Q$6:$Q$205,"VALID")=1,COUNTIFS(EVIDENCE_PACKET!$A$6:$A$205,H30,EVIDENCE_PACKET!$B$6:$B$205,A30,EVIDENCE_PACKET!$C$6:$C$205,"SECURITY / PROCUREMENT",EVIDENCE_PACKET!$Q$6:$Q$205,"VALID")=1,COUNTIFS(EVIDENCE_PACKET!$A$6:$A$205,I30,EVIDENCE_PACKET!$B$6:$B$205,A30,EVIDENCE_PACKET!$C$6:$C$205,"SWITCHING / EXIT",EVIDENCE_PACKET!$Q$6:$Q$205,"VALID")=1,COUNTIF(D30:I30,D30)=1,COUNTIF(D30:I30,E30)=1,COUNTIF(D30:I30,F30)=1,COUNTIF(D30:I30,G30)=1,COUNTIF(D30:I30,H30)=1,COUNTIF(D30:I30,I30)=1,J30&lt;&gt;""),"VALID","INVALID - CONTROL / EVIDENCE")))</x:f>
      </x:c>
      <x:c r="L30" s="25" t="str">
        <x:f>IF(A30="","",IF(K30&lt;&gt;"VALID","BLOCKED",IF(AND(INDEX(EVIDENCE_PACKET!$F$6:$F$205,MATCH(D30,EVIDENCE_PACKET!$A$6:$A$205,0))="OBSERVED",INDEX(EVIDENCE_PACKET!$G$6:$G$205,MATCH(D30,EVIDENCE_PACKET!$A$6:$A$205,0))="CURRENT",INDEX(EVIDENCE_PACKET!$F$6:$F$205,MATCH(E30,EVIDENCE_PACKET!$A$6:$A$205,0))="OBSERVED",INDEX(EVIDENCE_PACKET!$G$6:$G$205,MATCH(E30,EVIDENCE_PACKET!$A$6:$A$205,0))="CURRENT",INDEX(EVIDENCE_PACKET!$F$6:$F$205,MATCH(F30,EVIDENCE_PACKET!$A$6:$A$205,0))="OBSERVED",INDEX(EVIDENCE_PACKET!$G$6:$G$205,MATCH(F30,EVIDENCE_PACKET!$A$6:$A$205,0))="CURRENT",INDEX(EVIDENCE_PACKET!$F$6:$F$205,MATCH(G30,EVIDENCE_PACKET!$A$6:$A$205,0))="OBSERVED",INDEX(EVIDENCE_PACKET!$G$6:$G$205,MATCH(G30,EVIDENCE_PACKET!$A$6:$A$205,0))="CURRENT",INDEX(EVIDENCE_PACKET!$F$6:$F$205,MATCH(H30,EVIDENCE_PACKET!$A$6:$A$205,0))="OBSERVED",INDEX(EVIDENCE_PACKET!$G$6:$G$205,MATCH(H30,EVIDENCE_PACKET!$A$6:$A$205,0))="CURRENT",INDEX(EVIDENCE_PACKET!$F$6:$F$205,MATCH(I30,EVIDENCE_PACKET!$A$6:$A$205,0))="OBSERVED",INDEX(EVIDENCE_PACKET!$G$6:$G$205,MATCH(I30,EVIDENCE_PACKET!$A$6:$A$205,0))="CURRENT"),"READY","UNRESOLVED")))</x:f>
      </x:c>
      <x:c r="M30" s="25" t="str">
        <x:f>IF(A30="","",IF(K30&lt;&gt;"VALID","BLOCKED",INDEX(EVIDENCE_PACKET!$H$6:$H$205,MATCH(D30,EVIDENCE_PACKET!$A$6:$A$205,0))))</x:f>
      </x:c>
      <x:c r="N30" s="25" t="str">
        <x:f>IF(A30="","",IF(K30&lt;&gt;"VALID","BLOCKED",INDEX(EVIDENCE_PACKET!$H$6:$H$205,MATCH(E30,EVIDENCE_PACKET!$A$6:$A$205,0))))</x:f>
      </x:c>
      <x:c r="O30" s="25" t="str">
        <x:f>IF(A30="","",IF(K30&lt;&gt;"VALID","BLOCKED",INDEX(EVIDENCE_PACKET!$H$6:$H$205,MATCH(F30,EVIDENCE_PACKET!$A$6:$A$205,0))))</x:f>
      </x:c>
      <x:c r="P30" s="25" t="str">
        <x:f>IF(A30="","",IF(K30&lt;&gt;"VALID","BLOCKED",INDEX(EVIDENCE_PACKET!$H$6:$H$205,MATCH(G30,EVIDENCE_PACKET!$A$6:$A$205,0))))</x:f>
      </x:c>
      <x:c r="Q30" s="25" t="str">
        <x:f>IF(A30="","",IF(K30&lt;&gt;"VALID","BLOCKED",INDEX(EVIDENCE_PACKET!$H$6:$H$205,MATCH(H30,EVIDENCE_PACKET!$A$6:$A$205,0))))</x:f>
      </x:c>
      <x:c r="R30" s="25" t="str">
        <x:f>IF(A30="","",IF(K30&lt;&gt;"VALID","BLOCKED",INDEX(EVIDENCE_PACKET!$H$6:$H$205,MATCH(I30,EVIDENCE_PACKET!$A$6:$A$205,0))))</x:f>
      </x:c>
      <x:c r="S30" s="25" t="str">
        <x:f>IF(A30="","",IF(K30&lt;&gt;"VALID","BLOCKED",IF(W30&lt;&gt;"SOFTWARE",W30,IF(L30&lt;&gt;"READY","UNRESOLVED",IF(X30="NO","EXCLUDE DIRECT",IF(X30="UNKNOWN","UNRESOLVED",IF(X30="ADJACENT","ADJACENT",IF(Y30="NO","EXCLUDE DIRECT",IF(Y30="UNKNOWN","UNRESOLVED",IF(Y30="MATCH","DIRECT COMPETITOR","CONDITIONAL DIRECT"))))))))))</x:f>
      </x:c>
      <x:c r="T30" s="25" t="str">
        <x:f>IF(A30="","",IF(OR(K30&lt;&gt;"VALID",S30="BLOCKED"),"BLOCKED",IF(AND(OR(S30="DIRECT COMPETITOR",S30="CONDITIONAL DIRECT"),COUNTIFS(CONFLICTS!$B$6:$B$205,A30,CONFLICTS!$H$6:$H$205,"YES",CONFLICTS!$I$6:$I$205,"OPEN",CONFLICTS!$R$6:$R$205,"VALID")&gt;0),"UNRESOLVED",IF(S30="UNRESOLVED","UNRESOLVED","READY"))))</x:f>
      </x:c>
      <x:c r="U30" s="25" t="str">
        <x:f>IF(A30="","",IF(S30="DIRECT COMPETITOR","Do not infer superiority, market share, win rate or customer outcomes.",IF(S30="CONDITIONAL DIRECT","Do not present replacement as like-for-like until partial/conflicting adoption dimensions are resolved.",IF(S30="ADJACENT","Do not promote feature/integration overlap into direct competition.",IF(S30="SUBSTITUTE / ALTERNATIVE","Do not force a service/internal route into a software-only matrix.",IF(S30="INTERMEDIARY / DISCOVERY","Do not infer product substitutability from visibility.","Do not promote authority/reference material into the commercial set."))))))</x:f>
      </x:c>
      <x:c r="V30" s="25" t="str">
        <x:f>IF(A30="","","Reopen when buyer, job, stage, implementation, security/procurement, switching, pricing/contract or sales evidence changes materially.")</x:f>
      </x:c>
      <x:c r="W30" s="25" t="str">
        <x:f>IF(A30="","",IF(C30="SOFTWARE PRODUCT","SOFTWARE",IF(C30="MARKETPLACE / INTERMEDIARY","INTERMEDIARY / DISCOVERY",IF(C30="AUTHORITY / STANDARD","AUTHORITY / REFERENCE","SUBSTITUTE / ALTERNATIVE"))))</x:f>
      </x:c>
      <x:c r="X30" s="25" t="str">
        <x:f>IF(A30="","",IF(OR(M30="NO",N30="NO",O30="NO"),"NO",IF(OR(M30="UNKNOWN",N30="UNKNOWN",O30="UNKNOWN"),"UNKNOWN",IF(AND(M30="MATCH",N30="MATCH",O30="MATCH"),"CORE MATCH","ADJACENT"))))</x:f>
      </x:c>
      <x:c r="Y30" s="25" t="str">
        <x:f>IF(A30="","",IF(OR(P30="NO",Q30="NO",R30="NO"),"NO",IF(OR(P30="UNKNOWN",Q30="UNKNOWN",R30="UNKNOWN"),"UNKNOWN",IF(AND(P30="MATCH",Q30="MATCH",R30="MATCH"),"MATCH","PARTIAL"))))</x:f>
      </x:c>
    </x:row>
    <x:row r="31">
      <x:c r="A31" s="21"/>
      <x:c r="B31" s="21"/>
      <x:c r="C31" s="21"/>
      <x:c r="D31" s="21"/>
      <x:c r="E31" s="21"/>
      <x:c r="F31" s="21"/>
      <x:c r="G31" s="21"/>
      <x:c r="H31" s="21"/>
      <x:c r="I31" s="21"/>
      <x:c r="J31" s="21"/>
      <x:c r="K31" s="25" t="str">
        <x:f>IF(A31="","",IF(COUNTIF($A$6:$A$205,A31)&gt;1,"INVALID - DUPLICATE ID",IF(AND(OR(EXACT(C31,"SOFTWARE PRODUCT"),EXACT(C31,"MARKETPLACE / INTERMEDIARY"),EXACT(C31,"CONSULTANCY / SERVICE"),EXACT(C31,"AUTHORITY / STANDARD"),EXACT(C31,"IN-HOUSE / DO NOTHING")),COUNTIFS(EVIDENCE_PACKET!$A$6:$A$205,D31,EVIDENCE_PACKET!$B$6:$B$205,A31,EVIDENCE_PACKET!$C$6:$C$205,"BUYER",EVIDENCE_PACKET!$Q$6:$Q$205,"VALID")=1,COUNTIFS(EVIDENCE_PACKET!$A$6:$A$205,E31,EVIDENCE_PACKET!$B$6:$B$205,A31,EVIDENCE_PACKET!$C$6:$C$205,"MATERIAL JOB",EVIDENCE_PACKET!$Q$6:$Q$205,"VALID")=1,COUNTIFS(EVIDENCE_PACKET!$A$6:$A$205,F31,EVIDENCE_PACKET!$B$6:$B$205,A31,EVIDENCE_PACKET!$C$6:$C$205,"BUYING STAGE",EVIDENCE_PACKET!$Q$6:$Q$205,"VALID")=1,COUNTIFS(EVIDENCE_PACKET!$A$6:$A$205,G31,EVIDENCE_PACKET!$B$6:$B$205,A31,EVIDENCE_PACKET!$C$6:$C$205,"IMPLEMENTATION",EVIDENCE_PACKET!$Q$6:$Q$205,"VALID")=1,COUNTIFS(EVIDENCE_PACKET!$A$6:$A$205,H31,EVIDENCE_PACKET!$B$6:$B$205,A31,EVIDENCE_PACKET!$C$6:$C$205,"SECURITY / PROCUREMENT",EVIDENCE_PACKET!$Q$6:$Q$205,"VALID")=1,COUNTIFS(EVIDENCE_PACKET!$A$6:$A$205,I31,EVIDENCE_PACKET!$B$6:$B$205,A31,EVIDENCE_PACKET!$C$6:$C$205,"SWITCHING / EXIT",EVIDENCE_PACKET!$Q$6:$Q$205,"VALID")=1,COUNTIF(D31:I31,D31)=1,COUNTIF(D31:I31,E31)=1,COUNTIF(D31:I31,F31)=1,COUNTIF(D31:I31,G31)=1,COUNTIF(D31:I31,H31)=1,COUNTIF(D31:I31,I31)=1,J31&lt;&gt;""),"VALID","INVALID - CONTROL / EVIDENCE")))</x:f>
      </x:c>
      <x:c r="L31" s="25" t="str">
        <x:f>IF(A31="","",IF(K31&lt;&gt;"VALID","BLOCKED",IF(AND(INDEX(EVIDENCE_PACKET!$F$6:$F$205,MATCH(D31,EVIDENCE_PACKET!$A$6:$A$205,0))="OBSERVED",INDEX(EVIDENCE_PACKET!$G$6:$G$205,MATCH(D31,EVIDENCE_PACKET!$A$6:$A$205,0))="CURRENT",INDEX(EVIDENCE_PACKET!$F$6:$F$205,MATCH(E31,EVIDENCE_PACKET!$A$6:$A$205,0))="OBSERVED",INDEX(EVIDENCE_PACKET!$G$6:$G$205,MATCH(E31,EVIDENCE_PACKET!$A$6:$A$205,0))="CURRENT",INDEX(EVIDENCE_PACKET!$F$6:$F$205,MATCH(F31,EVIDENCE_PACKET!$A$6:$A$205,0))="OBSERVED",INDEX(EVIDENCE_PACKET!$G$6:$G$205,MATCH(F31,EVIDENCE_PACKET!$A$6:$A$205,0))="CURRENT",INDEX(EVIDENCE_PACKET!$F$6:$F$205,MATCH(G31,EVIDENCE_PACKET!$A$6:$A$205,0))="OBSERVED",INDEX(EVIDENCE_PACKET!$G$6:$G$205,MATCH(G31,EVIDENCE_PACKET!$A$6:$A$205,0))="CURRENT",INDEX(EVIDENCE_PACKET!$F$6:$F$205,MATCH(H31,EVIDENCE_PACKET!$A$6:$A$205,0))="OBSERVED",INDEX(EVIDENCE_PACKET!$G$6:$G$205,MATCH(H31,EVIDENCE_PACKET!$A$6:$A$205,0))="CURRENT",INDEX(EVIDENCE_PACKET!$F$6:$F$205,MATCH(I31,EVIDENCE_PACKET!$A$6:$A$205,0))="OBSERVED",INDEX(EVIDENCE_PACKET!$G$6:$G$205,MATCH(I31,EVIDENCE_PACKET!$A$6:$A$205,0))="CURRENT"),"READY","UNRESOLVED")))</x:f>
      </x:c>
      <x:c r="M31" s="25" t="str">
        <x:f>IF(A31="","",IF(K31&lt;&gt;"VALID","BLOCKED",INDEX(EVIDENCE_PACKET!$H$6:$H$205,MATCH(D31,EVIDENCE_PACKET!$A$6:$A$205,0))))</x:f>
      </x:c>
      <x:c r="N31" s="25" t="str">
        <x:f>IF(A31="","",IF(K31&lt;&gt;"VALID","BLOCKED",INDEX(EVIDENCE_PACKET!$H$6:$H$205,MATCH(E31,EVIDENCE_PACKET!$A$6:$A$205,0))))</x:f>
      </x:c>
      <x:c r="O31" s="25" t="str">
        <x:f>IF(A31="","",IF(K31&lt;&gt;"VALID","BLOCKED",INDEX(EVIDENCE_PACKET!$H$6:$H$205,MATCH(F31,EVIDENCE_PACKET!$A$6:$A$205,0))))</x:f>
      </x:c>
      <x:c r="P31" s="25" t="str">
        <x:f>IF(A31="","",IF(K31&lt;&gt;"VALID","BLOCKED",INDEX(EVIDENCE_PACKET!$H$6:$H$205,MATCH(G31,EVIDENCE_PACKET!$A$6:$A$205,0))))</x:f>
      </x:c>
      <x:c r="Q31" s="25" t="str">
        <x:f>IF(A31="","",IF(K31&lt;&gt;"VALID","BLOCKED",INDEX(EVIDENCE_PACKET!$H$6:$H$205,MATCH(H31,EVIDENCE_PACKET!$A$6:$A$205,0))))</x:f>
      </x:c>
      <x:c r="R31" s="25" t="str">
        <x:f>IF(A31="","",IF(K31&lt;&gt;"VALID","BLOCKED",INDEX(EVIDENCE_PACKET!$H$6:$H$205,MATCH(I31,EVIDENCE_PACKET!$A$6:$A$205,0))))</x:f>
      </x:c>
      <x:c r="S31" s="25" t="str">
        <x:f>IF(A31="","",IF(K31&lt;&gt;"VALID","BLOCKED",IF(W31&lt;&gt;"SOFTWARE",W31,IF(L31&lt;&gt;"READY","UNRESOLVED",IF(X31="NO","EXCLUDE DIRECT",IF(X31="UNKNOWN","UNRESOLVED",IF(X31="ADJACENT","ADJACENT",IF(Y31="NO","EXCLUDE DIRECT",IF(Y31="UNKNOWN","UNRESOLVED",IF(Y31="MATCH","DIRECT COMPETITOR","CONDITIONAL DIRECT"))))))))))</x:f>
      </x:c>
      <x:c r="T31" s="25" t="str">
        <x:f>IF(A31="","",IF(OR(K31&lt;&gt;"VALID",S31="BLOCKED"),"BLOCKED",IF(AND(OR(S31="DIRECT COMPETITOR",S31="CONDITIONAL DIRECT"),COUNTIFS(CONFLICTS!$B$6:$B$205,A31,CONFLICTS!$H$6:$H$205,"YES",CONFLICTS!$I$6:$I$205,"OPEN",CONFLICTS!$R$6:$R$205,"VALID")&gt;0),"UNRESOLVED",IF(S31="UNRESOLVED","UNRESOLVED","READY"))))</x:f>
      </x:c>
      <x:c r="U31" s="25" t="str">
        <x:f>IF(A31="","",IF(S31="DIRECT COMPETITOR","Do not infer superiority, market share, win rate or customer outcomes.",IF(S31="CONDITIONAL DIRECT","Do not present replacement as like-for-like until partial/conflicting adoption dimensions are resolved.",IF(S31="ADJACENT","Do not promote feature/integration overlap into direct competition.",IF(S31="SUBSTITUTE / ALTERNATIVE","Do not force a service/internal route into a software-only matrix.",IF(S31="INTERMEDIARY / DISCOVERY","Do not infer product substitutability from visibility.","Do not promote authority/reference material into the commercial set."))))))</x:f>
      </x:c>
      <x:c r="V31" s="25" t="str">
        <x:f>IF(A31="","","Reopen when buyer, job, stage, implementation, security/procurement, switching, pricing/contract or sales evidence changes materially.")</x:f>
      </x:c>
      <x:c r="W31" s="25" t="str">
        <x:f>IF(A31="","",IF(C31="SOFTWARE PRODUCT","SOFTWARE",IF(C31="MARKETPLACE / INTERMEDIARY","INTERMEDIARY / DISCOVERY",IF(C31="AUTHORITY / STANDARD","AUTHORITY / REFERENCE","SUBSTITUTE / ALTERNATIVE"))))</x:f>
      </x:c>
      <x:c r="X31" s="25" t="str">
        <x:f>IF(A31="","",IF(OR(M31="NO",N31="NO",O31="NO"),"NO",IF(OR(M31="UNKNOWN",N31="UNKNOWN",O31="UNKNOWN"),"UNKNOWN",IF(AND(M31="MATCH",N31="MATCH",O31="MATCH"),"CORE MATCH","ADJACENT"))))</x:f>
      </x:c>
      <x:c r="Y31" s="25" t="str">
        <x:f>IF(A31="","",IF(OR(P31="NO",Q31="NO",R31="NO"),"NO",IF(OR(P31="UNKNOWN",Q31="UNKNOWN",R31="UNKNOWN"),"UNKNOWN",IF(AND(P31="MATCH",Q31="MATCH",R31="MATCH"),"MATCH","PARTIAL"))))</x:f>
      </x:c>
    </x:row>
    <x:row r="32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/>
      <x:c r="K32" s="25" t="str">
        <x:f>IF(A32="","",IF(COUNTIF($A$6:$A$205,A32)&gt;1,"INVALID - DUPLICATE ID",IF(AND(OR(EXACT(C32,"SOFTWARE PRODUCT"),EXACT(C32,"MARKETPLACE / INTERMEDIARY"),EXACT(C32,"CONSULTANCY / SERVICE"),EXACT(C32,"AUTHORITY / STANDARD"),EXACT(C32,"IN-HOUSE / DO NOTHING")),COUNTIFS(EVIDENCE_PACKET!$A$6:$A$205,D32,EVIDENCE_PACKET!$B$6:$B$205,A32,EVIDENCE_PACKET!$C$6:$C$205,"BUYER",EVIDENCE_PACKET!$Q$6:$Q$205,"VALID")=1,COUNTIFS(EVIDENCE_PACKET!$A$6:$A$205,E32,EVIDENCE_PACKET!$B$6:$B$205,A32,EVIDENCE_PACKET!$C$6:$C$205,"MATERIAL JOB",EVIDENCE_PACKET!$Q$6:$Q$205,"VALID")=1,COUNTIFS(EVIDENCE_PACKET!$A$6:$A$205,F32,EVIDENCE_PACKET!$B$6:$B$205,A32,EVIDENCE_PACKET!$C$6:$C$205,"BUYING STAGE",EVIDENCE_PACKET!$Q$6:$Q$205,"VALID")=1,COUNTIFS(EVIDENCE_PACKET!$A$6:$A$205,G32,EVIDENCE_PACKET!$B$6:$B$205,A32,EVIDENCE_PACKET!$C$6:$C$205,"IMPLEMENTATION",EVIDENCE_PACKET!$Q$6:$Q$205,"VALID")=1,COUNTIFS(EVIDENCE_PACKET!$A$6:$A$205,H32,EVIDENCE_PACKET!$B$6:$B$205,A32,EVIDENCE_PACKET!$C$6:$C$205,"SECURITY / PROCUREMENT",EVIDENCE_PACKET!$Q$6:$Q$205,"VALID")=1,COUNTIFS(EVIDENCE_PACKET!$A$6:$A$205,I32,EVIDENCE_PACKET!$B$6:$B$205,A32,EVIDENCE_PACKET!$C$6:$C$205,"SWITCHING / EXIT",EVIDENCE_PACKET!$Q$6:$Q$205,"VALID")=1,COUNTIF(D32:I32,D32)=1,COUNTIF(D32:I32,E32)=1,COUNTIF(D32:I32,F32)=1,COUNTIF(D32:I32,G32)=1,COUNTIF(D32:I32,H32)=1,COUNTIF(D32:I32,I32)=1,J32&lt;&gt;""),"VALID","INVALID - CONTROL / EVIDENCE")))</x:f>
      </x:c>
      <x:c r="L32" s="25" t="str">
        <x:f>IF(A32="","",IF(K32&lt;&gt;"VALID","BLOCKED",IF(AND(INDEX(EVIDENCE_PACKET!$F$6:$F$205,MATCH(D32,EVIDENCE_PACKET!$A$6:$A$205,0))="OBSERVED",INDEX(EVIDENCE_PACKET!$G$6:$G$205,MATCH(D32,EVIDENCE_PACKET!$A$6:$A$205,0))="CURRENT",INDEX(EVIDENCE_PACKET!$F$6:$F$205,MATCH(E32,EVIDENCE_PACKET!$A$6:$A$205,0))="OBSERVED",INDEX(EVIDENCE_PACKET!$G$6:$G$205,MATCH(E32,EVIDENCE_PACKET!$A$6:$A$205,0))="CURRENT",INDEX(EVIDENCE_PACKET!$F$6:$F$205,MATCH(F32,EVIDENCE_PACKET!$A$6:$A$205,0))="OBSERVED",INDEX(EVIDENCE_PACKET!$G$6:$G$205,MATCH(F32,EVIDENCE_PACKET!$A$6:$A$205,0))="CURRENT",INDEX(EVIDENCE_PACKET!$F$6:$F$205,MATCH(G32,EVIDENCE_PACKET!$A$6:$A$205,0))="OBSERVED",INDEX(EVIDENCE_PACKET!$G$6:$G$205,MATCH(G32,EVIDENCE_PACKET!$A$6:$A$205,0))="CURRENT",INDEX(EVIDENCE_PACKET!$F$6:$F$205,MATCH(H32,EVIDENCE_PACKET!$A$6:$A$205,0))="OBSERVED",INDEX(EVIDENCE_PACKET!$G$6:$G$205,MATCH(H32,EVIDENCE_PACKET!$A$6:$A$205,0))="CURRENT",INDEX(EVIDENCE_PACKET!$F$6:$F$205,MATCH(I32,EVIDENCE_PACKET!$A$6:$A$205,0))="OBSERVED",INDEX(EVIDENCE_PACKET!$G$6:$G$205,MATCH(I32,EVIDENCE_PACKET!$A$6:$A$205,0))="CURRENT"),"READY","UNRESOLVED")))</x:f>
      </x:c>
      <x:c r="M32" s="25" t="str">
        <x:f>IF(A32="","",IF(K32&lt;&gt;"VALID","BLOCKED",INDEX(EVIDENCE_PACKET!$H$6:$H$205,MATCH(D32,EVIDENCE_PACKET!$A$6:$A$205,0))))</x:f>
      </x:c>
      <x:c r="N32" s="25" t="str">
        <x:f>IF(A32="","",IF(K32&lt;&gt;"VALID","BLOCKED",INDEX(EVIDENCE_PACKET!$H$6:$H$205,MATCH(E32,EVIDENCE_PACKET!$A$6:$A$205,0))))</x:f>
      </x:c>
      <x:c r="O32" s="25" t="str">
        <x:f>IF(A32="","",IF(K32&lt;&gt;"VALID","BLOCKED",INDEX(EVIDENCE_PACKET!$H$6:$H$205,MATCH(F32,EVIDENCE_PACKET!$A$6:$A$205,0))))</x:f>
      </x:c>
      <x:c r="P32" s="25" t="str">
        <x:f>IF(A32="","",IF(K32&lt;&gt;"VALID","BLOCKED",INDEX(EVIDENCE_PACKET!$H$6:$H$205,MATCH(G32,EVIDENCE_PACKET!$A$6:$A$205,0))))</x:f>
      </x:c>
      <x:c r="Q32" s="25" t="str">
        <x:f>IF(A32="","",IF(K32&lt;&gt;"VALID","BLOCKED",INDEX(EVIDENCE_PACKET!$H$6:$H$205,MATCH(H32,EVIDENCE_PACKET!$A$6:$A$205,0))))</x:f>
      </x:c>
      <x:c r="R32" s="25" t="str">
        <x:f>IF(A32="","",IF(K32&lt;&gt;"VALID","BLOCKED",INDEX(EVIDENCE_PACKET!$H$6:$H$205,MATCH(I32,EVIDENCE_PACKET!$A$6:$A$205,0))))</x:f>
      </x:c>
      <x:c r="S32" s="25" t="str">
        <x:f>IF(A32="","",IF(K32&lt;&gt;"VALID","BLOCKED",IF(W32&lt;&gt;"SOFTWARE",W32,IF(L32&lt;&gt;"READY","UNRESOLVED",IF(X32="NO","EXCLUDE DIRECT",IF(X32="UNKNOWN","UNRESOLVED",IF(X32="ADJACENT","ADJACENT",IF(Y32="NO","EXCLUDE DIRECT",IF(Y32="UNKNOWN","UNRESOLVED",IF(Y32="MATCH","DIRECT COMPETITOR","CONDITIONAL DIRECT"))))))))))</x:f>
      </x:c>
      <x:c r="T32" s="25" t="str">
        <x:f>IF(A32="","",IF(OR(K32&lt;&gt;"VALID",S32="BLOCKED"),"BLOCKED",IF(AND(OR(S32="DIRECT COMPETITOR",S32="CONDITIONAL DIRECT"),COUNTIFS(CONFLICTS!$B$6:$B$205,A32,CONFLICTS!$H$6:$H$205,"YES",CONFLICTS!$I$6:$I$205,"OPEN",CONFLICTS!$R$6:$R$205,"VALID")&gt;0),"UNRESOLVED",IF(S32="UNRESOLVED","UNRESOLVED","READY"))))</x:f>
      </x:c>
      <x:c r="U32" s="25" t="str">
        <x:f>IF(A32="","",IF(S32="DIRECT COMPETITOR","Do not infer superiority, market share, win rate or customer outcomes.",IF(S32="CONDITIONAL DIRECT","Do not present replacement as like-for-like until partial/conflicting adoption dimensions are resolved.",IF(S32="ADJACENT","Do not promote feature/integration overlap into direct competition.",IF(S32="SUBSTITUTE / ALTERNATIVE","Do not force a service/internal route into a software-only matrix.",IF(S32="INTERMEDIARY / DISCOVERY","Do not infer product substitutability from visibility.","Do not promote authority/reference material into the commercial set."))))))</x:f>
      </x:c>
      <x:c r="V32" s="25" t="str">
        <x:f>IF(A32="","","Reopen when buyer, job, stage, implementation, security/procurement, switching, pricing/contract or sales evidence changes materially.")</x:f>
      </x:c>
      <x:c r="W32" s="25" t="str">
        <x:f>IF(A32="","",IF(C32="SOFTWARE PRODUCT","SOFTWARE",IF(C32="MARKETPLACE / INTERMEDIARY","INTERMEDIARY / DISCOVERY",IF(C32="AUTHORITY / STANDARD","AUTHORITY / REFERENCE","SUBSTITUTE / ALTERNATIVE"))))</x:f>
      </x:c>
      <x:c r="X32" s="25" t="str">
        <x:f>IF(A32="","",IF(OR(M32="NO",N32="NO",O32="NO"),"NO",IF(OR(M32="UNKNOWN",N32="UNKNOWN",O32="UNKNOWN"),"UNKNOWN",IF(AND(M32="MATCH",N32="MATCH",O32="MATCH"),"CORE MATCH","ADJACENT"))))</x:f>
      </x:c>
      <x:c r="Y32" s="25" t="str">
        <x:f>IF(A32="","",IF(OR(P32="NO",Q32="NO",R32="NO"),"NO",IF(OR(P32="UNKNOWN",Q32="UNKNOWN",R32="UNKNOWN"),"UNKNOWN",IF(AND(P32="MATCH",Q32="MATCH",R32="MATCH"),"MATCH","PARTIAL"))))</x:f>
      </x:c>
    </x:row>
    <x:row r="33">
      <x:c r="A33" s="21"/>
      <x:c r="B33" s="21"/>
      <x:c r="C33" s="21"/>
      <x:c r="D33" s="21"/>
      <x:c r="E33" s="21"/>
      <x:c r="F33" s="21"/>
      <x:c r="G33" s="21"/>
      <x:c r="H33" s="21"/>
      <x:c r="I33" s="21"/>
      <x:c r="J33" s="21"/>
      <x:c r="K33" s="25" t="str">
        <x:f>IF(A33="","",IF(COUNTIF($A$6:$A$205,A33)&gt;1,"INVALID - DUPLICATE ID",IF(AND(OR(EXACT(C33,"SOFTWARE PRODUCT"),EXACT(C33,"MARKETPLACE / INTERMEDIARY"),EXACT(C33,"CONSULTANCY / SERVICE"),EXACT(C33,"AUTHORITY / STANDARD"),EXACT(C33,"IN-HOUSE / DO NOTHING")),COUNTIFS(EVIDENCE_PACKET!$A$6:$A$205,D33,EVIDENCE_PACKET!$B$6:$B$205,A33,EVIDENCE_PACKET!$C$6:$C$205,"BUYER",EVIDENCE_PACKET!$Q$6:$Q$205,"VALID")=1,COUNTIFS(EVIDENCE_PACKET!$A$6:$A$205,E33,EVIDENCE_PACKET!$B$6:$B$205,A33,EVIDENCE_PACKET!$C$6:$C$205,"MATERIAL JOB",EVIDENCE_PACKET!$Q$6:$Q$205,"VALID")=1,COUNTIFS(EVIDENCE_PACKET!$A$6:$A$205,F33,EVIDENCE_PACKET!$B$6:$B$205,A33,EVIDENCE_PACKET!$C$6:$C$205,"BUYING STAGE",EVIDENCE_PACKET!$Q$6:$Q$205,"VALID")=1,COUNTIFS(EVIDENCE_PACKET!$A$6:$A$205,G33,EVIDENCE_PACKET!$B$6:$B$205,A33,EVIDENCE_PACKET!$C$6:$C$205,"IMPLEMENTATION",EVIDENCE_PACKET!$Q$6:$Q$205,"VALID")=1,COUNTIFS(EVIDENCE_PACKET!$A$6:$A$205,H33,EVIDENCE_PACKET!$B$6:$B$205,A33,EVIDENCE_PACKET!$C$6:$C$205,"SECURITY / PROCUREMENT",EVIDENCE_PACKET!$Q$6:$Q$205,"VALID")=1,COUNTIFS(EVIDENCE_PACKET!$A$6:$A$205,I33,EVIDENCE_PACKET!$B$6:$B$205,A33,EVIDENCE_PACKET!$C$6:$C$205,"SWITCHING / EXIT",EVIDENCE_PACKET!$Q$6:$Q$205,"VALID")=1,COUNTIF(D33:I33,D33)=1,COUNTIF(D33:I33,E33)=1,COUNTIF(D33:I33,F33)=1,COUNTIF(D33:I33,G33)=1,COUNTIF(D33:I33,H33)=1,COUNTIF(D33:I33,I33)=1,J33&lt;&gt;""),"VALID","INVALID - CONTROL / EVIDENCE")))</x:f>
      </x:c>
      <x:c r="L33" s="25" t="str">
        <x:f>IF(A33="","",IF(K33&lt;&gt;"VALID","BLOCKED",IF(AND(INDEX(EVIDENCE_PACKET!$F$6:$F$205,MATCH(D33,EVIDENCE_PACKET!$A$6:$A$205,0))="OBSERVED",INDEX(EVIDENCE_PACKET!$G$6:$G$205,MATCH(D33,EVIDENCE_PACKET!$A$6:$A$205,0))="CURRENT",INDEX(EVIDENCE_PACKET!$F$6:$F$205,MATCH(E33,EVIDENCE_PACKET!$A$6:$A$205,0))="OBSERVED",INDEX(EVIDENCE_PACKET!$G$6:$G$205,MATCH(E33,EVIDENCE_PACKET!$A$6:$A$205,0))="CURRENT",INDEX(EVIDENCE_PACKET!$F$6:$F$205,MATCH(F33,EVIDENCE_PACKET!$A$6:$A$205,0))="OBSERVED",INDEX(EVIDENCE_PACKET!$G$6:$G$205,MATCH(F33,EVIDENCE_PACKET!$A$6:$A$205,0))="CURRENT",INDEX(EVIDENCE_PACKET!$F$6:$F$205,MATCH(G33,EVIDENCE_PACKET!$A$6:$A$205,0))="OBSERVED",INDEX(EVIDENCE_PACKET!$G$6:$G$205,MATCH(G33,EVIDENCE_PACKET!$A$6:$A$205,0))="CURRENT",INDEX(EVIDENCE_PACKET!$F$6:$F$205,MATCH(H33,EVIDENCE_PACKET!$A$6:$A$205,0))="OBSERVED",INDEX(EVIDENCE_PACKET!$G$6:$G$205,MATCH(H33,EVIDENCE_PACKET!$A$6:$A$205,0))="CURRENT",INDEX(EVIDENCE_PACKET!$F$6:$F$205,MATCH(I33,EVIDENCE_PACKET!$A$6:$A$205,0))="OBSERVED",INDEX(EVIDENCE_PACKET!$G$6:$G$205,MATCH(I33,EVIDENCE_PACKET!$A$6:$A$205,0))="CURRENT"),"READY","UNRESOLVED")))</x:f>
      </x:c>
      <x:c r="M33" s="25" t="str">
        <x:f>IF(A33="","",IF(K33&lt;&gt;"VALID","BLOCKED",INDEX(EVIDENCE_PACKET!$H$6:$H$205,MATCH(D33,EVIDENCE_PACKET!$A$6:$A$205,0))))</x:f>
      </x:c>
      <x:c r="N33" s="25" t="str">
        <x:f>IF(A33="","",IF(K33&lt;&gt;"VALID","BLOCKED",INDEX(EVIDENCE_PACKET!$H$6:$H$205,MATCH(E33,EVIDENCE_PACKET!$A$6:$A$205,0))))</x:f>
      </x:c>
      <x:c r="O33" s="25" t="str">
        <x:f>IF(A33="","",IF(K33&lt;&gt;"VALID","BLOCKED",INDEX(EVIDENCE_PACKET!$H$6:$H$205,MATCH(F33,EVIDENCE_PACKET!$A$6:$A$205,0))))</x:f>
      </x:c>
      <x:c r="P33" s="25" t="str">
        <x:f>IF(A33="","",IF(K33&lt;&gt;"VALID","BLOCKED",INDEX(EVIDENCE_PACKET!$H$6:$H$205,MATCH(G33,EVIDENCE_PACKET!$A$6:$A$205,0))))</x:f>
      </x:c>
      <x:c r="Q33" s="25" t="str">
        <x:f>IF(A33="","",IF(K33&lt;&gt;"VALID","BLOCKED",INDEX(EVIDENCE_PACKET!$H$6:$H$205,MATCH(H33,EVIDENCE_PACKET!$A$6:$A$205,0))))</x:f>
      </x:c>
      <x:c r="R33" s="25" t="str">
        <x:f>IF(A33="","",IF(K33&lt;&gt;"VALID","BLOCKED",INDEX(EVIDENCE_PACKET!$H$6:$H$205,MATCH(I33,EVIDENCE_PACKET!$A$6:$A$205,0))))</x:f>
      </x:c>
      <x:c r="S33" s="25" t="str">
        <x:f>IF(A33="","",IF(K33&lt;&gt;"VALID","BLOCKED",IF(W33&lt;&gt;"SOFTWARE",W33,IF(L33&lt;&gt;"READY","UNRESOLVED",IF(X33="NO","EXCLUDE DIRECT",IF(X33="UNKNOWN","UNRESOLVED",IF(X33="ADJACENT","ADJACENT",IF(Y33="NO","EXCLUDE DIRECT",IF(Y33="UNKNOWN","UNRESOLVED",IF(Y33="MATCH","DIRECT COMPETITOR","CONDITIONAL DIRECT"))))))))))</x:f>
      </x:c>
      <x:c r="T33" s="25" t="str">
        <x:f>IF(A33="","",IF(OR(K33&lt;&gt;"VALID",S33="BLOCKED"),"BLOCKED",IF(AND(OR(S33="DIRECT COMPETITOR",S33="CONDITIONAL DIRECT"),COUNTIFS(CONFLICTS!$B$6:$B$205,A33,CONFLICTS!$H$6:$H$205,"YES",CONFLICTS!$I$6:$I$205,"OPEN",CONFLICTS!$R$6:$R$205,"VALID")&gt;0),"UNRESOLVED",IF(S33="UNRESOLVED","UNRESOLVED","READY"))))</x:f>
      </x:c>
      <x:c r="U33" s="25" t="str">
        <x:f>IF(A33="","",IF(S33="DIRECT COMPETITOR","Do not infer superiority, market share, win rate or customer outcomes.",IF(S33="CONDITIONAL DIRECT","Do not present replacement as like-for-like until partial/conflicting adoption dimensions are resolved.",IF(S33="ADJACENT","Do not promote feature/integration overlap into direct competition.",IF(S33="SUBSTITUTE / ALTERNATIVE","Do not force a service/internal route into a software-only matrix.",IF(S33="INTERMEDIARY / DISCOVERY","Do not infer product substitutability from visibility.","Do not promote authority/reference material into the commercial set."))))))</x:f>
      </x:c>
      <x:c r="V33" s="25" t="str">
        <x:f>IF(A33="","","Reopen when buyer, job, stage, implementation, security/procurement, switching, pricing/contract or sales evidence changes materially.")</x:f>
      </x:c>
      <x:c r="W33" s="25" t="str">
        <x:f>IF(A33="","",IF(C33="SOFTWARE PRODUCT","SOFTWARE",IF(C33="MARKETPLACE / INTERMEDIARY","INTERMEDIARY / DISCOVERY",IF(C33="AUTHORITY / STANDARD","AUTHORITY / REFERENCE","SUBSTITUTE / ALTERNATIVE"))))</x:f>
      </x:c>
      <x:c r="X33" s="25" t="str">
        <x:f>IF(A33="","",IF(OR(M33="NO",N33="NO",O33="NO"),"NO",IF(OR(M33="UNKNOWN",N33="UNKNOWN",O33="UNKNOWN"),"UNKNOWN",IF(AND(M33="MATCH",N33="MATCH",O33="MATCH"),"CORE MATCH","ADJACENT"))))</x:f>
      </x:c>
      <x:c r="Y33" s="25" t="str">
        <x:f>IF(A33="","",IF(OR(P33="NO",Q33="NO",R33="NO"),"NO",IF(OR(P33="UNKNOWN",Q33="UNKNOWN",R33="UNKNOWN"),"UNKNOWN",IF(AND(P33="MATCH",Q33="MATCH",R33="MATCH"),"MATCH","PARTIAL"))))</x:f>
      </x:c>
    </x:row>
    <x:row r="34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/>
      <x:c r="K34" s="25" t="str">
        <x:f>IF(A34="","",IF(COUNTIF($A$6:$A$205,A34)&gt;1,"INVALID - DUPLICATE ID",IF(AND(OR(EXACT(C34,"SOFTWARE PRODUCT"),EXACT(C34,"MARKETPLACE / INTERMEDIARY"),EXACT(C34,"CONSULTANCY / SERVICE"),EXACT(C34,"AUTHORITY / STANDARD"),EXACT(C34,"IN-HOUSE / DO NOTHING")),COUNTIFS(EVIDENCE_PACKET!$A$6:$A$205,D34,EVIDENCE_PACKET!$B$6:$B$205,A34,EVIDENCE_PACKET!$C$6:$C$205,"BUYER",EVIDENCE_PACKET!$Q$6:$Q$205,"VALID")=1,COUNTIFS(EVIDENCE_PACKET!$A$6:$A$205,E34,EVIDENCE_PACKET!$B$6:$B$205,A34,EVIDENCE_PACKET!$C$6:$C$205,"MATERIAL JOB",EVIDENCE_PACKET!$Q$6:$Q$205,"VALID")=1,COUNTIFS(EVIDENCE_PACKET!$A$6:$A$205,F34,EVIDENCE_PACKET!$B$6:$B$205,A34,EVIDENCE_PACKET!$C$6:$C$205,"BUYING STAGE",EVIDENCE_PACKET!$Q$6:$Q$205,"VALID")=1,COUNTIFS(EVIDENCE_PACKET!$A$6:$A$205,G34,EVIDENCE_PACKET!$B$6:$B$205,A34,EVIDENCE_PACKET!$C$6:$C$205,"IMPLEMENTATION",EVIDENCE_PACKET!$Q$6:$Q$205,"VALID")=1,COUNTIFS(EVIDENCE_PACKET!$A$6:$A$205,H34,EVIDENCE_PACKET!$B$6:$B$205,A34,EVIDENCE_PACKET!$C$6:$C$205,"SECURITY / PROCUREMENT",EVIDENCE_PACKET!$Q$6:$Q$205,"VALID")=1,COUNTIFS(EVIDENCE_PACKET!$A$6:$A$205,I34,EVIDENCE_PACKET!$B$6:$B$205,A34,EVIDENCE_PACKET!$C$6:$C$205,"SWITCHING / EXIT",EVIDENCE_PACKET!$Q$6:$Q$205,"VALID")=1,COUNTIF(D34:I34,D34)=1,COUNTIF(D34:I34,E34)=1,COUNTIF(D34:I34,F34)=1,COUNTIF(D34:I34,G34)=1,COUNTIF(D34:I34,H34)=1,COUNTIF(D34:I34,I34)=1,J34&lt;&gt;""),"VALID","INVALID - CONTROL / EVIDENCE")))</x:f>
      </x:c>
      <x:c r="L34" s="25" t="str">
        <x:f>IF(A34="","",IF(K34&lt;&gt;"VALID","BLOCKED",IF(AND(INDEX(EVIDENCE_PACKET!$F$6:$F$205,MATCH(D34,EVIDENCE_PACKET!$A$6:$A$205,0))="OBSERVED",INDEX(EVIDENCE_PACKET!$G$6:$G$205,MATCH(D34,EVIDENCE_PACKET!$A$6:$A$205,0))="CURRENT",INDEX(EVIDENCE_PACKET!$F$6:$F$205,MATCH(E34,EVIDENCE_PACKET!$A$6:$A$205,0))="OBSERVED",INDEX(EVIDENCE_PACKET!$G$6:$G$205,MATCH(E34,EVIDENCE_PACKET!$A$6:$A$205,0))="CURRENT",INDEX(EVIDENCE_PACKET!$F$6:$F$205,MATCH(F34,EVIDENCE_PACKET!$A$6:$A$205,0))="OBSERVED",INDEX(EVIDENCE_PACKET!$G$6:$G$205,MATCH(F34,EVIDENCE_PACKET!$A$6:$A$205,0))="CURRENT",INDEX(EVIDENCE_PACKET!$F$6:$F$205,MATCH(G34,EVIDENCE_PACKET!$A$6:$A$205,0))="OBSERVED",INDEX(EVIDENCE_PACKET!$G$6:$G$205,MATCH(G34,EVIDENCE_PACKET!$A$6:$A$205,0))="CURRENT",INDEX(EVIDENCE_PACKET!$F$6:$F$205,MATCH(H34,EVIDENCE_PACKET!$A$6:$A$205,0))="OBSERVED",INDEX(EVIDENCE_PACKET!$G$6:$G$205,MATCH(H34,EVIDENCE_PACKET!$A$6:$A$205,0))="CURRENT",INDEX(EVIDENCE_PACKET!$F$6:$F$205,MATCH(I34,EVIDENCE_PACKET!$A$6:$A$205,0))="OBSERVED",INDEX(EVIDENCE_PACKET!$G$6:$G$205,MATCH(I34,EVIDENCE_PACKET!$A$6:$A$205,0))="CURRENT"),"READY","UNRESOLVED")))</x:f>
      </x:c>
      <x:c r="M34" s="25" t="str">
        <x:f>IF(A34="","",IF(K34&lt;&gt;"VALID","BLOCKED",INDEX(EVIDENCE_PACKET!$H$6:$H$205,MATCH(D34,EVIDENCE_PACKET!$A$6:$A$205,0))))</x:f>
      </x:c>
      <x:c r="N34" s="25" t="str">
        <x:f>IF(A34="","",IF(K34&lt;&gt;"VALID","BLOCKED",INDEX(EVIDENCE_PACKET!$H$6:$H$205,MATCH(E34,EVIDENCE_PACKET!$A$6:$A$205,0))))</x:f>
      </x:c>
      <x:c r="O34" s="25" t="str">
        <x:f>IF(A34="","",IF(K34&lt;&gt;"VALID","BLOCKED",INDEX(EVIDENCE_PACKET!$H$6:$H$205,MATCH(F34,EVIDENCE_PACKET!$A$6:$A$205,0))))</x:f>
      </x:c>
      <x:c r="P34" s="25" t="str">
        <x:f>IF(A34="","",IF(K34&lt;&gt;"VALID","BLOCKED",INDEX(EVIDENCE_PACKET!$H$6:$H$205,MATCH(G34,EVIDENCE_PACKET!$A$6:$A$205,0))))</x:f>
      </x:c>
      <x:c r="Q34" s="25" t="str">
        <x:f>IF(A34="","",IF(K34&lt;&gt;"VALID","BLOCKED",INDEX(EVIDENCE_PACKET!$H$6:$H$205,MATCH(H34,EVIDENCE_PACKET!$A$6:$A$205,0))))</x:f>
      </x:c>
      <x:c r="R34" s="25" t="str">
        <x:f>IF(A34="","",IF(K34&lt;&gt;"VALID","BLOCKED",INDEX(EVIDENCE_PACKET!$H$6:$H$205,MATCH(I34,EVIDENCE_PACKET!$A$6:$A$205,0))))</x:f>
      </x:c>
      <x:c r="S34" s="25" t="str">
        <x:f>IF(A34="","",IF(K34&lt;&gt;"VALID","BLOCKED",IF(W34&lt;&gt;"SOFTWARE",W34,IF(L34&lt;&gt;"READY","UNRESOLVED",IF(X34="NO","EXCLUDE DIRECT",IF(X34="UNKNOWN","UNRESOLVED",IF(X34="ADJACENT","ADJACENT",IF(Y34="NO","EXCLUDE DIRECT",IF(Y34="UNKNOWN","UNRESOLVED",IF(Y34="MATCH","DIRECT COMPETITOR","CONDITIONAL DIRECT"))))))))))</x:f>
      </x:c>
      <x:c r="T34" s="25" t="str">
        <x:f>IF(A34="","",IF(OR(K34&lt;&gt;"VALID",S34="BLOCKED"),"BLOCKED",IF(AND(OR(S34="DIRECT COMPETITOR",S34="CONDITIONAL DIRECT"),COUNTIFS(CONFLICTS!$B$6:$B$205,A34,CONFLICTS!$H$6:$H$205,"YES",CONFLICTS!$I$6:$I$205,"OPEN",CONFLICTS!$R$6:$R$205,"VALID")&gt;0),"UNRESOLVED",IF(S34="UNRESOLVED","UNRESOLVED","READY"))))</x:f>
      </x:c>
      <x:c r="U34" s="25" t="str">
        <x:f>IF(A34="","",IF(S34="DIRECT COMPETITOR","Do not infer superiority, market share, win rate or customer outcomes.",IF(S34="CONDITIONAL DIRECT","Do not present replacement as like-for-like until partial/conflicting adoption dimensions are resolved.",IF(S34="ADJACENT","Do not promote feature/integration overlap into direct competition.",IF(S34="SUBSTITUTE / ALTERNATIVE","Do not force a service/internal route into a software-only matrix.",IF(S34="INTERMEDIARY / DISCOVERY","Do not infer product substitutability from visibility.","Do not promote authority/reference material into the commercial set."))))))</x:f>
      </x:c>
      <x:c r="V34" s="25" t="str">
        <x:f>IF(A34="","","Reopen when buyer, job, stage, implementation, security/procurement, switching, pricing/contract or sales evidence changes materially.")</x:f>
      </x:c>
      <x:c r="W34" s="25" t="str">
        <x:f>IF(A34="","",IF(C34="SOFTWARE PRODUCT","SOFTWARE",IF(C34="MARKETPLACE / INTERMEDIARY","INTERMEDIARY / DISCOVERY",IF(C34="AUTHORITY / STANDARD","AUTHORITY / REFERENCE","SUBSTITUTE / ALTERNATIVE"))))</x:f>
      </x:c>
      <x:c r="X34" s="25" t="str">
        <x:f>IF(A34="","",IF(OR(M34="NO",N34="NO",O34="NO"),"NO",IF(OR(M34="UNKNOWN",N34="UNKNOWN",O34="UNKNOWN"),"UNKNOWN",IF(AND(M34="MATCH",N34="MATCH",O34="MATCH"),"CORE MATCH","ADJACENT"))))</x:f>
      </x:c>
      <x:c r="Y34" s="25" t="str">
        <x:f>IF(A34="","",IF(OR(P34="NO",Q34="NO",R34="NO"),"NO",IF(OR(P34="UNKNOWN",Q34="UNKNOWN",R34="UNKNOWN"),"UNKNOWN",IF(AND(P34="MATCH",Q34="MATCH",R34="MATCH"),"MATCH","PARTIAL"))))</x:f>
      </x:c>
    </x:row>
    <x:row r="35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/>
      <x:c r="K35" s="25" t="str">
        <x:f>IF(A35="","",IF(COUNTIF($A$6:$A$205,A35)&gt;1,"INVALID - DUPLICATE ID",IF(AND(OR(EXACT(C35,"SOFTWARE PRODUCT"),EXACT(C35,"MARKETPLACE / INTERMEDIARY"),EXACT(C35,"CONSULTANCY / SERVICE"),EXACT(C35,"AUTHORITY / STANDARD"),EXACT(C35,"IN-HOUSE / DO NOTHING")),COUNTIFS(EVIDENCE_PACKET!$A$6:$A$205,D35,EVIDENCE_PACKET!$B$6:$B$205,A35,EVIDENCE_PACKET!$C$6:$C$205,"BUYER",EVIDENCE_PACKET!$Q$6:$Q$205,"VALID")=1,COUNTIFS(EVIDENCE_PACKET!$A$6:$A$205,E35,EVIDENCE_PACKET!$B$6:$B$205,A35,EVIDENCE_PACKET!$C$6:$C$205,"MATERIAL JOB",EVIDENCE_PACKET!$Q$6:$Q$205,"VALID")=1,COUNTIFS(EVIDENCE_PACKET!$A$6:$A$205,F35,EVIDENCE_PACKET!$B$6:$B$205,A35,EVIDENCE_PACKET!$C$6:$C$205,"BUYING STAGE",EVIDENCE_PACKET!$Q$6:$Q$205,"VALID")=1,COUNTIFS(EVIDENCE_PACKET!$A$6:$A$205,G35,EVIDENCE_PACKET!$B$6:$B$205,A35,EVIDENCE_PACKET!$C$6:$C$205,"IMPLEMENTATION",EVIDENCE_PACKET!$Q$6:$Q$205,"VALID")=1,COUNTIFS(EVIDENCE_PACKET!$A$6:$A$205,H35,EVIDENCE_PACKET!$B$6:$B$205,A35,EVIDENCE_PACKET!$C$6:$C$205,"SECURITY / PROCUREMENT",EVIDENCE_PACKET!$Q$6:$Q$205,"VALID")=1,COUNTIFS(EVIDENCE_PACKET!$A$6:$A$205,I35,EVIDENCE_PACKET!$B$6:$B$205,A35,EVIDENCE_PACKET!$C$6:$C$205,"SWITCHING / EXIT",EVIDENCE_PACKET!$Q$6:$Q$205,"VALID")=1,COUNTIF(D35:I35,D35)=1,COUNTIF(D35:I35,E35)=1,COUNTIF(D35:I35,F35)=1,COUNTIF(D35:I35,G35)=1,COUNTIF(D35:I35,H35)=1,COUNTIF(D35:I35,I35)=1,J35&lt;&gt;""),"VALID","INVALID - CONTROL / EVIDENCE")))</x:f>
      </x:c>
      <x:c r="L35" s="25" t="str">
        <x:f>IF(A35="","",IF(K35&lt;&gt;"VALID","BLOCKED",IF(AND(INDEX(EVIDENCE_PACKET!$F$6:$F$205,MATCH(D35,EVIDENCE_PACKET!$A$6:$A$205,0))="OBSERVED",INDEX(EVIDENCE_PACKET!$G$6:$G$205,MATCH(D35,EVIDENCE_PACKET!$A$6:$A$205,0))="CURRENT",INDEX(EVIDENCE_PACKET!$F$6:$F$205,MATCH(E35,EVIDENCE_PACKET!$A$6:$A$205,0))="OBSERVED",INDEX(EVIDENCE_PACKET!$G$6:$G$205,MATCH(E35,EVIDENCE_PACKET!$A$6:$A$205,0))="CURRENT",INDEX(EVIDENCE_PACKET!$F$6:$F$205,MATCH(F35,EVIDENCE_PACKET!$A$6:$A$205,0))="OBSERVED",INDEX(EVIDENCE_PACKET!$G$6:$G$205,MATCH(F35,EVIDENCE_PACKET!$A$6:$A$205,0))="CURRENT",INDEX(EVIDENCE_PACKET!$F$6:$F$205,MATCH(G35,EVIDENCE_PACKET!$A$6:$A$205,0))="OBSERVED",INDEX(EVIDENCE_PACKET!$G$6:$G$205,MATCH(G35,EVIDENCE_PACKET!$A$6:$A$205,0))="CURRENT",INDEX(EVIDENCE_PACKET!$F$6:$F$205,MATCH(H35,EVIDENCE_PACKET!$A$6:$A$205,0))="OBSERVED",INDEX(EVIDENCE_PACKET!$G$6:$G$205,MATCH(H35,EVIDENCE_PACKET!$A$6:$A$205,0))="CURRENT",INDEX(EVIDENCE_PACKET!$F$6:$F$205,MATCH(I35,EVIDENCE_PACKET!$A$6:$A$205,0))="OBSERVED",INDEX(EVIDENCE_PACKET!$G$6:$G$205,MATCH(I35,EVIDENCE_PACKET!$A$6:$A$205,0))="CURRENT"),"READY","UNRESOLVED")))</x:f>
      </x:c>
      <x:c r="M35" s="25" t="str">
        <x:f>IF(A35="","",IF(K35&lt;&gt;"VALID","BLOCKED",INDEX(EVIDENCE_PACKET!$H$6:$H$205,MATCH(D35,EVIDENCE_PACKET!$A$6:$A$205,0))))</x:f>
      </x:c>
      <x:c r="N35" s="25" t="str">
        <x:f>IF(A35="","",IF(K35&lt;&gt;"VALID","BLOCKED",INDEX(EVIDENCE_PACKET!$H$6:$H$205,MATCH(E35,EVIDENCE_PACKET!$A$6:$A$205,0))))</x:f>
      </x:c>
      <x:c r="O35" s="25" t="str">
        <x:f>IF(A35="","",IF(K35&lt;&gt;"VALID","BLOCKED",INDEX(EVIDENCE_PACKET!$H$6:$H$205,MATCH(F35,EVIDENCE_PACKET!$A$6:$A$205,0))))</x:f>
      </x:c>
      <x:c r="P35" s="25" t="str">
        <x:f>IF(A35="","",IF(K35&lt;&gt;"VALID","BLOCKED",INDEX(EVIDENCE_PACKET!$H$6:$H$205,MATCH(G35,EVIDENCE_PACKET!$A$6:$A$205,0))))</x:f>
      </x:c>
      <x:c r="Q35" s="25" t="str">
        <x:f>IF(A35="","",IF(K35&lt;&gt;"VALID","BLOCKED",INDEX(EVIDENCE_PACKET!$H$6:$H$205,MATCH(H35,EVIDENCE_PACKET!$A$6:$A$205,0))))</x:f>
      </x:c>
      <x:c r="R35" s="25" t="str">
        <x:f>IF(A35="","",IF(K35&lt;&gt;"VALID","BLOCKED",INDEX(EVIDENCE_PACKET!$H$6:$H$205,MATCH(I35,EVIDENCE_PACKET!$A$6:$A$205,0))))</x:f>
      </x:c>
      <x:c r="S35" s="25" t="str">
        <x:f>IF(A35="","",IF(K35&lt;&gt;"VALID","BLOCKED",IF(W35&lt;&gt;"SOFTWARE",W35,IF(L35&lt;&gt;"READY","UNRESOLVED",IF(X35="NO","EXCLUDE DIRECT",IF(X35="UNKNOWN","UNRESOLVED",IF(X35="ADJACENT","ADJACENT",IF(Y35="NO","EXCLUDE DIRECT",IF(Y35="UNKNOWN","UNRESOLVED",IF(Y35="MATCH","DIRECT COMPETITOR","CONDITIONAL DIRECT"))))))))))</x:f>
      </x:c>
      <x:c r="T35" s="25" t="str">
        <x:f>IF(A35="","",IF(OR(K35&lt;&gt;"VALID",S35="BLOCKED"),"BLOCKED",IF(AND(OR(S35="DIRECT COMPETITOR",S35="CONDITIONAL DIRECT"),COUNTIFS(CONFLICTS!$B$6:$B$205,A35,CONFLICTS!$H$6:$H$205,"YES",CONFLICTS!$I$6:$I$205,"OPEN",CONFLICTS!$R$6:$R$205,"VALID")&gt;0),"UNRESOLVED",IF(S35="UNRESOLVED","UNRESOLVED","READY"))))</x:f>
      </x:c>
      <x:c r="U35" s="25" t="str">
        <x:f>IF(A35="","",IF(S35="DIRECT COMPETITOR","Do not infer superiority, market share, win rate or customer outcomes.",IF(S35="CONDITIONAL DIRECT","Do not present replacement as like-for-like until partial/conflicting adoption dimensions are resolved.",IF(S35="ADJACENT","Do not promote feature/integration overlap into direct competition.",IF(S35="SUBSTITUTE / ALTERNATIVE","Do not force a service/internal route into a software-only matrix.",IF(S35="INTERMEDIARY / DISCOVERY","Do not infer product substitutability from visibility.","Do not promote authority/reference material into the commercial set."))))))</x:f>
      </x:c>
      <x:c r="V35" s="25" t="str">
        <x:f>IF(A35="","","Reopen when buyer, job, stage, implementation, security/procurement, switching, pricing/contract or sales evidence changes materially.")</x:f>
      </x:c>
      <x:c r="W35" s="25" t="str">
        <x:f>IF(A35="","",IF(C35="SOFTWARE PRODUCT","SOFTWARE",IF(C35="MARKETPLACE / INTERMEDIARY","INTERMEDIARY / DISCOVERY",IF(C35="AUTHORITY / STANDARD","AUTHORITY / REFERENCE","SUBSTITUTE / ALTERNATIVE"))))</x:f>
      </x:c>
      <x:c r="X35" s="25" t="str">
        <x:f>IF(A35="","",IF(OR(M35="NO",N35="NO",O35="NO"),"NO",IF(OR(M35="UNKNOWN",N35="UNKNOWN",O35="UNKNOWN"),"UNKNOWN",IF(AND(M35="MATCH",N35="MATCH",O35="MATCH"),"CORE MATCH","ADJACENT"))))</x:f>
      </x:c>
      <x:c r="Y35" s="25" t="str">
        <x:f>IF(A35="","",IF(OR(P35="NO",Q35="NO",R35="NO"),"NO",IF(OR(P35="UNKNOWN",Q35="UNKNOWN",R35="UNKNOWN"),"UNKNOWN",IF(AND(P35="MATCH",Q35="MATCH",R35="MATCH"),"MATCH","PARTIAL"))))</x:f>
      </x:c>
    </x:row>
    <x:row r="36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/>
      <x:c r="K36" s="25" t="str">
        <x:f>IF(A36="","",IF(COUNTIF($A$6:$A$205,A36)&gt;1,"INVALID - DUPLICATE ID",IF(AND(OR(EXACT(C36,"SOFTWARE PRODUCT"),EXACT(C36,"MARKETPLACE / INTERMEDIARY"),EXACT(C36,"CONSULTANCY / SERVICE"),EXACT(C36,"AUTHORITY / STANDARD"),EXACT(C36,"IN-HOUSE / DO NOTHING")),COUNTIFS(EVIDENCE_PACKET!$A$6:$A$205,D36,EVIDENCE_PACKET!$B$6:$B$205,A36,EVIDENCE_PACKET!$C$6:$C$205,"BUYER",EVIDENCE_PACKET!$Q$6:$Q$205,"VALID")=1,COUNTIFS(EVIDENCE_PACKET!$A$6:$A$205,E36,EVIDENCE_PACKET!$B$6:$B$205,A36,EVIDENCE_PACKET!$C$6:$C$205,"MATERIAL JOB",EVIDENCE_PACKET!$Q$6:$Q$205,"VALID")=1,COUNTIFS(EVIDENCE_PACKET!$A$6:$A$205,F36,EVIDENCE_PACKET!$B$6:$B$205,A36,EVIDENCE_PACKET!$C$6:$C$205,"BUYING STAGE",EVIDENCE_PACKET!$Q$6:$Q$205,"VALID")=1,COUNTIFS(EVIDENCE_PACKET!$A$6:$A$205,G36,EVIDENCE_PACKET!$B$6:$B$205,A36,EVIDENCE_PACKET!$C$6:$C$205,"IMPLEMENTATION",EVIDENCE_PACKET!$Q$6:$Q$205,"VALID")=1,COUNTIFS(EVIDENCE_PACKET!$A$6:$A$205,H36,EVIDENCE_PACKET!$B$6:$B$205,A36,EVIDENCE_PACKET!$C$6:$C$205,"SECURITY / PROCUREMENT",EVIDENCE_PACKET!$Q$6:$Q$205,"VALID")=1,COUNTIFS(EVIDENCE_PACKET!$A$6:$A$205,I36,EVIDENCE_PACKET!$B$6:$B$205,A36,EVIDENCE_PACKET!$C$6:$C$205,"SWITCHING / EXIT",EVIDENCE_PACKET!$Q$6:$Q$205,"VALID")=1,COUNTIF(D36:I36,D36)=1,COUNTIF(D36:I36,E36)=1,COUNTIF(D36:I36,F36)=1,COUNTIF(D36:I36,G36)=1,COUNTIF(D36:I36,H36)=1,COUNTIF(D36:I36,I36)=1,J36&lt;&gt;""),"VALID","INVALID - CONTROL / EVIDENCE")))</x:f>
      </x:c>
      <x:c r="L36" s="25" t="str">
        <x:f>IF(A36="","",IF(K36&lt;&gt;"VALID","BLOCKED",IF(AND(INDEX(EVIDENCE_PACKET!$F$6:$F$205,MATCH(D36,EVIDENCE_PACKET!$A$6:$A$205,0))="OBSERVED",INDEX(EVIDENCE_PACKET!$G$6:$G$205,MATCH(D36,EVIDENCE_PACKET!$A$6:$A$205,0))="CURRENT",INDEX(EVIDENCE_PACKET!$F$6:$F$205,MATCH(E36,EVIDENCE_PACKET!$A$6:$A$205,0))="OBSERVED",INDEX(EVIDENCE_PACKET!$G$6:$G$205,MATCH(E36,EVIDENCE_PACKET!$A$6:$A$205,0))="CURRENT",INDEX(EVIDENCE_PACKET!$F$6:$F$205,MATCH(F36,EVIDENCE_PACKET!$A$6:$A$205,0))="OBSERVED",INDEX(EVIDENCE_PACKET!$G$6:$G$205,MATCH(F36,EVIDENCE_PACKET!$A$6:$A$205,0))="CURRENT",INDEX(EVIDENCE_PACKET!$F$6:$F$205,MATCH(G36,EVIDENCE_PACKET!$A$6:$A$205,0))="OBSERVED",INDEX(EVIDENCE_PACKET!$G$6:$G$205,MATCH(G36,EVIDENCE_PACKET!$A$6:$A$205,0))="CURRENT",INDEX(EVIDENCE_PACKET!$F$6:$F$205,MATCH(H36,EVIDENCE_PACKET!$A$6:$A$205,0))="OBSERVED",INDEX(EVIDENCE_PACKET!$G$6:$G$205,MATCH(H36,EVIDENCE_PACKET!$A$6:$A$205,0))="CURRENT",INDEX(EVIDENCE_PACKET!$F$6:$F$205,MATCH(I36,EVIDENCE_PACKET!$A$6:$A$205,0))="OBSERVED",INDEX(EVIDENCE_PACKET!$G$6:$G$205,MATCH(I36,EVIDENCE_PACKET!$A$6:$A$205,0))="CURRENT"),"READY","UNRESOLVED")))</x:f>
      </x:c>
      <x:c r="M36" s="25" t="str">
        <x:f>IF(A36="","",IF(K36&lt;&gt;"VALID","BLOCKED",INDEX(EVIDENCE_PACKET!$H$6:$H$205,MATCH(D36,EVIDENCE_PACKET!$A$6:$A$205,0))))</x:f>
      </x:c>
      <x:c r="N36" s="25" t="str">
        <x:f>IF(A36="","",IF(K36&lt;&gt;"VALID","BLOCKED",INDEX(EVIDENCE_PACKET!$H$6:$H$205,MATCH(E36,EVIDENCE_PACKET!$A$6:$A$205,0))))</x:f>
      </x:c>
      <x:c r="O36" s="25" t="str">
        <x:f>IF(A36="","",IF(K36&lt;&gt;"VALID","BLOCKED",INDEX(EVIDENCE_PACKET!$H$6:$H$205,MATCH(F36,EVIDENCE_PACKET!$A$6:$A$205,0))))</x:f>
      </x:c>
      <x:c r="P36" s="25" t="str">
        <x:f>IF(A36="","",IF(K36&lt;&gt;"VALID","BLOCKED",INDEX(EVIDENCE_PACKET!$H$6:$H$205,MATCH(G36,EVIDENCE_PACKET!$A$6:$A$205,0))))</x:f>
      </x:c>
      <x:c r="Q36" s="25" t="str">
        <x:f>IF(A36="","",IF(K36&lt;&gt;"VALID","BLOCKED",INDEX(EVIDENCE_PACKET!$H$6:$H$205,MATCH(H36,EVIDENCE_PACKET!$A$6:$A$205,0))))</x:f>
      </x:c>
      <x:c r="R36" s="25" t="str">
        <x:f>IF(A36="","",IF(K36&lt;&gt;"VALID","BLOCKED",INDEX(EVIDENCE_PACKET!$H$6:$H$205,MATCH(I36,EVIDENCE_PACKET!$A$6:$A$205,0))))</x:f>
      </x:c>
      <x:c r="S36" s="25" t="str">
        <x:f>IF(A36="","",IF(K36&lt;&gt;"VALID","BLOCKED",IF(W36&lt;&gt;"SOFTWARE",W36,IF(L36&lt;&gt;"READY","UNRESOLVED",IF(X36="NO","EXCLUDE DIRECT",IF(X36="UNKNOWN","UNRESOLVED",IF(X36="ADJACENT","ADJACENT",IF(Y36="NO","EXCLUDE DIRECT",IF(Y36="UNKNOWN","UNRESOLVED",IF(Y36="MATCH","DIRECT COMPETITOR","CONDITIONAL DIRECT"))))))))))</x:f>
      </x:c>
      <x:c r="T36" s="25" t="str">
        <x:f>IF(A36="","",IF(OR(K36&lt;&gt;"VALID",S36="BLOCKED"),"BLOCKED",IF(AND(OR(S36="DIRECT COMPETITOR",S36="CONDITIONAL DIRECT"),COUNTIFS(CONFLICTS!$B$6:$B$205,A36,CONFLICTS!$H$6:$H$205,"YES",CONFLICTS!$I$6:$I$205,"OPEN",CONFLICTS!$R$6:$R$205,"VALID")&gt;0),"UNRESOLVED",IF(S36="UNRESOLVED","UNRESOLVED","READY"))))</x:f>
      </x:c>
      <x:c r="U36" s="25" t="str">
        <x:f>IF(A36="","",IF(S36="DIRECT COMPETITOR","Do not infer superiority, market share, win rate or customer outcomes.",IF(S36="CONDITIONAL DIRECT","Do not present replacement as like-for-like until partial/conflicting adoption dimensions are resolved.",IF(S36="ADJACENT","Do not promote feature/integration overlap into direct competition.",IF(S36="SUBSTITUTE / ALTERNATIVE","Do not force a service/internal route into a software-only matrix.",IF(S36="INTERMEDIARY / DISCOVERY","Do not infer product substitutability from visibility.","Do not promote authority/reference material into the commercial set."))))))</x:f>
      </x:c>
      <x:c r="V36" s="25" t="str">
        <x:f>IF(A36="","","Reopen when buyer, job, stage, implementation, security/procurement, switching, pricing/contract or sales evidence changes materially.")</x:f>
      </x:c>
      <x:c r="W36" s="25" t="str">
        <x:f>IF(A36="","",IF(C36="SOFTWARE PRODUCT","SOFTWARE",IF(C36="MARKETPLACE / INTERMEDIARY","INTERMEDIARY / DISCOVERY",IF(C36="AUTHORITY / STANDARD","AUTHORITY / REFERENCE","SUBSTITUTE / ALTERNATIVE"))))</x:f>
      </x:c>
      <x:c r="X36" s="25" t="str">
        <x:f>IF(A36="","",IF(OR(M36="NO",N36="NO",O36="NO"),"NO",IF(OR(M36="UNKNOWN",N36="UNKNOWN",O36="UNKNOWN"),"UNKNOWN",IF(AND(M36="MATCH",N36="MATCH",O36="MATCH"),"CORE MATCH","ADJACENT"))))</x:f>
      </x:c>
      <x:c r="Y36" s="25" t="str">
        <x:f>IF(A36="","",IF(OR(P36="NO",Q36="NO",R36="NO"),"NO",IF(OR(P36="UNKNOWN",Q36="UNKNOWN",R36="UNKNOWN"),"UNKNOWN",IF(AND(P36="MATCH",Q36="MATCH",R36="MATCH"),"MATCH","PARTIAL"))))</x:f>
      </x:c>
    </x:row>
    <x:row r="37">
      <x:c r="A37" s="21"/>
      <x:c r="B37" s="21"/>
      <x:c r="C37" s="21"/>
      <x:c r="D37" s="21"/>
      <x:c r="E37" s="21"/>
      <x:c r="F37" s="21"/>
      <x:c r="G37" s="21"/>
      <x:c r="H37" s="21"/>
      <x:c r="I37" s="21"/>
      <x:c r="J37" s="21"/>
      <x:c r="K37" s="25" t="str">
        <x:f>IF(A37="","",IF(COUNTIF($A$6:$A$205,A37)&gt;1,"INVALID - DUPLICATE ID",IF(AND(OR(EXACT(C37,"SOFTWARE PRODUCT"),EXACT(C37,"MARKETPLACE / INTERMEDIARY"),EXACT(C37,"CONSULTANCY / SERVICE"),EXACT(C37,"AUTHORITY / STANDARD"),EXACT(C37,"IN-HOUSE / DO NOTHING")),COUNTIFS(EVIDENCE_PACKET!$A$6:$A$205,D37,EVIDENCE_PACKET!$B$6:$B$205,A37,EVIDENCE_PACKET!$C$6:$C$205,"BUYER",EVIDENCE_PACKET!$Q$6:$Q$205,"VALID")=1,COUNTIFS(EVIDENCE_PACKET!$A$6:$A$205,E37,EVIDENCE_PACKET!$B$6:$B$205,A37,EVIDENCE_PACKET!$C$6:$C$205,"MATERIAL JOB",EVIDENCE_PACKET!$Q$6:$Q$205,"VALID")=1,COUNTIFS(EVIDENCE_PACKET!$A$6:$A$205,F37,EVIDENCE_PACKET!$B$6:$B$205,A37,EVIDENCE_PACKET!$C$6:$C$205,"BUYING STAGE",EVIDENCE_PACKET!$Q$6:$Q$205,"VALID")=1,COUNTIFS(EVIDENCE_PACKET!$A$6:$A$205,G37,EVIDENCE_PACKET!$B$6:$B$205,A37,EVIDENCE_PACKET!$C$6:$C$205,"IMPLEMENTATION",EVIDENCE_PACKET!$Q$6:$Q$205,"VALID")=1,COUNTIFS(EVIDENCE_PACKET!$A$6:$A$205,H37,EVIDENCE_PACKET!$B$6:$B$205,A37,EVIDENCE_PACKET!$C$6:$C$205,"SECURITY / PROCUREMENT",EVIDENCE_PACKET!$Q$6:$Q$205,"VALID")=1,COUNTIFS(EVIDENCE_PACKET!$A$6:$A$205,I37,EVIDENCE_PACKET!$B$6:$B$205,A37,EVIDENCE_PACKET!$C$6:$C$205,"SWITCHING / EXIT",EVIDENCE_PACKET!$Q$6:$Q$205,"VALID")=1,COUNTIF(D37:I37,D37)=1,COUNTIF(D37:I37,E37)=1,COUNTIF(D37:I37,F37)=1,COUNTIF(D37:I37,G37)=1,COUNTIF(D37:I37,H37)=1,COUNTIF(D37:I37,I37)=1,J37&lt;&gt;""),"VALID","INVALID - CONTROL / EVIDENCE")))</x:f>
      </x:c>
      <x:c r="L37" s="25" t="str">
        <x:f>IF(A37="","",IF(K37&lt;&gt;"VALID","BLOCKED",IF(AND(INDEX(EVIDENCE_PACKET!$F$6:$F$205,MATCH(D37,EVIDENCE_PACKET!$A$6:$A$205,0))="OBSERVED",INDEX(EVIDENCE_PACKET!$G$6:$G$205,MATCH(D37,EVIDENCE_PACKET!$A$6:$A$205,0))="CURRENT",INDEX(EVIDENCE_PACKET!$F$6:$F$205,MATCH(E37,EVIDENCE_PACKET!$A$6:$A$205,0))="OBSERVED",INDEX(EVIDENCE_PACKET!$G$6:$G$205,MATCH(E37,EVIDENCE_PACKET!$A$6:$A$205,0))="CURRENT",INDEX(EVIDENCE_PACKET!$F$6:$F$205,MATCH(F37,EVIDENCE_PACKET!$A$6:$A$205,0))="OBSERVED",INDEX(EVIDENCE_PACKET!$G$6:$G$205,MATCH(F37,EVIDENCE_PACKET!$A$6:$A$205,0))="CURRENT",INDEX(EVIDENCE_PACKET!$F$6:$F$205,MATCH(G37,EVIDENCE_PACKET!$A$6:$A$205,0))="OBSERVED",INDEX(EVIDENCE_PACKET!$G$6:$G$205,MATCH(G37,EVIDENCE_PACKET!$A$6:$A$205,0))="CURRENT",INDEX(EVIDENCE_PACKET!$F$6:$F$205,MATCH(H37,EVIDENCE_PACKET!$A$6:$A$205,0))="OBSERVED",INDEX(EVIDENCE_PACKET!$G$6:$G$205,MATCH(H37,EVIDENCE_PACKET!$A$6:$A$205,0))="CURRENT",INDEX(EVIDENCE_PACKET!$F$6:$F$205,MATCH(I37,EVIDENCE_PACKET!$A$6:$A$205,0))="OBSERVED",INDEX(EVIDENCE_PACKET!$G$6:$G$205,MATCH(I37,EVIDENCE_PACKET!$A$6:$A$205,0))="CURRENT"),"READY","UNRESOLVED")))</x:f>
      </x:c>
      <x:c r="M37" s="25" t="str">
        <x:f>IF(A37="","",IF(K37&lt;&gt;"VALID","BLOCKED",INDEX(EVIDENCE_PACKET!$H$6:$H$205,MATCH(D37,EVIDENCE_PACKET!$A$6:$A$205,0))))</x:f>
      </x:c>
      <x:c r="N37" s="25" t="str">
        <x:f>IF(A37="","",IF(K37&lt;&gt;"VALID","BLOCKED",INDEX(EVIDENCE_PACKET!$H$6:$H$205,MATCH(E37,EVIDENCE_PACKET!$A$6:$A$205,0))))</x:f>
      </x:c>
      <x:c r="O37" s="25" t="str">
        <x:f>IF(A37="","",IF(K37&lt;&gt;"VALID","BLOCKED",INDEX(EVIDENCE_PACKET!$H$6:$H$205,MATCH(F37,EVIDENCE_PACKET!$A$6:$A$205,0))))</x:f>
      </x:c>
      <x:c r="P37" s="25" t="str">
        <x:f>IF(A37="","",IF(K37&lt;&gt;"VALID","BLOCKED",INDEX(EVIDENCE_PACKET!$H$6:$H$205,MATCH(G37,EVIDENCE_PACKET!$A$6:$A$205,0))))</x:f>
      </x:c>
      <x:c r="Q37" s="25" t="str">
        <x:f>IF(A37="","",IF(K37&lt;&gt;"VALID","BLOCKED",INDEX(EVIDENCE_PACKET!$H$6:$H$205,MATCH(H37,EVIDENCE_PACKET!$A$6:$A$205,0))))</x:f>
      </x:c>
      <x:c r="R37" s="25" t="str">
        <x:f>IF(A37="","",IF(K37&lt;&gt;"VALID","BLOCKED",INDEX(EVIDENCE_PACKET!$H$6:$H$205,MATCH(I37,EVIDENCE_PACKET!$A$6:$A$205,0))))</x:f>
      </x:c>
      <x:c r="S37" s="25" t="str">
        <x:f>IF(A37="","",IF(K37&lt;&gt;"VALID","BLOCKED",IF(W37&lt;&gt;"SOFTWARE",W37,IF(L37&lt;&gt;"READY","UNRESOLVED",IF(X37="NO","EXCLUDE DIRECT",IF(X37="UNKNOWN","UNRESOLVED",IF(X37="ADJACENT","ADJACENT",IF(Y37="NO","EXCLUDE DIRECT",IF(Y37="UNKNOWN","UNRESOLVED",IF(Y37="MATCH","DIRECT COMPETITOR","CONDITIONAL DIRECT"))))))))))</x:f>
      </x:c>
      <x:c r="T37" s="25" t="str">
        <x:f>IF(A37="","",IF(OR(K37&lt;&gt;"VALID",S37="BLOCKED"),"BLOCKED",IF(AND(OR(S37="DIRECT COMPETITOR",S37="CONDITIONAL DIRECT"),COUNTIFS(CONFLICTS!$B$6:$B$205,A37,CONFLICTS!$H$6:$H$205,"YES",CONFLICTS!$I$6:$I$205,"OPEN",CONFLICTS!$R$6:$R$205,"VALID")&gt;0),"UNRESOLVED",IF(S37="UNRESOLVED","UNRESOLVED","READY"))))</x:f>
      </x:c>
      <x:c r="U37" s="25" t="str">
        <x:f>IF(A37="","",IF(S37="DIRECT COMPETITOR","Do not infer superiority, market share, win rate or customer outcomes.",IF(S37="CONDITIONAL DIRECT","Do not present replacement as like-for-like until partial/conflicting adoption dimensions are resolved.",IF(S37="ADJACENT","Do not promote feature/integration overlap into direct competition.",IF(S37="SUBSTITUTE / ALTERNATIVE","Do not force a service/internal route into a software-only matrix.",IF(S37="INTERMEDIARY / DISCOVERY","Do not infer product substitutability from visibility.","Do not promote authority/reference material into the commercial set."))))))</x:f>
      </x:c>
      <x:c r="V37" s="25" t="str">
        <x:f>IF(A37="","","Reopen when buyer, job, stage, implementation, security/procurement, switching, pricing/contract or sales evidence changes materially.")</x:f>
      </x:c>
      <x:c r="W37" s="25" t="str">
        <x:f>IF(A37="","",IF(C37="SOFTWARE PRODUCT","SOFTWARE",IF(C37="MARKETPLACE / INTERMEDIARY","INTERMEDIARY / DISCOVERY",IF(C37="AUTHORITY / STANDARD","AUTHORITY / REFERENCE","SUBSTITUTE / ALTERNATIVE"))))</x:f>
      </x:c>
      <x:c r="X37" s="25" t="str">
        <x:f>IF(A37="","",IF(OR(M37="NO",N37="NO",O37="NO"),"NO",IF(OR(M37="UNKNOWN",N37="UNKNOWN",O37="UNKNOWN"),"UNKNOWN",IF(AND(M37="MATCH",N37="MATCH",O37="MATCH"),"CORE MATCH","ADJACENT"))))</x:f>
      </x:c>
      <x:c r="Y37" s="25" t="str">
        <x:f>IF(A37="","",IF(OR(P37="NO",Q37="NO",R37="NO"),"NO",IF(OR(P37="UNKNOWN",Q37="UNKNOWN",R37="UNKNOWN"),"UNKNOWN",IF(AND(P37="MATCH",Q37="MATCH",R37="MATCH"),"MATCH","PARTIAL"))))</x:f>
      </x:c>
    </x:row>
    <x:row r="38">
      <x:c r="A38" s="21"/>
      <x:c r="B38" s="21"/>
      <x:c r="C38" s="21"/>
      <x:c r="D38" s="21"/>
      <x:c r="E38" s="21"/>
      <x:c r="F38" s="21"/>
      <x:c r="G38" s="21"/>
      <x:c r="H38" s="21"/>
      <x:c r="I38" s="21"/>
      <x:c r="J38" s="21"/>
      <x:c r="K38" s="25" t="str">
        <x:f>IF(A38="","",IF(COUNTIF($A$6:$A$205,A38)&gt;1,"INVALID - DUPLICATE ID",IF(AND(OR(EXACT(C38,"SOFTWARE PRODUCT"),EXACT(C38,"MARKETPLACE / INTERMEDIARY"),EXACT(C38,"CONSULTANCY / SERVICE"),EXACT(C38,"AUTHORITY / STANDARD"),EXACT(C38,"IN-HOUSE / DO NOTHING")),COUNTIFS(EVIDENCE_PACKET!$A$6:$A$205,D38,EVIDENCE_PACKET!$B$6:$B$205,A38,EVIDENCE_PACKET!$C$6:$C$205,"BUYER",EVIDENCE_PACKET!$Q$6:$Q$205,"VALID")=1,COUNTIFS(EVIDENCE_PACKET!$A$6:$A$205,E38,EVIDENCE_PACKET!$B$6:$B$205,A38,EVIDENCE_PACKET!$C$6:$C$205,"MATERIAL JOB",EVIDENCE_PACKET!$Q$6:$Q$205,"VALID")=1,COUNTIFS(EVIDENCE_PACKET!$A$6:$A$205,F38,EVIDENCE_PACKET!$B$6:$B$205,A38,EVIDENCE_PACKET!$C$6:$C$205,"BUYING STAGE",EVIDENCE_PACKET!$Q$6:$Q$205,"VALID")=1,COUNTIFS(EVIDENCE_PACKET!$A$6:$A$205,G38,EVIDENCE_PACKET!$B$6:$B$205,A38,EVIDENCE_PACKET!$C$6:$C$205,"IMPLEMENTATION",EVIDENCE_PACKET!$Q$6:$Q$205,"VALID")=1,COUNTIFS(EVIDENCE_PACKET!$A$6:$A$205,H38,EVIDENCE_PACKET!$B$6:$B$205,A38,EVIDENCE_PACKET!$C$6:$C$205,"SECURITY / PROCUREMENT",EVIDENCE_PACKET!$Q$6:$Q$205,"VALID")=1,COUNTIFS(EVIDENCE_PACKET!$A$6:$A$205,I38,EVIDENCE_PACKET!$B$6:$B$205,A38,EVIDENCE_PACKET!$C$6:$C$205,"SWITCHING / EXIT",EVIDENCE_PACKET!$Q$6:$Q$205,"VALID")=1,COUNTIF(D38:I38,D38)=1,COUNTIF(D38:I38,E38)=1,COUNTIF(D38:I38,F38)=1,COUNTIF(D38:I38,G38)=1,COUNTIF(D38:I38,H38)=1,COUNTIF(D38:I38,I38)=1,J38&lt;&gt;""),"VALID","INVALID - CONTROL / EVIDENCE")))</x:f>
      </x:c>
      <x:c r="L38" s="25" t="str">
        <x:f>IF(A38="","",IF(K38&lt;&gt;"VALID","BLOCKED",IF(AND(INDEX(EVIDENCE_PACKET!$F$6:$F$205,MATCH(D38,EVIDENCE_PACKET!$A$6:$A$205,0))="OBSERVED",INDEX(EVIDENCE_PACKET!$G$6:$G$205,MATCH(D38,EVIDENCE_PACKET!$A$6:$A$205,0))="CURRENT",INDEX(EVIDENCE_PACKET!$F$6:$F$205,MATCH(E38,EVIDENCE_PACKET!$A$6:$A$205,0))="OBSERVED",INDEX(EVIDENCE_PACKET!$G$6:$G$205,MATCH(E38,EVIDENCE_PACKET!$A$6:$A$205,0))="CURRENT",INDEX(EVIDENCE_PACKET!$F$6:$F$205,MATCH(F38,EVIDENCE_PACKET!$A$6:$A$205,0))="OBSERVED",INDEX(EVIDENCE_PACKET!$G$6:$G$205,MATCH(F38,EVIDENCE_PACKET!$A$6:$A$205,0))="CURRENT",INDEX(EVIDENCE_PACKET!$F$6:$F$205,MATCH(G38,EVIDENCE_PACKET!$A$6:$A$205,0))="OBSERVED",INDEX(EVIDENCE_PACKET!$G$6:$G$205,MATCH(G38,EVIDENCE_PACKET!$A$6:$A$205,0))="CURRENT",INDEX(EVIDENCE_PACKET!$F$6:$F$205,MATCH(H38,EVIDENCE_PACKET!$A$6:$A$205,0))="OBSERVED",INDEX(EVIDENCE_PACKET!$G$6:$G$205,MATCH(H38,EVIDENCE_PACKET!$A$6:$A$205,0))="CURRENT",INDEX(EVIDENCE_PACKET!$F$6:$F$205,MATCH(I38,EVIDENCE_PACKET!$A$6:$A$205,0))="OBSERVED",INDEX(EVIDENCE_PACKET!$G$6:$G$205,MATCH(I38,EVIDENCE_PACKET!$A$6:$A$205,0))="CURRENT"),"READY","UNRESOLVED")))</x:f>
      </x:c>
      <x:c r="M38" s="25" t="str">
        <x:f>IF(A38="","",IF(K38&lt;&gt;"VALID","BLOCKED",INDEX(EVIDENCE_PACKET!$H$6:$H$205,MATCH(D38,EVIDENCE_PACKET!$A$6:$A$205,0))))</x:f>
      </x:c>
      <x:c r="N38" s="25" t="str">
        <x:f>IF(A38="","",IF(K38&lt;&gt;"VALID","BLOCKED",INDEX(EVIDENCE_PACKET!$H$6:$H$205,MATCH(E38,EVIDENCE_PACKET!$A$6:$A$205,0))))</x:f>
      </x:c>
      <x:c r="O38" s="25" t="str">
        <x:f>IF(A38="","",IF(K38&lt;&gt;"VALID","BLOCKED",INDEX(EVIDENCE_PACKET!$H$6:$H$205,MATCH(F38,EVIDENCE_PACKET!$A$6:$A$205,0))))</x:f>
      </x:c>
      <x:c r="P38" s="25" t="str">
        <x:f>IF(A38="","",IF(K38&lt;&gt;"VALID","BLOCKED",INDEX(EVIDENCE_PACKET!$H$6:$H$205,MATCH(G38,EVIDENCE_PACKET!$A$6:$A$205,0))))</x:f>
      </x:c>
      <x:c r="Q38" s="25" t="str">
        <x:f>IF(A38="","",IF(K38&lt;&gt;"VALID","BLOCKED",INDEX(EVIDENCE_PACKET!$H$6:$H$205,MATCH(H38,EVIDENCE_PACKET!$A$6:$A$205,0))))</x:f>
      </x:c>
      <x:c r="R38" s="25" t="str">
        <x:f>IF(A38="","",IF(K38&lt;&gt;"VALID","BLOCKED",INDEX(EVIDENCE_PACKET!$H$6:$H$205,MATCH(I38,EVIDENCE_PACKET!$A$6:$A$205,0))))</x:f>
      </x:c>
      <x:c r="S38" s="25" t="str">
        <x:f>IF(A38="","",IF(K38&lt;&gt;"VALID","BLOCKED",IF(W38&lt;&gt;"SOFTWARE",W38,IF(L38&lt;&gt;"READY","UNRESOLVED",IF(X38="NO","EXCLUDE DIRECT",IF(X38="UNKNOWN","UNRESOLVED",IF(X38="ADJACENT","ADJACENT",IF(Y38="NO","EXCLUDE DIRECT",IF(Y38="UNKNOWN","UNRESOLVED",IF(Y38="MATCH","DIRECT COMPETITOR","CONDITIONAL DIRECT"))))))))))</x:f>
      </x:c>
      <x:c r="T38" s="25" t="str">
        <x:f>IF(A38="","",IF(OR(K38&lt;&gt;"VALID",S38="BLOCKED"),"BLOCKED",IF(AND(OR(S38="DIRECT COMPETITOR",S38="CONDITIONAL DIRECT"),COUNTIFS(CONFLICTS!$B$6:$B$205,A38,CONFLICTS!$H$6:$H$205,"YES",CONFLICTS!$I$6:$I$205,"OPEN",CONFLICTS!$R$6:$R$205,"VALID")&gt;0),"UNRESOLVED",IF(S38="UNRESOLVED","UNRESOLVED","READY"))))</x:f>
      </x:c>
      <x:c r="U38" s="25" t="str">
        <x:f>IF(A38="","",IF(S38="DIRECT COMPETITOR","Do not infer superiority, market share, win rate or customer outcomes.",IF(S38="CONDITIONAL DIRECT","Do not present replacement as like-for-like until partial/conflicting adoption dimensions are resolved.",IF(S38="ADJACENT","Do not promote feature/integration overlap into direct competition.",IF(S38="SUBSTITUTE / ALTERNATIVE","Do not force a service/internal route into a software-only matrix.",IF(S38="INTERMEDIARY / DISCOVERY","Do not infer product substitutability from visibility.","Do not promote authority/reference material into the commercial set."))))))</x:f>
      </x:c>
      <x:c r="V38" s="25" t="str">
        <x:f>IF(A38="","","Reopen when buyer, job, stage, implementation, security/procurement, switching, pricing/contract or sales evidence changes materially.")</x:f>
      </x:c>
      <x:c r="W38" s="25" t="str">
        <x:f>IF(A38="","",IF(C38="SOFTWARE PRODUCT","SOFTWARE",IF(C38="MARKETPLACE / INTERMEDIARY","INTERMEDIARY / DISCOVERY",IF(C38="AUTHORITY / STANDARD","AUTHORITY / REFERENCE","SUBSTITUTE / ALTERNATIVE"))))</x:f>
      </x:c>
      <x:c r="X38" s="25" t="str">
        <x:f>IF(A38="","",IF(OR(M38="NO",N38="NO",O38="NO"),"NO",IF(OR(M38="UNKNOWN",N38="UNKNOWN",O38="UNKNOWN"),"UNKNOWN",IF(AND(M38="MATCH",N38="MATCH",O38="MATCH"),"CORE MATCH","ADJACENT"))))</x:f>
      </x:c>
      <x:c r="Y38" s="25" t="str">
        <x:f>IF(A38="","",IF(OR(P38="NO",Q38="NO",R38="NO"),"NO",IF(OR(P38="UNKNOWN",Q38="UNKNOWN",R38="UNKNOWN"),"UNKNOWN",IF(AND(P38="MATCH",Q38="MATCH",R38="MATCH"),"MATCH","PARTIAL"))))</x:f>
      </x:c>
    </x:row>
    <x:row r="39">
      <x:c r="A39" s="21"/>
      <x:c r="B39" s="21"/>
      <x:c r="C39" s="21"/>
      <x:c r="D39" s="21"/>
      <x:c r="E39" s="21"/>
      <x:c r="F39" s="21"/>
      <x:c r="G39" s="21"/>
      <x:c r="H39" s="21"/>
      <x:c r="I39" s="21"/>
      <x:c r="J39" s="21"/>
      <x:c r="K39" s="25" t="str">
        <x:f>IF(A39="","",IF(COUNTIF($A$6:$A$205,A39)&gt;1,"INVALID - DUPLICATE ID",IF(AND(OR(EXACT(C39,"SOFTWARE PRODUCT"),EXACT(C39,"MARKETPLACE / INTERMEDIARY"),EXACT(C39,"CONSULTANCY / SERVICE"),EXACT(C39,"AUTHORITY / STANDARD"),EXACT(C39,"IN-HOUSE / DO NOTHING")),COUNTIFS(EVIDENCE_PACKET!$A$6:$A$205,D39,EVIDENCE_PACKET!$B$6:$B$205,A39,EVIDENCE_PACKET!$C$6:$C$205,"BUYER",EVIDENCE_PACKET!$Q$6:$Q$205,"VALID")=1,COUNTIFS(EVIDENCE_PACKET!$A$6:$A$205,E39,EVIDENCE_PACKET!$B$6:$B$205,A39,EVIDENCE_PACKET!$C$6:$C$205,"MATERIAL JOB",EVIDENCE_PACKET!$Q$6:$Q$205,"VALID")=1,COUNTIFS(EVIDENCE_PACKET!$A$6:$A$205,F39,EVIDENCE_PACKET!$B$6:$B$205,A39,EVIDENCE_PACKET!$C$6:$C$205,"BUYING STAGE",EVIDENCE_PACKET!$Q$6:$Q$205,"VALID")=1,COUNTIFS(EVIDENCE_PACKET!$A$6:$A$205,G39,EVIDENCE_PACKET!$B$6:$B$205,A39,EVIDENCE_PACKET!$C$6:$C$205,"IMPLEMENTATION",EVIDENCE_PACKET!$Q$6:$Q$205,"VALID")=1,COUNTIFS(EVIDENCE_PACKET!$A$6:$A$205,H39,EVIDENCE_PACKET!$B$6:$B$205,A39,EVIDENCE_PACKET!$C$6:$C$205,"SECURITY / PROCUREMENT",EVIDENCE_PACKET!$Q$6:$Q$205,"VALID")=1,COUNTIFS(EVIDENCE_PACKET!$A$6:$A$205,I39,EVIDENCE_PACKET!$B$6:$B$205,A39,EVIDENCE_PACKET!$C$6:$C$205,"SWITCHING / EXIT",EVIDENCE_PACKET!$Q$6:$Q$205,"VALID")=1,COUNTIF(D39:I39,D39)=1,COUNTIF(D39:I39,E39)=1,COUNTIF(D39:I39,F39)=1,COUNTIF(D39:I39,G39)=1,COUNTIF(D39:I39,H39)=1,COUNTIF(D39:I39,I39)=1,J39&lt;&gt;""),"VALID","INVALID - CONTROL / EVIDENCE")))</x:f>
      </x:c>
      <x:c r="L39" s="25" t="str">
        <x:f>IF(A39="","",IF(K39&lt;&gt;"VALID","BLOCKED",IF(AND(INDEX(EVIDENCE_PACKET!$F$6:$F$205,MATCH(D39,EVIDENCE_PACKET!$A$6:$A$205,0))="OBSERVED",INDEX(EVIDENCE_PACKET!$G$6:$G$205,MATCH(D39,EVIDENCE_PACKET!$A$6:$A$205,0))="CURRENT",INDEX(EVIDENCE_PACKET!$F$6:$F$205,MATCH(E39,EVIDENCE_PACKET!$A$6:$A$205,0))="OBSERVED",INDEX(EVIDENCE_PACKET!$G$6:$G$205,MATCH(E39,EVIDENCE_PACKET!$A$6:$A$205,0))="CURRENT",INDEX(EVIDENCE_PACKET!$F$6:$F$205,MATCH(F39,EVIDENCE_PACKET!$A$6:$A$205,0))="OBSERVED",INDEX(EVIDENCE_PACKET!$G$6:$G$205,MATCH(F39,EVIDENCE_PACKET!$A$6:$A$205,0))="CURRENT",INDEX(EVIDENCE_PACKET!$F$6:$F$205,MATCH(G39,EVIDENCE_PACKET!$A$6:$A$205,0))="OBSERVED",INDEX(EVIDENCE_PACKET!$G$6:$G$205,MATCH(G39,EVIDENCE_PACKET!$A$6:$A$205,0))="CURRENT",INDEX(EVIDENCE_PACKET!$F$6:$F$205,MATCH(H39,EVIDENCE_PACKET!$A$6:$A$205,0))="OBSERVED",INDEX(EVIDENCE_PACKET!$G$6:$G$205,MATCH(H39,EVIDENCE_PACKET!$A$6:$A$205,0))="CURRENT",INDEX(EVIDENCE_PACKET!$F$6:$F$205,MATCH(I39,EVIDENCE_PACKET!$A$6:$A$205,0))="OBSERVED",INDEX(EVIDENCE_PACKET!$G$6:$G$205,MATCH(I39,EVIDENCE_PACKET!$A$6:$A$205,0))="CURRENT"),"READY","UNRESOLVED")))</x:f>
      </x:c>
      <x:c r="M39" s="25" t="str">
        <x:f>IF(A39="","",IF(K39&lt;&gt;"VALID","BLOCKED",INDEX(EVIDENCE_PACKET!$H$6:$H$205,MATCH(D39,EVIDENCE_PACKET!$A$6:$A$205,0))))</x:f>
      </x:c>
      <x:c r="N39" s="25" t="str">
        <x:f>IF(A39="","",IF(K39&lt;&gt;"VALID","BLOCKED",INDEX(EVIDENCE_PACKET!$H$6:$H$205,MATCH(E39,EVIDENCE_PACKET!$A$6:$A$205,0))))</x:f>
      </x:c>
      <x:c r="O39" s="25" t="str">
        <x:f>IF(A39="","",IF(K39&lt;&gt;"VALID","BLOCKED",INDEX(EVIDENCE_PACKET!$H$6:$H$205,MATCH(F39,EVIDENCE_PACKET!$A$6:$A$205,0))))</x:f>
      </x:c>
      <x:c r="P39" s="25" t="str">
        <x:f>IF(A39="","",IF(K39&lt;&gt;"VALID","BLOCKED",INDEX(EVIDENCE_PACKET!$H$6:$H$205,MATCH(G39,EVIDENCE_PACKET!$A$6:$A$205,0))))</x:f>
      </x:c>
      <x:c r="Q39" s="25" t="str">
        <x:f>IF(A39="","",IF(K39&lt;&gt;"VALID","BLOCKED",INDEX(EVIDENCE_PACKET!$H$6:$H$205,MATCH(H39,EVIDENCE_PACKET!$A$6:$A$205,0))))</x:f>
      </x:c>
      <x:c r="R39" s="25" t="str">
        <x:f>IF(A39="","",IF(K39&lt;&gt;"VALID","BLOCKED",INDEX(EVIDENCE_PACKET!$H$6:$H$205,MATCH(I39,EVIDENCE_PACKET!$A$6:$A$205,0))))</x:f>
      </x:c>
      <x:c r="S39" s="25" t="str">
        <x:f>IF(A39="","",IF(K39&lt;&gt;"VALID","BLOCKED",IF(W39&lt;&gt;"SOFTWARE",W39,IF(L39&lt;&gt;"READY","UNRESOLVED",IF(X39="NO","EXCLUDE DIRECT",IF(X39="UNKNOWN","UNRESOLVED",IF(X39="ADJACENT","ADJACENT",IF(Y39="NO","EXCLUDE DIRECT",IF(Y39="UNKNOWN","UNRESOLVED",IF(Y39="MATCH","DIRECT COMPETITOR","CONDITIONAL DIRECT"))))))))))</x:f>
      </x:c>
      <x:c r="T39" s="25" t="str">
        <x:f>IF(A39="","",IF(OR(K39&lt;&gt;"VALID",S39="BLOCKED"),"BLOCKED",IF(AND(OR(S39="DIRECT COMPETITOR",S39="CONDITIONAL DIRECT"),COUNTIFS(CONFLICTS!$B$6:$B$205,A39,CONFLICTS!$H$6:$H$205,"YES",CONFLICTS!$I$6:$I$205,"OPEN",CONFLICTS!$R$6:$R$205,"VALID")&gt;0),"UNRESOLVED",IF(S39="UNRESOLVED","UNRESOLVED","READY"))))</x:f>
      </x:c>
      <x:c r="U39" s="25" t="str">
        <x:f>IF(A39="","",IF(S39="DIRECT COMPETITOR","Do not infer superiority, market share, win rate or customer outcomes.",IF(S39="CONDITIONAL DIRECT","Do not present replacement as like-for-like until partial/conflicting adoption dimensions are resolved.",IF(S39="ADJACENT","Do not promote feature/integration overlap into direct competition.",IF(S39="SUBSTITUTE / ALTERNATIVE","Do not force a service/internal route into a software-only matrix.",IF(S39="INTERMEDIARY / DISCOVERY","Do not infer product substitutability from visibility.","Do not promote authority/reference material into the commercial set."))))))</x:f>
      </x:c>
      <x:c r="V39" s="25" t="str">
        <x:f>IF(A39="","","Reopen when buyer, job, stage, implementation, security/procurement, switching, pricing/contract or sales evidence changes materially.")</x:f>
      </x:c>
      <x:c r="W39" s="25" t="str">
        <x:f>IF(A39="","",IF(C39="SOFTWARE PRODUCT","SOFTWARE",IF(C39="MARKETPLACE / INTERMEDIARY","INTERMEDIARY / DISCOVERY",IF(C39="AUTHORITY / STANDARD","AUTHORITY / REFERENCE","SUBSTITUTE / ALTERNATIVE"))))</x:f>
      </x:c>
      <x:c r="X39" s="25" t="str">
        <x:f>IF(A39="","",IF(OR(M39="NO",N39="NO",O39="NO"),"NO",IF(OR(M39="UNKNOWN",N39="UNKNOWN",O39="UNKNOWN"),"UNKNOWN",IF(AND(M39="MATCH",N39="MATCH",O39="MATCH"),"CORE MATCH","ADJACENT"))))</x:f>
      </x:c>
      <x:c r="Y39" s="25" t="str">
        <x:f>IF(A39="","",IF(OR(P39="NO",Q39="NO",R39="NO"),"NO",IF(OR(P39="UNKNOWN",Q39="UNKNOWN",R39="UNKNOWN"),"UNKNOWN",IF(AND(P39="MATCH",Q39="MATCH",R39="MATCH"),"MATCH","PARTIAL"))))</x:f>
      </x:c>
    </x:row>
    <x:row r="40">
      <x:c r="A40" s="21"/>
      <x:c r="B40" s="21"/>
      <x:c r="C40" s="21"/>
      <x:c r="D40" s="21"/>
      <x:c r="E40" s="21"/>
      <x:c r="F40" s="21"/>
      <x:c r="G40" s="21"/>
      <x:c r="H40" s="21"/>
      <x:c r="I40" s="21"/>
      <x:c r="J40" s="21"/>
      <x:c r="K40" s="25" t="str">
        <x:f>IF(A40="","",IF(COUNTIF($A$6:$A$205,A40)&gt;1,"INVALID - DUPLICATE ID",IF(AND(OR(EXACT(C40,"SOFTWARE PRODUCT"),EXACT(C40,"MARKETPLACE / INTERMEDIARY"),EXACT(C40,"CONSULTANCY / SERVICE"),EXACT(C40,"AUTHORITY / STANDARD"),EXACT(C40,"IN-HOUSE / DO NOTHING")),COUNTIFS(EVIDENCE_PACKET!$A$6:$A$205,D40,EVIDENCE_PACKET!$B$6:$B$205,A40,EVIDENCE_PACKET!$C$6:$C$205,"BUYER",EVIDENCE_PACKET!$Q$6:$Q$205,"VALID")=1,COUNTIFS(EVIDENCE_PACKET!$A$6:$A$205,E40,EVIDENCE_PACKET!$B$6:$B$205,A40,EVIDENCE_PACKET!$C$6:$C$205,"MATERIAL JOB",EVIDENCE_PACKET!$Q$6:$Q$205,"VALID")=1,COUNTIFS(EVIDENCE_PACKET!$A$6:$A$205,F40,EVIDENCE_PACKET!$B$6:$B$205,A40,EVIDENCE_PACKET!$C$6:$C$205,"BUYING STAGE",EVIDENCE_PACKET!$Q$6:$Q$205,"VALID")=1,COUNTIFS(EVIDENCE_PACKET!$A$6:$A$205,G40,EVIDENCE_PACKET!$B$6:$B$205,A40,EVIDENCE_PACKET!$C$6:$C$205,"IMPLEMENTATION",EVIDENCE_PACKET!$Q$6:$Q$205,"VALID")=1,COUNTIFS(EVIDENCE_PACKET!$A$6:$A$205,H40,EVIDENCE_PACKET!$B$6:$B$205,A40,EVIDENCE_PACKET!$C$6:$C$205,"SECURITY / PROCUREMENT",EVIDENCE_PACKET!$Q$6:$Q$205,"VALID")=1,COUNTIFS(EVIDENCE_PACKET!$A$6:$A$205,I40,EVIDENCE_PACKET!$B$6:$B$205,A40,EVIDENCE_PACKET!$C$6:$C$205,"SWITCHING / EXIT",EVIDENCE_PACKET!$Q$6:$Q$205,"VALID")=1,COUNTIF(D40:I40,D40)=1,COUNTIF(D40:I40,E40)=1,COUNTIF(D40:I40,F40)=1,COUNTIF(D40:I40,G40)=1,COUNTIF(D40:I40,H40)=1,COUNTIF(D40:I40,I40)=1,J40&lt;&gt;""),"VALID","INVALID - CONTROL / EVIDENCE")))</x:f>
      </x:c>
      <x:c r="L40" s="25" t="str">
        <x:f>IF(A40="","",IF(K40&lt;&gt;"VALID","BLOCKED",IF(AND(INDEX(EVIDENCE_PACKET!$F$6:$F$205,MATCH(D40,EVIDENCE_PACKET!$A$6:$A$205,0))="OBSERVED",INDEX(EVIDENCE_PACKET!$G$6:$G$205,MATCH(D40,EVIDENCE_PACKET!$A$6:$A$205,0))="CURRENT",INDEX(EVIDENCE_PACKET!$F$6:$F$205,MATCH(E40,EVIDENCE_PACKET!$A$6:$A$205,0))="OBSERVED",INDEX(EVIDENCE_PACKET!$G$6:$G$205,MATCH(E40,EVIDENCE_PACKET!$A$6:$A$205,0))="CURRENT",INDEX(EVIDENCE_PACKET!$F$6:$F$205,MATCH(F40,EVIDENCE_PACKET!$A$6:$A$205,0))="OBSERVED",INDEX(EVIDENCE_PACKET!$G$6:$G$205,MATCH(F40,EVIDENCE_PACKET!$A$6:$A$205,0))="CURRENT",INDEX(EVIDENCE_PACKET!$F$6:$F$205,MATCH(G40,EVIDENCE_PACKET!$A$6:$A$205,0))="OBSERVED",INDEX(EVIDENCE_PACKET!$G$6:$G$205,MATCH(G40,EVIDENCE_PACKET!$A$6:$A$205,0))="CURRENT",INDEX(EVIDENCE_PACKET!$F$6:$F$205,MATCH(H40,EVIDENCE_PACKET!$A$6:$A$205,0))="OBSERVED",INDEX(EVIDENCE_PACKET!$G$6:$G$205,MATCH(H40,EVIDENCE_PACKET!$A$6:$A$205,0))="CURRENT",INDEX(EVIDENCE_PACKET!$F$6:$F$205,MATCH(I40,EVIDENCE_PACKET!$A$6:$A$205,0))="OBSERVED",INDEX(EVIDENCE_PACKET!$G$6:$G$205,MATCH(I40,EVIDENCE_PACKET!$A$6:$A$205,0))="CURRENT"),"READY","UNRESOLVED")))</x:f>
      </x:c>
      <x:c r="M40" s="25" t="str">
        <x:f>IF(A40="","",IF(K40&lt;&gt;"VALID","BLOCKED",INDEX(EVIDENCE_PACKET!$H$6:$H$205,MATCH(D40,EVIDENCE_PACKET!$A$6:$A$205,0))))</x:f>
      </x:c>
      <x:c r="N40" s="25" t="str">
        <x:f>IF(A40="","",IF(K40&lt;&gt;"VALID","BLOCKED",INDEX(EVIDENCE_PACKET!$H$6:$H$205,MATCH(E40,EVIDENCE_PACKET!$A$6:$A$205,0))))</x:f>
      </x:c>
      <x:c r="O40" s="25" t="str">
        <x:f>IF(A40="","",IF(K40&lt;&gt;"VALID","BLOCKED",INDEX(EVIDENCE_PACKET!$H$6:$H$205,MATCH(F40,EVIDENCE_PACKET!$A$6:$A$205,0))))</x:f>
      </x:c>
      <x:c r="P40" s="25" t="str">
        <x:f>IF(A40="","",IF(K40&lt;&gt;"VALID","BLOCKED",INDEX(EVIDENCE_PACKET!$H$6:$H$205,MATCH(G40,EVIDENCE_PACKET!$A$6:$A$205,0))))</x:f>
      </x:c>
      <x:c r="Q40" s="25" t="str">
        <x:f>IF(A40="","",IF(K40&lt;&gt;"VALID","BLOCKED",INDEX(EVIDENCE_PACKET!$H$6:$H$205,MATCH(H40,EVIDENCE_PACKET!$A$6:$A$205,0))))</x:f>
      </x:c>
      <x:c r="R40" s="25" t="str">
        <x:f>IF(A40="","",IF(K40&lt;&gt;"VALID","BLOCKED",INDEX(EVIDENCE_PACKET!$H$6:$H$205,MATCH(I40,EVIDENCE_PACKET!$A$6:$A$205,0))))</x:f>
      </x:c>
      <x:c r="S40" s="25" t="str">
        <x:f>IF(A40="","",IF(K40&lt;&gt;"VALID","BLOCKED",IF(W40&lt;&gt;"SOFTWARE",W40,IF(L40&lt;&gt;"READY","UNRESOLVED",IF(X40="NO","EXCLUDE DIRECT",IF(X40="UNKNOWN","UNRESOLVED",IF(X40="ADJACENT","ADJACENT",IF(Y40="NO","EXCLUDE DIRECT",IF(Y40="UNKNOWN","UNRESOLVED",IF(Y40="MATCH","DIRECT COMPETITOR","CONDITIONAL DIRECT"))))))))))</x:f>
      </x:c>
      <x:c r="T40" s="25" t="str">
        <x:f>IF(A40="","",IF(OR(K40&lt;&gt;"VALID",S40="BLOCKED"),"BLOCKED",IF(AND(OR(S40="DIRECT COMPETITOR",S40="CONDITIONAL DIRECT"),COUNTIFS(CONFLICTS!$B$6:$B$205,A40,CONFLICTS!$H$6:$H$205,"YES",CONFLICTS!$I$6:$I$205,"OPEN",CONFLICTS!$R$6:$R$205,"VALID")&gt;0),"UNRESOLVED",IF(S40="UNRESOLVED","UNRESOLVED","READY"))))</x:f>
      </x:c>
      <x:c r="U40" s="25" t="str">
        <x:f>IF(A40="","",IF(S40="DIRECT COMPETITOR","Do not infer superiority, market share, win rate or customer outcomes.",IF(S40="CONDITIONAL DIRECT","Do not present replacement as like-for-like until partial/conflicting adoption dimensions are resolved.",IF(S40="ADJACENT","Do not promote feature/integration overlap into direct competition.",IF(S40="SUBSTITUTE / ALTERNATIVE","Do not force a service/internal route into a software-only matrix.",IF(S40="INTERMEDIARY / DISCOVERY","Do not infer product substitutability from visibility.","Do not promote authority/reference material into the commercial set."))))))</x:f>
      </x:c>
      <x:c r="V40" s="25" t="str">
        <x:f>IF(A40="","","Reopen when buyer, job, stage, implementation, security/procurement, switching, pricing/contract or sales evidence changes materially.")</x:f>
      </x:c>
      <x:c r="W40" s="25" t="str">
        <x:f>IF(A40="","",IF(C40="SOFTWARE PRODUCT","SOFTWARE",IF(C40="MARKETPLACE / INTERMEDIARY","INTERMEDIARY / DISCOVERY",IF(C40="AUTHORITY / STANDARD","AUTHORITY / REFERENCE","SUBSTITUTE / ALTERNATIVE"))))</x:f>
      </x:c>
      <x:c r="X40" s="25" t="str">
        <x:f>IF(A40="","",IF(OR(M40="NO",N40="NO",O40="NO"),"NO",IF(OR(M40="UNKNOWN",N40="UNKNOWN",O40="UNKNOWN"),"UNKNOWN",IF(AND(M40="MATCH",N40="MATCH",O40="MATCH"),"CORE MATCH","ADJACENT"))))</x:f>
      </x:c>
      <x:c r="Y40" s="25" t="str">
        <x:f>IF(A40="","",IF(OR(P40="NO",Q40="NO",R40="NO"),"NO",IF(OR(P40="UNKNOWN",Q40="UNKNOWN",R40="UNKNOWN"),"UNKNOWN",IF(AND(P40="MATCH",Q40="MATCH",R40="MATCH"),"MATCH","PARTIAL"))))</x:f>
      </x:c>
    </x:row>
    <x:row r="41">
      <x:c r="A41" s="21"/>
      <x:c r="B41" s="21"/>
      <x:c r="C41" s="21"/>
      <x:c r="D41" s="21"/>
      <x:c r="E41" s="21"/>
      <x:c r="F41" s="21"/>
      <x:c r="G41" s="21"/>
      <x:c r="H41" s="21"/>
      <x:c r="I41" s="21"/>
      <x:c r="J41" s="21"/>
      <x:c r="K41" s="25" t="str">
        <x:f>IF(A41="","",IF(COUNTIF($A$6:$A$205,A41)&gt;1,"INVALID - DUPLICATE ID",IF(AND(OR(EXACT(C41,"SOFTWARE PRODUCT"),EXACT(C41,"MARKETPLACE / INTERMEDIARY"),EXACT(C41,"CONSULTANCY / SERVICE"),EXACT(C41,"AUTHORITY / STANDARD"),EXACT(C41,"IN-HOUSE / DO NOTHING")),COUNTIFS(EVIDENCE_PACKET!$A$6:$A$205,D41,EVIDENCE_PACKET!$B$6:$B$205,A41,EVIDENCE_PACKET!$C$6:$C$205,"BUYER",EVIDENCE_PACKET!$Q$6:$Q$205,"VALID")=1,COUNTIFS(EVIDENCE_PACKET!$A$6:$A$205,E41,EVIDENCE_PACKET!$B$6:$B$205,A41,EVIDENCE_PACKET!$C$6:$C$205,"MATERIAL JOB",EVIDENCE_PACKET!$Q$6:$Q$205,"VALID")=1,COUNTIFS(EVIDENCE_PACKET!$A$6:$A$205,F41,EVIDENCE_PACKET!$B$6:$B$205,A41,EVIDENCE_PACKET!$C$6:$C$205,"BUYING STAGE",EVIDENCE_PACKET!$Q$6:$Q$205,"VALID")=1,COUNTIFS(EVIDENCE_PACKET!$A$6:$A$205,G41,EVIDENCE_PACKET!$B$6:$B$205,A41,EVIDENCE_PACKET!$C$6:$C$205,"IMPLEMENTATION",EVIDENCE_PACKET!$Q$6:$Q$205,"VALID")=1,COUNTIFS(EVIDENCE_PACKET!$A$6:$A$205,H41,EVIDENCE_PACKET!$B$6:$B$205,A41,EVIDENCE_PACKET!$C$6:$C$205,"SECURITY / PROCUREMENT",EVIDENCE_PACKET!$Q$6:$Q$205,"VALID")=1,COUNTIFS(EVIDENCE_PACKET!$A$6:$A$205,I41,EVIDENCE_PACKET!$B$6:$B$205,A41,EVIDENCE_PACKET!$C$6:$C$205,"SWITCHING / EXIT",EVIDENCE_PACKET!$Q$6:$Q$205,"VALID")=1,COUNTIF(D41:I41,D41)=1,COUNTIF(D41:I41,E41)=1,COUNTIF(D41:I41,F41)=1,COUNTIF(D41:I41,G41)=1,COUNTIF(D41:I41,H41)=1,COUNTIF(D41:I41,I41)=1,J41&lt;&gt;""),"VALID","INVALID - CONTROL / EVIDENCE")))</x:f>
      </x:c>
      <x:c r="L41" s="25" t="str">
        <x:f>IF(A41="","",IF(K41&lt;&gt;"VALID","BLOCKED",IF(AND(INDEX(EVIDENCE_PACKET!$F$6:$F$205,MATCH(D41,EVIDENCE_PACKET!$A$6:$A$205,0))="OBSERVED",INDEX(EVIDENCE_PACKET!$G$6:$G$205,MATCH(D41,EVIDENCE_PACKET!$A$6:$A$205,0))="CURRENT",INDEX(EVIDENCE_PACKET!$F$6:$F$205,MATCH(E41,EVIDENCE_PACKET!$A$6:$A$205,0))="OBSERVED",INDEX(EVIDENCE_PACKET!$G$6:$G$205,MATCH(E41,EVIDENCE_PACKET!$A$6:$A$205,0))="CURRENT",INDEX(EVIDENCE_PACKET!$F$6:$F$205,MATCH(F41,EVIDENCE_PACKET!$A$6:$A$205,0))="OBSERVED",INDEX(EVIDENCE_PACKET!$G$6:$G$205,MATCH(F41,EVIDENCE_PACKET!$A$6:$A$205,0))="CURRENT",INDEX(EVIDENCE_PACKET!$F$6:$F$205,MATCH(G41,EVIDENCE_PACKET!$A$6:$A$205,0))="OBSERVED",INDEX(EVIDENCE_PACKET!$G$6:$G$205,MATCH(G41,EVIDENCE_PACKET!$A$6:$A$205,0))="CURRENT",INDEX(EVIDENCE_PACKET!$F$6:$F$205,MATCH(H41,EVIDENCE_PACKET!$A$6:$A$205,0))="OBSERVED",INDEX(EVIDENCE_PACKET!$G$6:$G$205,MATCH(H41,EVIDENCE_PACKET!$A$6:$A$205,0))="CURRENT",INDEX(EVIDENCE_PACKET!$F$6:$F$205,MATCH(I41,EVIDENCE_PACKET!$A$6:$A$205,0))="OBSERVED",INDEX(EVIDENCE_PACKET!$G$6:$G$205,MATCH(I41,EVIDENCE_PACKET!$A$6:$A$205,0))="CURRENT"),"READY","UNRESOLVED")))</x:f>
      </x:c>
      <x:c r="M41" s="25" t="str">
        <x:f>IF(A41="","",IF(K41&lt;&gt;"VALID","BLOCKED",INDEX(EVIDENCE_PACKET!$H$6:$H$205,MATCH(D41,EVIDENCE_PACKET!$A$6:$A$205,0))))</x:f>
      </x:c>
      <x:c r="N41" s="25" t="str">
        <x:f>IF(A41="","",IF(K41&lt;&gt;"VALID","BLOCKED",INDEX(EVIDENCE_PACKET!$H$6:$H$205,MATCH(E41,EVIDENCE_PACKET!$A$6:$A$205,0))))</x:f>
      </x:c>
      <x:c r="O41" s="25" t="str">
        <x:f>IF(A41="","",IF(K41&lt;&gt;"VALID","BLOCKED",INDEX(EVIDENCE_PACKET!$H$6:$H$205,MATCH(F41,EVIDENCE_PACKET!$A$6:$A$205,0))))</x:f>
      </x:c>
      <x:c r="P41" s="25" t="str">
        <x:f>IF(A41="","",IF(K41&lt;&gt;"VALID","BLOCKED",INDEX(EVIDENCE_PACKET!$H$6:$H$205,MATCH(G41,EVIDENCE_PACKET!$A$6:$A$205,0))))</x:f>
      </x:c>
      <x:c r="Q41" s="25" t="str">
        <x:f>IF(A41="","",IF(K41&lt;&gt;"VALID","BLOCKED",INDEX(EVIDENCE_PACKET!$H$6:$H$205,MATCH(H41,EVIDENCE_PACKET!$A$6:$A$205,0))))</x:f>
      </x:c>
      <x:c r="R41" s="25" t="str">
        <x:f>IF(A41="","",IF(K41&lt;&gt;"VALID","BLOCKED",INDEX(EVIDENCE_PACKET!$H$6:$H$205,MATCH(I41,EVIDENCE_PACKET!$A$6:$A$205,0))))</x:f>
      </x:c>
      <x:c r="S41" s="25" t="str">
        <x:f>IF(A41="","",IF(K41&lt;&gt;"VALID","BLOCKED",IF(W41&lt;&gt;"SOFTWARE",W41,IF(L41&lt;&gt;"READY","UNRESOLVED",IF(X41="NO","EXCLUDE DIRECT",IF(X41="UNKNOWN","UNRESOLVED",IF(X41="ADJACENT","ADJACENT",IF(Y41="NO","EXCLUDE DIRECT",IF(Y41="UNKNOWN","UNRESOLVED",IF(Y41="MATCH","DIRECT COMPETITOR","CONDITIONAL DIRECT"))))))))))</x:f>
      </x:c>
      <x:c r="T41" s="25" t="str">
        <x:f>IF(A41="","",IF(OR(K41&lt;&gt;"VALID",S41="BLOCKED"),"BLOCKED",IF(AND(OR(S41="DIRECT COMPETITOR",S41="CONDITIONAL DIRECT"),COUNTIFS(CONFLICTS!$B$6:$B$205,A41,CONFLICTS!$H$6:$H$205,"YES",CONFLICTS!$I$6:$I$205,"OPEN",CONFLICTS!$R$6:$R$205,"VALID")&gt;0),"UNRESOLVED",IF(S41="UNRESOLVED","UNRESOLVED","READY"))))</x:f>
      </x:c>
      <x:c r="U41" s="25" t="str">
        <x:f>IF(A41="","",IF(S41="DIRECT COMPETITOR","Do not infer superiority, market share, win rate or customer outcomes.",IF(S41="CONDITIONAL DIRECT","Do not present replacement as like-for-like until partial/conflicting adoption dimensions are resolved.",IF(S41="ADJACENT","Do not promote feature/integration overlap into direct competition.",IF(S41="SUBSTITUTE / ALTERNATIVE","Do not force a service/internal route into a software-only matrix.",IF(S41="INTERMEDIARY / DISCOVERY","Do not infer product substitutability from visibility.","Do not promote authority/reference material into the commercial set."))))))</x:f>
      </x:c>
      <x:c r="V41" s="25" t="str">
        <x:f>IF(A41="","","Reopen when buyer, job, stage, implementation, security/procurement, switching, pricing/contract or sales evidence changes materially.")</x:f>
      </x:c>
      <x:c r="W41" s="25" t="str">
        <x:f>IF(A41="","",IF(C41="SOFTWARE PRODUCT","SOFTWARE",IF(C41="MARKETPLACE / INTERMEDIARY","INTERMEDIARY / DISCOVERY",IF(C41="AUTHORITY / STANDARD","AUTHORITY / REFERENCE","SUBSTITUTE / ALTERNATIVE"))))</x:f>
      </x:c>
      <x:c r="X41" s="25" t="str">
        <x:f>IF(A41="","",IF(OR(M41="NO",N41="NO",O41="NO"),"NO",IF(OR(M41="UNKNOWN",N41="UNKNOWN",O41="UNKNOWN"),"UNKNOWN",IF(AND(M41="MATCH",N41="MATCH",O41="MATCH"),"CORE MATCH","ADJACENT"))))</x:f>
      </x:c>
      <x:c r="Y41" s="25" t="str">
        <x:f>IF(A41="","",IF(OR(P41="NO",Q41="NO",R41="NO"),"NO",IF(OR(P41="UNKNOWN",Q41="UNKNOWN",R41="UNKNOWN"),"UNKNOWN",IF(AND(P41="MATCH",Q41="MATCH",R41="MATCH"),"MATCH","PARTIAL"))))</x:f>
      </x:c>
    </x:row>
    <x:row r="42">
      <x:c r="A42" s="21"/>
      <x:c r="B42" s="21"/>
      <x:c r="C42" s="21"/>
      <x:c r="D42" s="21"/>
      <x:c r="E42" s="21"/>
      <x:c r="F42" s="21"/>
      <x:c r="G42" s="21"/>
      <x:c r="H42" s="21"/>
      <x:c r="I42" s="21"/>
      <x:c r="J42" s="21"/>
      <x:c r="K42" s="25" t="str">
        <x:f>IF(A42="","",IF(COUNTIF($A$6:$A$205,A42)&gt;1,"INVALID - DUPLICATE ID",IF(AND(OR(EXACT(C42,"SOFTWARE PRODUCT"),EXACT(C42,"MARKETPLACE / INTERMEDIARY"),EXACT(C42,"CONSULTANCY / SERVICE"),EXACT(C42,"AUTHORITY / STANDARD"),EXACT(C42,"IN-HOUSE / DO NOTHING")),COUNTIFS(EVIDENCE_PACKET!$A$6:$A$205,D42,EVIDENCE_PACKET!$B$6:$B$205,A42,EVIDENCE_PACKET!$C$6:$C$205,"BUYER",EVIDENCE_PACKET!$Q$6:$Q$205,"VALID")=1,COUNTIFS(EVIDENCE_PACKET!$A$6:$A$205,E42,EVIDENCE_PACKET!$B$6:$B$205,A42,EVIDENCE_PACKET!$C$6:$C$205,"MATERIAL JOB",EVIDENCE_PACKET!$Q$6:$Q$205,"VALID")=1,COUNTIFS(EVIDENCE_PACKET!$A$6:$A$205,F42,EVIDENCE_PACKET!$B$6:$B$205,A42,EVIDENCE_PACKET!$C$6:$C$205,"BUYING STAGE",EVIDENCE_PACKET!$Q$6:$Q$205,"VALID")=1,COUNTIFS(EVIDENCE_PACKET!$A$6:$A$205,G42,EVIDENCE_PACKET!$B$6:$B$205,A42,EVIDENCE_PACKET!$C$6:$C$205,"IMPLEMENTATION",EVIDENCE_PACKET!$Q$6:$Q$205,"VALID")=1,COUNTIFS(EVIDENCE_PACKET!$A$6:$A$205,H42,EVIDENCE_PACKET!$B$6:$B$205,A42,EVIDENCE_PACKET!$C$6:$C$205,"SECURITY / PROCUREMENT",EVIDENCE_PACKET!$Q$6:$Q$205,"VALID")=1,COUNTIFS(EVIDENCE_PACKET!$A$6:$A$205,I42,EVIDENCE_PACKET!$B$6:$B$205,A42,EVIDENCE_PACKET!$C$6:$C$205,"SWITCHING / EXIT",EVIDENCE_PACKET!$Q$6:$Q$205,"VALID")=1,COUNTIF(D42:I42,D42)=1,COUNTIF(D42:I42,E42)=1,COUNTIF(D42:I42,F42)=1,COUNTIF(D42:I42,G42)=1,COUNTIF(D42:I42,H42)=1,COUNTIF(D42:I42,I42)=1,J42&lt;&gt;""),"VALID","INVALID - CONTROL / EVIDENCE")))</x:f>
      </x:c>
      <x:c r="L42" s="25" t="str">
        <x:f>IF(A42="","",IF(K42&lt;&gt;"VALID","BLOCKED",IF(AND(INDEX(EVIDENCE_PACKET!$F$6:$F$205,MATCH(D42,EVIDENCE_PACKET!$A$6:$A$205,0))="OBSERVED",INDEX(EVIDENCE_PACKET!$G$6:$G$205,MATCH(D42,EVIDENCE_PACKET!$A$6:$A$205,0))="CURRENT",INDEX(EVIDENCE_PACKET!$F$6:$F$205,MATCH(E42,EVIDENCE_PACKET!$A$6:$A$205,0))="OBSERVED",INDEX(EVIDENCE_PACKET!$G$6:$G$205,MATCH(E42,EVIDENCE_PACKET!$A$6:$A$205,0))="CURRENT",INDEX(EVIDENCE_PACKET!$F$6:$F$205,MATCH(F42,EVIDENCE_PACKET!$A$6:$A$205,0))="OBSERVED",INDEX(EVIDENCE_PACKET!$G$6:$G$205,MATCH(F42,EVIDENCE_PACKET!$A$6:$A$205,0))="CURRENT",INDEX(EVIDENCE_PACKET!$F$6:$F$205,MATCH(G42,EVIDENCE_PACKET!$A$6:$A$205,0))="OBSERVED",INDEX(EVIDENCE_PACKET!$G$6:$G$205,MATCH(G42,EVIDENCE_PACKET!$A$6:$A$205,0))="CURRENT",INDEX(EVIDENCE_PACKET!$F$6:$F$205,MATCH(H42,EVIDENCE_PACKET!$A$6:$A$205,0))="OBSERVED",INDEX(EVIDENCE_PACKET!$G$6:$G$205,MATCH(H42,EVIDENCE_PACKET!$A$6:$A$205,0))="CURRENT",INDEX(EVIDENCE_PACKET!$F$6:$F$205,MATCH(I42,EVIDENCE_PACKET!$A$6:$A$205,0))="OBSERVED",INDEX(EVIDENCE_PACKET!$G$6:$G$205,MATCH(I42,EVIDENCE_PACKET!$A$6:$A$205,0))="CURRENT"),"READY","UNRESOLVED")))</x:f>
      </x:c>
      <x:c r="M42" s="25" t="str">
        <x:f>IF(A42="","",IF(K42&lt;&gt;"VALID","BLOCKED",INDEX(EVIDENCE_PACKET!$H$6:$H$205,MATCH(D42,EVIDENCE_PACKET!$A$6:$A$205,0))))</x:f>
      </x:c>
      <x:c r="N42" s="25" t="str">
        <x:f>IF(A42="","",IF(K42&lt;&gt;"VALID","BLOCKED",INDEX(EVIDENCE_PACKET!$H$6:$H$205,MATCH(E42,EVIDENCE_PACKET!$A$6:$A$205,0))))</x:f>
      </x:c>
      <x:c r="O42" s="25" t="str">
        <x:f>IF(A42="","",IF(K42&lt;&gt;"VALID","BLOCKED",INDEX(EVIDENCE_PACKET!$H$6:$H$205,MATCH(F42,EVIDENCE_PACKET!$A$6:$A$205,0))))</x:f>
      </x:c>
      <x:c r="P42" s="25" t="str">
        <x:f>IF(A42="","",IF(K42&lt;&gt;"VALID","BLOCKED",INDEX(EVIDENCE_PACKET!$H$6:$H$205,MATCH(G42,EVIDENCE_PACKET!$A$6:$A$205,0))))</x:f>
      </x:c>
      <x:c r="Q42" s="25" t="str">
        <x:f>IF(A42="","",IF(K42&lt;&gt;"VALID","BLOCKED",INDEX(EVIDENCE_PACKET!$H$6:$H$205,MATCH(H42,EVIDENCE_PACKET!$A$6:$A$205,0))))</x:f>
      </x:c>
      <x:c r="R42" s="25" t="str">
        <x:f>IF(A42="","",IF(K42&lt;&gt;"VALID","BLOCKED",INDEX(EVIDENCE_PACKET!$H$6:$H$205,MATCH(I42,EVIDENCE_PACKET!$A$6:$A$205,0))))</x:f>
      </x:c>
      <x:c r="S42" s="25" t="str">
        <x:f>IF(A42="","",IF(K42&lt;&gt;"VALID","BLOCKED",IF(W42&lt;&gt;"SOFTWARE",W42,IF(L42&lt;&gt;"READY","UNRESOLVED",IF(X42="NO","EXCLUDE DIRECT",IF(X42="UNKNOWN","UNRESOLVED",IF(X42="ADJACENT","ADJACENT",IF(Y42="NO","EXCLUDE DIRECT",IF(Y42="UNKNOWN","UNRESOLVED",IF(Y42="MATCH","DIRECT COMPETITOR","CONDITIONAL DIRECT"))))))))))</x:f>
      </x:c>
      <x:c r="T42" s="25" t="str">
        <x:f>IF(A42="","",IF(OR(K42&lt;&gt;"VALID",S42="BLOCKED"),"BLOCKED",IF(AND(OR(S42="DIRECT COMPETITOR",S42="CONDITIONAL DIRECT"),COUNTIFS(CONFLICTS!$B$6:$B$205,A42,CONFLICTS!$H$6:$H$205,"YES",CONFLICTS!$I$6:$I$205,"OPEN",CONFLICTS!$R$6:$R$205,"VALID")&gt;0),"UNRESOLVED",IF(S42="UNRESOLVED","UNRESOLVED","READY"))))</x:f>
      </x:c>
      <x:c r="U42" s="25" t="str">
        <x:f>IF(A42="","",IF(S42="DIRECT COMPETITOR","Do not infer superiority, market share, win rate or customer outcomes.",IF(S42="CONDITIONAL DIRECT","Do not present replacement as like-for-like until partial/conflicting adoption dimensions are resolved.",IF(S42="ADJACENT","Do not promote feature/integration overlap into direct competition.",IF(S42="SUBSTITUTE / ALTERNATIVE","Do not force a service/internal route into a software-only matrix.",IF(S42="INTERMEDIARY / DISCOVERY","Do not infer product substitutability from visibility.","Do not promote authority/reference material into the commercial set."))))))</x:f>
      </x:c>
      <x:c r="V42" s="25" t="str">
        <x:f>IF(A42="","","Reopen when buyer, job, stage, implementation, security/procurement, switching, pricing/contract or sales evidence changes materially.")</x:f>
      </x:c>
      <x:c r="W42" s="25" t="str">
        <x:f>IF(A42="","",IF(C42="SOFTWARE PRODUCT","SOFTWARE",IF(C42="MARKETPLACE / INTERMEDIARY","INTERMEDIARY / DISCOVERY",IF(C42="AUTHORITY / STANDARD","AUTHORITY / REFERENCE","SUBSTITUTE / ALTERNATIVE"))))</x:f>
      </x:c>
      <x:c r="X42" s="25" t="str">
        <x:f>IF(A42="","",IF(OR(M42="NO",N42="NO",O42="NO"),"NO",IF(OR(M42="UNKNOWN",N42="UNKNOWN",O42="UNKNOWN"),"UNKNOWN",IF(AND(M42="MATCH",N42="MATCH",O42="MATCH"),"CORE MATCH","ADJACENT"))))</x:f>
      </x:c>
      <x:c r="Y42" s="25" t="str">
        <x:f>IF(A42="","",IF(OR(P42="NO",Q42="NO",R42="NO"),"NO",IF(OR(P42="UNKNOWN",Q42="UNKNOWN",R42="UNKNOWN"),"UNKNOWN",IF(AND(P42="MATCH",Q42="MATCH",R42="MATCH"),"MATCH","PARTIAL"))))</x:f>
      </x:c>
    </x:row>
    <x:row r="43">
      <x:c r="A43" s="21"/>
      <x:c r="B43" s="21"/>
      <x:c r="C43" s="21"/>
      <x:c r="D43" s="21"/>
      <x:c r="E43" s="21"/>
      <x:c r="F43" s="21"/>
      <x:c r="G43" s="21"/>
      <x:c r="H43" s="21"/>
      <x:c r="I43" s="21"/>
      <x:c r="J43" s="21"/>
      <x:c r="K43" s="25" t="str">
        <x:f>IF(A43="","",IF(COUNTIF($A$6:$A$205,A43)&gt;1,"INVALID - DUPLICATE ID",IF(AND(OR(EXACT(C43,"SOFTWARE PRODUCT"),EXACT(C43,"MARKETPLACE / INTERMEDIARY"),EXACT(C43,"CONSULTANCY / SERVICE"),EXACT(C43,"AUTHORITY / STANDARD"),EXACT(C43,"IN-HOUSE / DO NOTHING")),COUNTIFS(EVIDENCE_PACKET!$A$6:$A$205,D43,EVIDENCE_PACKET!$B$6:$B$205,A43,EVIDENCE_PACKET!$C$6:$C$205,"BUYER",EVIDENCE_PACKET!$Q$6:$Q$205,"VALID")=1,COUNTIFS(EVIDENCE_PACKET!$A$6:$A$205,E43,EVIDENCE_PACKET!$B$6:$B$205,A43,EVIDENCE_PACKET!$C$6:$C$205,"MATERIAL JOB",EVIDENCE_PACKET!$Q$6:$Q$205,"VALID")=1,COUNTIFS(EVIDENCE_PACKET!$A$6:$A$205,F43,EVIDENCE_PACKET!$B$6:$B$205,A43,EVIDENCE_PACKET!$C$6:$C$205,"BUYING STAGE",EVIDENCE_PACKET!$Q$6:$Q$205,"VALID")=1,COUNTIFS(EVIDENCE_PACKET!$A$6:$A$205,G43,EVIDENCE_PACKET!$B$6:$B$205,A43,EVIDENCE_PACKET!$C$6:$C$205,"IMPLEMENTATION",EVIDENCE_PACKET!$Q$6:$Q$205,"VALID")=1,COUNTIFS(EVIDENCE_PACKET!$A$6:$A$205,H43,EVIDENCE_PACKET!$B$6:$B$205,A43,EVIDENCE_PACKET!$C$6:$C$205,"SECURITY / PROCUREMENT",EVIDENCE_PACKET!$Q$6:$Q$205,"VALID")=1,COUNTIFS(EVIDENCE_PACKET!$A$6:$A$205,I43,EVIDENCE_PACKET!$B$6:$B$205,A43,EVIDENCE_PACKET!$C$6:$C$205,"SWITCHING / EXIT",EVIDENCE_PACKET!$Q$6:$Q$205,"VALID")=1,COUNTIF(D43:I43,D43)=1,COUNTIF(D43:I43,E43)=1,COUNTIF(D43:I43,F43)=1,COUNTIF(D43:I43,G43)=1,COUNTIF(D43:I43,H43)=1,COUNTIF(D43:I43,I43)=1,J43&lt;&gt;""),"VALID","INVALID - CONTROL / EVIDENCE")))</x:f>
      </x:c>
      <x:c r="L43" s="25" t="str">
        <x:f>IF(A43="","",IF(K43&lt;&gt;"VALID","BLOCKED",IF(AND(INDEX(EVIDENCE_PACKET!$F$6:$F$205,MATCH(D43,EVIDENCE_PACKET!$A$6:$A$205,0))="OBSERVED",INDEX(EVIDENCE_PACKET!$G$6:$G$205,MATCH(D43,EVIDENCE_PACKET!$A$6:$A$205,0))="CURRENT",INDEX(EVIDENCE_PACKET!$F$6:$F$205,MATCH(E43,EVIDENCE_PACKET!$A$6:$A$205,0))="OBSERVED",INDEX(EVIDENCE_PACKET!$G$6:$G$205,MATCH(E43,EVIDENCE_PACKET!$A$6:$A$205,0))="CURRENT",INDEX(EVIDENCE_PACKET!$F$6:$F$205,MATCH(F43,EVIDENCE_PACKET!$A$6:$A$205,0))="OBSERVED",INDEX(EVIDENCE_PACKET!$G$6:$G$205,MATCH(F43,EVIDENCE_PACKET!$A$6:$A$205,0))="CURRENT",INDEX(EVIDENCE_PACKET!$F$6:$F$205,MATCH(G43,EVIDENCE_PACKET!$A$6:$A$205,0))="OBSERVED",INDEX(EVIDENCE_PACKET!$G$6:$G$205,MATCH(G43,EVIDENCE_PACKET!$A$6:$A$205,0))="CURRENT",INDEX(EVIDENCE_PACKET!$F$6:$F$205,MATCH(H43,EVIDENCE_PACKET!$A$6:$A$205,0))="OBSERVED",INDEX(EVIDENCE_PACKET!$G$6:$G$205,MATCH(H43,EVIDENCE_PACKET!$A$6:$A$205,0))="CURRENT",INDEX(EVIDENCE_PACKET!$F$6:$F$205,MATCH(I43,EVIDENCE_PACKET!$A$6:$A$205,0))="OBSERVED",INDEX(EVIDENCE_PACKET!$G$6:$G$205,MATCH(I43,EVIDENCE_PACKET!$A$6:$A$205,0))="CURRENT"),"READY","UNRESOLVED")))</x:f>
      </x:c>
      <x:c r="M43" s="25" t="str">
        <x:f>IF(A43="","",IF(K43&lt;&gt;"VALID","BLOCKED",INDEX(EVIDENCE_PACKET!$H$6:$H$205,MATCH(D43,EVIDENCE_PACKET!$A$6:$A$205,0))))</x:f>
      </x:c>
      <x:c r="N43" s="25" t="str">
        <x:f>IF(A43="","",IF(K43&lt;&gt;"VALID","BLOCKED",INDEX(EVIDENCE_PACKET!$H$6:$H$205,MATCH(E43,EVIDENCE_PACKET!$A$6:$A$205,0))))</x:f>
      </x:c>
      <x:c r="O43" s="25" t="str">
        <x:f>IF(A43="","",IF(K43&lt;&gt;"VALID","BLOCKED",INDEX(EVIDENCE_PACKET!$H$6:$H$205,MATCH(F43,EVIDENCE_PACKET!$A$6:$A$205,0))))</x:f>
      </x:c>
      <x:c r="P43" s="25" t="str">
        <x:f>IF(A43="","",IF(K43&lt;&gt;"VALID","BLOCKED",INDEX(EVIDENCE_PACKET!$H$6:$H$205,MATCH(G43,EVIDENCE_PACKET!$A$6:$A$205,0))))</x:f>
      </x:c>
      <x:c r="Q43" s="25" t="str">
        <x:f>IF(A43="","",IF(K43&lt;&gt;"VALID","BLOCKED",INDEX(EVIDENCE_PACKET!$H$6:$H$205,MATCH(H43,EVIDENCE_PACKET!$A$6:$A$205,0))))</x:f>
      </x:c>
      <x:c r="R43" s="25" t="str">
        <x:f>IF(A43="","",IF(K43&lt;&gt;"VALID","BLOCKED",INDEX(EVIDENCE_PACKET!$H$6:$H$205,MATCH(I43,EVIDENCE_PACKET!$A$6:$A$205,0))))</x:f>
      </x:c>
      <x:c r="S43" s="25" t="str">
        <x:f>IF(A43="","",IF(K43&lt;&gt;"VALID","BLOCKED",IF(W43&lt;&gt;"SOFTWARE",W43,IF(L43&lt;&gt;"READY","UNRESOLVED",IF(X43="NO","EXCLUDE DIRECT",IF(X43="UNKNOWN","UNRESOLVED",IF(X43="ADJACENT","ADJACENT",IF(Y43="NO","EXCLUDE DIRECT",IF(Y43="UNKNOWN","UNRESOLVED",IF(Y43="MATCH","DIRECT COMPETITOR","CONDITIONAL DIRECT"))))))))))</x:f>
      </x:c>
      <x:c r="T43" s="25" t="str">
        <x:f>IF(A43="","",IF(OR(K43&lt;&gt;"VALID",S43="BLOCKED"),"BLOCKED",IF(AND(OR(S43="DIRECT COMPETITOR",S43="CONDITIONAL DIRECT"),COUNTIFS(CONFLICTS!$B$6:$B$205,A43,CONFLICTS!$H$6:$H$205,"YES",CONFLICTS!$I$6:$I$205,"OPEN",CONFLICTS!$R$6:$R$205,"VALID")&gt;0),"UNRESOLVED",IF(S43="UNRESOLVED","UNRESOLVED","READY"))))</x:f>
      </x:c>
      <x:c r="U43" s="25" t="str">
        <x:f>IF(A43="","",IF(S43="DIRECT COMPETITOR","Do not infer superiority, market share, win rate or customer outcomes.",IF(S43="CONDITIONAL DIRECT","Do not present replacement as like-for-like until partial/conflicting adoption dimensions are resolved.",IF(S43="ADJACENT","Do not promote feature/integration overlap into direct competition.",IF(S43="SUBSTITUTE / ALTERNATIVE","Do not force a service/internal route into a software-only matrix.",IF(S43="INTERMEDIARY / DISCOVERY","Do not infer product substitutability from visibility.","Do not promote authority/reference material into the commercial set."))))))</x:f>
      </x:c>
      <x:c r="V43" s="25" t="str">
        <x:f>IF(A43="","","Reopen when buyer, job, stage, implementation, security/procurement, switching, pricing/contract or sales evidence changes materially.")</x:f>
      </x:c>
      <x:c r="W43" s="25" t="str">
        <x:f>IF(A43="","",IF(C43="SOFTWARE PRODUCT","SOFTWARE",IF(C43="MARKETPLACE / INTERMEDIARY","INTERMEDIARY / DISCOVERY",IF(C43="AUTHORITY / STANDARD","AUTHORITY / REFERENCE","SUBSTITUTE / ALTERNATIVE"))))</x:f>
      </x:c>
      <x:c r="X43" s="25" t="str">
        <x:f>IF(A43="","",IF(OR(M43="NO",N43="NO",O43="NO"),"NO",IF(OR(M43="UNKNOWN",N43="UNKNOWN",O43="UNKNOWN"),"UNKNOWN",IF(AND(M43="MATCH",N43="MATCH",O43="MATCH"),"CORE MATCH","ADJACENT"))))</x:f>
      </x:c>
      <x:c r="Y43" s="25" t="str">
        <x:f>IF(A43="","",IF(OR(P43="NO",Q43="NO",R43="NO"),"NO",IF(OR(P43="UNKNOWN",Q43="UNKNOWN",R43="UNKNOWN"),"UNKNOWN",IF(AND(P43="MATCH",Q43="MATCH",R43="MATCH"),"MATCH","PARTIAL"))))</x:f>
      </x:c>
    </x:row>
    <x:row r="44">
      <x:c r="A44" s="21"/>
      <x:c r="B44" s="21"/>
      <x:c r="C44" s="21"/>
      <x:c r="D44" s="21"/>
      <x:c r="E44" s="21"/>
      <x:c r="F44" s="21"/>
      <x:c r="G44" s="21"/>
      <x:c r="H44" s="21"/>
      <x:c r="I44" s="21"/>
      <x:c r="J44" s="21"/>
      <x:c r="K44" s="25" t="str">
        <x:f>IF(A44="","",IF(COUNTIF($A$6:$A$205,A44)&gt;1,"INVALID - DUPLICATE ID",IF(AND(OR(EXACT(C44,"SOFTWARE PRODUCT"),EXACT(C44,"MARKETPLACE / INTERMEDIARY"),EXACT(C44,"CONSULTANCY / SERVICE"),EXACT(C44,"AUTHORITY / STANDARD"),EXACT(C44,"IN-HOUSE / DO NOTHING")),COUNTIFS(EVIDENCE_PACKET!$A$6:$A$205,D44,EVIDENCE_PACKET!$B$6:$B$205,A44,EVIDENCE_PACKET!$C$6:$C$205,"BUYER",EVIDENCE_PACKET!$Q$6:$Q$205,"VALID")=1,COUNTIFS(EVIDENCE_PACKET!$A$6:$A$205,E44,EVIDENCE_PACKET!$B$6:$B$205,A44,EVIDENCE_PACKET!$C$6:$C$205,"MATERIAL JOB",EVIDENCE_PACKET!$Q$6:$Q$205,"VALID")=1,COUNTIFS(EVIDENCE_PACKET!$A$6:$A$205,F44,EVIDENCE_PACKET!$B$6:$B$205,A44,EVIDENCE_PACKET!$C$6:$C$205,"BUYING STAGE",EVIDENCE_PACKET!$Q$6:$Q$205,"VALID")=1,COUNTIFS(EVIDENCE_PACKET!$A$6:$A$205,G44,EVIDENCE_PACKET!$B$6:$B$205,A44,EVIDENCE_PACKET!$C$6:$C$205,"IMPLEMENTATION",EVIDENCE_PACKET!$Q$6:$Q$205,"VALID")=1,COUNTIFS(EVIDENCE_PACKET!$A$6:$A$205,H44,EVIDENCE_PACKET!$B$6:$B$205,A44,EVIDENCE_PACKET!$C$6:$C$205,"SECURITY / PROCUREMENT",EVIDENCE_PACKET!$Q$6:$Q$205,"VALID")=1,COUNTIFS(EVIDENCE_PACKET!$A$6:$A$205,I44,EVIDENCE_PACKET!$B$6:$B$205,A44,EVIDENCE_PACKET!$C$6:$C$205,"SWITCHING / EXIT",EVIDENCE_PACKET!$Q$6:$Q$205,"VALID")=1,COUNTIF(D44:I44,D44)=1,COUNTIF(D44:I44,E44)=1,COUNTIF(D44:I44,F44)=1,COUNTIF(D44:I44,G44)=1,COUNTIF(D44:I44,H44)=1,COUNTIF(D44:I44,I44)=1,J44&lt;&gt;""),"VALID","INVALID - CONTROL / EVIDENCE")))</x:f>
      </x:c>
      <x:c r="L44" s="25" t="str">
        <x:f>IF(A44="","",IF(K44&lt;&gt;"VALID","BLOCKED",IF(AND(INDEX(EVIDENCE_PACKET!$F$6:$F$205,MATCH(D44,EVIDENCE_PACKET!$A$6:$A$205,0))="OBSERVED",INDEX(EVIDENCE_PACKET!$G$6:$G$205,MATCH(D44,EVIDENCE_PACKET!$A$6:$A$205,0))="CURRENT",INDEX(EVIDENCE_PACKET!$F$6:$F$205,MATCH(E44,EVIDENCE_PACKET!$A$6:$A$205,0))="OBSERVED",INDEX(EVIDENCE_PACKET!$G$6:$G$205,MATCH(E44,EVIDENCE_PACKET!$A$6:$A$205,0))="CURRENT",INDEX(EVIDENCE_PACKET!$F$6:$F$205,MATCH(F44,EVIDENCE_PACKET!$A$6:$A$205,0))="OBSERVED",INDEX(EVIDENCE_PACKET!$G$6:$G$205,MATCH(F44,EVIDENCE_PACKET!$A$6:$A$205,0))="CURRENT",INDEX(EVIDENCE_PACKET!$F$6:$F$205,MATCH(G44,EVIDENCE_PACKET!$A$6:$A$205,0))="OBSERVED",INDEX(EVIDENCE_PACKET!$G$6:$G$205,MATCH(G44,EVIDENCE_PACKET!$A$6:$A$205,0))="CURRENT",INDEX(EVIDENCE_PACKET!$F$6:$F$205,MATCH(H44,EVIDENCE_PACKET!$A$6:$A$205,0))="OBSERVED",INDEX(EVIDENCE_PACKET!$G$6:$G$205,MATCH(H44,EVIDENCE_PACKET!$A$6:$A$205,0))="CURRENT",INDEX(EVIDENCE_PACKET!$F$6:$F$205,MATCH(I44,EVIDENCE_PACKET!$A$6:$A$205,0))="OBSERVED",INDEX(EVIDENCE_PACKET!$G$6:$G$205,MATCH(I44,EVIDENCE_PACKET!$A$6:$A$205,0))="CURRENT"),"READY","UNRESOLVED")))</x:f>
      </x:c>
      <x:c r="M44" s="25" t="str">
        <x:f>IF(A44="","",IF(K44&lt;&gt;"VALID","BLOCKED",INDEX(EVIDENCE_PACKET!$H$6:$H$205,MATCH(D44,EVIDENCE_PACKET!$A$6:$A$205,0))))</x:f>
      </x:c>
      <x:c r="N44" s="25" t="str">
        <x:f>IF(A44="","",IF(K44&lt;&gt;"VALID","BLOCKED",INDEX(EVIDENCE_PACKET!$H$6:$H$205,MATCH(E44,EVIDENCE_PACKET!$A$6:$A$205,0))))</x:f>
      </x:c>
      <x:c r="O44" s="25" t="str">
        <x:f>IF(A44="","",IF(K44&lt;&gt;"VALID","BLOCKED",INDEX(EVIDENCE_PACKET!$H$6:$H$205,MATCH(F44,EVIDENCE_PACKET!$A$6:$A$205,0))))</x:f>
      </x:c>
      <x:c r="P44" s="25" t="str">
        <x:f>IF(A44="","",IF(K44&lt;&gt;"VALID","BLOCKED",INDEX(EVIDENCE_PACKET!$H$6:$H$205,MATCH(G44,EVIDENCE_PACKET!$A$6:$A$205,0))))</x:f>
      </x:c>
      <x:c r="Q44" s="25" t="str">
        <x:f>IF(A44="","",IF(K44&lt;&gt;"VALID","BLOCKED",INDEX(EVIDENCE_PACKET!$H$6:$H$205,MATCH(H44,EVIDENCE_PACKET!$A$6:$A$205,0))))</x:f>
      </x:c>
      <x:c r="R44" s="25" t="str">
        <x:f>IF(A44="","",IF(K44&lt;&gt;"VALID","BLOCKED",INDEX(EVIDENCE_PACKET!$H$6:$H$205,MATCH(I44,EVIDENCE_PACKET!$A$6:$A$205,0))))</x:f>
      </x:c>
      <x:c r="S44" s="25" t="str">
        <x:f>IF(A44="","",IF(K44&lt;&gt;"VALID","BLOCKED",IF(W44&lt;&gt;"SOFTWARE",W44,IF(L44&lt;&gt;"READY","UNRESOLVED",IF(X44="NO","EXCLUDE DIRECT",IF(X44="UNKNOWN","UNRESOLVED",IF(X44="ADJACENT","ADJACENT",IF(Y44="NO","EXCLUDE DIRECT",IF(Y44="UNKNOWN","UNRESOLVED",IF(Y44="MATCH","DIRECT COMPETITOR","CONDITIONAL DIRECT"))))))))))</x:f>
      </x:c>
      <x:c r="T44" s="25" t="str">
        <x:f>IF(A44="","",IF(OR(K44&lt;&gt;"VALID",S44="BLOCKED"),"BLOCKED",IF(AND(OR(S44="DIRECT COMPETITOR",S44="CONDITIONAL DIRECT"),COUNTIFS(CONFLICTS!$B$6:$B$205,A44,CONFLICTS!$H$6:$H$205,"YES",CONFLICTS!$I$6:$I$205,"OPEN",CONFLICTS!$R$6:$R$205,"VALID")&gt;0),"UNRESOLVED",IF(S44="UNRESOLVED","UNRESOLVED","READY"))))</x:f>
      </x:c>
      <x:c r="U44" s="25" t="str">
        <x:f>IF(A44="","",IF(S44="DIRECT COMPETITOR","Do not infer superiority, market share, win rate or customer outcomes.",IF(S44="CONDITIONAL DIRECT","Do not present replacement as like-for-like until partial/conflicting adoption dimensions are resolved.",IF(S44="ADJACENT","Do not promote feature/integration overlap into direct competition.",IF(S44="SUBSTITUTE / ALTERNATIVE","Do not force a service/internal route into a software-only matrix.",IF(S44="INTERMEDIARY / DISCOVERY","Do not infer product substitutability from visibility.","Do not promote authority/reference material into the commercial set."))))))</x:f>
      </x:c>
      <x:c r="V44" s="25" t="str">
        <x:f>IF(A44="","","Reopen when buyer, job, stage, implementation, security/procurement, switching, pricing/contract or sales evidence changes materially.")</x:f>
      </x:c>
      <x:c r="W44" s="25" t="str">
        <x:f>IF(A44="","",IF(C44="SOFTWARE PRODUCT","SOFTWARE",IF(C44="MARKETPLACE / INTERMEDIARY","INTERMEDIARY / DISCOVERY",IF(C44="AUTHORITY / STANDARD","AUTHORITY / REFERENCE","SUBSTITUTE / ALTERNATIVE"))))</x:f>
      </x:c>
      <x:c r="X44" s="25" t="str">
        <x:f>IF(A44="","",IF(OR(M44="NO",N44="NO",O44="NO"),"NO",IF(OR(M44="UNKNOWN",N44="UNKNOWN",O44="UNKNOWN"),"UNKNOWN",IF(AND(M44="MATCH",N44="MATCH",O44="MATCH"),"CORE MATCH","ADJACENT"))))</x:f>
      </x:c>
      <x:c r="Y44" s="25" t="str">
        <x:f>IF(A44="","",IF(OR(P44="NO",Q44="NO",R44="NO"),"NO",IF(OR(P44="UNKNOWN",Q44="UNKNOWN",R44="UNKNOWN"),"UNKNOWN",IF(AND(P44="MATCH",Q44="MATCH",R44="MATCH"),"MATCH","PARTIAL"))))</x:f>
      </x:c>
    </x:row>
    <x:row r="45">
      <x:c r="A45" s="21"/>
      <x:c r="B45" s="21"/>
      <x:c r="C45" s="21"/>
      <x:c r="D45" s="21"/>
      <x:c r="E45" s="21"/>
      <x:c r="F45" s="21"/>
      <x:c r="G45" s="21"/>
      <x:c r="H45" s="21"/>
      <x:c r="I45" s="21"/>
      <x:c r="J45" s="21"/>
      <x:c r="K45" s="25" t="str">
        <x:f>IF(A45="","",IF(COUNTIF($A$6:$A$205,A45)&gt;1,"INVALID - DUPLICATE ID",IF(AND(OR(EXACT(C45,"SOFTWARE PRODUCT"),EXACT(C45,"MARKETPLACE / INTERMEDIARY"),EXACT(C45,"CONSULTANCY / SERVICE"),EXACT(C45,"AUTHORITY / STANDARD"),EXACT(C45,"IN-HOUSE / DO NOTHING")),COUNTIFS(EVIDENCE_PACKET!$A$6:$A$205,D45,EVIDENCE_PACKET!$B$6:$B$205,A45,EVIDENCE_PACKET!$C$6:$C$205,"BUYER",EVIDENCE_PACKET!$Q$6:$Q$205,"VALID")=1,COUNTIFS(EVIDENCE_PACKET!$A$6:$A$205,E45,EVIDENCE_PACKET!$B$6:$B$205,A45,EVIDENCE_PACKET!$C$6:$C$205,"MATERIAL JOB",EVIDENCE_PACKET!$Q$6:$Q$205,"VALID")=1,COUNTIFS(EVIDENCE_PACKET!$A$6:$A$205,F45,EVIDENCE_PACKET!$B$6:$B$205,A45,EVIDENCE_PACKET!$C$6:$C$205,"BUYING STAGE",EVIDENCE_PACKET!$Q$6:$Q$205,"VALID")=1,COUNTIFS(EVIDENCE_PACKET!$A$6:$A$205,G45,EVIDENCE_PACKET!$B$6:$B$205,A45,EVIDENCE_PACKET!$C$6:$C$205,"IMPLEMENTATION",EVIDENCE_PACKET!$Q$6:$Q$205,"VALID")=1,COUNTIFS(EVIDENCE_PACKET!$A$6:$A$205,H45,EVIDENCE_PACKET!$B$6:$B$205,A45,EVIDENCE_PACKET!$C$6:$C$205,"SECURITY / PROCUREMENT",EVIDENCE_PACKET!$Q$6:$Q$205,"VALID")=1,COUNTIFS(EVIDENCE_PACKET!$A$6:$A$205,I45,EVIDENCE_PACKET!$B$6:$B$205,A45,EVIDENCE_PACKET!$C$6:$C$205,"SWITCHING / EXIT",EVIDENCE_PACKET!$Q$6:$Q$205,"VALID")=1,COUNTIF(D45:I45,D45)=1,COUNTIF(D45:I45,E45)=1,COUNTIF(D45:I45,F45)=1,COUNTIF(D45:I45,G45)=1,COUNTIF(D45:I45,H45)=1,COUNTIF(D45:I45,I45)=1,J45&lt;&gt;""),"VALID","INVALID - CONTROL / EVIDENCE")))</x:f>
      </x:c>
      <x:c r="L45" s="25" t="str">
        <x:f>IF(A45="","",IF(K45&lt;&gt;"VALID","BLOCKED",IF(AND(INDEX(EVIDENCE_PACKET!$F$6:$F$205,MATCH(D45,EVIDENCE_PACKET!$A$6:$A$205,0))="OBSERVED",INDEX(EVIDENCE_PACKET!$G$6:$G$205,MATCH(D45,EVIDENCE_PACKET!$A$6:$A$205,0))="CURRENT",INDEX(EVIDENCE_PACKET!$F$6:$F$205,MATCH(E45,EVIDENCE_PACKET!$A$6:$A$205,0))="OBSERVED",INDEX(EVIDENCE_PACKET!$G$6:$G$205,MATCH(E45,EVIDENCE_PACKET!$A$6:$A$205,0))="CURRENT",INDEX(EVIDENCE_PACKET!$F$6:$F$205,MATCH(F45,EVIDENCE_PACKET!$A$6:$A$205,0))="OBSERVED",INDEX(EVIDENCE_PACKET!$G$6:$G$205,MATCH(F45,EVIDENCE_PACKET!$A$6:$A$205,0))="CURRENT",INDEX(EVIDENCE_PACKET!$F$6:$F$205,MATCH(G45,EVIDENCE_PACKET!$A$6:$A$205,0))="OBSERVED",INDEX(EVIDENCE_PACKET!$G$6:$G$205,MATCH(G45,EVIDENCE_PACKET!$A$6:$A$205,0))="CURRENT",INDEX(EVIDENCE_PACKET!$F$6:$F$205,MATCH(H45,EVIDENCE_PACKET!$A$6:$A$205,0))="OBSERVED",INDEX(EVIDENCE_PACKET!$G$6:$G$205,MATCH(H45,EVIDENCE_PACKET!$A$6:$A$205,0))="CURRENT",INDEX(EVIDENCE_PACKET!$F$6:$F$205,MATCH(I45,EVIDENCE_PACKET!$A$6:$A$205,0))="OBSERVED",INDEX(EVIDENCE_PACKET!$G$6:$G$205,MATCH(I45,EVIDENCE_PACKET!$A$6:$A$205,0))="CURRENT"),"READY","UNRESOLVED")))</x:f>
      </x:c>
      <x:c r="M45" s="25" t="str">
        <x:f>IF(A45="","",IF(K45&lt;&gt;"VALID","BLOCKED",INDEX(EVIDENCE_PACKET!$H$6:$H$205,MATCH(D45,EVIDENCE_PACKET!$A$6:$A$205,0))))</x:f>
      </x:c>
      <x:c r="N45" s="25" t="str">
        <x:f>IF(A45="","",IF(K45&lt;&gt;"VALID","BLOCKED",INDEX(EVIDENCE_PACKET!$H$6:$H$205,MATCH(E45,EVIDENCE_PACKET!$A$6:$A$205,0))))</x:f>
      </x:c>
      <x:c r="O45" s="25" t="str">
        <x:f>IF(A45="","",IF(K45&lt;&gt;"VALID","BLOCKED",INDEX(EVIDENCE_PACKET!$H$6:$H$205,MATCH(F45,EVIDENCE_PACKET!$A$6:$A$205,0))))</x:f>
      </x:c>
      <x:c r="P45" s="25" t="str">
        <x:f>IF(A45="","",IF(K45&lt;&gt;"VALID","BLOCKED",INDEX(EVIDENCE_PACKET!$H$6:$H$205,MATCH(G45,EVIDENCE_PACKET!$A$6:$A$205,0))))</x:f>
      </x:c>
      <x:c r="Q45" s="25" t="str">
        <x:f>IF(A45="","",IF(K45&lt;&gt;"VALID","BLOCKED",INDEX(EVIDENCE_PACKET!$H$6:$H$205,MATCH(H45,EVIDENCE_PACKET!$A$6:$A$205,0))))</x:f>
      </x:c>
      <x:c r="R45" s="25" t="str">
        <x:f>IF(A45="","",IF(K45&lt;&gt;"VALID","BLOCKED",INDEX(EVIDENCE_PACKET!$H$6:$H$205,MATCH(I45,EVIDENCE_PACKET!$A$6:$A$205,0))))</x:f>
      </x:c>
      <x:c r="S45" s="25" t="str">
        <x:f>IF(A45="","",IF(K45&lt;&gt;"VALID","BLOCKED",IF(W45&lt;&gt;"SOFTWARE",W45,IF(L45&lt;&gt;"READY","UNRESOLVED",IF(X45="NO","EXCLUDE DIRECT",IF(X45="UNKNOWN","UNRESOLVED",IF(X45="ADJACENT","ADJACENT",IF(Y45="NO","EXCLUDE DIRECT",IF(Y45="UNKNOWN","UNRESOLVED",IF(Y45="MATCH","DIRECT COMPETITOR","CONDITIONAL DIRECT"))))))))))</x:f>
      </x:c>
      <x:c r="T45" s="25" t="str">
        <x:f>IF(A45="","",IF(OR(K45&lt;&gt;"VALID",S45="BLOCKED"),"BLOCKED",IF(AND(OR(S45="DIRECT COMPETITOR",S45="CONDITIONAL DIRECT"),COUNTIFS(CONFLICTS!$B$6:$B$205,A45,CONFLICTS!$H$6:$H$205,"YES",CONFLICTS!$I$6:$I$205,"OPEN",CONFLICTS!$R$6:$R$205,"VALID")&gt;0),"UNRESOLVED",IF(S45="UNRESOLVED","UNRESOLVED","READY"))))</x:f>
      </x:c>
      <x:c r="U45" s="25" t="str">
        <x:f>IF(A45="","",IF(S45="DIRECT COMPETITOR","Do not infer superiority, market share, win rate or customer outcomes.",IF(S45="CONDITIONAL DIRECT","Do not present replacement as like-for-like until partial/conflicting adoption dimensions are resolved.",IF(S45="ADJACENT","Do not promote feature/integration overlap into direct competition.",IF(S45="SUBSTITUTE / ALTERNATIVE","Do not force a service/internal route into a software-only matrix.",IF(S45="INTERMEDIARY / DISCOVERY","Do not infer product substitutability from visibility.","Do not promote authority/reference material into the commercial set."))))))</x:f>
      </x:c>
      <x:c r="V45" s="25" t="str">
        <x:f>IF(A45="","","Reopen when buyer, job, stage, implementation, security/procurement, switching, pricing/contract or sales evidence changes materially.")</x:f>
      </x:c>
      <x:c r="W45" s="25" t="str">
        <x:f>IF(A45="","",IF(C45="SOFTWARE PRODUCT","SOFTWARE",IF(C45="MARKETPLACE / INTERMEDIARY","INTERMEDIARY / DISCOVERY",IF(C45="AUTHORITY / STANDARD","AUTHORITY / REFERENCE","SUBSTITUTE / ALTERNATIVE"))))</x:f>
      </x:c>
      <x:c r="X45" s="25" t="str">
        <x:f>IF(A45="","",IF(OR(M45="NO",N45="NO",O45="NO"),"NO",IF(OR(M45="UNKNOWN",N45="UNKNOWN",O45="UNKNOWN"),"UNKNOWN",IF(AND(M45="MATCH",N45="MATCH",O45="MATCH"),"CORE MATCH","ADJACENT"))))</x:f>
      </x:c>
      <x:c r="Y45" s="25" t="str">
        <x:f>IF(A45="","",IF(OR(P45="NO",Q45="NO",R45="NO"),"NO",IF(OR(P45="UNKNOWN",Q45="UNKNOWN",R45="UNKNOWN"),"UNKNOWN",IF(AND(P45="MATCH",Q45="MATCH",R45="MATCH"),"MATCH","PARTIAL"))))</x:f>
      </x:c>
    </x:row>
    <x:row r="46">
      <x:c r="A46" s="21"/>
      <x:c r="B46" s="21"/>
      <x:c r="C46" s="21"/>
      <x:c r="D46" s="21"/>
      <x:c r="E46" s="21"/>
      <x:c r="F46" s="21"/>
      <x:c r="G46" s="21"/>
      <x:c r="H46" s="21"/>
      <x:c r="I46" s="21"/>
      <x:c r="J46" s="21"/>
      <x:c r="K46" s="25" t="str">
        <x:f>IF(A46="","",IF(COUNTIF($A$6:$A$205,A46)&gt;1,"INVALID - DUPLICATE ID",IF(AND(OR(EXACT(C46,"SOFTWARE PRODUCT"),EXACT(C46,"MARKETPLACE / INTERMEDIARY"),EXACT(C46,"CONSULTANCY / SERVICE"),EXACT(C46,"AUTHORITY / STANDARD"),EXACT(C46,"IN-HOUSE / DO NOTHING")),COUNTIFS(EVIDENCE_PACKET!$A$6:$A$205,D46,EVIDENCE_PACKET!$B$6:$B$205,A46,EVIDENCE_PACKET!$C$6:$C$205,"BUYER",EVIDENCE_PACKET!$Q$6:$Q$205,"VALID")=1,COUNTIFS(EVIDENCE_PACKET!$A$6:$A$205,E46,EVIDENCE_PACKET!$B$6:$B$205,A46,EVIDENCE_PACKET!$C$6:$C$205,"MATERIAL JOB",EVIDENCE_PACKET!$Q$6:$Q$205,"VALID")=1,COUNTIFS(EVIDENCE_PACKET!$A$6:$A$205,F46,EVIDENCE_PACKET!$B$6:$B$205,A46,EVIDENCE_PACKET!$C$6:$C$205,"BUYING STAGE",EVIDENCE_PACKET!$Q$6:$Q$205,"VALID")=1,COUNTIFS(EVIDENCE_PACKET!$A$6:$A$205,G46,EVIDENCE_PACKET!$B$6:$B$205,A46,EVIDENCE_PACKET!$C$6:$C$205,"IMPLEMENTATION",EVIDENCE_PACKET!$Q$6:$Q$205,"VALID")=1,COUNTIFS(EVIDENCE_PACKET!$A$6:$A$205,H46,EVIDENCE_PACKET!$B$6:$B$205,A46,EVIDENCE_PACKET!$C$6:$C$205,"SECURITY / PROCUREMENT",EVIDENCE_PACKET!$Q$6:$Q$205,"VALID")=1,COUNTIFS(EVIDENCE_PACKET!$A$6:$A$205,I46,EVIDENCE_PACKET!$B$6:$B$205,A46,EVIDENCE_PACKET!$C$6:$C$205,"SWITCHING / EXIT",EVIDENCE_PACKET!$Q$6:$Q$205,"VALID")=1,COUNTIF(D46:I46,D46)=1,COUNTIF(D46:I46,E46)=1,COUNTIF(D46:I46,F46)=1,COUNTIF(D46:I46,G46)=1,COUNTIF(D46:I46,H46)=1,COUNTIF(D46:I46,I46)=1,J46&lt;&gt;""),"VALID","INVALID - CONTROL / EVIDENCE")))</x:f>
      </x:c>
      <x:c r="L46" s="25" t="str">
        <x:f>IF(A46="","",IF(K46&lt;&gt;"VALID","BLOCKED",IF(AND(INDEX(EVIDENCE_PACKET!$F$6:$F$205,MATCH(D46,EVIDENCE_PACKET!$A$6:$A$205,0))="OBSERVED",INDEX(EVIDENCE_PACKET!$G$6:$G$205,MATCH(D46,EVIDENCE_PACKET!$A$6:$A$205,0))="CURRENT",INDEX(EVIDENCE_PACKET!$F$6:$F$205,MATCH(E46,EVIDENCE_PACKET!$A$6:$A$205,0))="OBSERVED",INDEX(EVIDENCE_PACKET!$G$6:$G$205,MATCH(E46,EVIDENCE_PACKET!$A$6:$A$205,0))="CURRENT",INDEX(EVIDENCE_PACKET!$F$6:$F$205,MATCH(F46,EVIDENCE_PACKET!$A$6:$A$205,0))="OBSERVED",INDEX(EVIDENCE_PACKET!$G$6:$G$205,MATCH(F46,EVIDENCE_PACKET!$A$6:$A$205,0))="CURRENT",INDEX(EVIDENCE_PACKET!$F$6:$F$205,MATCH(G46,EVIDENCE_PACKET!$A$6:$A$205,0))="OBSERVED",INDEX(EVIDENCE_PACKET!$G$6:$G$205,MATCH(G46,EVIDENCE_PACKET!$A$6:$A$205,0))="CURRENT",INDEX(EVIDENCE_PACKET!$F$6:$F$205,MATCH(H46,EVIDENCE_PACKET!$A$6:$A$205,0))="OBSERVED",INDEX(EVIDENCE_PACKET!$G$6:$G$205,MATCH(H46,EVIDENCE_PACKET!$A$6:$A$205,0))="CURRENT",INDEX(EVIDENCE_PACKET!$F$6:$F$205,MATCH(I46,EVIDENCE_PACKET!$A$6:$A$205,0))="OBSERVED",INDEX(EVIDENCE_PACKET!$G$6:$G$205,MATCH(I46,EVIDENCE_PACKET!$A$6:$A$205,0))="CURRENT"),"READY","UNRESOLVED")))</x:f>
      </x:c>
      <x:c r="M46" s="25" t="str">
        <x:f>IF(A46="","",IF(K46&lt;&gt;"VALID","BLOCKED",INDEX(EVIDENCE_PACKET!$H$6:$H$205,MATCH(D46,EVIDENCE_PACKET!$A$6:$A$205,0))))</x:f>
      </x:c>
      <x:c r="N46" s="25" t="str">
        <x:f>IF(A46="","",IF(K46&lt;&gt;"VALID","BLOCKED",INDEX(EVIDENCE_PACKET!$H$6:$H$205,MATCH(E46,EVIDENCE_PACKET!$A$6:$A$205,0))))</x:f>
      </x:c>
      <x:c r="O46" s="25" t="str">
        <x:f>IF(A46="","",IF(K46&lt;&gt;"VALID","BLOCKED",INDEX(EVIDENCE_PACKET!$H$6:$H$205,MATCH(F46,EVIDENCE_PACKET!$A$6:$A$205,0))))</x:f>
      </x:c>
      <x:c r="P46" s="25" t="str">
        <x:f>IF(A46="","",IF(K46&lt;&gt;"VALID","BLOCKED",INDEX(EVIDENCE_PACKET!$H$6:$H$205,MATCH(G46,EVIDENCE_PACKET!$A$6:$A$205,0))))</x:f>
      </x:c>
      <x:c r="Q46" s="25" t="str">
        <x:f>IF(A46="","",IF(K46&lt;&gt;"VALID","BLOCKED",INDEX(EVIDENCE_PACKET!$H$6:$H$205,MATCH(H46,EVIDENCE_PACKET!$A$6:$A$205,0))))</x:f>
      </x:c>
      <x:c r="R46" s="25" t="str">
        <x:f>IF(A46="","",IF(K46&lt;&gt;"VALID","BLOCKED",INDEX(EVIDENCE_PACKET!$H$6:$H$205,MATCH(I46,EVIDENCE_PACKET!$A$6:$A$205,0))))</x:f>
      </x:c>
      <x:c r="S46" s="25" t="str">
        <x:f>IF(A46="","",IF(K46&lt;&gt;"VALID","BLOCKED",IF(W46&lt;&gt;"SOFTWARE",W46,IF(L46&lt;&gt;"READY","UNRESOLVED",IF(X46="NO","EXCLUDE DIRECT",IF(X46="UNKNOWN","UNRESOLVED",IF(X46="ADJACENT","ADJACENT",IF(Y46="NO","EXCLUDE DIRECT",IF(Y46="UNKNOWN","UNRESOLVED",IF(Y46="MATCH","DIRECT COMPETITOR","CONDITIONAL DIRECT"))))))))))</x:f>
      </x:c>
      <x:c r="T46" s="25" t="str">
        <x:f>IF(A46="","",IF(OR(K46&lt;&gt;"VALID",S46="BLOCKED"),"BLOCKED",IF(AND(OR(S46="DIRECT COMPETITOR",S46="CONDITIONAL DIRECT"),COUNTIFS(CONFLICTS!$B$6:$B$205,A46,CONFLICTS!$H$6:$H$205,"YES",CONFLICTS!$I$6:$I$205,"OPEN",CONFLICTS!$R$6:$R$205,"VALID")&gt;0),"UNRESOLVED",IF(S46="UNRESOLVED","UNRESOLVED","READY"))))</x:f>
      </x:c>
      <x:c r="U46" s="25" t="str">
        <x:f>IF(A46="","",IF(S46="DIRECT COMPETITOR","Do not infer superiority, market share, win rate or customer outcomes.",IF(S46="CONDITIONAL DIRECT","Do not present replacement as like-for-like until partial/conflicting adoption dimensions are resolved.",IF(S46="ADJACENT","Do not promote feature/integration overlap into direct competition.",IF(S46="SUBSTITUTE / ALTERNATIVE","Do not force a service/internal route into a software-only matrix.",IF(S46="INTERMEDIARY / DISCOVERY","Do not infer product substitutability from visibility.","Do not promote authority/reference material into the commercial set."))))))</x:f>
      </x:c>
      <x:c r="V46" s="25" t="str">
        <x:f>IF(A46="","","Reopen when buyer, job, stage, implementation, security/procurement, switching, pricing/contract or sales evidence changes materially.")</x:f>
      </x:c>
      <x:c r="W46" s="25" t="str">
        <x:f>IF(A46="","",IF(C46="SOFTWARE PRODUCT","SOFTWARE",IF(C46="MARKETPLACE / INTERMEDIARY","INTERMEDIARY / DISCOVERY",IF(C46="AUTHORITY / STANDARD","AUTHORITY / REFERENCE","SUBSTITUTE / ALTERNATIVE"))))</x:f>
      </x:c>
      <x:c r="X46" s="25" t="str">
        <x:f>IF(A46="","",IF(OR(M46="NO",N46="NO",O46="NO"),"NO",IF(OR(M46="UNKNOWN",N46="UNKNOWN",O46="UNKNOWN"),"UNKNOWN",IF(AND(M46="MATCH",N46="MATCH",O46="MATCH"),"CORE MATCH","ADJACENT"))))</x:f>
      </x:c>
      <x:c r="Y46" s="25" t="str">
        <x:f>IF(A46="","",IF(OR(P46="NO",Q46="NO",R46="NO"),"NO",IF(OR(P46="UNKNOWN",Q46="UNKNOWN",R46="UNKNOWN"),"UNKNOWN",IF(AND(P46="MATCH",Q46="MATCH",R46="MATCH"),"MATCH","PARTIAL"))))</x:f>
      </x:c>
    </x:row>
    <x:row r="47">
      <x:c r="A47" s="21"/>
      <x:c r="B47" s="21"/>
      <x:c r="C47" s="21"/>
      <x:c r="D47" s="21"/>
      <x:c r="E47" s="21"/>
      <x:c r="F47" s="21"/>
      <x:c r="G47" s="21"/>
      <x:c r="H47" s="21"/>
      <x:c r="I47" s="21"/>
      <x:c r="J47" s="21"/>
      <x:c r="K47" s="25" t="str">
        <x:f>IF(A47="","",IF(COUNTIF($A$6:$A$205,A47)&gt;1,"INVALID - DUPLICATE ID",IF(AND(OR(EXACT(C47,"SOFTWARE PRODUCT"),EXACT(C47,"MARKETPLACE / INTERMEDIARY"),EXACT(C47,"CONSULTANCY / SERVICE"),EXACT(C47,"AUTHORITY / STANDARD"),EXACT(C47,"IN-HOUSE / DO NOTHING")),COUNTIFS(EVIDENCE_PACKET!$A$6:$A$205,D47,EVIDENCE_PACKET!$B$6:$B$205,A47,EVIDENCE_PACKET!$C$6:$C$205,"BUYER",EVIDENCE_PACKET!$Q$6:$Q$205,"VALID")=1,COUNTIFS(EVIDENCE_PACKET!$A$6:$A$205,E47,EVIDENCE_PACKET!$B$6:$B$205,A47,EVIDENCE_PACKET!$C$6:$C$205,"MATERIAL JOB",EVIDENCE_PACKET!$Q$6:$Q$205,"VALID")=1,COUNTIFS(EVIDENCE_PACKET!$A$6:$A$205,F47,EVIDENCE_PACKET!$B$6:$B$205,A47,EVIDENCE_PACKET!$C$6:$C$205,"BUYING STAGE",EVIDENCE_PACKET!$Q$6:$Q$205,"VALID")=1,COUNTIFS(EVIDENCE_PACKET!$A$6:$A$205,G47,EVIDENCE_PACKET!$B$6:$B$205,A47,EVIDENCE_PACKET!$C$6:$C$205,"IMPLEMENTATION",EVIDENCE_PACKET!$Q$6:$Q$205,"VALID")=1,COUNTIFS(EVIDENCE_PACKET!$A$6:$A$205,H47,EVIDENCE_PACKET!$B$6:$B$205,A47,EVIDENCE_PACKET!$C$6:$C$205,"SECURITY / PROCUREMENT",EVIDENCE_PACKET!$Q$6:$Q$205,"VALID")=1,COUNTIFS(EVIDENCE_PACKET!$A$6:$A$205,I47,EVIDENCE_PACKET!$B$6:$B$205,A47,EVIDENCE_PACKET!$C$6:$C$205,"SWITCHING / EXIT",EVIDENCE_PACKET!$Q$6:$Q$205,"VALID")=1,COUNTIF(D47:I47,D47)=1,COUNTIF(D47:I47,E47)=1,COUNTIF(D47:I47,F47)=1,COUNTIF(D47:I47,G47)=1,COUNTIF(D47:I47,H47)=1,COUNTIF(D47:I47,I47)=1,J47&lt;&gt;""),"VALID","INVALID - CONTROL / EVIDENCE")))</x:f>
      </x:c>
      <x:c r="L47" s="25" t="str">
        <x:f>IF(A47="","",IF(K47&lt;&gt;"VALID","BLOCKED",IF(AND(INDEX(EVIDENCE_PACKET!$F$6:$F$205,MATCH(D47,EVIDENCE_PACKET!$A$6:$A$205,0))="OBSERVED",INDEX(EVIDENCE_PACKET!$G$6:$G$205,MATCH(D47,EVIDENCE_PACKET!$A$6:$A$205,0))="CURRENT",INDEX(EVIDENCE_PACKET!$F$6:$F$205,MATCH(E47,EVIDENCE_PACKET!$A$6:$A$205,0))="OBSERVED",INDEX(EVIDENCE_PACKET!$G$6:$G$205,MATCH(E47,EVIDENCE_PACKET!$A$6:$A$205,0))="CURRENT",INDEX(EVIDENCE_PACKET!$F$6:$F$205,MATCH(F47,EVIDENCE_PACKET!$A$6:$A$205,0))="OBSERVED",INDEX(EVIDENCE_PACKET!$G$6:$G$205,MATCH(F47,EVIDENCE_PACKET!$A$6:$A$205,0))="CURRENT",INDEX(EVIDENCE_PACKET!$F$6:$F$205,MATCH(G47,EVIDENCE_PACKET!$A$6:$A$205,0))="OBSERVED",INDEX(EVIDENCE_PACKET!$G$6:$G$205,MATCH(G47,EVIDENCE_PACKET!$A$6:$A$205,0))="CURRENT",INDEX(EVIDENCE_PACKET!$F$6:$F$205,MATCH(H47,EVIDENCE_PACKET!$A$6:$A$205,0))="OBSERVED",INDEX(EVIDENCE_PACKET!$G$6:$G$205,MATCH(H47,EVIDENCE_PACKET!$A$6:$A$205,0))="CURRENT",INDEX(EVIDENCE_PACKET!$F$6:$F$205,MATCH(I47,EVIDENCE_PACKET!$A$6:$A$205,0))="OBSERVED",INDEX(EVIDENCE_PACKET!$G$6:$G$205,MATCH(I47,EVIDENCE_PACKET!$A$6:$A$205,0))="CURRENT"),"READY","UNRESOLVED")))</x:f>
      </x:c>
      <x:c r="M47" s="25" t="str">
        <x:f>IF(A47="","",IF(K47&lt;&gt;"VALID","BLOCKED",INDEX(EVIDENCE_PACKET!$H$6:$H$205,MATCH(D47,EVIDENCE_PACKET!$A$6:$A$205,0))))</x:f>
      </x:c>
      <x:c r="N47" s="25" t="str">
        <x:f>IF(A47="","",IF(K47&lt;&gt;"VALID","BLOCKED",INDEX(EVIDENCE_PACKET!$H$6:$H$205,MATCH(E47,EVIDENCE_PACKET!$A$6:$A$205,0))))</x:f>
      </x:c>
      <x:c r="O47" s="25" t="str">
        <x:f>IF(A47="","",IF(K47&lt;&gt;"VALID","BLOCKED",INDEX(EVIDENCE_PACKET!$H$6:$H$205,MATCH(F47,EVIDENCE_PACKET!$A$6:$A$205,0))))</x:f>
      </x:c>
      <x:c r="P47" s="25" t="str">
        <x:f>IF(A47="","",IF(K47&lt;&gt;"VALID","BLOCKED",INDEX(EVIDENCE_PACKET!$H$6:$H$205,MATCH(G47,EVIDENCE_PACKET!$A$6:$A$205,0))))</x:f>
      </x:c>
      <x:c r="Q47" s="25" t="str">
        <x:f>IF(A47="","",IF(K47&lt;&gt;"VALID","BLOCKED",INDEX(EVIDENCE_PACKET!$H$6:$H$205,MATCH(H47,EVIDENCE_PACKET!$A$6:$A$205,0))))</x:f>
      </x:c>
      <x:c r="R47" s="25" t="str">
        <x:f>IF(A47="","",IF(K47&lt;&gt;"VALID","BLOCKED",INDEX(EVIDENCE_PACKET!$H$6:$H$205,MATCH(I47,EVIDENCE_PACKET!$A$6:$A$205,0))))</x:f>
      </x:c>
      <x:c r="S47" s="25" t="str">
        <x:f>IF(A47="","",IF(K47&lt;&gt;"VALID","BLOCKED",IF(W47&lt;&gt;"SOFTWARE",W47,IF(L47&lt;&gt;"READY","UNRESOLVED",IF(X47="NO","EXCLUDE DIRECT",IF(X47="UNKNOWN","UNRESOLVED",IF(X47="ADJACENT","ADJACENT",IF(Y47="NO","EXCLUDE DIRECT",IF(Y47="UNKNOWN","UNRESOLVED",IF(Y47="MATCH","DIRECT COMPETITOR","CONDITIONAL DIRECT"))))))))))</x:f>
      </x:c>
      <x:c r="T47" s="25" t="str">
        <x:f>IF(A47="","",IF(OR(K47&lt;&gt;"VALID",S47="BLOCKED"),"BLOCKED",IF(AND(OR(S47="DIRECT COMPETITOR",S47="CONDITIONAL DIRECT"),COUNTIFS(CONFLICTS!$B$6:$B$205,A47,CONFLICTS!$H$6:$H$205,"YES",CONFLICTS!$I$6:$I$205,"OPEN",CONFLICTS!$R$6:$R$205,"VALID")&gt;0),"UNRESOLVED",IF(S47="UNRESOLVED","UNRESOLVED","READY"))))</x:f>
      </x:c>
      <x:c r="U47" s="25" t="str">
        <x:f>IF(A47="","",IF(S47="DIRECT COMPETITOR","Do not infer superiority, market share, win rate or customer outcomes.",IF(S47="CONDITIONAL DIRECT","Do not present replacement as like-for-like until partial/conflicting adoption dimensions are resolved.",IF(S47="ADJACENT","Do not promote feature/integration overlap into direct competition.",IF(S47="SUBSTITUTE / ALTERNATIVE","Do not force a service/internal route into a software-only matrix.",IF(S47="INTERMEDIARY / DISCOVERY","Do not infer product substitutability from visibility.","Do not promote authority/reference material into the commercial set."))))))</x:f>
      </x:c>
      <x:c r="V47" s="25" t="str">
        <x:f>IF(A47="","","Reopen when buyer, job, stage, implementation, security/procurement, switching, pricing/contract or sales evidence changes materially.")</x:f>
      </x:c>
      <x:c r="W47" s="25" t="str">
        <x:f>IF(A47="","",IF(C47="SOFTWARE PRODUCT","SOFTWARE",IF(C47="MARKETPLACE / INTERMEDIARY","INTERMEDIARY / DISCOVERY",IF(C47="AUTHORITY / STANDARD","AUTHORITY / REFERENCE","SUBSTITUTE / ALTERNATIVE"))))</x:f>
      </x:c>
      <x:c r="X47" s="25" t="str">
        <x:f>IF(A47="","",IF(OR(M47="NO",N47="NO",O47="NO"),"NO",IF(OR(M47="UNKNOWN",N47="UNKNOWN",O47="UNKNOWN"),"UNKNOWN",IF(AND(M47="MATCH",N47="MATCH",O47="MATCH"),"CORE MATCH","ADJACENT"))))</x:f>
      </x:c>
      <x:c r="Y47" s="25" t="str">
        <x:f>IF(A47="","",IF(OR(P47="NO",Q47="NO",R47="NO"),"NO",IF(OR(P47="UNKNOWN",Q47="UNKNOWN",R47="UNKNOWN"),"UNKNOWN",IF(AND(P47="MATCH",Q47="MATCH",R47="MATCH"),"MATCH","PARTIAL"))))</x:f>
      </x:c>
    </x:row>
    <x:row r="48">
      <x:c r="A48" s="21"/>
      <x:c r="B48" s="21"/>
      <x:c r="C48" s="21"/>
      <x:c r="D48" s="21"/>
      <x:c r="E48" s="21"/>
      <x:c r="F48" s="21"/>
      <x:c r="G48" s="21"/>
      <x:c r="H48" s="21"/>
      <x:c r="I48" s="21"/>
      <x:c r="J48" s="21"/>
      <x:c r="K48" s="25" t="str">
        <x:f>IF(A48="","",IF(COUNTIF($A$6:$A$205,A48)&gt;1,"INVALID - DUPLICATE ID",IF(AND(OR(EXACT(C48,"SOFTWARE PRODUCT"),EXACT(C48,"MARKETPLACE / INTERMEDIARY"),EXACT(C48,"CONSULTANCY / SERVICE"),EXACT(C48,"AUTHORITY / STANDARD"),EXACT(C48,"IN-HOUSE / DO NOTHING")),COUNTIFS(EVIDENCE_PACKET!$A$6:$A$205,D48,EVIDENCE_PACKET!$B$6:$B$205,A48,EVIDENCE_PACKET!$C$6:$C$205,"BUYER",EVIDENCE_PACKET!$Q$6:$Q$205,"VALID")=1,COUNTIFS(EVIDENCE_PACKET!$A$6:$A$205,E48,EVIDENCE_PACKET!$B$6:$B$205,A48,EVIDENCE_PACKET!$C$6:$C$205,"MATERIAL JOB",EVIDENCE_PACKET!$Q$6:$Q$205,"VALID")=1,COUNTIFS(EVIDENCE_PACKET!$A$6:$A$205,F48,EVIDENCE_PACKET!$B$6:$B$205,A48,EVIDENCE_PACKET!$C$6:$C$205,"BUYING STAGE",EVIDENCE_PACKET!$Q$6:$Q$205,"VALID")=1,COUNTIFS(EVIDENCE_PACKET!$A$6:$A$205,G48,EVIDENCE_PACKET!$B$6:$B$205,A48,EVIDENCE_PACKET!$C$6:$C$205,"IMPLEMENTATION",EVIDENCE_PACKET!$Q$6:$Q$205,"VALID")=1,COUNTIFS(EVIDENCE_PACKET!$A$6:$A$205,H48,EVIDENCE_PACKET!$B$6:$B$205,A48,EVIDENCE_PACKET!$C$6:$C$205,"SECURITY / PROCUREMENT",EVIDENCE_PACKET!$Q$6:$Q$205,"VALID")=1,COUNTIFS(EVIDENCE_PACKET!$A$6:$A$205,I48,EVIDENCE_PACKET!$B$6:$B$205,A48,EVIDENCE_PACKET!$C$6:$C$205,"SWITCHING / EXIT",EVIDENCE_PACKET!$Q$6:$Q$205,"VALID")=1,COUNTIF(D48:I48,D48)=1,COUNTIF(D48:I48,E48)=1,COUNTIF(D48:I48,F48)=1,COUNTIF(D48:I48,G48)=1,COUNTIF(D48:I48,H48)=1,COUNTIF(D48:I48,I48)=1,J48&lt;&gt;""),"VALID","INVALID - CONTROL / EVIDENCE")))</x:f>
      </x:c>
      <x:c r="L48" s="25" t="str">
        <x:f>IF(A48="","",IF(K48&lt;&gt;"VALID","BLOCKED",IF(AND(INDEX(EVIDENCE_PACKET!$F$6:$F$205,MATCH(D48,EVIDENCE_PACKET!$A$6:$A$205,0))="OBSERVED",INDEX(EVIDENCE_PACKET!$G$6:$G$205,MATCH(D48,EVIDENCE_PACKET!$A$6:$A$205,0))="CURRENT",INDEX(EVIDENCE_PACKET!$F$6:$F$205,MATCH(E48,EVIDENCE_PACKET!$A$6:$A$205,0))="OBSERVED",INDEX(EVIDENCE_PACKET!$G$6:$G$205,MATCH(E48,EVIDENCE_PACKET!$A$6:$A$205,0))="CURRENT",INDEX(EVIDENCE_PACKET!$F$6:$F$205,MATCH(F48,EVIDENCE_PACKET!$A$6:$A$205,0))="OBSERVED",INDEX(EVIDENCE_PACKET!$G$6:$G$205,MATCH(F48,EVIDENCE_PACKET!$A$6:$A$205,0))="CURRENT",INDEX(EVIDENCE_PACKET!$F$6:$F$205,MATCH(G48,EVIDENCE_PACKET!$A$6:$A$205,0))="OBSERVED",INDEX(EVIDENCE_PACKET!$G$6:$G$205,MATCH(G48,EVIDENCE_PACKET!$A$6:$A$205,0))="CURRENT",INDEX(EVIDENCE_PACKET!$F$6:$F$205,MATCH(H48,EVIDENCE_PACKET!$A$6:$A$205,0))="OBSERVED",INDEX(EVIDENCE_PACKET!$G$6:$G$205,MATCH(H48,EVIDENCE_PACKET!$A$6:$A$205,0))="CURRENT",INDEX(EVIDENCE_PACKET!$F$6:$F$205,MATCH(I48,EVIDENCE_PACKET!$A$6:$A$205,0))="OBSERVED",INDEX(EVIDENCE_PACKET!$G$6:$G$205,MATCH(I48,EVIDENCE_PACKET!$A$6:$A$205,0))="CURRENT"),"READY","UNRESOLVED")))</x:f>
      </x:c>
      <x:c r="M48" s="25" t="str">
        <x:f>IF(A48="","",IF(K48&lt;&gt;"VALID","BLOCKED",INDEX(EVIDENCE_PACKET!$H$6:$H$205,MATCH(D48,EVIDENCE_PACKET!$A$6:$A$205,0))))</x:f>
      </x:c>
      <x:c r="N48" s="25" t="str">
        <x:f>IF(A48="","",IF(K48&lt;&gt;"VALID","BLOCKED",INDEX(EVIDENCE_PACKET!$H$6:$H$205,MATCH(E48,EVIDENCE_PACKET!$A$6:$A$205,0))))</x:f>
      </x:c>
      <x:c r="O48" s="25" t="str">
        <x:f>IF(A48="","",IF(K48&lt;&gt;"VALID","BLOCKED",INDEX(EVIDENCE_PACKET!$H$6:$H$205,MATCH(F48,EVIDENCE_PACKET!$A$6:$A$205,0))))</x:f>
      </x:c>
      <x:c r="P48" s="25" t="str">
        <x:f>IF(A48="","",IF(K48&lt;&gt;"VALID","BLOCKED",INDEX(EVIDENCE_PACKET!$H$6:$H$205,MATCH(G48,EVIDENCE_PACKET!$A$6:$A$205,0))))</x:f>
      </x:c>
      <x:c r="Q48" s="25" t="str">
        <x:f>IF(A48="","",IF(K48&lt;&gt;"VALID","BLOCKED",INDEX(EVIDENCE_PACKET!$H$6:$H$205,MATCH(H48,EVIDENCE_PACKET!$A$6:$A$205,0))))</x:f>
      </x:c>
      <x:c r="R48" s="25" t="str">
        <x:f>IF(A48="","",IF(K48&lt;&gt;"VALID","BLOCKED",INDEX(EVIDENCE_PACKET!$H$6:$H$205,MATCH(I48,EVIDENCE_PACKET!$A$6:$A$205,0))))</x:f>
      </x:c>
      <x:c r="S48" s="25" t="str">
        <x:f>IF(A48="","",IF(K48&lt;&gt;"VALID","BLOCKED",IF(W48&lt;&gt;"SOFTWARE",W48,IF(L48&lt;&gt;"READY","UNRESOLVED",IF(X48="NO","EXCLUDE DIRECT",IF(X48="UNKNOWN","UNRESOLVED",IF(X48="ADJACENT","ADJACENT",IF(Y48="NO","EXCLUDE DIRECT",IF(Y48="UNKNOWN","UNRESOLVED",IF(Y48="MATCH","DIRECT COMPETITOR","CONDITIONAL DIRECT"))))))))))</x:f>
      </x:c>
      <x:c r="T48" s="25" t="str">
        <x:f>IF(A48="","",IF(OR(K48&lt;&gt;"VALID",S48="BLOCKED"),"BLOCKED",IF(AND(OR(S48="DIRECT COMPETITOR",S48="CONDITIONAL DIRECT"),COUNTIFS(CONFLICTS!$B$6:$B$205,A48,CONFLICTS!$H$6:$H$205,"YES",CONFLICTS!$I$6:$I$205,"OPEN",CONFLICTS!$R$6:$R$205,"VALID")&gt;0),"UNRESOLVED",IF(S48="UNRESOLVED","UNRESOLVED","READY"))))</x:f>
      </x:c>
      <x:c r="U48" s="25" t="str">
        <x:f>IF(A48="","",IF(S48="DIRECT COMPETITOR","Do not infer superiority, market share, win rate or customer outcomes.",IF(S48="CONDITIONAL DIRECT","Do not present replacement as like-for-like until partial/conflicting adoption dimensions are resolved.",IF(S48="ADJACENT","Do not promote feature/integration overlap into direct competition.",IF(S48="SUBSTITUTE / ALTERNATIVE","Do not force a service/internal route into a software-only matrix.",IF(S48="INTERMEDIARY / DISCOVERY","Do not infer product substitutability from visibility.","Do not promote authority/reference material into the commercial set."))))))</x:f>
      </x:c>
      <x:c r="V48" s="25" t="str">
        <x:f>IF(A48="","","Reopen when buyer, job, stage, implementation, security/procurement, switching, pricing/contract or sales evidence changes materially.")</x:f>
      </x:c>
      <x:c r="W48" s="25" t="str">
        <x:f>IF(A48="","",IF(C48="SOFTWARE PRODUCT","SOFTWARE",IF(C48="MARKETPLACE / INTERMEDIARY","INTERMEDIARY / DISCOVERY",IF(C48="AUTHORITY / STANDARD","AUTHORITY / REFERENCE","SUBSTITUTE / ALTERNATIVE"))))</x:f>
      </x:c>
      <x:c r="X48" s="25" t="str">
        <x:f>IF(A48="","",IF(OR(M48="NO",N48="NO",O48="NO"),"NO",IF(OR(M48="UNKNOWN",N48="UNKNOWN",O48="UNKNOWN"),"UNKNOWN",IF(AND(M48="MATCH",N48="MATCH",O48="MATCH"),"CORE MATCH","ADJACENT"))))</x:f>
      </x:c>
      <x:c r="Y48" s="25" t="str">
        <x:f>IF(A48="","",IF(OR(P48="NO",Q48="NO",R48="NO"),"NO",IF(OR(P48="UNKNOWN",Q48="UNKNOWN",R48="UNKNOWN"),"UNKNOWN",IF(AND(P48="MATCH",Q48="MATCH",R48="MATCH"),"MATCH","PARTIAL"))))</x:f>
      </x:c>
    </x:row>
    <x:row r="49">
      <x:c r="A49" s="21"/>
      <x:c r="B49" s="21"/>
      <x:c r="C49" s="21"/>
      <x:c r="D49" s="21"/>
      <x:c r="E49" s="21"/>
      <x:c r="F49" s="21"/>
      <x:c r="G49" s="21"/>
      <x:c r="H49" s="21"/>
      <x:c r="I49" s="21"/>
      <x:c r="J49" s="21"/>
      <x:c r="K49" s="25" t="str">
        <x:f>IF(A49="","",IF(COUNTIF($A$6:$A$205,A49)&gt;1,"INVALID - DUPLICATE ID",IF(AND(OR(EXACT(C49,"SOFTWARE PRODUCT"),EXACT(C49,"MARKETPLACE / INTERMEDIARY"),EXACT(C49,"CONSULTANCY / SERVICE"),EXACT(C49,"AUTHORITY / STANDARD"),EXACT(C49,"IN-HOUSE / DO NOTHING")),COUNTIFS(EVIDENCE_PACKET!$A$6:$A$205,D49,EVIDENCE_PACKET!$B$6:$B$205,A49,EVIDENCE_PACKET!$C$6:$C$205,"BUYER",EVIDENCE_PACKET!$Q$6:$Q$205,"VALID")=1,COUNTIFS(EVIDENCE_PACKET!$A$6:$A$205,E49,EVIDENCE_PACKET!$B$6:$B$205,A49,EVIDENCE_PACKET!$C$6:$C$205,"MATERIAL JOB",EVIDENCE_PACKET!$Q$6:$Q$205,"VALID")=1,COUNTIFS(EVIDENCE_PACKET!$A$6:$A$205,F49,EVIDENCE_PACKET!$B$6:$B$205,A49,EVIDENCE_PACKET!$C$6:$C$205,"BUYING STAGE",EVIDENCE_PACKET!$Q$6:$Q$205,"VALID")=1,COUNTIFS(EVIDENCE_PACKET!$A$6:$A$205,G49,EVIDENCE_PACKET!$B$6:$B$205,A49,EVIDENCE_PACKET!$C$6:$C$205,"IMPLEMENTATION",EVIDENCE_PACKET!$Q$6:$Q$205,"VALID")=1,COUNTIFS(EVIDENCE_PACKET!$A$6:$A$205,H49,EVIDENCE_PACKET!$B$6:$B$205,A49,EVIDENCE_PACKET!$C$6:$C$205,"SECURITY / PROCUREMENT",EVIDENCE_PACKET!$Q$6:$Q$205,"VALID")=1,COUNTIFS(EVIDENCE_PACKET!$A$6:$A$205,I49,EVIDENCE_PACKET!$B$6:$B$205,A49,EVIDENCE_PACKET!$C$6:$C$205,"SWITCHING / EXIT",EVIDENCE_PACKET!$Q$6:$Q$205,"VALID")=1,COUNTIF(D49:I49,D49)=1,COUNTIF(D49:I49,E49)=1,COUNTIF(D49:I49,F49)=1,COUNTIF(D49:I49,G49)=1,COUNTIF(D49:I49,H49)=1,COUNTIF(D49:I49,I49)=1,J49&lt;&gt;""),"VALID","INVALID - CONTROL / EVIDENCE")))</x:f>
      </x:c>
      <x:c r="L49" s="25" t="str">
        <x:f>IF(A49="","",IF(K49&lt;&gt;"VALID","BLOCKED",IF(AND(INDEX(EVIDENCE_PACKET!$F$6:$F$205,MATCH(D49,EVIDENCE_PACKET!$A$6:$A$205,0))="OBSERVED",INDEX(EVIDENCE_PACKET!$G$6:$G$205,MATCH(D49,EVIDENCE_PACKET!$A$6:$A$205,0))="CURRENT",INDEX(EVIDENCE_PACKET!$F$6:$F$205,MATCH(E49,EVIDENCE_PACKET!$A$6:$A$205,0))="OBSERVED",INDEX(EVIDENCE_PACKET!$G$6:$G$205,MATCH(E49,EVIDENCE_PACKET!$A$6:$A$205,0))="CURRENT",INDEX(EVIDENCE_PACKET!$F$6:$F$205,MATCH(F49,EVIDENCE_PACKET!$A$6:$A$205,0))="OBSERVED",INDEX(EVIDENCE_PACKET!$G$6:$G$205,MATCH(F49,EVIDENCE_PACKET!$A$6:$A$205,0))="CURRENT",INDEX(EVIDENCE_PACKET!$F$6:$F$205,MATCH(G49,EVIDENCE_PACKET!$A$6:$A$205,0))="OBSERVED",INDEX(EVIDENCE_PACKET!$G$6:$G$205,MATCH(G49,EVIDENCE_PACKET!$A$6:$A$205,0))="CURRENT",INDEX(EVIDENCE_PACKET!$F$6:$F$205,MATCH(H49,EVIDENCE_PACKET!$A$6:$A$205,0))="OBSERVED",INDEX(EVIDENCE_PACKET!$G$6:$G$205,MATCH(H49,EVIDENCE_PACKET!$A$6:$A$205,0))="CURRENT",INDEX(EVIDENCE_PACKET!$F$6:$F$205,MATCH(I49,EVIDENCE_PACKET!$A$6:$A$205,0))="OBSERVED",INDEX(EVIDENCE_PACKET!$G$6:$G$205,MATCH(I49,EVIDENCE_PACKET!$A$6:$A$205,0))="CURRENT"),"READY","UNRESOLVED")))</x:f>
      </x:c>
      <x:c r="M49" s="25" t="str">
        <x:f>IF(A49="","",IF(K49&lt;&gt;"VALID","BLOCKED",INDEX(EVIDENCE_PACKET!$H$6:$H$205,MATCH(D49,EVIDENCE_PACKET!$A$6:$A$205,0))))</x:f>
      </x:c>
      <x:c r="N49" s="25" t="str">
        <x:f>IF(A49="","",IF(K49&lt;&gt;"VALID","BLOCKED",INDEX(EVIDENCE_PACKET!$H$6:$H$205,MATCH(E49,EVIDENCE_PACKET!$A$6:$A$205,0))))</x:f>
      </x:c>
      <x:c r="O49" s="25" t="str">
        <x:f>IF(A49="","",IF(K49&lt;&gt;"VALID","BLOCKED",INDEX(EVIDENCE_PACKET!$H$6:$H$205,MATCH(F49,EVIDENCE_PACKET!$A$6:$A$205,0))))</x:f>
      </x:c>
      <x:c r="P49" s="25" t="str">
        <x:f>IF(A49="","",IF(K49&lt;&gt;"VALID","BLOCKED",INDEX(EVIDENCE_PACKET!$H$6:$H$205,MATCH(G49,EVIDENCE_PACKET!$A$6:$A$205,0))))</x:f>
      </x:c>
      <x:c r="Q49" s="25" t="str">
        <x:f>IF(A49="","",IF(K49&lt;&gt;"VALID","BLOCKED",INDEX(EVIDENCE_PACKET!$H$6:$H$205,MATCH(H49,EVIDENCE_PACKET!$A$6:$A$205,0))))</x:f>
      </x:c>
      <x:c r="R49" s="25" t="str">
        <x:f>IF(A49="","",IF(K49&lt;&gt;"VALID","BLOCKED",INDEX(EVIDENCE_PACKET!$H$6:$H$205,MATCH(I49,EVIDENCE_PACKET!$A$6:$A$205,0))))</x:f>
      </x:c>
      <x:c r="S49" s="25" t="str">
        <x:f>IF(A49="","",IF(K49&lt;&gt;"VALID","BLOCKED",IF(W49&lt;&gt;"SOFTWARE",W49,IF(L49&lt;&gt;"READY","UNRESOLVED",IF(X49="NO","EXCLUDE DIRECT",IF(X49="UNKNOWN","UNRESOLVED",IF(X49="ADJACENT","ADJACENT",IF(Y49="NO","EXCLUDE DIRECT",IF(Y49="UNKNOWN","UNRESOLVED",IF(Y49="MATCH","DIRECT COMPETITOR","CONDITIONAL DIRECT"))))))))))</x:f>
      </x:c>
      <x:c r="T49" s="25" t="str">
        <x:f>IF(A49="","",IF(OR(K49&lt;&gt;"VALID",S49="BLOCKED"),"BLOCKED",IF(AND(OR(S49="DIRECT COMPETITOR",S49="CONDITIONAL DIRECT"),COUNTIFS(CONFLICTS!$B$6:$B$205,A49,CONFLICTS!$H$6:$H$205,"YES",CONFLICTS!$I$6:$I$205,"OPEN",CONFLICTS!$R$6:$R$205,"VALID")&gt;0),"UNRESOLVED",IF(S49="UNRESOLVED","UNRESOLVED","READY"))))</x:f>
      </x:c>
      <x:c r="U49" s="25" t="str">
        <x:f>IF(A49="","",IF(S49="DIRECT COMPETITOR","Do not infer superiority, market share, win rate or customer outcomes.",IF(S49="CONDITIONAL DIRECT","Do not present replacement as like-for-like until partial/conflicting adoption dimensions are resolved.",IF(S49="ADJACENT","Do not promote feature/integration overlap into direct competition.",IF(S49="SUBSTITUTE / ALTERNATIVE","Do not force a service/internal route into a software-only matrix.",IF(S49="INTERMEDIARY / DISCOVERY","Do not infer product substitutability from visibility.","Do not promote authority/reference material into the commercial set."))))))</x:f>
      </x:c>
      <x:c r="V49" s="25" t="str">
        <x:f>IF(A49="","","Reopen when buyer, job, stage, implementation, security/procurement, switching, pricing/contract or sales evidence changes materially.")</x:f>
      </x:c>
      <x:c r="W49" s="25" t="str">
        <x:f>IF(A49="","",IF(C49="SOFTWARE PRODUCT","SOFTWARE",IF(C49="MARKETPLACE / INTERMEDIARY","INTERMEDIARY / DISCOVERY",IF(C49="AUTHORITY / STANDARD","AUTHORITY / REFERENCE","SUBSTITUTE / ALTERNATIVE"))))</x:f>
      </x:c>
      <x:c r="X49" s="25" t="str">
        <x:f>IF(A49="","",IF(OR(M49="NO",N49="NO",O49="NO"),"NO",IF(OR(M49="UNKNOWN",N49="UNKNOWN",O49="UNKNOWN"),"UNKNOWN",IF(AND(M49="MATCH",N49="MATCH",O49="MATCH"),"CORE MATCH","ADJACENT"))))</x:f>
      </x:c>
      <x:c r="Y49" s="25" t="str">
        <x:f>IF(A49="","",IF(OR(P49="NO",Q49="NO",R49="NO"),"NO",IF(OR(P49="UNKNOWN",Q49="UNKNOWN",R49="UNKNOWN"),"UNKNOWN",IF(AND(P49="MATCH",Q49="MATCH",R49="MATCH"),"MATCH","PARTIAL"))))</x:f>
      </x:c>
    </x:row>
    <x:row r="50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/>
      <x:c r="K50" s="25" t="str">
        <x:f>IF(A50="","",IF(COUNTIF($A$6:$A$205,A50)&gt;1,"INVALID - DUPLICATE ID",IF(AND(OR(EXACT(C50,"SOFTWARE PRODUCT"),EXACT(C50,"MARKETPLACE / INTERMEDIARY"),EXACT(C50,"CONSULTANCY / SERVICE"),EXACT(C50,"AUTHORITY / STANDARD"),EXACT(C50,"IN-HOUSE / DO NOTHING")),COUNTIFS(EVIDENCE_PACKET!$A$6:$A$205,D50,EVIDENCE_PACKET!$B$6:$B$205,A50,EVIDENCE_PACKET!$C$6:$C$205,"BUYER",EVIDENCE_PACKET!$Q$6:$Q$205,"VALID")=1,COUNTIFS(EVIDENCE_PACKET!$A$6:$A$205,E50,EVIDENCE_PACKET!$B$6:$B$205,A50,EVIDENCE_PACKET!$C$6:$C$205,"MATERIAL JOB",EVIDENCE_PACKET!$Q$6:$Q$205,"VALID")=1,COUNTIFS(EVIDENCE_PACKET!$A$6:$A$205,F50,EVIDENCE_PACKET!$B$6:$B$205,A50,EVIDENCE_PACKET!$C$6:$C$205,"BUYING STAGE",EVIDENCE_PACKET!$Q$6:$Q$205,"VALID")=1,COUNTIFS(EVIDENCE_PACKET!$A$6:$A$205,G50,EVIDENCE_PACKET!$B$6:$B$205,A50,EVIDENCE_PACKET!$C$6:$C$205,"IMPLEMENTATION",EVIDENCE_PACKET!$Q$6:$Q$205,"VALID")=1,COUNTIFS(EVIDENCE_PACKET!$A$6:$A$205,H50,EVIDENCE_PACKET!$B$6:$B$205,A50,EVIDENCE_PACKET!$C$6:$C$205,"SECURITY / PROCUREMENT",EVIDENCE_PACKET!$Q$6:$Q$205,"VALID")=1,COUNTIFS(EVIDENCE_PACKET!$A$6:$A$205,I50,EVIDENCE_PACKET!$B$6:$B$205,A50,EVIDENCE_PACKET!$C$6:$C$205,"SWITCHING / EXIT",EVIDENCE_PACKET!$Q$6:$Q$205,"VALID")=1,COUNTIF(D50:I50,D50)=1,COUNTIF(D50:I50,E50)=1,COUNTIF(D50:I50,F50)=1,COUNTIF(D50:I50,G50)=1,COUNTIF(D50:I50,H50)=1,COUNTIF(D50:I50,I50)=1,J50&lt;&gt;""),"VALID","INVALID - CONTROL / EVIDENCE")))</x:f>
      </x:c>
      <x:c r="L50" s="25" t="str">
        <x:f>IF(A50="","",IF(K50&lt;&gt;"VALID","BLOCKED",IF(AND(INDEX(EVIDENCE_PACKET!$F$6:$F$205,MATCH(D50,EVIDENCE_PACKET!$A$6:$A$205,0))="OBSERVED",INDEX(EVIDENCE_PACKET!$G$6:$G$205,MATCH(D50,EVIDENCE_PACKET!$A$6:$A$205,0))="CURRENT",INDEX(EVIDENCE_PACKET!$F$6:$F$205,MATCH(E50,EVIDENCE_PACKET!$A$6:$A$205,0))="OBSERVED",INDEX(EVIDENCE_PACKET!$G$6:$G$205,MATCH(E50,EVIDENCE_PACKET!$A$6:$A$205,0))="CURRENT",INDEX(EVIDENCE_PACKET!$F$6:$F$205,MATCH(F50,EVIDENCE_PACKET!$A$6:$A$205,0))="OBSERVED",INDEX(EVIDENCE_PACKET!$G$6:$G$205,MATCH(F50,EVIDENCE_PACKET!$A$6:$A$205,0))="CURRENT",INDEX(EVIDENCE_PACKET!$F$6:$F$205,MATCH(G50,EVIDENCE_PACKET!$A$6:$A$205,0))="OBSERVED",INDEX(EVIDENCE_PACKET!$G$6:$G$205,MATCH(G50,EVIDENCE_PACKET!$A$6:$A$205,0))="CURRENT",INDEX(EVIDENCE_PACKET!$F$6:$F$205,MATCH(H50,EVIDENCE_PACKET!$A$6:$A$205,0))="OBSERVED",INDEX(EVIDENCE_PACKET!$G$6:$G$205,MATCH(H50,EVIDENCE_PACKET!$A$6:$A$205,0))="CURRENT",INDEX(EVIDENCE_PACKET!$F$6:$F$205,MATCH(I50,EVIDENCE_PACKET!$A$6:$A$205,0))="OBSERVED",INDEX(EVIDENCE_PACKET!$G$6:$G$205,MATCH(I50,EVIDENCE_PACKET!$A$6:$A$205,0))="CURRENT"),"READY","UNRESOLVED")))</x:f>
      </x:c>
      <x:c r="M50" s="25" t="str">
        <x:f>IF(A50="","",IF(K50&lt;&gt;"VALID","BLOCKED",INDEX(EVIDENCE_PACKET!$H$6:$H$205,MATCH(D50,EVIDENCE_PACKET!$A$6:$A$205,0))))</x:f>
      </x:c>
      <x:c r="N50" s="25" t="str">
        <x:f>IF(A50="","",IF(K50&lt;&gt;"VALID","BLOCKED",INDEX(EVIDENCE_PACKET!$H$6:$H$205,MATCH(E50,EVIDENCE_PACKET!$A$6:$A$205,0))))</x:f>
      </x:c>
      <x:c r="O50" s="25" t="str">
        <x:f>IF(A50="","",IF(K50&lt;&gt;"VALID","BLOCKED",INDEX(EVIDENCE_PACKET!$H$6:$H$205,MATCH(F50,EVIDENCE_PACKET!$A$6:$A$205,0))))</x:f>
      </x:c>
      <x:c r="P50" s="25" t="str">
        <x:f>IF(A50="","",IF(K50&lt;&gt;"VALID","BLOCKED",INDEX(EVIDENCE_PACKET!$H$6:$H$205,MATCH(G50,EVIDENCE_PACKET!$A$6:$A$205,0))))</x:f>
      </x:c>
      <x:c r="Q50" s="25" t="str">
        <x:f>IF(A50="","",IF(K50&lt;&gt;"VALID","BLOCKED",INDEX(EVIDENCE_PACKET!$H$6:$H$205,MATCH(H50,EVIDENCE_PACKET!$A$6:$A$205,0))))</x:f>
      </x:c>
      <x:c r="R50" s="25" t="str">
        <x:f>IF(A50="","",IF(K50&lt;&gt;"VALID","BLOCKED",INDEX(EVIDENCE_PACKET!$H$6:$H$205,MATCH(I50,EVIDENCE_PACKET!$A$6:$A$205,0))))</x:f>
      </x:c>
      <x:c r="S50" s="25" t="str">
        <x:f>IF(A50="","",IF(K50&lt;&gt;"VALID","BLOCKED",IF(W50&lt;&gt;"SOFTWARE",W50,IF(L50&lt;&gt;"READY","UNRESOLVED",IF(X50="NO","EXCLUDE DIRECT",IF(X50="UNKNOWN","UNRESOLVED",IF(X50="ADJACENT","ADJACENT",IF(Y50="NO","EXCLUDE DIRECT",IF(Y50="UNKNOWN","UNRESOLVED",IF(Y50="MATCH","DIRECT COMPETITOR","CONDITIONAL DIRECT"))))))))))</x:f>
      </x:c>
      <x:c r="T50" s="25" t="str">
        <x:f>IF(A50="","",IF(OR(K50&lt;&gt;"VALID",S50="BLOCKED"),"BLOCKED",IF(AND(OR(S50="DIRECT COMPETITOR",S50="CONDITIONAL DIRECT"),COUNTIFS(CONFLICTS!$B$6:$B$205,A50,CONFLICTS!$H$6:$H$205,"YES",CONFLICTS!$I$6:$I$205,"OPEN",CONFLICTS!$R$6:$R$205,"VALID")&gt;0),"UNRESOLVED",IF(S50="UNRESOLVED","UNRESOLVED","READY"))))</x:f>
      </x:c>
      <x:c r="U50" s="25" t="str">
        <x:f>IF(A50="","",IF(S50="DIRECT COMPETITOR","Do not infer superiority, market share, win rate or customer outcomes.",IF(S50="CONDITIONAL DIRECT","Do not present replacement as like-for-like until partial/conflicting adoption dimensions are resolved.",IF(S50="ADJACENT","Do not promote feature/integration overlap into direct competition.",IF(S50="SUBSTITUTE / ALTERNATIVE","Do not force a service/internal route into a software-only matrix.",IF(S50="INTERMEDIARY / DISCOVERY","Do not infer product substitutability from visibility.","Do not promote authority/reference material into the commercial set."))))))</x:f>
      </x:c>
      <x:c r="V50" s="25" t="str">
        <x:f>IF(A50="","","Reopen when buyer, job, stage, implementation, security/procurement, switching, pricing/contract or sales evidence changes materially.")</x:f>
      </x:c>
      <x:c r="W50" s="25" t="str">
        <x:f>IF(A50="","",IF(C50="SOFTWARE PRODUCT","SOFTWARE",IF(C50="MARKETPLACE / INTERMEDIARY","INTERMEDIARY / DISCOVERY",IF(C50="AUTHORITY / STANDARD","AUTHORITY / REFERENCE","SUBSTITUTE / ALTERNATIVE"))))</x:f>
      </x:c>
      <x:c r="X50" s="25" t="str">
        <x:f>IF(A50="","",IF(OR(M50="NO",N50="NO",O50="NO"),"NO",IF(OR(M50="UNKNOWN",N50="UNKNOWN",O50="UNKNOWN"),"UNKNOWN",IF(AND(M50="MATCH",N50="MATCH",O50="MATCH"),"CORE MATCH","ADJACENT"))))</x:f>
      </x:c>
      <x:c r="Y50" s="25" t="str">
        <x:f>IF(A50="","",IF(OR(P50="NO",Q50="NO",R50="NO"),"NO",IF(OR(P50="UNKNOWN",Q50="UNKNOWN",R50="UNKNOWN"),"UNKNOWN",IF(AND(P50="MATCH",Q50="MATCH",R50="MATCH"),"MATCH","PARTIAL"))))</x:f>
      </x:c>
    </x:row>
    <x:row r="51">
      <x:c r="A51" s="21"/>
      <x:c r="B51" s="21"/>
      <x:c r="C51" s="21"/>
      <x:c r="D51" s="21"/>
      <x:c r="E51" s="21"/>
      <x:c r="F51" s="21"/>
      <x:c r="G51" s="21"/>
      <x:c r="H51" s="21"/>
      <x:c r="I51" s="21"/>
      <x:c r="J51" s="21"/>
      <x:c r="K51" s="25" t="str">
        <x:f>IF(A51="","",IF(COUNTIF($A$6:$A$205,A51)&gt;1,"INVALID - DUPLICATE ID",IF(AND(OR(EXACT(C51,"SOFTWARE PRODUCT"),EXACT(C51,"MARKETPLACE / INTERMEDIARY"),EXACT(C51,"CONSULTANCY / SERVICE"),EXACT(C51,"AUTHORITY / STANDARD"),EXACT(C51,"IN-HOUSE / DO NOTHING")),COUNTIFS(EVIDENCE_PACKET!$A$6:$A$205,D51,EVIDENCE_PACKET!$B$6:$B$205,A51,EVIDENCE_PACKET!$C$6:$C$205,"BUYER",EVIDENCE_PACKET!$Q$6:$Q$205,"VALID")=1,COUNTIFS(EVIDENCE_PACKET!$A$6:$A$205,E51,EVIDENCE_PACKET!$B$6:$B$205,A51,EVIDENCE_PACKET!$C$6:$C$205,"MATERIAL JOB",EVIDENCE_PACKET!$Q$6:$Q$205,"VALID")=1,COUNTIFS(EVIDENCE_PACKET!$A$6:$A$205,F51,EVIDENCE_PACKET!$B$6:$B$205,A51,EVIDENCE_PACKET!$C$6:$C$205,"BUYING STAGE",EVIDENCE_PACKET!$Q$6:$Q$205,"VALID")=1,COUNTIFS(EVIDENCE_PACKET!$A$6:$A$205,G51,EVIDENCE_PACKET!$B$6:$B$205,A51,EVIDENCE_PACKET!$C$6:$C$205,"IMPLEMENTATION",EVIDENCE_PACKET!$Q$6:$Q$205,"VALID")=1,COUNTIFS(EVIDENCE_PACKET!$A$6:$A$205,H51,EVIDENCE_PACKET!$B$6:$B$205,A51,EVIDENCE_PACKET!$C$6:$C$205,"SECURITY / PROCUREMENT",EVIDENCE_PACKET!$Q$6:$Q$205,"VALID")=1,COUNTIFS(EVIDENCE_PACKET!$A$6:$A$205,I51,EVIDENCE_PACKET!$B$6:$B$205,A51,EVIDENCE_PACKET!$C$6:$C$205,"SWITCHING / EXIT",EVIDENCE_PACKET!$Q$6:$Q$205,"VALID")=1,COUNTIF(D51:I51,D51)=1,COUNTIF(D51:I51,E51)=1,COUNTIF(D51:I51,F51)=1,COUNTIF(D51:I51,G51)=1,COUNTIF(D51:I51,H51)=1,COUNTIF(D51:I51,I51)=1,J51&lt;&gt;""),"VALID","INVALID - CONTROL / EVIDENCE")))</x:f>
      </x:c>
      <x:c r="L51" s="25" t="str">
        <x:f>IF(A51="","",IF(K51&lt;&gt;"VALID","BLOCKED",IF(AND(INDEX(EVIDENCE_PACKET!$F$6:$F$205,MATCH(D51,EVIDENCE_PACKET!$A$6:$A$205,0))="OBSERVED",INDEX(EVIDENCE_PACKET!$G$6:$G$205,MATCH(D51,EVIDENCE_PACKET!$A$6:$A$205,0))="CURRENT",INDEX(EVIDENCE_PACKET!$F$6:$F$205,MATCH(E51,EVIDENCE_PACKET!$A$6:$A$205,0))="OBSERVED",INDEX(EVIDENCE_PACKET!$G$6:$G$205,MATCH(E51,EVIDENCE_PACKET!$A$6:$A$205,0))="CURRENT",INDEX(EVIDENCE_PACKET!$F$6:$F$205,MATCH(F51,EVIDENCE_PACKET!$A$6:$A$205,0))="OBSERVED",INDEX(EVIDENCE_PACKET!$G$6:$G$205,MATCH(F51,EVIDENCE_PACKET!$A$6:$A$205,0))="CURRENT",INDEX(EVIDENCE_PACKET!$F$6:$F$205,MATCH(G51,EVIDENCE_PACKET!$A$6:$A$205,0))="OBSERVED",INDEX(EVIDENCE_PACKET!$G$6:$G$205,MATCH(G51,EVIDENCE_PACKET!$A$6:$A$205,0))="CURRENT",INDEX(EVIDENCE_PACKET!$F$6:$F$205,MATCH(H51,EVIDENCE_PACKET!$A$6:$A$205,0))="OBSERVED",INDEX(EVIDENCE_PACKET!$G$6:$G$205,MATCH(H51,EVIDENCE_PACKET!$A$6:$A$205,0))="CURRENT",INDEX(EVIDENCE_PACKET!$F$6:$F$205,MATCH(I51,EVIDENCE_PACKET!$A$6:$A$205,0))="OBSERVED",INDEX(EVIDENCE_PACKET!$G$6:$G$205,MATCH(I51,EVIDENCE_PACKET!$A$6:$A$205,0))="CURRENT"),"READY","UNRESOLVED")))</x:f>
      </x:c>
      <x:c r="M51" s="25" t="str">
        <x:f>IF(A51="","",IF(K51&lt;&gt;"VALID","BLOCKED",INDEX(EVIDENCE_PACKET!$H$6:$H$205,MATCH(D51,EVIDENCE_PACKET!$A$6:$A$205,0))))</x:f>
      </x:c>
      <x:c r="N51" s="25" t="str">
        <x:f>IF(A51="","",IF(K51&lt;&gt;"VALID","BLOCKED",INDEX(EVIDENCE_PACKET!$H$6:$H$205,MATCH(E51,EVIDENCE_PACKET!$A$6:$A$205,0))))</x:f>
      </x:c>
      <x:c r="O51" s="25" t="str">
        <x:f>IF(A51="","",IF(K51&lt;&gt;"VALID","BLOCKED",INDEX(EVIDENCE_PACKET!$H$6:$H$205,MATCH(F51,EVIDENCE_PACKET!$A$6:$A$205,0))))</x:f>
      </x:c>
      <x:c r="P51" s="25" t="str">
        <x:f>IF(A51="","",IF(K51&lt;&gt;"VALID","BLOCKED",INDEX(EVIDENCE_PACKET!$H$6:$H$205,MATCH(G51,EVIDENCE_PACKET!$A$6:$A$205,0))))</x:f>
      </x:c>
      <x:c r="Q51" s="25" t="str">
        <x:f>IF(A51="","",IF(K51&lt;&gt;"VALID","BLOCKED",INDEX(EVIDENCE_PACKET!$H$6:$H$205,MATCH(H51,EVIDENCE_PACKET!$A$6:$A$205,0))))</x:f>
      </x:c>
      <x:c r="R51" s="25" t="str">
        <x:f>IF(A51="","",IF(K51&lt;&gt;"VALID","BLOCKED",INDEX(EVIDENCE_PACKET!$H$6:$H$205,MATCH(I51,EVIDENCE_PACKET!$A$6:$A$205,0))))</x:f>
      </x:c>
      <x:c r="S51" s="25" t="str">
        <x:f>IF(A51="","",IF(K51&lt;&gt;"VALID","BLOCKED",IF(W51&lt;&gt;"SOFTWARE",W51,IF(L51&lt;&gt;"READY","UNRESOLVED",IF(X51="NO","EXCLUDE DIRECT",IF(X51="UNKNOWN","UNRESOLVED",IF(X51="ADJACENT","ADJACENT",IF(Y51="NO","EXCLUDE DIRECT",IF(Y51="UNKNOWN","UNRESOLVED",IF(Y51="MATCH","DIRECT COMPETITOR","CONDITIONAL DIRECT"))))))))))</x:f>
      </x:c>
      <x:c r="T51" s="25" t="str">
        <x:f>IF(A51="","",IF(OR(K51&lt;&gt;"VALID",S51="BLOCKED"),"BLOCKED",IF(AND(OR(S51="DIRECT COMPETITOR",S51="CONDITIONAL DIRECT"),COUNTIFS(CONFLICTS!$B$6:$B$205,A51,CONFLICTS!$H$6:$H$205,"YES",CONFLICTS!$I$6:$I$205,"OPEN",CONFLICTS!$R$6:$R$205,"VALID")&gt;0),"UNRESOLVED",IF(S51="UNRESOLVED","UNRESOLVED","READY"))))</x:f>
      </x:c>
      <x:c r="U51" s="25" t="str">
        <x:f>IF(A51="","",IF(S51="DIRECT COMPETITOR","Do not infer superiority, market share, win rate or customer outcomes.",IF(S51="CONDITIONAL DIRECT","Do not present replacement as like-for-like until partial/conflicting adoption dimensions are resolved.",IF(S51="ADJACENT","Do not promote feature/integration overlap into direct competition.",IF(S51="SUBSTITUTE / ALTERNATIVE","Do not force a service/internal route into a software-only matrix.",IF(S51="INTERMEDIARY / DISCOVERY","Do not infer product substitutability from visibility.","Do not promote authority/reference material into the commercial set."))))))</x:f>
      </x:c>
      <x:c r="V51" s="25" t="str">
        <x:f>IF(A51="","","Reopen when buyer, job, stage, implementation, security/procurement, switching, pricing/contract or sales evidence changes materially.")</x:f>
      </x:c>
      <x:c r="W51" s="25" t="str">
        <x:f>IF(A51="","",IF(C51="SOFTWARE PRODUCT","SOFTWARE",IF(C51="MARKETPLACE / INTERMEDIARY","INTERMEDIARY / DISCOVERY",IF(C51="AUTHORITY / STANDARD","AUTHORITY / REFERENCE","SUBSTITUTE / ALTERNATIVE"))))</x:f>
      </x:c>
      <x:c r="X51" s="25" t="str">
        <x:f>IF(A51="","",IF(OR(M51="NO",N51="NO",O51="NO"),"NO",IF(OR(M51="UNKNOWN",N51="UNKNOWN",O51="UNKNOWN"),"UNKNOWN",IF(AND(M51="MATCH",N51="MATCH",O51="MATCH"),"CORE MATCH","ADJACENT"))))</x:f>
      </x:c>
      <x:c r="Y51" s="25" t="str">
        <x:f>IF(A51="","",IF(OR(P51="NO",Q51="NO",R51="NO"),"NO",IF(OR(P51="UNKNOWN",Q51="UNKNOWN",R51="UNKNOWN"),"UNKNOWN",IF(AND(P51="MATCH",Q51="MATCH",R51="MATCH"),"MATCH","PARTIAL"))))</x:f>
      </x:c>
    </x:row>
    <x:row r="52">
      <x:c r="A52" s="21"/>
      <x:c r="B52" s="21"/>
      <x:c r="C52" s="21"/>
      <x:c r="D52" s="21"/>
      <x:c r="E52" s="21"/>
      <x:c r="F52" s="21"/>
      <x:c r="G52" s="21"/>
      <x:c r="H52" s="21"/>
      <x:c r="I52" s="21"/>
      <x:c r="J52" s="21"/>
      <x:c r="K52" s="25" t="str">
        <x:f>IF(A52="","",IF(COUNTIF($A$6:$A$205,A52)&gt;1,"INVALID - DUPLICATE ID",IF(AND(OR(EXACT(C52,"SOFTWARE PRODUCT"),EXACT(C52,"MARKETPLACE / INTERMEDIARY"),EXACT(C52,"CONSULTANCY / SERVICE"),EXACT(C52,"AUTHORITY / STANDARD"),EXACT(C52,"IN-HOUSE / DO NOTHING")),COUNTIFS(EVIDENCE_PACKET!$A$6:$A$205,D52,EVIDENCE_PACKET!$B$6:$B$205,A52,EVIDENCE_PACKET!$C$6:$C$205,"BUYER",EVIDENCE_PACKET!$Q$6:$Q$205,"VALID")=1,COUNTIFS(EVIDENCE_PACKET!$A$6:$A$205,E52,EVIDENCE_PACKET!$B$6:$B$205,A52,EVIDENCE_PACKET!$C$6:$C$205,"MATERIAL JOB",EVIDENCE_PACKET!$Q$6:$Q$205,"VALID")=1,COUNTIFS(EVIDENCE_PACKET!$A$6:$A$205,F52,EVIDENCE_PACKET!$B$6:$B$205,A52,EVIDENCE_PACKET!$C$6:$C$205,"BUYING STAGE",EVIDENCE_PACKET!$Q$6:$Q$205,"VALID")=1,COUNTIFS(EVIDENCE_PACKET!$A$6:$A$205,G52,EVIDENCE_PACKET!$B$6:$B$205,A52,EVIDENCE_PACKET!$C$6:$C$205,"IMPLEMENTATION",EVIDENCE_PACKET!$Q$6:$Q$205,"VALID")=1,COUNTIFS(EVIDENCE_PACKET!$A$6:$A$205,H52,EVIDENCE_PACKET!$B$6:$B$205,A52,EVIDENCE_PACKET!$C$6:$C$205,"SECURITY / PROCUREMENT",EVIDENCE_PACKET!$Q$6:$Q$205,"VALID")=1,COUNTIFS(EVIDENCE_PACKET!$A$6:$A$205,I52,EVIDENCE_PACKET!$B$6:$B$205,A52,EVIDENCE_PACKET!$C$6:$C$205,"SWITCHING / EXIT",EVIDENCE_PACKET!$Q$6:$Q$205,"VALID")=1,COUNTIF(D52:I52,D52)=1,COUNTIF(D52:I52,E52)=1,COUNTIF(D52:I52,F52)=1,COUNTIF(D52:I52,G52)=1,COUNTIF(D52:I52,H52)=1,COUNTIF(D52:I52,I52)=1,J52&lt;&gt;""),"VALID","INVALID - CONTROL / EVIDENCE")))</x:f>
      </x:c>
      <x:c r="L52" s="25" t="str">
        <x:f>IF(A52="","",IF(K52&lt;&gt;"VALID","BLOCKED",IF(AND(INDEX(EVIDENCE_PACKET!$F$6:$F$205,MATCH(D52,EVIDENCE_PACKET!$A$6:$A$205,0))="OBSERVED",INDEX(EVIDENCE_PACKET!$G$6:$G$205,MATCH(D52,EVIDENCE_PACKET!$A$6:$A$205,0))="CURRENT",INDEX(EVIDENCE_PACKET!$F$6:$F$205,MATCH(E52,EVIDENCE_PACKET!$A$6:$A$205,0))="OBSERVED",INDEX(EVIDENCE_PACKET!$G$6:$G$205,MATCH(E52,EVIDENCE_PACKET!$A$6:$A$205,0))="CURRENT",INDEX(EVIDENCE_PACKET!$F$6:$F$205,MATCH(F52,EVIDENCE_PACKET!$A$6:$A$205,0))="OBSERVED",INDEX(EVIDENCE_PACKET!$G$6:$G$205,MATCH(F52,EVIDENCE_PACKET!$A$6:$A$205,0))="CURRENT",INDEX(EVIDENCE_PACKET!$F$6:$F$205,MATCH(G52,EVIDENCE_PACKET!$A$6:$A$205,0))="OBSERVED",INDEX(EVIDENCE_PACKET!$G$6:$G$205,MATCH(G52,EVIDENCE_PACKET!$A$6:$A$205,0))="CURRENT",INDEX(EVIDENCE_PACKET!$F$6:$F$205,MATCH(H52,EVIDENCE_PACKET!$A$6:$A$205,0))="OBSERVED",INDEX(EVIDENCE_PACKET!$G$6:$G$205,MATCH(H52,EVIDENCE_PACKET!$A$6:$A$205,0))="CURRENT",INDEX(EVIDENCE_PACKET!$F$6:$F$205,MATCH(I52,EVIDENCE_PACKET!$A$6:$A$205,0))="OBSERVED",INDEX(EVIDENCE_PACKET!$G$6:$G$205,MATCH(I52,EVIDENCE_PACKET!$A$6:$A$205,0))="CURRENT"),"READY","UNRESOLVED")))</x:f>
      </x:c>
      <x:c r="M52" s="25" t="str">
        <x:f>IF(A52="","",IF(K52&lt;&gt;"VALID","BLOCKED",INDEX(EVIDENCE_PACKET!$H$6:$H$205,MATCH(D52,EVIDENCE_PACKET!$A$6:$A$205,0))))</x:f>
      </x:c>
      <x:c r="N52" s="25" t="str">
        <x:f>IF(A52="","",IF(K52&lt;&gt;"VALID","BLOCKED",INDEX(EVIDENCE_PACKET!$H$6:$H$205,MATCH(E52,EVIDENCE_PACKET!$A$6:$A$205,0))))</x:f>
      </x:c>
      <x:c r="O52" s="25" t="str">
        <x:f>IF(A52="","",IF(K52&lt;&gt;"VALID","BLOCKED",INDEX(EVIDENCE_PACKET!$H$6:$H$205,MATCH(F52,EVIDENCE_PACKET!$A$6:$A$205,0))))</x:f>
      </x:c>
      <x:c r="P52" s="25" t="str">
        <x:f>IF(A52="","",IF(K52&lt;&gt;"VALID","BLOCKED",INDEX(EVIDENCE_PACKET!$H$6:$H$205,MATCH(G52,EVIDENCE_PACKET!$A$6:$A$205,0))))</x:f>
      </x:c>
      <x:c r="Q52" s="25" t="str">
        <x:f>IF(A52="","",IF(K52&lt;&gt;"VALID","BLOCKED",INDEX(EVIDENCE_PACKET!$H$6:$H$205,MATCH(H52,EVIDENCE_PACKET!$A$6:$A$205,0))))</x:f>
      </x:c>
      <x:c r="R52" s="25" t="str">
        <x:f>IF(A52="","",IF(K52&lt;&gt;"VALID","BLOCKED",INDEX(EVIDENCE_PACKET!$H$6:$H$205,MATCH(I52,EVIDENCE_PACKET!$A$6:$A$205,0))))</x:f>
      </x:c>
      <x:c r="S52" s="25" t="str">
        <x:f>IF(A52="","",IF(K52&lt;&gt;"VALID","BLOCKED",IF(W52&lt;&gt;"SOFTWARE",W52,IF(L52&lt;&gt;"READY","UNRESOLVED",IF(X52="NO","EXCLUDE DIRECT",IF(X52="UNKNOWN","UNRESOLVED",IF(X52="ADJACENT","ADJACENT",IF(Y52="NO","EXCLUDE DIRECT",IF(Y52="UNKNOWN","UNRESOLVED",IF(Y52="MATCH","DIRECT COMPETITOR","CONDITIONAL DIRECT"))))))))))</x:f>
      </x:c>
      <x:c r="T52" s="25" t="str">
        <x:f>IF(A52="","",IF(OR(K52&lt;&gt;"VALID",S52="BLOCKED"),"BLOCKED",IF(AND(OR(S52="DIRECT COMPETITOR",S52="CONDITIONAL DIRECT"),COUNTIFS(CONFLICTS!$B$6:$B$205,A52,CONFLICTS!$H$6:$H$205,"YES",CONFLICTS!$I$6:$I$205,"OPEN",CONFLICTS!$R$6:$R$205,"VALID")&gt;0),"UNRESOLVED",IF(S52="UNRESOLVED","UNRESOLVED","READY"))))</x:f>
      </x:c>
      <x:c r="U52" s="25" t="str">
        <x:f>IF(A52="","",IF(S52="DIRECT COMPETITOR","Do not infer superiority, market share, win rate or customer outcomes.",IF(S52="CONDITIONAL DIRECT","Do not present replacement as like-for-like until partial/conflicting adoption dimensions are resolved.",IF(S52="ADJACENT","Do not promote feature/integration overlap into direct competition.",IF(S52="SUBSTITUTE / ALTERNATIVE","Do not force a service/internal route into a software-only matrix.",IF(S52="INTERMEDIARY / DISCOVERY","Do not infer product substitutability from visibility.","Do not promote authority/reference material into the commercial set."))))))</x:f>
      </x:c>
      <x:c r="V52" s="25" t="str">
        <x:f>IF(A52="","","Reopen when buyer, job, stage, implementation, security/procurement, switching, pricing/contract or sales evidence changes materially.")</x:f>
      </x:c>
      <x:c r="W52" s="25" t="str">
        <x:f>IF(A52="","",IF(C52="SOFTWARE PRODUCT","SOFTWARE",IF(C52="MARKETPLACE / INTERMEDIARY","INTERMEDIARY / DISCOVERY",IF(C52="AUTHORITY / STANDARD","AUTHORITY / REFERENCE","SUBSTITUTE / ALTERNATIVE"))))</x:f>
      </x:c>
      <x:c r="X52" s="25" t="str">
        <x:f>IF(A52="","",IF(OR(M52="NO",N52="NO",O52="NO"),"NO",IF(OR(M52="UNKNOWN",N52="UNKNOWN",O52="UNKNOWN"),"UNKNOWN",IF(AND(M52="MATCH",N52="MATCH",O52="MATCH"),"CORE MATCH","ADJACENT"))))</x:f>
      </x:c>
      <x:c r="Y52" s="25" t="str">
        <x:f>IF(A52="","",IF(OR(P52="NO",Q52="NO",R52="NO"),"NO",IF(OR(P52="UNKNOWN",Q52="UNKNOWN",R52="UNKNOWN"),"UNKNOWN",IF(AND(P52="MATCH",Q52="MATCH",R52="MATCH"),"MATCH","PARTIAL"))))</x:f>
      </x:c>
    </x:row>
    <x:row r="53">
      <x:c r="A53" s="21"/>
      <x:c r="B53" s="21"/>
      <x:c r="C53" s="21"/>
      <x:c r="D53" s="21"/>
      <x:c r="E53" s="21"/>
      <x:c r="F53" s="21"/>
      <x:c r="G53" s="21"/>
      <x:c r="H53" s="21"/>
      <x:c r="I53" s="21"/>
      <x:c r="J53" s="21"/>
      <x:c r="K53" s="25" t="str">
        <x:f>IF(A53="","",IF(COUNTIF($A$6:$A$205,A53)&gt;1,"INVALID - DUPLICATE ID",IF(AND(OR(EXACT(C53,"SOFTWARE PRODUCT"),EXACT(C53,"MARKETPLACE / INTERMEDIARY"),EXACT(C53,"CONSULTANCY / SERVICE"),EXACT(C53,"AUTHORITY / STANDARD"),EXACT(C53,"IN-HOUSE / DO NOTHING")),COUNTIFS(EVIDENCE_PACKET!$A$6:$A$205,D53,EVIDENCE_PACKET!$B$6:$B$205,A53,EVIDENCE_PACKET!$C$6:$C$205,"BUYER",EVIDENCE_PACKET!$Q$6:$Q$205,"VALID")=1,COUNTIFS(EVIDENCE_PACKET!$A$6:$A$205,E53,EVIDENCE_PACKET!$B$6:$B$205,A53,EVIDENCE_PACKET!$C$6:$C$205,"MATERIAL JOB",EVIDENCE_PACKET!$Q$6:$Q$205,"VALID")=1,COUNTIFS(EVIDENCE_PACKET!$A$6:$A$205,F53,EVIDENCE_PACKET!$B$6:$B$205,A53,EVIDENCE_PACKET!$C$6:$C$205,"BUYING STAGE",EVIDENCE_PACKET!$Q$6:$Q$205,"VALID")=1,COUNTIFS(EVIDENCE_PACKET!$A$6:$A$205,G53,EVIDENCE_PACKET!$B$6:$B$205,A53,EVIDENCE_PACKET!$C$6:$C$205,"IMPLEMENTATION",EVIDENCE_PACKET!$Q$6:$Q$205,"VALID")=1,COUNTIFS(EVIDENCE_PACKET!$A$6:$A$205,H53,EVIDENCE_PACKET!$B$6:$B$205,A53,EVIDENCE_PACKET!$C$6:$C$205,"SECURITY / PROCUREMENT",EVIDENCE_PACKET!$Q$6:$Q$205,"VALID")=1,COUNTIFS(EVIDENCE_PACKET!$A$6:$A$205,I53,EVIDENCE_PACKET!$B$6:$B$205,A53,EVIDENCE_PACKET!$C$6:$C$205,"SWITCHING / EXIT",EVIDENCE_PACKET!$Q$6:$Q$205,"VALID")=1,COUNTIF(D53:I53,D53)=1,COUNTIF(D53:I53,E53)=1,COUNTIF(D53:I53,F53)=1,COUNTIF(D53:I53,G53)=1,COUNTIF(D53:I53,H53)=1,COUNTIF(D53:I53,I53)=1,J53&lt;&gt;""),"VALID","INVALID - CONTROL / EVIDENCE")))</x:f>
      </x:c>
      <x:c r="L53" s="25" t="str">
        <x:f>IF(A53="","",IF(K53&lt;&gt;"VALID","BLOCKED",IF(AND(INDEX(EVIDENCE_PACKET!$F$6:$F$205,MATCH(D53,EVIDENCE_PACKET!$A$6:$A$205,0))="OBSERVED",INDEX(EVIDENCE_PACKET!$G$6:$G$205,MATCH(D53,EVIDENCE_PACKET!$A$6:$A$205,0))="CURRENT",INDEX(EVIDENCE_PACKET!$F$6:$F$205,MATCH(E53,EVIDENCE_PACKET!$A$6:$A$205,0))="OBSERVED",INDEX(EVIDENCE_PACKET!$G$6:$G$205,MATCH(E53,EVIDENCE_PACKET!$A$6:$A$205,0))="CURRENT",INDEX(EVIDENCE_PACKET!$F$6:$F$205,MATCH(F53,EVIDENCE_PACKET!$A$6:$A$205,0))="OBSERVED",INDEX(EVIDENCE_PACKET!$G$6:$G$205,MATCH(F53,EVIDENCE_PACKET!$A$6:$A$205,0))="CURRENT",INDEX(EVIDENCE_PACKET!$F$6:$F$205,MATCH(G53,EVIDENCE_PACKET!$A$6:$A$205,0))="OBSERVED",INDEX(EVIDENCE_PACKET!$G$6:$G$205,MATCH(G53,EVIDENCE_PACKET!$A$6:$A$205,0))="CURRENT",INDEX(EVIDENCE_PACKET!$F$6:$F$205,MATCH(H53,EVIDENCE_PACKET!$A$6:$A$205,0))="OBSERVED",INDEX(EVIDENCE_PACKET!$G$6:$G$205,MATCH(H53,EVIDENCE_PACKET!$A$6:$A$205,0))="CURRENT",INDEX(EVIDENCE_PACKET!$F$6:$F$205,MATCH(I53,EVIDENCE_PACKET!$A$6:$A$205,0))="OBSERVED",INDEX(EVIDENCE_PACKET!$G$6:$G$205,MATCH(I53,EVIDENCE_PACKET!$A$6:$A$205,0))="CURRENT"),"READY","UNRESOLVED")))</x:f>
      </x:c>
      <x:c r="M53" s="25" t="str">
        <x:f>IF(A53="","",IF(K53&lt;&gt;"VALID","BLOCKED",INDEX(EVIDENCE_PACKET!$H$6:$H$205,MATCH(D53,EVIDENCE_PACKET!$A$6:$A$205,0))))</x:f>
      </x:c>
      <x:c r="N53" s="25" t="str">
        <x:f>IF(A53="","",IF(K53&lt;&gt;"VALID","BLOCKED",INDEX(EVIDENCE_PACKET!$H$6:$H$205,MATCH(E53,EVIDENCE_PACKET!$A$6:$A$205,0))))</x:f>
      </x:c>
      <x:c r="O53" s="25" t="str">
        <x:f>IF(A53="","",IF(K53&lt;&gt;"VALID","BLOCKED",INDEX(EVIDENCE_PACKET!$H$6:$H$205,MATCH(F53,EVIDENCE_PACKET!$A$6:$A$205,0))))</x:f>
      </x:c>
      <x:c r="P53" s="25" t="str">
        <x:f>IF(A53="","",IF(K53&lt;&gt;"VALID","BLOCKED",INDEX(EVIDENCE_PACKET!$H$6:$H$205,MATCH(G53,EVIDENCE_PACKET!$A$6:$A$205,0))))</x:f>
      </x:c>
      <x:c r="Q53" s="25" t="str">
        <x:f>IF(A53="","",IF(K53&lt;&gt;"VALID","BLOCKED",INDEX(EVIDENCE_PACKET!$H$6:$H$205,MATCH(H53,EVIDENCE_PACKET!$A$6:$A$205,0))))</x:f>
      </x:c>
      <x:c r="R53" s="25" t="str">
        <x:f>IF(A53="","",IF(K53&lt;&gt;"VALID","BLOCKED",INDEX(EVIDENCE_PACKET!$H$6:$H$205,MATCH(I53,EVIDENCE_PACKET!$A$6:$A$205,0))))</x:f>
      </x:c>
      <x:c r="S53" s="25" t="str">
        <x:f>IF(A53="","",IF(K53&lt;&gt;"VALID","BLOCKED",IF(W53&lt;&gt;"SOFTWARE",W53,IF(L53&lt;&gt;"READY","UNRESOLVED",IF(X53="NO","EXCLUDE DIRECT",IF(X53="UNKNOWN","UNRESOLVED",IF(X53="ADJACENT","ADJACENT",IF(Y53="NO","EXCLUDE DIRECT",IF(Y53="UNKNOWN","UNRESOLVED",IF(Y53="MATCH","DIRECT COMPETITOR","CONDITIONAL DIRECT"))))))))))</x:f>
      </x:c>
      <x:c r="T53" s="25" t="str">
        <x:f>IF(A53="","",IF(OR(K53&lt;&gt;"VALID",S53="BLOCKED"),"BLOCKED",IF(AND(OR(S53="DIRECT COMPETITOR",S53="CONDITIONAL DIRECT"),COUNTIFS(CONFLICTS!$B$6:$B$205,A53,CONFLICTS!$H$6:$H$205,"YES",CONFLICTS!$I$6:$I$205,"OPEN",CONFLICTS!$R$6:$R$205,"VALID")&gt;0),"UNRESOLVED",IF(S53="UNRESOLVED","UNRESOLVED","READY"))))</x:f>
      </x:c>
      <x:c r="U53" s="25" t="str">
        <x:f>IF(A53="","",IF(S53="DIRECT COMPETITOR","Do not infer superiority, market share, win rate or customer outcomes.",IF(S53="CONDITIONAL DIRECT","Do not present replacement as like-for-like until partial/conflicting adoption dimensions are resolved.",IF(S53="ADJACENT","Do not promote feature/integration overlap into direct competition.",IF(S53="SUBSTITUTE / ALTERNATIVE","Do not force a service/internal route into a software-only matrix.",IF(S53="INTERMEDIARY / DISCOVERY","Do not infer product substitutability from visibility.","Do not promote authority/reference material into the commercial set."))))))</x:f>
      </x:c>
      <x:c r="V53" s="25" t="str">
        <x:f>IF(A53="","","Reopen when buyer, job, stage, implementation, security/procurement, switching, pricing/contract or sales evidence changes materially.")</x:f>
      </x:c>
      <x:c r="W53" s="25" t="str">
        <x:f>IF(A53="","",IF(C53="SOFTWARE PRODUCT","SOFTWARE",IF(C53="MARKETPLACE / INTERMEDIARY","INTERMEDIARY / DISCOVERY",IF(C53="AUTHORITY / STANDARD","AUTHORITY / REFERENCE","SUBSTITUTE / ALTERNATIVE"))))</x:f>
      </x:c>
      <x:c r="X53" s="25" t="str">
        <x:f>IF(A53="","",IF(OR(M53="NO",N53="NO",O53="NO"),"NO",IF(OR(M53="UNKNOWN",N53="UNKNOWN",O53="UNKNOWN"),"UNKNOWN",IF(AND(M53="MATCH",N53="MATCH",O53="MATCH"),"CORE MATCH","ADJACENT"))))</x:f>
      </x:c>
      <x:c r="Y53" s="25" t="str">
        <x:f>IF(A53="","",IF(OR(P53="NO",Q53="NO",R53="NO"),"NO",IF(OR(P53="UNKNOWN",Q53="UNKNOWN",R53="UNKNOWN"),"UNKNOWN",IF(AND(P53="MATCH",Q53="MATCH",R53="MATCH"),"MATCH","PARTIAL"))))</x:f>
      </x:c>
    </x:row>
    <x:row r="54">
      <x:c r="A54" s="21"/>
      <x:c r="B54" s="21"/>
      <x:c r="C54" s="21"/>
      <x:c r="D54" s="21"/>
      <x:c r="E54" s="21"/>
      <x:c r="F54" s="21"/>
      <x:c r="G54" s="21"/>
      <x:c r="H54" s="21"/>
      <x:c r="I54" s="21"/>
      <x:c r="J54" s="21"/>
      <x:c r="K54" s="25" t="str">
        <x:f>IF(A54="","",IF(COUNTIF($A$6:$A$205,A54)&gt;1,"INVALID - DUPLICATE ID",IF(AND(OR(EXACT(C54,"SOFTWARE PRODUCT"),EXACT(C54,"MARKETPLACE / INTERMEDIARY"),EXACT(C54,"CONSULTANCY / SERVICE"),EXACT(C54,"AUTHORITY / STANDARD"),EXACT(C54,"IN-HOUSE / DO NOTHING")),COUNTIFS(EVIDENCE_PACKET!$A$6:$A$205,D54,EVIDENCE_PACKET!$B$6:$B$205,A54,EVIDENCE_PACKET!$C$6:$C$205,"BUYER",EVIDENCE_PACKET!$Q$6:$Q$205,"VALID")=1,COUNTIFS(EVIDENCE_PACKET!$A$6:$A$205,E54,EVIDENCE_PACKET!$B$6:$B$205,A54,EVIDENCE_PACKET!$C$6:$C$205,"MATERIAL JOB",EVIDENCE_PACKET!$Q$6:$Q$205,"VALID")=1,COUNTIFS(EVIDENCE_PACKET!$A$6:$A$205,F54,EVIDENCE_PACKET!$B$6:$B$205,A54,EVIDENCE_PACKET!$C$6:$C$205,"BUYING STAGE",EVIDENCE_PACKET!$Q$6:$Q$205,"VALID")=1,COUNTIFS(EVIDENCE_PACKET!$A$6:$A$205,G54,EVIDENCE_PACKET!$B$6:$B$205,A54,EVIDENCE_PACKET!$C$6:$C$205,"IMPLEMENTATION",EVIDENCE_PACKET!$Q$6:$Q$205,"VALID")=1,COUNTIFS(EVIDENCE_PACKET!$A$6:$A$205,H54,EVIDENCE_PACKET!$B$6:$B$205,A54,EVIDENCE_PACKET!$C$6:$C$205,"SECURITY / PROCUREMENT",EVIDENCE_PACKET!$Q$6:$Q$205,"VALID")=1,COUNTIFS(EVIDENCE_PACKET!$A$6:$A$205,I54,EVIDENCE_PACKET!$B$6:$B$205,A54,EVIDENCE_PACKET!$C$6:$C$205,"SWITCHING / EXIT",EVIDENCE_PACKET!$Q$6:$Q$205,"VALID")=1,COUNTIF(D54:I54,D54)=1,COUNTIF(D54:I54,E54)=1,COUNTIF(D54:I54,F54)=1,COUNTIF(D54:I54,G54)=1,COUNTIF(D54:I54,H54)=1,COUNTIF(D54:I54,I54)=1,J54&lt;&gt;""),"VALID","INVALID - CONTROL / EVIDENCE")))</x:f>
      </x:c>
      <x:c r="L54" s="25" t="str">
        <x:f>IF(A54="","",IF(K54&lt;&gt;"VALID","BLOCKED",IF(AND(INDEX(EVIDENCE_PACKET!$F$6:$F$205,MATCH(D54,EVIDENCE_PACKET!$A$6:$A$205,0))="OBSERVED",INDEX(EVIDENCE_PACKET!$G$6:$G$205,MATCH(D54,EVIDENCE_PACKET!$A$6:$A$205,0))="CURRENT",INDEX(EVIDENCE_PACKET!$F$6:$F$205,MATCH(E54,EVIDENCE_PACKET!$A$6:$A$205,0))="OBSERVED",INDEX(EVIDENCE_PACKET!$G$6:$G$205,MATCH(E54,EVIDENCE_PACKET!$A$6:$A$205,0))="CURRENT",INDEX(EVIDENCE_PACKET!$F$6:$F$205,MATCH(F54,EVIDENCE_PACKET!$A$6:$A$205,0))="OBSERVED",INDEX(EVIDENCE_PACKET!$G$6:$G$205,MATCH(F54,EVIDENCE_PACKET!$A$6:$A$205,0))="CURRENT",INDEX(EVIDENCE_PACKET!$F$6:$F$205,MATCH(G54,EVIDENCE_PACKET!$A$6:$A$205,0))="OBSERVED",INDEX(EVIDENCE_PACKET!$G$6:$G$205,MATCH(G54,EVIDENCE_PACKET!$A$6:$A$205,0))="CURRENT",INDEX(EVIDENCE_PACKET!$F$6:$F$205,MATCH(H54,EVIDENCE_PACKET!$A$6:$A$205,0))="OBSERVED",INDEX(EVIDENCE_PACKET!$G$6:$G$205,MATCH(H54,EVIDENCE_PACKET!$A$6:$A$205,0))="CURRENT",INDEX(EVIDENCE_PACKET!$F$6:$F$205,MATCH(I54,EVIDENCE_PACKET!$A$6:$A$205,0))="OBSERVED",INDEX(EVIDENCE_PACKET!$G$6:$G$205,MATCH(I54,EVIDENCE_PACKET!$A$6:$A$205,0))="CURRENT"),"READY","UNRESOLVED")))</x:f>
      </x:c>
      <x:c r="M54" s="25" t="str">
        <x:f>IF(A54="","",IF(K54&lt;&gt;"VALID","BLOCKED",INDEX(EVIDENCE_PACKET!$H$6:$H$205,MATCH(D54,EVIDENCE_PACKET!$A$6:$A$205,0))))</x:f>
      </x:c>
      <x:c r="N54" s="25" t="str">
        <x:f>IF(A54="","",IF(K54&lt;&gt;"VALID","BLOCKED",INDEX(EVIDENCE_PACKET!$H$6:$H$205,MATCH(E54,EVIDENCE_PACKET!$A$6:$A$205,0))))</x:f>
      </x:c>
      <x:c r="O54" s="25" t="str">
        <x:f>IF(A54="","",IF(K54&lt;&gt;"VALID","BLOCKED",INDEX(EVIDENCE_PACKET!$H$6:$H$205,MATCH(F54,EVIDENCE_PACKET!$A$6:$A$205,0))))</x:f>
      </x:c>
      <x:c r="P54" s="25" t="str">
        <x:f>IF(A54="","",IF(K54&lt;&gt;"VALID","BLOCKED",INDEX(EVIDENCE_PACKET!$H$6:$H$205,MATCH(G54,EVIDENCE_PACKET!$A$6:$A$205,0))))</x:f>
      </x:c>
      <x:c r="Q54" s="25" t="str">
        <x:f>IF(A54="","",IF(K54&lt;&gt;"VALID","BLOCKED",INDEX(EVIDENCE_PACKET!$H$6:$H$205,MATCH(H54,EVIDENCE_PACKET!$A$6:$A$205,0))))</x:f>
      </x:c>
      <x:c r="R54" s="25" t="str">
        <x:f>IF(A54="","",IF(K54&lt;&gt;"VALID","BLOCKED",INDEX(EVIDENCE_PACKET!$H$6:$H$205,MATCH(I54,EVIDENCE_PACKET!$A$6:$A$205,0))))</x:f>
      </x:c>
      <x:c r="S54" s="25" t="str">
        <x:f>IF(A54="","",IF(K54&lt;&gt;"VALID","BLOCKED",IF(W54&lt;&gt;"SOFTWARE",W54,IF(L54&lt;&gt;"READY","UNRESOLVED",IF(X54="NO","EXCLUDE DIRECT",IF(X54="UNKNOWN","UNRESOLVED",IF(X54="ADJACENT","ADJACENT",IF(Y54="NO","EXCLUDE DIRECT",IF(Y54="UNKNOWN","UNRESOLVED",IF(Y54="MATCH","DIRECT COMPETITOR","CONDITIONAL DIRECT"))))))))))</x:f>
      </x:c>
      <x:c r="T54" s="25" t="str">
        <x:f>IF(A54="","",IF(OR(K54&lt;&gt;"VALID",S54="BLOCKED"),"BLOCKED",IF(AND(OR(S54="DIRECT COMPETITOR",S54="CONDITIONAL DIRECT"),COUNTIFS(CONFLICTS!$B$6:$B$205,A54,CONFLICTS!$H$6:$H$205,"YES",CONFLICTS!$I$6:$I$205,"OPEN",CONFLICTS!$R$6:$R$205,"VALID")&gt;0),"UNRESOLVED",IF(S54="UNRESOLVED","UNRESOLVED","READY"))))</x:f>
      </x:c>
      <x:c r="U54" s="25" t="str">
        <x:f>IF(A54="","",IF(S54="DIRECT COMPETITOR","Do not infer superiority, market share, win rate or customer outcomes.",IF(S54="CONDITIONAL DIRECT","Do not present replacement as like-for-like until partial/conflicting adoption dimensions are resolved.",IF(S54="ADJACENT","Do not promote feature/integration overlap into direct competition.",IF(S54="SUBSTITUTE / ALTERNATIVE","Do not force a service/internal route into a software-only matrix.",IF(S54="INTERMEDIARY / DISCOVERY","Do not infer product substitutability from visibility.","Do not promote authority/reference material into the commercial set."))))))</x:f>
      </x:c>
      <x:c r="V54" s="25" t="str">
        <x:f>IF(A54="","","Reopen when buyer, job, stage, implementation, security/procurement, switching, pricing/contract or sales evidence changes materially.")</x:f>
      </x:c>
      <x:c r="W54" s="25" t="str">
        <x:f>IF(A54="","",IF(C54="SOFTWARE PRODUCT","SOFTWARE",IF(C54="MARKETPLACE / INTERMEDIARY","INTERMEDIARY / DISCOVERY",IF(C54="AUTHORITY / STANDARD","AUTHORITY / REFERENCE","SUBSTITUTE / ALTERNATIVE"))))</x:f>
      </x:c>
      <x:c r="X54" s="25" t="str">
        <x:f>IF(A54="","",IF(OR(M54="NO",N54="NO",O54="NO"),"NO",IF(OR(M54="UNKNOWN",N54="UNKNOWN",O54="UNKNOWN"),"UNKNOWN",IF(AND(M54="MATCH",N54="MATCH",O54="MATCH"),"CORE MATCH","ADJACENT"))))</x:f>
      </x:c>
      <x:c r="Y54" s="25" t="str">
        <x:f>IF(A54="","",IF(OR(P54="NO",Q54="NO",R54="NO"),"NO",IF(OR(P54="UNKNOWN",Q54="UNKNOWN",R54="UNKNOWN"),"UNKNOWN",IF(AND(P54="MATCH",Q54="MATCH",R54="MATCH"),"MATCH","PARTIAL"))))</x:f>
      </x:c>
    </x:row>
    <x:row r="55">
      <x:c r="A55" s="21"/>
      <x:c r="B55" s="21"/>
      <x:c r="C55" s="21"/>
      <x:c r="D55" s="21"/>
      <x:c r="E55" s="21"/>
      <x:c r="F55" s="21"/>
      <x:c r="G55" s="21"/>
      <x:c r="H55" s="21"/>
      <x:c r="I55" s="21"/>
      <x:c r="J55" s="21"/>
      <x:c r="K55" s="25" t="str">
        <x:f>IF(A55="","",IF(COUNTIF($A$6:$A$205,A55)&gt;1,"INVALID - DUPLICATE ID",IF(AND(OR(EXACT(C55,"SOFTWARE PRODUCT"),EXACT(C55,"MARKETPLACE / INTERMEDIARY"),EXACT(C55,"CONSULTANCY / SERVICE"),EXACT(C55,"AUTHORITY / STANDARD"),EXACT(C55,"IN-HOUSE / DO NOTHING")),COUNTIFS(EVIDENCE_PACKET!$A$6:$A$205,D55,EVIDENCE_PACKET!$B$6:$B$205,A55,EVIDENCE_PACKET!$C$6:$C$205,"BUYER",EVIDENCE_PACKET!$Q$6:$Q$205,"VALID")=1,COUNTIFS(EVIDENCE_PACKET!$A$6:$A$205,E55,EVIDENCE_PACKET!$B$6:$B$205,A55,EVIDENCE_PACKET!$C$6:$C$205,"MATERIAL JOB",EVIDENCE_PACKET!$Q$6:$Q$205,"VALID")=1,COUNTIFS(EVIDENCE_PACKET!$A$6:$A$205,F55,EVIDENCE_PACKET!$B$6:$B$205,A55,EVIDENCE_PACKET!$C$6:$C$205,"BUYING STAGE",EVIDENCE_PACKET!$Q$6:$Q$205,"VALID")=1,COUNTIFS(EVIDENCE_PACKET!$A$6:$A$205,G55,EVIDENCE_PACKET!$B$6:$B$205,A55,EVIDENCE_PACKET!$C$6:$C$205,"IMPLEMENTATION",EVIDENCE_PACKET!$Q$6:$Q$205,"VALID")=1,COUNTIFS(EVIDENCE_PACKET!$A$6:$A$205,H55,EVIDENCE_PACKET!$B$6:$B$205,A55,EVIDENCE_PACKET!$C$6:$C$205,"SECURITY / PROCUREMENT",EVIDENCE_PACKET!$Q$6:$Q$205,"VALID")=1,COUNTIFS(EVIDENCE_PACKET!$A$6:$A$205,I55,EVIDENCE_PACKET!$B$6:$B$205,A55,EVIDENCE_PACKET!$C$6:$C$205,"SWITCHING / EXIT",EVIDENCE_PACKET!$Q$6:$Q$205,"VALID")=1,COUNTIF(D55:I55,D55)=1,COUNTIF(D55:I55,E55)=1,COUNTIF(D55:I55,F55)=1,COUNTIF(D55:I55,G55)=1,COUNTIF(D55:I55,H55)=1,COUNTIF(D55:I55,I55)=1,J55&lt;&gt;""),"VALID","INVALID - CONTROL / EVIDENCE")))</x:f>
      </x:c>
      <x:c r="L55" s="25" t="str">
        <x:f>IF(A55="","",IF(K55&lt;&gt;"VALID","BLOCKED",IF(AND(INDEX(EVIDENCE_PACKET!$F$6:$F$205,MATCH(D55,EVIDENCE_PACKET!$A$6:$A$205,0))="OBSERVED",INDEX(EVIDENCE_PACKET!$G$6:$G$205,MATCH(D55,EVIDENCE_PACKET!$A$6:$A$205,0))="CURRENT",INDEX(EVIDENCE_PACKET!$F$6:$F$205,MATCH(E55,EVIDENCE_PACKET!$A$6:$A$205,0))="OBSERVED",INDEX(EVIDENCE_PACKET!$G$6:$G$205,MATCH(E55,EVIDENCE_PACKET!$A$6:$A$205,0))="CURRENT",INDEX(EVIDENCE_PACKET!$F$6:$F$205,MATCH(F55,EVIDENCE_PACKET!$A$6:$A$205,0))="OBSERVED",INDEX(EVIDENCE_PACKET!$G$6:$G$205,MATCH(F55,EVIDENCE_PACKET!$A$6:$A$205,0))="CURRENT",INDEX(EVIDENCE_PACKET!$F$6:$F$205,MATCH(G55,EVIDENCE_PACKET!$A$6:$A$205,0))="OBSERVED",INDEX(EVIDENCE_PACKET!$G$6:$G$205,MATCH(G55,EVIDENCE_PACKET!$A$6:$A$205,0))="CURRENT",INDEX(EVIDENCE_PACKET!$F$6:$F$205,MATCH(H55,EVIDENCE_PACKET!$A$6:$A$205,0))="OBSERVED",INDEX(EVIDENCE_PACKET!$G$6:$G$205,MATCH(H55,EVIDENCE_PACKET!$A$6:$A$205,0))="CURRENT",INDEX(EVIDENCE_PACKET!$F$6:$F$205,MATCH(I55,EVIDENCE_PACKET!$A$6:$A$205,0))="OBSERVED",INDEX(EVIDENCE_PACKET!$G$6:$G$205,MATCH(I55,EVIDENCE_PACKET!$A$6:$A$205,0))="CURRENT"),"READY","UNRESOLVED")))</x:f>
      </x:c>
      <x:c r="M55" s="25" t="str">
        <x:f>IF(A55="","",IF(K55&lt;&gt;"VALID","BLOCKED",INDEX(EVIDENCE_PACKET!$H$6:$H$205,MATCH(D55,EVIDENCE_PACKET!$A$6:$A$205,0))))</x:f>
      </x:c>
      <x:c r="N55" s="25" t="str">
        <x:f>IF(A55="","",IF(K55&lt;&gt;"VALID","BLOCKED",INDEX(EVIDENCE_PACKET!$H$6:$H$205,MATCH(E55,EVIDENCE_PACKET!$A$6:$A$205,0))))</x:f>
      </x:c>
      <x:c r="O55" s="25" t="str">
        <x:f>IF(A55="","",IF(K55&lt;&gt;"VALID","BLOCKED",INDEX(EVIDENCE_PACKET!$H$6:$H$205,MATCH(F55,EVIDENCE_PACKET!$A$6:$A$205,0))))</x:f>
      </x:c>
      <x:c r="P55" s="25" t="str">
        <x:f>IF(A55="","",IF(K55&lt;&gt;"VALID","BLOCKED",INDEX(EVIDENCE_PACKET!$H$6:$H$205,MATCH(G55,EVIDENCE_PACKET!$A$6:$A$205,0))))</x:f>
      </x:c>
      <x:c r="Q55" s="25" t="str">
        <x:f>IF(A55="","",IF(K55&lt;&gt;"VALID","BLOCKED",INDEX(EVIDENCE_PACKET!$H$6:$H$205,MATCH(H55,EVIDENCE_PACKET!$A$6:$A$205,0))))</x:f>
      </x:c>
      <x:c r="R55" s="25" t="str">
        <x:f>IF(A55="","",IF(K55&lt;&gt;"VALID","BLOCKED",INDEX(EVIDENCE_PACKET!$H$6:$H$205,MATCH(I55,EVIDENCE_PACKET!$A$6:$A$205,0))))</x:f>
      </x:c>
      <x:c r="S55" s="25" t="str">
        <x:f>IF(A55="","",IF(K55&lt;&gt;"VALID","BLOCKED",IF(W55&lt;&gt;"SOFTWARE",W55,IF(L55&lt;&gt;"READY","UNRESOLVED",IF(X55="NO","EXCLUDE DIRECT",IF(X55="UNKNOWN","UNRESOLVED",IF(X55="ADJACENT","ADJACENT",IF(Y55="NO","EXCLUDE DIRECT",IF(Y55="UNKNOWN","UNRESOLVED",IF(Y55="MATCH","DIRECT COMPETITOR","CONDITIONAL DIRECT"))))))))))</x:f>
      </x:c>
      <x:c r="T55" s="25" t="str">
        <x:f>IF(A55="","",IF(OR(K55&lt;&gt;"VALID",S55="BLOCKED"),"BLOCKED",IF(AND(OR(S55="DIRECT COMPETITOR",S55="CONDITIONAL DIRECT"),COUNTIFS(CONFLICTS!$B$6:$B$205,A55,CONFLICTS!$H$6:$H$205,"YES",CONFLICTS!$I$6:$I$205,"OPEN",CONFLICTS!$R$6:$R$205,"VALID")&gt;0),"UNRESOLVED",IF(S55="UNRESOLVED","UNRESOLVED","READY"))))</x:f>
      </x:c>
      <x:c r="U55" s="25" t="str">
        <x:f>IF(A55="","",IF(S55="DIRECT COMPETITOR","Do not infer superiority, market share, win rate or customer outcomes.",IF(S55="CONDITIONAL DIRECT","Do not present replacement as like-for-like until partial/conflicting adoption dimensions are resolved.",IF(S55="ADJACENT","Do not promote feature/integration overlap into direct competition.",IF(S55="SUBSTITUTE / ALTERNATIVE","Do not force a service/internal route into a software-only matrix.",IF(S55="INTERMEDIARY / DISCOVERY","Do not infer product substitutability from visibility.","Do not promote authority/reference material into the commercial set."))))))</x:f>
      </x:c>
      <x:c r="V55" s="25" t="str">
        <x:f>IF(A55="","","Reopen when buyer, job, stage, implementation, security/procurement, switching, pricing/contract or sales evidence changes materially.")</x:f>
      </x:c>
      <x:c r="W55" s="25" t="str">
        <x:f>IF(A55="","",IF(C55="SOFTWARE PRODUCT","SOFTWARE",IF(C55="MARKETPLACE / INTERMEDIARY","INTERMEDIARY / DISCOVERY",IF(C55="AUTHORITY / STANDARD","AUTHORITY / REFERENCE","SUBSTITUTE / ALTERNATIVE"))))</x:f>
      </x:c>
      <x:c r="X55" s="25" t="str">
        <x:f>IF(A55="","",IF(OR(M55="NO",N55="NO",O55="NO"),"NO",IF(OR(M55="UNKNOWN",N55="UNKNOWN",O55="UNKNOWN"),"UNKNOWN",IF(AND(M55="MATCH",N55="MATCH",O55="MATCH"),"CORE MATCH","ADJACENT"))))</x:f>
      </x:c>
      <x:c r="Y55" s="25" t="str">
        <x:f>IF(A55="","",IF(OR(P55="NO",Q55="NO",R55="NO"),"NO",IF(OR(P55="UNKNOWN",Q55="UNKNOWN",R55="UNKNOWN"),"UNKNOWN",IF(AND(P55="MATCH",Q55="MATCH",R55="MATCH"),"MATCH","PARTIAL"))))</x:f>
      </x:c>
    </x:row>
    <x:row r="56">
      <x:c r="A56" s="21"/>
      <x:c r="B56" s="21"/>
      <x:c r="C56" s="21"/>
      <x:c r="D56" s="21"/>
      <x:c r="E56" s="21"/>
      <x:c r="F56" s="21"/>
      <x:c r="G56" s="21"/>
      <x:c r="H56" s="21"/>
      <x:c r="I56" s="21"/>
      <x:c r="J56" s="21"/>
      <x:c r="K56" s="25" t="str">
        <x:f>IF(A56="","",IF(COUNTIF($A$6:$A$205,A56)&gt;1,"INVALID - DUPLICATE ID",IF(AND(OR(EXACT(C56,"SOFTWARE PRODUCT"),EXACT(C56,"MARKETPLACE / INTERMEDIARY"),EXACT(C56,"CONSULTANCY / SERVICE"),EXACT(C56,"AUTHORITY / STANDARD"),EXACT(C56,"IN-HOUSE / DO NOTHING")),COUNTIFS(EVIDENCE_PACKET!$A$6:$A$205,D56,EVIDENCE_PACKET!$B$6:$B$205,A56,EVIDENCE_PACKET!$C$6:$C$205,"BUYER",EVIDENCE_PACKET!$Q$6:$Q$205,"VALID")=1,COUNTIFS(EVIDENCE_PACKET!$A$6:$A$205,E56,EVIDENCE_PACKET!$B$6:$B$205,A56,EVIDENCE_PACKET!$C$6:$C$205,"MATERIAL JOB",EVIDENCE_PACKET!$Q$6:$Q$205,"VALID")=1,COUNTIFS(EVIDENCE_PACKET!$A$6:$A$205,F56,EVIDENCE_PACKET!$B$6:$B$205,A56,EVIDENCE_PACKET!$C$6:$C$205,"BUYING STAGE",EVIDENCE_PACKET!$Q$6:$Q$205,"VALID")=1,COUNTIFS(EVIDENCE_PACKET!$A$6:$A$205,G56,EVIDENCE_PACKET!$B$6:$B$205,A56,EVIDENCE_PACKET!$C$6:$C$205,"IMPLEMENTATION",EVIDENCE_PACKET!$Q$6:$Q$205,"VALID")=1,COUNTIFS(EVIDENCE_PACKET!$A$6:$A$205,H56,EVIDENCE_PACKET!$B$6:$B$205,A56,EVIDENCE_PACKET!$C$6:$C$205,"SECURITY / PROCUREMENT",EVIDENCE_PACKET!$Q$6:$Q$205,"VALID")=1,COUNTIFS(EVIDENCE_PACKET!$A$6:$A$205,I56,EVIDENCE_PACKET!$B$6:$B$205,A56,EVIDENCE_PACKET!$C$6:$C$205,"SWITCHING / EXIT",EVIDENCE_PACKET!$Q$6:$Q$205,"VALID")=1,COUNTIF(D56:I56,D56)=1,COUNTIF(D56:I56,E56)=1,COUNTIF(D56:I56,F56)=1,COUNTIF(D56:I56,G56)=1,COUNTIF(D56:I56,H56)=1,COUNTIF(D56:I56,I56)=1,J56&lt;&gt;""),"VALID","INVALID - CONTROL / EVIDENCE")))</x:f>
      </x:c>
      <x:c r="L56" s="25" t="str">
        <x:f>IF(A56="","",IF(K56&lt;&gt;"VALID","BLOCKED",IF(AND(INDEX(EVIDENCE_PACKET!$F$6:$F$205,MATCH(D56,EVIDENCE_PACKET!$A$6:$A$205,0))="OBSERVED",INDEX(EVIDENCE_PACKET!$G$6:$G$205,MATCH(D56,EVIDENCE_PACKET!$A$6:$A$205,0))="CURRENT",INDEX(EVIDENCE_PACKET!$F$6:$F$205,MATCH(E56,EVIDENCE_PACKET!$A$6:$A$205,0))="OBSERVED",INDEX(EVIDENCE_PACKET!$G$6:$G$205,MATCH(E56,EVIDENCE_PACKET!$A$6:$A$205,0))="CURRENT",INDEX(EVIDENCE_PACKET!$F$6:$F$205,MATCH(F56,EVIDENCE_PACKET!$A$6:$A$205,0))="OBSERVED",INDEX(EVIDENCE_PACKET!$G$6:$G$205,MATCH(F56,EVIDENCE_PACKET!$A$6:$A$205,0))="CURRENT",INDEX(EVIDENCE_PACKET!$F$6:$F$205,MATCH(G56,EVIDENCE_PACKET!$A$6:$A$205,0))="OBSERVED",INDEX(EVIDENCE_PACKET!$G$6:$G$205,MATCH(G56,EVIDENCE_PACKET!$A$6:$A$205,0))="CURRENT",INDEX(EVIDENCE_PACKET!$F$6:$F$205,MATCH(H56,EVIDENCE_PACKET!$A$6:$A$205,0))="OBSERVED",INDEX(EVIDENCE_PACKET!$G$6:$G$205,MATCH(H56,EVIDENCE_PACKET!$A$6:$A$205,0))="CURRENT",INDEX(EVIDENCE_PACKET!$F$6:$F$205,MATCH(I56,EVIDENCE_PACKET!$A$6:$A$205,0))="OBSERVED",INDEX(EVIDENCE_PACKET!$G$6:$G$205,MATCH(I56,EVIDENCE_PACKET!$A$6:$A$205,0))="CURRENT"),"READY","UNRESOLVED")))</x:f>
      </x:c>
      <x:c r="M56" s="25" t="str">
        <x:f>IF(A56="","",IF(K56&lt;&gt;"VALID","BLOCKED",INDEX(EVIDENCE_PACKET!$H$6:$H$205,MATCH(D56,EVIDENCE_PACKET!$A$6:$A$205,0))))</x:f>
      </x:c>
      <x:c r="N56" s="25" t="str">
        <x:f>IF(A56="","",IF(K56&lt;&gt;"VALID","BLOCKED",INDEX(EVIDENCE_PACKET!$H$6:$H$205,MATCH(E56,EVIDENCE_PACKET!$A$6:$A$205,0))))</x:f>
      </x:c>
      <x:c r="O56" s="25" t="str">
        <x:f>IF(A56="","",IF(K56&lt;&gt;"VALID","BLOCKED",INDEX(EVIDENCE_PACKET!$H$6:$H$205,MATCH(F56,EVIDENCE_PACKET!$A$6:$A$205,0))))</x:f>
      </x:c>
      <x:c r="P56" s="25" t="str">
        <x:f>IF(A56="","",IF(K56&lt;&gt;"VALID","BLOCKED",INDEX(EVIDENCE_PACKET!$H$6:$H$205,MATCH(G56,EVIDENCE_PACKET!$A$6:$A$205,0))))</x:f>
      </x:c>
      <x:c r="Q56" s="25" t="str">
        <x:f>IF(A56="","",IF(K56&lt;&gt;"VALID","BLOCKED",INDEX(EVIDENCE_PACKET!$H$6:$H$205,MATCH(H56,EVIDENCE_PACKET!$A$6:$A$205,0))))</x:f>
      </x:c>
      <x:c r="R56" s="25" t="str">
        <x:f>IF(A56="","",IF(K56&lt;&gt;"VALID","BLOCKED",INDEX(EVIDENCE_PACKET!$H$6:$H$205,MATCH(I56,EVIDENCE_PACKET!$A$6:$A$205,0))))</x:f>
      </x:c>
      <x:c r="S56" s="25" t="str">
        <x:f>IF(A56="","",IF(K56&lt;&gt;"VALID","BLOCKED",IF(W56&lt;&gt;"SOFTWARE",W56,IF(L56&lt;&gt;"READY","UNRESOLVED",IF(X56="NO","EXCLUDE DIRECT",IF(X56="UNKNOWN","UNRESOLVED",IF(X56="ADJACENT","ADJACENT",IF(Y56="NO","EXCLUDE DIRECT",IF(Y56="UNKNOWN","UNRESOLVED",IF(Y56="MATCH","DIRECT COMPETITOR","CONDITIONAL DIRECT"))))))))))</x:f>
      </x:c>
      <x:c r="T56" s="25" t="str">
        <x:f>IF(A56="","",IF(OR(K56&lt;&gt;"VALID",S56="BLOCKED"),"BLOCKED",IF(AND(OR(S56="DIRECT COMPETITOR",S56="CONDITIONAL DIRECT"),COUNTIFS(CONFLICTS!$B$6:$B$205,A56,CONFLICTS!$H$6:$H$205,"YES",CONFLICTS!$I$6:$I$205,"OPEN",CONFLICTS!$R$6:$R$205,"VALID")&gt;0),"UNRESOLVED",IF(S56="UNRESOLVED","UNRESOLVED","READY"))))</x:f>
      </x:c>
      <x:c r="U56" s="25" t="str">
        <x:f>IF(A56="","",IF(S56="DIRECT COMPETITOR","Do not infer superiority, market share, win rate or customer outcomes.",IF(S56="CONDITIONAL DIRECT","Do not present replacement as like-for-like until partial/conflicting adoption dimensions are resolved.",IF(S56="ADJACENT","Do not promote feature/integration overlap into direct competition.",IF(S56="SUBSTITUTE / ALTERNATIVE","Do not force a service/internal route into a software-only matrix.",IF(S56="INTERMEDIARY / DISCOVERY","Do not infer product substitutability from visibility.","Do not promote authority/reference material into the commercial set."))))))</x:f>
      </x:c>
      <x:c r="V56" s="25" t="str">
        <x:f>IF(A56="","","Reopen when buyer, job, stage, implementation, security/procurement, switching, pricing/contract or sales evidence changes materially.")</x:f>
      </x:c>
      <x:c r="W56" s="25" t="str">
        <x:f>IF(A56="","",IF(C56="SOFTWARE PRODUCT","SOFTWARE",IF(C56="MARKETPLACE / INTERMEDIARY","INTERMEDIARY / DISCOVERY",IF(C56="AUTHORITY / STANDARD","AUTHORITY / REFERENCE","SUBSTITUTE / ALTERNATIVE"))))</x:f>
      </x:c>
      <x:c r="X56" s="25" t="str">
        <x:f>IF(A56="","",IF(OR(M56="NO",N56="NO",O56="NO"),"NO",IF(OR(M56="UNKNOWN",N56="UNKNOWN",O56="UNKNOWN"),"UNKNOWN",IF(AND(M56="MATCH",N56="MATCH",O56="MATCH"),"CORE MATCH","ADJACENT"))))</x:f>
      </x:c>
      <x:c r="Y56" s="25" t="str">
        <x:f>IF(A56="","",IF(OR(P56="NO",Q56="NO",R56="NO"),"NO",IF(OR(P56="UNKNOWN",Q56="UNKNOWN",R56="UNKNOWN"),"UNKNOWN",IF(AND(P56="MATCH",Q56="MATCH",R56="MATCH"),"MATCH","PARTIAL"))))</x:f>
      </x:c>
    </x:row>
    <x:row r="57">
      <x:c r="A57" s="21"/>
      <x:c r="B57" s="21"/>
      <x:c r="C57" s="21"/>
      <x:c r="D57" s="21"/>
      <x:c r="E57" s="21"/>
      <x:c r="F57" s="21"/>
      <x:c r="G57" s="21"/>
      <x:c r="H57" s="21"/>
      <x:c r="I57" s="21"/>
      <x:c r="J57" s="21"/>
      <x:c r="K57" s="25" t="str">
        <x:f>IF(A57="","",IF(COUNTIF($A$6:$A$205,A57)&gt;1,"INVALID - DUPLICATE ID",IF(AND(OR(EXACT(C57,"SOFTWARE PRODUCT"),EXACT(C57,"MARKETPLACE / INTERMEDIARY"),EXACT(C57,"CONSULTANCY / SERVICE"),EXACT(C57,"AUTHORITY / STANDARD"),EXACT(C57,"IN-HOUSE / DO NOTHING")),COUNTIFS(EVIDENCE_PACKET!$A$6:$A$205,D57,EVIDENCE_PACKET!$B$6:$B$205,A57,EVIDENCE_PACKET!$C$6:$C$205,"BUYER",EVIDENCE_PACKET!$Q$6:$Q$205,"VALID")=1,COUNTIFS(EVIDENCE_PACKET!$A$6:$A$205,E57,EVIDENCE_PACKET!$B$6:$B$205,A57,EVIDENCE_PACKET!$C$6:$C$205,"MATERIAL JOB",EVIDENCE_PACKET!$Q$6:$Q$205,"VALID")=1,COUNTIFS(EVIDENCE_PACKET!$A$6:$A$205,F57,EVIDENCE_PACKET!$B$6:$B$205,A57,EVIDENCE_PACKET!$C$6:$C$205,"BUYING STAGE",EVIDENCE_PACKET!$Q$6:$Q$205,"VALID")=1,COUNTIFS(EVIDENCE_PACKET!$A$6:$A$205,G57,EVIDENCE_PACKET!$B$6:$B$205,A57,EVIDENCE_PACKET!$C$6:$C$205,"IMPLEMENTATION",EVIDENCE_PACKET!$Q$6:$Q$205,"VALID")=1,COUNTIFS(EVIDENCE_PACKET!$A$6:$A$205,H57,EVIDENCE_PACKET!$B$6:$B$205,A57,EVIDENCE_PACKET!$C$6:$C$205,"SECURITY / PROCUREMENT",EVIDENCE_PACKET!$Q$6:$Q$205,"VALID")=1,COUNTIFS(EVIDENCE_PACKET!$A$6:$A$205,I57,EVIDENCE_PACKET!$B$6:$B$205,A57,EVIDENCE_PACKET!$C$6:$C$205,"SWITCHING / EXIT",EVIDENCE_PACKET!$Q$6:$Q$205,"VALID")=1,COUNTIF(D57:I57,D57)=1,COUNTIF(D57:I57,E57)=1,COUNTIF(D57:I57,F57)=1,COUNTIF(D57:I57,G57)=1,COUNTIF(D57:I57,H57)=1,COUNTIF(D57:I57,I57)=1,J57&lt;&gt;""),"VALID","INVALID - CONTROL / EVIDENCE")))</x:f>
      </x:c>
      <x:c r="L57" s="25" t="str">
        <x:f>IF(A57="","",IF(K57&lt;&gt;"VALID","BLOCKED",IF(AND(INDEX(EVIDENCE_PACKET!$F$6:$F$205,MATCH(D57,EVIDENCE_PACKET!$A$6:$A$205,0))="OBSERVED",INDEX(EVIDENCE_PACKET!$G$6:$G$205,MATCH(D57,EVIDENCE_PACKET!$A$6:$A$205,0))="CURRENT",INDEX(EVIDENCE_PACKET!$F$6:$F$205,MATCH(E57,EVIDENCE_PACKET!$A$6:$A$205,0))="OBSERVED",INDEX(EVIDENCE_PACKET!$G$6:$G$205,MATCH(E57,EVIDENCE_PACKET!$A$6:$A$205,0))="CURRENT",INDEX(EVIDENCE_PACKET!$F$6:$F$205,MATCH(F57,EVIDENCE_PACKET!$A$6:$A$205,0))="OBSERVED",INDEX(EVIDENCE_PACKET!$G$6:$G$205,MATCH(F57,EVIDENCE_PACKET!$A$6:$A$205,0))="CURRENT",INDEX(EVIDENCE_PACKET!$F$6:$F$205,MATCH(G57,EVIDENCE_PACKET!$A$6:$A$205,0))="OBSERVED",INDEX(EVIDENCE_PACKET!$G$6:$G$205,MATCH(G57,EVIDENCE_PACKET!$A$6:$A$205,0))="CURRENT",INDEX(EVIDENCE_PACKET!$F$6:$F$205,MATCH(H57,EVIDENCE_PACKET!$A$6:$A$205,0))="OBSERVED",INDEX(EVIDENCE_PACKET!$G$6:$G$205,MATCH(H57,EVIDENCE_PACKET!$A$6:$A$205,0))="CURRENT",INDEX(EVIDENCE_PACKET!$F$6:$F$205,MATCH(I57,EVIDENCE_PACKET!$A$6:$A$205,0))="OBSERVED",INDEX(EVIDENCE_PACKET!$G$6:$G$205,MATCH(I57,EVIDENCE_PACKET!$A$6:$A$205,0))="CURRENT"),"READY","UNRESOLVED")))</x:f>
      </x:c>
      <x:c r="M57" s="25" t="str">
        <x:f>IF(A57="","",IF(K57&lt;&gt;"VALID","BLOCKED",INDEX(EVIDENCE_PACKET!$H$6:$H$205,MATCH(D57,EVIDENCE_PACKET!$A$6:$A$205,0))))</x:f>
      </x:c>
      <x:c r="N57" s="25" t="str">
        <x:f>IF(A57="","",IF(K57&lt;&gt;"VALID","BLOCKED",INDEX(EVIDENCE_PACKET!$H$6:$H$205,MATCH(E57,EVIDENCE_PACKET!$A$6:$A$205,0))))</x:f>
      </x:c>
      <x:c r="O57" s="25" t="str">
        <x:f>IF(A57="","",IF(K57&lt;&gt;"VALID","BLOCKED",INDEX(EVIDENCE_PACKET!$H$6:$H$205,MATCH(F57,EVIDENCE_PACKET!$A$6:$A$205,0))))</x:f>
      </x:c>
      <x:c r="P57" s="25" t="str">
        <x:f>IF(A57="","",IF(K57&lt;&gt;"VALID","BLOCKED",INDEX(EVIDENCE_PACKET!$H$6:$H$205,MATCH(G57,EVIDENCE_PACKET!$A$6:$A$205,0))))</x:f>
      </x:c>
      <x:c r="Q57" s="25" t="str">
        <x:f>IF(A57="","",IF(K57&lt;&gt;"VALID","BLOCKED",INDEX(EVIDENCE_PACKET!$H$6:$H$205,MATCH(H57,EVIDENCE_PACKET!$A$6:$A$205,0))))</x:f>
      </x:c>
      <x:c r="R57" s="25" t="str">
        <x:f>IF(A57="","",IF(K57&lt;&gt;"VALID","BLOCKED",INDEX(EVIDENCE_PACKET!$H$6:$H$205,MATCH(I57,EVIDENCE_PACKET!$A$6:$A$205,0))))</x:f>
      </x:c>
      <x:c r="S57" s="25" t="str">
        <x:f>IF(A57="","",IF(K57&lt;&gt;"VALID","BLOCKED",IF(W57&lt;&gt;"SOFTWARE",W57,IF(L57&lt;&gt;"READY","UNRESOLVED",IF(X57="NO","EXCLUDE DIRECT",IF(X57="UNKNOWN","UNRESOLVED",IF(X57="ADJACENT","ADJACENT",IF(Y57="NO","EXCLUDE DIRECT",IF(Y57="UNKNOWN","UNRESOLVED",IF(Y57="MATCH","DIRECT COMPETITOR","CONDITIONAL DIRECT"))))))))))</x:f>
      </x:c>
      <x:c r="T57" s="25" t="str">
        <x:f>IF(A57="","",IF(OR(K57&lt;&gt;"VALID",S57="BLOCKED"),"BLOCKED",IF(AND(OR(S57="DIRECT COMPETITOR",S57="CONDITIONAL DIRECT"),COUNTIFS(CONFLICTS!$B$6:$B$205,A57,CONFLICTS!$H$6:$H$205,"YES",CONFLICTS!$I$6:$I$205,"OPEN",CONFLICTS!$R$6:$R$205,"VALID")&gt;0),"UNRESOLVED",IF(S57="UNRESOLVED","UNRESOLVED","READY"))))</x:f>
      </x:c>
      <x:c r="U57" s="25" t="str">
        <x:f>IF(A57="","",IF(S57="DIRECT COMPETITOR","Do not infer superiority, market share, win rate or customer outcomes.",IF(S57="CONDITIONAL DIRECT","Do not present replacement as like-for-like until partial/conflicting adoption dimensions are resolved.",IF(S57="ADJACENT","Do not promote feature/integration overlap into direct competition.",IF(S57="SUBSTITUTE / ALTERNATIVE","Do not force a service/internal route into a software-only matrix.",IF(S57="INTERMEDIARY / DISCOVERY","Do not infer product substitutability from visibility.","Do not promote authority/reference material into the commercial set."))))))</x:f>
      </x:c>
      <x:c r="V57" s="25" t="str">
        <x:f>IF(A57="","","Reopen when buyer, job, stage, implementation, security/procurement, switching, pricing/contract or sales evidence changes materially.")</x:f>
      </x:c>
      <x:c r="W57" s="25" t="str">
        <x:f>IF(A57="","",IF(C57="SOFTWARE PRODUCT","SOFTWARE",IF(C57="MARKETPLACE / INTERMEDIARY","INTERMEDIARY / DISCOVERY",IF(C57="AUTHORITY / STANDARD","AUTHORITY / REFERENCE","SUBSTITUTE / ALTERNATIVE"))))</x:f>
      </x:c>
      <x:c r="X57" s="25" t="str">
        <x:f>IF(A57="","",IF(OR(M57="NO",N57="NO",O57="NO"),"NO",IF(OR(M57="UNKNOWN",N57="UNKNOWN",O57="UNKNOWN"),"UNKNOWN",IF(AND(M57="MATCH",N57="MATCH",O57="MATCH"),"CORE MATCH","ADJACENT"))))</x:f>
      </x:c>
      <x:c r="Y57" s="25" t="str">
        <x:f>IF(A57="","",IF(OR(P57="NO",Q57="NO",R57="NO"),"NO",IF(OR(P57="UNKNOWN",Q57="UNKNOWN",R57="UNKNOWN"),"UNKNOWN",IF(AND(P57="MATCH",Q57="MATCH",R57="MATCH"),"MATCH","PARTIAL"))))</x:f>
      </x:c>
    </x:row>
    <x:row r="58">
      <x:c r="A58" s="21"/>
      <x:c r="B58" s="21"/>
      <x:c r="C58" s="21"/>
      <x:c r="D58" s="21"/>
      <x:c r="E58" s="21"/>
      <x:c r="F58" s="21"/>
      <x:c r="G58" s="21"/>
      <x:c r="H58" s="21"/>
      <x:c r="I58" s="21"/>
      <x:c r="J58" s="21"/>
      <x:c r="K58" s="25" t="str">
        <x:f>IF(A58="","",IF(COUNTIF($A$6:$A$205,A58)&gt;1,"INVALID - DUPLICATE ID",IF(AND(OR(EXACT(C58,"SOFTWARE PRODUCT"),EXACT(C58,"MARKETPLACE / INTERMEDIARY"),EXACT(C58,"CONSULTANCY / SERVICE"),EXACT(C58,"AUTHORITY / STANDARD"),EXACT(C58,"IN-HOUSE / DO NOTHING")),COUNTIFS(EVIDENCE_PACKET!$A$6:$A$205,D58,EVIDENCE_PACKET!$B$6:$B$205,A58,EVIDENCE_PACKET!$C$6:$C$205,"BUYER",EVIDENCE_PACKET!$Q$6:$Q$205,"VALID")=1,COUNTIFS(EVIDENCE_PACKET!$A$6:$A$205,E58,EVIDENCE_PACKET!$B$6:$B$205,A58,EVIDENCE_PACKET!$C$6:$C$205,"MATERIAL JOB",EVIDENCE_PACKET!$Q$6:$Q$205,"VALID")=1,COUNTIFS(EVIDENCE_PACKET!$A$6:$A$205,F58,EVIDENCE_PACKET!$B$6:$B$205,A58,EVIDENCE_PACKET!$C$6:$C$205,"BUYING STAGE",EVIDENCE_PACKET!$Q$6:$Q$205,"VALID")=1,COUNTIFS(EVIDENCE_PACKET!$A$6:$A$205,G58,EVIDENCE_PACKET!$B$6:$B$205,A58,EVIDENCE_PACKET!$C$6:$C$205,"IMPLEMENTATION",EVIDENCE_PACKET!$Q$6:$Q$205,"VALID")=1,COUNTIFS(EVIDENCE_PACKET!$A$6:$A$205,H58,EVIDENCE_PACKET!$B$6:$B$205,A58,EVIDENCE_PACKET!$C$6:$C$205,"SECURITY / PROCUREMENT",EVIDENCE_PACKET!$Q$6:$Q$205,"VALID")=1,COUNTIFS(EVIDENCE_PACKET!$A$6:$A$205,I58,EVIDENCE_PACKET!$B$6:$B$205,A58,EVIDENCE_PACKET!$C$6:$C$205,"SWITCHING / EXIT",EVIDENCE_PACKET!$Q$6:$Q$205,"VALID")=1,COUNTIF(D58:I58,D58)=1,COUNTIF(D58:I58,E58)=1,COUNTIF(D58:I58,F58)=1,COUNTIF(D58:I58,G58)=1,COUNTIF(D58:I58,H58)=1,COUNTIF(D58:I58,I58)=1,J58&lt;&gt;""),"VALID","INVALID - CONTROL / EVIDENCE")))</x:f>
      </x:c>
      <x:c r="L58" s="25" t="str">
        <x:f>IF(A58="","",IF(K58&lt;&gt;"VALID","BLOCKED",IF(AND(INDEX(EVIDENCE_PACKET!$F$6:$F$205,MATCH(D58,EVIDENCE_PACKET!$A$6:$A$205,0))="OBSERVED",INDEX(EVIDENCE_PACKET!$G$6:$G$205,MATCH(D58,EVIDENCE_PACKET!$A$6:$A$205,0))="CURRENT",INDEX(EVIDENCE_PACKET!$F$6:$F$205,MATCH(E58,EVIDENCE_PACKET!$A$6:$A$205,0))="OBSERVED",INDEX(EVIDENCE_PACKET!$G$6:$G$205,MATCH(E58,EVIDENCE_PACKET!$A$6:$A$205,0))="CURRENT",INDEX(EVIDENCE_PACKET!$F$6:$F$205,MATCH(F58,EVIDENCE_PACKET!$A$6:$A$205,0))="OBSERVED",INDEX(EVIDENCE_PACKET!$G$6:$G$205,MATCH(F58,EVIDENCE_PACKET!$A$6:$A$205,0))="CURRENT",INDEX(EVIDENCE_PACKET!$F$6:$F$205,MATCH(G58,EVIDENCE_PACKET!$A$6:$A$205,0))="OBSERVED",INDEX(EVIDENCE_PACKET!$G$6:$G$205,MATCH(G58,EVIDENCE_PACKET!$A$6:$A$205,0))="CURRENT",INDEX(EVIDENCE_PACKET!$F$6:$F$205,MATCH(H58,EVIDENCE_PACKET!$A$6:$A$205,0))="OBSERVED",INDEX(EVIDENCE_PACKET!$G$6:$G$205,MATCH(H58,EVIDENCE_PACKET!$A$6:$A$205,0))="CURRENT",INDEX(EVIDENCE_PACKET!$F$6:$F$205,MATCH(I58,EVIDENCE_PACKET!$A$6:$A$205,0))="OBSERVED",INDEX(EVIDENCE_PACKET!$G$6:$G$205,MATCH(I58,EVIDENCE_PACKET!$A$6:$A$205,0))="CURRENT"),"READY","UNRESOLVED")))</x:f>
      </x:c>
      <x:c r="M58" s="25" t="str">
        <x:f>IF(A58="","",IF(K58&lt;&gt;"VALID","BLOCKED",INDEX(EVIDENCE_PACKET!$H$6:$H$205,MATCH(D58,EVIDENCE_PACKET!$A$6:$A$205,0))))</x:f>
      </x:c>
      <x:c r="N58" s="25" t="str">
        <x:f>IF(A58="","",IF(K58&lt;&gt;"VALID","BLOCKED",INDEX(EVIDENCE_PACKET!$H$6:$H$205,MATCH(E58,EVIDENCE_PACKET!$A$6:$A$205,0))))</x:f>
      </x:c>
      <x:c r="O58" s="25" t="str">
        <x:f>IF(A58="","",IF(K58&lt;&gt;"VALID","BLOCKED",INDEX(EVIDENCE_PACKET!$H$6:$H$205,MATCH(F58,EVIDENCE_PACKET!$A$6:$A$205,0))))</x:f>
      </x:c>
      <x:c r="P58" s="25" t="str">
        <x:f>IF(A58="","",IF(K58&lt;&gt;"VALID","BLOCKED",INDEX(EVIDENCE_PACKET!$H$6:$H$205,MATCH(G58,EVIDENCE_PACKET!$A$6:$A$205,0))))</x:f>
      </x:c>
      <x:c r="Q58" s="25" t="str">
        <x:f>IF(A58="","",IF(K58&lt;&gt;"VALID","BLOCKED",INDEX(EVIDENCE_PACKET!$H$6:$H$205,MATCH(H58,EVIDENCE_PACKET!$A$6:$A$205,0))))</x:f>
      </x:c>
      <x:c r="R58" s="25" t="str">
        <x:f>IF(A58="","",IF(K58&lt;&gt;"VALID","BLOCKED",INDEX(EVIDENCE_PACKET!$H$6:$H$205,MATCH(I58,EVIDENCE_PACKET!$A$6:$A$205,0))))</x:f>
      </x:c>
      <x:c r="S58" s="25" t="str">
        <x:f>IF(A58="","",IF(K58&lt;&gt;"VALID","BLOCKED",IF(W58&lt;&gt;"SOFTWARE",W58,IF(L58&lt;&gt;"READY","UNRESOLVED",IF(X58="NO","EXCLUDE DIRECT",IF(X58="UNKNOWN","UNRESOLVED",IF(X58="ADJACENT","ADJACENT",IF(Y58="NO","EXCLUDE DIRECT",IF(Y58="UNKNOWN","UNRESOLVED",IF(Y58="MATCH","DIRECT COMPETITOR","CONDITIONAL DIRECT"))))))))))</x:f>
      </x:c>
      <x:c r="T58" s="25" t="str">
        <x:f>IF(A58="","",IF(OR(K58&lt;&gt;"VALID",S58="BLOCKED"),"BLOCKED",IF(AND(OR(S58="DIRECT COMPETITOR",S58="CONDITIONAL DIRECT"),COUNTIFS(CONFLICTS!$B$6:$B$205,A58,CONFLICTS!$H$6:$H$205,"YES",CONFLICTS!$I$6:$I$205,"OPEN",CONFLICTS!$R$6:$R$205,"VALID")&gt;0),"UNRESOLVED",IF(S58="UNRESOLVED","UNRESOLVED","READY"))))</x:f>
      </x:c>
      <x:c r="U58" s="25" t="str">
        <x:f>IF(A58="","",IF(S58="DIRECT COMPETITOR","Do not infer superiority, market share, win rate or customer outcomes.",IF(S58="CONDITIONAL DIRECT","Do not present replacement as like-for-like until partial/conflicting adoption dimensions are resolved.",IF(S58="ADJACENT","Do not promote feature/integration overlap into direct competition.",IF(S58="SUBSTITUTE / ALTERNATIVE","Do not force a service/internal route into a software-only matrix.",IF(S58="INTERMEDIARY / DISCOVERY","Do not infer product substitutability from visibility.","Do not promote authority/reference material into the commercial set."))))))</x:f>
      </x:c>
      <x:c r="V58" s="25" t="str">
        <x:f>IF(A58="","","Reopen when buyer, job, stage, implementation, security/procurement, switching, pricing/contract or sales evidence changes materially.")</x:f>
      </x:c>
      <x:c r="W58" s="25" t="str">
        <x:f>IF(A58="","",IF(C58="SOFTWARE PRODUCT","SOFTWARE",IF(C58="MARKETPLACE / INTERMEDIARY","INTERMEDIARY / DISCOVERY",IF(C58="AUTHORITY / STANDARD","AUTHORITY / REFERENCE","SUBSTITUTE / ALTERNATIVE"))))</x:f>
      </x:c>
      <x:c r="X58" s="25" t="str">
        <x:f>IF(A58="","",IF(OR(M58="NO",N58="NO",O58="NO"),"NO",IF(OR(M58="UNKNOWN",N58="UNKNOWN",O58="UNKNOWN"),"UNKNOWN",IF(AND(M58="MATCH",N58="MATCH",O58="MATCH"),"CORE MATCH","ADJACENT"))))</x:f>
      </x:c>
      <x:c r="Y58" s="25" t="str">
        <x:f>IF(A58="","",IF(OR(P58="NO",Q58="NO",R58="NO"),"NO",IF(OR(P58="UNKNOWN",Q58="UNKNOWN",R58="UNKNOWN"),"UNKNOWN",IF(AND(P58="MATCH",Q58="MATCH",R58="MATCH"),"MATCH","PARTIAL"))))</x:f>
      </x:c>
    </x:row>
    <x:row r="59">
      <x:c r="A59" s="21"/>
      <x:c r="B59" s="21"/>
      <x:c r="C59" s="21"/>
      <x:c r="D59" s="21"/>
      <x:c r="E59" s="21"/>
      <x:c r="F59" s="21"/>
      <x:c r="G59" s="21"/>
      <x:c r="H59" s="21"/>
      <x:c r="I59" s="21"/>
      <x:c r="J59" s="21"/>
      <x:c r="K59" s="25" t="str">
        <x:f>IF(A59="","",IF(COUNTIF($A$6:$A$205,A59)&gt;1,"INVALID - DUPLICATE ID",IF(AND(OR(EXACT(C59,"SOFTWARE PRODUCT"),EXACT(C59,"MARKETPLACE / INTERMEDIARY"),EXACT(C59,"CONSULTANCY / SERVICE"),EXACT(C59,"AUTHORITY / STANDARD"),EXACT(C59,"IN-HOUSE / DO NOTHING")),COUNTIFS(EVIDENCE_PACKET!$A$6:$A$205,D59,EVIDENCE_PACKET!$B$6:$B$205,A59,EVIDENCE_PACKET!$C$6:$C$205,"BUYER",EVIDENCE_PACKET!$Q$6:$Q$205,"VALID")=1,COUNTIFS(EVIDENCE_PACKET!$A$6:$A$205,E59,EVIDENCE_PACKET!$B$6:$B$205,A59,EVIDENCE_PACKET!$C$6:$C$205,"MATERIAL JOB",EVIDENCE_PACKET!$Q$6:$Q$205,"VALID")=1,COUNTIFS(EVIDENCE_PACKET!$A$6:$A$205,F59,EVIDENCE_PACKET!$B$6:$B$205,A59,EVIDENCE_PACKET!$C$6:$C$205,"BUYING STAGE",EVIDENCE_PACKET!$Q$6:$Q$205,"VALID")=1,COUNTIFS(EVIDENCE_PACKET!$A$6:$A$205,G59,EVIDENCE_PACKET!$B$6:$B$205,A59,EVIDENCE_PACKET!$C$6:$C$205,"IMPLEMENTATION",EVIDENCE_PACKET!$Q$6:$Q$205,"VALID")=1,COUNTIFS(EVIDENCE_PACKET!$A$6:$A$205,H59,EVIDENCE_PACKET!$B$6:$B$205,A59,EVIDENCE_PACKET!$C$6:$C$205,"SECURITY / PROCUREMENT",EVIDENCE_PACKET!$Q$6:$Q$205,"VALID")=1,COUNTIFS(EVIDENCE_PACKET!$A$6:$A$205,I59,EVIDENCE_PACKET!$B$6:$B$205,A59,EVIDENCE_PACKET!$C$6:$C$205,"SWITCHING / EXIT",EVIDENCE_PACKET!$Q$6:$Q$205,"VALID")=1,COUNTIF(D59:I59,D59)=1,COUNTIF(D59:I59,E59)=1,COUNTIF(D59:I59,F59)=1,COUNTIF(D59:I59,G59)=1,COUNTIF(D59:I59,H59)=1,COUNTIF(D59:I59,I59)=1,J59&lt;&gt;""),"VALID","INVALID - CONTROL / EVIDENCE")))</x:f>
      </x:c>
      <x:c r="L59" s="25" t="str">
        <x:f>IF(A59="","",IF(K59&lt;&gt;"VALID","BLOCKED",IF(AND(INDEX(EVIDENCE_PACKET!$F$6:$F$205,MATCH(D59,EVIDENCE_PACKET!$A$6:$A$205,0))="OBSERVED",INDEX(EVIDENCE_PACKET!$G$6:$G$205,MATCH(D59,EVIDENCE_PACKET!$A$6:$A$205,0))="CURRENT",INDEX(EVIDENCE_PACKET!$F$6:$F$205,MATCH(E59,EVIDENCE_PACKET!$A$6:$A$205,0))="OBSERVED",INDEX(EVIDENCE_PACKET!$G$6:$G$205,MATCH(E59,EVIDENCE_PACKET!$A$6:$A$205,0))="CURRENT",INDEX(EVIDENCE_PACKET!$F$6:$F$205,MATCH(F59,EVIDENCE_PACKET!$A$6:$A$205,0))="OBSERVED",INDEX(EVIDENCE_PACKET!$G$6:$G$205,MATCH(F59,EVIDENCE_PACKET!$A$6:$A$205,0))="CURRENT",INDEX(EVIDENCE_PACKET!$F$6:$F$205,MATCH(G59,EVIDENCE_PACKET!$A$6:$A$205,0))="OBSERVED",INDEX(EVIDENCE_PACKET!$G$6:$G$205,MATCH(G59,EVIDENCE_PACKET!$A$6:$A$205,0))="CURRENT",INDEX(EVIDENCE_PACKET!$F$6:$F$205,MATCH(H59,EVIDENCE_PACKET!$A$6:$A$205,0))="OBSERVED",INDEX(EVIDENCE_PACKET!$G$6:$G$205,MATCH(H59,EVIDENCE_PACKET!$A$6:$A$205,0))="CURRENT",INDEX(EVIDENCE_PACKET!$F$6:$F$205,MATCH(I59,EVIDENCE_PACKET!$A$6:$A$205,0))="OBSERVED",INDEX(EVIDENCE_PACKET!$G$6:$G$205,MATCH(I59,EVIDENCE_PACKET!$A$6:$A$205,0))="CURRENT"),"READY","UNRESOLVED")))</x:f>
      </x:c>
      <x:c r="M59" s="25" t="str">
        <x:f>IF(A59="","",IF(K59&lt;&gt;"VALID","BLOCKED",INDEX(EVIDENCE_PACKET!$H$6:$H$205,MATCH(D59,EVIDENCE_PACKET!$A$6:$A$205,0))))</x:f>
      </x:c>
      <x:c r="N59" s="25" t="str">
        <x:f>IF(A59="","",IF(K59&lt;&gt;"VALID","BLOCKED",INDEX(EVIDENCE_PACKET!$H$6:$H$205,MATCH(E59,EVIDENCE_PACKET!$A$6:$A$205,0))))</x:f>
      </x:c>
      <x:c r="O59" s="25" t="str">
        <x:f>IF(A59="","",IF(K59&lt;&gt;"VALID","BLOCKED",INDEX(EVIDENCE_PACKET!$H$6:$H$205,MATCH(F59,EVIDENCE_PACKET!$A$6:$A$205,0))))</x:f>
      </x:c>
      <x:c r="P59" s="25" t="str">
        <x:f>IF(A59="","",IF(K59&lt;&gt;"VALID","BLOCKED",INDEX(EVIDENCE_PACKET!$H$6:$H$205,MATCH(G59,EVIDENCE_PACKET!$A$6:$A$205,0))))</x:f>
      </x:c>
      <x:c r="Q59" s="25" t="str">
        <x:f>IF(A59="","",IF(K59&lt;&gt;"VALID","BLOCKED",INDEX(EVIDENCE_PACKET!$H$6:$H$205,MATCH(H59,EVIDENCE_PACKET!$A$6:$A$205,0))))</x:f>
      </x:c>
      <x:c r="R59" s="25" t="str">
        <x:f>IF(A59="","",IF(K59&lt;&gt;"VALID","BLOCKED",INDEX(EVIDENCE_PACKET!$H$6:$H$205,MATCH(I59,EVIDENCE_PACKET!$A$6:$A$205,0))))</x:f>
      </x:c>
      <x:c r="S59" s="25" t="str">
        <x:f>IF(A59="","",IF(K59&lt;&gt;"VALID","BLOCKED",IF(W59&lt;&gt;"SOFTWARE",W59,IF(L59&lt;&gt;"READY","UNRESOLVED",IF(X59="NO","EXCLUDE DIRECT",IF(X59="UNKNOWN","UNRESOLVED",IF(X59="ADJACENT","ADJACENT",IF(Y59="NO","EXCLUDE DIRECT",IF(Y59="UNKNOWN","UNRESOLVED",IF(Y59="MATCH","DIRECT COMPETITOR","CONDITIONAL DIRECT"))))))))))</x:f>
      </x:c>
      <x:c r="T59" s="25" t="str">
        <x:f>IF(A59="","",IF(OR(K59&lt;&gt;"VALID",S59="BLOCKED"),"BLOCKED",IF(AND(OR(S59="DIRECT COMPETITOR",S59="CONDITIONAL DIRECT"),COUNTIFS(CONFLICTS!$B$6:$B$205,A59,CONFLICTS!$H$6:$H$205,"YES",CONFLICTS!$I$6:$I$205,"OPEN",CONFLICTS!$R$6:$R$205,"VALID")&gt;0),"UNRESOLVED",IF(S59="UNRESOLVED","UNRESOLVED","READY"))))</x:f>
      </x:c>
      <x:c r="U59" s="25" t="str">
        <x:f>IF(A59="","",IF(S59="DIRECT COMPETITOR","Do not infer superiority, market share, win rate or customer outcomes.",IF(S59="CONDITIONAL DIRECT","Do not present replacement as like-for-like until partial/conflicting adoption dimensions are resolved.",IF(S59="ADJACENT","Do not promote feature/integration overlap into direct competition.",IF(S59="SUBSTITUTE / ALTERNATIVE","Do not force a service/internal route into a software-only matrix.",IF(S59="INTERMEDIARY / DISCOVERY","Do not infer product substitutability from visibility.","Do not promote authority/reference material into the commercial set."))))))</x:f>
      </x:c>
      <x:c r="V59" s="25" t="str">
        <x:f>IF(A59="","","Reopen when buyer, job, stage, implementation, security/procurement, switching, pricing/contract or sales evidence changes materially.")</x:f>
      </x:c>
      <x:c r="W59" s="25" t="str">
        <x:f>IF(A59="","",IF(C59="SOFTWARE PRODUCT","SOFTWARE",IF(C59="MARKETPLACE / INTERMEDIARY","INTERMEDIARY / DISCOVERY",IF(C59="AUTHORITY / STANDARD","AUTHORITY / REFERENCE","SUBSTITUTE / ALTERNATIVE"))))</x:f>
      </x:c>
      <x:c r="X59" s="25" t="str">
        <x:f>IF(A59="","",IF(OR(M59="NO",N59="NO",O59="NO"),"NO",IF(OR(M59="UNKNOWN",N59="UNKNOWN",O59="UNKNOWN"),"UNKNOWN",IF(AND(M59="MATCH",N59="MATCH",O59="MATCH"),"CORE MATCH","ADJACENT"))))</x:f>
      </x:c>
      <x:c r="Y59" s="25" t="str">
        <x:f>IF(A59="","",IF(OR(P59="NO",Q59="NO",R59="NO"),"NO",IF(OR(P59="UNKNOWN",Q59="UNKNOWN",R59="UNKNOWN"),"UNKNOWN",IF(AND(P59="MATCH",Q59="MATCH",R59="MATCH"),"MATCH","PARTIAL"))))</x:f>
      </x:c>
    </x:row>
    <x:row r="60">
      <x:c r="A60" s="21"/>
      <x:c r="B60" s="21"/>
      <x:c r="C60" s="21"/>
      <x:c r="D60" s="21"/>
      <x:c r="E60" s="21"/>
      <x:c r="F60" s="21"/>
      <x:c r="G60" s="21"/>
      <x:c r="H60" s="21"/>
      <x:c r="I60" s="21"/>
      <x:c r="J60" s="21"/>
      <x:c r="K60" s="25" t="str">
        <x:f>IF(A60="","",IF(COUNTIF($A$6:$A$205,A60)&gt;1,"INVALID - DUPLICATE ID",IF(AND(OR(EXACT(C60,"SOFTWARE PRODUCT"),EXACT(C60,"MARKETPLACE / INTERMEDIARY"),EXACT(C60,"CONSULTANCY / SERVICE"),EXACT(C60,"AUTHORITY / STANDARD"),EXACT(C60,"IN-HOUSE / DO NOTHING")),COUNTIFS(EVIDENCE_PACKET!$A$6:$A$205,D60,EVIDENCE_PACKET!$B$6:$B$205,A60,EVIDENCE_PACKET!$C$6:$C$205,"BUYER",EVIDENCE_PACKET!$Q$6:$Q$205,"VALID")=1,COUNTIFS(EVIDENCE_PACKET!$A$6:$A$205,E60,EVIDENCE_PACKET!$B$6:$B$205,A60,EVIDENCE_PACKET!$C$6:$C$205,"MATERIAL JOB",EVIDENCE_PACKET!$Q$6:$Q$205,"VALID")=1,COUNTIFS(EVIDENCE_PACKET!$A$6:$A$205,F60,EVIDENCE_PACKET!$B$6:$B$205,A60,EVIDENCE_PACKET!$C$6:$C$205,"BUYING STAGE",EVIDENCE_PACKET!$Q$6:$Q$205,"VALID")=1,COUNTIFS(EVIDENCE_PACKET!$A$6:$A$205,G60,EVIDENCE_PACKET!$B$6:$B$205,A60,EVIDENCE_PACKET!$C$6:$C$205,"IMPLEMENTATION",EVIDENCE_PACKET!$Q$6:$Q$205,"VALID")=1,COUNTIFS(EVIDENCE_PACKET!$A$6:$A$205,H60,EVIDENCE_PACKET!$B$6:$B$205,A60,EVIDENCE_PACKET!$C$6:$C$205,"SECURITY / PROCUREMENT",EVIDENCE_PACKET!$Q$6:$Q$205,"VALID")=1,COUNTIFS(EVIDENCE_PACKET!$A$6:$A$205,I60,EVIDENCE_PACKET!$B$6:$B$205,A60,EVIDENCE_PACKET!$C$6:$C$205,"SWITCHING / EXIT",EVIDENCE_PACKET!$Q$6:$Q$205,"VALID")=1,COUNTIF(D60:I60,D60)=1,COUNTIF(D60:I60,E60)=1,COUNTIF(D60:I60,F60)=1,COUNTIF(D60:I60,G60)=1,COUNTIF(D60:I60,H60)=1,COUNTIF(D60:I60,I60)=1,J60&lt;&gt;""),"VALID","INVALID - CONTROL / EVIDENCE")))</x:f>
      </x:c>
      <x:c r="L60" s="25" t="str">
        <x:f>IF(A60="","",IF(K60&lt;&gt;"VALID","BLOCKED",IF(AND(INDEX(EVIDENCE_PACKET!$F$6:$F$205,MATCH(D60,EVIDENCE_PACKET!$A$6:$A$205,0))="OBSERVED",INDEX(EVIDENCE_PACKET!$G$6:$G$205,MATCH(D60,EVIDENCE_PACKET!$A$6:$A$205,0))="CURRENT",INDEX(EVIDENCE_PACKET!$F$6:$F$205,MATCH(E60,EVIDENCE_PACKET!$A$6:$A$205,0))="OBSERVED",INDEX(EVIDENCE_PACKET!$G$6:$G$205,MATCH(E60,EVIDENCE_PACKET!$A$6:$A$205,0))="CURRENT",INDEX(EVIDENCE_PACKET!$F$6:$F$205,MATCH(F60,EVIDENCE_PACKET!$A$6:$A$205,0))="OBSERVED",INDEX(EVIDENCE_PACKET!$G$6:$G$205,MATCH(F60,EVIDENCE_PACKET!$A$6:$A$205,0))="CURRENT",INDEX(EVIDENCE_PACKET!$F$6:$F$205,MATCH(G60,EVIDENCE_PACKET!$A$6:$A$205,0))="OBSERVED",INDEX(EVIDENCE_PACKET!$G$6:$G$205,MATCH(G60,EVIDENCE_PACKET!$A$6:$A$205,0))="CURRENT",INDEX(EVIDENCE_PACKET!$F$6:$F$205,MATCH(H60,EVIDENCE_PACKET!$A$6:$A$205,0))="OBSERVED",INDEX(EVIDENCE_PACKET!$G$6:$G$205,MATCH(H60,EVIDENCE_PACKET!$A$6:$A$205,0))="CURRENT",INDEX(EVIDENCE_PACKET!$F$6:$F$205,MATCH(I60,EVIDENCE_PACKET!$A$6:$A$205,0))="OBSERVED",INDEX(EVIDENCE_PACKET!$G$6:$G$205,MATCH(I60,EVIDENCE_PACKET!$A$6:$A$205,0))="CURRENT"),"READY","UNRESOLVED")))</x:f>
      </x:c>
      <x:c r="M60" s="25" t="str">
        <x:f>IF(A60="","",IF(K60&lt;&gt;"VALID","BLOCKED",INDEX(EVIDENCE_PACKET!$H$6:$H$205,MATCH(D60,EVIDENCE_PACKET!$A$6:$A$205,0))))</x:f>
      </x:c>
      <x:c r="N60" s="25" t="str">
        <x:f>IF(A60="","",IF(K60&lt;&gt;"VALID","BLOCKED",INDEX(EVIDENCE_PACKET!$H$6:$H$205,MATCH(E60,EVIDENCE_PACKET!$A$6:$A$205,0))))</x:f>
      </x:c>
      <x:c r="O60" s="25" t="str">
        <x:f>IF(A60="","",IF(K60&lt;&gt;"VALID","BLOCKED",INDEX(EVIDENCE_PACKET!$H$6:$H$205,MATCH(F60,EVIDENCE_PACKET!$A$6:$A$205,0))))</x:f>
      </x:c>
      <x:c r="P60" s="25" t="str">
        <x:f>IF(A60="","",IF(K60&lt;&gt;"VALID","BLOCKED",INDEX(EVIDENCE_PACKET!$H$6:$H$205,MATCH(G60,EVIDENCE_PACKET!$A$6:$A$205,0))))</x:f>
      </x:c>
      <x:c r="Q60" s="25" t="str">
        <x:f>IF(A60="","",IF(K60&lt;&gt;"VALID","BLOCKED",INDEX(EVIDENCE_PACKET!$H$6:$H$205,MATCH(H60,EVIDENCE_PACKET!$A$6:$A$205,0))))</x:f>
      </x:c>
      <x:c r="R60" s="25" t="str">
        <x:f>IF(A60="","",IF(K60&lt;&gt;"VALID","BLOCKED",INDEX(EVIDENCE_PACKET!$H$6:$H$205,MATCH(I60,EVIDENCE_PACKET!$A$6:$A$205,0))))</x:f>
      </x:c>
      <x:c r="S60" s="25" t="str">
        <x:f>IF(A60="","",IF(K60&lt;&gt;"VALID","BLOCKED",IF(W60&lt;&gt;"SOFTWARE",W60,IF(L60&lt;&gt;"READY","UNRESOLVED",IF(X60="NO","EXCLUDE DIRECT",IF(X60="UNKNOWN","UNRESOLVED",IF(X60="ADJACENT","ADJACENT",IF(Y60="NO","EXCLUDE DIRECT",IF(Y60="UNKNOWN","UNRESOLVED",IF(Y60="MATCH","DIRECT COMPETITOR","CONDITIONAL DIRECT"))))))))))</x:f>
      </x:c>
      <x:c r="T60" s="25" t="str">
        <x:f>IF(A60="","",IF(OR(K60&lt;&gt;"VALID",S60="BLOCKED"),"BLOCKED",IF(AND(OR(S60="DIRECT COMPETITOR",S60="CONDITIONAL DIRECT"),COUNTIFS(CONFLICTS!$B$6:$B$205,A60,CONFLICTS!$H$6:$H$205,"YES",CONFLICTS!$I$6:$I$205,"OPEN",CONFLICTS!$R$6:$R$205,"VALID")&gt;0),"UNRESOLVED",IF(S60="UNRESOLVED","UNRESOLVED","READY"))))</x:f>
      </x:c>
      <x:c r="U60" s="25" t="str">
        <x:f>IF(A60="","",IF(S60="DIRECT COMPETITOR","Do not infer superiority, market share, win rate or customer outcomes.",IF(S60="CONDITIONAL DIRECT","Do not present replacement as like-for-like until partial/conflicting adoption dimensions are resolved.",IF(S60="ADJACENT","Do not promote feature/integration overlap into direct competition.",IF(S60="SUBSTITUTE / ALTERNATIVE","Do not force a service/internal route into a software-only matrix.",IF(S60="INTERMEDIARY / DISCOVERY","Do not infer product substitutability from visibility.","Do not promote authority/reference material into the commercial set."))))))</x:f>
      </x:c>
      <x:c r="V60" s="25" t="str">
        <x:f>IF(A60="","","Reopen when buyer, job, stage, implementation, security/procurement, switching, pricing/contract or sales evidence changes materially.")</x:f>
      </x:c>
      <x:c r="W60" s="25" t="str">
        <x:f>IF(A60="","",IF(C60="SOFTWARE PRODUCT","SOFTWARE",IF(C60="MARKETPLACE / INTERMEDIARY","INTERMEDIARY / DISCOVERY",IF(C60="AUTHORITY / STANDARD","AUTHORITY / REFERENCE","SUBSTITUTE / ALTERNATIVE"))))</x:f>
      </x:c>
      <x:c r="X60" s="25" t="str">
        <x:f>IF(A60="","",IF(OR(M60="NO",N60="NO",O60="NO"),"NO",IF(OR(M60="UNKNOWN",N60="UNKNOWN",O60="UNKNOWN"),"UNKNOWN",IF(AND(M60="MATCH",N60="MATCH",O60="MATCH"),"CORE MATCH","ADJACENT"))))</x:f>
      </x:c>
      <x:c r="Y60" s="25" t="str">
        <x:f>IF(A60="","",IF(OR(P60="NO",Q60="NO",R60="NO"),"NO",IF(OR(P60="UNKNOWN",Q60="UNKNOWN",R60="UNKNOWN"),"UNKNOWN",IF(AND(P60="MATCH",Q60="MATCH",R60="MATCH"),"MATCH","PARTIAL"))))</x:f>
      </x:c>
    </x:row>
    <x:row r="61">
      <x:c r="A61" s="21"/>
      <x:c r="B61" s="21"/>
      <x:c r="C61" s="21"/>
      <x:c r="D61" s="21"/>
      <x:c r="E61" s="21"/>
      <x:c r="F61" s="21"/>
      <x:c r="G61" s="21"/>
      <x:c r="H61" s="21"/>
      <x:c r="I61" s="21"/>
      <x:c r="J61" s="21"/>
      <x:c r="K61" s="25" t="str">
        <x:f>IF(A61="","",IF(COUNTIF($A$6:$A$205,A61)&gt;1,"INVALID - DUPLICATE ID",IF(AND(OR(EXACT(C61,"SOFTWARE PRODUCT"),EXACT(C61,"MARKETPLACE / INTERMEDIARY"),EXACT(C61,"CONSULTANCY / SERVICE"),EXACT(C61,"AUTHORITY / STANDARD"),EXACT(C61,"IN-HOUSE / DO NOTHING")),COUNTIFS(EVIDENCE_PACKET!$A$6:$A$205,D61,EVIDENCE_PACKET!$B$6:$B$205,A61,EVIDENCE_PACKET!$C$6:$C$205,"BUYER",EVIDENCE_PACKET!$Q$6:$Q$205,"VALID")=1,COUNTIFS(EVIDENCE_PACKET!$A$6:$A$205,E61,EVIDENCE_PACKET!$B$6:$B$205,A61,EVIDENCE_PACKET!$C$6:$C$205,"MATERIAL JOB",EVIDENCE_PACKET!$Q$6:$Q$205,"VALID")=1,COUNTIFS(EVIDENCE_PACKET!$A$6:$A$205,F61,EVIDENCE_PACKET!$B$6:$B$205,A61,EVIDENCE_PACKET!$C$6:$C$205,"BUYING STAGE",EVIDENCE_PACKET!$Q$6:$Q$205,"VALID")=1,COUNTIFS(EVIDENCE_PACKET!$A$6:$A$205,G61,EVIDENCE_PACKET!$B$6:$B$205,A61,EVIDENCE_PACKET!$C$6:$C$205,"IMPLEMENTATION",EVIDENCE_PACKET!$Q$6:$Q$205,"VALID")=1,COUNTIFS(EVIDENCE_PACKET!$A$6:$A$205,H61,EVIDENCE_PACKET!$B$6:$B$205,A61,EVIDENCE_PACKET!$C$6:$C$205,"SECURITY / PROCUREMENT",EVIDENCE_PACKET!$Q$6:$Q$205,"VALID")=1,COUNTIFS(EVIDENCE_PACKET!$A$6:$A$205,I61,EVIDENCE_PACKET!$B$6:$B$205,A61,EVIDENCE_PACKET!$C$6:$C$205,"SWITCHING / EXIT",EVIDENCE_PACKET!$Q$6:$Q$205,"VALID")=1,COUNTIF(D61:I61,D61)=1,COUNTIF(D61:I61,E61)=1,COUNTIF(D61:I61,F61)=1,COUNTIF(D61:I61,G61)=1,COUNTIF(D61:I61,H61)=1,COUNTIF(D61:I61,I61)=1,J61&lt;&gt;""),"VALID","INVALID - CONTROL / EVIDENCE")))</x:f>
      </x:c>
      <x:c r="L61" s="25" t="str">
        <x:f>IF(A61="","",IF(K61&lt;&gt;"VALID","BLOCKED",IF(AND(INDEX(EVIDENCE_PACKET!$F$6:$F$205,MATCH(D61,EVIDENCE_PACKET!$A$6:$A$205,0))="OBSERVED",INDEX(EVIDENCE_PACKET!$G$6:$G$205,MATCH(D61,EVIDENCE_PACKET!$A$6:$A$205,0))="CURRENT",INDEX(EVIDENCE_PACKET!$F$6:$F$205,MATCH(E61,EVIDENCE_PACKET!$A$6:$A$205,0))="OBSERVED",INDEX(EVIDENCE_PACKET!$G$6:$G$205,MATCH(E61,EVIDENCE_PACKET!$A$6:$A$205,0))="CURRENT",INDEX(EVIDENCE_PACKET!$F$6:$F$205,MATCH(F61,EVIDENCE_PACKET!$A$6:$A$205,0))="OBSERVED",INDEX(EVIDENCE_PACKET!$G$6:$G$205,MATCH(F61,EVIDENCE_PACKET!$A$6:$A$205,0))="CURRENT",INDEX(EVIDENCE_PACKET!$F$6:$F$205,MATCH(G61,EVIDENCE_PACKET!$A$6:$A$205,0))="OBSERVED",INDEX(EVIDENCE_PACKET!$G$6:$G$205,MATCH(G61,EVIDENCE_PACKET!$A$6:$A$205,0))="CURRENT",INDEX(EVIDENCE_PACKET!$F$6:$F$205,MATCH(H61,EVIDENCE_PACKET!$A$6:$A$205,0))="OBSERVED",INDEX(EVIDENCE_PACKET!$G$6:$G$205,MATCH(H61,EVIDENCE_PACKET!$A$6:$A$205,0))="CURRENT",INDEX(EVIDENCE_PACKET!$F$6:$F$205,MATCH(I61,EVIDENCE_PACKET!$A$6:$A$205,0))="OBSERVED",INDEX(EVIDENCE_PACKET!$G$6:$G$205,MATCH(I61,EVIDENCE_PACKET!$A$6:$A$205,0))="CURRENT"),"READY","UNRESOLVED")))</x:f>
      </x:c>
      <x:c r="M61" s="25" t="str">
        <x:f>IF(A61="","",IF(K61&lt;&gt;"VALID","BLOCKED",INDEX(EVIDENCE_PACKET!$H$6:$H$205,MATCH(D61,EVIDENCE_PACKET!$A$6:$A$205,0))))</x:f>
      </x:c>
      <x:c r="N61" s="25" t="str">
        <x:f>IF(A61="","",IF(K61&lt;&gt;"VALID","BLOCKED",INDEX(EVIDENCE_PACKET!$H$6:$H$205,MATCH(E61,EVIDENCE_PACKET!$A$6:$A$205,0))))</x:f>
      </x:c>
      <x:c r="O61" s="25" t="str">
        <x:f>IF(A61="","",IF(K61&lt;&gt;"VALID","BLOCKED",INDEX(EVIDENCE_PACKET!$H$6:$H$205,MATCH(F61,EVIDENCE_PACKET!$A$6:$A$205,0))))</x:f>
      </x:c>
      <x:c r="P61" s="25" t="str">
        <x:f>IF(A61="","",IF(K61&lt;&gt;"VALID","BLOCKED",INDEX(EVIDENCE_PACKET!$H$6:$H$205,MATCH(G61,EVIDENCE_PACKET!$A$6:$A$205,0))))</x:f>
      </x:c>
      <x:c r="Q61" s="25" t="str">
        <x:f>IF(A61="","",IF(K61&lt;&gt;"VALID","BLOCKED",INDEX(EVIDENCE_PACKET!$H$6:$H$205,MATCH(H61,EVIDENCE_PACKET!$A$6:$A$205,0))))</x:f>
      </x:c>
      <x:c r="R61" s="25" t="str">
        <x:f>IF(A61="","",IF(K61&lt;&gt;"VALID","BLOCKED",INDEX(EVIDENCE_PACKET!$H$6:$H$205,MATCH(I61,EVIDENCE_PACKET!$A$6:$A$205,0))))</x:f>
      </x:c>
      <x:c r="S61" s="25" t="str">
        <x:f>IF(A61="","",IF(K61&lt;&gt;"VALID","BLOCKED",IF(W61&lt;&gt;"SOFTWARE",W61,IF(L61&lt;&gt;"READY","UNRESOLVED",IF(X61="NO","EXCLUDE DIRECT",IF(X61="UNKNOWN","UNRESOLVED",IF(X61="ADJACENT","ADJACENT",IF(Y61="NO","EXCLUDE DIRECT",IF(Y61="UNKNOWN","UNRESOLVED",IF(Y61="MATCH","DIRECT COMPETITOR","CONDITIONAL DIRECT"))))))))))</x:f>
      </x:c>
      <x:c r="T61" s="25" t="str">
        <x:f>IF(A61="","",IF(OR(K61&lt;&gt;"VALID",S61="BLOCKED"),"BLOCKED",IF(AND(OR(S61="DIRECT COMPETITOR",S61="CONDITIONAL DIRECT"),COUNTIFS(CONFLICTS!$B$6:$B$205,A61,CONFLICTS!$H$6:$H$205,"YES",CONFLICTS!$I$6:$I$205,"OPEN",CONFLICTS!$R$6:$R$205,"VALID")&gt;0),"UNRESOLVED",IF(S61="UNRESOLVED","UNRESOLVED","READY"))))</x:f>
      </x:c>
      <x:c r="U61" s="25" t="str">
        <x:f>IF(A61="","",IF(S61="DIRECT COMPETITOR","Do not infer superiority, market share, win rate or customer outcomes.",IF(S61="CONDITIONAL DIRECT","Do not present replacement as like-for-like until partial/conflicting adoption dimensions are resolved.",IF(S61="ADJACENT","Do not promote feature/integration overlap into direct competition.",IF(S61="SUBSTITUTE / ALTERNATIVE","Do not force a service/internal route into a software-only matrix.",IF(S61="INTERMEDIARY / DISCOVERY","Do not infer product substitutability from visibility.","Do not promote authority/reference material into the commercial set."))))))</x:f>
      </x:c>
      <x:c r="V61" s="25" t="str">
        <x:f>IF(A61="","","Reopen when buyer, job, stage, implementation, security/procurement, switching, pricing/contract or sales evidence changes materially.")</x:f>
      </x:c>
      <x:c r="W61" s="25" t="str">
        <x:f>IF(A61="","",IF(C61="SOFTWARE PRODUCT","SOFTWARE",IF(C61="MARKETPLACE / INTERMEDIARY","INTERMEDIARY / DISCOVERY",IF(C61="AUTHORITY / STANDARD","AUTHORITY / REFERENCE","SUBSTITUTE / ALTERNATIVE"))))</x:f>
      </x:c>
      <x:c r="X61" s="25" t="str">
        <x:f>IF(A61="","",IF(OR(M61="NO",N61="NO",O61="NO"),"NO",IF(OR(M61="UNKNOWN",N61="UNKNOWN",O61="UNKNOWN"),"UNKNOWN",IF(AND(M61="MATCH",N61="MATCH",O61="MATCH"),"CORE MATCH","ADJACENT"))))</x:f>
      </x:c>
      <x:c r="Y61" s="25" t="str">
        <x:f>IF(A61="","",IF(OR(P61="NO",Q61="NO",R61="NO"),"NO",IF(OR(P61="UNKNOWN",Q61="UNKNOWN",R61="UNKNOWN"),"UNKNOWN",IF(AND(P61="MATCH",Q61="MATCH",R61="MATCH"),"MATCH","PARTIAL"))))</x:f>
      </x:c>
    </x:row>
    <x:row r="62">
      <x:c r="A62" s="21"/>
      <x:c r="B62" s="21"/>
      <x:c r="C62" s="21"/>
      <x:c r="D62" s="21"/>
      <x:c r="E62" s="21"/>
      <x:c r="F62" s="21"/>
      <x:c r="G62" s="21"/>
      <x:c r="H62" s="21"/>
      <x:c r="I62" s="21"/>
      <x:c r="J62" s="21"/>
      <x:c r="K62" s="25" t="str">
        <x:f>IF(A62="","",IF(COUNTIF($A$6:$A$205,A62)&gt;1,"INVALID - DUPLICATE ID",IF(AND(OR(EXACT(C62,"SOFTWARE PRODUCT"),EXACT(C62,"MARKETPLACE / INTERMEDIARY"),EXACT(C62,"CONSULTANCY / SERVICE"),EXACT(C62,"AUTHORITY / STANDARD"),EXACT(C62,"IN-HOUSE / DO NOTHING")),COUNTIFS(EVIDENCE_PACKET!$A$6:$A$205,D62,EVIDENCE_PACKET!$B$6:$B$205,A62,EVIDENCE_PACKET!$C$6:$C$205,"BUYER",EVIDENCE_PACKET!$Q$6:$Q$205,"VALID")=1,COUNTIFS(EVIDENCE_PACKET!$A$6:$A$205,E62,EVIDENCE_PACKET!$B$6:$B$205,A62,EVIDENCE_PACKET!$C$6:$C$205,"MATERIAL JOB",EVIDENCE_PACKET!$Q$6:$Q$205,"VALID")=1,COUNTIFS(EVIDENCE_PACKET!$A$6:$A$205,F62,EVIDENCE_PACKET!$B$6:$B$205,A62,EVIDENCE_PACKET!$C$6:$C$205,"BUYING STAGE",EVIDENCE_PACKET!$Q$6:$Q$205,"VALID")=1,COUNTIFS(EVIDENCE_PACKET!$A$6:$A$205,G62,EVIDENCE_PACKET!$B$6:$B$205,A62,EVIDENCE_PACKET!$C$6:$C$205,"IMPLEMENTATION",EVIDENCE_PACKET!$Q$6:$Q$205,"VALID")=1,COUNTIFS(EVIDENCE_PACKET!$A$6:$A$205,H62,EVIDENCE_PACKET!$B$6:$B$205,A62,EVIDENCE_PACKET!$C$6:$C$205,"SECURITY / PROCUREMENT",EVIDENCE_PACKET!$Q$6:$Q$205,"VALID")=1,COUNTIFS(EVIDENCE_PACKET!$A$6:$A$205,I62,EVIDENCE_PACKET!$B$6:$B$205,A62,EVIDENCE_PACKET!$C$6:$C$205,"SWITCHING / EXIT",EVIDENCE_PACKET!$Q$6:$Q$205,"VALID")=1,COUNTIF(D62:I62,D62)=1,COUNTIF(D62:I62,E62)=1,COUNTIF(D62:I62,F62)=1,COUNTIF(D62:I62,G62)=1,COUNTIF(D62:I62,H62)=1,COUNTIF(D62:I62,I62)=1,J62&lt;&gt;""),"VALID","INVALID - CONTROL / EVIDENCE")))</x:f>
      </x:c>
      <x:c r="L62" s="25" t="str">
        <x:f>IF(A62="","",IF(K62&lt;&gt;"VALID","BLOCKED",IF(AND(INDEX(EVIDENCE_PACKET!$F$6:$F$205,MATCH(D62,EVIDENCE_PACKET!$A$6:$A$205,0))="OBSERVED",INDEX(EVIDENCE_PACKET!$G$6:$G$205,MATCH(D62,EVIDENCE_PACKET!$A$6:$A$205,0))="CURRENT",INDEX(EVIDENCE_PACKET!$F$6:$F$205,MATCH(E62,EVIDENCE_PACKET!$A$6:$A$205,0))="OBSERVED",INDEX(EVIDENCE_PACKET!$G$6:$G$205,MATCH(E62,EVIDENCE_PACKET!$A$6:$A$205,0))="CURRENT",INDEX(EVIDENCE_PACKET!$F$6:$F$205,MATCH(F62,EVIDENCE_PACKET!$A$6:$A$205,0))="OBSERVED",INDEX(EVIDENCE_PACKET!$G$6:$G$205,MATCH(F62,EVIDENCE_PACKET!$A$6:$A$205,0))="CURRENT",INDEX(EVIDENCE_PACKET!$F$6:$F$205,MATCH(G62,EVIDENCE_PACKET!$A$6:$A$205,0))="OBSERVED",INDEX(EVIDENCE_PACKET!$G$6:$G$205,MATCH(G62,EVIDENCE_PACKET!$A$6:$A$205,0))="CURRENT",INDEX(EVIDENCE_PACKET!$F$6:$F$205,MATCH(H62,EVIDENCE_PACKET!$A$6:$A$205,0))="OBSERVED",INDEX(EVIDENCE_PACKET!$G$6:$G$205,MATCH(H62,EVIDENCE_PACKET!$A$6:$A$205,0))="CURRENT",INDEX(EVIDENCE_PACKET!$F$6:$F$205,MATCH(I62,EVIDENCE_PACKET!$A$6:$A$205,0))="OBSERVED",INDEX(EVIDENCE_PACKET!$G$6:$G$205,MATCH(I62,EVIDENCE_PACKET!$A$6:$A$205,0))="CURRENT"),"READY","UNRESOLVED")))</x:f>
      </x:c>
      <x:c r="M62" s="25" t="str">
        <x:f>IF(A62="","",IF(K62&lt;&gt;"VALID","BLOCKED",INDEX(EVIDENCE_PACKET!$H$6:$H$205,MATCH(D62,EVIDENCE_PACKET!$A$6:$A$205,0))))</x:f>
      </x:c>
      <x:c r="N62" s="25" t="str">
        <x:f>IF(A62="","",IF(K62&lt;&gt;"VALID","BLOCKED",INDEX(EVIDENCE_PACKET!$H$6:$H$205,MATCH(E62,EVIDENCE_PACKET!$A$6:$A$205,0))))</x:f>
      </x:c>
      <x:c r="O62" s="25" t="str">
        <x:f>IF(A62="","",IF(K62&lt;&gt;"VALID","BLOCKED",INDEX(EVIDENCE_PACKET!$H$6:$H$205,MATCH(F62,EVIDENCE_PACKET!$A$6:$A$205,0))))</x:f>
      </x:c>
      <x:c r="P62" s="25" t="str">
        <x:f>IF(A62="","",IF(K62&lt;&gt;"VALID","BLOCKED",INDEX(EVIDENCE_PACKET!$H$6:$H$205,MATCH(G62,EVIDENCE_PACKET!$A$6:$A$205,0))))</x:f>
      </x:c>
      <x:c r="Q62" s="25" t="str">
        <x:f>IF(A62="","",IF(K62&lt;&gt;"VALID","BLOCKED",INDEX(EVIDENCE_PACKET!$H$6:$H$205,MATCH(H62,EVIDENCE_PACKET!$A$6:$A$205,0))))</x:f>
      </x:c>
      <x:c r="R62" s="25" t="str">
        <x:f>IF(A62="","",IF(K62&lt;&gt;"VALID","BLOCKED",INDEX(EVIDENCE_PACKET!$H$6:$H$205,MATCH(I62,EVIDENCE_PACKET!$A$6:$A$205,0))))</x:f>
      </x:c>
      <x:c r="S62" s="25" t="str">
        <x:f>IF(A62="","",IF(K62&lt;&gt;"VALID","BLOCKED",IF(W62&lt;&gt;"SOFTWARE",W62,IF(L62&lt;&gt;"READY","UNRESOLVED",IF(X62="NO","EXCLUDE DIRECT",IF(X62="UNKNOWN","UNRESOLVED",IF(X62="ADJACENT","ADJACENT",IF(Y62="NO","EXCLUDE DIRECT",IF(Y62="UNKNOWN","UNRESOLVED",IF(Y62="MATCH","DIRECT COMPETITOR","CONDITIONAL DIRECT"))))))))))</x:f>
      </x:c>
      <x:c r="T62" s="25" t="str">
        <x:f>IF(A62="","",IF(OR(K62&lt;&gt;"VALID",S62="BLOCKED"),"BLOCKED",IF(AND(OR(S62="DIRECT COMPETITOR",S62="CONDITIONAL DIRECT"),COUNTIFS(CONFLICTS!$B$6:$B$205,A62,CONFLICTS!$H$6:$H$205,"YES",CONFLICTS!$I$6:$I$205,"OPEN",CONFLICTS!$R$6:$R$205,"VALID")&gt;0),"UNRESOLVED",IF(S62="UNRESOLVED","UNRESOLVED","READY"))))</x:f>
      </x:c>
      <x:c r="U62" s="25" t="str">
        <x:f>IF(A62="","",IF(S62="DIRECT COMPETITOR","Do not infer superiority, market share, win rate or customer outcomes.",IF(S62="CONDITIONAL DIRECT","Do not present replacement as like-for-like until partial/conflicting adoption dimensions are resolved.",IF(S62="ADJACENT","Do not promote feature/integration overlap into direct competition.",IF(S62="SUBSTITUTE / ALTERNATIVE","Do not force a service/internal route into a software-only matrix.",IF(S62="INTERMEDIARY / DISCOVERY","Do not infer product substitutability from visibility.","Do not promote authority/reference material into the commercial set."))))))</x:f>
      </x:c>
      <x:c r="V62" s="25" t="str">
        <x:f>IF(A62="","","Reopen when buyer, job, stage, implementation, security/procurement, switching, pricing/contract or sales evidence changes materially.")</x:f>
      </x:c>
      <x:c r="W62" s="25" t="str">
        <x:f>IF(A62="","",IF(C62="SOFTWARE PRODUCT","SOFTWARE",IF(C62="MARKETPLACE / INTERMEDIARY","INTERMEDIARY / DISCOVERY",IF(C62="AUTHORITY / STANDARD","AUTHORITY / REFERENCE","SUBSTITUTE / ALTERNATIVE"))))</x:f>
      </x:c>
      <x:c r="X62" s="25" t="str">
        <x:f>IF(A62="","",IF(OR(M62="NO",N62="NO",O62="NO"),"NO",IF(OR(M62="UNKNOWN",N62="UNKNOWN",O62="UNKNOWN"),"UNKNOWN",IF(AND(M62="MATCH",N62="MATCH",O62="MATCH"),"CORE MATCH","ADJACENT"))))</x:f>
      </x:c>
      <x:c r="Y62" s="25" t="str">
        <x:f>IF(A62="","",IF(OR(P62="NO",Q62="NO",R62="NO"),"NO",IF(OR(P62="UNKNOWN",Q62="UNKNOWN",R62="UNKNOWN"),"UNKNOWN",IF(AND(P62="MATCH",Q62="MATCH",R62="MATCH"),"MATCH","PARTIAL"))))</x:f>
      </x:c>
    </x:row>
    <x:row r="63">
      <x:c r="A63" s="21"/>
      <x:c r="B63" s="21"/>
      <x:c r="C63" s="21"/>
      <x:c r="D63" s="21"/>
      <x:c r="E63" s="21"/>
      <x:c r="F63" s="21"/>
      <x:c r="G63" s="21"/>
      <x:c r="H63" s="21"/>
      <x:c r="I63" s="21"/>
      <x:c r="J63" s="21"/>
      <x:c r="K63" s="25" t="str">
        <x:f>IF(A63="","",IF(COUNTIF($A$6:$A$205,A63)&gt;1,"INVALID - DUPLICATE ID",IF(AND(OR(EXACT(C63,"SOFTWARE PRODUCT"),EXACT(C63,"MARKETPLACE / INTERMEDIARY"),EXACT(C63,"CONSULTANCY / SERVICE"),EXACT(C63,"AUTHORITY / STANDARD"),EXACT(C63,"IN-HOUSE / DO NOTHING")),COUNTIFS(EVIDENCE_PACKET!$A$6:$A$205,D63,EVIDENCE_PACKET!$B$6:$B$205,A63,EVIDENCE_PACKET!$C$6:$C$205,"BUYER",EVIDENCE_PACKET!$Q$6:$Q$205,"VALID")=1,COUNTIFS(EVIDENCE_PACKET!$A$6:$A$205,E63,EVIDENCE_PACKET!$B$6:$B$205,A63,EVIDENCE_PACKET!$C$6:$C$205,"MATERIAL JOB",EVIDENCE_PACKET!$Q$6:$Q$205,"VALID")=1,COUNTIFS(EVIDENCE_PACKET!$A$6:$A$205,F63,EVIDENCE_PACKET!$B$6:$B$205,A63,EVIDENCE_PACKET!$C$6:$C$205,"BUYING STAGE",EVIDENCE_PACKET!$Q$6:$Q$205,"VALID")=1,COUNTIFS(EVIDENCE_PACKET!$A$6:$A$205,G63,EVIDENCE_PACKET!$B$6:$B$205,A63,EVIDENCE_PACKET!$C$6:$C$205,"IMPLEMENTATION",EVIDENCE_PACKET!$Q$6:$Q$205,"VALID")=1,COUNTIFS(EVIDENCE_PACKET!$A$6:$A$205,H63,EVIDENCE_PACKET!$B$6:$B$205,A63,EVIDENCE_PACKET!$C$6:$C$205,"SECURITY / PROCUREMENT",EVIDENCE_PACKET!$Q$6:$Q$205,"VALID")=1,COUNTIFS(EVIDENCE_PACKET!$A$6:$A$205,I63,EVIDENCE_PACKET!$B$6:$B$205,A63,EVIDENCE_PACKET!$C$6:$C$205,"SWITCHING / EXIT",EVIDENCE_PACKET!$Q$6:$Q$205,"VALID")=1,COUNTIF(D63:I63,D63)=1,COUNTIF(D63:I63,E63)=1,COUNTIF(D63:I63,F63)=1,COUNTIF(D63:I63,G63)=1,COUNTIF(D63:I63,H63)=1,COUNTIF(D63:I63,I63)=1,J63&lt;&gt;""),"VALID","INVALID - CONTROL / EVIDENCE")))</x:f>
      </x:c>
      <x:c r="L63" s="25" t="str">
        <x:f>IF(A63="","",IF(K63&lt;&gt;"VALID","BLOCKED",IF(AND(INDEX(EVIDENCE_PACKET!$F$6:$F$205,MATCH(D63,EVIDENCE_PACKET!$A$6:$A$205,0))="OBSERVED",INDEX(EVIDENCE_PACKET!$G$6:$G$205,MATCH(D63,EVIDENCE_PACKET!$A$6:$A$205,0))="CURRENT",INDEX(EVIDENCE_PACKET!$F$6:$F$205,MATCH(E63,EVIDENCE_PACKET!$A$6:$A$205,0))="OBSERVED",INDEX(EVIDENCE_PACKET!$G$6:$G$205,MATCH(E63,EVIDENCE_PACKET!$A$6:$A$205,0))="CURRENT",INDEX(EVIDENCE_PACKET!$F$6:$F$205,MATCH(F63,EVIDENCE_PACKET!$A$6:$A$205,0))="OBSERVED",INDEX(EVIDENCE_PACKET!$G$6:$G$205,MATCH(F63,EVIDENCE_PACKET!$A$6:$A$205,0))="CURRENT",INDEX(EVIDENCE_PACKET!$F$6:$F$205,MATCH(G63,EVIDENCE_PACKET!$A$6:$A$205,0))="OBSERVED",INDEX(EVIDENCE_PACKET!$G$6:$G$205,MATCH(G63,EVIDENCE_PACKET!$A$6:$A$205,0))="CURRENT",INDEX(EVIDENCE_PACKET!$F$6:$F$205,MATCH(H63,EVIDENCE_PACKET!$A$6:$A$205,0))="OBSERVED",INDEX(EVIDENCE_PACKET!$G$6:$G$205,MATCH(H63,EVIDENCE_PACKET!$A$6:$A$205,0))="CURRENT",INDEX(EVIDENCE_PACKET!$F$6:$F$205,MATCH(I63,EVIDENCE_PACKET!$A$6:$A$205,0))="OBSERVED",INDEX(EVIDENCE_PACKET!$G$6:$G$205,MATCH(I63,EVIDENCE_PACKET!$A$6:$A$205,0))="CURRENT"),"READY","UNRESOLVED")))</x:f>
      </x:c>
      <x:c r="M63" s="25" t="str">
        <x:f>IF(A63="","",IF(K63&lt;&gt;"VALID","BLOCKED",INDEX(EVIDENCE_PACKET!$H$6:$H$205,MATCH(D63,EVIDENCE_PACKET!$A$6:$A$205,0))))</x:f>
      </x:c>
      <x:c r="N63" s="25" t="str">
        <x:f>IF(A63="","",IF(K63&lt;&gt;"VALID","BLOCKED",INDEX(EVIDENCE_PACKET!$H$6:$H$205,MATCH(E63,EVIDENCE_PACKET!$A$6:$A$205,0))))</x:f>
      </x:c>
      <x:c r="O63" s="25" t="str">
        <x:f>IF(A63="","",IF(K63&lt;&gt;"VALID","BLOCKED",INDEX(EVIDENCE_PACKET!$H$6:$H$205,MATCH(F63,EVIDENCE_PACKET!$A$6:$A$205,0))))</x:f>
      </x:c>
      <x:c r="P63" s="25" t="str">
        <x:f>IF(A63="","",IF(K63&lt;&gt;"VALID","BLOCKED",INDEX(EVIDENCE_PACKET!$H$6:$H$205,MATCH(G63,EVIDENCE_PACKET!$A$6:$A$205,0))))</x:f>
      </x:c>
      <x:c r="Q63" s="25" t="str">
        <x:f>IF(A63="","",IF(K63&lt;&gt;"VALID","BLOCKED",INDEX(EVIDENCE_PACKET!$H$6:$H$205,MATCH(H63,EVIDENCE_PACKET!$A$6:$A$205,0))))</x:f>
      </x:c>
      <x:c r="R63" s="25" t="str">
        <x:f>IF(A63="","",IF(K63&lt;&gt;"VALID","BLOCKED",INDEX(EVIDENCE_PACKET!$H$6:$H$205,MATCH(I63,EVIDENCE_PACKET!$A$6:$A$205,0))))</x:f>
      </x:c>
      <x:c r="S63" s="25" t="str">
        <x:f>IF(A63="","",IF(K63&lt;&gt;"VALID","BLOCKED",IF(W63&lt;&gt;"SOFTWARE",W63,IF(L63&lt;&gt;"READY","UNRESOLVED",IF(X63="NO","EXCLUDE DIRECT",IF(X63="UNKNOWN","UNRESOLVED",IF(X63="ADJACENT","ADJACENT",IF(Y63="NO","EXCLUDE DIRECT",IF(Y63="UNKNOWN","UNRESOLVED",IF(Y63="MATCH","DIRECT COMPETITOR","CONDITIONAL DIRECT"))))))))))</x:f>
      </x:c>
      <x:c r="T63" s="25" t="str">
        <x:f>IF(A63="","",IF(OR(K63&lt;&gt;"VALID",S63="BLOCKED"),"BLOCKED",IF(AND(OR(S63="DIRECT COMPETITOR",S63="CONDITIONAL DIRECT"),COUNTIFS(CONFLICTS!$B$6:$B$205,A63,CONFLICTS!$H$6:$H$205,"YES",CONFLICTS!$I$6:$I$205,"OPEN",CONFLICTS!$R$6:$R$205,"VALID")&gt;0),"UNRESOLVED",IF(S63="UNRESOLVED","UNRESOLVED","READY"))))</x:f>
      </x:c>
      <x:c r="U63" s="25" t="str">
        <x:f>IF(A63="","",IF(S63="DIRECT COMPETITOR","Do not infer superiority, market share, win rate or customer outcomes.",IF(S63="CONDITIONAL DIRECT","Do not present replacement as like-for-like until partial/conflicting adoption dimensions are resolved.",IF(S63="ADJACENT","Do not promote feature/integration overlap into direct competition.",IF(S63="SUBSTITUTE / ALTERNATIVE","Do not force a service/internal route into a software-only matrix.",IF(S63="INTERMEDIARY / DISCOVERY","Do not infer product substitutability from visibility.","Do not promote authority/reference material into the commercial set."))))))</x:f>
      </x:c>
      <x:c r="V63" s="25" t="str">
        <x:f>IF(A63="","","Reopen when buyer, job, stage, implementation, security/procurement, switching, pricing/contract or sales evidence changes materially.")</x:f>
      </x:c>
      <x:c r="W63" s="25" t="str">
        <x:f>IF(A63="","",IF(C63="SOFTWARE PRODUCT","SOFTWARE",IF(C63="MARKETPLACE / INTERMEDIARY","INTERMEDIARY / DISCOVERY",IF(C63="AUTHORITY / STANDARD","AUTHORITY / REFERENCE","SUBSTITUTE / ALTERNATIVE"))))</x:f>
      </x:c>
      <x:c r="X63" s="25" t="str">
        <x:f>IF(A63="","",IF(OR(M63="NO",N63="NO",O63="NO"),"NO",IF(OR(M63="UNKNOWN",N63="UNKNOWN",O63="UNKNOWN"),"UNKNOWN",IF(AND(M63="MATCH",N63="MATCH",O63="MATCH"),"CORE MATCH","ADJACENT"))))</x:f>
      </x:c>
      <x:c r="Y63" s="25" t="str">
        <x:f>IF(A63="","",IF(OR(P63="NO",Q63="NO",R63="NO"),"NO",IF(OR(P63="UNKNOWN",Q63="UNKNOWN",R63="UNKNOWN"),"UNKNOWN",IF(AND(P63="MATCH",Q63="MATCH",R63="MATCH"),"MATCH","PARTIAL"))))</x:f>
      </x:c>
    </x:row>
    <x:row r="64">
      <x:c r="A64" s="21"/>
      <x:c r="B64" s="21"/>
      <x:c r="C64" s="21"/>
      <x:c r="D64" s="21"/>
      <x:c r="E64" s="21"/>
      <x:c r="F64" s="21"/>
      <x:c r="G64" s="21"/>
      <x:c r="H64" s="21"/>
      <x:c r="I64" s="21"/>
      <x:c r="J64" s="21"/>
      <x:c r="K64" s="25" t="str">
        <x:f>IF(A64="","",IF(COUNTIF($A$6:$A$205,A64)&gt;1,"INVALID - DUPLICATE ID",IF(AND(OR(EXACT(C64,"SOFTWARE PRODUCT"),EXACT(C64,"MARKETPLACE / INTERMEDIARY"),EXACT(C64,"CONSULTANCY / SERVICE"),EXACT(C64,"AUTHORITY / STANDARD"),EXACT(C64,"IN-HOUSE / DO NOTHING")),COUNTIFS(EVIDENCE_PACKET!$A$6:$A$205,D64,EVIDENCE_PACKET!$B$6:$B$205,A64,EVIDENCE_PACKET!$C$6:$C$205,"BUYER",EVIDENCE_PACKET!$Q$6:$Q$205,"VALID")=1,COUNTIFS(EVIDENCE_PACKET!$A$6:$A$205,E64,EVIDENCE_PACKET!$B$6:$B$205,A64,EVIDENCE_PACKET!$C$6:$C$205,"MATERIAL JOB",EVIDENCE_PACKET!$Q$6:$Q$205,"VALID")=1,COUNTIFS(EVIDENCE_PACKET!$A$6:$A$205,F64,EVIDENCE_PACKET!$B$6:$B$205,A64,EVIDENCE_PACKET!$C$6:$C$205,"BUYING STAGE",EVIDENCE_PACKET!$Q$6:$Q$205,"VALID")=1,COUNTIFS(EVIDENCE_PACKET!$A$6:$A$205,G64,EVIDENCE_PACKET!$B$6:$B$205,A64,EVIDENCE_PACKET!$C$6:$C$205,"IMPLEMENTATION",EVIDENCE_PACKET!$Q$6:$Q$205,"VALID")=1,COUNTIFS(EVIDENCE_PACKET!$A$6:$A$205,H64,EVIDENCE_PACKET!$B$6:$B$205,A64,EVIDENCE_PACKET!$C$6:$C$205,"SECURITY / PROCUREMENT",EVIDENCE_PACKET!$Q$6:$Q$205,"VALID")=1,COUNTIFS(EVIDENCE_PACKET!$A$6:$A$205,I64,EVIDENCE_PACKET!$B$6:$B$205,A64,EVIDENCE_PACKET!$C$6:$C$205,"SWITCHING / EXIT",EVIDENCE_PACKET!$Q$6:$Q$205,"VALID")=1,COUNTIF(D64:I64,D64)=1,COUNTIF(D64:I64,E64)=1,COUNTIF(D64:I64,F64)=1,COUNTIF(D64:I64,G64)=1,COUNTIF(D64:I64,H64)=1,COUNTIF(D64:I64,I64)=1,J64&lt;&gt;""),"VALID","INVALID - CONTROL / EVIDENCE")))</x:f>
      </x:c>
      <x:c r="L64" s="25" t="str">
        <x:f>IF(A64="","",IF(K64&lt;&gt;"VALID","BLOCKED",IF(AND(INDEX(EVIDENCE_PACKET!$F$6:$F$205,MATCH(D64,EVIDENCE_PACKET!$A$6:$A$205,0))="OBSERVED",INDEX(EVIDENCE_PACKET!$G$6:$G$205,MATCH(D64,EVIDENCE_PACKET!$A$6:$A$205,0))="CURRENT",INDEX(EVIDENCE_PACKET!$F$6:$F$205,MATCH(E64,EVIDENCE_PACKET!$A$6:$A$205,0))="OBSERVED",INDEX(EVIDENCE_PACKET!$G$6:$G$205,MATCH(E64,EVIDENCE_PACKET!$A$6:$A$205,0))="CURRENT",INDEX(EVIDENCE_PACKET!$F$6:$F$205,MATCH(F64,EVIDENCE_PACKET!$A$6:$A$205,0))="OBSERVED",INDEX(EVIDENCE_PACKET!$G$6:$G$205,MATCH(F64,EVIDENCE_PACKET!$A$6:$A$205,0))="CURRENT",INDEX(EVIDENCE_PACKET!$F$6:$F$205,MATCH(G64,EVIDENCE_PACKET!$A$6:$A$205,0))="OBSERVED",INDEX(EVIDENCE_PACKET!$G$6:$G$205,MATCH(G64,EVIDENCE_PACKET!$A$6:$A$205,0))="CURRENT",INDEX(EVIDENCE_PACKET!$F$6:$F$205,MATCH(H64,EVIDENCE_PACKET!$A$6:$A$205,0))="OBSERVED",INDEX(EVIDENCE_PACKET!$G$6:$G$205,MATCH(H64,EVIDENCE_PACKET!$A$6:$A$205,0))="CURRENT",INDEX(EVIDENCE_PACKET!$F$6:$F$205,MATCH(I64,EVIDENCE_PACKET!$A$6:$A$205,0))="OBSERVED",INDEX(EVIDENCE_PACKET!$G$6:$G$205,MATCH(I64,EVIDENCE_PACKET!$A$6:$A$205,0))="CURRENT"),"READY","UNRESOLVED")))</x:f>
      </x:c>
      <x:c r="M64" s="25" t="str">
        <x:f>IF(A64="","",IF(K64&lt;&gt;"VALID","BLOCKED",INDEX(EVIDENCE_PACKET!$H$6:$H$205,MATCH(D64,EVIDENCE_PACKET!$A$6:$A$205,0))))</x:f>
      </x:c>
      <x:c r="N64" s="25" t="str">
        <x:f>IF(A64="","",IF(K64&lt;&gt;"VALID","BLOCKED",INDEX(EVIDENCE_PACKET!$H$6:$H$205,MATCH(E64,EVIDENCE_PACKET!$A$6:$A$205,0))))</x:f>
      </x:c>
      <x:c r="O64" s="25" t="str">
        <x:f>IF(A64="","",IF(K64&lt;&gt;"VALID","BLOCKED",INDEX(EVIDENCE_PACKET!$H$6:$H$205,MATCH(F64,EVIDENCE_PACKET!$A$6:$A$205,0))))</x:f>
      </x:c>
      <x:c r="P64" s="25" t="str">
        <x:f>IF(A64="","",IF(K64&lt;&gt;"VALID","BLOCKED",INDEX(EVIDENCE_PACKET!$H$6:$H$205,MATCH(G64,EVIDENCE_PACKET!$A$6:$A$205,0))))</x:f>
      </x:c>
      <x:c r="Q64" s="25" t="str">
        <x:f>IF(A64="","",IF(K64&lt;&gt;"VALID","BLOCKED",INDEX(EVIDENCE_PACKET!$H$6:$H$205,MATCH(H64,EVIDENCE_PACKET!$A$6:$A$205,0))))</x:f>
      </x:c>
      <x:c r="R64" s="25" t="str">
        <x:f>IF(A64="","",IF(K64&lt;&gt;"VALID","BLOCKED",INDEX(EVIDENCE_PACKET!$H$6:$H$205,MATCH(I64,EVIDENCE_PACKET!$A$6:$A$205,0))))</x:f>
      </x:c>
      <x:c r="S64" s="25" t="str">
        <x:f>IF(A64="","",IF(K64&lt;&gt;"VALID","BLOCKED",IF(W64&lt;&gt;"SOFTWARE",W64,IF(L64&lt;&gt;"READY","UNRESOLVED",IF(X64="NO","EXCLUDE DIRECT",IF(X64="UNKNOWN","UNRESOLVED",IF(X64="ADJACENT","ADJACENT",IF(Y64="NO","EXCLUDE DIRECT",IF(Y64="UNKNOWN","UNRESOLVED",IF(Y64="MATCH","DIRECT COMPETITOR","CONDITIONAL DIRECT"))))))))))</x:f>
      </x:c>
      <x:c r="T64" s="25" t="str">
        <x:f>IF(A64="","",IF(OR(K64&lt;&gt;"VALID",S64="BLOCKED"),"BLOCKED",IF(AND(OR(S64="DIRECT COMPETITOR",S64="CONDITIONAL DIRECT"),COUNTIFS(CONFLICTS!$B$6:$B$205,A64,CONFLICTS!$H$6:$H$205,"YES",CONFLICTS!$I$6:$I$205,"OPEN",CONFLICTS!$R$6:$R$205,"VALID")&gt;0),"UNRESOLVED",IF(S64="UNRESOLVED","UNRESOLVED","READY"))))</x:f>
      </x:c>
      <x:c r="U64" s="25" t="str">
        <x:f>IF(A64="","",IF(S64="DIRECT COMPETITOR","Do not infer superiority, market share, win rate or customer outcomes.",IF(S64="CONDITIONAL DIRECT","Do not present replacement as like-for-like until partial/conflicting adoption dimensions are resolved.",IF(S64="ADJACENT","Do not promote feature/integration overlap into direct competition.",IF(S64="SUBSTITUTE / ALTERNATIVE","Do not force a service/internal route into a software-only matrix.",IF(S64="INTERMEDIARY / DISCOVERY","Do not infer product substitutability from visibility.","Do not promote authority/reference material into the commercial set."))))))</x:f>
      </x:c>
      <x:c r="V64" s="25" t="str">
        <x:f>IF(A64="","","Reopen when buyer, job, stage, implementation, security/procurement, switching, pricing/contract or sales evidence changes materially.")</x:f>
      </x:c>
      <x:c r="W64" s="25" t="str">
        <x:f>IF(A64="","",IF(C64="SOFTWARE PRODUCT","SOFTWARE",IF(C64="MARKETPLACE / INTERMEDIARY","INTERMEDIARY / DISCOVERY",IF(C64="AUTHORITY / STANDARD","AUTHORITY / REFERENCE","SUBSTITUTE / ALTERNATIVE"))))</x:f>
      </x:c>
      <x:c r="X64" s="25" t="str">
        <x:f>IF(A64="","",IF(OR(M64="NO",N64="NO",O64="NO"),"NO",IF(OR(M64="UNKNOWN",N64="UNKNOWN",O64="UNKNOWN"),"UNKNOWN",IF(AND(M64="MATCH",N64="MATCH",O64="MATCH"),"CORE MATCH","ADJACENT"))))</x:f>
      </x:c>
      <x:c r="Y64" s="25" t="str">
        <x:f>IF(A64="","",IF(OR(P64="NO",Q64="NO",R64="NO"),"NO",IF(OR(P64="UNKNOWN",Q64="UNKNOWN",R64="UNKNOWN"),"UNKNOWN",IF(AND(P64="MATCH",Q64="MATCH",R64="MATCH"),"MATCH","PARTIAL"))))</x:f>
      </x:c>
    </x:row>
    <x:row r="65">
      <x:c r="A65" s="21"/>
      <x:c r="B65" s="21"/>
      <x:c r="C65" s="21"/>
      <x:c r="D65" s="21"/>
      <x:c r="E65" s="21"/>
      <x:c r="F65" s="21"/>
      <x:c r="G65" s="21"/>
      <x:c r="H65" s="21"/>
      <x:c r="I65" s="21"/>
      <x:c r="J65" s="21"/>
      <x:c r="K65" s="25" t="str">
        <x:f>IF(A65="","",IF(COUNTIF($A$6:$A$205,A65)&gt;1,"INVALID - DUPLICATE ID",IF(AND(OR(EXACT(C65,"SOFTWARE PRODUCT"),EXACT(C65,"MARKETPLACE / INTERMEDIARY"),EXACT(C65,"CONSULTANCY / SERVICE"),EXACT(C65,"AUTHORITY / STANDARD"),EXACT(C65,"IN-HOUSE / DO NOTHING")),COUNTIFS(EVIDENCE_PACKET!$A$6:$A$205,D65,EVIDENCE_PACKET!$B$6:$B$205,A65,EVIDENCE_PACKET!$C$6:$C$205,"BUYER",EVIDENCE_PACKET!$Q$6:$Q$205,"VALID")=1,COUNTIFS(EVIDENCE_PACKET!$A$6:$A$205,E65,EVIDENCE_PACKET!$B$6:$B$205,A65,EVIDENCE_PACKET!$C$6:$C$205,"MATERIAL JOB",EVIDENCE_PACKET!$Q$6:$Q$205,"VALID")=1,COUNTIFS(EVIDENCE_PACKET!$A$6:$A$205,F65,EVIDENCE_PACKET!$B$6:$B$205,A65,EVIDENCE_PACKET!$C$6:$C$205,"BUYING STAGE",EVIDENCE_PACKET!$Q$6:$Q$205,"VALID")=1,COUNTIFS(EVIDENCE_PACKET!$A$6:$A$205,G65,EVIDENCE_PACKET!$B$6:$B$205,A65,EVIDENCE_PACKET!$C$6:$C$205,"IMPLEMENTATION",EVIDENCE_PACKET!$Q$6:$Q$205,"VALID")=1,COUNTIFS(EVIDENCE_PACKET!$A$6:$A$205,H65,EVIDENCE_PACKET!$B$6:$B$205,A65,EVIDENCE_PACKET!$C$6:$C$205,"SECURITY / PROCUREMENT",EVIDENCE_PACKET!$Q$6:$Q$205,"VALID")=1,COUNTIFS(EVIDENCE_PACKET!$A$6:$A$205,I65,EVIDENCE_PACKET!$B$6:$B$205,A65,EVIDENCE_PACKET!$C$6:$C$205,"SWITCHING / EXIT",EVIDENCE_PACKET!$Q$6:$Q$205,"VALID")=1,COUNTIF(D65:I65,D65)=1,COUNTIF(D65:I65,E65)=1,COUNTIF(D65:I65,F65)=1,COUNTIF(D65:I65,G65)=1,COUNTIF(D65:I65,H65)=1,COUNTIF(D65:I65,I65)=1,J65&lt;&gt;""),"VALID","INVALID - CONTROL / EVIDENCE")))</x:f>
      </x:c>
      <x:c r="L65" s="25" t="str">
        <x:f>IF(A65="","",IF(K65&lt;&gt;"VALID","BLOCKED",IF(AND(INDEX(EVIDENCE_PACKET!$F$6:$F$205,MATCH(D65,EVIDENCE_PACKET!$A$6:$A$205,0))="OBSERVED",INDEX(EVIDENCE_PACKET!$G$6:$G$205,MATCH(D65,EVIDENCE_PACKET!$A$6:$A$205,0))="CURRENT",INDEX(EVIDENCE_PACKET!$F$6:$F$205,MATCH(E65,EVIDENCE_PACKET!$A$6:$A$205,0))="OBSERVED",INDEX(EVIDENCE_PACKET!$G$6:$G$205,MATCH(E65,EVIDENCE_PACKET!$A$6:$A$205,0))="CURRENT",INDEX(EVIDENCE_PACKET!$F$6:$F$205,MATCH(F65,EVIDENCE_PACKET!$A$6:$A$205,0))="OBSERVED",INDEX(EVIDENCE_PACKET!$G$6:$G$205,MATCH(F65,EVIDENCE_PACKET!$A$6:$A$205,0))="CURRENT",INDEX(EVIDENCE_PACKET!$F$6:$F$205,MATCH(G65,EVIDENCE_PACKET!$A$6:$A$205,0))="OBSERVED",INDEX(EVIDENCE_PACKET!$G$6:$G$205,MATCH(G65,EVIDENCE_PACKET!$A$6:$A$205,0))="CURRENT",INDEX(EVIDENCE_PACKET!$F$6:$F$205,MATCH(H65,EVIDENCE_PACKET!$A$6:$A$205,0))="OBSERVED",INDEX(EVIDENCE_PACKET!$G$6:$G$205,MATCH(H65,EVIDENCE_PACKET!$A$6:$A$205,0))="CURRENT",INDEX(EVIDENCE_PACKET!$F$6:$F$205,MATCH(I65,EVIDENCE_PACKET!$A$6:$A$205,0))="OBSERVED",INDEX(EVIDENCE_PACKET!$G$6:$G$205,MATCH(I65,EVIDENCE_PACKET!$A$6:$A$205,0))="CURRENT"),"READY","UNRESOLVED")))</x:f>
      </x:c>
      <x:c r="M65" s="25" t="str">
        <x:f>IF(A65="","",IF(K65&lt;&gt;"VALID","BLOCKED",INDEX(EVIDENCE_PACKET!$H$6:$H$205,MATCH(D65,EVIDENCE_PACKET!$A$6:$A$205,0))))</x:f>
      </x:c>
      <x:c r="N65" s="25" t="str">
        <x:f>IF(A65="","",IF(K65&lt;&gt;"VALID","BLOCKED",INDEX(EVIDENCE_PACKET!$H$6:$H$205,MATCH(E65,EVIDENCE_PACKET!$A$6:$A$205,0))))</x:f>
      </x:c>
      <x:c r="O65" s="25" t="str">
        <x:f>IF(A65="","",IF(K65&lt;&gt;"VALID","BLOCKED",INDEX(EVIDENCE_PACKET!$H$6:$H$205,MATCH(F65,EVIDENCE_PACKET!$A$6:$A$205,0))))</x:f>
      </x:c>
      <x:c r="P65" s="25" t="str">
        <x:f>IF(A65="","",IF(K65&lt;&gt;"VALID","BLOCKED",INDEX(EVIDENCE_PACKET!$H$6:$H$205,MATCH(G65,EVIDENCE_PACKET!$A$6:$A$205,0))))</x:f>
      </x:c>
      <x:c r="Q65" s="25" t="str">
        <x:f>IF(A65="","",IF(K65&lt;&gt;"VALID","BLOCKED",INDEX(EVIDENCE_PACKET!$H$6:$H$205,MATCH(H65,EVIDENCE_PACKET!$A$6:$A$205,0))))</x:f>
      </x:c>
      <x:c r="R65" s="25" t="str">
        <x:f>IF(A65="","",IF(K65&lt;&gt;"VALID","BLOCKED",INDEX(EVIDENCE_PACKET!$H$6:$H$205,MATCH(I65,EVIDENCE_PACKET!$A$6:$A$205,0))))</x:f>
      </x:c>
      <x:c r="S65" s="25" t="str">
        <x:f>IF(A65="","",IF(K65&lt;&gt;"VALID","BLOCKED",IF(W65&lt;&gt;"SOFTWARE",W65,IF(L65&lt;&gt;"READY","UNRESOLVED",IF(X65="NO","EXCLUDE DIRECT",IF(X65="UNKNOWN","UNRESOLVED",IF(X65="ADJACENT","ADJACENT",IF(Y65="NO","EXCLUDE DIRECT",IF(Y65="UNKNOWN","UNRESOLVED",IF(Y65="MATCH","DIRECT COMPETITOR","CONDITIONAL DIRECT"))))))))))</x:f>
      </x:c>
      <x:c r="T65" s="25" t="str">
        <x:f>IF(A65="","",IF(OR(K65&lt;&gt;"VALID",S65="BLOCKED"),"BLOCKED",IF(AND(OR(S65="DIRECT COMPETITOR",S65="CONDITIONAL DIRECT"),COUNTIFS(CONFLICTS!$B$6:$B$205,A65,CONFLICTS!$H$6:$H$205,"YES",CONFLICTS!$I$6:$I$205,"OPEN",CONFLICTS!$R$6:$R$205,"VALID")&gt;0),"UNRESOLVED",IF(S65="UNRESOLVED","UNRESOLVED","READY"))))</x:f>
      </x:c>
      <x:c r="U65" s="25" t="str">
        <x:f>IF(A65="","",IF(S65="DIRECT COMPETITOR","Do not infer superiority, market share, win rate or customer outcomes.",IF(S65="CONDITIONAL DIRECT","Do not present replacement as like-for-like until partial/conflicting adoption dimensions are resolved.",IF(S65="ADJACENT","Do not promote feature/integration overlap into direct competition.",IF(S65="SUBSTITUTE / ALTERNATIVE","Do not force a service/internal route into a software-only matrix.",IF(S65="INTERMEDIARY / DISCOVERY","Do not infer product substitutability from visibility.","Do not promote authority/reference material into the commercial set."))))))</x:f>
      </x:c>
      <x:c r="V65" s="25" t="str">
        <x:f>IF(A65="","","Reopen when buyer, job, stage, implementation, security/procurement, switching, pricing/contract or sales evidence changes materially.")</x:f>
      </x:c>
      <x:c r="W65" s="25" t="str">
        <x:f>IF(A65="","",IF(C65="SOFTWARE PRODUCT","SOFTWARE",IF(C65="MARKETPLACE / INTERMEDIARY","INTERMEDIARY / DISCOVERY",IF(C65="AUTHORITY / STANDARD","AUTHORITY / REFERENCE","SUBSTITUTE / ALTERNATIVE"))))</x:f>
      </x:c>
      <x:c r="X65" s="25" t="str">
        <x:f>IF(A65="","",IF(OR(M65="NO",N65="NO",O65="NO"),"NO",IF(OR(M65="UNKNOWN",N65="UNKNOWN",O65="UNKNOWN"),"UNKNOWN",IF(AND(M65="MATCH",N65="MATCH",O65="MATCH"),"CORE MATCH","ADJACENT"))))</x:f>
      </x:c>
      <x:c r="Y65" s="25" t="str">
        <x:f>IF(A65="","",IF(OR(P65="NO",Q65="NO",R65="NO"),"NO",IF(OR(P65="UNKNOWN",Q65="UNKNOWN",R65="UNKNOWN"),"UNKNOWN",IF(AND(P65="MATCH",Q65="MATCH",R65="MATCH"),"MATCH","PARTIAL"))))</x:f>
      </x:c>
    </x:row>
    <x:row r="66">
      <x:c r="A66" s="21"/>
      <x:c r="B66" s="21"/>
      <x:c r="C66" s="21"/>
      <x:c r="D66" s="21"/>
      <x:c r="E66" s="21"/>
      <x:c r="F66" s="21"/>
      <x:c r="G66" s="21"/>
      <x:c r="H66" s="21"/>
      <x:c r="I66" s="21"/>
      <x:c r="J66" s="21"/>
      <x:c r="K66" s="25" t="str">
        <x:f>IF(A66="","",IF(COUNTIF($A$6:$A$205,A66)&gt;1,"INVALID - DUPLICATE ID",IF(AND(OR(EXACT(C66,"SOFTWARE PRODUCT"),EXACT(C66,"MARKETPLACE / INTERMEDIARY"),EXACT(C66,"CONSULTANCY / SERVICE"),EXACT(C66,"AUTHORITY / STANDARD"),EXACT(C66,"IN-HOUSE / DO NOTHING")),COUNTIFS(EVIDENCE_PACKET!$A$6:$A$205,D66,EVIDENCE_PACKET!$B$6:$B$205,A66,EVIDENCE_PACKET!$C$6:$C$205,"BUYER",EVIDENCE_PACKET!$Q$6:$Q$205,"VALID")=1,COUNTIFS(EVIDENCE_PACKET!$A$6:$A$205,E66,EVIDENCE_PACKET!$B$6:$B$205,A66,EVIDENCE_PACKET!$C$6:$C$205,"MATERIAL JOB",EVIDENCE_PACKET!$Q$6:$Q$205,"VALID")=1,COUNTIFS(EVIDENCE_PACKET!$A$6:$A$205,F66,EVIDENCE_PACKET!$B$6:$B$205,A66,EVIDENCE_PACKET!$C$6:$C$205,"BUYING STAGE",EVIDENCE_PACKET!$Q$6:$Q$205,"VALID")=1,COUNTIFS(EVIDENCE_PACKET!$A$6:$A$205,G66,EVIDENCE_PACKET!$B$6:$B$205,A66,EVIDENCE_PACKET!$C$6:$C$205,"IMPLEMENTATION",EVIDENCE_PACKET!$Q$6:$Q$205,"VALID")=1,COUNTIFS(EVIDENCE_PACKET!$A$6:$A$205,H66,EVIDENCE_PACKET!$B$6:$B$205,A66,EVIDENCE_PACKET!$C$6:$C$205,"SECURITY / PROCUREMENT",EVIDENCE_PACKET!$Q$6:$Q$205,"VALID")=1,COUNTIFS(EVIDENCE_PACKET!$A$6:$A$205,I66,EVIDENCE_PACKET!$B$6:$B$205,A66,EVIDENCE_PACKET!$C$6:$C$205,"SWITCHING / EXIT",EVIDENCE_PACKET!$Q$6:$Q$205,"VALID")=1,COUNTIF(D66:I66,D66)=1,COUNTIF(D66:I66,E66)=1,COUNTIF(D66:I66,F66)=1,COUNTIF(D66:I66,G66)=1,COUNTIF(D66:I66,H66)=1,COUNTIF(D66:I66,I66)=1,J66&lt;&gt;""),"VALID","INVALID - CONTROL / EVIDENCE")))</x:f>
      </x:c>
      <x:c r="L66" s="25" t="str">
        <x:f>IF(A66="","",IF(K66&lt;&gt;"VALID","BLOCKED",IF(AND(INDEX(EVIDENCE_PACKET!$F$6:$F$205,MATCH(D66,EVIDENCE_PACKET!$A$6:$A$205,0))="OBSERVED",INDEX(EVIDENCE_PACKET!$G$6:$G$205,MATCH(D66,EVIDENCE_PACKET!$A$6:$A$205,0))="CURRENT",INDEX(EVIDENCE_PACKET!$F$6:$F$205,MATCH(E66,EVIDENCE_PACKET!$A$6:$A$205,0))="OBSERVED",INDEX(EVIDENCE_PACKET!$G$6:$G$205,MATCH(E66,EVIDENCE_PACKET!$A$6:$A$205,0))="CURRENT",INDEX(EVIDENCE_PACKET!$F$6:$F$205,MATCH(F66,EVIDENCE_PACKET!$A$6:$A$205,0))="OBSERVED",INDEX(EVIDENCE_PACKET!$G$6:$G$205,MATCH(F66,EVIDENCE_PACKET!$A$6:$A$205,0))="CURRENT",INDEX(EVIDENCE_PACKET!$F$6:$F$205,MATCH(G66,EVIDENCE_PACKET!$A$6:$A$205,0))="OBSERVED",INDEX(EVIDENCE_PACKET!$G$6:$G$205,MATCH(G66,EVIDENCE_PACKET!$A$6:$A$205,0))="CURRENT",INDEX(EVIDENCE_PACKET!$F$6:$F$205,MATCH(H66,EVIDENCE_PACKET!$A$6:$A$205,0))="OBSERVED",INDEX(EVIDENCE_PACKET!$G$6:$G$205,MATCH(H66,EVIDENCE_PACKET!$A$6:$A$205,0))="CURRENT",INDEX(EVIDENCE_PACKET!$F$6:$F$205,MATCH(I66,EVIDENCE_PACKET!$A$6:$A$205,0))="OBSERVED",INDEX(EVIDENCE_PACKET!$G$6:$G$205,MATCH(I66,EVIDENCE_PACKET!$A$6:$A$205,0))="CURRENT"),"READY","UNRESOLVED")))</x:f>
      </x:c>
      <x:c r="M66" s="25" t="str">
        <x:f>IF(A66="","",IF(K66&lt;&gt;"VALID","BLOCKED",INDEX(EVIDENCE_PACKET!$H$6:$H$205,MATCH(D66,EVIDENCE_PACKET!$A$6:$A$205,0))))</x:f>
      </x:c>
      <x:c r="N66" s="25" t="str">
        <x:f>IF(A66="","",IF(K66&lt;&gt;"VALID","BLOCKED",INDEX(EVIDENCE_PACKET!$H$6:$H$205,MATCH(E66,EVIDENCE_PACKET!$A$6:$A$205,0))))</x:f>
      </x:c>
      <x:c r="O66" s="25" t="str">
        <x:f>IF(A66="","",IF(K66&lt;&gt;"VALID","BLOCKED",INDEX(EVIDENCE_PACKET!$H$6:$H$205,MATCH(F66,EVIDENCE_PACKET!$A$6:$A$205,0))))</x:f>
      </x:c>
      <x:c r="P66" s="25" t="str">
        <x:f>IF(A66="","",IF(K66&lt;&gt;"VALID","BLOCKED",INDEX(EVIDENCE_PACKET!$H$6:$H$205,MATCH(G66,EVIDENCE_PACKET!$A$6:$A$205,0))))</x:f>
      </x:c>
      <x:c r="Q66" s="25" t="str">
        <x:f>IF(A66="","",IF(K66&lt;&gt;"VALID","BLOCKED",INDEX(EVIDENCE_PACKET!$H$6:$H$205,MATCH(H66,EVIDENCE_PACKET!$A$6:$A$205,0))))</x:f>
      </x:c>
      <x:c r="R66" s="25" t="str">
        <x:f>IF(A66="","",IF(K66&lt;&gt;"VALID","BLOCKED",INDEX(EVIDENCE_PACKET!$H$6:$H$205,MATCH(I66,EVIDENCE_PACKET!$A$6:$A$205,0))))</x:f>
      </x:c>
      <x:c r="S66" s="25" t="str">
        <x:f>IF(A66="","",IF(K66&lt;&gt;"VALID","BLOCKED",IF(W66&lt;&gt;"SOFTWARE",W66,IF(L66&lt;&gt;"READY","UNRESOLVED",IF(X66="NO","EXCLUDE DIRECT",IF(X66="UNKNOWN","UNRESOLVED",IF(X66="ADJACENT","ADJACENT",IF(Y66="NO","EXCLUDE DIRECT",IF(Y66="UNKNOWN","UNRESOLVED",IF(Y66="MATCH","DIRECT COMPETITOR","CONDITIONAL DIRECT"))))))))))</x:f>
      </x:c>
      <x:c r="T66" s="25" t="str">
        <x:f>IF(A66="","",IF(OR(K66&lt;&gt;"VALID",S66="BLOCKED"),"BLOCKED",IF(AND(OR(S66="DIRECT COMPETITOR",S66="CONDITIONAL DIRECT"),COUNTIFS(CONFLICTS!$B$6:$B$205,A66,CONFLICTS!$H$6:$H$205,"YES",CONFLICTS!$I$6:$I$205,"OPEN",CONFLICTS!$R$6:$R$205,"VALID")&gt;0),"UNRESOLVED",IF(S66="UNRESOLVED","UNRESOLVED","READY"))))</x:f>
      </x:c>
      <x:c r="U66" s="25" t="str">
        <x:f>IF(A66="","",IF(S66="DIRECT COMPETITOR","Do not infer superiority, market share, win rate or customer outcomes.",IF(S66="CONDITIONAL DIRECT","Do not present replacement as like-for-like until partial/conflicting adoption dimensions are resolved.",IF(S66="ADJACENT","Do not promote feature/integration overlap into direct competition.",IF(S66="SUBSTITUTE / ALTERNATIVE","Do not force a service/internal route into a software-only matrix.",IF(S66="INTERMEDIARY / DISCOVERY","Do not infer product substitutability from visibility.","Do not promote authority/reference material into the commercial set."))))))</x:f>
      </x:c>
      <x:c r="V66" s="25" t="str">
        <x:f>IF(A66="","","Reopen when buyer, job, stage, implementation, security/procurement, switching, pricing/contract or sales evidence changes materially.")</x:f>
      </x:c>
      <x:c r="W66" s="25" t="str">
        <x:f>IF(A66="","",IF(C66="SOFTWARE PRODUCT","SOFTWARE",IF(C66="MARKETPLACE / INTERMEDIARY","INTERMEDIARY / DISCOVERY",IF(C66="AUTHORITY / STANDARD","AUTHORITY / REFERENCE","SUBSTITUTE / ALTERNATIVE"))))</x:f>
      </x:c>
      <x:c r="X66" s="25" t="str">
        <x:f>IF(A66="","",IF(OR(M66="NO",N66="NO",O66="NO"),"NO",IF(OR(M66="UNKNOWN",N66="UNKNOWN",O66="UNKNOWN"),"UNKNOWN",IF(AND(M66="MATCH",N66="MATCH",O66="MATCH"),"CORE MATCH","ADJACENT"))))</x:f>
      </x:c>
      <x:c r="Y66" s="25" t="str">
        <x:f>IF(A66="","",IF(OR(P66="NO",Q66="NO",R66="NO"),"NO",IF(OR(P66="UNKNOWN",Q66="UNKNOWN",R66="UNKNOWN"),"UNKNOWN",IF(AND(P66="MATCH",Q66="MATCH",R66="MATCH"),"MATCH","PARTIAL"))))</x:f>
      </x:c>
    </x:row>
    <x:row r="67">
      <x:c r="A67" s="21"/>
      <x:c r="B67" s="21"/>
      <x:c r="C67" s="21"/>
      <x:c r="D67" s="21"/>
      <x:c r="E67" s="21"/>
      <x:c r="F67" s="21"/>
      <x:c r="G67" s="21"/>
      <x:c r="H67" s="21"/>
      <x:c r="I67" s="21"/>
      <x:c r="J67" s="21"/>
      <x:c r="K67" s="25" t="str">
        <x:f>IF(A67="","",IF(COUNTIF($A$6:$A$205,A67)&gt;1,"INVALID - DUPLICATE ID",IF(AND(OR(EXACT(C67,"SOFTWARE PRODUCT"),EXACT(C67,"MARKETPLACE / INTERMEDIARY"),EXACT(C67,"CONSULTANCY / SERVICE"),EXACT(C67,"AUTHORITY / STANDARD"),EXACT(C67,"IN-HOUSE / DO NOTHING")),COUNTIFS(EVIDENCE_PACKET!$A$6:$A$205,D67,EVIDENCE_PACKET!$B$6:$B$205,A67,EVIDENCE_PACKET!$C$6:$C$205,"BUYER",EVIDENCE_PACKET!$Q$6:$Q$205,"VALID")=1,COUNTIFS(EVIDENCE_PACKET!$A$6:$A$205,E67,EVIDENCE_PACKET!$B$6:$B$205,A67,EVIDENCE_PACKET!$C$6:$C$205,"MATERIAL JOB",EVIDENCE_PACKET!$Q$6:$Q$205,"VALID")=1,COUNTIFS(EVIDENCE_PACKET!$A$6:$A$205,F67,EVIDENCE_PACKET!$B$6:$B$205,A67,EVIDENCE_PACKET!$C$6:$C$205,"BUYING STAGE",EVIDENCE_PACKET!$Q$6:$Q$205,"VALID")=1,COUNTIFS(EVIDENCE_PACKET!$A$6:$A$205,G67,EVIDENCE_PACKET!$B$6:$B$205,A67,EVIDENCE_PACKET!$C$6:$C$205,"IMPLEMENTATION",EVIDENCE_PACKET!$Q$6:$Q$205,"VALID")=1,COUNTIFS(EVIDENCE_PACKET!$A$6:$A$205,H67,EVIDENCE_PACKET!$B$6:$B$205,A67,EVIDENCE_PACKET!$C$6:$C$205,"SECURITY / PROCUREMENT",EVIDENCE_PACKET!$Q$6:$Q$205,"VALID")=1,COUNTIFS(EVIDENCE_PACKET!$A$6:$A$205,I67,EVIDENCE_PACKET!$B$6:$B$205,A67,EVIDENCE_PACKET!$C$6:$C$205,"SWITCHING / EXIT",EVIDENCE_PACKET!$Q$6:$Q$205,"VALID")=1,COUNTIF(D67:I67,D67)=1,COUNTIF(D67:I67,E67)=1,COUNTIF(D67:I67,F67)=1,COUNTIF(D67:I67,G67)=1,COUNTIF(D67:I67,H67)=1,COUNTIF(D67:I67,I67)=1,J67&lt;&gt;""),"VALID","INVALID - CONTROL / EVIDENCE")))</x:f>
      </x:c>
      <x:c r="L67" s="25" t="str">
        <x:f>IF(A67="","",IF(K67&lt;&gt;"VALID","BLOCKED",IF(AND(INDEX(EVIDENCE_PACKET!$F$6:$F$205,MATCH(D67,EVIDENCE_PACKET!$A$6:$A$205,0))="OBSERVED",INDEX(EVIDENCE_PACKET!$G$6:$G$205,MATCH(D67,EVIDENCE_PACKET!$A$6:$A$205,0))="CURRENT",INDEX(EVIDENCE_PACKET!$F$6:$F$205,MATCH(E67,EVIDENCE_PACKET!$A$6:$A$205,0))="OBSERVED",INDEX(EVIDENCE_PACKET!$G$6:$G$205,MATCH(E67,EVIDENCE_PACKET!$A$6:$A$205,0))="CURRENT",INDEX(EVIDENCE_PACKET!$F$6:$F$205,MATCH(F67,EVIDENCE_PACKET!$A$6:$A$205,0))="OBSERVED",INDEX(EVIDENCE_PACKET!$G$6:$G$205,MATCH(F67,EVIDENCE_PACKET!$A$6:$A$205,0))="CURRENT",INDEX(EVIDENCE_PACKET!$F$6:$F$205,MATCH(G67,EVIDENCE_PACKET!$A$6:$A$205,0))="OBSERVED",INDEX(EVIDENCE_PACKET!$G$6:$G$205,MATCH(G67,EVIDENCE_PACKET!$A$6:$A$205,0))="CURRENT",INDEX(EVIDENCE_PACKET!$F$6:$F$205,MATCH(H67,EVIDENCE_PACKET!$A$6:$A$205,0))="OBSERVED",INDEX(EVIDENCE_PACKET!$G$6:$G$205,MATCH(H67,EVIDENCE_PACKET!$A$6:$A$205,0))="CURRENT",INDEX(EVIDENCE_PACKET!$F$6:$F$205,MATCH(I67,EVIDENCE_PACKET!$A$6:$A$205,0))="OBSERVED",INDEX(EVIDENCE_PACKET!$G$6:$G$205,MATCH(I67,EVIDENCE_PACKET!$A$6:$A$205,0))="CURRENT"),"READY","UNRESOLVED")))</x:f>
      </x:c>
      <x:c r="M67" s="25" t="str">
        <x:f>IF(A67="","",IF(K67&lt;&gt;"VALID","BLOCKED",INDEX(EVIDENCE_PACKET!$H$6:$H$205,MATCH(D67,EVIDENCE_PACKET!$A$6:$A$205,0))))</x:f>
      </x:c>
      <x:c r="N67" s="25" t="str">
        <x:f>IF(A67="","",IF(K67&lt;&gt;"VALID","BLOCKED",INDEX(EVIDENCE_PACKET!$H$6:$H$205,MATCH(E67,EVIDENCE_PACKET!$A$6:$A$205,0))))</x:f>
      </x:c>
      <x:c r="O67" s="25" t="str">
        <x:f>IF(A67="","",IF(K67&lt;&gt;"VALID","BLOCKED",INDEX(EVIDENCE_PACKET!$H$6:$H$205,MATCH(F67,EVIDENCE_PACKET!$A$6:$A$205,0))))</x:f>
      </x:c>
      <x:c r="P67" s="25" t="str">
        <x:f>IF(A67="","",IF(K67&lt;&gt;"VALID","BLOCKED",INDEX(EVIDENCE_PACKET!$H$6:$H$205,MATCH(G67,EVIDENCE_PACKET!$A$6:$A$205,0))))</x:f>
      </x:c>
      <x:c r="Q67" s="25" t="str">
        <x:f>IF(A67="","",IF(K67&lt;&gt;"VALID","BLOCKED",INDEX(EVIDENCE_PACKET!$H$6:$H$205,MATCH(H67,EVIDENCE_PACKET!$A$6:$A$205,0))))</x:f>
      </x:c>
      <x:c r="R67" s="25" t="str">
        <x:f>IF(A67="","",IF(K67&lt;&gt;"VALID","BLOCKED",INDEX(EVIDENCE_PACKET!$H$6:$H$205,MATCH(I67,EVIDENCE_PACKET!$A$6:$A$205,0))))</x:f>
      </x:c>
      <x:c r="S67" s="25" t="str">
        <x:f>IF(A67="","",IF(K67&lt;&gt;"VALID","BLOCKED",IF(W67&lt;&gt;"SOFTWARE",W67,IF(L67&lt;&gt;"READY","UNRESOLVED",IF(X67="NO","EXCLUDE DIRECT",IF(X67="UNKNOWN","UNRESOLVED",IF(X67="ADJACENT","ADJACENT",IF(Y67="NO","EXCLUDE DIRECT",IF(Y67="UNKNOWN","UNRESOLVED",IF(Y67="MATCH","DIRECT COMPETITOR","CONDITIONAL DIRECT"))))))))))</x:f>
      </x:c>
      <x:c r="T67" s="25" t="str">
        <x:f>IF(A67="","",IF(OR(K67&lt;&gt;"VALID",S67="BLOCKED"),"BLOCKED",IF(AND(OR(S67="DIRECT COMPETITOR",S67="CONDITIONAL DIRECT"),COUNTIFS(CONFLICTS!$B$6:$B$205,A67,CONFLICTS!$H$6:$H$205,"YES",CONFLICTS!$I$6:$I$205,"OPEN",CONFLICTS!$R$6:$R$205,"VALID")&gt;0),"UNRESOLVED",IF(S67="UNRESOLVED","UNRESOLVED","READY"))))</x:f>
      </x:c>
      <x:c r="U67" s="25" t="str">
        <x:f>IF(A67="","",IF(S67="DIRECT COMPETITOR","Do not infer superiority, market share, win rate or customer outcomes.",IF(S67="CONDITIONAL DIRECT","Do not present replacement as like-for-like until partial/conflicting adoption dimensions are resolved.",IF(S67="ADJACENT","Do not promote feature/integration overlap into direct competition.",IF(S67="SUBSTITUTE / ALTERNATIVE","Do not force a service/internal route into a software-only matrix.",IF(S67="INTERMEDIARY / DISCOVERY","Do not infer product substitutability from visibility.","Do not promote authority/reference material into the commercial set."))))))</x:f>
      </x:c>
      <x:c r="V67" s="25" t="str">
        <x:f>IF(A67="","","Reopen when buyer, job, stage, implementation, security/procurement, switching, pricing/contract or sales evidence changes materially.")</x:f>
      </x:c>
      <x:c r="W67" s="25" t="str">
        <x:f>IF(A67="","",IF(C67="SOFTWARE PRODUCT","SOFTWARE",IF(C67="MARKETPLACE / INTERMEDIARY","INTERMEDIARY / DISCOVERY",IF(C67="AUTHORITY / STANDARD","AUTHORITY / REFERENCE","SUBSTITUTE / ALTERNATIVE"))))</x:f>
      </x:c>
      <x:c r="X67" s="25" t="str">
        <x:f>IF(A67="","",IF(OR(M67="NO",N67="NO",O67="NO"),"NO",IF(OR(M67="UNKNOWN",N67="UNKNOWN",O67="UNKNOWN"),"UNKNOWN",IF(AND(M67="MATCH",N67="MATCH",O67="MATCH"),"CORE MATCH","ADJACENT"))))</x:f>
      </x:c>
      <x:c r="Y67" s="25" t="str">
        <x:f>IF(A67="","",IF(OR(P67="NO",Q67="NO",R67="NO"),"NO",IF(OR(P67="UNKNOWN",Q67="UNKNOWN",R67="UNKNOWN"),"UNKNOWN",IF(AND(P67="MATCH",Q67="MATCH",R67="MATCH"),"MATCH","PARTIAL"))))</x:f>
      </x:c>
    </x:row>
    <x:row r="68">
      <x:c r="A68" s="21"/>
      <x:c r="B68" s="21"/>
      <x:c r="C68" s="21"/>
      <x:c r="D68" s="21"/>
      <x:c r="E68" s="21"/>
      <x:c r="F68" s="21"/>
      <x:c r="G68" s="21"/>
      <x:c r="H68" s="21"/>
      <x:c r="I68" s="21"/>
      <x:c r="J68" s="21"/>
      <x:c r="K68" s="25" t="str">
        <x:f>IF(A68="","",IF(COUNTIF($A$6:$A$205,A68)&gt;1,"INVALID - DUPLICATE ID",IF(AND(OR(EXACT(C68,"SOFTWARE PRODUCT"),EXACT(C68,"MARKETPLACE / INTERMEDIARY"),EXACT(C68,"CONSULTANCY / SERVICE"),EXACT(C68,"AUTHORITY / STANDARD"),EXACT(C68,"IN-HOUSE / DO NOTHING")),COUNTIFS(EVIDENCE_PACKET!$A$6:$A$205,D68,EVIDENCE_PACKET!$B$6:$B$205,A68,EVIDENCE_PACKET!$C$6:$C$205,"BUYER",EVIDENCE_PACKET!$Q$6:$Q$205,"VALID")=1,COUNTIFS(EVIDENCE_PACKET!$A$6:$A$205,E68,EVIDENCE_PACKET!$B$6:$B$205,A68,EVIDENCE_PACKET!$C$6:$C$205,"MATERIAL JOB",EVIDENCE_PACKET!$Q$6:$Q$205,"VALID")=1,COUNTIFS(EVIDENCE_PACKET!$A$6:$A$205,F68,EVIDENCE_PACKET!$B$6:$B$205,A68,EVIDENCE_PACKET!$C$6:$C$205,"BUYING STAGE",EVIDENCE_PACKET!$Q$6:$Q$205,"VALID")=1,COUNTIFS(EVIDENCE_PACKET!$A$6:$A$205,G68,EVIDENCE_PACKET!$B$6:$B$205,A68,EVIDENCE_PACKET!$C$6:$C$205,"IMPLEMENTATION",EVIDENCE_PACKET!$Q$6:$Q$205,"VALID")=1,COUNTIFS(EVIDENCE_PACKET!$A$6:$A$205,H68,EVIDENCE_PACKET!$B$6:$B$205,A68,EVIDENCE_PACKET!$C$6:$C$205,"SECURITY / PROCUREMENT",EVIDENCE_PACKET!$Q$6:$Q$205,"VALID")=1,COUNTIFS(EVIDENCE_PACKET!$A$6:$A$205,I68,EVIDENCE_PACKET!$B$6:$B$205,A68,EVIDENCE_PACKET!$C$6:$C$205,"SWITCHING / EXIT",EVIDENCE_PACKET!$Q$6:$Q$205,"VALID")=1,COUNTIF(D68:I68,D68)=1,COUNTIF(D68:I68,E68)=1,COUNTIF(D68:I68,F68)=1,COUNTIF(D68:I68,G68)=1,COUNTIF(D68:I68,H68)=1,COUNTIF(D68:I68,I68)=1,J68&lt;&gt;""),"VALID","INVALID - CONTROL / EVIDENCE")))</x:f>
      </x:c>
      <x:c r="L68" s="25" t="str">
        <x:f>IF(A68="","",IF(K68&lt;&gt;"VALID","BLOCKED",IF(AND(INDEX(EVIDENCE_PACKET!$F$6:$F$205,MATCH(D68,EVIDENCE_PACKET!$A$6:$A$205,0))="OBSERVED",INDEX(EVIDENCE_PACKET!$G$6:$G$205,MATCH(D68,EVIDENCE_PACKET!$A$6:$A$205,0))="CURRENT",INDEX(EVIDENCE_PACKET!$F$6:$F$205,MATCH(E68,EVIDENCE_PACKET!$A$6:$A$205,0))="OBSERVED",INDEX(EVIDENCE_PACKET!$G$6:$G$205,MATCH(E68,EVIDENCE_PACKET!$A$6:$A$205,0))="CURRENT",INDEX(EVIDENCE_PACKET!$F$6:$F$205,MATCH(F68,EVIDENCE_PACKET!$A$6:$A$205,0))="OBSERVED",INDEX(EVIDENCE_PACKET!$G$6:$G$205,MATCH(F68,EVIDENCE_PACKET!$A$6:$A$205,0))="CURRENT",INDEX(EVIDENCE_PACKET!$F$6:$F$205,MATCH(G68,EVIDENCE_PACKET!$A$6:$A$205,0))="OBSERVED",INDEX(EVIDENCE_PACKET!$G$6:$G$205,MATCH(G68,EVIDENCE_PACKET!$A$6:$A$205,0))="CURRENT",INDEX(EVIDENCE_PACKET!$F$6:$F$205,MATCH(H68,EVIDENCE_PACKET!$A$6:$A$205,0))="OBSERVED",INDEX(EVIDENCE_PACKET!$G$6:$G$205,MATCH(H68,EVIDENCE_PACKET!$A$6:$A$205,0))="CURRENT",INDEX(EVIDENCE_PACKET!$F$6:$F$205,MATCH(I68,EVIDENCE_PACKET!$A$6:$A$205,0))="OBSERVED",INDEX(EVIDENCE_PACKET!$G$6:$G$205,MATCH(I68,EVIDENCE_PACKET!$A$6:$A$205,0))="CURRENT"),"READY","UNRESOLVED")))</x:f>
      </x:c>
      <x:c r="M68" s="25" t="str">
        <x:f>IF(A68="","",IF(K68&lt;&gt;"VALID","BLOCKED",INDEX(EVIDENCE_PACKET!$H$6:$H$205,MATCH(D68,EVIDENCE_PACKET!$A$6:$A$205,0))))</x:f>
      </x:c>
      <x:c r="N68" s="25" t="str">
        <x:f>IF(A68="","",IF(K68&lt;&gt;"VALID","BLOCKED",INDEX(EVIDENCE_PACKET!$H$6:$H$205,MATCH(E68,EVIDENCE_PACKET!$A$6:$A$205,0))))</x:f>
      </x:c>
      <x:c r="O68" s="25" t="str">
        <x:f>IF(A68="","",IF(K68&lt;&gt;"VALID","BLOCKED",INDEX(EVIDENCE_PACKET!$H$6:$H$205,MATCH(F68,EVIDENCE_PACKET!$A$6:$A$205,0))))</x:f>
      </x:c>
      <x:c r="P68" s="25" t="str">
        <x:f>IF(A68="","",IF(K68&lt;&gt;"VALID","BLOCKED",INDEX(EVIDENCE_PACKET!$H$6:$H$205,MATCH(G68,EVIDENCE_PACKET!$A$6:$A$205,0))))</x:f>
      </x:c>
      <x:c r="Q68" s="25" t="str">
        <x:f>IF(A68="","",IF(K68&lt;&gt;"VALID","BLOCKED",INDEX(EVIDENCE_PACKET!$H$6:$H$205,MATCH(H68,EVIDENCE_PACKET!$A$6:$A$205,0))))</x:f>
      </x:c>
      <x:c r="R68" s="25" t="str">
        <x:f>IF(A68="","",IF(K68&lt;&gt;"VALID","BLOCKED",INDEX(EVIDENCE_PACKET!$H$6:$H$205,MATCH(I68,EVIDENCE_PACKET!$A$6:$A$205,0))))</x:f>
      </x:c>
      <x:c r="S68" s="25" t="str">
        <x:f>IF(A68="","",IF(K68&lt;&gt;"VALID","BLOCKED",IF(W68&lt;&gt;"SOFTWARE",W68,IF(L68&lt;&gt;"READY","UNRESOLVED",IF(X68="NO","EXCLUDE DIRECT",IF(X68="UNKNOWN","UNRESOLVED",IF(X68="ADJACENT","ADJACENT",IF(Y68="NO","EXCLUDE DIRECT",IF(Y68="UNKNOWN","UNRESOLVED",IF(Y68="MATCH","DIRECT COMPETITOR","CONDITIONAL DIRECT"))))))))))</x:f>
      </x:c>
      <x:c r="T68" s="25" t="str">
        <x:f>IF(A68="","",IF(OR(K68&lt;&gt;"VALID",S68="BLOCKED"),"BLOCKED",IF(AND(OR(S68="DIRECT COMPETITOR",S68="CONDITIONAL DIRECT"),COUNTIFS(CONFLICTS!$B$6:$B$205,A68,CONFLICTS!$H$6:$H$205,"YES",CONFLICTS!$I$6:$I$205,"OPEN",CONFLICTS!$R$6:$R$205,"VALID")&gt;0),"UNRESOLVED",IF(S68="UNRESOLVED","UNRESOLVED","READY"))))</x:f>
      </x:c>
      <x:c r="U68" s="25" t="str">
        <x:f>IF(A68="","",IF(S68="DIRECT COMPETITOR","Do not infer superiority, market share, win rate or customer outcomes.",IF(S68="CONDITIONAL DIRECT","Do not present replacement as like-for-like until partial/conflicting adoption dimensions are resolved.",IF(S68="ADJACENT","Do not promote feature/integration overlap into direct competition.",IF(S68="SUBSTITUTE / ALTERNATIVE","Do not force a service/internal route into a software-only matrix.",IF(S68="INTERMEDIARY / DISCOVERY","Do not infer product substitutability from visibility.","Do not promote authority/reference material into the commercial set."))))))</x:f>
      </x:c>
      <x:c r="V68" s="25" t="str">
        <x:f>IF(A68="","","Reopen when buyer, job, stage, implementation, security/procurement, switching, pricing/contract or sales evidence changes materially.")</x:f>
      </x:c>
      <x:c r="W68" s="25" t="str">
        <x:f>IF(A68="","",IF(C68="SOFTWARE PRODUCT","SOFTWARE",IF(C68="MARKETPLACE / INTERMEDIARY","INTERMEDIARY / DISCOVERY",IF(C68="AUTHORITY / STANDARD","AUTHORITY / REFERENCE","SUBSTITUTE / ALTERNATIVE"))))</x:f>
      </x:c>
      <x:c r="X68" s="25" t="str">
        <x:f>IF(A68="","",IF(OR(M68="NO",N68="NO",O68="NO"),"NO",IF(OR(M68="UNKNOWN",N68="UNKNOWN",O68="UNKNOWN"),"UNKNOWN",IF(AND(M68="MATCH",N68="MATCH",O68="MATCH"),"CORE MATCH","ADJACENT"))))</x:f>
      </x:c>
      <x:c r="Y68" s="25" t="str">
        <x:f>IF(A68="","",IF(OR(P68="NO",Q68="NO",R68="NO"),"NO",IF(OR(P68="UNKNOWN",Q68="UNKNOWN",R68="UNKNOWN"),"UNKNOWN",IF(AND(P68="MATCH",Q68="MATCH",R68="MATCH"),"MATCH","PARTIAL"))))</x:f>
      </x:c>
    </x:row>
    <x:row r="69">
      <x:c r="A69" s="21"/>
      <x:c r="B69" s="21"/>
      <x:c r="C69" s="21"/>
      <x:c r="D69" s="21"/>
      <x:c r="E69" s="21"/>
      <x:c r="F69" s="21"/>
      <x:c r="G69" s="21"/>
      <x:c r="H69" s="21"/>
      <x:c r="I69" s="21"/>
      <x:c r="J69" s="21"/>
      <x:c r="K69" s="25" t="str">
        <x:f>IF(A69="","",IF(COUNTIF($A$6:$A$205,A69)&gt;1,"INVALID - DUPLICATE ID",IF(AND(OR(EXACT(C69,"SOFTWARE PRODUCT"),EXACT(C69,"MARKETPLACE / INTERMEDIARY"),EXACT(C69,"CONSULTANCY / SERVICE"),EXACT(C69,"AUTHORITY / STANDARD"),EXACT(C69,"IN-HOUSE / DO NOTHING")),COUNTIFS(EVIDENCE_PACKET!$A$6:$A$205,D69,EVIDENCE_PACKET!$B$6:$B$205,A69,EVIDENCE_PACKET!$C$6:$C$205,"BUYER",EVIDENCE_PACKET!$Q$6:$Q$205,"VALID")=1,COUNTIFS(EVIDENCE_PACKET!$A$6:$A$205,E69,EVIDENCE_PACKET!$B$6:$B$205,A69,EVIDENCE_PACKET!$C$6:$C$205,"MATERIAL JOB",EVIDENCE_PACKET!$Q$6:$Q$205,"VALID")=1,COUNTIFS(EVIDENCE_PACKET!$A$6:$A$205,F69,EVIDENCE_PACKET!$B$6:$B$205,A69,EVIDENCE_PACKET!$C$6:$C$205,"BUYING STAGE",EVIDENCE_PACKET!$Q$6:$Q$205,"VALID")=1,COUNTIFS(EVIDENCE_PACKET!$A$6:$A$205,G69,EVIDENCE_PACKET!$B$6:$B$205,A69,EVIDENCE_PACKET!$C$6:$C$205,"IMPLEMENTATION",EVIDENCE_PACKET!$Q$6:$Q$205,"VALID")=1,COUNTIFS(EVIDENCE_PACKET!$A$6:$A$205,H69,EVIDENCE_PACKET!$B$6:$B$205,A69,EVIDENCE_PACKET!$C$6:$C$205,"SECURITY / PROCUREMENT",EVIDENCE_PACKET!$Q$6:$Q$205,"VALID")=1,COUNTIFS(EVIDENCE_PACKET!$A$6:$A$205,I69,EVIDENCE_PACKET!$B$6:$B$205,A69,EVIDENCE_PACKET!$C$6:$C$205,"SWITCHING / EXIT",EVIDENCE_PACKET!$Q$6:$Q$205,"VALID")=1,COUNTIF(D69:I69,D69)=1,COUNTIF(D69:I69,E69)=1,COUNTIF(D69:I69,F69)=1,COUNTIF(D69:I69,G69)=1,COUNTIF(D69:I69,H69)=1,COUNTIF(D69:I69,I69)=1,J69&lt;&gt;""),"VALID","INVALID - CONTROL / EVIDENCE")))</x:f>
      </x:c>
      <x:c r="L69" s="25" t="str">
        <x:f>IF(A69="","",IF(K69&lt;&gt;"VALID","BLOCKED",IF(AND(INDEX(EVIDENCE_PACKET!$F$6:$F$205,MATCH(D69,EVIDENCE_PACKET!$A$6:$A$205,0))="OBSERVED",INDEX(EVIDENCE_PACKET!$G$6:$G$205,MATCH(D69,EVIDENCE_PACKET!$A$6:$A$205,0))="CURRENT",INDEX(EVIDENCE_PACKET!$F$6:$F$205,MATCH(E69,EVIDENCE_PACKET!$A$6:$A$205,0))="OBSERVED",INDEX(EVIDENCE_PACKET!$G$6:$G$205,MATCH(E69,EVIDENCE_PACKET!$A$6:$A$205,0))="CURRENT",INDEX(EVIDENCE_PACKET!$F$6:$F$205,MATCH(F69,EVIDENCE_PACKET!$A$6:$A$205,0))="OBSERVED",INDEX(EVIDENCE_PACKET!$G$6:$G$205,MATCH(F69,EVIDENCE_PACKET!$A$6:$A$205,0))="CURRENT",INDEX(EVIDENCE_PACKET!$F$6:$F$205,MATCH(G69,EVIDENCE_PACKET!$A$6:$A$205,0))="OBSERVED",INDEX(EVIDENCE_PACKET!$G$6:$G$205,MATCH(G69,EVIDENCE_PACKET!$A$6:$A$205,0))="CURRENT",INDEX(EVIDENCE_PACKET!$F$6:$F$205,MATCH(H69,EVIDENCE_PACKET!$A$6:$A$205,0))="OBSERVED",INDEX(EVIDENCE_PACKET!$G$6:$G$205,MATCH(H69,EVIDENCE_PACKET!$A$6:$A$205,0))="CURRENT",INDEX(EVIDENCE_PACKET!$F$6:$F$205,MATCH(I69,EVIDENCE_PACKET!$A$6:$A$205,0))="OBSERVED",INDEX(EVIDENCE_PACKET!$G$6:$G$205,MATCH(I69,EVIDENCE_PACKET!$A$6:$A$205,0))="CURRENT"),"READY","UNRESOLVED")))</x:f>
      </x:c>
      <x:c r="M69" s="25" t="str">
        <x:f>IF(A69="","",IF(K69&lt;&gt;"VALID","BLOCKED",INDEX(EVIDENCE_PACKET!$H$6:$H$205,MATCH(D69,EVIDENCE_PACKET!$A$6:$A$205,0))))</x:f>
      </x:c>
      <x:c r="N69" s="25" t="str">
        <x:f>IF(A69="","",IF(K69&lt;&gt;"VALID","BLOCKED",INDEX(EVIDENCE_PACKET!$H$6:$H$205,MATCH(E69,EVIDENCE_PACKET!$A$6:$A$205,0))))</x:f>
      </x:c>
      <x:c r="O69" s="25" t="str">
        <x:f>IF(A69="","",IF(K69&lt;&gt;"VALID","BLOCKED",INDEX(EVIDENCE_PACKET!$H$6:$H$205,MATCH(F69,EVIDENCE_PACKET!$A$6:$A$205,0))))</x:f>
      </x:c>
      <x:c r="P69" s="25" t="str">
        <x:f>IF(A69="","",IF(K69&lt;&gt;"VALID","BLOCKED",INDEX(EVIDENCE_PACKET!$H$6:$H$205,MATCH(G69,EVIDENCE_PACKET!$A$6:$A$205,0))))</x:f>
      </x:c>
      <x:c r="Q69" s="25" t="str">
        <x:f>IF(A69="","",IF(K69&lt;&gt;"VALID","BLOCKED",INDEX(EVIDENCE_PACKET!$H$6:$H$205,MATCH(H69,EVIDENCE_PACKET!$A$6:$A$205,0))))</x:f>
      </x:c>
      <x:c r="R69" s="25" t="str">
        <x:f>IF(A69="","",IF(K69&lt;&gt;"VALID","BLOCKED",INDEX(EVIDENCE_PACKET!$H$6:$H$205,MATCH(I69,EVIDENCE_PACKET!$A$6:$A$205,0))))</x:f>
      </x:c>
      <x:c r="S69" s="25" t="str">
        <x:f>IF(A69="","",IF(K69&lt;&gt;"VALID","BLOCKED",IF(W69&lt;&gt;"SOFTWARE",W69,IF(L69&lt;&gt;"READY","UNRESOLVED",IF(X69="NO","EXCLUDE DIRECT",IF(X69="UNKNOWN","UNRESOLVED",IF(X69="ADJACENT","ADJACENT",IF(Y69="NO","EXCLUDE DIRECT",IF(Y69="UNKNOWN","UNRESOLVED",IF(Y69="MATCH","DIRECT COMPETITOR","CONDITIONAL DIRECT"))))))))))</x:f>
      </x:c>
      <x:c r="T69" s="25" t="str">
        <x:f>IF(A69="","",IF(OR(K69&lt;&gt;"VALID",S69="BLOCKED"),"BLOCKED",IF(AND(OR(S69="DIRECT COMPETITOR",S69="CONDITIONAL DIRECT"),COUNTIFS(CONFLICTS!$B$6:$B$205,A69,CONFLICTS!$H$6:$H$205,"YES",CONFLICTS!$I$6:$I$205,"OPEN",CONFLICTS!$R$6:$R$205,"VALID")&gt;0),"UNRESOLVED",IF(S69="UNRESOLVED","UNRESOLVED","READY"))))</x:f>
      </x:c>
      <x:c r="U69" s="25" t="str">
        <x:f>IF(A69="","",IF(S69="DIRECT COMPETITOR","Do not infer superiority, market share, win rate or customer outcomes.",IF(S69="CONDITIONAL DIRECT","Do not present replacement as like-for-like until partial/conflicting adoption dimensions are resolved.",IF(S69="ADJACENT","Do not promote feature/integration overlap into direct competition.",IF(S69="SUBSTITUTE / ALTERNATIVE","Do not force a service/internal route into a software-only matrix.",IF(S69="INTERMEDIARY / DISCOVERY","Do not infer product substitutability from visibility.","Do not promote authority/reference material into the commercial set."))))))</x:f>
      </x:c>
      <x:c r="V69" s="25" t="str">
        <x:f>IF(A69="","","Reopen when buyer, job, stage, implementation, security/procurement, switching, pricing/contract or sales evidence changes materially.")</x:f>
      </x:c>
      <x:c r="W69" s="25" t="str">
        <x:f>IF(A69="","",IF(C69="SOFTWARE PRODUCT","SOFTWARE",IF(C69="MARKETPLACE / INTERMEDIARY","INTERMEDIARY / DISCOVERY",IF(C69="AUTHORITY / STANDARD","AUTHORITY / REFERENCE","SUBSTITUTE / ALTERNATIVE"))))</x:f>
      </x:c>
      <x:c r="X69" s="25" t="str">
        <x:f>IF(A69="","",IF(OR(M69="NO",N69="NO",O69="NO"),"NO",IF(OR(M69="UNKNOWN",N69="UNKNOWN",O69="UNKNOWN"),"UNKNOWN",IF(AND(M69="MATCH",N69="MATCH",O69="MATCH"),"CORE MATCH","ADJACENT"))))</x:f>
      </x:c>
      <x:c r="Y69" s="25" t="str">
        <x:f>IF(A69="","",IF(OR(P69="NO",Q69="NO",R69="NO"),"NO",IF(OR(P69="UNKNOWN",Q69="UNKNOWN",R69="UNKNOWN"),"UNKNOWN",IF(AND(P69="MATCH",Q69="MATCH",R69="MATCH"),"MATCH","PARTIAL"))))</x:f>
      </x:c>
    </x:row>
    <x:row r="70">
      <x:c r="A70" s="21"/>
      <x:c r="B70" s="21"/>
      <x:c r="C70" s="21"/>
      <x:c r="D70" s="21"/>
      <x:c r="E70" s="21"/>
      <x:c r="F70" s="21"/>
      <x:c r="G70" s="21"/>
      <x:c r="H70" s="21"/>
      <x:c r="I70" s="21"/>
      <x:c r="J70" s="21"/>
      <x:c r="K70" s="25" t="str">
        <x:f>IF(A70="","",IF(COUNTIF($A$6:$A$205,A70)&gt;1,"INVALID - DUPLICATE ID",IF(AND(OR(EXACT(C70,"SOFTWARE PRODUCT"),EXACT(C70,"MARKETPLACE / INTERMEDIARY"),EXACT(C70,"CONSULTANCY / SERVICE"),EXACT(C70,"AUTHORITY / STANDARD"),EXACT(C70,"IN-HOUSE / DO NOTHING")),COUNTIFS(EVIDENCE_PACKET!$A$6:$A$205,D70,EVIDENCE_PACKET!$B$6:$B$205,A70,EVIDENCE_PACKET!$C$6:$C$205,"BUYER",EVIDENCE_PACKET!$Q$6:$Q$205,"VALID")=1,COUNTIFS(EVIDENCE_PACKET!$A$6:$A$205,E70,EVIDENCE_PACKET!$B$6:$B$205,A70,EVIDENCE_PACKET!$C$6:$C$205,"MATERIAL JOB",EVIDENCE_PACKET!$Q$6:$Q$205,"VALID")=1,COUNTIFS(EVIDENCE_PACKET!$A$6:$A$205,F70,EVIDENCE_PACKET!$B$6:$B$205,A70,EVIDENCE_PACKET!$C$6:$C$205,"BUYING STAGE",EVIDENCE_PACKET!$Q$6:$Q$205,"VALID")=1,COUNTIFS(EVIDENCE_PACKET!$A$6:$A$205,G70,EVIDENCE_PACKET!$B$6:$B$205,A70,EVIDENCE_PACKET!$C$6:$C$205,"IMPLEMENTATION",EVIDENCE_PACKET!$Q$6:$Q$205,"VALID")=1,COUNTIFS(EVIDENCE_PACKET!$A$6:$A$205,H70,EVIDENCE_PACKET!$B$6:$B$205,A70,EVIDENCE_PACKET!$C$6:$C$205,"SECURITY / PROCUREMENT",EVIDENCE_PACKET!$Q$6:$Q$205,"VALID")=1,COUNTIFS(EVIDENCE_PACKET!$A$6:$A$205,I70,EVIDENCE_PACKET!$B$6:$B$205,A70,EVIDENCE_PACKET!$C$6:$C$205,"SWITCHING / EXIT",EVIDENCE_PACKET!$Q$6:$Q$205,"VALID")=1,COUNTIF(D70:I70,D70)=1,COUNTIF(D70:I70,E70)=1,COUNTIF(D70:I70,F70)=1,COUNTIF(D70:I70,G70)=1,COUNTIF(D70:I70,H70)=1,COUNTIF(D70:I70,I70)=1,J70&lt;&gt;""),"VALID","INVALID - CONTROL / EVIDENCE")))</x:f>
      </x:c>
      <x:c r="L70" s="25" t="str">
        <x:f>IF(A70="","",IF(K70&lt;&gt;"VALID","BLOCKED",IF(AND(INDEX(EVIDENCE_PACKET!$F$6:$F$205,MATCH(D70,EVIDENCE_PACKET!$A$6:$A$205,0))="OBSERVED",INDEX(EVIDENCE_PACKET!$G$6:$G$205,MATCH(D70,EVIDENCE_PACKET!$A$6:$A$205,0))="CURRENT",INDEX(EVIDENCE_PACKET!$F$6:$F$205,MATCH(E70,EVIDENCE_PACKET!$A$6:$A$205,0))="OBSERVED",INDEX(EVIDENCE_PACKET!$G$6:$G$205,MATCH(E70,EVIDENCE_PACKET!$A$6:$A$205,0))="CURRENT",INDEX(EVIDENCE_PACKET!$F$6:$F$205,MATCH(F70,EVIDENCE_PACKET!$A$6:$A$205,0))="OBSERVED",INDEX(EVIDENCE_PACKET!$G$6:$G$205,MATCH(F70,EVIDENCE_PACKET!$A$6:$A$205,0))="CURRENT",INDEX(EVIDENCE_PACKET!$F$6:$F$205,MATCH(G70,EVIDENCE_PACKET!$A$6:$A$205,0))="OBSERVED",INDEX(EVIDENCE_PACKET!$G$6:$G$205,MATCH(G70,EVIDENCE_PACKET!$A$6:$A$205,0))="CURRENT",INDEX(EVIDENCE_PACKET!$F$6:$F$205,MATCH(H70,EVIDENCE_PACKET!$A$6:$A$205,0))="OBSERVED",INDEX(EVIDENCE_PACKET!$G$6:$G$205,MATCH(H70,EVIDENCE_PACKET!$A$6:$A$205,0))="CURRENT",INDEX(EVIDENCE_PACKET!$F$6:$F$205,MATCH(I70,EVIDENCE_PACKET!$A$6:$A$205,0))="OBSERVED",INDEX(EVIDENCE_PACKET!$G$6:$G$205,MATCH(I70,EVIDENCE_PACKET!$A$6:$A$205,0))="CURRENT"),"READY","UNRESOLVED")))</x:f>
      </x:c>
      <x:c r="M70" s="25" t="str">
        <x:f>IF(A70="","",IF(K70&lt;&gt;"VALID","BLOCKED",INDEX(EVIDENCE_PACKET!$H$6:$H$205,MATCH(D70,EVIDENCE_PACKET!$A$6:$A$205,0))))</x:f>
      </x:c>
      <x:c r="N70" s="25" t="str">
        <x:f>IF(A70="","",IF(K70&lt;&gt;"VALID","BLOCKED",INDEX(EVIDENCE_PACKET!$H$6:$H$205,MATCH(E70,EVIDENCE_PACKET!$A$6:$A$205,0))))</x:f>
      </x:c>
      <x:c r="O70" s="25" t="str">
        <x:f>IF(A70="","",IF(K70&lt;&gt;"VALID","BLOCKED",INDEX(EVIDENCE_PACKET!$H$6:$H$205,MATCH(F70,EVIDENCE_PACKET!$A$6:$A$205,0))))</x:f>
      </x:c>
      <x:c r="P70" s="25" t="str">
        <x:f>IF(A70="","",IF(K70&lt;&gt;"VALID","BLOCKED",INDEX(EVIDENCE_PACKET!$H$6:$H$205,MATCH(G70,EVIDENCE_PACKET!$A$6:$A$205,0))))</x:f>
      </x:c>
      <x:c r="Q70" s="25" t="str">
        <x:f>IF(A70="","",IF(K70&lt;&gt;"VALID","BLOCKED",INDEX(EVIDENCE_PACKET!$H$6:$H$205,MATCH(H70,EVIDENCE_PACKET!$A$6:$A$205,0))))</x:f>
      </x:c>
      <x:c r="R70" s="25" t="str">
        <x:f>IF(A70="","",IF(K70&lt;&gt;"VALID","BLOCKED",INDEX(EVIDENCE_PACKET!$H$6:$H$205,MATCH(I70,EVIDENCE_PACKET!$A$6:$A$205,0))))</x:f>
      </x:c>
      <x:c r="S70" s="25" t="str">
        <x:f>IF(A70="","",IF(K70&lt;&gt;"VALID","BLOCKED",IF(W70&lt;&gt;"SOFTWARE",W70,IF(L70&lt;&gt;"READY","UNRESOLVED",IF(X70="NO","EXCLUDE DIRECT",IF(X70="UNKNOWN","UNRESOLVED",IF(X70="ADJACENT","ADJACENT",IF(Y70="NO","EXCLUDE DIRECT",IF(Y70="UNKNOWN","UNRESOLVED",IF(Y70="MATCH","DIRECT COMPETITOR","CONDITIONAL DIRECT"))))))))))</x:f>
      </x:c>
      <x:c r="T70" s="25" t="str">
        <x:f>IF(A70="","",IF(OR(K70&lt;&gt;"VALID",S70="BLOCKED"),"BLOCKED",IF(AND(OR(S70="DIRECT COMPETITOR",S70="CONDITIONAL DIRECT"),COUNTIFS(CONFLICTS!$B$6:$B$205,A70,CONFLICTS!$H$6:$H$205,"YES",CONFLICTS!$I$6:$I$205,"OPEN",CONFLICTS!$R$6:$R$205,"VALID")&gt;0),"UNRESOLVED",IF(S70="UNRESOLVED","UNRESOLVED","READY"))))</x:f>
      </x:c>
      <x:c r="U70" s="25" t="str">
        <x:f>IF(A70="","",IF(S70="DIRECT COMPETITOR","Do not infer superiority, market share, win rate or customer outcomes.",IF(S70="CONDITIONAL DIRECT","Do not present replacement as like-for-like until partial/conflicting adoption dimensions are resolved.",IF(S70="ADJACENT","Do not promote feature/integration overlap into direct competition.",IF(S70="SUBSTITUTE / ALTERNATIVE","Do not force a service/internal route into a software-only matrix.",IF(S70="INTERMEDIARY / DISCOVERY","Do not infer product substitutability from visibility.","Do not promote authority/reference material into the commercial set."))))))</x:f>
      </x:c>
      <x:c r="V70" s="25" t="str">
        <x:f>IF(A70="","","Reopen when buyer, job, stage, implementation, security/procurement, switching, pricing/contract or sales evidence changes materially.")</x:f>
      </x:c>
      <x:c r="W70" s="25" t="str">
        <x:f>IF(A70="","",IF(C70="SOFTWARE PRODUCT","SOFTWARE",IF(C70="MARKETPLACE / INTERMEDIARY","INTERMEDIARY / DISCOVERY",IF(C70="AUTHORITY / STANDARD","AUTHORITY / REFERENCE","SUBSTITUTE / ALTERNATIVE"))))</x:f>
      </x:c>
      <x:c r="X70" s="25" t="str">
        <x:f>IF(A70="","",IF(OR(M70="NO",N70="NO",O70="NO"),"NO",IF(OR(M70="UNKNOWN",N70="UNKNOWN",O70="UNKNOWN"),"UNKNOWN",IF(AND(M70="MATCH",N70="MATCH",O70="MATCH"),"CORE MATCH","ADJACENT"))))</x:f>
      </x:c>
      <x:c r="Y70" s="25" t="str">
        <x:f>IF(A70="","",IF(OR(P70="NO",Q70="NO",R70="NO"),"NO",IF(OR(P70="UNKNOWN",Q70="UNKNOWN",R70="UNKNOWN"),"UNKNOWN",IF(AND(P70="MATCH",Q70="MATCH",R70="MATCH"),"MATCH","PARTIAL"))))</x:f>
      </x:c>
    </x:row>
    <x:row r="71">
      <x:c r="A71" s="21"/>
      <x:c r="B71" s="21"/>
      <x:c r="C71" s="21"/>
      <x:c r="D71" s="21"/>
      <x:c r="E71" s="21"/>
      <x:c r="F71" s="21"/>
      <x:c r="G71" s="21"/>
      <x:c r="H71" s="21"/>
      <x:c r="I71" s="21"/>
      <x:c r="J71" s="21"/>
      <x:c r="K71" s="25" t="str">
        <x:f>IF(A71="","",IF(COUNTIF($A$6:$A$205,A71)&gt;1,"INVALID - DUPLICATE ID",IF(AND(OR(EXACT(C71,"SOFTWARE PRODUCT"),EXACT(C71,"MARKETPLACE / INTERMEDIARY"),EXACT(C71,"CONSULTANCY / SERVICE"),EXACT(C71,"AUTHORITY / STANDARD"),EXACT(C71,"IN-HOUSE / DO NOTHING")),COUNTIFS(EVIDENCE_PACKET!$A$6:$A$205,D71,EVIDENCE_PACKET!$B$6:$B$205,A71,EVIDENCE_PACKET!$C$6:$C$205,"BUYER",EVIDENCE_PACKET!$Q$6:$Q$205,"VALID")=1,COUNTIFS(EVIDENCE_PACKET!$A$6:$A$205,E71,EVIDENCE_PACKET!$B$6:$B$205,A71,EVIDENCE_PACKET!$C$6:$C$205,"MATERIAL JOB",EVIDENCE_PACKET!$Q$6:$Q$205,"VALID")=1,COUNTIFS(EVIDENCE_PACKET!$A$6:$A$205,F71,EVIDENCE_PACKET!$B$6:$B$205,A71,EVIDENCE_PACKET!$C$6:$C$205,"BUYING STAGE",EVIDENCE_PACKET!$Q$6:$Q$205,"VALID")=1,COUNTIFS(EVIDENCE_PACKET!$A$6:$A$205,G71,EVIDENCE_PACKET!$B$6:$B$205,A71,EVIDENCE_PACKET!$C$6:$C$205,"IMPLEMENTATION",EVIDENCE_PACKET!$Q$6:$Q$205,"VALID")=1,COUNTIFS(EVIDENCE_PACKET!$A$6:$A$205,H71,EVIDENCE_PACKET!$B$6:$B$205,A71,EVIDENCE_PACKET!$C$6:$C$205,"SECURITY / PROCUREMENT",EVIDENCE_PACKET!$Q$6:$Q$205,"VALID")=1,COUNTIFS(EVIDENCE_PACKET!$A$6:$A$205,I71,EVIDENCE_PACKET!$B$6:$B$205,A71,EVIDENCE_PACKET!$C$6:$C$205,"SWITCHING / EXIT",EVIDENCE_PACKET!$Q$6:$Q$205,"VALID")=1,COUNTIF(D71:I71,D71)=1,COUNTIF(D71:I71,E71)=1,COUNTIF(D71:I71,F71)=1,COUNTIF(D71:I71,G71)=1,COUNTIF(D71:I71,H71)=1,COUNTIF(D71:I71,I71)=1,J71&lt;&gt;""),"VALID","INVALID - CONTROL / EVIDENCE")))</x:f>
      </x:c>
      <x:c r="L71" s="25" t="str">
        <x:f>IF(A71="","",IF(K71&lt;&gt;"VALID","BLOCKED",IF(AND(INDEX(EVIDENCE_PACKET!$F$6:$F$205,MATCH(D71,EVIDENCE_PACKET!$A$6:$A$205,0))="OBSERVED",INDEX(EVIDENCE_PACKET!$G$6:$G$205,MATCH(D71,EVIDENCE_PACKET!$A$6:$A$205,0))="CURRENT",INDEX(EVIDENCE_PACKET!$F$6:$F$205,MATCH(E71,EVIDENCE_PACKET!$A$6:$A$205,0))="OBSERVED",INDEX(EVIDENCE_PACKET!$G$6:$G$205,MATCH(E71,EVIDENCE_PACKET!$A$6:$A$205,0))="CURRENT",INDEX(EVIDENCE_PACKET!$F$6:$F$205,MATCH(F71,EVIDENCE_PACKET!$A$6:$A$205,0))="OBSERVED",INDEX(EVIDENCE_PACKET!$G$6:$G$205,MATCH(F71,EVIDENCE_PACKET!$A$6:$A$205,0))="CURRENT",INDEX(EVIDENCE_PACKET!$F$6:$F$205,MATCH(G71,EVIDENCE_PACKET!$A$6:$A$205,0))="OBSERVED",INDEX(EVIDENCE_PACKET!$G$6:$G$205,MATCH(G71,EVIDENCE_PACKET!$A$6:$A$205,0))="CURRENT",INDEX(EVIDENCE_PACKET!$F$6:$F$205,MATCH(H71,EVIDENCE_PACKET!$A$6:$A$205,0))="OBSERVED",INDEX(EVIDENCE_PACKET!$G$6:$G$205,MATCH(H71,EVIDENCE_PACKET!$A$6:$A$205,0))="CURRENT",INDEX(EVIDENCE_PACKET!$F$6:$F$205,MATCH(I71,EVIDENCE_PACKET!$A$6:$A$205,0))="OBSERVED",INDEX(EVIDENCE_PACKET!$G$6:$G$205,MATCH(I71,EVIDENCE_PACKET!$A$6:$A$205,0))="CURRENT"),"READY","UNRESOLVED")))</x:f>
      </x:c>
      <x:c r="M71" s="25" t="str">
        <x:f>IF(A71="","",IF(K71&lt;&gt;"VALID","BLOCKED",INDEX(EVIDENCE_PACKET!$H$6:$H$205,MATCH(D71,EVIDENCE_PACKET!$A$6:$A$205,0))))</x:f>
      </x:c>
      <x:c r="N71" s="25" t="str">
        <x:f>IF(A71="","",IF(K71&lt;&gt;"VALID","BLOCKED",INDEX(EVIDENCE_PACKET!$H$6:$H$205,MATCH(E71,EVIDENCE_PACKET!$A$6:$A$205,0))))</x:f>
      </x:c>
      <x:c r="O71" s="25" t="str">
        <x:f>IF(A71="","",IF(K71&lt;&gt;"VALID","BLOCKED",INDEX(EVIDENCE_PACKET!$H$6:$H$205,MATCH(F71,EVIDENCE_PACKET!$A$6:$A$205,0))))</x:f>
      </x:c>
      <x:c r="P71" s="25" t="str">
        <x:f>IF(A71="","",IF(K71&lt;&gt;"VALID","BLOCKED",INDEX(EVIDENCE_PACKET!$H$6:$H$205,MATCH(G71,EVIDENCE_PACKET!$A$6:$A$205,0))))</x:f>
      </x:c>
      <x:c r="Q71" s="25" t="str">
        <x:f>IF(A71="","",IF(K71&lt;&gt;"VALID","BLOCKED",INDEX(EVIDENCE_PACKET!$H$6:$H$205,MATCH(H71,EVIDENCE_PACKET!$A$6:$A$205,0))))</x:f>
      </x:c>
      <x:c r="R71" s="25" t="str">
        <x:f>IF(A71="","",IF(K71&lt;&gt;"VALID","BLOCKED",INDEX(EVIDENCE_PACKET!$H$6:$H$205,MATCH(I71,EVIDENCE_PACKET!$A$6:$A$205,0))))</x:f>
      </x:c>
      <x:c r="S71" s="25" t="str">
        <x:f>IF(A71="","",IF(K71&lt;&gt;"VALID","BLOCKED",IF(W71&lt;&gt;"SOFTWARE",W71,IF(L71&lt;&gt;"READY","UNRESOLVED",IF(X71="NO","EXCLUDE DIRECT",IF(X71="UNKNOWN","UNRESOLVED",IF(X71="ADJACENT","ADJACENT",IF(Y71="NO","EXCLUDE DIRECT",IF(Y71="UNKNOWN","UNRESOLVED",IF(Y71="MATCH","DIRECT COMPETITOR","CONDITIONAL DIRECT"))))))))))</x:f>
      </x:c>
      <x:c r="T71" s="25" t="str">
        <x:f>IF(A71="","",IF(OR(K71&lt;&gt;"VALID",S71="BLOCKED"),"BLOCKED",IF(AND(OR(S71="DIRECT COMPETITOR",S71="CONDITIONAL DIRECT"),COUNTIFS(CONFLICTS!$B$6:$B$205,A71,CONFLICTS!$H$6:$H$205,"YES",CONFLICTS!$I$6:$I$205,"OPEN",CONFLICTS!$R$6:$R$205,"VALID")&gt;0),"UNRESOLVED",IF(S71="UNRESOLVED","UNRESOLVED","READY"))))</x:f>
      </x:c>
      <x:c r="U71" s="25" t="str">
        <x:f>IF(A71="","",IF(S71="DIRECT COMPETITOR","Do not infer superiority, market share, win rate or customer outcomes.",IF(S71="CONDITIONAL DIRECT","Do not present replacement as like-for-like until partial/conflicting adoption dimensions are resolved.",IF(S71="ADJACENT","Do not promote feature/integration overlap into direct competition.",IF(S71="SUBSTITUTE / ALTERNATIVE","Do not force a service/internal route into a software-only matrix.",IF(S71="INTERMEDIARY / DISCOVERY","Do not infer product substitutability from visibility.","Do not promote authority/reference material into the commercial set."))))))</x:f>
      </x:c>
      <x:c r="V71" s="25" t="str">
        <x:f>IF(A71="","","Reopen when buyer, job, stage, implementation, security/procurement, switching, pricing/contract or sales evidence changes materially.")</x:f>
      </x:c>
      <x:c r="W71" s="25" t="str">
        <x:f>IF(A71="","",IF(C71="SOFTWARE PRODUCT","SOFTWARE",IF(C71="MARKETPLACE / INTERMEDIARY","INTERMEDIARY / DISCOVERY",IF(C71="AUTHORITY / STANDARD","AUTHORITY / REFERENCE","SUBSTITUTE / ALTERNATIVE"))))</x:f>
      </x:c>
      <x:c r="X71" s="25" t="str">
        <x:f>IF(A71="","",IF(OR(M71="NO",N71="NO",O71="NO"),"NO",IF(OR(M71="UNKNOWN",N71="UNKNOWN",O71="UNKNOWN"),"UNKNOWN",IF(AND(M71="MATCH",N71="MATCH",O71="MATCH"),"CORE MATCH","ADJACENT"))))</x:f>
      </x:c>
      <x:c r="Y71" s="25" t="str">
        <x:f>IF(A71="","",IF(OR(P71="NO",Q71="NO",R71="NO"),"NO",IF(OR(P71="UNKNOWN",Q71="UNKNOWN",R71="UNKNOWN"),"UNKNOWN",IF(AND(P71="MATCH",Q71="MATCH",R71="MATCH"),"MATCH","PARTIAL"))))</x:f>
      </x:c>
    </x:row>
    <x:row r="72">
      <x:c r="A72" s="21"/>
      <x:c r="B72" s="21"/>
      <x:c r="C72" s="21"/>
      <x:c r="D72" s="21"/>
      <x:c r="E72" s="21"/>
      <x:c r="F72" s="21"/>
      <x:c r="G72" s="21"/>
      <x:c r="H72" s="21"/>
      <x:c r="I72" s="21"/>
      <x:c r="J72" s="21"/>
      <x:c r="K72" s="25" t="str">
        <x:f>IF(A72="","",IF(COUNTIF($A$6:$A$205,A72)&gt;1,"INVALID - DUPLICATE ID",IF(AND(OR(EXACT(C72,"SOFTWARE PRODUCT"),EXACT(C72,"MARKETPLACE / INTERMEDIARY"),EXACT(C72,"CONSULTANCY / SERVICE"),EXACT(C72,"AUTHORITY / STANDARD"),EXACT(C72,"IN-HOUSE / DO NOTHING")),COUNTIFS(EVIDENCE_PACKET!$A$6:$A$205,D72,EVIDENCE_PACKET!$B$6:$B$205,A72,EVIDENCE_PACKET!$C$6:$C$205,"BUYER",EVIDENCE_PACKET!$Q$6:$Q$205,"VALID")=1,COUNTIFS(EVIDENCE_PACKET!$A$6:$A$205,E72,EVIDENCE_PACKET!$B$6:$B$205,A72,EVIDENCE_PACKET!$C$6:$C$205,"MATERIAL JOB",EVIDENCE_PACKET!$Q$6:$Q$205,"VALID")=1,COUNTIFS(EVIDENCE_PACKET!$A$6:$A$205,F72,EVIDENCE_PACKET!$B$6:$B$205,A72,EVIDENCE_PACKET!$C$6:$C$205,"BUYING STAGE",EVIDENCE_PACKET!$Q$6:$Q$205,"VALID")=1,COUNTIFS(EVIDENCE_PACKET!$A$6:$A$205,G72,EVIDENCE_PACKET!$B$6:$B$205,A72,EVIDENCE_PACKET!$C$6:$C$205,"IMPLEMENTATION",EVIDENCE_PACKET!$Q$6:$Q$205,"VALID")=1,COUNTIFS(EVIDENCE_PACKET!$A$6:$A$205,H72,EVIDENCE_PACKET!$B$6:$B$205,A72,EVIDENCE_PACKET!$C$6:$C$205,"SECURITY / PROCUREMENT",EVIDENCE_PACKET!$Q$6:$Q$205,"VALID")=1,COUNTIFS(EVIDENCE_PACKET!$A$6:$A$205,I72,EVIDENCE_PACKET!$B$6:$B$205,A72,EVIDENCE_PACKET!$C$6:$C$205,"SWITCHING / EXIT",EVIDENCE_PACKET!$Q$6:$Q$205,"VALID")=1,COUNTIF(D72:I72,D72)=1,COUNTIF(D72:I72,E72)=1,COUNTIF(D72:I72,F72)=1,COUNTIF(D72:I72,G72)=1,COUNTIF(D72:I72,H72)=1,COUNTIF(D72:I72,I72)=1,J72&lt;&gt;""),"VALID","INVALID - CONTROL / EVIDENCE")))</x:f>
      </x:c>
      <x:c r="L72" s="25" t="str">
        <x:f>IF(A72="","",IF(K72&lt;&gt;"VALID","BLOCKED",IF(AND(INDEX(EVIDENCE_PACKET!$F$6:$F$205,MATCH(D72,EVIDENCE_PACKET!$A$6:$A$205,0))="OBSERVED",INDEX(EVIDENCE_PACKET!$G$6:$G$205,MATCH(D72,EVIDENCE_PACKET!$A$6:$A$205,0))="CURRENT",INDEX(EVIDENCE_PACKET!$F$6:$F$205,MATCH(E72,EVIDENCE_PACKET!$A$6:$A$205,0))="OBSERVED",INDEX(EVIDENCE_PACKET!$G$6:$G$205,MATCH(E72,EVIDENCE_PACKET!$A$6:$A$205,0))="CURRENT",INDEX(EVIDENCE_PACKET!$F$6:$F$205,MATCH(F72,EVIDENCE_PACKET!$A$6:$A$205,0))="OBSERVED",INDEX(EVIDENCE_PACKET!$G$6:$G$205,MATCH(F72,EVIDENCE_PACKET!$A$6:$A$205,0))="CURRENT",INDEX(EVIDENCE_PACKET!$F$6:$F$205,MATCH(G72,EVIDENCE_PACKET!$A$6:$A$205,0))="OBSERVED",INDEX(EVIDENCE_PACKET!$G$6:$G$205,MATCH(G72,EVIDENCE_PACKET!$A$6:$A$205,0))="CURRENT",INDEX(EVIDENCE_PACKET!$F$6:$F$205,MATCH(H72,EVIDENCE_PACKET!$A$6:$A$205,0))="OBSERVED",INDEX(EVIDENCE_PACKET!$G$6:$G$205,MATCH(H72,EVIDENCE_PACKET!$A$6:$A$205,0))="CURRENT",INDEX(EVIDENCE_PACKET!$F$6:$F$205,MATCH(I72,EVIDENCE_PACKET!$A$6:$A$205,0))="OBSERVED",INDEX(EVIDENCE_PACKET!$G$6:$G$205,MATCH(I72,EVIDENCE_PACKET!$A$6:$A$205,0))="CURRENT"),"READY","UNRESOLVED")))</x:f>
      </x:c>
      <x:c r="M72" s="25" t="str">
        <x:f>IF(A72="","",IF(K72&lt;&gt;"VALID","BLOCKED",INDEX(EVIDENCE_PACKET!$H$6:$H$205,MATCH(D72,EVIDENCE_PACKET!$A$6:$A$205,0))))</x:f>
      </x:c>
      <x:c r="N72" s="25" t="str">
        <x:f>IF(A72="","",IF(K72&lt;&gt;"VALID","BLOCKED",INDEX(EVIDENCE_PACKET!$H$6:$H$205,MATCH(E72,EVIDENCE_PACKET!$A$6:$A$205,0))))</x:f>
      </x:c>
      <x:c r="O72" s="25" t="str">
        <x:f>IF(A72="","",IF(K72&lt;&gt;"VALID","BLOCKED",INDEX(EVIDENCE_PACKET!$H$6:$H$205,MATCH(F72,EVIDENCE_PACKET!$A$6:$A$205,0))))</x:f>
      </x:c>
      <x:c r="P72" s="25" t="str">
        <x:f>IF(A72="","",IF(K72&lt;&gt;"VALID","BLOCKED",INDEX(EVIDENCE_PACKET!$H$6:$H$205,MATCH(G72,EVIDENCE_PACKET!$A$6:$A$205,0))))</x:f>
      </x:c>
      <x:c r="Q72" s="25" t="str">
        <x:f>IF(A72="","",IF(K72&lt;&gt;"VALID","BLOCKED",INDEX(EVIDENCE_PACKET!$H$6:$H$205,MATCH(H72,EVIDENCE_PACKET!$A$6:$A$205,0))))</x:f>
      </x:c>
      <x:c r="R72" s="25" t="str">
        <x:f>IF(A72="","",IF(K72&lt;&gt;"VALID","BLOCKED",INDEX(EVIDENCE_PACKET!$H$6:$H$205,MATCH(I72,EVIDENCE_PACKET!$A$6:$A$205,0))))</x:f>
      </x:c>
      <x:c r="S72" s="25" t="str">
        <x:f>IF(A72="","",IF(K72&lt;&gt;"VALID","BLOCKED",IF(W72&lt;&gt;"SOFTWARE",W72,IF(L72&lt;&gt;"READY","UNRESOLVED",IF(X72="NO","EXCLUDE DIRECT",IF(X72="UNKNOWN","UNRESOLVED",IF(X72="ADJACENT","ADJACENT",IF(Y72="NO","EXCLUDE DIRECT",IF(Y72="UNKNOWN","UNRESOLVED",IF(Y72="MATCH","DIRECT COMPETITOR","CONDITIONAL DIRECT"))))))))))</x:f>
      </x:c>
      <x:c r="T72" s="25" t="str">
        <x:f>IF(A72="","",IF(OR(K72&lt;&gt;"VALID",S72="BLOCKED"),"BLOCKED",IF(AND(OR(S72="DIRECT COMPETITOR",S72="CONDITIONAL DIRECT"),COUNTIFS(CONFLICTS!$B$6:$B$205,A72,CONFLICTS!$H$6:$H$205,"YES",CONFLICTS!$I$6:$I$205,"OPEN",CONFLICTS!$R$6:$R$205,"VALID")&gt;0),"UNRESOLVED",IF(S72="UNRESOLVED","UNRESOLVED","READY"))))</x:f>
      </x:c>
      <x:c r="U72" s="25" t="str">
        <x:f>IF(A72="","",IF(S72="DIRECT COMPETITOR","Do not infer superiority, market share, win rate or customer outcomes.",IF(S72="CONDITIONAL DIRECT","Do not present replacement as like-for-like until partial/conflicting adoption dimensions are resolved.",IF(S72="ADJACENT","Do not promote feature/integration overlap into direct competition.",IF(S72="SUBSTITUTE / ALTERNATIVE","Do not force a service/internal route into a software-only matrix.",IF(S72="INTERMEDIARY / DISCOVERY","Do not infer product substitutability from visibility.","Do not promote authority/reference material into the commercial set."))))))</x:f>
      </x:c>
      <x:c r="V72" s="25" t="str">
        <x:f>IF(A72="","","Reopen when buyer, job, stage, implementation, security/procurement, switching, pricing/contract or sales evidence changes materially.")</x:f>
      </x:c>
      <x:c r="W72" s="25" t="str">
        <x:f>IF(A72="","",IF(C72="SOFTWARE PRODUCT","SOFTWARE",IF(C72="MARKETPLACE / INTERMEDIARY","INTERMEDIARY / DISCOVERY",IF(C72="AUTHORITY / STANDARD","AUTHORITY / REFERENCE","SUBSTITUTE / ALTERNATIVE"))))</x:f>
      </x:c>
      <x:c r="X72" s="25" t="str">
        <x:f>IF(A72="","",IF(OR(M72="NO",N72="NO",O72="NO"),"NO",IF(OR(M72="UNKNOWN",N72="UNKNOWN",O72="UNKNOWN"),"UNKNOWN",IF(AND(M72="MATCH",N72="MATCH",O72="MATCH"),"CORE MATCH","ADJACENT"))))</x:f>
      </x:c>
      <x:c r="Y72" s="25" t="str">
        <x:f>IF(A72="","",IF(OR(P72="NO",Q72="NO",R72="NO"),"NO",IF(OR(P72="UNKNOWN",Q72="UNKNOWN",R72="UNKNOWN"),"UNKNOWN",IF(AND(P72="MATCH",Q72="MATCH",R72="MATCH"),"MATCH","PARTIAL"))))</x:f>
      </x:c>
    </x:row>
    <x:row r="73">
      <x:c r="A73" s="21"/>
      <x:c r="B73" s="21"/>
      <x:c r="C73" s="21"/>
      <x:c r="D73" s="21"/>
      <x:c r="E73" s="21"/>
      <x:c r="F73" s="21"/>
      <x:c r="G73" s="21"/>
      <x:c r="H73" s="21"/>
      <x:c r="I73" s="21"/>
      <x:c r="J73" s="21"/>
      <x:c r="K73" s="25" t="str">
        <x:f>IF(A73="","",IF(COUNTIF($A$6:$A$205,A73)&gt;1,"INVALID - DUPLICATE ID",IF(AND(OR(EXACT(C73,"SOFTWARE PRODUCT"),EXACT(C73,"MARKETPLACE / INTERMEDIARY"),EXACT(C73,"CONSULTANCY / SERVICE"),EXACT(C73,"AUTHORITY / STANDARD"),EXACT(C73,"IN-HOUSE / DO NOTHING")),COUNTIFS(EVIDENCE_PACKET!$A$6:$A$205,D73,EVIDENCE_PACKET!$B$6:$B$205,A73,EVIDENCE_PACKET!$C$6:$C$205,"BUYER",EVIDENCE_PACKET!$Q$6:$Q$205,"VALID")=1,COUNTIFS(EVIDENCE_PACKET!$A$6:$A$205,E73,EVIDENCE_PACKET!$B$6:$B$205,A73,EVIDENCE_PACKET!$C$6:$C$205,"MATERIAL JOB",EVIDENCE_PACKET!$Q$6:$Q$205,"VALID")=1,COUNTIFS(EVIDENCE_PACKET!$A$6:$A$205,F73,EVIDENCE_PACKET!$B$6:$B$205,A73,EVIDENCE_PACKET!$C$6:$C$205,"BUYING STAGE",EVIDENCE_PACKET!$Q$6:$Q$205,"VALID")=1,COUNTIFS(EVIDENCE_PACKET!$A$6:$A$205,G73,EVIDENCE_PACKET!$B$6:$B$205,A73,EVIDENCE_PACKET!$C$6:$C$205,"IMPLEMENTATION",EVIDENCE_PACKET!$Q$6:$Q$205,"VALID")=1,COUNTIFS(EVIDENCE_PACKET!$A$6:$A$205,H73,EVIDENCE_PACKET!$B$6:$B$205,A73,EVIDENCE_PACKET!$C$6:$C$205,"SECURITY / PROCUREMENT",EVIDENCE_PACKET!$Q$6:$Q$205,"VALID")=1,COUNTIFS(EVIDENCE_PACKET!$A$6:$A$205,I73,EVIDENCE_PACKET!$B$6:$B$205,A73,EVIDENCE_PACKET!$C$6:$C$205,"SWITCHING / EXIT",EVIDENCE_PACKET!$Q$6:$Q$205,"VALID")=1,COUNTIF(D73:I73,D73)=1,COUNTIF(D73:I73,E73)=1,COUNTIF(D73:I73,F73)=1,COUNTIF(D73:I73,G73)=1,COUNTIF(D73:I73,H73)=1,COUNTIF(D73:I73,I73)=1,J73&lt;&gt;""),"VALID","INVALID - CONTROL / EVIDENCE")))</x:f>
      </x:c>
      <x:c r="L73" s="25" t="str">
        <x:f>IF(A73="","",IF(K73&lt;&gt;"VALID","BLOCKED",IF(AND(INDEX(EVIDENCE_PACKET!$F$6:$F$205,MATCH(D73,EVIDENCE_PACKET!$A$6:$A$205,0))="OBSERVED",INDEX(EVIDENCE_PACKET!$G$6:$G$205,MATCH(D73,EVIDENCE_PACKET!$A$6:$A$205,0))="CURRENT",INDEX(EVIDENCE_PACKET!$F$6:$F$205,MATCH(E73,EVIDENCE_PACKET!$A$6:$A$205,0))="OBSERVED",INDEX(EVIDENCE_PACKET!$G$6:$G$205,MATCH(E73,EVIDENCE_PACKET!$A$6:$A$205,0))="CURRENT",INDEX(EVIDENCE_PACKET!$F$6:$F$205,MATCH(F73,EVIDENCE_PACKET!$A$6:$A$205,0))="OBSERVED",INDEX(EVIDENCE_PACKET!$G$6:$G$205,MATCH(F73,EVIDENCE_PACKET!$A$6:$A$205,0))="CURRENT",INDEX(EVIDENCE_PACKET!$F$6:$F$205,MATCH(G73,EVIDENCE_PACKET!$A$6:$A$205,0))="OBSERVED",INDEX(EVIDENCE_PACKET!$G$6:$G$205,MATCH(G73,EVIDENCE_PACKET!$A$6:$A$205,0))="CURRENT",INDEX(EVIDENCE_PACKET!$F$6:$F$205,MATCH(H73,EVIDENCE_PACKET!$A$6:$A$205,0))="OBSERVED",INDEX(EVIDENCE_PACKET!$G$6:$G$205,MATCH(H73,EVIDENCE_PACKET!$A$6:$A$205,0))="CURRENT",INDEX(EVIDENCE_PACKET!$F$6:$F$205,MATCH(I73,EVIDENCE_PACKET!$A$6:$A$205,0))="OBSERVED",INDEX(EVIDENCE_PACKET!$G$6:$G$205,MATCH(I73,EVIDENCE_PACKET!$A$6:$A$205,0))="CURRENT"),"READY","UNRESOLVED")))</x:f>
      </x:c>
      <x:c r="M73" s="25" t="str">
        <x:f>IF(A73="","",IF(K73&lt;&gt;"VALID","BLOCKED",INDEX(EVIDENCE_PACKET!$H$6:$H$205,MATCH(D73,EVIDENCE_PACKET!$A$6:$A$205,0))))</x:f>
      </x:c>
      <x:c r="N73" s="25" t="str">
        <x:f>IF(A73="","",IF(K73&lt;&gt;"VALID","BLOCKED",INDEX(EVIDENCE_PACKET!$H$6:$H$205,MATCH(E73,EVIDENCE_PACKET!$A$6:$A$205,0))))</x:f>
      </x:c>
      <x:c r="O73" s="25" t="str">
        <x:f>IF(A73="","",IF(K73&lt;&gt;"VALID","BLOCKED",INDEX(EVIDENCE_PACKET!$H$6:$H$205,MATCH(F73,EVIDENCE_PACKET!$A$6:$A$205,0))))</x:f>
      </x:c>
      <x:c r="P73" s="25" t="str">
        <x:f>IF(A73="","",IF(K73&lt;&gt;"VALID","BLOCKED",INDEX(EVIDENCE_PACKET!$H$6:$H$205,MATCH(G73,EVIDENCE_PACKET!$A$6:$A$205,0))))</x:f>
      </x:c>
      <x:c r="Q73" s="25" t="str">
        <x:f>IF(A73="","",IF(K73&lt;&gt;"VALID","BLOCKED",INDEX(EVIDENCE_PACKET!$H$6:$H$205,MATCH(H73,EVIDENCE_PACKET!$A$6:$A$205,0))))</x:f>
      </x:c>
      <x:c r="R73" s="25" t="str">
        <x:f>IF(A73="","",IF(K73&lt;&gt;"VALID","BLOCKED",INDEX(EVIDENCE_PACKET!$H$6:$H$205,MATCH(I73,EVIDENCE_PACKET!$A$6:$A$205,0))))</x:f>
      </x:c>
      <x:c r="S73" s="25" t="str">
        <x:f>IF(A73="","",IF(K73&lt;&gt;"VALID","BLOCKED",IF(W73&lt;&gt;"SOFTWARE",W73,IF(L73&lt;&gt;"READY","UNRESOLVED",IF(X73="NO","EXCLUDE DIRECT",IF(X73="UNKNOWN","UNRESOLVED",IF(X73="ADJACENT","ADJACENT",IF(Y73="NO","EXCLUDE DIRECT",IF(Y73="UNKNOWN","UNRESOLVED",IF(Y73="MATCH","DIRECT COMPETITOR","CONDITIONAL DIRECT"))))))))))</x:f>
      </x:c>
      <x:c r="T73" s="25" t="str">
        <x:f>IF(A73="","",IF(OR(K73&lt;&gt;"VALID",S73="BLOCKED"),"BLOCKED",IF(AND(OR(S73="DIRECT COMPETITOR",S73="CONDITIONAL DIRECT"),COUNTIFS(CONFLICTS!$B$6:$B$205,A73,CONFLICTS!$H$6:$H$205,"YES",CONFLICTS!$I$6:$I$205,"OPEN",CONFLICTS!$R$6:$R$205,"VALID")&gt;0),"UNRESOLVED",IF(S73="UNRESOLVED","UNRESOLVED","READY"))))</x:f>
      </x:c>
      <x:c r="U73" s="25" t="str">
        <x:f>IF(A73="","",IF(S73="DIRECT COMPETITOR","Do not infer superiority, market share, win rate or customer outcomes.",IF(S73="CONDITIONAL DIRECT","Do not present replacement as like-for-like until partial/conflicting adoption dimensions are resolved.",IF(S73="ADJACENT","Do not promote feature/integration overlap into direct competition.",IF(S73="SUBSTITUTE / ALTERNATIVE","Do not force a service/internal route into a software-only matrix.",IF(S73="INTERMEDIARY / DISCOVERY","Do not infer product substitutability from visibility.","Do not promote authority/reference material into the commercial set."))))))</x:f>
      </x:c>
      <x:c r="V73" s="25" t="str">
        <x:f>IF(A73="","","Reopen when buyer, job, stage, implementation, security/procurement, switching, pricing/contract or sales evidence changes materially.")</x:f>
      </x:c>
      <x:c r="W73" s="25" t="str">
        <x:f>IF(A73="","",IF(C73="SOFTWARE PRODUCT","SOFTWARE",IF(C73="MARKETPLACE / INTERMEDIARY","INTERMEDIARY / DISCOVERY",IF(C73="AUTHORITY / STANDARD","AUTHORITY / REFERENCE","SUBSTITUTE / ALTERNATIVE"))))</x:f>
      </x:c>
      <x:c r="X73" s="25" t="str">
        <x:f>IF(A73="","",IF(OR(M73="NO",N73="NO",O73="NO"),"NO",IF(OR(M73="UNKNOWN",N73="UNKNOWN",O73="UNKNOWN"),"UNKNOWN",IF(AND(M73="MATCH",N73="MATCH",O73="MATCH"),"CORE MATCH","ADJACENT"))))</x:f>
      </x:c>
      <x:c r="Y73" s="25" t="str">
        <x:f>IF(A73="","",IF(OR(P73="NO",Q73="NO",R73="NO"),"NO",IF(OR(P73="UNKNOWN",Q73="UNKNOWN",R73="UNKNOWN"),"UNKNOWN",IF(AND(P73="MATCH",Q73="MATCH",R73="MATCH"),"MATCH","PARTIAL"))))</x:f>
      </x:c>
    </x:row>
    <x:row r="74">
      <x:c r="A74" s="21"/>
      <x:c r="B74" s="21"/>
      <x:c r="C74" s="21"/>
      <x:c r="D74" s="21"/>
      <x:c r="E74" s="21"/>
      <x:c r="F74" s="21"/>
      <x:c r="G74" s="21"/>
      <x:c r="H74" s="21"/>
      <x:c r="I74" s="21"/>
      <x:c r="J74" s="21"/>
      <x:c r="K74" s="25" t="str">
        <x:f>IF(A74="","",IF(COUNTIF($A$6:$A$205,A74)&gt;1,"INVALID - DUPLICATE ID",IF(AND(OR(EXACT(C74,"SOFTWARE PRODUCT"),EXACT(C74,"MARKETPLACE / INTERMEDIARY"),EXACT(C74,"CONSULTANCY / SERVICE"),EXACT(C74,"AUTHORITY / STANDARD"),EXACT(C74,"IN-HOUSE / DO NOTHING")),COUNTIFS(EVIDENCE_PACKET!$A$6:$A$205,D74,EVIDENCE_PACKET!$B$6:$B$205,A74,EVIDENCE_PACKET!$C$6:$C$205,"BUYER",EVIDENCE_PACKET!$Q$6:$Q$205,"VALID")=1,COUNTIFS(EVIDENCE_PACKET!$A$6:$A$205,E74,EVIDENCE_PACKET!$B$6:$B$205,A74,EVIDENCE_PACKET!$C$6:$C$205,"MATERIAL JOB",EVIDENCE_PACKET!$Q$6:$Q$205,"VALID")=1,COUNTIFS(EVIDENCE_PACKET!$A$6:$A$205,F74,EVIDENCE_PACKET!$B$6:$B$205,A74,EVIDENCE_PACKET!$C$6:$C$205,"BUYING STAGE",EVIDENCE_PACKET!$Q$6:$Q$205,"VALID")=1,COUNTIFS(EVIDENCE_PACKET!$A$6:$A$205,G74,EVIDENCE_PACKET!$B$6:$B$205,A74,EVIDENCE_PACKET!$C$6:$C$205,"IMPLEMENTATION",EVIDENCE_PACKET!$Q$6:$Q$205,"VALID")=1,COUNTIFS(EVIDENCE_PACKET!$A$6:$A$205,H74,EVIDENCE_PACKET!$B$6:$B$205,A74,EVIDENCE_PACKET!$C$6:$C$205,"SECURITY / PROCUREMENT",EVIDENCE_PACKET!$Q$6:$Q$205,"VALID")=1,COUNTIFS(EVIDENCE_PACKET!$A$6:$A$205,I74,EVIDENCE_PACKET!$B$6:$B$205,A74,EVIDENCE_PACKET!$C$6:$C$205,"SWITCHING / EXIT",EVIDENCE_PACKET!$Q$6:$Q$205,"VALID")=1,COUNTIF(D74:I74,D74)=1,COUNTIF(D74:I74,E74)=1,COUNTIF(D74:I74,F74)=1,COUNTIF(D74:I74,G74)=1,COUNTIF(D74:I74,H74)=1,COUNTIF(D74:I74,I74)=1,J74&lt;&gt;""),"VALID","INVALID - CONTROL / EVIDENCE")))</x:f>
      </x:c>
      <x:c r="L74" s="25" t="str">
        <x:f>IF(A74="","",IF(K74&lt;&gt;"VALID","BLOCKED",IF(AND(INDEX(EVIDENCE_PACKET!$F$6:$F$205,MATCH(D74,EVIDENCE_PACKET!$A$6:$A$205,0))="OBSERVED",INDEX(EVIDENCE_PACKET!$G$6:$G$205,MATCH(D74,EVIDENCE_PACKET!$A$6:$A$205,0))="CURRENT",INDEX(EVIDENCE_PACKET!$F$6:$F$205,MATCH(E74,EVIDENCE_PACKET!$A$6:$A$205,0))="OBSERVED",INDEX(EVIDENCE_PACKET!$G$6:$G$205,MATCH(E74,EVIDENCE_PACKET!$A$6:$A$205,0))="CURRENT",INDEX(EVIDENCE_PACKET!$F$6:$F$205,MATCH(F74,EVIDENCE_PACKET!$A$6:$A$205,0))="OBSERVED",INDEX(EVIDENCE_PACKET!$G$6:$G$205,MATCH(F74,EVIDENCE_PACKET!$A$6:$A$205,0))="CURRENT",INDEX(EVIDENCE_PACKET!$F$6:$F$205,MATCH(G74,EVIDENCE_PACKET!$A$6:$A$205,0))="OBSERVED",INDEX(EVIDENCE_PACKET!$G$6:$G$205,MATCH(G74,EVIDENCE_PACKET!$A$6:$A$205,0))="CURRENT",INDEX(EVIDENCE_PACKET!$F$6:$F$205,MATCH(H74,EVIDENCE_PACKET!$A$6:$A$205,0))="OBSERVED",INDEX(EVIDENCE_PACKET!$G$6:$G$205,MATCH(H74,EVIDENCE_PACKET!$A$6:$A$205,0))="CURRENT",INDEX(EVIDENCE_PACKET!$F$6:$F$205,MATCH(I74,EVIDENCE_PACKET!$A$6:$A$205,0))="OBSERVED",INDEX(EVIDENCE_PACKET!$G$6:$G$205,MATCH(I74,EVIDENCE_PACKET!$A$6:$A$205,0))="CURRENT"),"READY","UNRESOLVED")))</x:f>
      </x:c>
      <x:c r="M74" s="25" t="str">
        <x:f>IF(A74="","",IF(K74&lt;&gt;"VALID","BLOCKED",INDEX(EVIDENCE_PACKET!$H$6:$H$205,MATCH(D74,EVIDENCE_PACKET!$A$6:$A$205,0))))</x:f>
      </x:c>
      <x:c r="N74" s="25" t="str">
        <x:f>IF(A74="","",IF(K74&lt;&gt;"VALID","BLOCKED",INDEX(EVIDENCE_PACKET!$H$6:$H$205,MATCH(E74,EVIDENCE_PACKET!$A$6:$A$205,0))))</x:f>
      </x:c>
      <x:c r="O74" s="25" t="str">
        <x:f>IF(A74="","",IF(K74&lt;&gt;"VALID","BLOCKED",INDEX(EVIDENCE_PACKET!$H$6:$H$205,MATCH(F74,EVIDENCE_PACKET!$A$6:$A$205,0))))</x:f>
      </x:c>
      <x:c r="P74" s="25" t="str">
        <x:f>IF(A74="","",IF(K74&lt;&gt;"VALID","BLOCKED",INDEX(EVIDENCE_PACKET!$H$6:$H$205,MATCH(G74,EVIDENCE_PACKET!$A$6:$A$205,0))))</x:f>
      </x:c>
      <x:c r="Q74" s="25" t="str">
        <x:f>IF(A74="","",IF(K74&lt;&gt;"VALID","BLOCKED",INDEX(EVIDENCE_PACKET!$H$6:$H$205,MATCH(H74,EVIDENCE_PACKET!$A$6:$A$205,0))))</x:f>
      </x:c>
      <x:c r="R74" s="25" t="str">
        <x:f>IF(A74="","",IF(K74&lt;&gt;"VALID","BLOCKED",INDEX(EVIDENCE_PACKET!$H$6:$H$205,MATCH(I74,EVIDENCE_PACKET!$A$6:$A$205,0))))</x:f>
      </x:c>
      <x:c r="S74" s="25" t="str">
        <x:f>IF(A74="","",IF(K74&lt;&gt;"VALID","BLOCKED",IF(W74&lt;&gt;"SOFTWARE",W74,IF(L74&lt;&gt;"READY","UNRESOLVED",IF(X74="NO","EXCLUDE DIRECT",IF(X74="UNKNOWN","UNRESOLVED",IF(X74="ADJACENT","ADJACENT",IF(Y74="NO","EXCLUDE DIRECT",IF(Y74="UNKNOWN","UNRESOLVED",IF(Y74="MATCH","DIRECT COMPETITOR","CONDITIONAL DIRECT"))))))))))</x:f>
      </x:c>
      <x:c r="T74" s="25" t="str">
        <x:f>IF(A74="","",IF(OR(K74&lt;&gt;"VALID",S74="BLOCKED"),"BLOCKED",IF(AND(OR(S74="DIRECT COMPETITOR",S74="CONDITIONAL DIRECT"),COUNTIFS(CONFLICTS!$B$6:$B$205,A74,CONFLICTS!$H$6:$H$205,"YES",CONFLICTS!$I$6:$I$205,"OPEN",CONFLICTS!$R$6:$R$205,"VALID")&gt;0),"UNRESOLVED",IF(S74="UNRESOLVED","UNRESOLVED","READY"))))</x:f>
      </x:c>
      <x:c r="U74" s="25" t="str">
        <x:f>IF(A74="","",IF(S74="DIRECT COMPETITOR","Do not infer superiority, market share, win rate or customer outcomes.",IF(S74="CONDITIONAL DIRECT","Do not present replacement as like-for-like until partial/conflicting adoption dimensions are resolved.",IF(S74="ADJACENT","Do not promote feature/integration overlap into direct competition.",IF(S74="SUBSTITUTE / ALTERNATIVE","Do not force a service/internal route into a software-only matrix.",IF(S74="INTERMEDIARY / DISCOVERY","Do not infer product substitutability from visibility.","Do not promote authority/reference material into the commercial set."))))))</x:f>
      </x:c>
      <x:c r="V74" s="25" t="str">
        <x:f>IF(A74="","","Reopen when buyer, job, stage, implementation, security/procurement, switching, pricing/contract or sales evidence changes materially.")</x:f>
      </x:c>
      <x:c r="W74" s="25" t="str">
        <x:f>IF(A74="","",IF(C74="SOFTWARE PRODUCT","SOFTWARE",IF(C74="MARKETPLACE / INTERMEDIARY","INTERMEDIARY / DISCOVERY",IF(C74="AUTHORITY / STANDARD","AUTHORITY / REFERENCE","SUBSTITUTE / ALTERNATIVE"))))</x:f>
      </x:c>
      <x:c r="X74" s="25" t="str">
        <x:f>IF(A74="","",IF(OR(M74="NO",N74="NO",O74="NO"),"NO",IF(OR(M74="UNKNOWN",N74="UNKNOWN",O74="UNKNOWN"),"UNKNOWN",IF(AND(M74="MATCH",N74="MATCH",O74="MATCH"),"CORE MATCH","ADJACENT"))))</x:f>
      </x:c>
      <x:c r="Y74" s="25" t="str">
        <x:f>IF(A74="","",IF(OR(P74="NO",Q74="NO",R74="NO"),"NO",IF(OR(P74="UNKNOWN",Q74="UNKNOWN",R74="UNKNOWN"),"UNKNOWN",IF(AND(P74="MATCH",Q74="MATCH",R74="MATCH"),"MATCH","PARTIAL"))))</x:f>
      </x:c>
    </x:row>
    <x:row r="75">
      <x:c r="A75" s="21"/>
      <x:c r="B75" s="21"/>
      <x:c r="C75" s="21"/>
      <x:c r="D75" s="21"/>
      <x:c r="E75" s="21"/>
      <x:c r="F75" s="21"/>
      <x:c r="G75" s="21"/>
      <x:c r="H75" s="21"/>
      <x:c r="I75" s="21"/>
      <x:c r="J75" s="21"/>
      <x:c r="K75" s="25" t="str">
        <x:f>IF(A75="","",IF(COUNTIF($A$6:$A$205,A75)&gt;1,"INVALID - DUPLICATE ID",IF(AND(OR(EXACT(C75,"SOFTWARE PRODUCT"),EXACT(C75,"MARKETPLACE / INTERMEDIARY"),EXACT(C75,"CONSULTANCY / SERVICE"),EXACT(C75,"AUTHORITY / STANDARD"),EXACT(C75,"IN-HOUSE / DO NOTHING")),COUNTIFS(EVIDENCE_PACKET!$A$6:$A$205,D75,EVIDENCE_PACKET!$B$6:$B$205,A75,EVIDENCE_PACKET!$C$6:$C$205,"BUYER",EVIDENCE_PACKET!$Q$6:$Q$205,"VALID")=1,COUNTIFS(EVIDENCE_PACKET!$A$6:$A$205,E75,EVIDENCE_PACKET!$B$6:$B$205,A75,EVIDENCE_PACKET!$C$6:$C$205,"MATERIAL JOB",EVIDENCE_PACKET!$Q$6:$Q$205,"VALID")=1,COUNTIFS(EVIDENCE_PACKET!$A$6:$A$205,F75,EVIDENCE_PACKET!$B$6:$B$205,A75,EVIDENCE_PACKET!$C$6:$C$205,"BUYING STAGE",EVIDENCE_PACKET!$Q$6:$Q$205,"VALID")=1,COUNTIFS(EVIDENCE_PACKET!$A$6:$A$205,G75,EVIDENCE_PACKET!$B$6:$B$205,A75,EVIDENCE_PACKET!$C$6:$C$205,"IMPLEMENTATION",EVIDENCE_PACKET!$Q$6:$Q$205,"VALID")=1,COUNTIFS(EVIDENCE_PACKET!$A$6:$A$205,H75,EVIDENCE_PACKET!$B$6:$B$205,A75,EVIDENCE_PACKET!$C$6:$C$205,"SECURITY / PROCUREMENT",EVIDENCE_PACKET!$Q$6:$Q$205,"VALID")=1,COUNTIFS(EVIDENCE_PACKET!$A$6:$A$205,I75,EVIDENCE_PACKET!$B$6:$B$205,A75,EVIDENCE_PACKET!$C$6:$C$205,"SWITCHING / EXIT",EVIDENCE_PACKET!$Q$6:$Q$205,"VALID")=1,COUNTIF(D75:I75,D75)=1,COUNTIF(D75:I75,E75)=1,COUNTIF(D75:I75,F75)=1,COUNTIF(D75:I75,G75)=1,COUNTIF(D75:I75,H75)=1,COUNTIF(D75:I75,I75)=1,J75&lt;&gt;""),"VALID","INVALID - CONTROL / EVIDENCE")))</x:f>
      </x:c>
      <x:c r="L75" s="25" t="str">
        <x:f>IF(A75="","",IF(K75&lt;&gt;"VALID","BLOCKED",IF(AND(INDEX(EVIDENCE_PACKET!$F$6:$F$205,MATCH(D75,EVIDENCE_PACKET!$A$6:$A$205,0))="OBSERVED",INDEX(EVIDENCE_PACKET!$G$6:$G$205,MATCH(D75,EVIDENCE_PACKET!$A$6:$A$205,0))="CURRENT",INDEX(EVIDENCE_PACKET!$F$6:$F$205,MATCH(E75,EVIDENCE_PACKET!$A$6:$A$205,0))="OBSERVED",INDEX(EVIDENCE_PACKET!$G$6:$G$205,MATCH(E75,EVIDENCE_PACKET!$A$6:$A$205,0))="CURRENT",INDEX(EVIDENCE_PACKET!$F$6:$F$205,MATCH(F75,EVIDENCE_PACKET!$A$6:$A$205,0))="OBSERVED",INDEX(EVIDENCE_PACKET!$G$6:$G$205,MATCH(F75,EVIDENCE_PACKET!$A$6:$A$205,0))="CURRENT",INDEX(EVIDENCE_PACKET!$F$6:$F$205,MATCH(G75,EVIDENCE_PACKET!$A$6:$A$205,0))="OBSERVED",INDEX(EVIDENCE_PACKET!$G$6:$G$205,MATCH(G75,EVIDENCE_PACKET!$A$6:$A$205,0))="CURRENT",INDEX(EVIDENCE_PACKET!$F$6:$F$205,MATCH(H75,EVIDENCE_PACKET!$A$6:$A$205,0))="OBSERVED",INDEX(EVIDENCE_PACKET!$G$6:$G$205,MATCH(H75,EVIDENCE_PACKET!$A$6:$A$205,0))="CURRENT",INDEX(EVIDENCE_PACKET!$F$6:$F$205,MATCH(I75,EVIDENCE_PACKET!$A$6:$A$205,0))="OBSERVED",INDEX(EVIDENCE_PACKET!$G$6:$G$205,MATCH(I75,EVIDENCE_PACKET!$A$6:$A$205,0))="CURRENT"),"READY","UNRESOLVED")))</x:f>
      </x:c>
      <x:c r="M75" s="25" t="str">
        <x:f>IF(A75="","",IF(K75&lt;&gt;"VALID","BLOCKED",INDEX(EVIDENCE_PACKET!$H$6:$H$205,MATCH(D75,EVIDENCE_PACKET!$A$6:$A$205,0))))</x:f>
      </x:c>
      <x:c r="N75" s="25" t="str">
        <x:f>IF(A75="","",IF(K75&lt;&gt;"VALID","BLOCKED",INDEX(EVIDENCE_PACKET!$H$6:$H$205,MATCH(E75,EVIDENCE_PACKET!$A$6:$A$205,0))))</x:f>
      </x:c>
      <x:c r="O75" s="25" t="str">
        <x:f>IF(A75="","",IF(K75&lt;&gt;"VALID","BLOCKED",INDEX(EVIDENCE_PACKET!$H$6:$H$205,MATCH(F75,EVIDENCE_PACKET!$A$6:$A$205,0))))</x:f>
      </x:c>
      <x:c r="P75" s="25" t="str">
        <x:f>IF(A75="","",IF(K75&lt;&gt;"VALID","BLOCKED",INDEX(EVIDENCE_PACKET!$H$6:$H$205,MATCH(G75,EVIDENCE_PACKET!$A$6:$A$205,0))))</x:f>
      </x:c>
      <x:c r="Q75" s="25" t="str">
        <x:f>IF(A75="","",IF(K75&lt;&gt;"VALID","BLOCKED",INDEX(EVIDENCE_PACKET!$H$6:$H$205,MATCH(H75,EVIDENCE_PACKET!$A$6:$A$205,0))))</x:f>
      </x:c>
      <x:c r="R75" s="25" t="str">
        <x:f>IF(A75="","",IF(K75&lt;&gt;"VALID","BLOCKED",INDEX(EVIDENCE_PACKET!$H$6:$H$205,MATCH(I75,EVIDENCE_PACKET!$A$6:$A$205,0))))</x:f>
      </x:c>
      <x:c r="S75" s="25" t="str">
        <x:f>IF(A75="","",IF(K75&lt;&gt;"VALID","BLOCKED",IF(W75&lt;&gt;"SOFTWARE",W75,IF(L75&lt;&gt;"READY","UNRESOLVED",IF(X75="NO","EXCLUDE DIRECT",IF(X75="UNKNOWN","UNRESOLVED",IF(X75="ADJACENT","ADJACENT",IF(Y75="NO","EXCLUDE DIRECT",IF(Y75="UNKNOWN","UNRESOLVED",IF(Y75="MATCH","DIRECT COMPETITOR","CONDITIONAL DIRECT"))))))))))</x:f>
      </x:c>
      <x:c r="T75" s="25" t="str">
        <x:f>IF(A75="","",IF(OR(K75&lt;&gt;"VALID",S75="BLOCKED"),"BLOCKED",IF(AND(OR(S75="DIRECT COMPETITOR",S75="CONDITIONAL DIRECT"),COUNTIFS(CONFLICTS!$B$6:$B$205,A75,CONFLICTS!$H$6:$H$205,"YES",CONFLICTS!$I$6:$I$205,"OPEN",CONFLICTS!$R$6:$R$205,"VALID")&gt;0),"UNRESOLVED",IF(S75="UNRESOLVED","UNRESOLVED","READY"))))</x:f>
      </x:c>
      <x:c r="U75" s="25" t="str">
        <x:f>IF(A75="","",IF(S75="DIRECT COMPETITOR","Do not infer superiority, market share, win rate or customer outcomes.",IF(S75="CONDITIONAL DIRECT","Do not present replacement as like-for-like until partial/conflicting adoption dimensions are resolved.",IF(S75="ADJACENT","Do not promote feature/integration overlap into direct competition.",IF(S75="SUBSTITUTE / ALTERNATIVE","Do not force a service/internal route into a software-only matrix.",IF(S75="INTERMEDIARY / DISCOVERY","Do not infer product substitutability from visibility.","Do not promote authority/reference material into the commercial set."))))))</x:f>
      </x:c>
      <x:c r="V75" s="25" t="str">
        <x:f>IF(A75="","","Reopen when buyer, job, stage, implementation, security/procurement, switching, pricing/contract or sales evidence changes materially.")</x:f>
      </x:c>
      <x:c r="W75" s="25" t="str">
        <x:f>IF(A75="","",IF(C75="SOFTWARE PRODUCT","SOFTWARE",IF(C75="MARKETPLACE / INTERMEDIARY","INTERMEDIARY / DISCOVERY",IF(C75="AUTHORITY / STANDARD","AUTHORITY / REFERENCE","SUBSTITUTE / ALTERNATIVE"))))</x:f>
      </x:c>
      <x:c r="X75" s="25" t="str">
        <x:f>IF(A75="","",IF(OR(M75="NO",N75="NO",O75="NO"),"NO",IF(OR(M75="UNKNOWN",N75="UNKNOWN",O75="UNKNOWN"),"UNKNOWN",IF(AND(M75="MATCH",N75="MATCH",O75="MATCH"),"CORE MATCH","ADJACENT"))))</x:f>
      </x:c>
      <x:c r="Y75" s="25" t="str">
        <x:f>IF(A75="","",IF(OR(P75="NO",Q75="NO",R75="NO"),"NO",IF(OR(P75="UNKNOWN",Q75="UNKNOWN",R75="UNKNOWN"),"UNKNOWN",IF(AND(P75="MATCH",Q75="MATCH",R75="MATCH"),"MATCH","PARTIAL"))))</x:f>
      </x:c>
    </x:row>
    <x:row r="76">
      <x:c r="A76" s="21"/>
      <x:c r="B76" s="21"/>
      <x:c r="C76" s="21"/>
      <x:c r="D76" s="21"/>
      <x:c r="E76" s="21"/>
      <x:c r="F76" s="21"/>
      <x:c r="G76" s="21"/>
      <x:c r="H76" s="21"/>
      <x:c r="I76" s="21"/>
      <x:c r="J76" s="21"/>
      <x:c r="K76" s="25" t="str">
        <x:f>IF(A76="","",IF(COUNTIF($A$6:$A$205,A76)&gt;1,"INVALID - DUPLICATE ID",IF(AND(OR(EXACT(C76,"SOFTWARE PRODUCT"),EXACT(C76,"MARKETPLACE / INTERMEDIARY"),EXACT(C76,"CONSULTANCY / SERVICE"),EXACT(C76,"AUTHORITY / STANDARD"),EXACT(C76,"IN-HOUSE / DO NOTHING")),COUNTIFS(EVIDENCE_PACKET!$A$6:$A$205,D76,EVIDENCE_PACKET!$B$6:$B$205,A76,EVIDENCE_PACKET!$C$6:$C$205,"BUYER",EVIDENCE_PACKET!$Q$6:$Q$205,"VALID")=1,COUNTIFS(EVIDENCE_PACKET!$A$6:$A$205,E76,EVIDENCE_PACKET!$B$6:$B$205,A76,EVIDENCE_PACKET!$C$6:$C$205,"MATERIAL JOB",EVIDENCE_PACKET!$Q$6:$Q$205,"VALID")=1,COUNTIFS(EVIDENCE_PACKET!$A$6:$A$205,F76,EVIDENCE_PACKET!$B$6:$B$205,A76,EVIDENCE_PACKET!$C$6:$C$205,"BUYING STAGE",EVIDENCE_PACKET!$Q$6:$Q$205,"VALID")=1,COUNTIFS(EVIDENCE_PACKET!$A$6:$A$205,G76,EVIDENCE_PACKET!$B$6:$B$205,A76,EVIDENCE_PACKET!$C$6:$C$205,"IMPLEMENTATION",EVIDENCE_PACKET!$Q$6:$Q$205,"VALID")=1,COUNTIFS(EVIDENCE_PACKET!$A$6:$A$205,H76,EVIDENCE_PACKET!$B$6:$B$205,A76,EVIDENCE_PACKET!$C$6:$C$205,"SECURITY / PROCUREMENT",EVIDENCE_PACKET!$Q$6:$Q$205,"VALID")=1,COUNTIFS(EVIDENCE_PACKET!$A$6:$A$205,I76,EVIDENCE_PACKET!$B$6:$B$205,A76,EVIDENCE_PACKET!$C$6:$C$205,"SWITCHING / EXIT",EVIDENCE_PACKET!$Q$6:$Q$205,"VALID")=1,COUNTIF(D76:I76,D76)=1,COUNTIF(D76:I76,E76)=1,COUNTIF(D76:I76,F76)=1,COUNTIF(D76:I76,G76)=1,COUNTIF(D76:I76,H76)=1,COUNTIF(D76:I76,I76)=1,J76&lt;&gt;""),"VALID","INVALID - CONTROL / EVIDENCE")))</x:f>
      </x:c>
      <x:c r="L76" s="25" t="str">
        <x:f>IF(A76="","",IF(K76&lt;&gt;"VALID","BLOCKED",IF(AND(INDEX(EVIDENCE_PACKET!$F$6:$F$205,MATCH(D76,EVIDENCE_PACKET!$A$6:$A$205,0))="OBSERVED",INDEX(EVIDENCE_PACKET!$G$6:$G$205,MATCH(D76,EVIDENCE_PACKET!$A$6:$A$205,0))="CURRENT",INDEX(EVIDENCE_PACKET!$F$6:$F$205,MATCH(E76,EVIDENCE_PACKET!$A$6:$A$205,0))="OBSERVED",INDEX(EVIDENCE_PACKET!$G$6:$G$205,MATCH(E76,EVIDENCE_PACKET!$A$6:$A$205,0))="CURRENT",INDEX(EVIDENCE_PACKET!$F$6:$F$205,MATCH(F76,EVIDENCE_PACKET!$A$6:$A$205,0))="OBSERVED",INDEX(EVIDENCE_PACKET!$G$6:$G$205,MATCH(F76,EVIDENCE_PACKET!$A$6:$A$205,0))="CURRENT",INDEX(EVIDENCE_PACKET!$F$6:$F$205,MATCH(G76,EVIDENCE_PACKET!$A$6:$A$205,0))="OBSERVED",INDEX(EVIDENCE_PACKET!$G$6:$G$205,MATCH(G76,EVIDENCE_PACKET!$A$6:$A$205,0))="CURRENT",INDEX(EVIDENCE_PACKET!$F$6:$F$205,MATCH(H76,EVIDENCE_PACKET!$A$6:$A$205,0))="OBSERVED",INDEX(EVIDENCE_PACKET!$G$6:$G$205,MATCH(H76,EVIDENCE_PACKET!$A$6:$A$205,0))="CURRENT",INDEX(EVIDENCE_PACKET!$F$6:$F$205,MATCH(I76,EVIDENCE_PACKET!$A$6:$A$205,0))="OBSERVED",INDEX(EVIDENCE_PACKET!$G$6:$G$205,MATCH(I76,EVIDENCE_PACKET!$A$6:$A$205,0))="CURRENT"),"READY","UNRESOLVED")))</x:f>
      </x:c>
      <x:c r="M76" s="25" t="str">
        <x:f>IF(A76="","",IF(K76&lt;&gt;"VALID","BLOCKED",INDEX(EVIDENCE_PACKET!$H$6:$H$205,MATCH(D76,EVIDENCE_PACKET!$A$6:$A$205,0))))</x:f>
      </x:c>
      <x:c r="N76" s="25" t="str">
        <x:f>IF(A76="","",IF(K76&lt;&gt;"VALID","BLOCKED",INDEX(EVIDENCE_PACKET!$H$6:$H$205,MATCH(E76,EVIDENCE_PACKET!$A$6:$A$205,0))))</x:f>
      </x:c>
      <x:c r="O76" s="25" t="str">
        <x:f>IF(A76="","",IF(K76&lt;&gt;"VALID","BLOCKED",INDEX(EVIDENCE_PACKET!$H$6:$H$205,MATCH(F76,EVIDENCE_PACKET!$A$6:$A$205,0))))</x:f>
      </x:c>
      <x:c r="P76" s="25" t="str">
        <x:f>IF(A76="","",IF(K76&lt;&gt;"VALID","BLOCKED",INDEX(EVIDENCE_PACKET!$H$6:$H$205,MATCH(G76,EVIDENCE_PACKET!$A$6:$A$205,0))))</x:f>
      </x:c>
      <x:c r="Q76" s="25" t="str">
        <x:f>IF(A76="","",IF(K76&lt;&gt;"VALID","BLOCKED",INDEX(EVIDENCE_PACKET!$H$6:$H$205,MATCH(H76,EVIDENCE_PACKET!$A$6:$A$205,0))))</x:f>
      </x:c>
      <x:c r="R76" s="25" t="str">
        <x:f>IF(A76="","",IF(K76&lt;&gt;"VALID","BLOCKED",INDEX(EVIDENCE_PACKET!$H$6:$H$205,MATCH(I76,EVIDENCE_PACKET!$A$6:$A$205,0))))</x:f>
      </x:c>
      <x:c r="S76" s="25" t="str">
        <x:f>IF(A76="","",IF(K76&lt;&gt;"VALID","BLOCKED",IF(W76&lt;&gt;"SOFTWARE",W76,IF(L76&lt;&gt;"READY","UNRESOLVED",IF(X76="NO","EXCLUDE DIRECT",IF(X76="UNKNOWN","UNRESOLVED",IF(X76="ADJACENT","ADJACENT",IF(Y76="NO","EXCLUDE DIRECT",IF(Y76="UNKNOWN","UNRESOLVED",IF(Y76="MATCH","DIRECT COMPETITOR","CONDITIONAL DIRECT"))))))))))</x:f>
      </x:c>
      <x:c r="T76" s="25" t="str">
        <x:f>IF(A76="","",IF(OR(K76&lt;&gt;"VALID",S76="BLOCKED"),"BLOCKED",IF(AND(OR(S76="DIRECT COMPETITOR",S76="CONDITIONAL DIRECT"),COUNTIFS(CONFLICTS!$B$6:$B$205,A76,CONFLICTS!$H$6:$H$205,"YES",CONFLICTS!$I$6:$I$205,"OPEN",CONFLICTS!$R$6:$R$205,"VALID")&gt;0),"UNRESOLVED",IF(S76="UNRESOLVED","UNRESOLVED","READY"))))</x:f>
      </x:c>
      <x:c r="U76" s="25" t="str">
        <x:f>IF(A76="","",IF(S76="DIRECT COMPETITOR","Do not infer superiority, market share, win rate or customer outcomes.",IF(S76="CONDITIONAL DIRECT","Do not present replacement as like-for-like until partial/conflicting adoption dimensions are resolved.",IF(S76="ADJACENT","Do not promote feature/integration overlap into direct competition.",IF(S76="SUBSTITUTE / ALTERNATIVE","Do not force a service/internal route into a software-only matrix.",IF(S76="INTERMEDIARY / DISCOVERY","Do not infer product substitutability from visibility.","Do not promote authority/reference material into the commercial set."))))))</x:f>
      </x:c>
      <x:c r="V76" s="25" t="str">
        <x:f>IF(A76="","","Reopen when buyer, job, stage, implementation, security/procurement, switching, pricing/contract or sales evidence changes materially.")</x:f>
      </x:c>
      <x:c r="W76" s="25" t="str">
        <x:f>IF(A76="","",IF(C76="SOFTWARE PRODUCT","SOFTWARE",IF(C76="MARKETPLACE / INTERMEDIARY","INTERMEDIARY / DISCOVERY",IF(C76="AUTHORITY / STANDARD","AUTHORITY / REFERENCE","SUBSTITUTE / ALTERNATIVE"))))</x:f>
      </x:c>
      <x:c r="X76" s="25" t="str">
        <x:f>IF(A76="","",IF(OR(M76="NO",N76="NO",O76="NO"),"NO",IF(OR(M76="UNKNOWN",N76="UNKNOWN",O76="UNKNOWN"),"UNKNOWN",IF(AND(M76="MATCH",N76="MATCH",O76="MATCH"),"CORE MATCH","ADJACENT"))))</x:f>
      </x:c>
      <x:c r="Y76" s="25" t="str">
        <x:f>IF(A76="","",IF(OR(P76="NO",Q76="NO",R76="NO"),"NO",IF(OR(P76="UNKNOWN",Q76="UNKNOWN",R76="UNKNOWN"),"UNKNOWN",IF(AND(P76="MATCH",Q76="MATCH",R76="MATCH"),"MATCH","PARTIAL"))))</x:f>
      </x:c>
    </x:row>
    <x:row r="77">
      <x:c r="A77" s="21"/>
      <x:c r="B77" s="21"/>
      <x:c r="C77" s="21"/>
      <x:c r="D77" s="21"/>
      <x:c r="E77" s="21"/>
      <x:c r="F77" s="21"/>
      <x:c r="G77" s="21"/>
      <x:c r="H77" s="21"/>
      <x:c r="I77" s="21"/>
      <x:c r="J77" s="21"/>
      <x:c r="K77" s="25" t="str">
        <x:f>IF(A77="","",IF(COUNTIF($A$6:$A$205,A77)&gt;1,"INVALID - DUPLICATE ID",IF(AND(OR(EXACT(C77,"SOFTWARE PRODUCT"),EXACT(C77,"MARKETPLACE / INTERMEDIARY"),EXACT(C77,"CONSULTANCY / SERVICE"),EXACT(C77,"AUTHORITY / STANDARD"),EXACT(C77,"IN-HOUSE / DO NOTHING")),COUNTIFS(EVIDENCE_PACKET!$A$6:$A$205,D77,EVIDENCE_PACKET!$B$6:$B$205,A77,EVIDENCE_PACKET!$C$6:$C$205,"BUYER",EVIDENCE_PACKET!$Q$6:$Q$205,"VALID")=1,COUNTIFS(EVIDENCE_PACKET!$A$6:$A$205,E77,EVIDENCE_PACKET!$B$6:$B$205,A77,EVIDENCE_PACKET!$C$6:$C$205,"MATERIAL JOB",EVIDENCE_PACKET!$Q$6:$Q$205,"VALID")=1,COUNTIFS(EVIDENCE_PACKET!$A$6:$A$205,F77,EVIDENCE_PACKET!$B$6:$B$205,A77,EVIDENCE_PACKET!$C$6:$C$205,"BUYING STAGE",EVIDENCE_PACKET!$Q$6:$Q$205,"VALID")=1,COUNTIFS(EVIDENCE_PACKET!$A$6:$A$205,G77,EVIDENCE_PACKET!$B$6:$B$205,A77,EVIDENCE_PACKET!$C$6:$C$205,"IMPLEMENTATION",EVIDENCE_PACKET!$Q$6:$Q$205,"VALID")=1,COUNTIFS(EVIDENCE_PACKET!$A$6:$A$205,H77,EVIDENCE_PACKET!$B$6:$B$205,A77,EVIDENCE_PACKET!$C$6:$C$205,"SECURITY / PROCUREMENT",EVIDENCE_PACKET!$Q$6:$Q$205,"VALID")=1,COUNTIFS(EVIDENCE_PACKET!$A$6:$A$205,I77,EVIDENCE_PACKET!$B$6:$B$205,A77,EVIDENCE_PACKET!$C$6:$C$205,"SWITCHING / EXIT",EVIDENCE_PACKET!$Q$6:$Q$205,"VALID")=1,COUNTIF(D77:I77,D77)=1,COUNTIF(D77:I77,E77)=1,COUNTIF(D77:I77,F77)=1,COUNTIF(D77:I77,G77)=1,COUNTIF(D77:I77,H77)=1,COUNTIF(D77:I77,I77)=1,J77&lt;&gt;""),"VALID","INVALID - CONTROL / EVIDENCE")))</x:f>
      </x:c>
      <x:c r="L77" s="25" t="str">
        <x:f>IF(A77="","",IF(K77&lt;&gt;"VALID","BLOCKED",IF(AND(INDEX(EVIDENCE_PACKET!$F$6:$F$205,MATCH(D77,EVIDENCE_PACKET!$A$6:$A$205,0))="OBSERVED",INDEX(EVIDENCE_PACKET!$G$6:$G$205,MATCH(D77,EVIDENCE_PACKET!$A$6:$A$205,0))="CURRENT",INDEX(EVIDENCE_PACKET!$F$6:$F$205,MATCH(E77,EVIDENCE_PACKET!$A$6:$A$205,0))="OBSERVED",INDEX(EVIDENCE_PACKET!$G$6:$G$205,MATCH(E77,EVIDENCE_PACKET!$A$6:$A$205,0))="CURRENT",INDEX(EVIDENCE_PACKET!$F$6:$F$205,MATCH(F77,EVIDENCE_PACKET!$A$6:$A$205,0))="OBSERVED",INDEX(EVIDENCE_PACKET!$G$6:$G$205,MATCH(F77,EVIDENCE_PACKET!$A$6:$A$205,0))="CURRENT",INDEX(EVIDENCE_PACKET!$F$6:$F$205,MATCH(G77,EVIDENCE_PACKET!$A$6:$A$205,0))="OBSERVED",INDEX(EVIDENCE_PACKET!$G$6:$G$205,MATCH(G77,EVIDENCE_PACKET!$A$6:$A$205,0))="CURRENT",INDEX(EVIDENCE_PACKET!$F$6:$F$205,MATCH(H77,EVIDENCE_PACKET!$A$6:$A$205,0))="OBSERVED",INDEX(EVIDENCE_PACKET!$G$6:$G$205,MATCH(H77,EVIDENCE_PACKET!$A$6:$A$205,0))="CURRENT",INDEX(EVIDENCE_PACKET!$F$6:$F$205,MATCH(I77,EVIDENCE_PACKET!$A$6:$A$205,0))="OBSERVED",INDEX(EVIDENCE_PACKET!$G$6:$G$205,MATCH(I77,EVIDENCE_PACKET!$A$6:$A$205,0))="CURRENT"),"READY","UNRESOLVED")))</x:f>
      </x:c>
      <x:c r="M77" s="25" t="str">
        <x:f>IF(A77="","",IF(K77&lt;&gt;"VALID","BLOCKED",INDEX(EVIDENCE_PACKET!$H$6:$H$205,MATCH(D77,EVIDENCE_PACKET!$A$6:$A$205,0))))</x:f>
      </x:c>
      <x:c r="N77" s="25" t="str">
        <x:f>IF(A77="","",IF(K77&lt;&gt;"VALID","BLOCKED",INDEX(EVIDENCE_PACKET!$H$6:$H$205,MATCH(E77,EVIDENCE_PACKET!$A$6:$A$205,0))))</x:f>
      </x:c>
      <x:c r="O77" s="25" t="str">
        <x:f>IF(A77="","",IF(K77&lt;&gt;"VALID","BLOCKED",INDEX(EVIDENCE_PACKET!$H$6:$H$205,MATCH(F77,EVIDENCE_PACKET!$A$6:$A$205,0))))</x:f>
      </x:c>
      <x:c r="P77" s="25" t="str">
        <x:f>IF(A77="","",IF(K77&lt;&gt;"VALID","BLOCKED",INDEX(EVIDENCE_PACKET!$H$6:$H$205,MATCH(G77,EVIDENCE_PACKET!$A$6:$A$205,0))))</x:f>
      </x:c>
      <x:c r="Q77" s="25" t="str">
        <x:f>IF(A77="","",IF(K77&lt;&gt;"VALID","BLOCKED",INDEX(EVIDENCE_PACKET!$H$6:$H$205,MATCH(H77,EVIDENCE_PACKET!$A$6:$A$205,0))))</x:f>
      </x:c>
      <x:c r="R77" s="25" t="str">
        <x:f>IF(A77="","",IF(K77&lt;&gt;"VALID","BLOCKED",INDEX(EVIDENCE_PACKET!$H$6:$H$205,MATCH(I77,EVIDENCE_PACKET!$A$6:$A$205,0))))</x:f>
      </x:c>
      <x:c r="S77" s="25" t="str">
        <x:f>IF(A77="","",IF(K77&lt;&gt;"VALID","BLOCKED",IF(W77&lt;&gt;"SOFTWARE",W77,IF(L77&lt;&gt;"READY","UNRESOLVED",IF(X77="NO","EXCLUDE DIRECT",IF(X77="UNKNOWN","UNRESOLVED",IF(X77="ADJACENT","ADJACENT",IF(Y77="NO","EXCLUDE DIRECT",IF(Y77="UNKNOWN","UNRESOLVED",IF(Y77="MATCH","DIRECT COMPETITOR","CONDITIONAL DIRECT"))))))))))</x:f>
      </x:c>
      <x:c r="T77" s="25" t="str">
        <x:f>IF(A77="","",IF(OR(K77&lt;&gt;"VALID",S77="BLOCKED"),"BLOCKED",IF(AND(OR(S77="DIRECT COMPETITOR",S77="CONDITIONAL DIRECT"),COUNTIFS(CONFLICTS!$B$6:$B$205,A77,CONFLICTS!$H$6:$H$205,"YES",CONFLICTS!$I$6:$I$205,"OPEN",CONFLICTS!$R$6:$R$205,"VALID")&gt;0),"UNRESOLVED",IF(S77="UNRESOLVED","UNRESOLVED","READY"))))</x:f>
      </x:c>
      <x:c r="U77" s="25" t="str">
        <x:f>IF(A77="","",IF(S77="DIRECT COMPETITOR","Do not infer superiority, market share, win rate or customer outcomes.",IF(S77="CONDITIONAL DIRECT","Do not present replacement as like-for-like until partial/conflicting adoption dimensions are resolved.",IF(S77="ADJACENT","Do not promote feature/integration overlap into direct competition.",IF(S77="SUBSTITUTE / ALTERNATIVE","Do not force a service/internal route into a software-only matrix.",IF(S77="INTERMEDIARY / DISCOVERY","Do not infer product substitutability from visibility.","Do not promote authority/reference material into the commercial set."))))))</x:f>
      </x:c>
      <x:c r="V77" s="25" t="str">
        <x:f>IF(A77="","","Reopen when buyer, job, stage, implementation, security/procurement, switching, pricing/contract or sales evidence changes materially.")</x:f>
      </x:c>
      <x:c r="W77" s="25" t="str">
        <x:f>IF(A77="","",IF(C77="SOFTWARE PRODUCT","SOFTWARE",IF(C77="MARKETPLACE / INTERMEDIARY","INTERMEDIARY / DISCOVERY",IF(C77="AUTHORITY / STANDARD","AUTHORITY / REFERENCE","SUBSTITUTE / ALTERNATIVE"))))</x:f>
      </x:c>
      <x:c r="X77" s="25" t="str">
        <x:f>IF(A77="","",IF(OR(M77="NO",N77="NO",O77="NO"),"NO",IF(OR(M77="UNKNOWN",N77="UNKNOWN",O77="UNKNOWN"),"UNKNOWN",IF(AND(M77="MATCH",N77="MATCH",O77="MATCH"),"CORE MATCH","ADJACENT"))))</x:f>
      </x:c>
      <x:c r="Y77" s="25" t="str">
        <x:f>IF(A77="","",IF(OR(P77="NO",Q77="NO",R77="NO"),"NO",IF(OR(P77="UNKNOWN",Q77="UNKNOWN",R77="UNKNOWN"),"UNKNOWN",IF(AND(P77="MATCH",Q77="MATCH",R77="MATCH"),"MATCH","PARTIAL"))))</x:f>
      </x:c>
    </x:row>
    <x:row r="78">
      <x:c r="A78" s="21"/>
      <x:c r="B78" s="21"/>
      <x:c r="C78" s="21"/>
      <x:c r="D78" s="21"/>
      <x:c r="E78" s="21"/>
      <x:c r="F78" s="21"/>
      <x:c r="G78" s="21"/>
      <x:c r="H78" s="21"/>
      <x:c r="I78" s="21"/>
      <x:c r="J78" s="21"/>
      <x:c r="K78" s="25" t="str">
        <x:f>IF(A78="","",IF(COUNTIF($A$6:$A$205,A78)&gt;1,"INVALID - DUPLICATE ID",IF(AND(OR(EXACT(C78,"SOFTWARE PRODUCT"),EXACT(C78,"MARKETPLACE / INTERMEDIARY"),EXACT(C78,"CONSULTANCY / SERVICE"),EXACT(C78,"AUTHORITY / STANDARD"),EXACT(C78,"IN-HOUSE / DO NOTHING")),COUNTIFS(EVIDENCE_PACKET!$A$6:$A$205,D78,EVIDENCE_PACKET!$B$6:$B$205,A78,EVIDENCE_PACKET!$C$6:$C$205,"BUYER",EVIDENCE_PACKET!$Q$6:$Q$205,"VALID")=1,COUNTIFS(EVIDENCE_PACKET!$A$6:$A$205,E78,EVIDENCE_PACKET!$B$6:$B$205,A78,EVIDENCE_PACKET!$C$6:$C$205,"MATERIAL JOB",EVIDENCE_PACKET!$Q$6:$Q$205,"VALID")=1,COUNTIFS(EVIDENCE_PACKET!$A$6:$A$205,F78,EVIDENCE_PACKET!$B$6:$B$205,A78,EVIDENCE_PACKET!$C$6:$C$205,"BUYING STAGE",EVIDENCE_PACKET!$Q$6:$Q$205,"VALID")=1,COUNTIFS(EVIDENCE_PACKET!$A$6:$A$205,G78,EVIDENCE_PACKET!$B$6:$B$205,A78,EVIDENCE_PACKET!$C$6:$C$205,"IMPLEMENTATION",EVIDENCE_PACKET!$Q$6:$Q$205,"VALID")=1,COUNTIFS(EVIDENCE_PACKET!$A$6:$A$205,H78,EVIDENCE_PACKET!$B$6:$B$205,A78,EVIDENCE_PACKET!$C$6:$C$205,"SECURITY / PROCUREMENT",EVIDENCE_PACKET!$Q$6:$Q$205,"VALID")=1,COUNTIFS(EVIDENCE_PACKET!$A$6:$A$205,I78,EVIDENCE_PACKET!$B$6:$B$205,A78,EVIDENCE_PACKET!$C$6:$C$205,"SWITCHING / EXIT",EVIDENCE_PACKET!$Q$6:$Q$205,"VALID")=1,COUNTIF(D78:I78,D78)=1,COUNTIF(D78:I78,E78)=1,COUNTIF(D78:I78,F78)=1,COUNTIF(D78:I78,G78)=1,COUNTIF(D78:I78,H78)=1,COUNTIF(D78:I78,I78)=1,J78&lt;&gt;""),"VALID","INVALID - CONTROL / EVIDENCE")))</x:f>
      </x:c>
      <x:c r="L78" s="25" t="str">
        <x:f>IF(A78="","",IF(K78&lt;&gt;"VALID","BLOCKED",IF(AND(INDEX(EVIDENCE_PACKET!$F$6:$F$205,MATCH(D78,EVIDENCE_PACKET!$A$6:$A$205,0))="OBSERVED",INDEX(EVIDENCE_PACKET!$G$6:$G$205,MATCH(D78,EVIDENCE_PACKET!$A$6:$A$205,0))="CURRENT",INDEX(EVIDENCE_PACKET!$F$6:$F$205,MATCH(E78,EVIDENCE_PACKET!$A$6:$A$205,0))="OBSERVED",INDEX(EVIDENCE_PACKET!$G$6:$G$205,MATCH(E78,EVIDENCE_PACKET!$A$6:$A$205,0))="CURRENT",INDEX(EVIDENCE_PACKET!$F$6:$F$205,MATCH(F78,EVIDENCE_PACKET!$A$6:$A$205,0))="OBSERVED",INDEX(EVIDENCE_PACKET!$G$6:$G$205,MATCH(F78,EVIDENCE_PACKET!$A$6:$A$205,0))="CURRENT",INDEX(EVIDENCE_PACKET!$F$6:$F$205,MATCH(G78,EVIDENCE_PACKET!$A$6:$A$205,0))="OBSERVED",INDEX(EVIDENCE_PACKET!$G$6:$G$205,MATCH(G78,EVIDENCE_PACKET!$A$6:$A$205,0))="CURRENT",INDEX(EVIDENCE_PACKET!$F$6:$F$205,MATCH(H78,EVIDENCE_PACKET!$A$6:$A$205,0))="OBSERVED",INDEX(EVIDENCE_PACKET!$G$6:$G$205,MATCH(H78,EVIDENCE_PACKET!$A$6:$A$205,0))="CURRENT",INDEX(EVIDENCE_PACKET!$F$6:$F$205,MATCH(I78,EVIDENCE_PACKET!$A$6:$A$205,0))="OBSERVED",INDEX(EVIDENCE_PACKET!$G$6:$G$205,MATCH(I78,EVIDENCE_PACKET!$A$6:$A$205,0))="CURRENT"),"READY","UNRESOLVED")))</x:f>
      </x:c>
      <x:c r="M78" s="25" t="str">
        <x:f>IF(A78="","",IF(K78&lt;&gt;"VALID","BLOCKED",INDEX(EVIDENCE_PACKET!$H$6:$H$205,MATCH(D78,EVIDENCE_PACKET!$A$6:$A$205,0))))</x:f>
      </x:c>
      <x:c r="N78" s="25" t="str">
        <x:f>IF(A78="","",IF(K78&lt;&gt;"VALID","BLOCKED",INDEX(EVIDENCE_PACKET!$H$6:$H$205,MATCH(E78,EVIDENCE_PACKET!$A$6:$A$205,0))))</x:f>
      </x:c>
      <x:c r="O78" s="25" t="str">
        <x:f>IF(A78="","",IF(K78&lt;&gt;"VALID","BLOCKED",INDEX(EVIDENCE_PACKET!$H$6:$H$205,MATCH(F78,EVIDENCE_PACKET!$A$6:$A$205,0))))</x:f>
      </x:c>
      <x:c r="P78" s="25" t="str">
        <x:f>IF(A78="","",IF(K78&lt;&gt;"VALID","BLOCKED",INDEX(EVIDENCE_PACKET!$H$6:$H$205,MATCH(G78,EVIDENCE_PACKET!$A$6:$A$205,0))))</x:f>
      </x:c>
      <x:c r="Q78" s="25" t="str">
        <x:f>IF(A78="","",IF(K78&lt;&gt;"VALID","BLOCKED",INDEX(EVIDENCE_PACKET!$H$6:$H$205,MATCH(H78,EVIDENCE_PACKET!$A$6:$A$205,0))))</x:f>
      </x:c>
      <x:c r="R78" s="25" t="str">
        <x:f>IF(A78="","",IF(K78&lt;&gt;"VALID","BLOCKED",INDEX(EVIDENCE_PACKET!$H$6:$H$205,MATCH(I78,EVIDENCE_PACKET!$A$6:$A$205,0))))</x:f>
      </x:c>
      <x:c r="S78" s="25" t="str">
        <x:f>IF(A78="","",IF(K78&lt;&gt;"VALID","BLOCKED",IF(W78&lt;&gt;"SOFTWARE",W78,IF(L78&lt;&gt;"READY","UNRESOLVED",IF(X78="NO","EXCLUDE DIRECT",IF(X78="UNKNOWN","UNRESOLVED",IF(X78="ADJACENT","ADJACENT",IF(Y78="NO","EXCLUDE DIRECT",IF(Y78="UNKNOWN","UNRESOLVED",IF(Y78="MATCH","DIRECT COMPETITOR","CONDITIONAL DIRECT"))))))))))</x:f>
      </x:c>
      <x:c r="T78" s="25" t="str">
        <x:f>IF(A78="","",IF(OR(K78&lt;&gt;"VALID",S78="BLOCKED"),"BLOCKED",IF(AND(OR(S78="DIRECT COMPETITOR",S78="CONDITIONAL DIRECT"),COUNTIFS(CONFLICTS!$B$6:$B$205,A78,CONFLICTS!$H$6:$H$205,"YES",CONFLICTS!$I$6:$I$205,"OPEN",CONFLICTS!$R$6:$R$205,"VALID")&gt;0),"UNRESOLVED",IF(S78="UNRESOLVED","UNRESOLVED","READY"))))</x:f>
      </x:c>
      <x:c r="U78" s="25" t="str">
        <x:f>IF(A78="","",IF(S78="DIRECT COMPETITOR","Do not infer superiority, market share, win rate or customer outcomes.",IF(S78="CONDITIONAL DIRECT","Do not present replacement as like-for-like until partial/conflicting adoption dimensions are resolved.",IF(S78="ADJACENT","Do not promote feature/integration overlap into direct competition.",IF(S78="SUBSTITUTE / ALTERNATIVE","Do not force a service/internal route into a software-only matrix.",IF(S78="INTERMEDIARY / DISCOVERY","Do not infer product substitutability from visibility.","Do not promote authority/reference material into the commercial set."))))))</x:f>
      </x:c>
      <x:c r="V78" s="25" t="str">
        <x:f>IF(A78="","","Reopen when buyer, job, stage, implementation, security/procurement, switching, pricing/contract or sales evidence changes materially.")</x:f>
      </x:c>
      <x:c r="W78" s="25" t="str">
        <x:f>IF(A78="","",IF(C78="SOFTWARE PRODUCT","SOFTWARE",IF(C78="MARKETPLACE / INTERMEDIARY","INTERMEDIARY / DISCOVERY",IF(C78="AUTHORITY / STANDARD","AUTHORITY / REFERENCE","SUBSTITUTE / ALTERNATIVE"))))</x:f>
      </x:c>
      <x:c r="X78" s="25" t="str">
        <x:f>IF(A78="","",IF(OR(M78="NO",N78="NO",O78="NO"),"NO",IF(OR(M78="UNKNOWN",N78="UNKNOWN",O78="UNKNOWN"),"UNKNOWN",IF(AND(M78="MATCH",N78="MATCH",O78="MATCH"),"CORE MATCH","ADJACENT"))))</x:f>
      </x:c>
      <x:c r="Y78" s="25" t="str">
        <x:f>IF(A78="","",IF(OR(P78="NO",Q78="NO",R78="NO"),"NO",IF(OR(P78="UNKNOWN",Q78="UNKNOWN",R78="UNKNOWN"),"UNKNOWN",IF(AND(P78="MATCH",Q78="MATCH",R78="MATCH"),"MATCH","PARTIAL"))))</x:f>
      </x:c>
    </x:row>
    <x:row r="79">
      <x:c r="A79" s="21"/>
      <x:c r="B79" s="21"/>
      <x:c r="C79" s="21"/>
      <x:c r="D79" s="21"/>
      <x:c r="E79" s="21"/>
      <x:c r="F79" s="21"/>
      <x:c r="G79" s="21"/>
      <x:c r="H79" s="21"/>
      <x:c r="I79" s="21"/>
      <x:c r="J79" s="21"/>
      <x:c r="K79" s="25" t="str">
        <x:f>IF(A79="","",IF(COUNTIF($A$6:$A$205,A79)&gt;1,"INVALID - DUPLICATE ID",IF(AND(OR(EXACT(C79,"SOFTWARE PRODUCT"),EXACT(C79,"MARKETPLACE / INTERMEDIARY"),EXACT(C79,"CONSULTANCY / SERVICE"),EXACT(C79,"AUTHORITY / STANDARD"),EXACT(C79,"IN-HOUSE / DO NOTHING")),COUNTIFS(EVIDENCE_PACKET!$A$6:$A$205,D79,EVIDENCE_PACKET!$B$6:$B$205,A79,EVIDENCE_PACKET!$C$6:$C$205,"BUYER",EVIDENCE_PACKET!$Q$6:$Q$205,"VALID")=1,COUNTIFS(EVIDENCE_PACKET!$A$6:$A$205,E79,EVIDENCE_PACKET!$B$6:$B$205,A79,EVIDENCE_PACKET!$C$6:$C$205,"MATERIAL JOB",EVIDENCE_PACKET!$Q$6:$Q$205,"VALID")=1,COUNTIFS(EVIDENCE_PACKET!$A$6:$A$205,F79,EVIDENCE_PACKET!$B$6:$B$205,A79,EVIDENCE_PACKET!$C$6:$C$205,"BUYING STAGE",EVIDENCE_PACKET!$Q$6:$Q$205,"VALID")=1,COUNTIFS(EVIDENCE_PACKET!$A$6:$A$205,G79,EVIDENCE_PACKET!$B$6:$B$205,A79,EVIDENCE_PACKET!$C$6:$C$205,"IMPLEMENTATION",EVIDENCE_PACKET!$Q$6:$Q$205,"VALID")=1,COUNTIFS(EVIDENCE_PACKET!$A$6:$A$205,H79,EVIDENCE_PACKET!$B$6:$B$205,A79,EVIDENCE_PACKET!$C$6:$C$205,"SECURITY / PROCUREMENT",EVIDENCE_PACKET!$Q$6:$Q$205,"VALID")=1,COUNTIFS(EVIDENCE_PACKET!$A$6:$A$205,I79,EVIDENCE_PACKET!$B$6:$B$205,A79,EVIDENCE_PACKET!$C$6:$C$205,"SWITCHING / EXIT",EVIDENCE_PACKET!$Q$6:$Q$205,"VALID")=1,COUNTIF(D79:I79,D79)=1,COUNTIF(D79:I79,E79)=1,COUNTIF(D79:I79,F79)=1,COUNTIF(D79:I79,G79)=1,COUNTIF(D79:I79,H79)=1,COUNTIF(D79:I79,I79)=1,J79&lt;&gt;""),"VALID","INVALID - CONTROL / EVIDENCE")))</x:f>
      </x:c>
      <x:c r="L79" s="25" t="str">
        <x:f>IF(A79="","",IF(K79&lt;&gt;"VALID","BLOCKED",IF(AND(INDEX(EVIDENCE_PACKET!$F$6:$F$205,MATCH(D79,EVIDENCE_PACKET!$A$6:$A$205,0))="OBSERVED",INDEX(EVIDENCE_PACKET!$G$6:$G$205,MATCH(D79,EVIDENCE_PACKET!$A$6:$A$205,0))="CURRENT",INDEX(EVIDENCE_PACKET!$F$6:$F$205,MATCH(E79,EVIDENCE_PACKET!$A$6:$A$205,0))="OBSERVED",INDEX(EVIDENCE_PACKET!$G$6:$G$205,MATCH(E79,EVIDENCE_PACKET!$A$6:$A$205,0))="CURRENT",INDEX(EVIDENCE_PACKET!$F$6:$F$205,MATCH(F79,EVIDENCE_PACKET!$A$6:$A$205,0))="OBSERVED",INDEX(EVIDENCE_PACKET!$G$6:$G$205,MATCH(F79,EVIDENCE_PACKET!$A$6:$A$205,0))="CURRENT",INDEX(EVIDENCE_PACKET!$F$6:$F$205,MATCH(G79,EVIDENCE_PACKET!$A$6:$A$205,0))="OBSERVED",INDEX(EVIDENCE_PACKET!$G$6:$G$205,MATCH(G79,EVIDENCE_PACKET!$A$6:$A$205,0))="CURRENT",INDEX(EVIDENCE_PACKET!$F$6:$F$205,MATCH(H79,EVIDENCE_PACKET!$A$6:$A$205,0))="OBSERVED",INDEX(EVIDENCE_PACKET!$G$6:$G$205,MATCH(H79,EVIDENCE_PACKET!$A$6:$A$205,0))="CURRENT",INDEX(EVIDENCE_PACKET!$F$6:$F$205,MATCH(I79,EVIDENCE_PACKET!$A$6:$A$205,0))="OBSERVED",INDEX(EVIDENCE_PACKET!$G$6:$G$205,MATCH(I79,EVIDENCE_PACKET!$A$6:$A$205,0))="CURRENT"),"READY","UNRESOLVED")))</x:f>
      </x:c>
      <x:c r="M79" s="25" t="str">
        <x:f>IF(A79="","",IF(K79&lt;&gt;"VALID","BLOCKED",INDEX(EVIDENCE_PACKET!$H$6:$H$205,MATCH(D79,EVIDENCE_PACKET!$A$6:$A$205,0))))</x:f>
      </x:c>
      <x:c r="N79" s="25" t="str">
        <x:f>IF(A79="","",IF(K79&lt;&gt;"VALID","BLOCKED",INDEX(EVIDENCE_PACKET!$H$6:$H$205,MATCH(E79,EVIDENCE_PACKET!$A$6:$A$205,0))))</x:f>
      </x:c>
      <x:c r="O79" s="25" t="str">
        <x:f>IF(A79="","",IF(K79&lt;&gt;"VALID","BLOCKED",INDEX(EVIDENCE_PACKET!$H$6:$H$205,MATCH(F79,EVIDENCE_PACKET!$A$6:$A$205,0))))</x:f>
      </x:c>
      <x:c r="P79" s="25" t="str">
        <x:f>IF(A79="","",IF(K79&lt;&gt;"VALID","BLOCKED",INDEX(EVIDENCE_PACKET!$H$6:$H$205,MATCH(G79,EVIDENCE_PACKET!$A$6:$A$205,0))))</x:f>
      </x:c>
      <x:c r="Q79" s="25" t="str">
        <x:f>IF(A79="","",IF(K79&lt;&gt;"VALID","BLOCKED",INDEX(EVIDENCE_PACKET!$H$6:$H$205,MATCH(H79,EVIDENCE_PACKET!$A$6:$A$205,0))))</x:f>
      </x:c>
      <x:c r="R79" s="25" t="str">
        <x:f>IF(A79="","",IF(K79&lt;&gt;"VALID","BLOCKED",INDEX(EVIDENCE_PACKET!$H$6:$H$205,MATCH(I79,EVIDENCE_PACKET!$A$6:$A$205,0))))</x:f>
      </x:c>
      <x:c r="S79" s="25" t="str">
        <x:f>IF(A79="","",IF(K79&lt;&gt;"VALID","BLOCKED",IF(W79&lt;&gt;"SOFTWARE",W79,IF(L79&lt;&gt;"READY","UNRESOLVED",IF(X79="NO","EXCLUDE DIRECT",IF(X79="UNKNOWN","UNRESOLVED",IF(X79="ADJACENT","ADJACENT",IF(Y79="NO","EXCLUDE DIRECT",IF(Y79="UNKNOWN","UNRESOLVED",IF(Y79="MATCH","DIRECT COMPETITOR","CONDITIONAL DIRECT"))))))))))</x:f>
      </x:c>
      <x:c r="T79" s="25" t="str">
        <x:f>IF(A79="","",IF(OR(K79&lt;&gt;"VALID",S79="BLOCKED"),"BLOCKED",IF(AND(OR(S79="DIRECT COMPETITOR",S79="CONDITIONAL DIRECT"),COUNTIFS(CONFLICTS!$B$6:$B$205,A79,CONFLICTS!$H$6:$H$205,"YES",CONFLICTS!$I$6:$I$205,"OPEN",CONFLICTS!$R$6:$R$205,"VALID")&gt;0),"UNRESOLVED",IF(S79="UNRESOLVED","UNRESOLVED","READY"))))</x:f>
      </x:c>
      <x:c r="U79" s="25" t="str">
        <x:f>IF(A79="","",IF(S79="DIRECT COMPETITOR","Do not infer superiority, market share, win rate or customer outcomes.",IF(S79="CONDITIONAL DIRECT","Do not present replacement as like-for-like until partial/conflicting adoption dimensions are resolved.",IF(S79="ADJACENT","Do not promote feature/integration overlap into direct competition.",IF(S79="SUBSTITUTE / ALTERNATIVE","Do not force a service/internal route into a software-only matrix.",IF(S79="INTERMEDIARY / DISCOVERY","Do not infer product substitutability from visibility.","Do not promote authority/reference material into the commercial set."))))))</x:f>
      </x:c>
      <x:c r="V79" s="25" t="str">
        <x:f>IF(A79="","","Reopen when buyer, job, stage, implementation, security/procurement, switching, pricing/contract or sales evidence changes materially.")</x:f>
      </x:c>
      <x:c r="W79" s="25" t="str">
        <x:f>IF(A79="","",IF(C79="SOFTWARE PRODUCT","SOFTWARE",IF(C79="MARKETPLACE / INTERMEDIARY","INTERMEDIARY / DISCOVERY",IF(C79="AUTHORITY / STANDARD","AUTHORITY / REFERENCE","SUBSTITUTE / ALTERNATIVE"))))</x:f>
      </x:c>
      <x:c r="X79" s="25" t="str">
        <x:f>IF(A79="","",IF(OR(M79="NO",N79="NO",O79="NO"),"NO",IF(OR(M79="UNKNOWN",N79="UNKNOWN",O79="UNKNOWN"),"UNKNOWN",IF(AND(M79="MATCH",N79="MATCH",O79="MATCH"),"CORE MATCH","ADJACENT"))))</x:f>
      </x:c>
      <x:c r="Y79" s="25" t="str">
        <x:f>IF(A79="","",IF(OR(P79="NO",Q79="NO",R79="NO"),"NO",IF(OR(P79="UNKNOWN",Q79="UNKNOWN",R79="UNKNOWN"),"UNKNOWN",IF(AND(P79="MATCH",Q79="MATCH",R79="MATCH"),"MATCH","PARTIAL"))))</x:f>
      </x:c>
    </x:row>
    <x:row r="80">
      <x:c r="A80" s="21"/>
      <x:c r="B80" s="21"/>
      <x:c r="C80" s="21"/>
      <x:c r="D80" s="21"/>
      <x:c r="E80" s="21"/>
      <x:c r="F80" s="21"/>
      <x:c r="G80" s="21"/>
      <x:c r="H80" s="21"/>
      <x:c r="I80" s="21"/>
      <x:c r="J80" s="21"/>
      <x:c r="K80" s="25" t="str">
        <x:f>IF(A80="","",IF(COUNTIF($A$6:$A$205,A80)&gt;1,"INVALID - DUPLICATE ID",IF(AND(OR(EXACT(C80,"SOFTWARE PRODUCT"),EXACT(C80,"MARKETPLACE / INTERMEDIARY"),EXACT(C80,"CONSULTANCY / SERVICE"),EXACT(C80,"AUTHORITY / STANDARD"),EXACT(C80,"IN-HOUSE / DO NOTHING")),COUNTIFS(EVIDENCE_PACKET!$A$6:$A$205,D80,EVIDENCE_PACKET!$B$6:$B$205,A80,EVIDENCE_PACKET!$C$6:$C$205,"BUYER",EVIDENCE_PACKET!$Q$6:$Q$205,"VALID")=1,COUNTIFS(EVIDENCE_PACKET!$A$6:$A$205,E80,EVIDENCE_PACKET!$B$6:$B$205,A80,EVIDENCE_PACKET!$C$6:$C$205,"MATERIAL JOB",EVIDENCE_PACKET!$Q$6:$Q$205,"VALID")=1,COUNTIFS(EVIDENCE_PACKET!$A$6:$A$205,F80,EVIDENCE_PACKET!$B$6:$B$205,A80,EVIDENCE_PACKET!$C$6:$C$205,"BUYING STAGE",EVIDENCE_PACKET!$Q$6:$Q$205,"VALID")=1,COUNTIFS(EVIDENCE_PACKET!$A$6:$A$205,G80,EVIDENCE_PACKET!$B$6:$B$205,A80,EVIDENCE_PACKET!$C$6:$C$205,"IMPLEMENTATION",EVIDENCE_PACKET!$Q$6:$Q$205,"VALID")=1,COUNTIFS(EVIDENCE_PACKET!$A$6:$A$205,H80,EVIDENCE_PACKET!$B$6:$B$205,A80,EVIDENCE_PACKET!$C$6:$C$205,"SECURITY / PROCUREMENT",EVIDENCE_PACKET!$Q$6:$Q$205,"VALID")=1,COUNTIFS(EVIDENCE_PACKET!$A$6:$A$205,I80,EVIDENCE_PACKET!$B$6:$B$205,A80,EVIDENCE_PACKET!$C$6:$C$205,"SWITCHING / EXIT",EVIDENCE_PACKET!$Q$6:$Q$205,"VALID")=1,COUNTIF(D80:I80,D80)=1,COUNTIF(D80:I80,E80)=1,COUNTIF(D80:I80,F80)=1,COUNTIF(D80:I80,G80)=1,COUNTIF(D80:I80,H80)=1,COUNTIF(D80:I80,I80)=1,J80&lt;&gt;""),"VALID","INVALID - CONTROL / EVIDENCE")))</x:f>
      </x:c>
      <x:c r="L80" s="25" t="str">
        <x:f>IF(A80="","",IF(K80&lt;&gt;"VALID","BLOCKED",IF(AND(INDEX(EVIDENCE_PACKET!$F$6:$F$205,MATCH(D80,EVIDENCE_PACKET!$A$6:$A$205,0))="OBSERVED",INDEX(EVIDENCE_PACKET!$G$6:$G$205,MATCH(D80,EVIDENCE_PACKET!$A$6:$A$205,0))="CURRENT",INDEX(EVIDENCE_PACKET!$F$6:$F$205,MATCH(E80,EVIDENCE_PACKET!$A$6:$A$205,0))="OBSERVED",INDEX(EVIDENCE_PACKET!$G$6:$G$205,MATCH(E80,EVIDENCE_PACKET!$A$6:$A$205,0))="CURRENT",INDEX(EVIDENCE_PACKET!$F$6:$F$205,MATCH(F80,EVIDENCE_PACKET!$A$6:$A$205,0))="OBSERVED",INDEX(EVIDENCE_PACKET!$G$6:$G$205,MATCH(F80,EVIDENCE_PACKET!$A$6:$A$205,0))="CURRENT",INDEX(EVIDENCE_PACKET!$F$6:$F$205,MATCH(G80,EVIDENCE_PACKET!$A$6:$A$205,0))="OBSERVED",INDEX(EVIDENCE_PACKET!$G$6:$G$205,MATCH(G80,EVIDENCE_PACKET!$A$6:$A$205,0))="CURRENT",INDEX(EVIDENCE_PACKET!$F$6:$F$205,MATCH(H80,EVIDENCE_PACKET!$A$6:$A$205,0))="OBSERVED",INDEX(EVIDENCE_PACKET!$G$6:$G$205,MATCH(H80,EVIDENCE_PACKET!$A$6:$A$205,0))="CURRENT",INDEX(EVIDENCE_PACKET!$F$6:$F$205,MATCH(I80,EVIDENCE_PACKET!$A$6:$A$205,0))="OBSERVED",INDEX(EVIDENCE_PACKET!$G$6:$G$205,MATCH(I80,EVIDENCE_PACKET!$A$6:$A$205,0))="CURRENT"),"READY","UNRESOLVED")))</x:f>
      </x:c>
      <x:c r="M80" s="25" t="str">
        <x:f>IF(A80="","",IF(K80&lt;&gt;"VALID","BLOCKED",INDEX(EVIDENCE_PACKET!$H$6:$H$205,MATCH(D80,EVIDENCE_PACKET!$A$6:$A$205,0))))</x:f>
      </x:c>
      <x:c r="N80" s="25" t="str">
        <x:f>IF(A80="","",IF(K80&lt;&gt;"VALID","BLOCKED",INDEX(EVIDENCE_PACKET!$H$6:$H$205,MATCH(E80,EVIDENCE_PACKET!$A$6:$A$205,0))))</x:f>
      </x:c>
      <x:c r="O80" s="25" t="str">
        <x:f>IF(A80="","",IF(K80&lt;&gt;"VALID","BLOCKED",INDEX(EVIDENCE_PACKET!$H$6:$H$205,MATCH(F80,EVIDENCE_PACKET!$A$6:$A$205,0))))</x:f>
      </x:c>
      <x:c r="P80" s="25" t="str">
        <x:f>IF(A80="","",IF(K80&lt;&gt;"VALID","BLOCKED",INDEX(EVIDENCE_PACKET!$H$6:$H$205,MATCH(G80,EVIDENCE_PACKET!$A$6:$A$205,0))))</x:f>
      </x:c>
      <x:c r="Q80" s="25" t="str">
        <x:f>IF(A80="","",IF(K80&lt;&gt;"VALID","BLOCKED",INDEX(EVIDENCE_PACKET!$H$6:$H$205,MATCH(H80,EVIDENCE_PACKET!$A$6:$A$205,0))))</x:f>
      </x:c>
      <x:c r="R80" s="25" t="str">
        <x:f>IF(A80="","",IF(K80&lt;&gt;"VALID","BLOCKED",INDEX(EVIDENCE_PACKET!$H$6:$H$205,MATCH(I80,EVIDENCE_PACKET!$A$6:$A$205,0))))</x:f>
      </x:c>
      <x:c r="S80" s="25" t="str">
        <x:f>IF(A80="","",IF(K80&lt;&gt;"VALID","BLOCKED",IF(W80&lt;&gt;"SOFTWARE",W80,IF(L80&lt;&gt;"READY","UNRESOLVED",IF(X80="NO","EXCLUDE DIRECT",IF(X80="UNKNOWN","UNRESOLVED",IF(X80="ADJACENT","ADJACENT",IF(Y80="NO","EXCLUDE DIRECT",IF(Y80="UNKNOWN","UNRESOLVED",IF(Y80="MATCH","DIRECT COMPETITOR","CONDITIONAL DIRECT"))))))))))</x:f>
      </x:c>
      <x:c r="T80" s="25" t="str">
        <x:f>IF(A80="","",IF(OR(K80&lt;&gt;"VALID",S80="BLOCKED"),"BLOCKED",IF(AND(OR(S80="DIRECT COMPETITOR",S80="CONDITIONAL DIRECT"),COUNTIFS(CONFLICTS!$B$6:$B$205,A80,CONFLICTS!$H$6:$H$205,"YES",CONFLICTS!$I$6:$I$205,"OPEN",CONFLICTS!$R$6:$R$205,"VALID")&gt;0),"UNRESOLVED",IF(S80="UNRESOLVED","UNRESOLVED","READY"))))</x:f>
      </x:c>
      <x:c r="U80" s="25" t="str">
        <x:f>IF(A80="","",IF(S80="DIRECT COMPETITOR","Do not infer superiority, market share, win rate or customer outcomes.",IF(S80="CONDITIONAL DIRECT","Do not present replacement as like-for-like until partial/conflicting adoption dimensions are resolved.",IF(S80="ADJACENT","Do not promote feature/integration overlap into direct competition.",IF(S80="SUBSTITUTE / ALTERNATIVE","Do not force a service/internal route into a software-only matrix.",IF(S80="INTERMEDIARY / DISCOVERY","Do not infer product substitutability from visibility.","Do not promote authority/reference material into the commercial set."))))))</x:f>
      </x:c>
      <x:c r="V80" s="25" t="str">
        <x:f>IF(A80="","","Reopen when buyer, job, stage, implementation, security/procurement, switching, pricing/contract or sales evidence changes materially.")</x:f>
      </x:c>
      <x:c r="W80" s="25" t="str">
        <x:f>IF(A80="","",IF(C80="SOFTWARE PRODUCT","SOFTWARE",IF(C80="MARKETPLACE / INTERMEDIARY","INTERMEDIARY / DISCOVERY",IF(C80="AUTHORITY / STANDARD","AUTHORITY / REFERENCE","SUBSTITUTE / ALTERNATIVE"))))</x:f>
      </x:c>
      <x:c r="X80" s="25" t="str">
        <x:f>IF(A80="","",IF(OR(M80="NO",N80="NO",O80="NO"),"NO",IF(OR(M80="UNKNOWN",N80="UNKNOWN",O80="UNKNOWN"),"UNKNOWN",IF(AND(M80="MATCH",N80="MATCH",O80="MATCH"),"CORE MATCH","ADJACENT"))))</x:f>
      </x:c>
      <x:c r="Y80" s="25" t="str">
        <x:f>IF(A80="","",IF(OR(P80="NO",Q80="NO",R80="NO"),"NO",IF(OR(P80="UNKNOWN",Q80="UNKNOWN",R80="UNKNOWN"),"UNKNOWN",IF(AND(P80="MATCH",Q80="MATCH",R80="MATCH"),"MATCH","PARTIAL"))))</x:f>
      </x:c>
    </x:row>
    <x:row r="81">
      <x:c r="A81" s="21"/>
      <x:c r="B81" s="21"/>
      <x:c r="C81" s="21"/>
      <x:c r="D81" s="21"/>
      <x:c r="E81" s="21"/>
      <x:c r="F81" s="21"/>
      <x:c r="G81" s="21"/>
      <x:c r="H81" s="21"/>
      <x:c r="I81" s="21"/>
      <x:c r="J81" s="21"/>
      <x:c r="K81" s="25" t="str">
        <x:f>IF(A81="","",IF(COUNTIF($A$6:$A$205,A81)&gt;1,"INVALID - DUPLICATE ID",IF(AND(OR(EXACT(C81,"SOFTWARE PRODUCT"),EXACT(C81,"MARKETPLACE / INTERMEDIARY"),EXACT(C81,"CONSULTANCY / SERVICE"),EXACT(C81,"AUTHORITY / STANDARD"),EXACT(C81,"IN-HOUSE / DO NOTHING")),COUNTIFS(EVIDENCE_PACKET!$A$6:$A$205,D81,EVIDENCE_PACKET!$B$6:$B$205,A81,EVIDENCE_PACKET!$C$6:$C$205,"BUYER",EVIDENCE_PACKET!$Q$6:$Q$205,"VALID")=1,COUNTIFS(EVIDENCE_PACKET!$A$6:$A$205,E81,EVIDENCE_PACKET!$B$6:$B$205,A81,EVIDENCE_PACKET!$C$6:$C$205,"MATERIAL JOB",EVIDENCE_PACKET!$Q$6:$Q$205,"VALID")=1,COUNTIFS(EVIDENCE_PACKET!$A$6:$A$205,F81,EVIDENCE_PACKET!$B$6:$B$205,A81,EVIDENCE_PACKET!$C$6:$C$205,"BUYING STAGE",EVIDENCE_PACKET!$Q$6:$Q$205,"VALID")=1,COUNTIFS(EVIDENCE_PACKET!$A$6:$A$205,G81,EVIDENCE_PACKET!$B$6:$B$205,A81,EVIDENCE_PACKET!$C$6:$C$205,"IMPLEMENTATION",EVIDENCE_PACKET!$Q$6:$Q$205,"VALID")=1,COUNTIFS(EVIDENCE_PACKET!$A$6:$A$205,H81,EVIDENCE_PACKET!$B$6:$B$205,A81,EVIDENCE_PACKET!$C$6:$C$205,"SECURITY / PROCUREMENT",EVIDENCE_PACKET!$Q$6:$Q$205,"VALID")=1,COUNTIFS(EVIDENCE_PACKET!$A$6:$A$205,I81,EVIDENCE_PACKET!$B$6:$B$205,A81,EVIDENCE_PACKET!$C$6:$C$205,"SWITCHING / EXIT",EVIDENCE_PACKET!$Q$6:$Q$205,"VALID")=1,COUNTIF(D81:I81,D81)=1,COUNTIF(D81:I81,E81)=1,COUNTIF(D81:I81,F81)=1,COUNTIF(D81:I81,G81)=1,COUNTIF(D81:I81,H81)=1,COUNTIF(D81:I81,I81)=1,J81&lt;&gt;""),"VALID","INVALID - CONTROL / EVIDENCE")))</x:f>
      </x:c>
      <x:c r="L81" s="25" t="str">
        <x:f>IF(A81="","",IF(K81&lt;&gt;"VALID","BLOCKED",IF(AND(INDEX(EVIDENCE_PACKET!$F$6:$F$205,MATCH(D81,EVIDENCE_PACKET!$A$6:$A$205,0))="OBSERVED",INDEX(EVIDENCE_PACKET!$G$6:$G$205,MATCH(D81,EVIDENCE_PACKET!$A$6:$A$205,0))="CURRENT",INDEX(EVIDENCE_PACKET!$F$6:$F$205,MATCH(E81,EVIDENCE_PACKET!$A$6:$A$205,0))="OBSERVED",INDEX(EVIDENCE_PACKET!$G$6:$G$205,MATCH(E81,EVIDENCE_PACKET!$A$6:$A$205,0))="CURRENT",INDEX(EVIDENCE_PACKET!$F$6:$F$205,MATCH(F81,EVIDENCE_PACKET!$A$6:$A$205,0))="OBSERVED",INDEX(EVIDENCE_PACKET!$G$6:$G$205,MATCH(F81,EVIDENCE_PACKET!$A$6:$A$205,0))="CURRENT",INDEX(EVIDENCE_PACKET!$F$6:$F$205,MATCH(G81,EVIDENCE_PACKET!$A$6:$A$205,0))="OBSERVED",INDEX(EVIDENCE_PACKET!$G$6:$G$205,MATCH(G81,EVIDENCE_PACKET!$A$6:$A$205,0))="CURRENT",INDEX(EVIDENCE_PACKET!$F$6:$F$205,MATCH(H81,EVIDENCE_PACKET!$A$6:$A$205,0))="OBSERVED",INDEX(EVIDENCE_PACKET!$G$6:$G$205,MATCH(H81,EVIDENCE_PACKET!$A$6:$A$205,0))="CURRENT",INDEX(EVIDENCE_PACKET!$F$6:$F$205,MATCH(I81,EVIDENCE_PACKET!$A$6:$A$205,0))="OBSERVED",INDEX(EVIDENCE_PACKET!$G$6:$G$205,MATCH(I81,EVIDENCE_PACKET!$A$6:$A$205,0))="CURRENT"),"READY","UNRESOLVED")))</x:f>
      </x:c>
      <x:c r="M81" s="25" t="str">
        <x:f>IF(A81="","",IF(K81&lt;&gt;"VALID","BLOCKED",INDEX(EVIDENCE_PACKET!$H$6:$H$205,MATCH(D81,EVIDENCE_PACKET!$A$6:$A$205,0))))</x:f>
      </x:c>
      <x:c r="N81" s="25" t="str">
        <x:f>IF(A81="","",IF(K81&lt;&gt;"VALID","BLOCKED",INDEX(EVIDENCE_PACKET!$H$6:$H$205,MATCH(E81,EVIDENCE_PACKET!$A$6:$A$205,0))))</x:f>
      </x:c>
      <x:c r="O81" s="25" t="str">
        <x:f>IF(A81="","",IF(K81&lt;&gt;"VALID","BLOCKED",INDEX(EVIDENCE_PACKET!$H$6:$H$205,MATCH(F81,EVIDENCE_PACKET!$A$6:$A$205,0))))</x:f>
      </x:c>
      <x:c r="P81" s="25" t="str">
        <x:f>IF(A81="","",IF(K81&lt;&gt;"VALID","BLOCKED",INDEX(EVIDENCE_PACKET!$H$6:$H$205,MATCH(G81,EVIDENCE_PACKET!$A$6:$A$205,0))))</x:f>
      </x:c>
      <x:c r="Q81" s="25" t="str">
        <x:f>IF(A81="","",IF(K81&lt;&gt;"VALID","BLOCKED",INDEX(EVIDENCE_PACKET!$H$6:$H$205,MATCH(H81,EVIDENCE_PACKET!$A$6:$A$205,0))))</x:f>
      </x:c>
      <x:c r="R81" s="25" t="str">
        <x:f>IF(A81="","",IF(K81&lt;&gt;"VALID","BLOCKED",INDEX(EVIDENCE_PACKET!$H$6:$H$205,MATCH(I81,EVIDENCE_PACKET!$A$6:$A$205,0))))</x:f>
      </x:c>
      <x:c r="S81" s="25" t="str">
        <x:f>IF(A81="","",IF(K81&lt;&gt;"VALID","BLOCKED",IF(W81&lt;&gt;"SOFTWARE",W81,IF(L81&lt;&gt;"READY","UNRESOLVED",IF(X81="NO","EXCLUDE DIRECT",IF(X81="UNKNOWN","UNRESOLVED",IF(X81="ADJACENT","ADJACENT",IF(Y81="NO","EXCLUDE DIRECT",IF(Y81="UNKNOWN","UNRESOLVED",IF(Y81="MATCH","DIRECT COMPETITOR","CONDITIONAL DIRECT"))))))))))</x:f>
      </x:c>
      <x:c r="T81" s="25" t="str">
        <x:f>IF(A81="","",IF(OR(K81&lt;&gt;"VALID",S81="BLOCKED"),"BLOCKED",IF(AND(OR(S81="DIRECT COMPETITOR",S81="CONDITIONAL DIRECT"),COUNTIFS(CONFLICTS!$B$6:$B$205,A81,CONFLICTS!$H$6:$H$205,"YES",CONFLICTS!$I$6:$I$205,"OPEN",CONFLICTS!$R$6:$R$205,"VALID")&gt;0),"UNRESOLVED",IF(S81="UNRESOLVED","UNRESOLVED","READY"))))</x:f>
      </x:c>
      <x:c r="U81" s="25" t="str">
        <x:f>IF(A81="","",IF(S81="DIRECT COMPETITOR","Do not infer superiority, market share, win rate or customer outcomes.",IF(S81="CONDITIONAL DIRECT","Do not present replacement as like-for-like until partial/conflicting adoption dimensions are resolved.",IF(S81="ADJACENT","Do not promote feature/integration overlap into direct competition.",IF(S81="SUBSTITUTE / ALTERNATIVE","Do not force a service/internal route into a software-only matrix.",IF(S81="INTERMEDIARY / DISCOVERY","Do not infer product substitutability from visibility.","Do not promote authority/reference material into the commercial set."))))))</x:f>
      </x:c>
      <x:c r="V81" s="25" t="str">
        <x:f>IF(A81="","","Reopen when buyer, job, stage, implementation, security/procurement, switching, pricing/contract or sales evidence changes materially.")</x:f>
      </x:c>
      <x:c r="W81" s="25" t="str">
        <x:f>IF(A81="","",IF(C81="SOFTWARE PRODUCT","SOFTWARE",IF(C81="MARKETPLACE / INTERMEDIARY","INTERMEDIARY / DISCOVERY",IF(C81="AUTHORITY / STANDARD","AUTHORITY / REFERENCE","SUBSTITUTE / ALTERNATIVE"))))</x:f>
      </x:c>
      <x:c r="X81" s="25" t="str">
        <x:f>IF(A81="","",IF(OR(M81="NO",N81="NO",O81="NO"),"NO",IF(OR(M81="UNKNOWN",N81="UNKNOWN",O81="UNKNOWN"),"UNKNOWN",IF(AND(M81="MATCH",N81="MATCH",O81="MATCH"),"CORE MATCH","ADJACENT"))))</x:f>
      </x:c>
      <x:c r="Y81" s="25" t="str">
        <x:f>IF(A81="","",IF(OR(P81="NO",Q81="NO",R81="NO"),"NO",IF(OR(P81="UNKNOWN",Q81="UNKNOWN",R81="UNKNOWN"),"UNKNOWN",IF(AND(P81="MATCH",Q81="MATCH",R81="MATCH"),"MATCH","PARTIAL"))))</x:f>
      </x:c>
    </x:row>
    <x:row r="82">
      <x:c r="A82" s="21"/>
      <x:c r="B82" s="21"/>
      <x:c r="C82" s="21"/>
      <x:c r="D82" s="21"/>
      <x:c r="E82" s="21"/>
      <x:c r="F82" s="21"/>
      <x:c r="G82" s="21"/>
      <x:c r="H82" s="21"/>
      <x:c r="I82" s="21"/>
      <x:c r="J82" s="21"/>
      <x:c r="K82" s="25" t="str">
        <x:f>IF(A82="","",IF(COUNTIF($A$6:$A$205,A82)&gt;1,"INVALID - DUPLICATE ID",IF(AND(OR(EXACT(C82,"SOFTWARE PRODUCT"),EXACT(C82,"MARKETPLACE / INTERMEDIARY"),EXACT(C82,"CONSULTANCY / SERVICE"),EXACT(C82,"AUTHORITY / STANDARD"),EXACT(C82,"IN-HOUSE / DO NOTHING")),COUNTIFS(EVIDENCE_PACKET!$A$6:$A$205,D82,EVIDENCE_PACKET!$B$6:$B$205,A82,EVIDENCE_PACKET!$C$6:$C$205,"BUYER",EVIDENCE_PACKET!$Q$6:$Q$205,"VALID")=1,COUNTIFS(EVIDENCE_PACKET!$A$6:$A$205,E82,EVIDENCE_PACKET!$B$6:$B$205,A82,EVIDENCE_PACKET!$C$6:$C$205,"MATERIAL JOB",EVIDENCE_PACKET!$Q$6:$Q$205,"VALID")=1,COUNTIFS(EVIDENCE_PACKET!$A$6:$A$205,F82,EVIDENCE_PACKET!$B$6:$B$205,A82,EVIDENCE_PACKET!$C$6:$C$205,"BUYING STAGE",EVIDENCE_PACKET!$Q$6:$Q$205,"VALID")=1,COUNTIFS(EVIDENCE_PACKET!$A$6:$A$205,G82,EVIDENCE_PACKET!$B$6:$B$205,A82,EVIDENCE_PACKET!$C$6:$C$205,"IMPLEMENTATION",EVIDENCE_PACKET!$Q$6:$Q$205,"VALID")=1,COUNTIFS(EVIDENCE_PACKET!$A$6:$A$205,H82,EVIDENCE_PACKET!$B$6:$B$205,A82,EVIDENCE_PACKET!$C$6:$C$205,"SECURITY / PROCUREMENT",EVIDENCE_PACKET!$Q$6:$Q$205,"VALID")=1,COUNTIFS(EVIDENCE_PACKET!$A$6:$A$205,I82,EVIDENCE_PACKET!$B$6:$B$205,A82,EVIDENCE_PACKET!$C$6:$C$205,"SWITCHING / EXIT",EVIDENCE_PACKET!$Q$6:$Q$205,"VALID")=1,COUNTIF(D82:I82,D82)=1,COUNTIF(D82:I82,E82)=1,COUNTIF(D82:I82,F82)=1,COUNTIF(D82:I82,G82)=1,COUNTIF(D82:I82,H82)=1,COUNTIF(D82:I82,I82)=1,J82&lt;&gt;""),"VALID","INVALID - CONTROL / EVIDENCE")))</x:f>
      </x:c>
      <x:c r="L82" s="25" t="str">
        <x:f>IF(A82="","",IF(K82&lt;&gt;"VALID","BLOCKED",IF(AND(INDEX(EVIDENCE_PACKET!$F$6:$F$205,MATCH(D82,EVIDENCE_PACKET!$A$6:$A$205,0))="OBSERVED",INDEX(EVIDENCE_PACKET!$G$6:$G$205,MATCH(D82,EVIDENCE_PACKET!$A$6:$A$205,0))="CURRENT",INDEX(EVIDENCE_PACKET!$F$6:$F$205,MATCH(E82,EVIDENCE_PACKET!$A$6:$A$205,0))="OBSERVED",INDEX(EVIDENCE_PACKET!$G$6:$G$205,MATCH(E82,EVIDENCE_PACKET!$A$6:$A$205,0))="CURRENT",INDEX(EVIDENCE_PACKET!$F$6:$F$205,MATCH(F82,EVIDENCE_PACKET!$A$6:$A$205,0))="OBSERVED",INDEX(EVIDENCE_PACKET!$G$6:$G$205,MATCH(F82,EVIDENCE_PACKET!$A$6:$A$205,0))="CURRENT",INDEX(EVIDENCE_PACKET!$F$6:$F$205,MATCH(G82,EVIDENCE_PACKET!$A$6:$A$205,0))="OBSERVED",INDEX(EVIDENCE_PACKET!$G$6:$G$205,MATCH(G82,EVIDENCE_PACKET!$A$6:$A$205,0))="CURRENT",INDEX(EVIDENCE_PACKET!$F$6:$F$205,MATCH(H82,EVIDENCE_PACKET!$A$6:$A$205,0))="OBSERVED",INDEX(EVIDENCE_PACKET!$G$6:$G$205,MATCH(H82,EVIDENCE_PACKET!$A$6:$A$205,0))="CURRENT",INDEX(EVIDENCE_PACKET!$F$6:$F$205,MATCH(I82,EVIDENCE_PACKET!$A$6:$A$205,0))="OBSERVED",INDEX(EVIDENCE_PACKET!$G$6:$G$205,MATCH(I82,EVIDENCE_PACKET!$A$6:$A$205,0))="CURRENT"),"READY","UNRESOLVED")))</x:f>
      </x:c>
      <x:c r="M82" s="25" t="str">
        <x:f>IF(A82="","",IF(K82&lt;&gt;"VALID","BLOCKED",INDEX(EVIDENCE_PACKET!$H$6:$H$205,MATCH(D82,EVIDENCE_PACKET!$A$6:$A$205,0))))</x:f>
      </x:c>
      <x:c r="N82" s="25" t="str">
        <x:f>IF(A82="","",IF(K82&lt;&gt;"VALID","BLOCKED",INDEX(EVIDENCE_PACKET!$H$6:$H$205,MATCH(E82,EVIDENCE_PACKET!$A$6:$A$205,0))))</x:f>
      </x:c>
      <x:c r="O82" s="25" t="str">
        <x:f>IF(A82="","",IF(K82&lt;&gt;"VALID","BLOCKED",INDEX(EVIDENCE_PACKET!$H$6:$H$205,MATCH(F82,EVIDENCE_PACKET!$A$6:$A$205,0))))</x:f>
      </x:c>
      <x:c r="P82" s="25" t="str">
        <x:f>IF(A82="","",IF(K82&lt;&gt;"VALID","BLOCKED",INDEX(EVIDENCE_PACKET!$H$6:$H$205,MATCH(G82,EVIDENCE_PACKET!$A$6:$A$205,0))))</x:f>
      </x:c>
      <x:c r="Q82" s="25" t="str">
        <x:f>IF(A82="","",IF(K82&lt;&gt;"VALID","BLOCKED",INDEX(EVIDENCE_PACKET!$H$6:$H$205,MATCH(H82,EVIDENCE_PACKET!$A$6:$A$205,0))))</x:f>
      </x:c>
      <x:c r="R82" s="25" t="str">
        <x:f>IF(A82="","",IF(K82&lt;&gt;"VALID","BLOCKED",INDEX(EVIDENCE_PACKET!$H$6:$H$205,MATCH(I82,EVIDENCE_PACKET!$A$6:$A$205,0))))</x:f>
      </x:c>
      <x:c r="S82" s="25" t="str">
        <x:f>IF(A82="","",IF(K82&lt;&gt;"VALID","BLOCKED",IF(W82&lt;&gt;"SOFTWARE",W82,IF(L82&lt;&gt;"READY","UNRESOLVED",IF(X82="NO","EXCLUDE DIRECT",IF(X82="UNKNOWN","UNRESOLVED",IF(X82="ADJACENT","ADJACENT",IF(Y82="NO","EXCLUDE DIRECT",IF(Y82="UNKNOWN","UNRESOLVED",IF(Y82="MATCH","DIRECT COMPETITOR","CONDITIONAL DIRECT"))))))))))</x:f>
      </x:c>
      <x:c r="T82" s="25" t="str">
        <x:f>IF(A82="","",IF(OR(K82&lt;&gt;"VALID",S82="BLOCKED"),"BLOCKED",IF(AND(OR(S82="DIRECT COMPETITOR",S82="CONDITIONAL DIRECT"),COUNTIFS(CONFLICTS!$B$6:$B$205,A82,CONFLICTS!$H$6:$H$205,"YES",CONFLICTS!$I$6:$I$205,"OPEN",CONFLICTS!$R$6:$R$205,"VALID")&gt;0),"UNRESOLVED",IF(S82="UNRESOLVED","UNRESOLVED","READY"))))</x:f>
      </x:c>
      <x:c r="U82" s="25" t="str">
        <x:f>IF(A82="","",IF(S82="DIRECT COMPETITOR","Do not infer superiority, market share, win rate or customer outcomes.",IF(S82="CONDITIONAL DIRECT","Do not present replacement as like-for-like until partial/conflicting adoption dimensions are resolved.",IF(S82="ADJACENT","Do not promote feature/integration overlap into direct competition.",IF(S82="SUBSTITUTE / ALTERNATIVE","Do not force a service/internal route into a software-only matrix.",IF(S82="INTERMEDIARY / DISCOVERY","Do not infer product substitutability from visibility.","Do not promote authority/reference material into the commercial set."))))))</x:f>
      </x:c>
      <x:c r="V82" s="25" t="str">
        <x:f>IF(A82="","","Reopen when buyer, job, stage, implementation, security/procurement, switching, pricing/contract or sales evidence changes materially.")</x:f>
      </x:c>
      <x:c r="W82" s="25" t="str">
        <x:f>IF(A82="","",IF(C82="SOFTWARE PRODUCT","SOFTWARE",IF(C82="MARKETPLACE / INTERMEDIARY","INTERMEDIARY / DISCOVERY",IF(C82="AUTHORITY / STANDARD","AUTHORITY / REFERENCE","SUBSTITUTE / ALTERNATIVE"))))</x:f>
      </x:c>
      <x:c r="X82" s="25" t="str">
        <x:f>IF(A82="","",IF(OR(M82="NO",N82="NO",O82="NO"),"NO",IF(OR(M82="UNKNOWN",N82="UNKNOWN",O82="UNKNOWN"),"UNKNOWN",IF(AND(M82="MATCH",N82="MATCH",O82="MATCH"),"CORE MATCH","ADJACENT"))))</x:f>
      </x:c>
      <x:c r="Y82" s="25" t="str">
        <x:f>IF(A82="","",IF(OR(P82="NO",Q82="NO",R82="NO"),"NO",IF(OR(P82="UNKNOWN",Q82="UNKNOWN",R82="UNKNOWN"),"UNKNOWN",IF(AND(P82="MATCH",Q82="MATCH",R82="MATCH"),"MATCH","PARTIAL"))))</x:f>
      </x:c>
    </x:row>
    <x:row r="83">
      <x:c r="A83" s="21"/>
      <x:c r="B83" s="21"/>
      <x:c r="C83" s="21"/>
      <x:c r="D83" s="21"/>
      <x:c r="E83" s="21"/>
      <x:c r="F83" s="21"/>
      <x:c r="G83" s="21"/>
      <x:c r="H83" s="21"/>
      <x:c r="I83" s="21"/>
      <x:c r="J83" s="21"/>
      <x:c r="K83" s="25" t="str">
        <x:f>IF(A83="","",IF(COUNTIF($A$6:$A$205,A83)&gt;1,"INVALID - DUPLICATE ID",IF(AND(OR(EXACT(C83,"SOFTWARE PRODUCT"),EXACT(C83,"MARKETPLACE / INTERMEDIARY"),EXACT(C83,"CONSULTANCY / SERVICE"),EXACT(C83,"AUTHORITY / STANDARD"),EXACT(C83,"IN-HOUSE / DO NOTHING")),COUNTIFS(EVIDENCE_PACKET!$A$6:$A$205,D83,EVIDENCE_PACKET!$B$6:$B$205,A83,EVIDENCE_PACKET!$C$6:$C$205,"BUYER",EVIDENCE_PACKET!$Q$6:$Q$205,"VALID")=1,COUNTIFS(EVIDENCE_PACKET!$A$6:$A$205,E83,EVIDENCE_PACKET!$B$6:$B$205,A83,EVIDENCE_PACKET!$C$6:$C$205,"MATERIAL JOB",EVIDENCE_PACKET!$Q$6:$Q$205,"VALID")=1,COUNTIFS(EVIDENCE_PACKET!$A$6:$A$205,F83,EVIDENCE_PACKET!$B$6:$B$205,A83,EVIDENCE_PACKET!$C$6:$C$205,"BUYING STAGE",EVIDENCE_PACKET!$Q$6:$Q$205,"VALID")=1,COUNTIFS(EVIDENCE_PACKET!$A$6:$A$205,G83,EVIDENCE_PACKET!$B$6:$B$205,A83,EVIDENCE_PACKET!$C$6:$C$205,"IMPLEMENTATION",EVIDENCE_PACKET!$Q$6:$Q$205,"VALID")=1,COUNTIFS(EVIDENCE_PACKET!$A$6:$A$205,H83,EVIDENCE_PACKET!$B$6:$B$205,A83,EVIDENCE_PACKET!$C$6:$C$205,"SECURITY / PROCUREMENT",EVIDENCE_PACKET!$Q$6:$Q$205,"VALID")=1,COUNTIFS(EVIDENCE_PACKET!$A$6:$A$205,I83,EVIDENCE_PACKET!$B$6:$B$205,A83,EVIDENCE_PACKET!$C$6:$C$205,"SWITCHING / EXIT",EVIDENCE_PACKET!$Q$6:$Q$205,"VALID")=1,COUNTIF(D83:I83,D83)=1,COUNTIF(D83:I83,E83)=1,COUNTIF(D83:I83,F83)=1,COUNTIF(D83:I83,G83)=1,COUNTIF(D83:I83,H83)=1,COUNTIF(D83:I83,I83)=1,J83&lt;&gt;""),"VALID","INVALID - CONTROL / EVIDENCE")))</x:f>
      </x:c>
      <x:c r="L83" s="25" t="str">
        <x:f>IF(A83="","",IF(K83&lt;&gt;"VALID","BLOCKED",IF(AND(INDEX(EVIDENCE_PACKET!$F$6:$F$205,MATCH(D83,EVIDENCE_PACKET!$A$6:$A$205,0))="OBSERVED",INDEX(EVIDENCE_PACKET!$G$6:$G$205,MATCH(D83,EVIDENCE_PACKET!$A$6:$A$205,0))="CURRENT",INDEX(EVIDENCE_PACKET!$F$6:$F$205,MATCH(E83,EVIDENCE_PACKET!$A$6:$A$205,0))="OBSERVED",INDEX(EVIDENCE_PACKET!$G$6:$G$205,MATCH(E83,EVIDENCE_PACKET!$A$6:$A$205,0))="CURRENT",INDEX(EVIDENCE_PACKET!$F$6:$F$205,MATCH(F83,EVIDENCE_PACKET!$A$6:$A$205,0))="OBSERVED",INDEX(EVIDENCE_PACKET!$G$6:$G$205,MATCH(F83,EVIDENCE_PACKET!$A$6:$A$205,0))="CURRENT",INDEX(EVIDENCE_PACKET!$F$6:$F$205,MATCH(G83,EVIDENCE_PACKET!$A$6:$A$205,0))="OBSERVED",INDEX(EVIDENCE_PACKET!$G$6:$G$205,MATCH(G83,EVIDENCE_PACKET!$A$6:$A$205,0))="CURRENT",INDEX(EVIDENCE_PACKET!$F$6:$F$205,MATCH(H83,EVIDENCE_PACKET!$A$6:$A$205,0))="OBSERVED",INDEX(EVIDENCE_PACKET!$G$6:$G$205,MATCH(H83,EVIDENCE_PACKET!$A$6:$A$205,0))="CURRENT",INDEX(EVIDENCE_PACKET!$F$6:$F$205,MATCH(I83,EVIDENCE_PACKET!$A$6:$A$205,0))="OBSERVED",INDEX(EVIDENCE_PACKET!$G$6:$G$205,MATCH(I83,EVIDENCE_PACKET!$A$6:$A$205,0))="CURRENT"),"READY","UNRESOLVED")))</x:f>
      </x:c>
      <x:c r="M83" s="25" t="str">
        <x:f>IF(A83="","",IF(K83&lt;&gt;"VALID","BLOCKED",INDEX(EVIDENCE_PACKET!$H$6:$H$205,MATCH(D83,EVIDENCE_PACKET!$A$6:$A$205,0))))</x:f>
      </x:c>
      <x:c r="N83" s="25" t="str">
        <x:f>IF(A83="","",IF(K83&lt;&gt;"VALID","BLOCKED",INDEX(EVIDENCE_PACKET!$H$6:$H$205,MATCH(E83,EVIDENCE_PACKET!$A$6:$A$205,0))))</x:f>
      </x:c>
      <x:c r="O83" s="25" t="str">
        <x:f>IF(A83="","",IF(K83&lt;&gt;"VALID","BLOCKED",INDEX(EVIDENCE_PACKET!$H$6:$H$205,MATCH(F83,EVIDENCE_PACKET!$A$6:$A$205,0))))</x:f>
      </x:c>
      <x:c r="P83" s="25" t="str">
        <x:f>IF(A83="","",IF(K83&lt;&gt;"VALID","BLOCKED",INDEX(EVIDENCE_PACKET!$H$6:$H$205,MATCH(G83,EVIDENCE_PACKET!$A$6:$A$205,0))))</x:f>
      </x:c>
      <x:c r="Q83" s="25" t="str">
        <x:f>IF(A83="","",IF(K83&lt;&gt;"VALID","BLOCKED",INDEX(EVIDENCE_PACKET!$H$6:$H$205,MATCH(H83,EVIDENCE_PACKET!$A$6:$A$205,0))))</x:f>
      </x:c>
      <x:c r="R83" s="25" t="str">
        <x:f>IF(A83="","",IF(K83&lt;&gt;"VALID","BLOCKED",INDEX(EVIDENCE_PACKET!$H$6:$H$205,MATCH(I83,EVIDENCE_PACKET!$A$6:$A$205,0))))</x:f>
      </x:c>
      <x:c r="S83" s="25" t="str">
        <x:f>IF(A83="","",IF(K83&lt;&gt;"VALID","BLOCKED",IF(W83&lt;&gt;"SOFTWARE",W83,IF(L83&lt;&gt;"READY","UNRESOLVED",IF(X83="NO","EXCLUDE DIRECT",IF(X83="UNKNOWN","UNRESOLVED",IF(X83="ADJACENT","ADJACENT",IF(Y83="NO","EXCLUDE DIRECT",IF(Y83="UNKNOWN","UNRESOLVED",IF(Y83="MATCH","DIRECT COMPETITOR","CONDITIONAL DIRECT"))))))))))</x:f>
      </x:c>
      <x:c r="T83" s="25" t="str">
        <x:f>IF(A83="","",IF(OR(K83&lt;&gt;"VALID",S83="BLOCKED"),"BLOCKED",IF(AND(OR(S83="DIRECT COMPETITOR",S83="CONDITIONAL DIRECT"),COUNTIFS(CONFLICTS!$B$6:$B$205,A83,CONFLICTS!$H$6:$H$205,"YES",CONFLICTS!$I$6:$I$205,"OPEN",CONFLICTS!$R$6:$R$205,"VALID")&gt;0),"UNRESOLVED",IF(S83="UNRESOLVED","UNRESOLVED","READY"))))</x:f>
      </x:c>
      <x:c r="U83" s="25" t="str">
        <x:f>IF(A83="","",IF(S83="DIRECT COMPETITOR","Do not infer superiority, market share, win rate or customer outcomes.",IF(S83="CONDITIONAL DIRECT","Do not present replacement as like-for-like until partial/conflicting adoption dimensions are resolved.",IF(S83="ADJACENT","Do not promote feature/integration overlap into direct competition.",IF(S83="SUBSTITUTE / ALTERNATIVE","Do not force a service/internal route into a software-only matrix.",IF(S83="INTERMEDIARY / DISCOVERY","Do not infer product substitutability from visibility.","Do not promote authority/reference material into the commercial set."))))))</x:f>
      </x:c>
      <x:c r="V83" s="25" t="str">
        <x:f>IF(A83="","","Reopen when buyer, job, stage, implementation, security/procurement, switching, pricing/contract or sales evidence changes materially.")</x:f>
      </x:c>
      <x:c r="W83" s="25" t="str">
        <x:f>IF(A83="","",IF(C83="SOFTWARE PRODUCT","SOFTWARE",IF(C83="MARKETPLACE / INTERMEDIARY","INTERMEDIARY / DISCOVERY",IF(C83="AUTHORITY / STANDARD","AUTHORITY / REFERENCE","SUBSTITUTE / ALTERNATIVE"))))</x:f>
      </x:c>
      <x:c r="X83" s="25" t="str">
        <x:f>IF(A83="","",IF(OR(M83="NO",N83="NO",O83="NO"),"NO",IF(OR(M83="UNKNOWN",N83="UNKNOWN",O83="UNKNOWN"),"UNKNOWN",IF(AND(M83="MATCH",N83="MATCH",O83="MATCH"),"CORE MATCH","ADJACENT"))))</x:f>
      </x:c>
      <x:c r="Y83" s="25" t="str">
        <x:f>IF(A83="","",IF(OR(P83="NO",Q83="NO",R83="NO"),"NO",IF(OR(P83="UNKNOWN",Q83="UNKNOWN",R83="UNKNOWN"),"UNKNOWN",IF(AND(P83="MATCH",Q83="MATCH",R83="MATCH"),"MATCH","PARTIAL"))))</x:f>
      </x:c>
    </x:row>
    <x:row r="84">
      <x:c r="A84" s="21"/>
      <x:c r="B84" s="21"/>
      <x:c r="C84" s="21"/>
      <x:c r="D84" s="21"/>
      <x:c r="E84" s="21"/>
      <x:c r="F84" s="21"/>
      <x:c r="G84" s="21"/>
      <x:c r="H84" s="21"/>
      <x:c r="I84" s="21"/>
      <x:c r="J84" s="21"/>
      <x:c r="K84" s="25" t="str">
        <x:f>IF(A84="","",IF(COUNTIF($A$6:$A$205,A84)&gt;1,"INVALID - DUPLICATE ID",IF(AND(OR(EXACT(C84,"SOFTWARE PRODUCT"),EXACT(C84,"MARKETPLACE / INTERMEDIARY"),EXACT(C84,"CONSULTANCY / SERVICE"),EXACT(C84,"AUTHORITY / STANDARD"),EXACT(C84,"IN-HOUSE / DO NOTHING")),COUNTIFS(EVIDENCE_PACKET!$A$6:$A$205,D84,EVIDENCE_PACKET!$B$6:$B$205,A84,EVIDENCE_PACKET!$C$6:$C$205,"BUYER",EVIDENCE_PACKET!$Q$6:$Q$205,"VALID")=1,COUNTIFS(EVIDENCE_PACKET!$A$6:$A$205,E84,EVIDENCE_PACKET!$B$6:$B$205,A84,EVIDENCE_PACKET!$C$6:$C$205,"MATERIAL JOB",EVIDENCE_PACKET!$Q$6:$Q$205,"VALID")=1,COUNTIFS(EVIDENCE_PACKET!$A$6:$A$205,F84,EVIDENCE_PACKET!$B$6:$B$205,A84,EVIDENCE_PACKET!$C$6:$C$205,"BUYING STAGE",EVIDENCE_PACKET!$Q$6:$Q$205,"VALID")=1,COUNTIFS(EVIDENCE_PACKET!$A$6:$A$205,G84,EVIDENCE_PACKET!$B$6:$B$205,A84,EVIDENCE_PACKET!$C$6:$C$205,"IMPLEMENTATION",EVIDENCE_PACKET!$Q$6:$Q$205,"VALID")=1,COUNTIFS(EVIDENCE_PACKET!$A$6:$A$205,H84,EVIDENCE_PACKET!$B$6:$B$205,A84,EVIDENCE_PACKET!$C$6:$C$205,"SECURITY / PROCUREMENT",EVIDENCE_PACKET!$Q$6:$Q$205,"VALID")=1,COUNTIFS(EVIDENCE_PACKET!$A$6:$A$205,I84,EVIDENCE_PACKET!$B$6:$B$205,A84,EVIDENCE_PACKET!$C$6:$C$205,"SWITCHING / EXIT",EVIDENCE_PACKET!$Q$6:$Q$205,"VALID")=1,COUNTIF(D84:I84,D84)=1,COUNTIF(D84:I84,E84)=1,COUNTIF(D84:I84,F84)=1,COUNTIF(D84:I84,G84)=1,COUNTIF(D84:I84,H84)=1,COUNTIF(D84:I84,I84)=1,J84&lt;&gt;""),"VALID","INVALID - CONTROL / EVIDENCE")))</x:f>
      </x:c>
      <x:c r="L84" s="25" t="str">
        <x:f>IF(A84="","",IF(K84&lt;&gt;"VALID","BLOCKED",IF(AND(INDEX(EVIDENCE_PACKET!$F$6:$F$205,MATCH(D84,EVIDENCE_PACKET!$A$6:$A$205,0))="OBSERVED",INDEX(EVIDENCE_PACKET!$G$6:$G$205,MATCH(D84,EVIDENCE_PACKET!$A$6:$A$205,0))="CURRENT",INDEX(EVIDENCE_PACKET!$F$6:$F$205,MATCH(E84,EVIDENCE_PACKET!$A$6:$A$205,0))="OBSERVED",INDEX(EVIDENCE_PACKET!$G$6:$G$205,MATCH(E84,EVIDENCE_PACKET!$A$6:$A$205,0))="CURRENT",INDEX(EVIDENCE_PACKET!$F$6:$F$205,MATCH(F84,EVIDENCE_PACKET!$A$6:$A$205,0))="OBSERVED",INDEX(EVIDENCE_PACKET!$G$6:$G$205,MATCH(F84,EVIDENCE_PACKET!$A$6:$A$205,0))="CURRENT",INDEX(EVIDENCE_PACKET!$F$6:$F$205,MATCH(G84,EVIDENCE_PACKET!$A$6:$A$205,0))="OBSERVED",INDEX(EVIDENCE_PACKET!$G$6:$G$205,MATCH(G84,EVIDENCE_PACKET!$A$6:$A$205,0))="CURRENT",INDEX(EVIDENCE_PACKET!$F$6:$F$205,MATCH(H84,EVIDENCE_PACKET!$A$6:$A$205,0))="OBSERVED",INDEX(EVIDENCE_PACKET!$G$6:$G$205,MATCH(H84,EVIDENCE_PACKET!$A$6:$A$205,0))="CURRENT",INDEX(EVIDENCE_PACKET!$F$6:$F$205,MATCH(I84,EVIDENCE_PACKET!$A$6:$A$205,0))="OBSERVED",INDEX(EVIDENCE_PACKET!$G$6:$G$205,MATCH(I84,EVIDENCE_PACKET!$A$6:$A$205,0))="CURRENT"),"READY","UNRESOLVED")))</x:f>
      </x:c>
      <x:c r="M84" s="25" t="str">
        <x:f>IF(A84="","",IF(K84&lt;&gt;"VALID","BLOCKED",INDEX(EVIDENCE_PACKET!$H$6:$H$205,MATCH(D84,EVIDENCE_PACKET!$A$6:$A$205,0))))</x:f>
      </x:c>
      <x:c r="N84" s="25" t="str">
        <x:f>IF(A84="","",IF(K84&lt;&gt;"VALID","BLOCKED",INDEX(EVIDENCE_PACKET!$H$6:$H$205,MATCH(E84,EVIDENCE_PACKET!$A$6:$A$205,0))))</x:f>
      </x:c>
      <x:c r="O84" s="25" t="str">
        <x:f>IF(A84="","",IF(K84&lt;&gt;"VALID","BLOCKED",INDEX(EVIDENCE_PACKET!$H$6:$H$205,MATCH(F84,EVIDENCE_PACKET!$A$6:$A$205,0))))</x:f>
      </x:c>
      <x:c r="P84" s="25" t="str">
        <x:f>IF(A84="","",IF(K84&lt;&gt;"VALID","BLOCKED",INDEX(EVIDENCE_PACKET!$H$6:$H$205,MATCH(G84,EVIDENCE_PACKET!$A$6:$A$205,0))))</x:f>
      </x:c>
      <x:c r="Q84" s="25" t="str">
        <x:f>IF(A84="","",IF(K84&lt;&gt;"VALID","BLOCKED",INDEX(EVIDENCE_PACKET!$H$6:$H$205,MATCH(H84,EVIDENCE_PACKET!$A$6:$A$205,0))))</x:f>
      </x:c>
      <x:c r="R84" s="25" t="str">
        <x:f>IF(A84="","",IF(K84&lt;&gt;"VALID","BLOCKED",INDEX(EVIDENCE_PACKET!$H$6:$H$205,MATCH(I84,EVIDENCE_PACKET!$A$6:$A$205,0))))</x:f>
      </x:c>
      <x:c r="S84" s="25" t="str">
        <x:f>IF(A84="","",IF(K84&lt;&gt;"VALID","BLOCKED",IF(W84&lt;&gt;"SOFTWARE",W84,IF(L84&lt;&gt;"READY","UNRESOLVED",IF(X84="NO","EXCLUDE DIRECT",IF(X84="UNKNOWN","UNRESOLVED",IF(X84="ADJACENT","ADJACENT",IF(Y84="NO","EXCLUDE DIRECT",IF(Y84="UNKNOWN","UNRESOLVED",IF(Y84="MATCH","DIRECT COMPETITOR","CONDITIONAL DIRECT"))))))))))</x:f>
      </x:c>
      <x:c r="T84" s="25" t="str">
        <x:f>IF(A84="","",IF(OR(K84&lt;&gt;"VALID",S84="BLOCKED"),"BLOCKED",IF(AND(OR(S84="DIRECT COMPETITOR",S84="CONDITIONAL DIRECT"),COUNTIFS(CONFLICTS!$B$6:$B$205,A84,CONFLICTS!$H$6:$H$205,"YES",CONFLICTS!$I$6:$I$205,"OPEN",CONFLICTS!$R$6:$R$205,"VALID")&gt;0),"UNRESOLVED",IF(S84="UNRESOLVED","UNRESOLVED","READY"))))</x:f>
      </x:c>
      <x:c r="U84" s="25" t="str">
        <x:f>IF(A84="","",IF(S84="DIRECT COMPETITOR","Do not infer superiority, market share, win rate or customer outcomes.",IF(S84="CONDITIONAL DIRECT","Do not present replacement as like-for-like until partial/conflicting adoption dimensions are resolved.",IF(S84="ADJACENT","Do not promote feature/integration overlap into direct competition.",IF(S84="SUBSTITUTE / ALTERNATIVE","Do not force a service/internal route into a software-only matrix.",IF(S84="INTERMEDIARY / DISCOVERY","Do not infer product substitutability from visibility.","Do not promote authority/reference material into the commercial set."))))))</x:f>
      </x:c>
      <x:c r="V84" s="25" t="str">
        <x:f>IF(A84="","","Reopen when buyer, job, stage, implementation, security/procurement, switching, pricing/contract or sales evidence changes materially.")</x:f>
      </x:c>
      <x:c r="W84" s="25" t="str">
        <x:f>IF(A84="","",IF(C84="SOFTWARE PRODUCT","SOFTWARE",IF(C84="MARKETPLACE / INTERMEDIARY","INTERMEDIARY / DISCOVERY",IF(C84="AUTHORITY / STANDARD","AUTHORITY / REFERENCE","SUBSTITUTE / ALTERNATIVE"))))</x:f>
      </x:c>
      <x:c r="X84" s="25" t="str">
        <x:f>IF(A84="","",IF(OR(M84="NO",N84="NO",O84="NO"),"NO",IF(OR(M84="UNKNOWN",N84="UNKNOWN",O84="UNKNOWN"),"UNKNOWN",IF(AND(M84="MATCH",N84="MATCH",O84="MATCH"),"CORE MATCH","ADJACENT"))))</x:f>
      </x:c>
      <x:c r="Y84" s="25" t="str">
        <x:f>IF(A84="","",IF(OR(P84="NO",Q84="NO",R84="NO"),"NO",IF(OR(P84="UNKNOWN",Q84="UNKNOWN",R84="UNKNOWN"),"UNKNOWN",IF(AND(P84="MATCH",Q84="MATCH",R84="MATCH"),"MATCH","PARTIAL"))))</x:f>
      </x:c>
    </x:row>
    <x:row r="85">
      <x:c r="A85" s="21"/>
      <x:c r="B85" s="21"/>
      <x:c r="C85" s="21"/>
      <x:c r="D85" s="21"/>
      <x:c r="E85" s="21"/>
      <x:c r="F85" s="21"/>
      <x:c r="G85" s="21"/>
      <x:c r="H85" s="21"/>
      <x:c r="I85" s="21"/>
      <x:c r="J85" s="21"/>
      <x:c r="K85" s="25" t="str">
        <x:f>IF(A85="","",IF(COUNTIF($A$6:$A$205,A85)&gt;1,"INVALID - DUPLICATE ID",IF(AND(OR(EXACT(C85,"SOFTWARE PRODUCT"),EXACT(C85,"MARKETPLACE / INTERMEDIARY"),EXACT(C85,"CONSULTANCY / SERVICE"),EXACT(C85,"AUTHORITY / STANDARD"),EXACT(C85,"IN-HOUSE / DO NOTHING")),COUNTIFS(EVIDENCE_PACKET!$A$6:$A$205,D85,EVIDENCE_PACKET!$B$6:$B$205,A85,EVIDENCE_PACKET!$C$6:$C$205,"BUYER",EVIDENCE_PACKET!$Q$6:$Q$205,"VALID")=1,COUNTIFS(EVIDENCE_PACKET!$A$6:$A$205,E85,EVIDENCE_PACKET!$B$6:$B$205,A85,EVIDENCE_PACKET!$C$6:$C$205,"MATERIAL JOB",EVIDENCE_PACKET!$Q$6:$Q$205,"VALID")=1,COUNTIFS(EVIDENCE_PACKET!$A$6:$A$205,F85,EVIDENCE_PACKET!$B$6:$B$205,A85,EVIDENCE_PACKET!$C$6:$C$205,"BUYING STAGE",EVIDENCE_PACKET!$Q$6:$Q$205,"VALID")=1,COUNTIFS(EVIDENCE_PACKET!$A$6:$A$205,G85,EVIDENCE_PACKET!$B$6:$B$205,A85,EVIDENCE_PACKET!$C$6:$C$205,"IMPLEMENTATION",EVIDENCE_PACKET!$Q$6:$Q$205,"VALID")=1,COUNTIFS(EVIDENCE_PACKET!$A$6:$A$205,H85,EVIDENCE_PACKET!$B$6:$B$205,A85,EVIDENCE_PACKET!$C$6:$C$205,"SECURITY / PROCUREMENT",EVIDENCE_PACKET!$Q$6:$Q$205,"VALID")=1,COUNTIFS(EVIDENCE_PACKET!$A$6:$A$205,I85,EVIDENCE_PACKET!$B$6:$B$205,A85,EVIDENCE_PACKET!$C$6:$C$205,"SWITCHING / EXIT",EVIDENCE_PACKET!$Q$6:$Q$205,"VALID")=1,COUNTIF(D85:I85,D85)=1,COUNTIF(D85:I85,E85)=1,COUNTIF(D85:I85,F85)=1,COUNTIF(D85:I85,G85)=1,COUNTIF(D85:I85,H85)=1,COUNTIF(D85:I85,I85)=1,J85&lt;&gt;""),"VALID","INVALID - CONTROL / EVIDENCE")))</x:f>
      </x:c>
      <x:c r="L85" s="25" t="str">
        <x:f>IF(A85="","",IF(K85&lt;&gt;"VALID","BLOCKED",IF(AND(INDEX(EVIDENCE_PACKET!$F$6:$F$205,MATCH(D85,EVIDENCE_PACKET!$A$6:$A$205,0))="OBSERVED",INDEX(EVIDENCE_PACKET!$G$6:$G$205,MATCH(D85,EVIDENCE_PACKET!$A$6:$A$205,0))="CURRENT",INDEX(EVIDENCE_PACKET!$F$6:$F$205,MATCH(E85,EVIDENCE_PACKET!$A$6:$A$205,0))="OBSERVED",INDEX(EVIDENCE_PACKET!$G$6:$G$205,MATCH(E85,EVIDENCE_PACKET!$A$6:$A$205,0))="CURRENT",INDEX(EVIDENCE_PACKET!$F$6:$F$205,MATCH(F85,EVIDENCE_PACKET!$A$6:$A$205,0))="OBSERVED",INDEX(EVIDENCE_PACKET!$G$6:$G$205,MATCH(F85,EVIDENCE_PACKET!$A$6:$A$205,0))="CURRENT",INDEX(EVIDENCE_PACKET!$F$6:$F$205,MATCH(G85,EVIDENCE_PACKET!$A$6:$A$205,0))="OBSERVED",INDEX(EVIDENCE_PACKET!$G$6:$G$205,MATCH(G85,EVIDENCE_PACKET!$A$6:$A$205,0))="CURRENT",INDEX(EVIDENCE_PACKET!$F$6:$F$205,MATCH(H85,EVIDENCE_PACKET!$A$6:$A$205,0))="OBSERVED",INDEX(EVIDENCE_PACKET!$G$6:$G$205,MATCH(H85,EVIDENCE_PACKET!$A$6:$A$205,0))="CURRENT",INDEX(EVIDENCE_PACKET!$F$6:$F$205,MATCH(I85,EVIDENCE_PACKET!$A$6:$A$205,0))="OBSERVED",INDEX(EVIDENCE_PACKET!$G$6:$G$205,MATCH(I85,EVIDENCE_PACKET!$A$6:$A$205,0))="CURRENT"),"READY","UNRESOLVED")))</x:f>
      </x:c>
      <x:c r="M85" s="25" t="str">
        <x:f>IF(A85="","",IF(K85&lt;&gt;"VALID","BLOCKED",INDEX(EVIDENCE_PACKET!$H$6:$H$205,MATCH(D85,EVIDENCE_PACKET!$A$6:$A$205,0))))</x:f>
      </x:c>
      <x:c r="N85" s="25" t="str">
        <x:f>IF(A85="","",IF(K85&lt;&gt;"VALID","BLOCKED",INDEX(EVIDENCE_PACKET!$H$6:$H$205,MATCH(E85,EVIDENCE_PACKET!$A$6:$A$205,0))))</x:f>
      </x:c>
      <x:c r="O85" s="25" t="str">
        <x:f>IF(A85="","",IF(K85&lt;&gt;"VALID","BLOCKED",INDEX(EVIDENCE_PACKET!$H$6:$H$205,MATCH(F85,EVIDENCE_PACKET!$A$6:$A$205,0))))</x:f>
      </x:c>
      <x:c r="P85" s="25" t="str">
        <x:f>IF(A85="","",IF(K85&lt;&gt;"VALID","BLOCKED",INDEX(EVIDENCE_PACKET!$H$6:$H$205,MATCH(G85,EVIDENCE_PACKET!$A$6:$A$205,0))))</x:f>
      </x:c>
      <x:c r="Q85" s="25" t="str">
        <x:f>IF(A85="","",IF(K85&lt;&gt;"VALID","BLOCKED",INDEX(EVIDENCE_PACKET!$H$6:$H$205,MATCH(H85,EVIDENCE_PACKET!$A$6:$A$205,0))))</x:f>
      </x:c>
      <x:c r="R85" s="25" t="str">
        <x:f>IF(A85="","",IF(K85&lt;&gt;"VALID","BLOCKED",INDEX(EVIDENCE_PACKET!$H$6:$H$205,MATCH(I85,EVIDENCE_PACKET!$A$6:$A$205,0))))</x:f>
      </x:c>
      <x:c r="S85" s="25" t="str">
        <x:f>IF(A85="","",IF(K85&lt;&gt;"VALID","BLOCKED",IF(W85&lt;&gt;"SOFTWARE",W85,IF(L85&lt;&gt;"READY","UNRESOLVED",IF(X85="NO","EXCLUDE DIRECT",IF(X85="UNKNOWN","UNRESOLVED",IF(X85="ADJACENT","ADJACENT",IF(Y85="NO","EXCLUDE DIRECT",IF(Y85="UNKNOWN","UNRESOLVED",IF(Y85="MATCH","DIRECT COMPETITOR","CONDITIONAL DIRECT"))))))))))</x:f>
      </x:c>
      <x:c r="T85" s="25" t="str">
        <x:f>IF(A85="","",IF(OR(K85&lt;&gt;"VALID",S85="BLOCKED"),"BLOCKED",IF(AND(OR(S85="DIRECT COMPETITOR",S85="CONDITIONAL DIRECT"),COUNTIFS(CONFLICTS!$B$6:$B$205,A85,CONFLICTS!$H$6:$H$205,"YES",CONFLICTS!$I$6:$I$205,"OPEN",CONFLICTS!$R$6:$R$205,"VALID")&gt;0),"UNRESOLVED",IF(S85="UNRESOLVED","UNRESOLVED","READY"))))</x:f>
      </x:c>
      <x:c r="U85" s="25" t="str">
        <x:f>IF(A85="","",IF(S85="DIRECT COMPETITOR","Do not infer superiority, market share, win rate or customer outcomes.",IF(S85="CONDITIONAL DIRECT","Do not present replacement as like-for-like until partial/conflicting adoption dimensions are resolved.",IF(S85="ADJACENT","Do not promote feature/integration overlap into direct competition.",IF(S85="SUBSTITUTE / ALTERNATIVE","Do not force a service/internal route into a software-only matrix.",IF(S85="INTERMEDIARY / DISCOVERY","Do not infer product substitutability from visibility.","Do not promote authority/reference material into the commercial set."))))))</x:f>
      </x:c>
      <x:c r="V85" s="25" t="str">
        <x:f>IF(A85="","","Reopen when buyer, job, stage, implementation, security/procurement, switching, pricing/contract or sales evidence changes materially.")</x:f>
      </x:c>
      <x:c r="W85" s="25" t="str">
        <x:f>IF(A85="","",IF(C85="SOFTWARE PRODUCT","SOFTWARE",IF(C85="MARKETPLACE / INTERMEDIARY","INTERMEDIARY / DISCOVERY",IF(C85="AUTHORITY / STANDARD","AUTHORITY / REFERENCE","SUBSTITUTE / ALTERNATIVE"))))</x:f>
      </x:c>
      <x:c r="X85" s="25" t="str">
        <x:f>IF(A85="","",IF(OR(M85="NO",N85="NO",O85="NO"),"NO",IF(OR(M85="UNKNOWN",N85="UNKNOWN",O85="UNKNOWN"),"UNKNOWN",IF(AND(M85="MATCH",N85="MATCH",O85="MATCH"),"CORE MATCH","ADJACENT"))))</x:f>
      </x:c>
      <x:c r="Y85" s="25" t="str">
        <x:f>IF(A85="","",IF(OR(P85="NO",Q85="NO",R85="NO"),"NO",IF(OR(P85="UNKNOWN",Q85="UNKNOWN",R85="UNKNOWN"),"UNKNOWN",IF(AND(P85="MATCH",Q85="MATCH",R85="MATCH"),"MATCH","PARTIAL"))))</x:f>
      </x:c>
    </x:row>
    <x:row r="86">
      <x:c r="A86" s="21"/>
      <x:c r="B86" s="21"/>
      <x:c r="C86" s="21"/>
      <x:c r="D86" s="21"/>
      <x:c r="E86" s="21"/>
      <x:c r="F86" s="21"/>
      <x:c r="G86" s="21"/>
      <x:c r="H86" s="21"/>
      <x:c r="I86" s="21"/>
      <x:c r="J86" s="21"/>
      <x:c r="K86" s="25" t="str">
        <x:f>IF(A86="","",IF(COUNTIF($A$6:$A$205,A86)&gt;1,"INVALID - DUPLICATE ID",IF(AND(OR(EXACT(C86,"SOFTWARE PRODUCT"),EXACT(C86,"MARKETPLACE / INTERMEDIARY"),EXACT(C86,"CONSULTANCY / SERVICE"),EXACT(C86,"AUTHORITY / STANDARD"),EXACT(C86,"IN-HOUSE / DO NOTHING")),COUNTIFS(EVIDENCE_PACKET!$A$6:$A$205,D86,EVIDENCE_PACKET!$B$6:$B$205,A86,EVIDENCE_PACKET!$C$6:$C$205,"BUYER",EVIDENCE_PACKET!$Q$6:$Q$205,"VALID")=1,COUNTIFS(EVIDENCE_PACKET!$A$6:$A$205,E86,EVIDENCE_PACKET!$B$6:$B$205,A86,EVIDENCE_PACKET!$C$6:$C$205,"MATERIAL JOB",EVIDENCE_PACKET!$Q$6:$Q$205,"VALID")=1,COUNTIFS(EVIDENCE_PACKET!$A$6:$A$205,F86,EVIDENCE_PACKET!$B$6:$B$205,A86,EVIDENCE_PACKET!$C$6:$C$205,"BUYING STAGE",EVIDENCE_PACKET!$Q$6:$Q$205,"VALID")=1,COUNTIFS(EVIDENCE_PACKET!$A$6:$A$205,G86,EVIDENCE_PACKET!$B$6:$B$205,A86,EVIDENCE_PACKET!$C$6:$C$205,"IMPLEMENTATION",EVIDENCE_PACKET!$Q$6:$Q$205,"VALID")=1,COUNTIFS(EVIDENCE_PACKET!$A$6:$A$205,H86,EVIDENCE_PACKET!$B$6:$B$205,A86,EVIDENCE_PACKET!$C$6:$C$205,"SECURITY / PROCUREMENT",EVIDENCE_PACKET!$Q$6:$Q$205,"VALID")=1,COUNTIFS(EVIDENCE_PACKET!$A$6:$A$205,I86,EVIDENCE_PACKET!$B$6:$B$205,A86,EVIDENCE_PACKET!$C$6:$C$205,"SWITCHING / EXIT",EVIDENCE_PACKET!$Q$6:$Q$205,"VALID")=1,COUNTIF(D86:I86,D86)=1,COUNTIF(D86:I86,E86)=1,COUNTIF(D86:I86,F86)=1,COUNTIF(D86:I86,G86)=1,COUNTIF(D86:I86,H86)=1,COUNTIF(D86:I86,I86)=1,J86&lt;&gt;""),"VALID","INVALID - CONTROL / EVIDENCE")))</x:f>
      </x:c>
      <x:c r="L86" s="25" t="str">
        <x:f>IF(A86="","",IF(K86&lt;&gt;"VALID","BLOCKED",IF(AND(INDEX(EVIDENCE_PACKET!$F$6:$F$205,MATCH(D86,EVIDENCE_PACKET!$A$6:$A$205,0))="OBSERVED",INDEX(EVIDENCE_PACKET!$G$6:$G$205,MATCH(D86,EVIDENCE_PACKET!$A$6:$A$205,0))="CURRENT",INDEX(EVIDENCE_PACKET!$F$6:$F$205,MATCH(E86,EVIDENCE_PACKET!$A$6:$A$205,0))="OBSERVED",INDEX(EVIDENCE_PACKET!$G$6:$G$205,MATCH(E86,EVIDENCE_PACKET!$A$6:$A$205,0))="CURRENT",INDEX(EVIDENCE_PACKET!$F$6:$F$205,MATCH(F86,EVIDENCE_PACKET!$A$6:$A$205,0))="OBSERVED",INDEX(EVIDENCE_PACKET!$G$6:$G$205,MATCH(F86,EVIDENCE_PACKET!$A$6:$A$205,0))="CURRENT",INDEX(EVIDENCE_PACKET!$F$6:$F$205,MATCH(G86,EVIDENCE_PACKET!$A$6:$A$205,0))="OBSERVED",INDEX(EVIDENCE_PACKET!$G$6:$G$205,MATCH(G86,EVIDENCE_PACKET!$A$6:$A$205,0))="CURRENT",INDEX(EVIDENCE_PACKET!$F$6:$F$205,MATCH(H86,EVIDENCE_PACKET!$A$6:$A$205,0))="OBSERVED",INDEX(EVIDENCE_PACKET!$G$6:$G$205,MATCH(H86,EVIDENCE_PACKET!$A$6:$A$205,0))="CURRENT",INDEX(EVIDENCE_PACKET!$F$6:$F$205,MATCH(I86,EVIDENCE_PACKET!$A$6:$A$205,0))="OBSERVED",INDEX(EVIDENCE_PACKET!$G$6:$G$205,MATCH(I86,EVIDENCE_PACKET!$A$6:$A$205,0))="CURRENT"),"READY","UNRESOLVED")))</x:f>
      </x:c>
      <x:c r="M86" s="25" t="str">
        <x:f>IF(A86="","",IF(K86&lt;&gt;"VALID","BLOCKED",INDEX(EVIDENCE_PACKET!$H$6:$H$205,MATCH(D86,EVIDENCE_PACKET!$A$6:$A$205,0))))</x:f>
      </x:c>
      <x:c r="N86" s="25" t="str">
        <x:f>IF(A86="","",IF(K86&lt;&gt;"VALID","BLOCKED",INDEX(EVIDENCE_PACKET!$H$6:$H$205,MATCH(E86,EVIDENCE_PACKET!$A$6:$A$205,0))))</x:f>
      </x:c>
      <x:c r="O86" s="25" t="str">
        <x:f>IF(A86="","",IF(K86&lt;&gt;"VALID","BLOCKED",INDEX(EVIDENCE_PACKET!$H$6:$H$205,MATCH(F86,EVIDENCE_PACKET!$A$6:$A$205,0))))</x:f>
      </x:c>
      <x:c r="P86" s="25" t="str">
        <x:f>IF(A86="","",IF(K86&lt;&gt;"VALID","BLOCKED",INDEX(EVIDENCE_PACKET!$H$6:$H$205,MATCH(G86,EVIDENCE_PACKET!$A$6:$A$205,0))))</x:f>
      </x:c>
      <x:c r="Q86" s="25" t="str">
        <x:f>IF(A86="","",IF(K86&lt;&gt;"VALID","BLOCKED",INDEX(EVIDENCE_PACKET!$H$6:$H$205,MATCH(H86,EVIDENCE_PACKET!$A$6:$A$205,0))))</x:f>
      </x:c>
      <x:c r="R86" s="25" t="str">
        <x:f>IF(A86="","",IF(K86&lt;&gt;"VALID","BLOCKED",INDEX(EVIDENCE_PACKET!$H$6:$H$205,MATCH(I86,EVIDENCE_PACKET!$A$6:$A$205,0))))</x:f>
      </x:c>
      <x:c r="S86" s="25" t="str">
        <x:f>IF(A86="","",IF(K86&lt;&gt;"VALID","BLOCKED",IF(W86&lt;&gt;"SOFTWARE",W86,IF(L86&lt;&gt;"READY","UNRESOLVED",IF(X86="NO","EXCLUDE DIRECT",IF(X86="UNKNOWN","UNRESOLVED",IF(X86="ADJACENT","ADJACENT",IF(Y86="NO","EXCLUDE DIRECT",IF(Y86="UNKNOWN","UNRESOLVED",IF(Y86="MATCH","DIRECT COMPETITOR","CONDITIONAL DIRECT"))))))))))</x:f>
      </x:c>
      <x:c r="T86" s="25" t="str">
        <x:f>IF(A86="","",IF(OR(K86&lt;&gt;"VALID",S86="BLOCKED"),"BLOCKED",IF(AND(OR(S86="DIRECT COMPETITOR",S86="CONDITIONAL DIRECT"),COUNTIFS(CONFLICTS!$B$6:$B$205,A86,CONFLICTS!$H$6:$H$205,"YES",CONFLICTS!$I$6:$I$205,"OPEN",CONFLICTS!$R$6:$R$205,"VALID")&gt;0),"UNRESOLVED",IF(S86="UNRESOLVED","UNRESOLVED","READY"))))</x:f>
      </x:c>
      <x:c r="U86" s="25" t="str">
        <x:f>IF(A86="","",IF(S86="DIRECT COMPETITOR","Do not infer superiority, market share, win rate or customer outcomes.",IF(S86="CONDITIONAL DIRECT","Do not present replacement as like-for-like until partial/conflicting adoption dimensions are resolved.",IF(S86="ADJACENT","Do not promote feature/integration overlap into direct competition.",IF(S86="SUBSTITUTE / ALTERNATIVE","Do not force a service/internal route into a software-only matrix.",IF(S86="INTERMEDIARY / DISCOVERY","Do not infer product substitutability from visibility.","Do not promote authority/reference material into the commercial set."))))))</x:f>
      </x:c>
      <x:c r="V86" s="25" t="str">
        <x:f>IF(A86="","","Reopen when buyer, job, stage, implementation, security/procurement, switching, pricing/contract or sales evidence changes materially.")</x:f>
      </x:c>
      <x:c r="W86" s="25" t="str">
        <x:f>IF(A86="","",IF(C86="SOFTWARE PRODUCT","SOFTWARE",IF(C86="MARKETPLACE / INTERMEDIARY","INTERMEDIARY / DISCOVERY",IF(C86="AUTHORITY / STANDARD","AUTHORITY / REFERENCE","SUBSTITUTE / ALTERNATIVE"))))</x:f>
      </x:c>
      <x:c r="X86" s="25" t="str">
        <x:f>IF(A86="","",IF(OR(M86="NO",N86="NO",O86="NO"),"NO",IF(OR(M86="UNKNOWN",N86="UNKNOWN",O86="UNKNOWN"),"UNKNOWN",IF(AND(M86="MATCH",N86="MATCH",O86="MATCH"),"CORE MATCH","ADJACENT"))))</x:f>
      </x:c>
      <x:c r="Y86" s="25" t="str">
        <x:f>IF(A86="","",IF(OR(P86="NO",Q86="NO",R86="NO"),"NO",IF(OR(P86="UNKNOWN",Q86="UNKNOWN",R86="UNKNOWN"),"UNKNOWN",IF(AND(P86="MATCH",Q86="MATCH",R86="MATCH"),"MATCH","PARTIAL"))))</x:f>
      </x:c>
    </x:row>
    <x:row r="87">
      <x:c r="A87" s="21"/>
      <x:c r="B87" s="21"/>
      <x:c r="C87" s="21"/>
      <x:c r="D87" s="21"/>
      <x:c r="E87" s="21"/>
      <x:c r="F87" s="21"/>
      <x:c r="G87" s="21"/>
      <x:c r="H87" s="21"/>
      <x:c r="I87" s="21"/>
      <x:c r="J87" s="21"/>
      <x:c r="K87" s="25" t="str">
        <x:f>IF(A87="","",IF(COUNTIF($A$6:$A$205,A87)&gt;1,"INVALID - DUPLICATE ID",IF(AND(OR(EXACT(C87,"SOFTWARE PRODUCT"),EXACT(C87,"MARKETPLACE / INTERMEDIARY"),EXACT(C87,"CONSULTANCY / SERVICE"),EXACT(C87,"AUTHORITY / STANDARD"),EXACT(C87,"IN-HOUSE / DO NOTHING")),COUNTIFS(EVIDENCE_PACKET!$A$6:$A$205,D87,EVIDENCE_PACKET!$B$6:$B$205,A87,EVIDENCE_PACKET!$C$6:$C$205,"BUYER",EVIDENCE_PACKET!$Q$6:$Q$205,"VALID")=1,COUNTIFS(EVIDENCE_PACKET!$A$6:$A$205,E87,EVIDENCE_PACKET!$B$6:$B$205,A87,EVIDENCE_PACKET!$C$6:$C$205,"MATERIAL JOB",EVIDENCE_PACKET!$Q$6:$Q$205,"VALID")=1,COUNTIFS(EVIDENCE_PACKET!$A$6:$A$205,F87,EVIDENCE_PACKET!$B$6:$B$205,A87,EVIDENCE_PACKET!$C$6:$C$205,"BUYING STAGE",EVIDENCE_PACKET!$Q$6:$Q$205,"VALID")=1,COUNTIFS(EVIDENCE_PACKET!$A$6:$A$205,G87,EVIDENCE_PACKET!$B$6:$B$205,A87,EVIDENCE_PACKET!$C$6:$C$205,"IMPLEMENTATION",EVIDENCE_PACKET!$Q$6:$Q$205,"VALID")=1,COUNTIFS(EVIDENCE_PACKET!$A$6:$A$205,H87,EVIDENCE_PACKET!$B$6:$B$205,A87,EVIDENCE_PACKET!$C$6:$C$205,"SECURITY / PROCUREMENT",EVIDENCE_PACKET!$Q$6:$Q$205,"VALID")=1,COUNTIFS(EVIDENCE_PACKET!$A$6:$A$205,I87,EVIDENCE_PACKET!$B$6:$B$205,A87,EVIDENCE_PACKET!$C$6:$C$205,"SWITCHING / EXIT",EVIDENCE_PACKET!$Q$6:$Q$205,"VALID")=1,COUNTIF(D87:I87,D87)=1,COUNTIF(D87:I87,E87)=1,COUNTIF(D87:I87,F87)=1,COUNTIF(D87:I87,G87)=1,COUNTIF(D87:I87,H87)=1,COUNTIF(D87:I87,I87)=1,J87&lt;&gt;""),"VALID","INVALID - CONTROL / EVIDENCE")))</x:f>
      </x:c>
      <x:c r="L87" s="25" t="str">
        <x:f>IF(A87="","",IF(K87&lt;&gt;"VALID","BLOCKED",IF(AND(INDEX(EVIDENCE_PACKET!$F$6:$F$205,MATCH(D87,EVIDENCE_PACKET!$A$6:$A$205,0))="OBSERVED",INDEX(EVIDENCE_PACKET!$G$6:$G$205,MATCH(D87,EVIDENCE_PACKET!$A$6:$A$205,0))="CURRENT",INDEX(EVIDENCE_PACKET!$F$6:$F$205,MATCH(E87,EVIDENCE_PACKET!$A$6:$A$205,0))="OBSERVED",INDEX(EVIDENCE_PACKET!$G$6:$G$205,MATCH(E87,EVIDENCE_PACKET!$A$6:$A$205,0))="CURRENT",INDEX(EVIDENCE_PACKET!$F$6:$F$205,MATCH(F87,EVIDENCE_PACKET!$A$6:$A$205,0))="OBSERVED",INDEX(EVIDENCE_PACKET!$G$6:$G$205,MATCH(F87,EVIDENCE_PACKET!$A$6:$A$205,0))="CURRENT",INDEX(EVIDENCE_PACKET!$F$6:$F$205,MATCH(G87,EVIDENCE_PACKET!$A$6:$A$205,0))="OBSERVED",INDEX(EVIDENCE_PACKET!$G$6:$G$205,MATCH(G87,EVIDENCE_PACKET!$A$6:$A$205,0))="CURRENT",INDEX(EVIDENCE_PACKET!$F$6:$F$205,MATCH(H87,EVIDENCE_PACKET!$A$6:$A$205,0))="OBSERVED",INDEX(EVIDENCE_PACKET!$G$6:$G$205,MATCH(H87,EVIDENCE_PACKET!$A$6:$A$205,0))="CURRENT",INDEX(EVIDENCE_PACKET!$F$6:$F$205,MATCH(I87,EVIDENCE_PACKET!$A$6:$A$205,0))="OBSERVED",INDEX(EVIDENCE_PACKET!$G$6:$G$205,MATCH(I87,EVIDENCE_PACKET!$A$6:$A$205,0))="CURRENT"),"READY","UNRESOLVED")))</x:f>
      </x:c>
      <x:c r="M87" s="25" t="str">
        <x:f>IF(A87="","",IF(K87&lt;&gt;"VALID","BLOCKED",INDEX(EVIDENCE_PACKET!$H$6:$H$205,MATCH(D87,EVIDENCE_PACKET!$A$6:$A$205,0))))</x:f>
      </x:c>
      <x:c r="N87" s="25" t="str">
        <x:f>IF(A87="","",IF(K87&lt;&gt;"VALID","BLOCKED",INDEX(EVIDENCE_PACKET!$H$6:$H$205,MATCH(E87,EVIDENCE_PACKET!$A$6:$A$205,0))))</x:f>
      </x:c>
      <x:c r="O87" s="25" t="str">
        <x:f>IF(A87="","",IF(K87&lt;&gt;"VALID","BLOCKED",INDEX(EVIDENCE_PACKET!$H$6:$H$205,MATCH(F87,EVIDENCE_PACKET!$A$6:$A$205,0))))</x:f>
      </x:c>
      <x:c r="P87" s="25" t="str">
        <x:f>IF(A87="","",IF(K87&lt;&gt;"VALID","BLOCKED",INDEX(EVIDENCE_PACKET!$H$6:$H$205,MATCH(G87,EVIDENCE_PACKET!$A$6:$A$205,0))))</x:f>
      </x:c>
      <x:c r="Q87" s="25" t="str">
        <x:f>IF(A87="","",IF(K87&lt;&gt;"VALID","BLOCKED",INDEX(EVIDENCE_PACKET!$H$6:$H$205,MATCH(H87,EVIDENCE_PACKET!$A$6:$A$205,0))))</x:f>
      </x:c>
      <x:c r="R87" s="25" t="str">
        <x:f>IF(A87="","",IF(K87&lt;&gt;"VALID","BLOCKED",INDEX(EVIDENCE_PACKET!$H$6:$H$205,MATCH(I87,EVIDENCE_PACKET!$A$6:$A$205,0))))</x:f>
      </x:c>
      <x:c r="S87" s="25" t="str">
        <x:f>IF(A87="","",IF(K87&lt;&gt;"VALID","BLOCKED",IF(W87&lt;&gt;"SOFTWARE",W87,IF(L87&lt;&gt;"READY","UNRESOLVED",IF(X87="NO","EXCLUDE DIRECT",IF(X87="UNKNOWN","UNRESOLVED",IF(X87="ADJACENT","ADJACENT",IF(Y87="NO","EXCLUDE DIRECT",IF(Y87="UNKNOWN","UNRESOLVED",IF(Y87="MATCH","DIRECT COMPETITOR","CONDITIONAL DIRECT"))))))))))</x:f>
      </x:c>
      <x:c r="T87" s="25" t="str">
        <x:f>IF(A87="","",IF(OR(K87&lt;&gt;"VALID",S87="BLOCKED"),"BLOCKED",IF(AND(OR(S87="DIRECT COMPETITOR",S87="CONDITIONAL DIRECT"),COUNTIFS(CONFLICTS!$B$6:$B$205,A87,CONFLICTS!$H$6:$H$205,"YES",CONFLICTS!$I$6:$I$205,"OPEN",CONFLICTS!$R$6:$R$205,"VALID")&gt;0),"UNRESOLVED",IF(S87="UNRESOLVED","UNRESOLVED","READY"))))</x:f>
      </x:c>
      <x:c r="U87" s="25" t="str">
        <x:f>IF(A87="","",IF(S87="DIRECT COMPETITOR","Do not infer superiority, market share, win rate or customer outcomes.",IF(S87="CONDITIONAL DIRECT","Do not present replacement as like-for-like until partial/conflicting adoption dimensions are resolved.",IF(S87="ADJACENT","Do not promote feature/integration overlap into direct competition.",IF(S87="SUBSTITUTE / ALTERNATIVE","Do not force a service/internal route into a software-only matrix.",IF(S87="INTERMEDIARY / DISCOVERY","Do not infer product substitutability from visibility.","Do not promote authority/reference material into the commercial set."))))))</x:f>
      </x:c>
      <x:c r="V87" s="25" t="str">
        <x:f>IF(A87="","","Reopen when buyer, job, stage, implementation, security/procurement, switching, pricing/contract or sales evidence changes materially.")</x:f>
      </x:c>
      <x:c r="W87" s="25" t="str">
        <x:f>IF(A87="","",IF(C87="SOFTWARE PRODUCT","SOFTWARE",IF(C87="MARKETPLACE / INTERMEDIARY","INTERMEDIARY / DISCOVERY",IF(C87="AUTHORITY / STANDARD","AUTHORITY / REFERENCE","SUBSTITUTE / ALTERNATIVE"))))</x:f>
      </x:c>
      <x:c r="X87" s="25" t="str">
        <x:f>IF(A87="","",IF(OR(M87="NO",N87="NO",O87="NO"),"NO",IF(OR(M87="UNKNOWN",N87="UNKNOWN",O87="UNKNOWN"),"UNKNOWN",IF(AND(M87="MATCH",N87="MATCH",O87="MATCH"),"CORE MATCH","ADJACENT"))))</x:f>
      </x:c>
      <x:c r="Y87" s="25" t="str">
        <x:f>IF(A87="","",IF(OR(P87="NO",Q87="NO",R87="NO"),"NO",IF(OR(P87="UNKNOWN",Q87="UNKNOWN",R87="UNKNOWN"),"UNKNOWN",IF(AND(P87="MATCH",Q87="MATCH",R87="MATCH"),"MATCH","PARTIAL"))))</x:f>
      </x:c>
    </x:row>
    <x:row r="88">
      <x:c r="A88" s="21"/>
      <x:c r="B88" s="21"/>
      <x:c r="C88" s="21"/>
      <x:c r="D88" s="21"/>
      <x:c r="E88" s="21"/>
      <x:c r="F88" s="21"/>
      <x:c r="G88" s="21"/>
      <x:c r="H88" s="21"/>
      <x:c r="I88" s="21"/>
      <x:c r="J88" s="21"/>
      <x:c r="K88" s="25" t="str">
        <x:f>IF(A88="","",IF(COUNTIF($A$6:$A$205,A88)&gt;1,"INVALID - DUPLICATE ID",IF(AND(OR(EXACT(C88,"SOFTWARE PRODUCT"),EXACT(C88,"MARKETPLACE / INTERMEDIARY"),EXACT(C88,"CONSULTANCY / SERVICE"),EXACT(C88,"AUTHORITY / STANDARD"),EXACT(C88,"IN-HOUSE / DO NOTHING")),COUNTIFS(EVIDENCE_PACKET!$A$6:$A$205,D88,EVIDENCE_PACKET!$B$6:$B$205,A88,EVIDENCE_PACKET!$C$6:$C$205,"BUYER",EVIDENCE_PACKET!$Q$6:$Q$205,"VALID")=1,COUNTIFS(EVIDENCE_PACKET!$A$6:$A$205,E88,EVIDENCE_PACKET!$B$6:$B$205,A88,EVIDENCE_PACKET!$C$6:$C$205,"MATERIAL JOB",EVIDENCE_PACKET!$Q$6:$Q$205,"VALID")=1,COUNTIFS(EVIDENCE_PACKET!$A$6:$A$205,F88,EVIDENCE_PACKET!$B$6:$B$205,A88,EVIDENCE_PACKET!$C$6:$C$205,"BUYING STAGE",EVIDENCE_PACKET!$Q$6:$Q$205,"VALID")=1,COUNTIFS(EVIDENCE_PACKET!$A$6:$A$205,G88,EVIDENCE_PACKET!$B$6:$B$205,A88,EVIDENCE_PACKET!$C$6:$C$205,"IMPLEMENTATION",EVIDENCE_PACKET!$Q$6:$Q$205,"VALID")=1,COUNTIFS(EVIDENCE_PACKET!$A$6:$A$205,H88,EVIDENCE_PACKET!$B$6:$B$205,A88,EVIDENCE_PACKET!$C$6:$C$205,"SECURITY / PROCUREMENT",EVIDENCE_PACKET!$Q$6:$Q$205,"VALID")=1,COUNTIFS(EVIDENCE_PACKET!$A$6:$A$205,I88,EVIDENCE_PACKET!$B$6:$B$205,A88,EVIDENCE_PACKET!$C$6:$C$205,"SWITCHING / EXIT",EVIDENCE_PACKET!$Q$6:$Q$205,"VALID")=1,COUNTIF(D88:I88,D88)=1,COUNTIF(D88:I88,E88)=1,COUNTIF(D88:I88,F88)=1,COUNTIF(D88:I88,G88)=1,COUNTIF(D88:I88,H88)=1,COUNTIF(D88:I88,I88)=1,J88&lt;&gt;""),"VALID","INVALID - CONTROL / EVIDENCE")))</x:f>
      </x:c>
      <x:c r="L88" s="25" t="str">
        <x:f>IF(A88="","",IF(K88&lt;&gt;"VALID","BLOCKED",IF(AND(INDEX(EVIDENCE_PACKET!$F$6:$F$205,MATCH(D88,EVIDENCE_PACKET!$A$6:$A$205,0))="OBSERVED",INDEX(EVIDENCE_PACKET!$G$6:$G$205,MATCH(D88,EVIDENCE_PACKET!$A$6:$A$205,0))="CURRENT",INDEX(EVIDENCE_PACKET!$F$6:$F$205,MATCH(E88,EVIDENCE_PACKET!$A$6:$A$205,0))="OBSERVED",INDEX(EVIDENCE_PACKET!$G$6:$G$205,MATCH(E88,EVIDENCE_PACKET!$A$6:$A$205,0))="CURRENT",INDEX(EVIDENCE_PACKET!$F$6:$F$205,MATCH(F88,EVIDENCE_PACKET!$A$6:$A$205,0))="OBSERVED",INDEX(EVIDENCE_PACKET!$G$6:$G$205,MATCH(F88,EVIDENCE_PACKET!$A$6:$A$205,0))="CURRENT",INDEX(EVIDENCE_PACKET!$F$6:$F$205,MATCH(G88,EVIDENCE_PACKET!$A$6:$A$205,0))="OBSERVED",INDEX(EVIDENCE_PACKET!$G$6:$G$205,MATCH(G88,EVIDENCE_PACKET!$A$6:$A$205,0))="CURRENT",INDEX(EVIDENCE_PACKET!$F$6:$F$205,MATCH(H88,EVIDENCE_PACKET!$A$6:$A$205,0))="OBSERVED",INDEX(EVIDENCE_PACKET!$G$6:$G$205,MATCH(H88,EVIDENCE_PACKET!$A$6:$A$205,0))="CURRENT",INDEX(EVIDENCE_PACKET!$F$6:$F$205,MATCH(I88,EVIDENCE_PACKET!$A$6:$A$205,0))="OBSERVED",INDEX(EVIDENCE_PACKET!$G$6:$G$205,MATCH(I88,EVIDENCE_PACKET!$A$6:$A$205,0))="CURRENT"),"READY","UNRESOLVED")))</x:f>
      </x:c>
      <x:c r="M88" s="25" t="str">
        <x:f>IF(A88="","",IF(K88&lt;&gt;"VALID","BLOCKED",INDEX(EVIDENCE_PACKET!$H$6:$H$205,MATCH(D88,EVIDENCE_PACKET!$A$6:$A$205,0))))</x:f>
      </x:c>
      <x:c r="N88" s="25" t="str">
        <x:f>IF(A88="","",IF(K88&lt;&gt;"VALID","BLOCKED",INDEX(EVIDENCE_PACKET!$H$6:$H$205,MATCH(E88,EVIDENCE_PACKET!$A$6:$A$205,0))))</x:f>
      </x:c>
      <x:c r="O88" s="25" t="str">
        <x:f>IF(A88="","",IF(K88&lt;&gt;"VALID","BLOCKED",INDEX(EVIDENCE_PACKET!$H$6:$H$205,MATCH(F88,EVIDENCE_PACKET!$A$6:$A$205,0))))</x:f>
      </x:c>
      <x:c r="P88" s="25" t="str">
        <x:f>IF(A88="","",IF(K88&lt;&gt;"VALID","BLOCKED",INDEX(EVIDENCE_PACKET!$H$6:$H$205,MATCH(G88,EVIDENCE_PACKET!$A$6:$A$205,0))))</x:f>
      </x:c>
      <x:c r="Q88" s="25" t="str">
        <x:f>IF(A88="","",IF(K88&lt;&gt;"VALID","BLOCKED",INDEX(EVIDENCE_PACKET!$H$6:$H$205,MATCH(H88,EVIDENCE_PACKET!$A$6:$A$205,0))))</x:f>
      </x:c>
      <x:c r="R88" s="25" t="str">
        <x:f>IF(A88="","",IF(K88&lt;&gt;"VALID","BLOCKED",INDEX(EVIDENCE_PACKET!$H$6:$H$205,MATCH(I88,EVIDENCE_PACKET!$A$6:$A$205,0))))</x:f>
      </x:c>
      <x:c r="S88" s="25" t="str">
        <x:f>IF(A88="","",IF(K88&lt;&gt;"VALID","BLOCKED",IF(W88&lt;&gt;"SOFTWARE",W88,IF(L88&lt;&gt;"READY","UNRESOLVED",IF(X88="NO","EXCLUDE DIRECT",IF(X88="UNKNOWN","UNRESOLVED",IF(X88="ADJACENT","ADJACENT",IF(Y88="NO","EXCLUDE DIRECT",IF(Y88="UNKNOWN","UNRESOLVED",IF(Y88="MATCH","DIRECT COMPETITOR","CONDITIONAL DIRECT"))))))))))</x:f>
      </x:c>
      <x:c r="T88" s="25" t="str">
        <x:f>IF(A88="","",IF(OR(K88&lt;&gt;"VALID",S88="BLOCKED"),"BLOCKED",IF(AND(OR(S88="DIRECT COMPETITOR",S88="CONDITIONAL DIRECT"),COUNTIFS(CONFLICTS!$B$6:$B$205,A88,CONFLICTS!$H$6:$H$205,"YES",CONFLICTS!$I$6:$I$205,"OPEN",CONFLICTS!$R$6:$R$205,"VALID")&gt;0),"UNRESOLVED",IF(S88="UNRESOLVED","UNRESOLVED","READY"))))</x:f>
      </x:c>
      <x:c r="U88" s="25" t="str">
        <x:f>IF(A88="","",IF(S88="DIRECT COMPETITOR","Do not infer superiority, market share, win rate or customer outcomes.",IF(S88="CONDITIONAL DIRECT","Do not present replacement as like-for-like until partial/conflicting adoption dimensions are resolved.",IF(S88="ADJACENT","Do not promote feature/integration overlap into direct competition.",IF(S88="SUBSTITUTE / ALTERNATIVE","Do not force a service/internal route into a software-only matrix.",IF(S88="INTERMEDIARY / DISCOVERY","Do not infer product substitutability from visibility.","Do not promote authority/reference material into the commercial set."))))))</x:f>
      </x:c>
      <x:c r="V88" s="25" t="str">
        <x:f>IF(A88="","","Reopen when buyer, job, stage, implementation, security/procurement, switching, pricing/contract or sales evidence changes materially.")</x:f>
      </x:c>
      <x:c r="W88" s="25" t="str">
        <x:f>IF(A88="","",IF(C88="SOFTWARE PRODUCT","SOFTWARE",IF(C88="MARKETPLACE / INTERMEDIARY","INTERMEDIARY / DISCOVERY",IF(C88="AUTHORITY / STANDARD","AUTHORITY / REFERENCE","SUBSTITUTE / ALTERNATIVE"))))</x:f>
      </x:c>
      <x:c r="X88" s="25" t="str">
        <x:f>IF(A88="","",IF(OR(M88="NO",N88="NO",O88="NO"),"NO",IF(OR(M88="UNKNOWN",N88="UNKNOWN",O88="UNKNOWN"),"UNKNOWN",IF(AND(M88="MATCH",N88="MATCH",O88="MATCH"),"CORE MATCH","ADJACENT"))))</x:f>
      </x:c>
      <x:c r="Y88" s="25" t="str">
        <x:f>IF(A88="","",IF(OR(P88="NO",Q88="NO",R88="NO"),"NO",IF(OR(P88="UNKNOWN",Q88="UNKNOWN",R88="UNKNOWN"),"UNKNOWN",IF(AND(P88="MATCH",Q88="MATCH",R88="MATCH"),"MATCH","PARTIAL"))))</x:f>
      </x:c>
    </x:row>
    <x:row r="89">
      <x:c r="A89" s="21"/>
      <x:c r="B89" s="21"/>
      <x:c r="C89" s="21"/>
      <x:c r="D89" s="21"/>
      <x:c r="E89" s="21"/>
      <x:c r="F89" s="21"/>
      <x:c r="G89" s="21"/>
      <x:c r="H89" s="21"/>
      <x:c r="I89" s="21"/>
      <x:c r="J89" s="21"/>
      <x:c r="K89" s="25" t="str">
        <x:f>IF(A89="","",IF(COUNTIF($A$6:$A$205,A89)&gt;1,"INVALID - DUPLICATE ID",IF(AND(OR(EXACT(C89,"SOFTWARE PRODUCT"),EXACT(C89,"MARKETPLACE / INTERMEDIARY"),EXACT(C89,"CONSULTANCY / SERVICE"),EXACT(C89,"AUTHORITY / STANDARD"),EXACT(C89,"IN-HOUSE / DO NOTHING")),COUNTIFS(EVIDENCE_PACKET!$A$6:$A$205,D89,EVIDENCE_PACKET!$B$6:$B$205,A89,EVIDENCE_PACKET!$C$6:$C$205,"BUYER",EVIDENCE_PACKET!$Q$6:$Q$205,"VALID")=1,COUNTIFS(EVIDENCE_PACKET!$A$6:$A$205,E89,EVIDENCE_PACKET!$B$6:$B$205,A89,EVIDENCE_PACKET!$C$6:$C$205,"MATERIAL JOB",EVIDENCE_PACKET!$Q$6:$Q$205,"VALID")=1,COUNTIFS(EVIDENCE_PACKET!$A$6:$A$205,F89,EVIDENCE_PACKET!$B$6:$B$205,A89,EVIDENCE_PACKET!$C$6:$C$205,"BUYING STAGE",EVIDENCE_PACKET!$Q$6:$Q$205,"VALID")=1,COUNTIFS(EVIDENCE_PACKET!$A$6:$A$205,G89,EVIDENCE_PACKET!$B$6:$B$205,A89,EVIDENCE_PACKET!$C$6:$C$205,"IMPLEMENTATION",EVIDENCE_PACKET!$Q$6:$Q$205,"VALID")=1,COUNTIFS(EVIDENCE_PACKET!$A$6:$A$205,H89,EVIDENCE_PACKET!$B$6:$B$205,A89,EVIDENCE_PACKET!$C$6:$C$205,"SECURITY / PROCUREMENT",EVIDENCE_PACKET!$Q$6:$Q$205,"VALID")=1,COUNTIFS(EVIDENCE_PACKET!$A$6:$A$205,I89,EVIDENCE_PACKET!$B$6:$B$205,A89,EVIDENCE_PACKET!$C$6:$C$205,"SWITCHING / EXIT",EVIDENCE_PACKET!$Q$6:$Q$205,"VALID")=1,COUNTIF(D89:I89,D89)=1,COUNTIF(D89:I89,E89)=1,COUNTIF(D89:I89,F89)=1,COUNTIF(D89:I89,G89)=1,COUNTIF(D89:I89,H89)=1,COUNTIF(D89:I89,I89)=1,J89&lt;&gt;""),"VALID","INVALID - CONTROL / EVIDENCE")))</x:f>
      </x:c>
      <x:c r="L89" s="25" t="str">
        <x:f>IF(A89="","",IF(K89&lt;&gt;"VALID","BLOCKED",IF(AND(INDEX(EVIDENCE_PACKET!$F$6:$F$205,MATCH(D89,EVIDENCE_PACKET!$A$6:$A$205,0))="OBSERVED",INDEX(EVIDENCE_PACKET!$G$6:$G$205,MATCH(D89,EVIDENCE_PACKET!$A$6:$A$205,0))="CURRENT",INDEX(EVIDENCE_PACKET!$F$6:$F$205,MATCH(E89,EVIDENCE_PACKET!$A$6:$A$205,0))="OBSERVED",INDEX(EVIDENCE_PACKET!$G$6:$G$205,MATCH(E89,EVIDENCE_PACKET!$A$6:$A$205,0))="CURRENT",INDEX(EVIDENCE_PACKET!$F$6:$F$205,MATCH(F89,EVIDENCE_PACKET!$A$6:$A$205,0))="OBSERVED",INDEX(EVIDENCE_PACKET!$G$6:$G$205,MATCH(F89,EVIDENCE_PACKET!$A$6:$A$205,0))="CURRENT",INDEX(EVIDENCE_PACKET!$F$6:$F$205,MATCH(G89,EVIDENCE_PACKET!$A$6:$A$205,0))="OBSERVED",INDEX(EVIDENCE_PACKET!$G$6:$G$205,MATCH(G89,EVIDENCE_PACKET!$A$6:$A$205,0))="CURRENT",INDEX(EVIDENCE_PACKET!$F$6:$F$205,MATCH(H89,EVIDENCE_PACKET!$A$6:$A$205,0))="OBSERVED",INDEX(EVIDENCE_PACKET!$G$6:$G$205,MATCH(H89,EVIDENCE_PACKET!$A$6:$A$205,0))="CURRENT",INDEX(EVIDENCE_PACKET!$F$6:$F$205,MATCH(I89,EVIDENCE_PACKET!$A$6:$A$205,0))="OBSERVED",INDEX(EVIDENCE_PACKET!$G$6:$G$205,MATCH(I89,EVIDENCE_PACKET!$A$6:$A$205,0))="CURRENT"),"READY","UNRESOLVED")))</x:f>
      </x:c>
      <x:c r="M89" s="25" t="str">
        <x:f>IF(A89="","",IF(K89&lt;&gt;"VALID","BLOCKED",INDEX(EVIDENCE_PACKET!$H$6:$H$205,MATCH(D89,EVIDENCE_PACKET!$A$6:$A$205,0))))</x:f>
      </x:c>
      <x:c r="N89" s="25" t="str">
        <x:f>IF(A89="","",IF(K89&lt;&gt;"VALID","BLOCKED",INDEX(EVIDENCE_PACKET!$H$6:$H$205,MATCH(E89,EVIDENCE_PACKET!$A$6:$A$205,0))))</x:f>
      </x:c>
      <x:c r="O89" s="25" t="str">
        <x:f>IF(A89="","",IF(K89&lt;&gt;"VALID","BLOCKED",INDEX(EVIDENCE_PACKET!$H$6:$H$205,MATCH(F89,EVIDENCE_PACKET!$A$6:$A$205,0))))</x:f>
      </x:c>
      <x:c r="P89" s="25" t="str">
        <x:f>IF(A89="","",IF(K89&lt;&gt;"VALID","BLOCKED",INDEX(EVIDENCE_PACKET!$H$6:$H$205,MATCH(G89,EVIDENCE_PACKET!$A$6:$A$205,0))))</x:f>
      </x:c>
      <x:c r="Q89" s="25" t="str">
        <x:f>IF(A89="","",IF(K89&lt;&gt;"VALID","BLOCKED",INDEX(EVIDENCE_PACKET!$H$6:$H$205,MATCH(H89,EVIDENCE_PACKET!$A$6:$A$205,0))))</x:f>
      </x:c>
      <x:c r="R89" s="25" t="str">
        <x:f>IF(A89="","",IF(K89&lt;&gt;"VALID","BLOCKED",INDEX(EVIDENCE_PACKET!$H$6:$H$205,MATCH(I89,EVIDENCE_PACKET!$A$6:$A$205,0))))</x:f>
      </x:c>
      <x:c r="S89" s="25" t="str">
        <x:f>IF(A89="","",IF(K89&lt;&gt;"VALID","BLOCKED",IF(W89&lt;&gt;"SOFTWARE",W89,IF(L89&lt;&gt;"READY","UNRESOLVED",IF(X89="NO","EXCLUDE DIRECT",IF(X89="UNKNOWN","UNRESOLVED",IF(X89="ADJACENT","ADJACENT",IF(Y89="NO","EXCLUDE DIRECT",IF(Y89="UNKNOWN","UNRESOLVED",IF(Y89="MATCH","DIRECT COMPETITOR","CONDITIONAL DIRECT"))))))))))</x:f>
      </x:c>
      <x:c r="T89" s="25" t="str">
        <x:f>IF(A89="","",IF(OR(K89&lt;&gt;"VALID",S89="BLOCKED"),"BLOCKED",IF(AND(OR(S89="DIRECT COMPETITOR",S89="CONDITIONAL DIRECT"),COUNTIFS(CONFLICTS!$B$6:$B$205,A89,CONFLICTS!$H$6:$H$205,"YES",CONFLICTS!$I$6:$I$205,"OPEN",CONFLICTS!$R$6:$R$205,"VALID")&gt;0),"UNRESOLVED",IF(S89="UNRESOLVED","UNRESOLVED","READY"))))</x:f>
      </x:c>
      <x:c r="U89" s="25" t="str">
        <x:f>IF(A89="","",IF(S89="DIRECT COMPETITOR","Do not infer superiority, market share, win rate or customer outcomes.",IF(S89="CONDITIONAL DIRECT","Do not present replacement as like-for-like until partial/conflicting adoption dimensions are resolved.",IF(S89="ADJACENT","Do not promote feature/integration overlap into direct competition.",IF(S89="SUBSTITUTE / ALTERNATIVE","Do not force a service/internal route into a software-only matrix.",IF(S89="INTERMEDIARY / DISCOVERY","Do not infer product substitutability from visibility.","Do not promote authority/reference material into the commercial set."))))))</x:f>
      </x:c>
      <x:c r="V89" s="25" t="str">
        <x:f>IF(A89="","","Reopen when buyer, job, stage, implementation, security/procurement, switching, pricing/contract or sales evidence changes materially.")</x:f>
      </x:c>
      <x:c r="W89" s="25" t="str">
        <x:f>IF(A89="","",IF(C89="SOFTWARE PRODUCT","SOFTWARE",IF(C89="MARKETPLACE / INTERMEDIARY","INTERMEDIARY / DISCOVERY",IF(C89="AUTHORITY / STANDARD","AUTHORITY / REFERENCE","SUBSTITUTE / ALTERNATIVE"))))</x:f>
      </x:c>
      <x:c r="X89" s="25" t="str">
        <x:f>IF(A89="","",IF(OR(M89="NO",N89="NO",O89="NO"),"NO",IF(OR(M89="UNKNOWN",N89="UNKNOWN",O89="UNKNOWN"),"UNKNOWN",IF(AND(M89="MATCH",N89="MATCH",O89="MATCH"),"CORE MATCH","ADJACENT"))))</x:f>
      </x:c>
      <x:c r="Y89" s="25" t="str">
        <x:f>IF(A89="","",IF(OR(P89="NO",Q89="NO",R89="NO"),"NO",IF(OR(P89="UNKNOWN",Q89="UNKNOWN",R89="UNKNOWN"),"UNKNOWN",IF(AND(P89="MATCH",Q89="MATCH",R89="MATCH"),"MATCH","PARTIAL"))))</x:f>
      </x:c>
    </x:row>
    <x:row r="90">
      <x:c r="A90" s="21"/>
      <x:c r="B90" s="21"/>
      <x:c r="C90" s="21"/>
      <x:c r="D90" s="21"/>
      <x:c r="E90" s="21"/>
      <x:c r="F90" s="21"/>
      <x:c r="G90" s="21"/>
      <x:c r="H90" s="21"/>
      <x:c r="I90" s="21"/>
      <x:c r="J90" s="21"/>
      <x:c r="K90" s="25" t="str">
        <x:f>IF(A90="","",IF(COUNTIF($A$6:$A$205,A90)&gt;1,"INVALID - DUPLICATE ID",IF(AND(OR(EXACT(C90,"SOFTWARE PRODUCT"),EXACT(C90,"MARKETPLACE / INTERMEDIARY"),EXACT(C90,"CONSULTANCY / SERVICE"),EXACT(C90,"AUTHORITY / STANDARD"),EXACT(C90,"IN-HOUSE / DO NOTHING")),COUNTIFS(EVIDENCE_PACKET!$A$6:$A$205,D90,EVIDENCE_PACKET!$B$6:$B$205,A90,EVIDENCE_PACKET!$C$6:$C$205,"BUYER",EVIDENCE_PACKET!$Q$6:$Q$205,"VALID")=1,COUNTIFS(EVIDENCE_PACKET!$A$6:$A$205,E90,EVIDENCE_PACKET!$B$6:$B$205,A90,EVIDENCE_PACKET!$C$6:$C$205,"MATERIAL JOB",EVIDENCE_PACKET!$Q$6:$Q$205,"VALID")=1,COUNTIFS(EVIDENCE_PACKET!$A$6:$A$205,F90,EVIDENCE_PACKET!$B$6:$B$205,A90,EVIDENCE_PACKET!$C$6:$C$205,"BUYING STAGE",EVIDENCE_PACKET!$Q$6:$Q$205,"VALID")=1,COUNTIFS(EVIDENCE_PACKET!$A$6:$A$205,G90,EVIDENCE_PACKET!$B$6:$B$205,A90,EVIDENCE_PACKET!$C$6:$C$205,"IMPLEMENTATION",EVIDENCE_PACKET!$Q$6:$Q$205,"VALID")=1,COUNTIFS(EVIDENCE_PACKET!$A$6:$A$205,H90,EVIDENCE_PACKET!$B$6:$B$205,A90,EVIDENCE_PACKET!$C$6:$C$205,"SECURITY / PROCUREMENT",EVIDENCE_PACKET!$Q$6:$Q$205,"VALID")=1,COUNTIFS(EVIDENCE_PACKET!$A$6:$A$205,I90,EVIDENCE_PACKET!$B$6:$B$205,A90,EVIDENCE_PACKET!$C$6:$C$205,"SWITCHING / EXIT",EVIDENCE_PACKET!$Q$6:$Q$205,"VALID")=1,COUNTIF(D90:I90,D90)=1,COUNTIF(D90:I90,E90)=1,COUNTIF(D90:I90,F90)=1,COUNTIF(D90:I90,G90)=1,COUNTIF(D90:I90,H90)=1,COUNTIF(D90:I90,I90)=1,J90&lt;&gt;""),"VALID","INVALID - CONTROL / EVIDENCE")))</x:f>
      </x:c>
      <x:c r="L90" s="25" t="str">
        <x:f>IF(A90="","",IF(K90&lt;&gt;"VALID","BLOCKED",IF(AND(INDEX(EVIDENCE_PACKET!$F$6:$F$205,MATCH(D90,EVIDENCE_PACKET!$A$6:$A$205,0))="OBSERVED",INDEX(EVIDENCE_PACKET!$G$6:$G$205,MATCH(D90,EVIDENCE_PACKET!$A$6:$A$205,0))="CURRENT",INDEX(EVIDENCE_PACKET!$F$6:$F$205,MATCH(E90,EVIDENCE_PACKET!$A$6:$A$205,0))="OBSERVED",INDEX(EVIDENCE_PACKET!$G$6:$G$205,MATCH(E90,EVIDENCE_PACKET!$A$6:$A$205,0))="CURRENT",INDEX(EVIDENCE_PACKET!$F$6:$F$205,MATCH(F90,EVIDENCE_PACKET!$A$6:$A$205,0))="OBSERVED",INDEX(EVIDENCE_PACKET!$G$6:$G$205,MATCH(F90,EVIDENCE_PACKET!$A$6:$A$205,0))="CURRENT",INDEX(EVIDENCE_PACKET!$F$6:$F$205,MATCH(G90,EVIDENCE_PACKET!$A$6:$A$205,0))="OBSERVED",INDEX(EVIDENCE_PACKET!$G$6:$G$205,MATCH(G90,EVIDENCE_PACKET!$A$6:$A$205,0))="CURRENT",INDEX(EVIDENCE_PACKET!$F$6:$F$205,MATCH(H90,EVIDENCE_PACKET!$A$6:$A$205,0))="OBSERVED",INDEX(EVIDENCE_PACKET!$G$6:$G$205,MATCH(H90,EVIDENCE_PACKET!$A$6:$A$205,0))="CURRENT",INDEX(EVIDENCE_PACKET!$F$6:$F$205,MATCH(I90,EVIDENCE_PACKET!$A$6:$A$205,0))="OBSERVED",INDEX(EVIDENCE_PACKET!$G$6:$G$205,MATCH(I90,EVIDENCE_PACKET!$A$6:$A$205,0))="CURRENT"),"READY","UNRESOLVED")))</x:f>
      </x:c>
      <x:c r="M90" s="25" t="str">
        <x:f>IF(A90="","",IF(K90&lt;&gt;"VALID","BLOCKED",INDEX(EVIDENCE_PACKET!$H$6:$H$205,MATCH(D90,EVIDENCE_PACKET!$A$6:$A$205,0))))</x:f>
      </x:c>
      <x:c r="N90" s="25" t="str">
        <x:f>IF(A90="","",IF(K90&lt;&gt;"VALID","BLOCKED",INDEX(EVIDENCE_PACKET!$H$6:$H$205,MATCH(E90,EVIDENCE_PACKET!$A$6:$A$205,0))))</x:f>
      </x:c>
      <x:c r="O90" s="25" t="str">
        <x:f>IF(A90="","",IF(K90&lt;&gt;"VALID","BLOCKED",INDEX(EVIDENCE_PACKET!$H$6:$H$205,MATCH(F90,EVIDENCE_PACKET!$A$6:$A$205,0))))</x:f>
      </x:c>
      <x:c r="P90" s="25" t="str">
        <x:f>IF(A90="","",IF(K90&lt;&gt;"VALID","BLOCKED",INDEX(EVIDENCE_PACKET!$H$6:$H$205,MATCH(G90,EVIDENCE_PACKET!$A$6:$A$205,0))))</x:f>
      </x:c>
      <x:c r="Q90" s="25" t="str">
        <x:f>IF(A90="","",IF(K90&lt;&gt;"VALID","BLOCKED",INDEX(EVIDENCE_PACKET!$H$6:$H$205,MATCH(H90,EVIDENCE_PACKET!$A$6:$A$205,0))))</x:f>
      </x:c>
      <x:c r="R90" s="25" t="str">
        <x:f>IF(A90="","",IF(K90&lt;&gt;"VALID","BLOCKED",INDEX(EVIDENCE_PACKET!$H$6:$H$205,MATCH(I90,EVIDENCE_PACKET!$A$6:$A$205,0))))</x:f>
      </x:c>
      <x:c r="S90" s="25" t="str">
        <x:f>IF(A90="","",IF(K90&lt;&gt;"VALID","BLOCKED",IF(W90&lt;&gt;"SOFTWARE",W90,IF(L90&lt;&gt;"READY","UNRESOLVED",IF(X90="NO","EXCLUDE DIRECT",IF(X90="UNKNOWN","UNRESOLVED",IF(X90="ADJACENT","ADJACENT",IF(Y90="NO","EXCLUDE DIRECT",IF(Y90="UNKNOWN","UNRESOLVED",IF(Y90="MATCH","DIRECT COMPETITOR","CONDITIONAL DIRECT"))))))))))</x:f>
      </x:c>
      <x:c r="T90" s="25" t="str">
        <x:f>IF(A90="","",IF(OR(K90&lt;&gt;"VALID",S90="BLOCKED"),"BLOCKED",IF(AND(OR(S90="DIRECT COMPETITOR",S90="CONDITIONAL DIRECT"),COUNTIFS(CONFLICTS!$B$6:$B$205,A90,CONFLICTS!$H$6:$H$205,"YES",CONFLICTS!$I$6:$I$205,"OPEN",CONFLICTS!$R$6:$R$205,"VALID")&gt;0),"UNRESOLVED",IF(S90="UNRESOLVED","UNRESOLVED","READY"))))</x:f>
      </x:c>
      <x:c r="U90" s="25" t="str">
        <x:f>IF(A90="","",IF(S90="DIRECT COMPETITOR","Do not infer superiority, market share, win rate or customer outcomes.",IF(S90="CONDITIONAL DIRECT","Do not present replacement as like-for-like until partial/conflicting adoption dimensions are resolved.",IF(S90="ADJACENT","Do not promote feature/integration overlap into direct competition.",IF(S90="SUBSTITUTE / ALTERNATIVE","Do not force a service/internal route into a software-only matrix.",IF(S90="INTERMEDIARY / DISCOVERY","Do not infer product substitutability from visibility.","Do not promote authority/reference material into the commercial set."))))))</x:f>
      </x:c>
      <x:c r="V90" s="25" t="str">
        <x:f>IF(A90="","","Reopen when buyer, job, stage, implementation, security/procurement, switching, pricing/contract or sales evidence changes materially.")</x:f>
      </x:c>
      <x:c r="W90" s="25" t="str">
        <x:f>IF(A90="","",IF(C90="SOFTWARE PRODUCT","SOFTWARE",IF(C90="MARKETPLACE / INTERMEDIARY","INTERMEDIARY / DISCOVERY",IF(C90="AUTHORITY / STANDARD","AUTHORITY / REFERENCE","SUBSTITUTE / ALTERNATIVE"))))</x:f>
      </x:c>
      <x:c r="X90" s="25" t="str">
        <x:f>IF(A90="","",IF(OR(M90="NO",N90="NO",O90="NO"),"NO",IF(OR(M90="UNKNOWN",N90="UNKNOWN",O90="UNKNOWN"),"UNKNOWN",IF(AND(M90="MATCH",N90="MATCH",O90="MATCH"),"CORE MATCH","ADJACENT"))))</x:f>
      </x:c>
      <x:c r="Y90" s="25" t="str">
        <x:f>IF(A90="","",IF(OR(P90="NO",Q90="NO",R90="NO"),"NO",IF(OR(P90="UNKNOWN",Q90="UNKNOWN",R90="UNKNOWN"),"UNKNOWN",IF(AND(P90="MATCH",Q90="MATCH",R90="MATCH"),"MATCH","PARTIAL"))))</x:f>
      </x:c>
    </x:row>
    <x:row r="91">
      <x:c r="A91" s="21"/>
      <x:c r="B91" s="21"/>
      <x:c r="C91" s="21"/>
      <x:c r="D91" s="21"/>
      <x:c r="E91" s="21"/>
      <x:c r="F91" s="21"/>
      <x:c r="G91" s="21"/>
      <x:c r="H91" s="21"/>
      <x:c r="I91" s="21"/>
      <x:c r="J91" s="21"/>
      <x:c r="K91" s="25" t="str">
        <x:f>IF(A91="","",IF(COUNTIF($A$6:$A$205,A91)&gt;1,"INVALID - DUPLICATE ID",IF(AND(OR(EXACT(C91,"SOFTWARE PRODUCT"),EXACT(C91,"MARKETPLACE / INTERMEDIARY"),EXACT(C91,"CONSULTANCY / SERVICE"),EXACT(C91,"AUTHORITY / STANDARD"),EXACT(C91,"IN-HOUSE / DO NOTHING")),COUNTIFS(EVIDENCE_PACKET!$A$6:$A$205,D91,EVIDENCE_PACKET!$B$6:$B$205,A91,EVIDENCE_PACKET!$C$6:$C$205,"BUYER",EVIDENCE_PACKET!$Q$6:$Q$205,"VALID")=1,COUNTIFS(EVIDENCE_PACKET!$A$6:$A$205,E91,EVIDENCE_PACKET!$B$6:$B$205,A91,EVIDENCE_PACKET!$C$6:$C$205,"MATERIAL JOB",EVIDENCE_PACKET!$Q$6:$Q$205,"VALID")=1,COUNTIFS(EVIDENCE_PACKET!$A$6:$A$205,F91,EVIDENCE_PACKET!$B$6:$B$205,A91,EVIDENCE_PACKET!$C$6:$C$205,"BUYING STAGE",EVIDENCE_PACKET!$Q$6:$Q$205,"VALID")=1,COUNTIFS(EVIDENCE_PACKET!$A$6:$A$205,G91,EVIDENCE_PACKET!$B$6:$B$205,A91,EVIDENCE_PACKET!$C$6:$C$205,"IMPLEMENTATION",EVIDENCE_PACKET!$Q$6:$Q$205,"VALID")=1,COUNTIFS(EVIDENCE_PACKET!$A$6:$A$205,H91,EVIDENCE_PACKET!$B$6:$B$205,A91,EVIDENCE_PACKET!$C$6:$C$205,"SECURITY / PROCUREMENT",EVIDENCE_PACKET!$Q$6:$Q$205,"VALID")=1,COUNTIFS(EVIDENCE_PACKET!$A$6:$A$205,I91,EVIDENCE_PACKET!$B$6:$B$205,A91,EVIDENCE_PACKET!$C$6:$C$205,"SWITCHING / EXIT",EVIDENCE_PACKET!$Q$6:$Q$205,"VALID")=1,COUNTIF(D91:I91,D91)=1,COUNTIF(D91:I91,E91)=1,COUNTIF(D91:I91,F91)=1,COUNTIF(D91:I91,G91)=1,COUNTIF(D91:I91,H91)=1,COUNTIF(D91:I91,I91)=1,J91&lt;&gt;""),"VALID","INVALID - CONTROL / EVIDENCE")))</x:f>
      </x:c>
      <x:c r="L91" s="25" t="str">
        <x:f>IF(A91="","",IF(K91&lt;&gt;"VALID","BLOCKED",IF(AND(INDEX(EVIDENCE_PACKET!$F$6:$F$205,MATCH(D91,EVIDENCE_PACKET!$A$6:$A$205,0))="OBSERVED",INDEX(EVIDENCE_PACKET!$G$6:$G$205,MATCH(D91,EVIDENCE_PACKET!$A$6:$A$205,0))="CURRENT",INDEX(EVIDENCE_PACKET!$F$6:$F$205,MATCH(E91,EVIDENCE_PACKET!$A$6:$A$205,0))="OBSERVED",INDEX(EVIDENCE_PACKET!$G$6:$G$205,MATCH(E91,EVIDENCE_PACKET!$A$6:$A$205,0))="CURRENT",INDEX(EVIDENCE_PACKET!$F$6:$F$205,MATCH(F91,EVIDENCE_PACKET!$A$6:$A$205,0))="OBSERVED",INDEX(EVIDENCE_PACKET!$G$6:$G$205,MATCH(F91,EVIDENCE_PACKET!$A$6:$A$205,0))="CURRENT",INDEX(EVIDENCE_PACKET!$F$6:$F$205,MATCH(G91,EVIDENCE_PACKET!$A$6:$A$205,0))="OBSERVED",INDEX(EVIDENCE_PACKET!$G$6:$G$205,MATCH(G91,EVIDENCE_PACKET!$A$6:$A$205,0))="CURRENT",INDEX(EVIDENCE_PACKET!$F$6:$F$205,MATCH(H91,EVIDENCE_PACKET!$A$6:$A$205,0))="OBSERVED",INDEX(EVIDENCE_PACKET!$G$6:$G$205,MATCH(H91,EVIDENCE_PACKET!$A$6:$A$205,0))="CURRENT",INDEX(EVIDENCE_PACKET!$F$6:$F$205,MATCH(I91,EVIDENCE_PACKET!$A$6:$A$205,0))="OBSERVED",INDEX(EVIDENCE_PACKET!$G$6:$G$205,MATCH(I91,EVIDENCE_PACKET!$A$6:$A$205,0))="CURRENT"),"READY","UNRESOLVED")))</x:f>
      </x:c>
      <x:c r="M91" s="25" t="str">
        <x:f>IF(A91="","",IF(K91&lt;&gt;"VALID","BLOCKED",INDEX(EVIDENCE_PACKET!$H$6:$H$205,MATCH(D91,EVIDENCE_PACKET!$A$6:$A$205,0))))</x:f>
      </x:c>
      <x:c r="N91" s="25" t="str">
        <x:f>IF(A91="","",IF(K91&lt;&gt;"VALID","BLOCKED",INDEX(EVIDENCE_PACKET!$H$6:$H$205,MATCH(E91,EVIDENCE_PACKET!$A$6:$A$205,0))))</x:f>
      </x:c>
      <x:c r="O91" s="25" t="str">
        <x:f>IF(A91="","",IF(K91&lt;&gt;"VALID","BLOCKED",INDEX(EVIDENCE_PACKET!$H$6:$H$205,MATCH(F91,EVIDENCE_PACKET!$A$6:$A$205,0))))</x:f>
      </x:c>
      <x:c r="P91" s="25" t="str">
        <x:f>IF(A91="","",IF(K91&lt;&gt;"VALID","BLOCKED",INDEX(EVIDENCE_PACKET!$H$6:$H$205,MATCH(G91,EVIDENCE_PACKET!$A$6:$A$205,0))))</x:f>
      </x:c>
      <x:c r="Q91" s="25" t="str">
        <x:f>IF(A91="","",IF(K91&lt;&gt;"VALID","BLOCKED",INDEX(EVIDENCE_PACKET!$H$6:$H$205,MATCH(H91,EVIDENCE_PACKET!$A$6:$A$205,0))))</x:f>
      </x:c>
      <x:c r="R91" s="25" t="str">
        <x:f>IF(A91="","",IF(K91&lt;&gt;"VALID","BLOCKED",INDEX(EVIDENCE_PACKET!$H$6:$H$205,MATCH(I91,EVIDENCE_PACKET!$A$6:$A$205,0))))</x:f>
      </x:c>
      <x:c r="S91" s="25" t="str">
        <x:f>IF(A91="","",IF(K91&lt;&gt;"VALID","BLOCKED",IF(W91&lt;&gt;"SOFTWARE",W91,IF(L91&lt;&gt;"READY","UNRESOLVED",IF(X91="NO","EXCLUDE DIRECT",IF(X91="UNKNOWN","UNRESOLVED",IF(X91="ADJACENT","ADJACENT",IF(Y91="NO","EXCLUDE DIRECT",IF(Y91="UNKNOWN","UNRESOLVED",IF(Y91="MATCH","DIRECT COMPETITOR","CONDITIONAL DIRECT"))))))))))</x:f>
      </x:c>
      <x:c r="T91" s="25" t="str">
        <x:f>IF(A91="","",IF(OR(K91&lt;&gt;"VALID",S91="BLOCKED"),"BLOCKED",IF(AND(OR(S91="DIRECT COMPETITOR",S91="CONDITIONAL DIRECT"),COUNTIFS(CONFLICTS!$B$6:$B$205,A91,CONFLICTS!$H$6:$H$205,"YES",CONFLICTS!$I$6:$I$205,"OPEN",CONFLICTS!$R$6:$R$205,"VALID")&gt;0),"UNRESOLVED",IF(S91="UNRESOLVED","UNRESOLVED","READY"))))</x:f>
      </x:c>
      <x:c r="U91" s="25" t="str">
        <x:f>IF(A91="","",IF(S91="DIRECT COMPETITOR","Do not infer superiority, market share, win rate or customer outcomes.",IF(S91="CONDITIONAL DIRECT","Do not present replacement as like-for-like until partial/conflicting adoption dimensions are resolved.",IF(S91="ADJACENT","Do not promote feature/integration overlap into direct competition.",IF(S91="SUBSTITUTE / ALTERNATIVE","Do not force a service/internal route into a software-only matrix.",IF(S91="INTERMEDIARY / DISCOVERY","Do not infer product substitutability from visibility.","Do not promote authority/reference material into the commercial set."))))))</x:f>
      </x:c>
      <x:c r="V91" s="25" t="str">
        <x:f>IF(A91="","","Reopen when buyer, job, stage, implementation, security/procurement, switching, pricing/contract or sales evidence changes materially.")</x:f>
      </x:c>
      <x:c r="W91" s="25" t="str">
        <x:f>IF(A91="","",IF(C91="SOFTWARE PRODUCT","SOFTWARE",IF(C91="MARKETPLACE / INTERMEDIARY","INTERMEDIARY / DISCOVERY",IF(C91="AUTHORITY / STANDARD","AUTHORITY / REFERENCE","SUBSTITUTE / ALTERNATIVE"))))</x:f>
      </x:c>
      <x:c r="X91" s="25" t="str">
        <x:f>IF(A91="","",IF(OR(M91="NO",N91="NO",O91="NO"),"NO",IF(OR(M91="UNKNOWN",N91="UNKNOWN",O91="UNKNOWN"),"UNKNOWN",IF(AND(M91="MATCH",N91="MATCH",O91="MATCH"),"CORE MATCH","ADJACENT"))))</x:f>
      </x:c>
      <x:c r="Y91" s="25" t="str">
        <x:f>IF(A91="","",IF(OR(P91="NO",Q91="NO",R91="NO"),"NO",IF(OR(P91="UNKNOWN",Q91="UNKNOWN",R91="UNKNOWN"),"UNKNOWN",IF(AND(P91="MATCH",Q91="MATCH",R91="MATCH"),"MATCH","PARTIAL"))))</x:f>
      </x:c>
    </x:row>
    <x:row r="92">
      <x:c r="A92" s="21"/>
      <x:c r="B92" s="21"/>
      <x:c r="C92" s="21"/>
      <x:c r="D92" s="21"/>
      <x:c r="E92" s="21"/>
      <x:c r="F92" s="21"/>
      <x:c r="G92" s="21"/>
      <x:c r="H92" s="21"/>
      <x:c r="I92" s="21"/>
      <x:c r="J92" s="21"/>
      <x:c r="K92" s="25" t="str">
        <x:f>IF(A92="","",IF(COUNTIF($A$6:$A$205,A92)&gt;1,"INVALID - DUPLICATE ID",IF(AND(OR(EXACT(C92,"SOFTWARE PRODUCT"),EXACT(C92,"MARKETPLACE / INTERMEDIARY"),EXACT(C92,"CONSULTANCY / SERVICE"),EXACT(C92,"AUTHORITY / STANDARD"),EXACT(C92,"IN-HOUSE / DO NOTHING")),COUNTIFS(EVIDENCE_PACKET!$A$6:$A$205,D92,EVIDENCE_PACKET!$B$6:$B$205,A92,EVIDENCE_PACKET!$C$6:$C$205,"BUYER",EVIDENCE_PACKET!$Q$6:$Q$205,"VALID")=1,COUNTIFS(EVIDENCE_PACKET!$A$6:$A$205,E92,EVIDENCE_PACKET!$B$6:$B$205,A92,EVIDENCE_PACKET!$C$6:$C$205,"MATERIAL JOB",EVIDENCE_PACKET!$Q$6:$Q$205,"VALID")=1,COUNTIFS(EVIDENCE_PACKET!$A$6:$A$205,F92,EVIDENCE_PACKET!$B$6:$B$205,A92,EVIDENCE_PACKET!$C$6:$C$205,"BUYING STAGE",EVIDENCE_PACKET!$Q$6:$Q$205,"VALID")=1,COUNTIFS(EVIDENCE_PACKET!$A$6:$A$205,G92,EVIDENCE_PACKET!$B$6:$B$205,A92,EVIDENCE_PACKET!$C$6:$C$205,"IMPLEMENTATION",EVIDENCE_PACKET!$Q$6:$Q$205,"VALID")=1,COUNTIFS(EVIDENCE_PACKET!$A$6:$A$205,H92,EVIDENCE_PACKET!$B$6:$B$205,A92,EVIDENCE_PACKET!$C$6:$C$205,"SECURITY / PROCUREMENT",EVIDENCE_PACKET!$Q$6:$Q$205,"VALID")=1,COUNTIFS(EVIDENCE_PACKET!$A$6:$A$205,I92,EVIDENCE_PACKET!$B$6:$B$205,A92,EVIDENCE_PACKET!$C$6:$C$205,"SWITCHING / EXIT",EVIDENCE_PACKET!$Q$6:$Q$205,"VALID")=1,COUNTIF(D92:I92,D92)=1,COUNTIF(D92:I92,E92)=1,COUNTIF(D92:I92,F92)=1,COUNTIF(D92:I92,G92)=1,COUNTIF(D92:I92,H92)=1,COUNTIF(D92:I92,I92)=1,J92&lt;&gt;""),"VALID","INVALID - CONTROL / EVIDENCE")))</x:f>
      </x:c>
      <x:c r="L92" s="25" t="str">
        <x:f>IF(A92="","",IF(K92&lt;&gt;"VALID","BLOCKED",IF(AND(INDEX(EVIDENCE_PACKET!$F$6:$F$205,MATCH(D92,EVIDENCE_PACKET!$A$6:$A$205,0))="OBSERVED",INDEX(EVIDENCE_PACKET!$G$6:$G$205,MATCH(D92,EVIDENCE_PACKET!$A$6:$A$205,0))="CURRENT",INDEX(EVIDENCE_PACKET!$F$6:$F$205,MATCH(E92,EVIDENCE_PACKET!$A$6:$A$205,0))="OBSERVED",INDEX(EVIDENCE_PACKET!$G$6:$G$205,MATCH(E92,EVIDENCE_PACKET!$A$6:$A$205,0))="CURRENT",INDEX(EVIDENCE_PACKET!$F$6:$F$205,MATCH(F92,EVIDENCE_PACKET!$A$6:$A$205,0))="OBSERVED",INDEX(EVIDENCE_PACKET!$G$6:$G$205,MATCH(F92,EVIDENCE_PACKET!$A$6:$A$205,0))="CURRENT",INDEX(EVIDENCE_PACKET!$F$6:$F$205,MATCH(G92,EVIDENCE_PACKET!$A$6:$A$205,0))="OBSERVED",INDEX(EVIDENCE_PACKET!$G$6:$G$205,MATCH(G92,EVIDENCE_PACKET!$A$6:$A$205,0))="CURRENT",INDEX(EVIDENCE_PACKET!$F$6:$F$205,MATCH(H92,EVIDENCE_PACKET!$A$6:$A$205,0))="OBSERVED",INDEX(EVIDENCE_PACKET!$G$6:$G$205,MATCH(H92,EVIDENCE_PACKET!$A$6:$A$205,0))="CURRENT",INDEX(EVIDENCE_PACKET!$F$6:$F$205,MATCH(I92,EVIDENCE_PACKET!$A$6:$A$205,0))="OBSERVED",INDEX(EVIDENCE_PACKET!$G$6:$G$205,MATCH(I92,EVIDENCE_PACKET!$A$6:$A$205,0))="CURRENT"),"READY","UNRESOLVED")))</x:f>
      </x:c>
      <x:c r="M92" s="25" t="str">
        <x:f>IF(A92="","",IF(K92&lt;&gt;"VALID","BLOCKED",INDEX(EVIDENCE_PACKET!$H$6:$H$205,MATCH(D92,EVIDENCE_PACKET!$A$6:$A$205,0))))</x:f>
      </x:c>
      <x:c r="N92" s="25" t="str">
        <x:f>IF(A92="","",IF(K92&lt;&gt;"VALID","BLOCKED",INDEX(EVIDENCE_PACKET!$H$6:$H$205,MATCH(E92,EVIDENCE_PACKET!$A$6:$A$205,0))))</x:f>
      </x:c>
      <x:c r="O92" s="25" t="str">
        <x:f>IF(A92="","",IF(K92&lt;&gt;"VALID","BLOCKED",INDEX(EVIDENCE_PACKET!$H$6:$H$205,MATCH(F92,EVIDENCE_PACKET!$A$6:$A$205,0))))</x:f>
      </x:c>
      <x:c r="P92" s="25" t="str">
        <x:f>IF(A92="","",IF(K92&lt;&gt;"VALID","BLOCKED",INDEX(EVIDENCE_PACKET!$H$6:$H$205,MATCH(G92,EVIDENCE_PACKET!$A$6:$A$205,0))))</x:f>
      </x:c>
      <x:c r="Q92" s="25" t="str">
        <x:f>IF(A92="","",IF(K92&lt;&gt;"VALID","BLOCKED",INDEX(EVIDENCE_PACKET!$H$6:$H$205,MATCH(H92,EVIDENCE_PACKET!$A$6:$A$205,0))))</x:f>
      </x:c>
      <x:c r="R92" s="25" t="str">
        <x:f>IF(A92="","",IF(K92&lt;&gt;"VALID","BLOCKED",INDEX(EVIDENCE_PACKET!$H$6:$H$205,MATCH(I92,EVIDENCE_PACKET!$A$6:$A$205,0))))</x:f>
      </x:c>
      <x:c r="S92" s="25" t="str">
        <x:f>IF(A92="","",IF(K92&lt;&gt;"VALID","BLOCKED",IF(W92&lt;&gt;"SOFTWARE",W92,IF(L92&lt;&gt;"READY","UNRESOLVED",IF(X92="NO","EXCLUDE DIRECT",IF(X92="UNKNOWN","UNRESOLVED",IF(X92="ADJACENT","ADJACENT",IF(Y92="NO","EXCLUDE DIRECT",IF(Y92="UNKNOWN","UNRESOLVED",IF(Y92="MATCH","DIRECT COMPETITOR","CONDITIONAL DIRECT"))))))))))</x:f>
      </x:c>
      <x:c r="T92" s="25" t="str">
        <x:f>IF(A92="","",IF(OR(K92&lt;&gt;"VALID",S92="BLOCKED"),"BLOCKED",IF(AND(OR(S92="DIRECT COMPETITOR",S92="CONDITIONAL DIRECT"),COUNTIFS(CONFLICTS!$B$6:$B$205,A92,CONFLICTS!$H$6:$H$205,"YES",CONFLICTS!$I$6:$I$205,"OPEN",CONFLICTS!$R$6:$R$205,"VALID")&gt;0),"UNRESOLVED",IF(S92="UNRESOLVED","UNRESOLVED","READY"))))</x:f>
      </x:c>
      <x:c r="U92" s="25" t="str">
        <x:f>IF(A92="","",IF(S92="DIRECT COMPETITOR","Do not infer superiority, market share, win rate or customer outcomes.",IF(S92="CONDITIONAL DIRECT","Do not present replacement as like-for-like until partial/conflicting adoption dimensions are resolved.",IF(S92="ADJACENT","Do not promote feature/integration overlap into direct competition.",IF(S92="SUBSTITUTE / ALTERNATIVE","Do not force a service/internal route into a software-only matrix.",IF(S92="INTERMEDIARY / DISCOVERY","Do not infer product substitutability from visibility.","Do not promote authority/reference material into the commercial set."))))))</x:f>
      </x:c>
      <x:c r="V92" s="25" t="str">
        <x:f>IF(A92="","","Reopen when buyer, job, stage, implementation, security/procurement, switching, pricing/contract or sales evidence changes materially.")</x:f>
      </x:c>
      <x:c r="W92" s="25" t="str">
        <x:f>IF(A92="","",IF(C92="SOFTWARE PRODUCT","SOFTWARE",IF(C92="MARKETPLACE / INTERMEDIARY","INTERMEDIARY / DISCOVERY",IF(C92="AUTHORITY / STANDARD","AUTHORITY / REFERENCE","SUBSTITUTE / ALTERNATIVE"))))</x:f>
      </x:c>
      <x:c r="X92" s="25" t="str">
        <x:f>IF(A92="","",IF(OR(M92="NO",N92="NO",O92="NO"),"NO",IF(OR(M92="UNKNOWN",N92="UNKNOWN",O92="UNKNOWN"),"UNKNOWN",IF(AND(M92="MATCH",N92="MATCH",O92="MATCH"),"CORE MATCH","ADJACENT"))))</x:f>
      </x:c>
      <x:c r="Y92" s="25" t="str">
        <x:f>IF(A92="","",IF(OR(P92="NO",Q92="NO",R92="NO"),"NO",IF(OR(P92="UNKNOWN",Q92="UNKNOWN",R92="UNKNOWN"),"UNKNOWN",IF(AND(P92="MATCH",Q92="MATCH",R92="MATCH"),"MATCH","PARTIAL"))))</x:f>
      </x:c>
    </x:row>
    <x:row r="93">
      <x:c r="A93" s="21"/>
      <x:c r="B93" s="21"/>
      <x:c r="C93" s="21"/>
      <x:c r="D93" s="21"/>
      <x:c r="E93" s="21"/>
      <x:c r="F93" s="21"/>
      <x:c r="G93" s="21"/>
      <x:c r="H93" s="21"/>
      <x:c r="I93" s="21"/>
      <x:c r="J93" s="21"/>
      <x:c r="K93" s="25" t="str">
        <x:f>IF(A93="","",IF(COUNTIF($A$6:$A$205,A93)&gt;1,"INVALID - DUPLICATE ID",IF(AND(OR(EXACT(C93,"SOFTWARE PRODUCT"),EXACT(C93,"MARKETPLACE / INTERMEDIARY"),EXACT(C93,"CONSULTANCY / SERVICE"),EXACT(C93,"AUTHORITY / STANDARD"),EXACT(C93,"IN-HOUSE / DO NOTHING")),COUNTIFS(EVIDENCE_PACKET!$A$6:$A$205,D93,EVIDENCE_PACKET!$B$6:$B$205,A93,EVIDENCE_PACKET!$C$6:$C$205,"BUYER",EVIDENCE_PACKET!$Q$6:$Q$205,"VALID")=1,COUNTIFS(EVIDENCE_PACKET!$A$6:$A$205,E93,EVIDENCE_PACKET!$B$6:$B$205,A93,EVIDENCE_PACKET!$C$6:$C$205,"MATERIAL JOB",EVIDENCE_PACKET!$Q$6:$Q$205,"VALID")=1,COUNTIFS(EVIDENCE_PACKET!$A$6:$A$205,F93,EVIDENCE_PACKET!$B$6:$B$205,A93,EVIDENCE_PACKET!$C$6:$C$205,"BUYING STAGE",EVIDENCE_PACKET!$Q$6:$Q$205,"VALID")=1,COUNTIFS(EVIDENCE_PACKET!$A$6:$A$205,G93,EVIDENCE_PACKET!$B$6:$B$205,A93,EVIDENCE_PACKET!$C$6:$C$205,"IMPLEMENTATION",EVIDENCE_PACKET!$Q$6:$Q$205,"VALID")=1,COUNTIFS(EVIDENCE_PACKET!$A$6:$A$205,H93,EVIDENCE_PACKET!$B$6:$B$205,A93,EVIDENCE_PACKET!$C$6:$C$205,"SECURITY / PROCUREMENT",EVIDENCE_PACKET!$Q$6:$Q$205,"VALID")=1,COUNTIFS(EVIDENCE_PACKET!$A$6:$A$205,I93,EVIDENCE_PACKET!$B$6:$B$205,A93,EVIDENCE_PACKET!$C$6:$C$205,"SWITCHING / EXIT",EVIDENCE_PACKET!$Q$6:$Q$205,"VALID")=1,COUNTIF(D93:I93,D93)=1,COUNTIF(D93:I93,E93)=1,COUNTIF(D93:I93,F93)=1,COUNTIF(D93:I93,G93)=1,COUNTIF(D93:I93,H93)=1,COUNTIF(D93:I93,I93)=1,J93&lt;&gt;""),"VALID","INVALID - CONTROL / EVIDENCE")))</x:f>
      </x:c>
      <x:c r="L93" s="25" t="str">
        <x:f>IF(A93="","",IF(K93&lt;&gt;"VALID","BLOCKED",IF(AND(INDEX(EVIDENCE_PACKET!$F$6:$F$205,MATCH(D93,EVIDENCE_PACKET!$A$6:$A$205,0))="OBSERVED",INDEX(EVIDENCE_PACKET!$G$6:$G$205,MATCH(D93,EVIDENCE_PACKET!$A$6:$A$205,0))="CURRENT",INDEX(EVIDENCE_PACKET!$F$6:$F$205,MATCH(E93,EVIDENCE_PACKET!$A$6:$A$205,0))="OBSERVED",INDEX(EVIDENCE_PACKET!$G$6:$G$205,MATCH(E93,EVIDENCE_PACKET!$A$6:$A$205,0))="CURRENT",INDEX(EVIDENCE_PACKET!$F$6:$F$205,MATCH(F93,EVIDENCE_PACKET!$A$6:$A$205,0))="OBSERVED",INDEX(EVIDENCE_PACKET!$G$6:$G$205,MATCH(F93,EVIDENCE_PACKET!$A$6:$A$205,0))="CURRENT",INDEX(EVIDENCE_PACKET!$F$6:$F$205,MATCH(G93,EVIDENCE_PACKET!$A$6:$A$205,0))="OBSERVED",INDEX(EVIDENCE_PACKET!$G$6:$G$205,MATCH(G93,EVIDENCE_PACKET!$A$6:$A$205,0))="CURRENT",INDEX(EVIDENCE_PACKET!$F$6:$F$205,MATCH(H93,EVIDENCE_PACKET!$A$6:$A$205,0))="OBSERVED",INDEX(EVIDENCE_PACKET!$G$6:$G$205,MATCH(H93,EVIDENCE_PACKET!$A$6:$A$205,0))="CURRENT",INDEX(EVIDENCE_PACKET!$F$6:$F$205,MATCH(I93,EVIDENCE_PACKET!$A$6:$A$205,0))="OBSERVED",INDEX(EVIDENCE_PACKET!$G$6:$G$205,MATCH(I93,EVIDENCE_PACKET!$A$6:$A$205,0))="CURRENT"),"READY","UNRESOLVED")))</x:f>
      </x:c>
      <x:c r="M93" s="25" t="str">
        <x:f>IF(A93="","",IF(K93&lt;&gt;"VALID","BLOCKED",INDEX(EVIDENCE_PACKET!$H$6:$H$205,MATCH(D93,EVIDENCE_PACKET!$A$6:$A$205,0))))</x:f>
      </x:c>
      <x:c r="N93" s="25" t="str">
        <x:f>IF(A93="","",IF(K93&lt;&gt;"VALID","BLOCKED",INDEX(EVIDENCE_PACKET!$H$6:$H$205,MATCH(E93,EVIDENCE_PACKET!$A$6:$A$205,0))))</x:f>
      </x:c>
      <x:c r="O93" s="25" t="str">
        <x:f>IF(A93="","",IF(K93&lt;&gt;"VALID","BLOCKED",INDEX(EVIDENCE_PACKET!$H$6:$H$205,MATCH(F93,EVIDENCE_PACKET!$A$6:$A$205,0))))</x:f>
      </x:c>
      <x:c r="P93" s="25" t="str">
        <x:f>IF(A93="","",IF(K93&lt;&gt;"VALID","BLOCKED",INDEX(EVIDENCE_PACKET!$H$6:$H$205,MATCH(G93,EVIDENCE_PACKET!$A$6:$A$205,0))))</x:f>
      </x:c>
      <x:c r="Q93" s="25" t="str">
        <x:f>IF(A93="","",IF(K93&lt;&gt;"VALID","BLOCKED",INDEX(EVIDENCE_PACKET!$H$6:$H$205,MATCH(H93,EVIDENCE_PACKET!$A$6:$A$205,0))))</x:f>
      </x:c>
      <x:c r="R93" s="25" t="str">
        <x:f>IF(A93="","",IF(K93&lt;&gt;"VALID","BLOCKED",INDEX(EVIDENCE_PACKET!$H$6:$H$205,MATCH(I93,EVIDENCE_PACKET!$A$6:$A$205,0))))</x:f>
      </x:c>
      <x:c r="S93" s="25" t="str">
        <x:f>IF(A93="","",IF(K93&lt;&gt;"VALID","BLOCKED",IF(W93&lt;&gt;"SOFTWARE",W93,IF(L93&lt;&gt;"READY","UNRESOLVED",IF(X93="NO","EXCLUDE DIRECT",IF(X93="UNKNOWN","UNRESOLVED",IF(X93="ADJACENT","ADJACENT",IF(Y93="NO","EXCLUDE DIRECT",IF(Y93="UNKNOWN","UNRESOLVED",IF(Y93="MATCH","DIRECT COMPETITOR","CONDITIONAL DIRECT"))))))))))</x:f>
      </x:c>
      <x:c r="T93" s="25" t="str">
        <x:f>IF(A93="","",IF(OR(K93&lt;&gt;"VALID",S93="BLOCKED"),"BLOCKED",IF(AND(OR(S93="DIRECT COMPETITOR",S93="CONDITIONAL DIRECT"),COUNTIFS(CONFLICTS!$B$6:$B$205,A93,CONFLICTS!$H$6:$H$205,"YES",CONFLICTS!$I$6:$I$205,"OPEN",CONFLICTS!$R$6:$R$205,"VALID")&gt;0),"UNRESOLVED",IF(S93="UNRESOLVED","UNRESOLVED","READY"))))</x:f>
      </x:c>
      <x:c r="U93" s="25" t="str">
        <x:f>IF(A93="","",IF(S93="DIRECT COMPETITOR","Do not infer superiority, market share, win rate or customer outcomes.",IF(S93="CONDITIONAL DIRECT","Do not present replacement as like-for-like until partial/conflicting adoption dimensions are resolved.",IF(S93="ADJACENT","Do not promote feature/integration overlap into direct competition.",IF(S93="SUBSTITUTE / ALTERNATIVE","Do not force a service/internal route into a software-only matrix.",IF(S93="INTERMEDIARY / DISCOVERY","Do not infer product substitutability from visibility.","Do not promote authority/reference material into the commercial set."))))))</x:f>
      </x:c>
      <x:c r="V93" s="25" t="str">
        <x:f>IF(A93="","","Reopen when buyer, job, stage, implementation, security/procurement, switching, pricing/contract or sales evidence changes materially.")</x:f>
      </x:c>
      <x:c r="W93" s="25" t="str">
        <x:f>IF(A93="","",IF(C93="SOFTWARE PRODUCT","SOFTWARE",IF(C93="MARKETPLACE / INTERMEDIARY","INTERMEDIARY / DISCOVERY",IF(C93="AUTHORITY / STANDARD","AUTHORITY / REFERENCE","SUBSTITUTE / ALTERNATIVE"))))</x:f>
      </x:c>
      <x:c r="X93" s="25" t="str">
        <x:f>IF(A93="","",IF(OR(M93="NO",N93="NO",O93="NO"),"NO",IF(OR(M93="UNKNOWN",N93="UNKNOWN",O93="UNKNOWN"),"UNKNOWN",IF(AND(M93="MATCH",N93="MATCH",O93="MATCH"),"CORE MATCH","ADJACENT"))))</x:f>
      </x:c>
      <x:c r="Y93" s="25" t="str">
        <x:f>IF(A93="","",IF(OR(P93="NO",Q93="NO",R93="NO"),"NO",IF(OR(P93="UNKNOWN",Q93="UNKNOWN",R93="UNKNOWN"),"UNKNOWN",IF(AND(P93="MATCH",Q93="MATCH",R93="MATCH"),"MATCH","PARTIAL"))))</x:f>
      </x:c>
    </x:row>
    <x:row r="94">
      <x:c r="A94" s="21"/>
      <x:c r="B94" s="21"/>
      <x:c r="C94" s="21"/>
      <x:c r="D94" s="21"/>
      <x:c r="E94" s="21"/>
      <x:c r="F94" s="21"/>
      <x:c r="G94" s="21"/>
      <x:c r="H94" s="21"/>
      <x:c r="I94" s="21"/>
      <x:c r="J94" s="21"/>
      <x:c r="K94" s="25" t="str">
        <x:f>IF(A94="","",IF(COUNTIF($A$6:$A$205,A94)&gt;1,"INVALID - DUPLICATE ID",IF(AND(OR(EXACT(C94,"SOFTWARE PRODUCT"),EXACT(C94,"MARKETPLACE / INTERMEDIARY"),EXACT(C94,"CONSULTANCY / SERVICE"),EXACT(C94,"AUTHORITY / STANDARD"),EXACT(C94,"IN-HOUSE / DO NOTHING")),COUNTIFS(EVIDENCE_PACKET!$A$6:$A$205,D94,EVIDENCE_PACKET!$B$6:$B$205,A94,EVIDENCE_PACKET!$C$6:$C$205,"BUYER",EVIDENCE_PACKET!$Q$6:$Q$205,"VALID")=1,COUNTIFS(EVIDENCE_PACKET!$A$6:$A$205,E94,EVIDENCE_PACKET!$B$6:$B$205,A94,EVIDENCE_PACKET!$C$6:$C$205,"MATERIAL JOB",EVIDENCE_PACKET!$Q$6:$Q$205,"VALID")=1,COUNTIFS(EVIDENCE_PACKET!$A$6:$A$205,F94,EVIDENCE_PACKET!$B$6:$B$205,A94,EVIDENCE_PACKET!$C$6:$C$205,"BUYING STAGE",EVIDENCE_PACKET!$Q$6:$Q$205,"VALID")=1,COUNTIFS(EVIDENCE_PACKET!$A$6:$A$205,G94,EVIDENCE_PACKET!$B$6:$B$205,A94,EVIDENCE_PACKET!$C$6:$C$205,"IMPLEMENTATION",EVIDENCE_PACKET!$Q$6:$Q$205,"VALID")=1,COUNTIFS(EVIDENCE_PACKET!$A$6:$A$205,H94,EVIDENCE_PACKET!$B$6:$B$205,A94,EVIDENCE_PACKET!$C$6:$C$205,"SECURITY / PROCUREMENT",EVIDENCE_PACKET!$Q$6:$Q$205,"VALID")=1,COUNTIFS(EVIDENCE_PACKET!$A$6:$A$205,I94,EVIDENCE_PACKET!$B$6:$B$205,A94,EVIDENCE_PACKET!$C$6:$C$205,"SWITCHING / EXIT",EVIDENCE_PACKET!$Q$6:$Q$205,"VALID")=1,COUNTIF(D94:I94,D94)=1,COUNTIF(D94:I94,E94)=1,COUNTIF(D94:I94,F94)=1,COUNTIF(D94:I94,G94)=1,COUNTIF(D94:I94,H94)=1,COUNTIF(D94:I94,I94)=1,J94&lt;&gt;""),"VALID","INVALID - CONTROL / EVIDENCE")))</x:f>
      </x:c>
      <x:c r="L94" s="25" t="str">
        <x:f>IF(A94="","",IF(K94&lt;&gt;"VALID","BLOCKED",IF(AND(INDEX(EVIDENCE_PACKET!$F$6:$F$205,MATCH(D94,EVIDENCE_PACKET!$A$6:$A$205,0))="OBSERVED",INDEX(EVIDENCE_PACKET!$G$6:$G$205,MATCH(D94,EVIDENCE_PACKET!$A$6:$A$205,0))="CURRENT",INDEX(EVIDENCE_PACKET!$F$6:$F$205,MATCH(E94,EVIDENCE_PACKET!$A$6:$A$205,0))="OBSERVED",INDEX(EVIDENCE_PACKET!$G$6:$G$205,MATCH(E94,EVIDENCE_PACKET!$A$6:$A$205,0))="CURRENT",INDEX(EVIDENCE_PACKET!$F$6:$F$205,MATCH(F94,EVIDENCE_PACKET!$A$6:$A$205,0))="OBSERVED",INDEX(EVIDENCE_PACKET!$G$6:$G$205,MATCH(F94,EVIDENCE_PACKET!$A$6:$A$205,0))="CURRENT",INDEX(EVIDENCE_PACKET!$F$6:$F$205,MATCH(G94,EVIDENCE_PACKET!$A$6:$A$205,0))="OBSERVED",INDEX(EVIDENCE_PACKET!$G$6:$G$205,MATCH(G94,EVIDENCE_PACKET!$A$6:$A$205,0))="CURRENT",INDEX(EVIDENCE_PACKET!$F$6:$F$205,MATCH(H94,EVIDENCE_PACKET!$A$6:$A$205,0))="OBSERVED",INDEX(EVIDENCE_PACKET!$G$6:$G$205,MATCH(H94,EVIDENCE_PACKET!$A$6:$A$205,0))="CURRENT",INDEX(EVIDENCE_PACKET!$F$6:$F$205,MATCH(I94,EVIDENCE_PACKET!$A$6:$A$205,0))="OBSERVED",INDEX(EVIDENCE_PACKET!$G$6:$G$205,MATCH(I94,EVIDENCE_PACKET!$A$6:$A$205,0))="CURRENT"),"READY","UNRESOLVED")))</x:f>
      </x:c>
      <x:c r="M94" s="25" t="str">
        <x:f>IF(A94="","",IF(K94&lt;&gt;"VALID","BLOCKED",INDEX(EVIDENCE_PACKET!$H$6:$H$205,MATCH(D94,EVIDENCE_PACKET!$A$6:$A$205,0))))</x:f>
      </x:c>
      <x:c r="N94" s="25" t="str">
        <x:f>IF(A94="","",IF(K94&lt;&gt;"VALID","BLOCKED",INDEX(EVIDENCE_PACKET!$H$6:$H$205,MATCH(E94,EVIDENCE_PACKET!$A$6:$A$205,0))))</x:f>
      </x:c>
      <x:c r="O94" s="25" t="str">
        <x:f>IF(A94="","",IF(K94&lt;&gt;"VALID","BLOCKED",INDEX(EVIDENCE_PACKET!$H$6:$H$205,MATCH(F94,EVIDENCE_PACKET!$A$6:$A$205,0))))</x:f>
      </x:c>
      <x:c r="P94" s="25" t="str">
        <x:f>IF(A94="","",IF(K94&lt;&gt;"VALID","BLOCKED",INDEX(EVIDENCE_PACKET!$H$6:$H$205,MATCH(G94,EVIDENCE_PACKET!$A$6:$A$205,0))))</x:f>
      </x:c>
      <x:c r="Q94" s="25" t="str">
        <x:f>IF(A94="","",IF(K94&lt;&gt;"VALID","BLOCKED",INDEX(EVIDENCE_PACKET!$H$6:$H$205,MATCH(H94,EVIDENCE_PACKET!$A$6:$A$205,0))))</x:f>
      </x:c>
      <x:c r="R94" s="25" t="str">
        <x:f>IF(A94="","",IF(K94&lt;&gt;"VALID","BLOCKED",INDEX(EVIDENCE_PACKET!$H$6:$H$205,MATCH(I94,EVIDENCE_PACKET!$A$6:$A$205,0))))</x:f>
      </x:c>
      <x:c r="S94" s="25" t="str">
        <x:f>IF(A94="","",IF(K94&lt;&gt;"VALID","BLOCKED",IF(W94&lt;&gt;"SOFTWARE",W94,IF(L94&lt;&gt;"READY","UNRESOLVED",IF(X94="NO","EXCLUDE DIRECT",IF(X94="UNKNOWN","UNRESOLVED",IF(X94="ADJACENT","ADJACENT",IF(Y94="NO","EXCLUDE DIRECT",IF(Y94="UNKNOWN","UNRESOLVED",IF(Y94="MATCH","DIRECT COMPETITOR","CONDITIONAL DIRECT"))))))))))</x:f>
      </x:c>
      <x:c r="T94" s="25" t="str">
        <x:f>IF(A94="","",IF(OR(K94&lt;&gt;"VALID",S94="BLOCKED"),"BLOCKED",IF(AND(OR(S94="DIRECT COMPETITOR",S94="CONDITIONAL DIRECT"),COUNTIFS(CONFLICTS!$B$6:$B$205,A94,CONFLICTS!$H$6:$H$205,"YES",CONFLICTS!$I$6:$I$205,"OPEN",CONFLICTS!$R$6:$R$205,"VALID")&gt;0),"UNRESOLVED",IF(S94="UNRESOLVED","UNRESOLVED","READY"))))</x:f>
      </x:c>
      <x:c r="U94" s="25" t="str">
        <x:f>IF(A94="","",IF(S94="DIRECT COMPETITOR","Do not infer superiority, market share, win rate or customer outcomes.",IF(S94="CONDITIONAL DIRECT","Do not present replacement as like-for-like until partial/conflicting adoption dimensions are resolved.",IF(S94="ADJACENT","Do not promote feature/integration overlap into direct competition.",IF(S94="SUBSTITUTE / ALTERNATIVE","Do not force a service/internal route into a software-only matrix.",IF(S94="INTERMEDIARY / DISCOVERY","Do not infer product substitutability from visibility.","Do not promote authority/reference material into the commercial set."))))))</x:f>
      </x:c>
      <x:c r="V94" s="25" t="str">
        <x:f>IF(A94="","","Reopen when buyer, job, stage, implementation, security/procurement, switching, pricing/contract or sales evidence changes materially.")</x:f>
      </x:c>
      <x:c r="W94" s="25" t="str">
        <x:f>IF(A94="","",IF(C94="SOFTWARE PRODUCT","SOFTWARE",IF(C94="MARKETPLACE / INTERMEDIARY","INTERMEDIARY / DISCOVERY",IF(C94="AUTHORITY / STANDARD","AUTHORITY / REFERENCE","SUBSTITUTE / ALTERNATIVE"))))</x:f>
      </x:c>
      <x:c r="X94" s="25" t="str">
        <x:f>IF(A94="","",IF(OR(M94="NO",N94="NO",O94="NO"),"NO",IF(OR(M94="UNKNOWN",N94="UNKNOWN",O94="UNKNOWN"),"UNKNOWN",IF(AND(M94="MATCH",N94="MATCH",O94="MATCH"),"CORE MATCH","ADJACENT"))))</x:f>
      </x:c>
      <x:c r="Y94" s="25" t="str">
        <x:f>IF(A94="","",IF(OR(P94="NO",Q94="NO",R94="NO"),"NO",IF(OR(P94="UNKNOWN",Q94="UNKNOWN",R94="UNKNOWN"),"UNKNOWN",IF(AND(P94="MATCH",Q94="MATCH",R94="MATCH"),"MATCH","PARTIAL"))))</x:f>
      </x:c>
    </x:row>
    <x:row r="95">
      <x:c r="A95" s="21"/>
      <x:c r="B95" s="21"/>
      <x:c r="C95" s="21"/>
      <x:c r="D95" s="21"/>
      <x:c r="E95" s="21"/>
      <x:c r="F95" s="21"/>
      <x:c r="G95" s="21"/>
      <x:c r="H95" s="21"/>
      <x:c r="I95" s="21"/>
      <x:c r="J95" s="21"/>
      <x:c r="K95" s="25" t="str">
        <x:f>IF(A95="","",IF(COUNTIF($A$6:$A$205,A95)&gt;1,"INVALID - DUPLICATE ID",IF(AND(OR(EXACT(C95,"SOFTWARE PRODUCT"),EXACT(C95,"MARKETPLACE / INTERMEDIARY"),EXACT(C95,"CONSULTANCY / SERVICE"),EXACT(C95,"AUTHORITY / STANDARD"),EXACT(C95,"IN-HOUSE / DO NOTHING")),COUNTIFS(EVIDENCE_PACKET!$A$6:$A$205,D95,EVIDENCE_PACKET!$B$6:$B$205,A95,EVIDENCE_PACKET!$C$6:$C$205,"BUYER",EVIDENCE_PACKET!$Q$6:$Q$205,"VALID")=1,COUNTIFS(EVIDENCE_PACKET!$A$6:$A$205,E95,EVIDENCE_PACKET!$B$6:$B$205,A95,EVIDENCE_PACKET!$C$6:$C$205,"MATERIAL JOB",EVIDENCE_PACKET!$Q$6:$Q$205,"VALID")=1,COUNTIFS(EVIDENCE_PACKET!$A$6:$A$205,F95,EVIDENCE_PACKET!$B$6:$B$205,A95,EVIDENCE_PACKET!$C$6:$C$205,"BUYING STAGE",EVIDENCE_PACKET!$Q$6:$Q$205,"VALID")=1,COUNTIFS(EVIDENCE_PACKET!$A$6:$A$205,G95,EVIDENCE_PACKET!$B$6:$B$205,A95,EVIDENCE_PACKET!$C$6:$C$205,"IMPLEMENTATION",EVIDENCE_PACKET!$Q$6:$Q$205,"VALID")=1,COUNTIFS(EVIDENCE_PACKET!$A$6:$A$205,H95,EVIDENCE_PACKET!$B$6:$B$205,A95,EVIDENCE_PACKET!$C$6:$C$205,"SECURITY / PROCUREMENT",EVIDENCE_PACKET!$Q$6:$Q$205,"VALID")=1,COUNTIFS(EVIDENCE_PACKET!$A$6:$A$205,I95,EVIDENCE_PACKET!$B$6:$B$205,A95,EVIDENCE_PACKET!$C$6:$C$205,"SWITCHING / EXIT",EVIDENCE_PACKET!$Q$6:$Q$205,"VALID")=1,COUNTIF(D95:I95,D95)=1,COUNTIF(D95:I95,E95)=1,COUNTIF(D95:I95,F95)=1,COUNTIF(D95:I95,G95)=1,COUNTIF(D95:I95,H95)=1,COUNTIF(D95:I95,I95)=1,J95&lt;&gt;""),"VALID","INVALID - CONTROL / EVIDENCE")))</x:f>
      </x:c>
      <x:c r="L95" s="25" t="str">
        <x:f>IF(A95="","",IF(K95&lt;&gt;"VALID","BLOCKED",IF(AND(INDEX(EVIDENCE_PACKET!$F$6:$F$205,MATCH(D95,EVIDENCE_PACKET!$A$6:$A$205,0))="OBSERVED",INDEX(EVIDENCE_PACKET!$G$6:$G$205,MATCH(D95,EVIDENCE_PACKET!$A$6:$A$205,0))="CURRENT",INDEX(EVIDENCE_PACKET!$F$6:$F$205,MATCH(E95,EVIDENCE_PACKET!$A$6:$A$205,0))="OBSERVED",INDEX(EVIDENCE_PACKET!$G$6:$G$205,MATCH(E95,EVIDENCE_PACKET!$A$6:$A$205,0))="CURRENT",INDEX(EVIDENCE_PACKET!$F$6:$F$205,MATCH(F95,EVIDENCE_PACKET!$A$6:$A$205,0))="OBSERVED",INDEX(EVIDENCE_PACKET!$G$6:$G$205,MATCH(F95,EVIDENCE_PACKET!$A$6:$A$205,0))="CURRENT",INDEX(EVIDENCE_PACKET!$F$6:$F$205,MATCH(G95,EVIDENCE_PACKET!$A$6:$A$205,0))="OBSERVED",INDEX(EVIDENCE_PACKET!$G$6:$G$205,MATCH(G95,EVIDENCE_PACKET!$A$6:$A$205,0))="CURRENT",INDEX(EVIDENCE_PACKET!$F$6:$F$205,MATCH(H95,EVIDENCE_PACKET!$A$6:$A$205,0))="OBSERVED",INDEX(EVIDENCE_PACKET!$G$6:$G$205,MATCH(H95,EVIDENCE_PACKET!$A$6:$A$205,0))="CURRENT",INDEX(EVIDENCE_PACKET!$F$6:$F$205,MATCH(I95,EVIDENCE_PACKET!$A$6:$A$205,0))="OBSERVED",INDEX(EVIDENCE_PACKET!$G$6:$G$205,MATCH(I95,EVIDENCE_PACKET!$A$6:$A$205,0))="CURRENT"),"READY","UNRESOLVED")))</x:f>
      </x:c>
      <x:c r="M95" s="25" t="str">
        <x:f>IF(A95="","",IF(K95&lt;&gt;"VALID","BLOCKED",INDEX(EVIDENCE_PACKET!$H$6:$H$205,MATCH(D95,EVIDENCE_PACKET!$A$6:$A$205,0))))</x:f>
      </x:c>
      <x:c r="N95" s="25" t="str">
        <x:f>IF(A95="","",IF(K95&lt;&gt;"VALID","BLOCKED",INDEX(EVIDENCE_PACKET!$H$6:$H$205,MATCH(E95,EVIDENCE_PACKET!$A$6:$A$205,0))))</x:f>
      </x:c>
      <x:c r="O95" s="25" t="str">
        <x:f>IF(A95="","",IF(K95&lt;&gt;"VALID","BLOCKED",INDEX(EVIDENCE_PACKET!$H$6:$H$205,MATCH(F95,EVIDENCE_PACKET!$A$6:$A$205,0))))</x:f>
      </x:c>
      <x:c r="P95" s="25" t="str">
        <x:f>IF(A95="","",IF(K95&lt;&gt;"VALID","BLOCKED",INDEX(EVIDENCE_PACKET!$H$6:$H$205,MATCH(G95,EVIDENCE_PACKET!$A$6:$A$205,0))))</x:f>
      </x:c>
      <x:c r="Q95" s="25" t="str">
        <x:f>IF(A95="","",IF(K95&lt;&gt;"VALID","BLOCKED",INDEX(EVIDENCE_PACKET!$H$6:$H$205,MATCH(H95,EVIDENCE_PACKET!$A$6:$A$205,0))))</x:f>
      </x:c>
      <x:c r="R95" s="25" t="str">
        <x:f>IF(A95="","",IF(K95&lt;&gt;"VALID","BLOCKED",INDEX(EVIDENCE_PACKET!$H$6:$H$205,MATCH(I95,EVIDENCE_PACKET!$A$6:$A$205,0))))</x:f>
      </x:c>
      <x:c r="S95" s="25" t="str">
        <x:f>IF(A95="","",IF(K95&lt;&gt;"VALID","BLOCKED",IF(W95&lt;&gt;"SOFTWARE",W95,IF(L95&lt;&gt;"READY","UNRESOLVED",IF(X95="NO","EXCLUDE DIRECT",IF(X95="UNKNOWN","UNRESOLVED",IF(X95="ADJACENT","ADJACENT",IF(Y95="NO","EXCLUDE DIRECT",IF(Y95="UNKNOWN","UNRESOLVED",IF(Y95="MATCH","DIRECT COMPETITOR","CONDITIONAL DIRECT"))))))))))</x:f>
      </x:c>
      <x:c r="T95" s="25" t="str">
        <x:f>IF(A95="","",IF(OR(K95&lt;&gt;"VALID",S95="BLOCKED"),"BLOCKED",IF(AND(OR(S95="DIRECT COMPETITOR",S95="CONDITIONAL DIRECT"),COUNTIFS(CONFLICTS!$B$6:$B$205,A95,CONFLICTS!$H$6:$H$205,"YES",CONFLICTS!$I$6:$I$205,"OPEN",CONFLICTS!$R$6:$R$205,"VALID")&gt;0),"UNRESOLVED",IF(S95="UNRESOLVED","UNRESOLVED","READY"))))</x:f>
      </x:c>
      <x:c r="U95" s="25" t="str">
        <x:f>IF(A95="","",IF(S95="DIRECT COMPETITOR","Do not infer superiority, market share, win rate or customer outcomes.",IF(S95="CONDITIONAL DIRECT","Do not present replacement as like-for-like until partial/conflicting adoption dimensions are resolved.",IF(S95="ADJACENT","Do not promote feature/integration overlap into direct competition.",IF(S95="SUBSTITUTE / ALTERNATIVE","Do not force a service/internal route into a software-only matrix.",IF(S95="INTERMEDIARY / DISCOVERY","Do not infer product substitutability from visibility.","Do not promote authority/reference material into the commercial set."))))))</x:f>
      </x:c>
      <x:c r="V95" s="25" t="str">
        <x:f>IF(A95="","","Reopen when buyer, job, stage, implementation, security/procurement, switching, pricing/contract or sales evidence changes materially.")</x:f>
      </x:c>
      <x:c r="W95" s="25" t="str">
        <x:f>IF(A95="","",IF(C95="SOFTWARE PRODUCT","SOFTWARE",IF(C95="MARKETPLACE / INTERMEDIARY","INTERMEDIARY / DISCOVERY",IF(C95="AUTHORITY / STANDARD","AUTHORITY / REFERENCE","SUBSTITUTE / ALTERNATIVE"))))</x:f>
      </x:c>
      <x:c r="X95" s="25" t="str">
        <x:f>IF(A95="","",IF(OR(M95="NO",N95="NO",O95="NO"),"NO",IF(OR(M95="UNKNOWN",N95="UNKNOWN",O95="UNKNOWN"),"UNKNOWN",IF(AND(M95="MATCH",N95="MATCH",O95="MATCH"),"CORE MATCH","ADJACENT"))))</x:f>
      </x:c>
      <x:c r="Y95" s="25" t="str">
        <x:f>IF(A95="","",IF(OR(P95="NO",Q95="NO",R95="NO"),"NO",IF(OR(P95="UNKNOWN",Q95="UNKNOWN",R95="UNKNOWN"),"UNKNOWN",IF(AND(P95="MATCH",Q95="MATCH",R95="MATCH"),"MATCH","PARTIAL"))))</x:f>
      </x:c>
    </x:row>
    <x:row r="96">
      <x:c r="A96" s="21"/>
      <x:c r="B96" s="21"/>
      <x:c r="C96" s="21"/>
      <x:c r="D96" s="21"/>
      <x:c r="E96" s="21"/>
      <x:c r="F96" s="21"/>
      <x:c r="G96" s="21"/>
      <x:c r="H96" s="21"/>
      <x:c r="I96" s="21"/>
      <x:c r="J96" s="21"/>
      <x:c r="K96" s="25" t="str">
        <x:f>IF(A96="","",IF(COUNTIF($A$6:$A$205,A96)&gt;1,"INVALID - DUPLICATE ID",IF(AND(OR(EXACT(C96,"SOFTWARE PRODUCT"),EXACT(C96,"MARKETPLACE / INTERMEDIARY"),EXACT(C96,"CONSULTANCY / SERVICE"),EXACT(C96,"AUTHORITY / STANDARD"),EXACT(C96,"IN-HOUSE / DO NOTHING")),COUNTIFS(EVIDENCE_PACKET!$A$6:$A$205,D96,EVIDENCE_PACKET!$B$6:$B$205,A96,EVIDENCE_PACKET!$C$6:$C$205,"BUYER",EVIDENCE_PACKET!$Q$6:$Q$205,"VALID")=1,COUNTIFS(EVIDENCE_PACKET!$A$6:$A$205,E96,EVIDENCE_PACKET!$B$6:$B$205,A96,EVIDENCE_PACKET!$C$6:$C$205,"MATERIAL JOB",EVIDENCE_PACKET!$Q$6:$Q$205,"VALID")=1,COUNTIFS(EVIDENCE_PACKET!$A$6:$A$205,F96,EVIDENCE_PACKET!$B$6:$B$205,A96,EVIDENCE_PACKET!$C$6:$C$205,"BUYING STAGE",EVIDENCE_PACKET!$Q$6:$Q$205,"VALID")=1,COUNTIFS(EVIDENCE_PACKET!$A$6:$A$205,G96,EVIDENCE_PACKET!$B$6:$B$205,A96,EVIDENCE_PACKET!$C$6:$C$205,"IMPLEMENTATION",EVIDENCE_PACKET!$Q$6:$Q$205,"VALID")=1,COUNTIFS(EVIDENCE_PACKET!$A$6:$A$205,H96,EVIDENCE_PACKET!$B$6:$B$205,A96,EVIDENCE_PACKET!$C$6:$C$205,"SECURITY / PROCUREMENT",EVIDENCE_PACKET!$Q$6:$Q$205,"VALID")=1,COUNTIFS(EVIDENCE_PACKET!$A$6:$A$205,I96,EVIDENCE_PACKET!$B$6:$B$205,A96,EVIDENCE_PACKET!$C$6:$C$205,"SWITCHING / EXIT",EVIDENCE_PACKET!$Q$6:$Q$205,"VALID")=1,COUNTIF(D96:I96,D96)=1,COUNTIF(D96:I96,E96)=1,COUNTIF(D96:I96,F96)=1,COUNTIF(D96:I96,G96)=1,COUNTIF(D96:I96,H96)=1,COUNTIF(D96:I96,I96)=1,J96&lt;&gt;""),"VALID","INVALID - CONTROL / EVIDENCE")))</x:f>
      </x:c>
      <x:c r="L96" s="25" t="str">
        <x:f>IF(A96="","",IF(K96&lt;&gt;"VALID","BLOCKED",IF(AND(INDEX(EVIDENCE_PACKET!$F$6:$F$205,MATCH(D96,EVIDENCE_PACKET!$A$6:$A$205,0))="OBSERVED",INDEX(EVIDENCE_PACKET!$G$6:$G$205,MATCH(D96,EVIDENCE_PACKET!$A$6:$A$205,0))="CURRENT",INDEX(EVIDENCE_PACKET!$F$6:$F$205,MATCH(E96,EVIDENCE_PACKET!$A$6:$A$205,0))="OBSERVED",INDEX(EVIDENCE_PACKET!$G$6:$G$205,MATCH(E96,EVIDENCE_PACKET!$A$6:$A$205,0))="CURRENT",INDEX(EVIDENCE_PACKET!$F$6:$F$205,MATCH(F96,EVIDENCE_PACKET!$A$6:$A$205,0))="OBSERVED",INDEX(EVIDENCE_PACKET!$G$6:$G$205,MATCH(F96,EVIDENCE_PACKET!$A$6:$A$205,0))="CURRENT",INDEX(EVIDENCE_PACKET!$F$6:$F$205,MATCH(G96,EVIDENCE_PACKET!$A$6:$A$205,0))="OBSERVED",INDEX(EVIDENCE_PACKET!$G$6:$G$205,MATCH(G96,EVIDENCE_PACKET!$A$6:$A$205,0))="CURRENT",INDEX(EVIDENCE_PACKET!$F$6:$F$205,MATCH(H96,EVIDENCE_PACKET!$A$6:$A$205,0))="OBSERVED",INDEX(EVIDENCE_PACKET!$G$6:$G$205,MATCH(H96,EVIDENCE_PACKET!$A$6:$A$205,0))="CURRENT",INDEX(EVIDENCE_PACKET!$F$6:$F$205,MATCH(I96,EVIDENCE_PACKET!$A$6:$A$205,0))="OBSERVED",INDEX(EVIDENCE_PACKET!$G$6:$G$205,MATCH(I96,EVIDENCE_PACKET!$A$6:$A$205,0))="CURRENT"),"READY","UNRESOLVED")))</x:f>
      </x:c>
      <x:c r="M96" s="25" t="str">
        <x:f>IF(A96="","",IF(K96&lt;&gt;"VALID","BLOCKED",INDEX(EVIDENCE_PACKET!$H$6:$H$205,MATCH(D96,EVIDENCE_PACKET!$A$6:$A$205,0))))</x:f>
      </x:c>
      <x:c r="N96" s="25" t="str">
        <x:f>IF(A96="","",IF(K96&lt;&gt;"VALID","BLOCKED",INDEX(EVIDENCE_PACKET!$H$6:$H$205,MATCH(E96,EVIDENCE_PACKET!$A$6:$A$205,0))))</x:f>
      </x:c>
      <x:c r="O96" s="25" t="str">
        <x:f>IF(A96="","",IF(K96&lt;&gt;"VALID","BLOCKED",INDEX(EVIDENCE_PACKET!$H$6:$H$205,MATCH(F96,EVIDENCE_PACKET!$A$6:$A$205,0))))</x:f>
      </x:c>
      <x:c r="P96" s="25" t="str">
        <x:f>IF(A96="","",IF(K96&lt;&gt;"VALID","BLOCKED",INDEX(EVIDENCE_PACKET!$H$6:$H$205,MATCH(G96,EVIDENCE_PACKET!$A$6:$A$205,0))))</x:f>
      </x:c>
      <x:c r="Q96" s="25" t="str">
        <x:f>IF(A96="","",IF(K96&lt;&gt;"VALID","BLOCKED",INDEX(EVIDENCE_PACKET!$H$6:$H$205,MATCH(H96,EVIDENCE_PACKET!$A$6:$A$205,0))))</x:f>
      </x:c>
      <x:c r="R96" s="25" t="str">
        <x:f>IF(A96="","",IF(K96&lt;&gt;"VALID","BLOCKED",INDEX(EVIDENCE_PACKET!$H$6:$H$205,MATCH(I96,EVIDENCE_PACKET!$A$6:$A$205,0))))</x:f>
      </x:c>
      <x:c r="S96" s="25" t="str">
        <x:f>IF(A96="","",IF(K96&lt;&gt;"VALID","BLOCKED",IF(W96&lt;&gt;"SOFTWARE",W96,IF(L96&lt;&gt;"READY","UNRESOLVED",IF(X96="NO","EXCLUDE DIRECT",IF(X96="UNKNOWN","UNRESOLVED",IF(X96="ADJACENT","ADJACENT",IF(Y96="NO","EXCLUDE DIRECT",IF(Y96="UNKNOWN","UNRESOLVED",IF(Y96="MATCH","DIRECT COMPETITOR","CONDITIONAL DIRECT"))))))))))</x:f>
      </x:c>
      <x:c r="T96" s="25" t="str">
        <x:f>IF(A96="","",IF(OR(K96&lt;&gt;"VALID",S96="BLOCKED"),"BLOCKED",IF(AND(OR(S96="DIRECT COMPETITOR",S96="CONDITIONAL DIRECT"),COUNTIFS(CONFLICTS!$B$6:$B$205,A96,CONFLICTS!$H$6:$H$205,"YES",CONFLICTS!$I$6:$I$205,"OPEN",CONFLICTS!$R$6:$R$205,"VALID")&gt;0),"UNRESOLVED",IF(S96="UNRESOLVED","UNRESOLVED","READY"))))</x:f>
      </x:c>
      <x:c r="U96" s="25" t="str">
        <x:f>IF(A96="","",IF(S96="DIRECT COMPETITOR","Do not infer superiority, market share, win rate or customer outcomes.",IF(S96="CONDITIONAL DIRECT","Do not present replacement as like-for-like until partial/conflicting adoption dimensions are resolved.",IF(S96="ADJACENT","Do not promote feature/integration overlap into direct competition.",IF(S96="SUBSTITUTE / ALTERNATIVE","Do not force a service/internal route into a software-only matrix.",IF(S96="INTERMEDIARY / DISCOVERY","Do not infer product substitutability from visibility.","Do not promote authority/reference material into the commercial set."))))))</x:f>
      </x:c>
      <x:c r="V96" s="25" t="str">
        <x:f>IF(A96="","","Reopen when buyer, job, stage, implementation, security/procurement, switching, pricing/contract or sales evidence changes materially.")</x:f>
      </x:c>
      <x:c r="W96" s="25" t="str">
        <x:f>IF(A96="","",IF(C96="SOFTWARE PRODUCT","SOFTWARE",IF(C96="MARKETPLACE / INTERMEDIARY","INTERMEDIARY / DISCOVERY",IF(C96="AUTHORITY / STANDARD","AUTHORITY / REFERENCE","SUBSTITUTE / ALTERNATIVE"))))</x:f>
      </x:c>
      <x:c r="X96" s="25" t="str">
        <x:f>IF(A96="","",IF(OR(M96="NO",N96="NO",O96="NO"),"NO",IF(OR(M96="UNKNOWN",N96="UNKNOWN",O96="UNKNOWN"),"UNKNOWN",IF(AND(M96="MATCH",N96="MATCH",O96="MATCH"),"CORE MATCH","ADJACENT"))))</x:f>
      </x:c>
      <x:c r="Y96" s="25" t="str">
        <x:f>IF(A96="","",IF(OR(P96="NO",Q96="NO",R96="NO"),"NO",IF(OR(P96="UNKNOWN",Q96="UNKNOWN",R96="UNKNOWN"),"UNKNOWN",IF(AND(P96="MATCH",Q96="MATCH",R96="MATCH"),"MATCH","PARTIAL"))))</x:f>
      </x:c>
    </x:row>
    <x:row r="97">
      <x:c r="A97" s="21"/>
      <x:c r="B97" s="21"/>
      <x:c r="C97" s="21"/>
      <x:c r="D97" s="21"/>
      <x:c r="E97" s="21"/>
      <x:c r="F97" s="21"/>
      <x:c r="G97" s="21"/>
      <x:c r="H97" s="21"/>
      <x:c r="I97" s="21"/>
      <x:c r="J97" s="21"/>
      <x:c r="K97" s="25" t="str">
        <x:f>IF(A97="","",IF(COUNTIF($A$6:$A$205,A97)&gt;1,"INVALID - DUPLICATE ID",IF(AND(OR(EXACT(C97,"SOFTWARE PRODUCT"),EXACT(C97,"MARKETPLACE / INTERMEDIARY"),EXACT(C97,"CONSULTANCY / SERVICE"),EXACT(C97,"AUTHORITY / STANDARD"),EXACT(C97,"IN-HOUSE / DO NOTHING")),COUNTIFS(EVIDENCE_PACKET!$A$6:$A$205,D97,EVIDENCE_PACKET!$B$6:$B$205,A97,EVIDENCE_PACKET!$C$6:$C$205,"BUYER",EVIDENCE_PACKET!$Q$6:$Q$205,"VALID")=1,COUNTIFS(EVIDENCE_PACKET!$A$6:$A$205,E97,EVIDENCE_PACKET!$B$6:$B$205,A97,EVIDENCE_PACKET!$C$6:$C$205,"MATERIAL JOB",EVIDENCE_PACKET!$Q$6:$Q$205,"VALID")=1,COUNTIFS(EVIDENCE_PACKET!$A$6:$A$205,F97,EVIDENCE_PACKET!$B$6:$B$205,A97,EVIDENCE_PACKET!$C$6:$C$205,"BUYING STAGE",EVIDENCE_PACKET!$Q$6:$Q$205,"VALID")=1,COUNTIFS(EVIDENCE_PACKET!$A$6:$A$205,G97,EVIDENCE_PACKET!$B$6:$B$205,A97,EVIDENCE_PACKET!$C$6:$C$205,"IMPLEMENTATION",EVIDENCE_PACKET!$Q$6:$Q$205,"VALID")=1,COUNTIFS(EVIDENCE_PACKET!$A$6:$A$205,H97,EVIDENCE_PACKET!$B$6:$B$205,A97,EVIDENCE_PACKET!$C$6:$C$205,"SECURITY / PROCUREMENT",EVIDENCE_PACKET!$Q$6:$Q$205,"VALID")=1,COUNTIFS(EVIDENCE_PACKET!$A$6:$A$205,I97,EVIDENCE_PACKET!$B$6:$B$205,A97,EVIDENCE_PACKET!$C$6:$C$205,"SWITCHING / EXIT",EVIDENCE_PACKET!$Q$6:$Q$205,"VALID")=1,COUNTIF(D97:I97,D97)=1,COUNTIF(D97:I97,E97)=1,COUNTIF(D97:I97,F97)=1,COUNTIF(D97:I97,G97)=1,COUNTIF(D97:I97,H97)=1,COUNTIF(D97:I97,I97)=1,J97&lt;&gt;""),"VALID","INVALID - CONTROL / EVIDENCE")))</x:f>
      </x:c>
      <x:c r="L97" s="25" t="str">
        <x:f>IF(A97="","",IF(K97&lt;&gt;"VALID","BLOCKED",IF(AND(INDEX(EVIDENCE_PACKET!$F$6:$F$205,MATCH(D97,EVIDENCE_PACKET!$A$6:$A$205,0))="OBSERVED",INDEX(EVIDENCE_PACKET!$G$6:$G$205,MATCH(D97,EVIDENCE_PACKET!$A$6:$A$205,0))="CURRENT",INDEX(EVIDENCE_PACKET!$F$6:$F$205,MATCH(E97,EVIDENCE_PACKET!$A$6:$A$205,0))="OBSERVED",INDEX(EVIDENCE_PACKET!$G$6:$G$205,MATCH(E97,EVIDENCE_PACKET!$A$6:$A$205,0))="CURRENT",INDEX(EVIDENCE_PACKET!$F$6:$F$205,MATCH(F97,EVIDENCE_PACKET!$A$6:$A$205,0))="OBSERVED",INDEX(EVIDENCE_PACKET!$G$6:$G$205,MATCH(F97,EVIDENCE_PACKET!$A$6:$A$205,0))="CURRENT",INDEX(EVIDENCE_PACKET!$F$6:$F$205,MATCH(G97,EVIDENCE_PACKET!$A$6:$A$205,0))="OBSERVED",INDEX(EVIDENCE_PACKET!$G$6:$G$205,MATCH(G97,EVIDENCE_PACKET!$A$6:$A$205,0))="CURRENT",INDEX(EVIDENCE_PACKET!$F$6:$F$205,MATCH(H97,EVIDENCE_PACKET!$A$6:$A$205,0))="OBSERVED",INDEX(EVIDENCE_PACKET!$G$6:$G$205,MATCH(H97,EVIDENCE_PACKET!$A$6:$A$205,0))="CURRENT",INDEX(EVIDENCE_PACKET!$F$6:$F$205,MATCH(I97,EVIDENCE_PACKET!$A$6:$A$205,0))="OBSERVED",INDEX(EVIDENCE_PACKET!$G$6:$G$205,MATCH(I97,EVIDENCE_PACKET!$A$6:$A$205,0))="CURRENT"),"READY","UNRESOLVED")))</x:f>
      </x:c>
      <x:c r="M97" s="25" t="str">
        <x:f>IF(A97="","",IF(K97&lt;&gt;"VALID","BLOCKED",INDEX(EVIDENCE_PACKET!$H$6:$H$205,MATCH(D97,EVIDENCE_PACKET!$A$6:$A$205,0))))</x:f>
      </x:c>
      <x:c r="N97" s="25" t="str">
        <x:f>IF(A97="","",IF(K97&lt;&gt;"VALID","BLOCKED",INDEX(EVIDENCE_PACKET!$H$6:$H$205,MATCH(E97,EVIDENCE_PACKET!$A$6:$A$205,0))))</x:f>
      </x:c>
      <x:c r="O97" s="25" t="str">
        <x:f>IF(A97="","",IF(K97&lt;&gt;"VALID","BLOCKED",INDEX(EVIDENCE_PACKET!$H$6:$H$205,MATCH(F97,EVIDENCE_PACKET!$A$6:$A$205,0))))</x:f>
      </x:c>
      <x:c r="P97" s="25" t="str">
        <x:f>IF(A97="","",IF(K97&lt;&gt;"VALID","BLOCKED",INDEX(EVIDENCE_PACKET!$H$6:$H$205,MATCH(G97,EVIDENCE_PACKET!$A$6:$A$205,0))))</x:f>
      </x:c>
      <x:c r="Q97" s="25" t="str">
        <x:f>IF(A97="","",IF(K97&lt;&gt;"VALID","BLOCKED",INDEX(EVIDENCE_PACKET!$H$6:$H$205,MATCH(H97,EVIDENCE_PACKET!$A$6:$A$205,0))))</x:f>
      </x:c>
      <x:c r="R97" s="25" t="str">
        <x:f>IF(A97="","",IF(K97&lt;&gt;"VALID","BLOCKED",INDEX(EVIDENCE_PACKET!$H$6:$H$205,MATCH(I97,EVIDENCE_PACKET!$A$6:$A$205,0))))</x:f>
      </x:c>
      <x:c r="S97" s="25" t="str">
        <x:f>IF(A97="","",IF(K97&lt;&gt;"VALID","BLOCKED",IF(W97&lt;&gt;"SOFTWARE",W97,IF(L97&lt;&gt;"READY","UNRESOLVED",IF(X97="NO","EXCLUDE DIRECT",IF(X97="UNKNOWN","UNRESOLVED",IF(X97="ADJACENT","ADJACENT",IF(Y97="NO","EXCLUDE DIRECT",IF(Y97="UNKNOWN","UNRESOLVED",IF(Y97="MATCH","DIRECT COMPETITOR","CONDITIONAL DIRECT"))))))))))</x:f>
      </x:c>
      <x:c r="T97" s="25" t="str">
        <x:f>IF(A97="","",IF(OR(K97&lt;&gt;"VALID",S97="BLOCKED"),"BLOCKED",IF(AND(OR(S97="DIRECT COMPETITOR",S97="CONDITIONAL DIRECT"),COUNTIFS(CONFLICTS!$B$6:$B$205,A97,CONFLICTS!$H$6:$H$205,"YES",CONFLICTS!$I$6:$I$205,"OPEN",CONFLICTS!$R$6:$R$205,"VALID")&gt;0),"UNRESOLVED",IF(S97="UNRESOLVED","UNRESOLVED","READY"))))</x:f>
      </x:c>
      <x:c r="U97" s="25" t="str">
        <x:f>IF(A97="","",IF(S97="DIRECT COMPETITOR","Do not infer superiority, market share, win rate or customer outcomes.",IF(S97="CONDITIONAL DIRECT","Do not present replacement as like-for-like until partial/conflicting adoption dimensions are resolved.",IF(S97="ADJACENT","Do not promote feature/integration overlap into direct competition.",IF(S97="SUBSTITUTE / ALTERNATIVE","Do not force a service/internal route into a software-only matrix.",IF(S97="INTERMEDIARY / DISCOVERY","Do not infer product substitutability from visibility.","Do not promote authority/reference material into the commercial set."))))))</x:f>
      </x:c>
      <x:c r="V97" s="25" t="str">
        <x:f>IF(A97="","","Reopen when buyer, job, stage, implementation, security/procurement, switching, pricing/contract or sales evidence changes materially.")</x:f>
      </x:c>
      <x:c r="W97" s="25" t="str">
        <x:f>IF(A97="","",IF(C97="SOFTWARE PRODUCT","SOFTWARE",IF(C97="MARKETPLACE / INTERMEDIARY","INTERMEDIARY / DISCOVERY",IF(C97="AUTHORITY / STANDARD","AUTHORITY / REFERENCE","SUBSTITUTE / ALTERNATIVE"))))</x:f>
      </x:c>
      <x:c r="X97" s="25" t="str">
        <x:f>IF(A97="","",IF(OR(M97="NO",N97="NO",O97="NO"),"NO",IF(OR(M97="UNKNOWN",N97="UNKNOWN",O97="UNKNOWN"),"UNKNOWN",IF(AND(M97="MATCH",N97="MATCH",O97="MATCH"),"CORE MATCH","ADJACENT"))))</x:f>
      </x:c>
      <x:c r="Y97" s="25" t="str">
        <x:f>IF(A97="","",IF(OR(P97="NO",Q97="NO",R97="NO"),"NO",IF(OR(P97="UNKNOWN",Q97="UNKNOWN",R97="UNKNOWN"),"UNKNOWN",IF(AND(P97="MATCH",Q97="MATCH",R97="MATCH"),"MATCH","PARTIAL"))))</x:f>
      </x:c>
    </x:row>
    <x:row r="98">
      <x:c r="A98" s="21"/>
      <x:c r="B98" s="21"/>
      <x:c r="C98" s="21"/>
      <x:c r="D98" s="21"/>
      <x:c r="E98" s="21"/>
      <x:c r="F98" s="21"/>
      <x:c r="G98" s="21"/>
      <x:c r="H98" s="21"/>
      <x:c r="I98" s="21"/>
      <x:c r="J98" s="21"/>
      <x:c r="K98" s="25" t="str">
        <x:f>IF(A98="","",IF(COUNTIF($A$6:$A$205,A98)&gt;1,"INVALID - DUPLICATE ID",IF(AND(OR(EXACT(C98,"SOFTWARE PRODUCT"),EXACT(C98,"MARKETPLACE / INTERMEDIARY"),EXACT(C98,"CONSULTANCY / SERVICE"),EXACT(C98,"AUTHORITY / STANDARD"),EXACT(C98,"IN-HOUSE / DO NOTHING")),COUNTIFS(EVIDENCE_PACKET!$A$6:$A$205,D98,EVIDENCE_PACKET!$B$6:$B$205,A98,EVIDENCE_PACKET!$C$6:$C$205,"BUYER",EVIDENCE_PACKET!$Q$6:$Q$205,"VALID")=1,COUNTIFS(EVIDENCE_PACKET!$A$6:$A$205,E98,EVIDENCE_PACKET!$B$6:$B$205,A98,EVIDENCE_PACKET!$C$6:$C$205,"MATERIAL JOB",EVIDENCE_PACKET!$Q$6:$Q$205,"VALID")=1,COUNTIFS(EVIDENCE_PACKET!$A$6:$A$205,F98,EVIDENCE_PACKET!$B$6:$B$205,A98,EVIDENCE_PACKET!$C$6:$C$205,"BUYING STAGE",EVIDENCE_PACKET!$Q$6:$Q$205,"VALID")=1,COUNTIFS(EVIDENCE_PACKET!$A$6:$A$205,G98,EVIDENCE_PACKET!$B$6:$B$205,A98,EVIDENCE_PACKET!$C$6:$C$205,"IMPLEMENTATION",EVIDENCE_PACKET!$Q$6:$Q$205,"VALID")=1,COUNTIFS(EVIDENCE_PACKET!$A$6:$A$205,H98,EVIDENCE_PACKET!$B$6:$B$205,A98,EVIDENCE_PACKET!$C$6:$C$205,"SECURITY / PROCUREMENT",EVIDENCE_PACKET!$Q$6:$Q$205,"VALID")=1,COUNTIFS(EVIDENCE_PACKET!$A$6:$A$205,I98,EVIDENCE_PACKET!$B$6:$B$205,A98,EVIDENCE_PACKET!$C$6:$C$205,"SWITCHING / EXIT",EVIDENCE_PACKET!$Q$6:$Q$205,"VALID")=1,COUNTIF(D98:I98,D98)=1,COUNTIF(D98:I98,E98)=1,COUNTIF(D98:I98,F98)=1,COUNTIF(D98:I98,G98)=1,COUNTIF(D98:I98,H98)=1,COUNTIF(D98:I98,I98)=1,J98&lt;&gt;""),"VALID","INVALID - CONTROL / EVIDENCE")))</x:f>
      </x:c>
      <x:c r="L98" s="25" t="str">
        <x:f>IF(A98="","",IF(K98&lt;&gt;"VALID","BLOCKED",IF(AND(INDEX(EVIDENCE_PACKET!$F$6:$F$205,MATCH(D98,EVIDENCE_PACKET!$A$6:$A$205,0))="OBSERVED",INDEX(EVIDENCE_PACKET!$G$6:$G$205,MATCH(D98,EVIDENCE_PACKET!$A$6:$A$205,0))="CURRENT",INDEX(EVIDENCE_PACKET!$F$6:$F$205,MATCH(E98,EVIDENCE_PACKET!$A$6:$A$205,0))="OBSERVED",INDEX(EVIDENCE_PACKET!$G$6:$G$205,MATCH(E98,EVIDENCE_PACKET!$A$6:$A$205,0))="CURRENT",INDEX(EVIDENCE_PACKET!$F$6:$F$205,MATCH(F98,EVIDENCE_PACKET!$A$6:$A$205,0))="OBSERVED",INDEX(EVIDENCE_PACKET!$G$6:$G$205,MATCH(F98,EVIDENCE_PACKET!$A$6:$A$205,0))="CURRENT",INDEX(EVIDENCE_PACKET!$F$6:$F$205,MATCH(G98,EVIDENCE_PACKET!$A$6:$A$205,0))="OBSERVED",INDEX(EVIDENCE_PACKET!$G$6:$G$205,MATCH(G98,EVIDENCE_PACKET!$A$6:$A$205,0))="CURRENT",INDEX(EVIDENCE_PACKET!$F$6:$F$205,MATCH(H98,EVIDENCE_PACKET!$A$6:$A$205,0))="OBSERVED",INDEX(EVIDENCE_PACKET!$G$6:$G$205,MATCH(H98,EVIDENCE_PACKET!$A$6:$A$205,0))="CURRENT",INDEX(EVIDENCE_PACKET!$F$6:$F$205,MATCH(I98,EVIDENCE_PACKET!$A$6:$A$205,0))="OBSERVED",INDEX(EVIDENCE_PACKET!$G$6:$G$205,MATCH(I98,EVIDENCE_PACKET!$A$6:$A$205,0))="CURRENT"),"READY","UNRESOLVED")))</x:f>
      </x:c>
      <x:c r="M98" s="25" t="str">
        <x:f>IF(A98="","",IF(K98&lt;&gt;"VALID","BLOCKED",INDEX(EVIDENCE_PACKET!$H$6:$H$205,MATCH(D98,EVIDENCE_PACKET!$A$6:$A$205,0))))</x:f>
      </x:c>
      <x:c r="N98" s="25" t="str">
        <x:f>IF(A98="","",IF(K98&lt;&gt;"VALID","BLOCKED",INDEX(EVIDENCE_PACKET!$H$6:$H$205,MATCH(E98,EVIDENCE_PACKET!$A$6:$A$205,0))))</x:f>
      </x:c>
      <x:c r="O98" s="25" t="str">
        <x:f>IF(A98="","",IF(K98&lt;&gt;"VALID","BLOCKED",INDEX(EVIDENCE_PACKET!$H$6:$H$205,MATCH(F98,EVIDENCE_PACKET!$A$6:$A$205,0))))</x:f>
      </x:c>
      <x:c r="P98" s="25" t="str">
        <x:f>IF(A98="","",IF(K98&lt;&gt;"VALID","BLOCKED",INDEX(EVIDENCE_PACKET!$H$6:$H$205,MATCH(G98,EVIDENCE_PACKET!$A$6:$A$205,0))))</x:f>
      </x:c>
      <x:c r="Q98" s="25" t="str">
        <x:f>IF(A98="","",IF(K98&lt;&gt;"VALID","BLOCKED",INDEX(EVIDENCE_PACKET!$H$6:$H$205,MATCH(H98,EVIDENCE_PACKET!$A$6:$A$205,0))))</x:f>
      </x:c>
      <x:c r="R98" s="25" t="str">
        <x:f>IF(A98="","",IF(K98&lt;&gt;"VALID","BLOCKED",INDEX(EVIDENCE_PACKET!$H$6:$H$205,MATCH(I98,EVIDENCE_PACKET!$A$6:$A$205,0))))</x:f>
      </x:c>
      <x:c r="S98" s="25" t="str">
        <x:f>IF(A98="","",IF(K98&lt;&gt;"VALID","BLOCKED",IF(W98&lt;&gt;"SOFTWARE",W98,IF(L98&lt;&gt;"READY","UNRESOLVED",IF(X98="NO","EXCLUDE DIRECT",IF(X98="UNKNOWN","UNRESOLVED",IF(X98="ADJACENT","ADJACENT",IF(Y98="NO","EXCLUDE DIRECT",IF(Y98="UNKNOWN","UNRESOLVED",IF(Y98="MATCH","DIRECT COMPETITOR","CONDITIONAL DIRECT"))))))))))</x:f>
      </x:c>
      <x:c r="T98" s="25" t="str">
        <x:f>IF(A98="","",IF(OR(K98&lt;&gt;"VALID",S98="BLOCKED"),"BLOCKED",IF(AND(OR(S98="DIRECT COMPETITOR",S98="CONDITIONAL DIRECT"),COUNTIFS(CONFLICTS!$B$6:$B$205,A98,CONFLICTS!$H$6:$H$205,"YES",CONFLICTS!$I$6:$I$205,"OPEN",CONFLICTS!$R$6:$R$205,"VALID")&gt;0),"UNRESOLVED",IF(S98="UNRESOLVED","UNRESOLVED","READY"))))</x:f>
      </x:c>
      <x:c r="U98" s="25" t="str">
        <x:f>IF(A98="","",IF(S98="DIRECT COMPETITOR","Do not infer superiority, market share, win rate or customer outcomes.",IF(S98="CONDITIONAL DIRECT","Do not present replacement as like-for-like until partial/conflicting adoption dimensions are resolved.",IF(S98="ADJACENT","Do not promote feature/integration overlap into direct competition.",IF(S98="SUBSTITUTE / ALTERNATIVE","Do not force a service/internal route into a software-only matrix.",IF(S98="INTERMEDIARY / DISCOVERY","Do not infer product substitutability from visibility.","Do not promote authority/reference material into the commercial set."))))))</x:f>
      </x:c>
      <x:c r="V98" s="25" t="str">
        <x:f>IF(A98="","","Reopen when buyer, job, stage, implementation, security/procurement, switching, pricing/contract or sales evidence changes materially.")</x:f>
      </x:c>
      <x:c r="W98" s="25" t="str">
        <x:f>IF(A98="","",IF(C98="SOFTWARE PRODUCT","SOFTWARE",IF(C98="MARKETPLACE / INTERMEDIARY","INTERMEDIARY / DISCOVERY",IF(C98="AUTHORITY / STANDARD","AUTHORITY / REFERENCE","SUBSTITUTE / ALTERNATIVE"))))</x:f>
      </x:c>
      <x:c r="X98" s="25" t="str">
        <x:f>IF(A98="","",IF(OR(M98="NO",N98="NO",O98="NO"),"NO",IF(OR(M98="UNKNOWN",N98="UNKNOWN",O98="UNKNOWN"),"UNKNOWN",IF(AND(M98="MATCH",N98="MATCH",O98="MATCH"),"CORE MATCH","ADJACENT"))))</x:f>
      </x:c>
      <x:c r="Y98" s="25" t="str">
        <x:f>IF(A98="","",IF(OR(P98="NO",Q98="NO",R98="NO"),"NO",IF(OR(P98="UNKNOWN",Q98="UNKNOWN",R98="UNKNOWN"),"UNKNOWN",IF(AND(P98="MATCH",Q98="MATCH",R98="MATCH"),"MATCH","PARTIAL"))))</x:f>
      </x:c>
    </x:row>
    <x:row r="99">
      <x:c r="A99" s="21"/>
      <x:c r="B99" s="21"/>
      <x:c r="C99" s="21"/>
      <x:c r="D99" s="21"/>
      <x:c r="E99" s="21"/>
      <x:c r="F99" s="21"/>
      <x:c r="G99" s="21"/>
      <x:c r="H99" s="21"/>
      <x:c r="I99" s="21"/>
      <x:c r="J99" s="21"/>
      <x:c r="K99" s="25" t="str">
        <x:f>IF(A99="","",IF(COUNTIF($A$6:$A$205,A99)&gt;1,"INVALID - DUPLICATE ID",IF(AND(OR(EXACT(C99,"SOFTWARE PRODUCT"),EXACT(C99,"MARKETPLACE / INTERMEDIARY"),EXACT(C99,"CONSULTANCY / SERVICE"),EXACT(C99,"AUTHORITY / STANDARD"),EXACT(C99,"IN-HOUSE / DO NOTHING")),COUNTIFS(EVIDENCE_PACKET!$A$6:$A$205,D99,EVIDENCE_PACKET!$B$6:$B$205,A99,EVIDENCE_PACKET!$C$6:$C$205,"BUYER",EVIDENCE_PACKET!$Q$6:$Q$205,"VALID")=1,COUNTIFS(EVIDENCE_PACKET!$A$6:$A$205,E99,EVIDENCE_PACKET!$B$6:$B$205,A99,EVIDENCE_PACKET!$C$6:$C$205,"MATERIAL JOB",EVIDENCE_PACKET!$Q$6:$Q$205,"VALID")=1,COUNTIFS(EVIDENCE_PACKET!$A$6:$A$205,F99,EVIDENCE_PACKET!$B$6:$B$205,A99,EVIDENCE_PACKET!$C$6:$C$205,"BUYING STAGE",EVIDENCE_PACKET!$Q$6:$Q$205,"VALID")=1,COUNTIFS(EVIDENCE_PACKET!$A$6:$A$205,G99,EVIDENCE_PACKET!$B$6:$B$205,A99,EVIDENCE_PACKET!$C$6:$C$205,"IMPLEMENTATION",EVIDENCE_PACKET!$Q$6:$Q$205,"VALID")=1,COUNTIFS(EVIDENCE_PACKET!$A$6:$A$205,H99,EVIDENCE_PACKET!$B$6:$B$205,A99,EVIDENCE_PACKET!$C$6:$C$205,"SECURITY / PROCUREMENT",EVIDENCE_PACKET!$Q$6:$Q$205,"VALID")=1,COUNTIFS(EVIDENCE_PACKET!$A$6:$A$205,I99,EVIDENCE_PACKET!$B$6:$B$205,A99,EVIDENCE_PACKET!$C$6:$C$205,"SWITCHING / EXIT",EVIDENCE_PACKET!$Q$6:$Q$205,"VALID")=1,COUNTIF(D99:I99,D99)=1,COUNTIF(D99:I99,E99)=1,COUNTIF(D99:I99,F99)=1,COUNTIF(D99:I99,G99)=1,COUNTIF(D99:I99,H99)=1,COUNTIF(D99:I99,I99)=1,J99&lt;&gt;""),"VALID","INVALID - CONTROL / EVIDENCE")))</x:f>
      </x:c>
      <x:c r="L99" s="25" t="str">
        <x:f>IF(A99="","",IF(K99&lt;&gt;"VALID","BLOCKED",IF(AND(INDEX(EVIDENCE_PACKET!$F$6:$F$205,MATCH(D99,EVIDENCE_PACKET!$A$6:$A$205,0))="OBSERVED",INDEX(EVIDENCE_PACKET!$G$6:$G$205,MATCH(D99,EVIDENCE_PACKET!$A$6:$A$205,0))="CURRENT",INDEX(EVIDENCE_PACKET!$F$6:$F$205,MATCH(E99,EVIDENCE_PACKET!$A$6:$A$205,0))="OBSERVED",INDEX(EVIDENCE_PACKET!$G$6:$G$205,MATCH(E99,EVIDENCE_PACKET!$A$6:$A$205,0))="CURRENT",INDEX(EVIDENCE_PACKET!$F$6:$F$205,MATCH(F99,EVIDENCE_PACKET!$A$6:$A$205,0))="OBSERVED",INDEX(EVIDENCE_PACKET!$G$6:$G$205,MATCH(F99,EVIDENCE_PACKET!$A$6:$A$205,0))="CURRENT",INDEX(EVIDENCE_PACKET!$F$6:$F$205,MATCH(G99,EVIDENCE_PACKET!$A$6:$A$205,0))="OBSERVED",INDEX(EVIDENCE_PACKET!$G$6:$G$205,MATCH(G99,EVIDENCE_PACKET!$A$6:$A$205,0))="CURRENT",INDEX(EVIDENCE_PACKET!$F$6:$F$205,MATCH(H99,EVIDENCE_PACKET!$A$6:$A$205,0))="OBSERVED",INDEX(EVIDENCE_PACKET!$G$6:$G$205,MATCH(H99,EVIDENCE_PACKET!$A$6:$A$205,0))="CURRENT",INDEX(EVIDENCE_PACKET!$F$6:$F$205,MATCH(I99,EVIDENCE_PACKET!$A$6:$A$205,0))="OBSERVED",INDEX(EVIDENCE_PACKET!$G$6:$G$205,MATCH(I99,EVIDENCE_PACKET!$A$6:$A$205,0))="CURRENT"),"READY","UNRESOLVED")))</x:f>
      </x:c>
      <x:c r="M99" s="25" t="str">
        <x:f>IF(A99="","",IF(K99&lt;&gt;"VALID","BLOCKED",INDEX(EVIDENCE_PACKET!$H$6:$H$205,MATCH(D99,EVIDENCE_PACKET!$A$6:$A$205,0))))</x:f>
      </x:c>
      <x:c r="N99" s="25" t="str">
        <x:f>IF(A99="","",IF(K99&lt;&gt;"VALID","BLOCKED",INDEX(EVIDENCE_PACKET!$H$6:$H$205,MATCH(E99,EVIDENCE_PACKET!$A$6:$A$205,0))))</x:f>
      </x:c>
      <x:c r="O99" s="25" t="str">
        <x:f>IF(A99="","",IF(K99&lt;&gt;"VALID","BLOCKED",INDEX(EVIDENCE_PACKET!$H$6:$H$205,MATCH(F99,EVIDENCE_PACKET!$A$6:$A$205,0))))</x:f>
      </x:c>
      <x:c r="P99" s="25" t="str">
        <x:f>IF(A99="","",IF(K99&lt;&gt;"VALID","BLOCKED",INDEX(EVIDENCE_PACKET!$H$6:$H$205,MATCH(G99,EVIDENCE_PACKET!$A$6:$A$205,0))))</x:f>
      </x:c>
      <x:c r="Q99" s="25" t="str">
        <x:f>IF(A99="","",IF(K99&lt;&gt;"VALID","BLOCKED",INDEX(EVIDENCE_PACKET!$H$6:$H$205,MATCH(H99,EVIDENCE_PACKET!$A$6:$A$205,0))))</x:f>
      </x:c>
      <x:c r="R99" s="25" t="str">
        <x:f>IF(A99="","",IF(K99&lt;&gt;"VALID","BLOCKED",INDEX(EVIDENCE_PACKET!$H$6:$H$205,MATCH(I99,EVIDENCE_PACKET!$A$6:$A$205,0))))</x:f>
      </x:c>
      <x:c r="S99" s="25" t="str">
        <x:f>IF(A99="","",IF(K99&lt;&gt;"VALID","BLOCKED",IF(W99&lt;&gt;"SOFTWARE",W99,IF(L99&lt;&gt;"READY","UNRESOLVED",IF(X99="NO","EXCLUDE DIRECT",IF(X99="UNKNOWN","UNRESOLVED",IF(X99="ADJACENT","ADJACENT",IF(Y99="NO","EXCLUDE DIRECT",IF(Y99="UNKNOWN","UNRESOLVED",IF(Y99="MATCH","DIRECT COMPETITOR","CONDITIONAL DIRECT"))))))))))</x:f>
      </x:c>
      <x:c r="T99" s="25" t="str">
        <x:f>IF(A99="","",IF(OR(K99&lt;&gt;"VALID",S99="BLOCKED"),"BLOCKED",IF(AND(OR(S99="DIRECT COMPETITOR",S99="CONDITIONAL DIRECT"),COUNTIFS(CONFLICTS!$B$6:$B$205,A99,CONFLICTS!$H$6:$H$205,"YES",CONFLICTS!$I$6:$I$205,"OPEN",CONFLICTS!$R$6:$R$205,"VALID")&gt;0),"UNRESOLVED",IF(S99="UNRESOLVED","UNRESOLVED","READY"))))</x:f>
      </x:c>
      <x:c r="U99" s="25" t="str">
        <x:f>IF(A99="","",IF(S99="DIRECT COMPETITOR","Do not infer superiority, market share, win rate or customer outcomes.",IF(S99="CONDITIONAL DIRECT","Do not present replacement as like-for-like until partial/conflicting adoption dimensions are resolved.",IF(S99="ADJACENT","Do not promote feature/integration overlap into direct competition.",IF(S99="SUBSTITUTE / ALTERNATIVE","Do not force a service/internal route into a software-only matrix.",IF(S99="INTERMEDIARY / DISCOVERY","Do not infer product substitutability from visibility.","Do not promote authority/reference material into the commercial set."))))))</x:f>
      </x:c>
      <x:c r="V99" s="25" t="str">
        <x:f>IF(A99="","","Reopen when buyer, job, stage, implementation, security/procurement, switching, pricing/contract or sales evidence changes materially.")</x:f>
      </x:c>
      <x:c r="W99" s="25" t="str">
        <x:f>IF(A99="","",IF(C99="SOFTWARE PRODUCT","SOFTWARE",IF(C99="MARKETPLACE / INTERMEDIARY","INTERMEDIARY / DISCOVERY",IF(C99="AUTHORITY / STANDARD","AUTHORITY / REFERENCE","SUBSTITUTE / ALTERNATIVE"))))</x:f>
      </x:c>
      <x:c r="X99" s="25" t="str">
        <x:f>IF(A99="","",IF(OR(M99="NO",N99="NO",O99="NO"),"NO",IF(OR(M99="UNKNOWN",N99="UNKNOWN",O99="UNKNOWN"),"UNKNOWN",IF(AND(M99="MATCH",N99="MATCH",O99="MATCH"),"CORE MATCH","ADJACENT"))))</x:f>
      </x:c>
      <x:c r="Y99" s="25" t="str">
        <x:f>IF(A99="","",IF(OR(P99="NO",Q99="NO",R99="NO"),"NO",IF(OR(P99="UNKNOWN",Q99="UNKNOWN",R99="UNKNOWN"),"UNKNOWN",IF(AND(P99="MATCH",Q99="MATCH",R99="MATCH"),"MATCH","PARTIAL"))))</x:f>
      </x:c>
    </x:row>
    <x:row r="100">
      <x:c r="A100" s="21"/>
      <x:c r="B100" s="21"/>
      <x:c r="C100" s="21"/>
      <x:c r="D100" s="21"/>
      <x:c r="E100" s="21"/>
      <x:c r="F100" s="21"/>
      <x:c r="G100" s="21"/>
      <x:c r="H100" s="21"/>
      <x:c r="I100" s="21"/>
      <x:c r="J100" s="21"/>
      <x:c r="K100" s="25" t="str">
        <x:f>IF(A100="","",IF(COUNTIF($A$6:$A$205,A100)&gt;1,"INVALID - DUPLICATE ID",IF(AND(OR(EXACT(C100,"SOFTWARE PRODUCT"),EXACT(C100,"MARKETPLACE / INTERMEDIARY"),EXACT(C100,"CONSULTANCY / SERVICE"),EXACT(C100,"AUTHORITY / STANDARD"),EXACT(C100,"IN-HOUSE / DO NOTHING")),COUNTIFS(EVIDENCE_PACKET!$A$6:$A$205,D100,EVIDENCE_PACKET!$B$6:$B$205,A100,EVIDENCE_PACKET!$C$6:$C$205,"BUYER",EVIDENCE_PACKET!$Q$6:$Q$205,"VALID")=1,COUNTIFS(EVIDENCE_PACKET!$A$6:$A$205,E100,EVIDENCE_PACKET!$B$6:$B$205,A100,EVIDENCE_PACKET!$C$6:$C$205,"MATERIAL JOB",EVIDENCE_PACKET!$Q$6:$Q$205,"VALID")=1,COUNTIFS(EVIDENCE_PACKET!$A$6:$A$205,F100,EVIDENCE_PACKET!$B$6:$B$205,A100,EVIDENCE_PACKET!$C$6:$C$205,"BUYING STAGE",EVIDENCE_PACKET!$Q$6:$Q$205,"VALID")=1,COUNTIFS(EVIDENCE_PACKET!$A$6:$A$205,G100,EVIDENCE_PACKET!$B$6:$B$205,A100,EVIDENCE_PACKET!$C$6:$C$205,"IMPLEMENTATION",EVIDENCE_PACKET!$Q$6:$Q$205,"VALID")=1,COUNTIFS(EVIDENCE_PACKET!$A$6:$A$205,H100,EVIDENCE_PACKET!$B$6:$B$205,A100,EVIDENCE_PACKET!$C$6:$C$205,"SECURITY / PROCUREMENT",EVIDENCE_PACKET!$Q$6:$Q$205,"VALID")=1,COUNTIFS(EVIDENCE_PACKET!$A$6:$A$205,I100,EVIDENCE_PACKET!$B$6:$B$205,A100,EVIDENCE_PACKET!$C$6:$C$205,"SWITCHING / EXIT",EVIDENCE_PACKET!$Q$6:$Q$205,"VALID")=1,COUNTIF(D100:I100,D100)=1,COUNTIF(D100:I100,E100)=1,COUNTIF(D100:I100,F100)=1,COUNTIF(D100:I100,G100)=1,COUNTIF(D100:I100,H100)=1,COUNTIF(D100:I100,I100)=1,J100&lt;&gt;""),"VALID","INVALID - CONTROL / EVIDENCE")))</x:f>
      </x:c>
      <x:c r="L100" s="25" t="str">
        <x:f>IF(A100="","",IF(K100&lt;&gt;"VALID","BLOCKED",IF(AND(INDEX(EVIDENCE_PACKET!$F$6:$F$205,MATCH(D100,EVIDENCE_PACKET!$A$6:$A$205,0))="OBSERVED",INDEX(EVIDENCE_PACKET!$G$6:$G$205,MATCH(D100,EVIDENCE_PACKET!$A$6:$A$205,0))="CURRENT",INDEX(EVIDENCE_PACKET!$F$6:$F$205,MATCH(E100,EVIDENCE_PACKET!$A$6:$A$205,0))="OBSERVED",INDEX(EVIDENCE_PACKET!$G$6:$G$205,MATCH(E100,EVIDENCE_PACKET!$A$6:$A$205,0))="CURRENT",INDEX(EVIDENCE_PACKET!$F$6:$F$205,MATCH(F100,EVIDENCE_PACKET!$A$6:$A$205,0))="OBSERVED",INDEX(EVIDENCE_PACKET!$G$6:$G$205,MATCH(F100,EVIDENCE_PACKET!$A$6:$A$205,0))="CURRENT",INDEX(EVIDENCE_PACKET!$F$6:$F$205,MATCH(G100,EVIDENCE_PACKET!$A$6:$A$205,0))="OBSERVED",INDEX(EVIDENCE_PACKET!$G$6:$G$205,MATCH(G100,EVIDENCE_PACKET!$A$6:$A$205,0))="CURRENT",INDEX(EVIDENCE_PACKET!$F$6:$F$205,MATCH(H100,EVIDENCE_PACKET!$A$6:$A$205,0))="OBSERVED",INDEX(EVIDENCE_PACKET!$G$6:$G$205,MATCH(H100,EVIDENCE_PACKET!$A$6:$A$205,0))="CURRENT",INDEX(EVIDENCE_PACKET!$F$6:$F$205,MATCH(I100,EVIDENCE_PACKET!$A$6:$A$205,0))="OBSERVED",INDEX(EVIDENCE_PACKET!$G$6:$G$205,MATCH(I100,EVIDENCE_PACKET!$A$6:$A$205,0))="CURRENT"),"READY","UNRESOLVED")))</x:f>
      </x:c>
      <x:c r="M100" s="25" t="str">
        <x:f>IF(A100="","",IF(K100&lt;&gt;"VALID","BLOCKED",INDEX(EVIDENCE_PACKET!$H$6:$H$205,MATCH(D100,EVIDENCE_PACKET!$A$6:$A$205,0))))</x:f>
      </x:c>
      <x:c r="N100" s="25" t="str">
        <x:f>IF(A100="","",IF(K100&lt;&gt;"VALID","BLOCKED",INDEX(EVIDENCE_PACKET!$H$6:$H$205,MATCH(E100,EVIDENCE_PACKET!$A$6:$A$205,0))))</x:f>
      </x:c>
      <x:c r="O100" s="25" t="str">
        <x:f>IF(A100="","",IF(K100&lt;&gt;"VALID","BLOCKED",INDEX(EVIDENCE_PACKET!$H$6:$H$205,MATCH(F100,EVIDENCE_PACKET!$A$6:$A$205,0))))</x:f>
      </x:c>
      <x:c r="P100" s="25" t="str">
        <x:f>IF(A100="","",IF(K100&lt;&gt;"VALID","BLOCKED",INDEX(EVIDENCE_PACKET!$H$6:$H$205,MATCH(G100,EVIDENCE_PACKET!$A$6:$A$205,0))))</x:f>
      </x:c>
      <x:c r="Q100" s="25" t="str">
        <x:f>IF(A100="","",IF(K100&lt;&gt;"VALID","BLOCKED",INDEX(EVIDENCE_PACKET!$H$6:$H$205,MATCH(H100,EVIDENCE_PACKET!$A$6:$A$205,0))))</x:f>
      </x:c>
      <x:c r="R100" s="25" t="str">
        <x:f>IF(A100="","",IF(K100&lt;&gt;"VALID","BLOCKED",INDEX(EVIDENCE_PACKET!$H$6:$H$205,MATCH(I100,EVIDENCE_PACKET!$A$6:$A$205,0))))</x:f>
      </x:c>
      <x:c r="S100" s="25" t="str">
        <x:f>IF(A100="","",IF(K100&lt;&gt;"VALID","BLOCKED",IF(W100&lt;&gt;"SOFTWARE",W100,IF(L100&lt;&gt;"READY","UNRESOLVED",IF(X100="NO","EXCLUDE DIRECT",IF(X100="UNKNOWN","UNRESOLVED",IF(X100="ADJACENT","ADJACENT",IF(Y100="NO","EXCLUDE DIRECT",IF(Y100="UNKNOWN","UNRESOLVED",IF(Y100="MATCH","DIRECT COMPETITOR","CONDITIONAL DIRECT"))))))))))</x:f>
      </x:c>
      <x:c r="T100" s="25" t="str">
        <x:f>IF(A100="","",IF(OR(K100&lt;&gt;"VALID",S100="BLOCKED"),"BLOCKED",IF(AND(OR(S100="DIRECT COMPETITOR",S100="CONDITIONAL DIRECT"),COUNTIFS(CONFLICTS!$B$6:$B$205,A100,CONFLICTS!$H$6:$H$205,"YES",CONFLICTS!$I$6:$I$205,"OPEN",CONFLICTS!$R$6:$R$205,"VALID")&gt;0),"UNRESOLVED",IF(S100="UNRESOLVED","UNRESOLVED","READY"))))</x:f>
      </x:c>
      <x:c r="U100" s="25" t="str">
        <x:f>IF(A100="","",IF(S100="DIRECT COMPETITOR","Do not infer superiority, market share, win rate or customer outcomes.",IF(S100="CONDITIONAL DIRECT","Do not present replacement as like-for-like until partial/conflicting adoption dimensions are resolved.",IF(S100="ADJACENT","Do not promote feature/integration overlap into direct competition.",IF(S100="SUBSTITUTE / ALTERNATIVE","Do not force a service/internal route into a software-only matrix.",IF(S100="INTERMEDIARY / DISCOVERY","Do not infer product substitutability from visibility.","Do not promote authority/reference material into the commercial set."))))))</x:f>
      </x:c>
      <x:c r="V100" s="25" t="str">
        <x:f>IF(A100="","","Reopen when buyer, job, stage, implementation, security/procurement, switching, pricing/contract or sales evidence changes materially.")</x:f>
      </x:c>
      <x:c r="W100" s="25" t="str">
        <x:f>IF(A100="","",IF(C100="SOFTWARE PRODUCT","SOFTWARE",IF(C100="MARKETPLACE / INTERMEDIARY","INTERMEDIARY / DISCOVERY",IF(C100="AUTHORITY / STANDARD","AUTHORITY / REFERENCE","SUBSTITUTE / ALTERNATIVE"))))</x:f>
      </x:c>
      <x:c r="X100" s="25" t="str">
        <x:f>IF(A100="","",IF(OR(M100="NO",N100="NO",O100="NO"),"NO",IF(OR(M100="UNKNOWN",N100="UNKNOWN",O100="UNKNOWN"),"UNKNOWN",IF(AND(M100="MATCH",N100="MATCH",O100="MATCH"),"CORE MATCH","ADJACENT"))))</x:f>
      </x:c>
      <x:c r="Y100" s="25" t="str">
        <x:f>IF(A100="","",IF(OR(P100="NO",Q100="NO",R100="NO"),"NO",IF(OR(P100="UNKNOWN",Q100="UNKNOWN",R100="UNKNOWN"),"UNKNOWN",IF(AND(P100="MATCH",Q100="MATCH",R100="MATCH"),"MATCH","PARTIAL"))))</x:f>
      </x:c>
    </x:row>
    <x:row r="101">
      <x:c r="A101" s="21"/>
      <x:c r="B101" s="21"/>
      <x:c r="C101" s="21"/>
      <x:c r="D101" s="21"/>
      <x:c r="E101" s="21"/>
      <x:c r="F101" s="21"/>
      <x:c r="G101" s="21"/>
      <x:c r="H101" s="21"/>
      <x:c r="I101" s="21"/>
      <x:c r="J101" s="21"/>
      <x:c r="K101" s="25" t="str">
        <x:f>IF(A101="","",IF(COUNTIF($A$6:$A$205,A101)&gt;1,"INVALID - DUPLICATE ID",IF(AND(OR(EXACT(C101,"SOFTWARE PRODUCT"),EXACT(C101,"MARKETPLACE / INTERMEDIARY"),EXACT(C101,"CONSULTANCY / SERVICE"),EXACT(C101,"AUTHORITY / STANDARD"),EXACT(C101,"IN-HOUSE / DO NOTHING")),COUNTIFS(EVIDENCE_PACKET!$A$6:$A$205,D101,EVIDENCE_PACKET!$B$6:$B$205,A101,EVIDENCE_PACKET!$C$6:$C$205,"BUYER",EVIDENCE_PACKET!$Q$6:$Q$205,"VALID")=1,COUNTIFS(EVIDENCE_PACKET!$A$6:$A$205,E101,EVIDENCE_PACKET!$B$6:$B$205,A101,EVIDENCE_PACKET!$C$6:$C$205,"MATERIAL JOB",EVIDENCE_PACKET!$Q$6:$Q$205,"VALID")=1,COUNTIFS(EVIDENCE_PACKET!$A$6:$A$205,F101,EVIDENCE_PACKET!$B$6:$B$205,A101,EVIDENCE_PACKET!$C$6:$C$205,"BUYING STAGE",EVIDENCE_PACKET!$Q$6:$Q$205,"VALID")=1,COUNTIFS(EVIDENCE_PACKET!$A$6:$A$205,G101,EVIDENCE_PACKET!$B$6:$B$205,A101,EVIDENCE_PACKET!$C$6:$C$205,"IMPLEMENTATION",EVIDENCE_PACKET!$Q$6:$Q$205,"VALID")=1,COUNTIFS(EVIDENCE_PACKET!$A$6:$A$205,H101,EVIDENCE_PACKET!$B$6:$B$205,A101,EVIDENCE_PACKET!$C$6:$C$205,"SECURITY / PROCUREMENT",EVIDENCE_PACKET!$Q$6:$Q$205,"VALID")=1,COUNTIFS(EVIDENCE_PACKET!$A$6:$A$205,I101,EVIDENCE_PACKET!$B$6:$B$205,A101,EVIDENCE_PACKET!$C$6:$C$205,"SWITCHING / EXIT",EVIDENCE_PACKET!$Q$6:$Q$205,"VALID")=1,COUNTIF(D101:I101,D101)=1,COUNTIF(D101:I101,E101)=1,COUNTIF(D101:I101,F101)=1,COUNTIF(D101:I101,G101)=1,COUNTIF(D101:I101,H101)=1,COUNTIF(D101:I101,I101)=1,J101&lt;&gt;""),"VALID","INVALID - CONTROL / EVIDENCE")))</x:f>
      </x:c>
      <x:c r="L101" s="25" t="str">
        <x:f>IF(A101="","",IF(K101&lt;&gt;"VALID","BLOCKED",IF(AND(INDEX(EVIDENCE_PACKET!$F$6:$F$205,MATCH(D101,EVIDENCE_PACKET!$A$6:$A$205,0))="OBSERVED",INDEX(EVIDENCE_PACKET!$G$6:$G$205,MATCH(D101,EVIDENCE_PACKET!$A$6:$A$205,0))="CURRENT",INDEX(EVIDENCE_PACKET!$F$6:$F$205,MATCH(E101,EVIDENCE_PACKET!$A$6:$A$205,0))="OBSERVED",INDEX(EVIDENCE_PACKET!$G$6:$G$205,MATCH(E101,EVIDENCE_PACKET!$A$6:$A$205,0))="CURRENT",INDEX(EVIDENCE_PACKET!$F$6:$F$205,MATCH(F101,EVIDENCE_PACKET!$A$6:$A$205,0))="OBSERVED",INDEX(EVIDENCE_PACKET!$G$6:$G$205,MATCH(F101,EVIDENCE_PACKET!$A$6:$A$205,0))="CURRENT",INDEX(EVIDENCE_PACKET!$F$6:$F$205,MATCH(G101,EVIDENCE_PACKET!$A$6:$A$205,0))="OBSERVED",INDEX(EVIDENCE_PACKET!$G$6:$G$205,MATCH(G101,EVIDENCE_PACKET!$A$6:$A$205,0))="CURRENT",INDEX(EVIDENCE_PACKET!$F$6:$F$205,MATCH(H101,EVIDENCE_PACKET!$A$6:$A$205,0))="OBSERVED",INDEX(EVIDENCE_PACKET!$G$6:$G$205,MATCH(H101,EVIDENCE_PACKET!$A$6:$A$205,0))="CURRENT",INDEX(EVIDENCE_PACKET!$F$6:$F$205,MATCH(I101,EVIDENCE_PACKET!$A$6:$A$205,0))="OBSERVED",INDEX(EVIDENCE_PACKET!$G$6:$G$205,MATCH(I101,EVIDENCE_PACKET!$A$6:$A$205,0))="CURRENT"),"READY","UNRESOLVED")))</x:f>
      </x:c>
      <x:c r="M101" s="25" t="str">
        <x:f>IF(A101="","",IF(K101&lt;&gt;"VALID","BLOCKED",INDEX(EVIDENCE_PACKET!$H$6:$H$205,MATCH(D101,EVIDENCE_PACKET!$A$6:$A$205,0))))</x:f>
      </x:c>
      <x:c r="N101" s="25" t="str">
        <x:f>IF(A101="","",IF(K101&lt;&gt;"VALID","BLOCKED",INDEX(EVIDENCE_PACKET!$H$6:$H$205,MATCH(E101,EVIDENCE_PACKET!$A$6:$A$205,0))))</x:f>
      </x:c>
      <x:c r="O101" s="25" t="str">
        <x:f>IF(A101="","",IF(K101&lt;&gt;"VALID","BLOCKED",INDEX(EVIDENCE_PACKET!$H$6:$H$205,MATCH(F101,EVIDENCE_PACKET!$A$6:$A$205,0))))</x:f>
      </x:c>
      <x:c r="P101" s="25" t="str">
        <x:f>IF(A101="","",IF(K101&lt;&gt;"VALID","BLOCKED",INDEX(EVIDENCE_PACKET!$H$6:$H$205,MATCH(G101,EVIDENCE_PACKET!$A$6:$A$205,0))))</x:f>
      </x:c>
      <x:c r="Q101" s="25" t="str">
        <x:f>IF(A101="","",IF(K101&lt;&gt;"VALID","BLOCKED",INDEX(EVIDENCE_PACKET!$H$6:$H$205,MATCH(H101,EVIDENCE_PACKET!$A$6:$A$205,0))))</x:f>
      </x:c>
      <x:c r="R101" s="25" t="str">
        <x:f>IF(A101="","",IF(K101&lt;&gt;"VALID","BLOCKED",INDEX(EVIDENCE_PACKET!$H$6:$H$205,MATCH(I101,EVIDENCE_PACKET!$A$6:$A$205,0))))</x:f>
      </x:c>
      <x:c r="S101" s="25" t="str">
        <x:f>IF(A101="","",IF(K101&lt;&gt;"VALID","BLOCKED",IF(W101&lt;&gt;"SOFTWARE",W101,IF(L101&lt;&gt;"READY","UNRESOLVED",IF(X101="NO","EXCLUDE DIRECT",IF(X101="UNKNOWN","UNRESOLVED",IF(X101="ADJACENT","ADJACENT",IF(Y101="NO","EXCLUDE DIRECT",IF(Y101="UNKNOWN","UNRESOLVED",IF(Y101="MATCH","DIRECT COMPETITOR","CONDITIONAL DIRECT"))))))))))</x:f>
      </x:c>
      <x:c r="T101" s="25" t="str">
        <x:f>IF(A101="","",IF(OR(K101&lt;&gt;"VALID",S101="BLOCKED"),"BLOCKED",IF(AND(OR(S101="DIRECT COMPETITOR",S101="CONDITIONAL DIRECT"),COUNTIFS(CONFLICTS!$B$6:$B$205,A101,CONFLICTS!$H$6:$H$205,"YES",CONFLICTS!$I$6:$I$205,"OPEN",CONFLICTS!$R$6:$R$205,"VALID")&gt;0),"UNRESOLVED",IF(S101="UNRESOLVED","UNRESOLVED","READY"))))</x:f>
      </x:c>
      <x:c r="U101" s="25" t="str">
        <x:f>IF(A101="","",IF(S101="DIRECT COMPETITOR","Do not infer superiority, market share, win rate or customer outcomes.",IF(S101="CONDITIONAL DIRECT","Do not present replacement as like-for-like until partial/conflicting adoption dimensions are resolved.",IF(S101="ADJACENT","Do not promote feature/integration overlap into direct competition.",IF(S101="SUBSTITUTE / ALTERNATIVE","Do not force a service/internal route into a software-only matrix.",IF(S101="INTERMEDIARY / DISCOVERY","Do not infer product substitutability from visibility.","Do not promote authority/reference material into the commercial set."))))))</x:f>
      </x:c>
      <x:c r="V101" s="25" t="str">
        <x:f>IF(A101="","","Reopen when buyer, job, stage, implementation, security/procurement, switching, pricing/contract or sales evidence changes materially.")</x:f>
      </x:c>
      <x:c r="W101" s="25" t="str">
        <x:f>IF(A101="","",IF(C101="SOFTWARE PRODUCT","SOFTWARE",IF(C101="MARKETPLACE / INTERMEDIARY","INTERMEDIARY / DISCOVERY",IF(C101="AUTHORITY / STANDARD","AUTHORITY / REFERENCE","SUBSTITUTE / ALTERNATIVE"))))</x:f>
      </x:c>
      <x:c r="X101" s="25" t="str">
        <x:f>IF(A101="","",IF(OR(M101="NO",N101="NO",O101="NO"),"NO",IF(OR(M101="UNKNOWN",N101="UNKNOWN",O101="UNKNOWN"),"UNKNOWN",IF(AND(M101="MATCH",N101="MATCH",O101="MATCH"),"CORE MATCH","ADJACENT"))))</x:f>
      </x:c>
      <x:c r="Y101" s="25" t="str">
        <x:f>IF(A101="","",IF(OR(P101="NO",Q101="NO",R101="NO"),"NO",IF(OR(P101="UNKNOWN",Q101="UNKNOWN",R101="UNKNOWN"),"UNKNOWN",IF(AND(P101="MATCH",Q101="MATCH",R101="MATCH"),"MATCH","PARTIAL"))))</x:f>
      </x:c>
    </x:row>
    <x:row r="102">
      <x:c r="A102" s="21"/>
      <x:c r="B102" s="21"/>
      <x:c r="C102" s="21"/>
      <x:c r="D102" s="21"/>
      <x:c r="E102" s="21"/>
      <x:c r="F102" s="21"/>
      <x:c r="G102" s="21"/>
      <x:c r="H102" s="21"/>
      <x:c r="I102" s="21"/>
      <x:c r="J102" s="21"/>
      <x:c r="K102" s="25" t="str">
        <x:f>IF(A102="","",IF(COUNTIF($A$6:$A$205,A102)&gt;1,"INVALID - DUPLICATE ID",IF(AND(OR(EXACT(C102,"SOFTWARE PRODUCT"),EXACT(C102,"MARKETPLACE / INTERMEDIARY"),EXACT(C102,"CONSULTANCY / SERVICE"),EXACT(C102,"AUTHORITY / STANDARD"),EXACT(C102,"IN-HOUSE / DO NOTHING")),COUNTIFS(EVIDENCE_PACKET!$A$6:$A$205,D102,EVIDENCE_PACKET!$B$6:$B$205,A102,EVIDENCE_PACKET!$C$6:$C$205,"BUYER",EVIDENCE_PACKET!$Q$6:$Q$205,"VALID")=1,COUNTIFS(EVIDENCE_PACKET!$A$6:$A$205,E102,EVIDENCE_PACKET!$B$6:$B$205,A102,EVIDENCE_PACKET!$C$6:$C$205,"MATERIAL JOB",EVIDENCE_PACKET!$Q$6:$Q$205,"VALID")=1,COUNTIFS(EVIDENCE_PACKET!$A$6:$A$205,F102,EVIDENCE_PACKET!$B$6:$B$205,A102,EVIDENCE_PACKET!$C$6:$C$205,"BUYING STAGE",EVIDENCE_PACKET!$Q$6:$Q$205,"VALID")=1,COUNTIFS(EVIDENCE_PACKET!$A$6:$A$205,G102,EVIDENCE_PACKET!$B$6:$B$205,A102,EVIDENCE_PACKET!$C$6:$C$205,"IMPLEMENTATION",EVIDENCE_PACKET!$Q$6:$Q$205,"VALID")=1,COUNTIFS(EVIDENCE_PACKET!$A$6:$A$205,H102,EVIDENCE_PACKET!$B$6:$B$205,A102,EVIDENCE_PACKET!$C$6:$C$205,"SECURITY / PROCUREMENT",EVIDENCE_PACKET!$Q$6:$Q$205,"VALID")=1,COUNTIFS(EVIDENCE_PACKET!$A$6:$A$205,I102,EVIDENCE_PACKET!$B$6:$B$205,A102,EVIDENCE_PACKET!$C$6:$C$205,"SWITCHING / EXIT",EVIDENCE_PACKET!$Q$6:$Q$205,"VALID")=1,COUNTIF(D102:I102,D102)=1,COUNTIF(D102:I102,E102)=1,COUNTIF(D102:I102,F102)=1,COUNTIF(D102:I102,G102)=1,COUNTIF(D102:I102,H102)=1,COUNTIF(D102:I102,I102)=1,J102&lt;&gt;""),"VALID","INVALID - CONTROL / EVIDENCE")))</x:f>
      </x:c>
      <x:c r="L102" s="25" t="str">
        <x:f>IF(A102="","",IF(K102&lt;&gt;"VALID","BLOCKED",IF(AND(INDEX(EVIDENCE_PACKET!$F$6:$F$205,MATCH(D102,EVIDENCE_PACKET!$A$6:$A$205,0))="OBSERVED",INDEX(EVIDENCE_PACKET!$G$6:$G$205,MATCH(D102,EVIDENCE_PACKET!$A$6:$A$205,0))="CURRENT",INDEX(EVIDENCE_PACKET!$F$6:$F$205,MATCH(E102,EVIDENCE_PACKET!$A$6:$A$205,0))="OBSERVED",INDEX(EVIDENCE_PACKET!$G$6:$G$205,MATCH(E102,EVIDENCE_PACKET!$A$6:$A$205,0))="CURRENT",INDEX(EVIDENCE_PACKET!$F$6:$F$205,MATCH(F102,EVIDENCE_PACKET!$A$6:$A$205,0))="OBSERVED",INDEX(EVIDENCE_PACKET!$G$6:$G$205,MATCH(F102,EVIDENCE_PACKET!$A$6:$A$205,0))="CURRENT",INDEX(EVIDENCE_PACKET!$F$6:$F$205,MATCH(G102,EVIDENCE_PACKET!$A$6:$A$205,0))="OBSERVED",INDEX(EVIDENCE_PACKET!$G$6:$G$205,MATCH(G102,EVIDENCE_PACKET!$A$6:$A$205,0))="CURRENT",INDEX(EVIDENCE_PACKET!$F$6:$F$205,MATCH(H102,EVIDENCE_PACKET!$A$6:$A$205,0))="OBSERVED",INDEX(EVIDENCE_PACKET!$G$6:$G$205,MATCH(H102,EVIDENCE_PACKET!$A$6:$A$205,0))="CURRENT",INDEX(EVIDENCE_PACKET!$F$6:$F$205,MATCH(I102,EVIDENCE_PACKET!$A$6:$A$205,0))="OBSERVED",INDEX(EVIDENCE_PACKET!$G$6:$G$205,MATCH(I102,EVIDENCE_PACKET!$A$6:$A$205,0))="CURRENT"),"READY","UNRESOLVED")))</x:f>
      </x:c>
      <x:c r="M102" s="25" t="str">
        <x:f>IF(A102="","",IF(K102&lt;&gt;"VALID","BLOCKED",INDEX(EVIDENCE_PACKET!$H$6:$H$205,MATCH(D102,EVIDENCE_PACKET!$A$6:$A$205,0))))</x:f>
      </x:c>
      <x:c r="N102" s="25" t="str">
        <x:f>IF(A102="","",IF(K102&lt;&gt;"VALID","BLOCKED",INDEX(EVIDENCE_PACKET!$H$6:$H$205,MATCH(E102,EVIDENCE_PACKET!$A$6:$A$205,0))))</x:f>
      </x:c>
      <x:c r="O102" s="25" t="str">
        <x:f>IF(A102="","",IF(K102&lt;&gt;"VALID","BLOCKED",INDEX(EVIDENCE_PACKET!$H$6:$H$205,MATCH(F102,EVIDENCE_PACKET!$A$6:$A$205,0))))</x:f>
      </x:c>
      <x:c r="P102" s="25" t="str">
        <x:f>IF(A102="","",IF(K102&lt;&gt;"VALID","BLOCKED",INDEX(EVIDENCE_PACKET!$H$6:$H$205,MATCH(G102,EVIDENCE_PACKET!$A$6:$A$205,0))))</x:f>
      </x:c>
      <x:c r="Q102" s="25" t="str">
        <x:f>IF(A102="","",IF(K102&lt;&gt;"VALID","BLOCKED",INDEX(EVIDENCE_PACKET!$H$6:$H$205,MATCH(H102,EVIDENCE_PACKET!$A$6:$A$205,0))))</x:f>
      </x:c>
      <x:c r="R102" s="25" t="str">
        <x:f>IF(A102="","",IF(K102&lt;&gt;"VALID","BLOCKED",INDEX(EVIDENCE_PACKET!$H$6:$H$205,MATCH(I102,EVIDENCE_PACKET!$A$6:$A$205,0))))</x:f>
      </x:c>
      <x:c r="S102" s="25" t="str">
        <x:f>IF(A102="","",IF(K102&lt;&gt;"VALID","BLOCKED",IF(W102&lt;&gt;"SOFTWARE",W102,IF(L102&lt;&gt;"READY","UNRESOLVED",IF(X102="NO","EXCLUDE DIRECT",IF(X102="UNKNOWN","UNRESOLVED",IF(X102="ADJACENT","ADJACENT",IF(Y102="NO","EXCLUDE DIRECT",IF(Y102="UNKNOWN","UNRESOLVED",IF(Y102="MATCH","DIRECT COMPETITOR","CONDITIONAL DIRECT"))))))))))</x:f>
      </x:c>
      <x:c r="T102" s="25" t="str">
        <x:f>IF(A102="","",IF(OR(K102&lt;&gt;"VALID",S102="BLOCKED"),"BLOCKED",IF(AND(OR(S102="DIRECT COMPETITOR",S102="CONDITIONAL DIRECT"),COUNTIFS(CONFLICTS!$B$6:$B$205,A102,CONFLICTS!$H$6:$H$205,"YES",CONFLICTS!$I$6:$I$205,"OPEN",CONFLICTS!$R$6:$R$205,"VALID")&gt;0),"UNRESOLVED",IF(S102="UNRESOLVED","UNRESOLVED","READY"))))</x:f>
      </x:c>
      <x:c r="U102" s="25" t="str">
        <x:f>IF(A102="","",IF(S102="DIRECT COMPETITOR","Do not infer superiority, market share, win rate or customer outcomes.",IF(S102="CONDITIONAL DIRECT","Do not present replacement as like-for-like until partial/conflicting adoption dimensions are resolved.",IF(S102="ADJACENT","Do not promote feature/integration overlap into direct competition.",IF(S102="SUBSTITUTE / ALTERNATIVE","Do not force a service/internal route into a software-only matrix.",IF(S102="INTERMEDIARY / DISCOVERY","Do not infer product substitutability from visibility.","Do not promote authority/reference material into the commercial set."))))))</x:f>
      </x:c>
      <x:c r="V102" s="25" t="str">
        <x:f>IF(A102="","","Reopen when buyer, job, stage, implementation, security/procurement, switching, pricing/contract or sales evidence changes materially.")</x:f>
      </x:c>
      <x:c r="W102" s="25" t="str">
        <x:f>IF(A102="","",IF(C102="SOFTWARE PRODUCT","SOFTWARE",IF(C102="MARKETPLACE / INTERMEDIARY","INTERMEDIARY / DISCOVERY",IF(C102="AUTHORITY / STANDARD","AUTHORITY / REFERENCE","SUBSTITUTE / ALTERNATIVE"))))</x:f>
      </x:c>
      <x:c r="X102" s="25" t="str">
        <x:f>IF(A102="","",IF(OR(M102="NO",N102="NO",O102="NO"),"NO",IF(OR(M102="UNKNOWN",N102="UNKNOWN",O102="UNKNOWN"),"UNKNOWN",IF(AND(M102="MATCH",N102="MATCH",O102="MATCH"),"CORE MATCH","ADJACENT"))))</x:f>
      </x:c>
      <x:c r="Y102" s="25" t="str">
        <x:f>IF(A102="","",IF(OR(P102="NO",Q102="NO",R102="NO"),"NO",IF(OR(P102="UNKNOWN",Q102="UNKNOWN",R102="UNKNOWN"),"UNKNOWN",IF(AND(P102="MATCH",Q102="MATCH",R102="MATCH"),"MATCH","PARTIAL"))))</x:f>
      </x:c>
    </x:row>
    <x:row r="103">
      <x:c r="A103" s="21"/>
      <x:c r="B103" s="21"/>
      <x:c r="C103" s="21"/>
      <x:c r="D103" s="21"/>
      <x:c r="E103" s="21"/>
      <x:c r="F103" s="21"/>
      <x:c r="G103" s="21"/>
      <x:c r="H103" s="21"/>
      <x:c r="I103" s="21"/>
      <x:c r="J103" s="21"/>
      <x:c r="K103" s="25" t="str">
        <x:f>IF(A103="","",IF(COUNTIF($A$6:$A$205,A103)&gt;1,"INVALID - DUPLICATE ID",IF(AND(OR(EXACT(C103,"SOFTWARE PRODUCT"),EXACT(C103,"MARKETPLACE / INTERMEDIARY"),EXACT(C103,"CONSULTANCY / SERVICE"),EXACT(C103,"AUTHORITY / STANDARD"),EXACT(C103,"IN-HOUSE / DO NOTHING")),COUNTIFS(EVIDENCE_PACKET!$A$6:$A$205,D103,EVIDENCE_PACKET!$B$6:$B$205,A103,EVIDENCE_PACKET!$C$6:$C$205,"BUYER",EVIDENCE_PACKET!$Q$6:$Q$205,"VALID")=1,COUNTIFS(EVIDENCE_PACKET!$A$6:$A$205,E103,EVIDENCE_PACKET!$B$6:$B$205,A103,EVIDENCE_PACKET!$C$6:$C$205,"MATERIAL JOB",EVIDENCE_PACKET!$Q$6:$Q$205,"VALID")=1,COUNTIFS(EVIDENCE_PACKET!$A$6:$A$205,F103,EVIDENCE_PACKET!$B$6:$B$205,A103,EVIDENCE_PACKET!$C$6:$C$205,"BUYING STAGE",EVIDENCE_PACKET!$Q$6:$Q$205,"VALID")=1,COUNTIFS(EVIDENCE_PACKET!$A$6:$A$205,G103,EVIDENCE_PACKET!$B$6:$B$205,A103,EVIDENCE_PACKET!$C$6:$C$205,"IMPLEMENTATION",EVIDENCE_PACKET!$Q$6:$Q$205,"VALID")=1,COUNTIFS(EVIDENCE_PACKET!$A$6:$A$205,H103,EVIDENCE_PACKET!$B$6:$B$205,A103,EVIDENCE_PACKET!$C$6:$C$205,"SECURITY / PROCUREMENT",EVIDENCE_PACKET!$Q$6:$Q$205,"VALID")=1,COUNTIFS(EVIDENCE_PACKET!$A$6:$A$205,I103,EVIDENCE_PACKET!$B$6:$B$205,A103,EVIDENCE_PACKET!$C$6:$C$205,"SWITCHING / EXIT",EVIDENCE_PACKET!$Q$6:$Q$205,"VALID")=1,COUNTIF(D103:I103,D103)=1,COUNTIF(D103:I103,E103)=1,COUNTIF(D103:I103,F103)=1,COUNTIF(D103:I103,G103)=1,COUNTIF(D103:I103,H103)=1,COUNTIF(D103:I103,I103)=1,J103&lt;&gt;""),"VALID","INVALID - CONTROL / EVIDENCE")))</x:f>
      </x:c>
      <x:c r="L103" s="25" t="str">
        <x:f>IF(A103="","",IF(K103&lt;&gt;"VALID","BLOCKED",IF(AND(INDEX(EVIDENCE_PACKET!$F$6:$F$205,MATCH(D103,EVIDENCE_PACKET!$A$6:$A$205,0))="OBSERVED",INDEX(EVIDENCE_PACKET!$G$6:$G$205,MATCH(D103,EVIDENCE_PACKET!$A$6:$A$205,0))="CURRENT",INDEX(EVIDENCE_PACKET!$F$6:$F$205,MATCH(E103,EVIDENCE_PACKET!$A$6:$A$205,0))="OBSERVED",INDEX(EVIDENCE_PACKET!$G$6:$G$205,MATCH(E103,EVIDENCE_PACKET!$A$6:$A$205,0))="CURRENT",INDEX(EVIDENCE_PACKET!$F$6:$F$205,MATCH(F103,EVIDENCE_PACKET!$A$6:$A$205,0))="OBSERVED",INDEX(EVIDENCE_PACKET!$G$6:$G$205,MATCH(F103,EVIDENCE_PACKET!$A$6:$A$205,0))="CURRENT",INDEX(EVIDENCE_PACKET!$F$6:$F$205,MATCH(G103,EVIDENCE_PACKET!$A$6:$A$205,0))="OBSERVED",INDEX(EVIDENCE_PACKET!$G$6:$G$205,MATCH(G103,EVIDENCE_PACKET!$A$6:$A$205,0))="CURRENT",INDEX(EVIDENCE_PACKET!$F$6:$F$205,MATCH(H103,EVIDENCE_PACKET!$A$6:$A$205,0))="OBSERVED",INDEX(EVIDENCE_PACKET!$G$6:$G$205,MATCH(H103,EVIDENCE_PACKET!$A$6:$A$205,0))="CURRENT",INDEX(EVIDENCE_PACKET!$F$6:$F$205,MATCH(I103,EVIDENCE_PACKET!$A$6:$A$205,0))="OBSERVED",INDEX(EVIDENCE_PACKET!$G$6:$G$205,MATCH(I103,EVIDENCE_PACKET!$A$6:$A$205,0))="CURRENT"),"READY","UNRESOLVED")))</x:f>
      </x:c>
      <x:c r="M103" s="25" t="str">
        <x:f>IF(A103="","",IF(K103&lt;&gt;"VALID","BLOCKED",INDEX(EVIDENCE_PACKET!$H$6:$H$205,MATCH(D103,EVIDENCE_PACKET!$A$6:$A$205,0))))</x:f>
      </x:c>
      <x:c r="N103" s="25" t="str">
        <x:f>IF(A103="","",IF(K103&lt;&gt;"VALID","BLOCKED",INDEX(EVIDENCE_PACKET!$H$6:$H$205,MATCH(E103,EVIDENCE_PACKET!$A$6:$A$205,0))))</x:f>
      </x:c>
      <x:c r="O103" s="25" t="str">
        <x:f>IF(A103="","",IF(K103&lt;&gt;"VALID","BLOCKED",INDEX(EVIDENCE_PACKET!$H$6:$H$205,MATCH(F103,EVIDENCE_PACKET!$A$6:$A$205,0))))</x:f>
      </x:c>
      <x:c r="P103" s="25" t="str">
        <x:f>IF(A103="","",IF(K103&lt;&gt;"VALID","BLOCKED",INDEX(EVIDENCE_PACKET!$H$6:$H$205,MATCH(G103,EVIDENCE_PACKET!$A$6:$A$205,0))))</x:f>
      </x:c>
      <x:c r="Q103" s="25" t="str">
        <x:f>IF(A103="","",IF(K103&lt;&gt;"VALID","BLOCKED",INDEX(EVIDENCE_PACKET!$H$6:$H$205,MATCH(H103,EVIDENCE_PACKET!$A$6:$A$205,0))))</x:f>
      </x:c>
      <x:c r="R103" s="25" t="str">
        <x:f>IF(A103="","",IF(K103&lt;&gt;"VALID","BLOCKED",INDEX(EVIDENCE_PACKET!$H$6:$H$205,MATCH(I103,EVIDENCE_PACKET!$A$6:$A$205,0))))</x:f>
      </x:c>
      <x:c r="S103" s="25" t="str">
        <x:f>IF(A103="","",IF(K103&lt;&gt;"VALID","BLOCKED",IF(W103&lt;&gt;"SOFTWARE",W103,IF(L103&lt;&gt;"READY","UNRESOLVED",IF(X103="NO","EXCLUDE DIRECT",IF(X103="UNKNOWN","UNRESOLVED",IF(X103="ADJACENT","ADJACENT",IF(Y103="NO","EXCLUDE DIRECT",IF(Y103="UNKNOWN","UNRESOLVED",IF(Y103="MATCH","DIRECT COMPETITOR","CONDITIONAL DIRECT"))))))))))</x:f>
      </x:c>
      <x:c r="T103" s="25" t="str">
        <x:f>IF(A103="","",IF(OR(K103&lt;&gt;"VALID",S103="BLOCKED"),"BLOCKED",IF(AND(OR(S103="DIRECT COMPETITOR",S103="CONDITIONAL DIRECT"),COUNTIFS(CONFLICTS!$B$6:$B$205,A103,CONFLICTS!$H$6:$H$205,"YES",CONFLICTS!$I$6:$I$205,"OPEN",CONFLICTS!$R$6:$R$205,"VALID")&gt;0),"UNRESOLVED",IF(S103="UNRESOLVED","UNRESOLVED","READY"))))</x:f>
      </x:c>
      <x:c r="U103" s="25" t="str">
        <x:f>IF(A103="","",IF(S103="DIRECT COMPETITOR","Do not infer superiority, market share, win rate or customer outcomes.",IF(S103="CONDITIONAL DIRECT","Do not present replacement as like-for-like until partial/conflicting adoption dimensions are resolved.",IF(S103="ADJACENT","Do not promote feature/integration overlap into direct competition.",IF(S103="SUBSTITUTE / ALTERNATIVE","Do not force a service/internal route into a software-only matrix.",IF(S103="INTERMEDIARY / DISCOVERY","Do not infer product substitutability from visibility.","Do not promote authority/reference material into the commercial set."))))))</x:f>
      </x:c>
      <x:c r="V103" s="25" t="str">
        <x:f>IF(A103="","","Reopen when buyer, job, stage, implementation, security/procurement, switching, pricing/contract or sales evidence changes materially.")</x:f>
      </x:c>
      <x:c r="W103" s="25" t="str">
        <x:f>IF(A103="","",IF(C103="SOFTWARE PRODUCT","SOFTWARE",IF(C103="MARKETPLACE / INTERMEDIARY","INTERMEDIARY / DISCOVERY",IF(C103="AUTHORITY / STANDARD","AUTHORITY / REFERENCE","SUBSTITUTE / ALTERNATIVE"))))</x:f>
      </x:c>
      <x:c r="X103" s="25" t="str">
        <x:f>IF(A103="","",IF(OR(M103="NO",N103="NO",O103="NO"),"NO",IF(OR(M103="UNKNOWN",N103="UNKNOWN",O103="UNKNOWN"),"UNKNOWN",IF(AND(M103="MATCH",N103="MATCH",O103="MATCH"),"CORE MATCH","ADJACENT"))))</x:f>
      </x:c>
      <x:c r="Y103" s="25" t="str">
        <x:f>IF(A103="","",IF(OR(P103="NO",Q103="NO",R103="NO"),"NO",IF(OR(P103="UNKNOWN",Q103="UNKNOWN",R103="UNKNOWN"),"UNKNOWN",IF(AND(P103="MATCH",Q103="MATCH",R103="MATCH"),"MATCH","PARTIAL"))))</x:f>
      </x:c>
    </x:row>
    <x:row r="104">
      <x:c r="A104" s="21"/>
      <x:c r="B104" s="21"/>
      <x:c r="C104" s="21"/>
      <x:c r="D104" s="21"/>
      <x:c r="E104" s="21"/>
      <x:c r="F104" s="21"/>
      <x:c r="G104" s="21"/>
      <x:c r="H104" s="21"/>
      <x:c r="I104" s="21"/>
      <x:c r="J104" s="21"/>
      <x:c r="K104" s="25" t="str">
        <x:f>IF(A104="","",IF(COUNTIF($A$6:$A$205,A104)&gt;1,"INVALID - DUPLICATE ID",IF(AND(OR(EXACT(C104,"SOFTWARE PRODUCT"),EXACT(C104,"MARKETPLACE / INTERMEDIARY"),EXACT(C104,"CONSULTANCY / SERVICE"),EXACT(C104,"AUTHORITY / STANDARD"),EXACT(C104,"IN-HOUSE / DO NOTHING")),COUNTIFS(EVIDENCE_PACKET!$A$6:$A$205,D104,EVIDENCE_PACKET!$B$6:$B$205,A104,EVIDENCE_PACKET!$C$6:$C$205,"BUYER",EVIDENCE_PACKET!$Q$6:$Q$205,"VALID")=1,COUNTIFS(EVIDENCE_PACKET!$A$6:$A$205,E104,EVIDENCE_PACKET!$B$6:$B$205,A104,EVIDENCE_PACKET!$C$6:$C$205,"MATERIAL JOB",EVIDENCE_PACKET!$Q$6:$Q$205,"VALID")=1,COUNTIFS(EVIDENCE_PACKET!$A$6:$A$205,F104,EVIDENCE_PACKET!$B$6:$B$205,A104,EVIDENCE_PACKET!$C$6:$C$205,"BUYING STAGE",EVIDENCE_PACKET!$Q$6:$Q$205,"VALID")=1,COUNTIFS(EVIDENCE_PACKET!$A$6:$A$205,G104,EVIDENCE_PACKET!$B$6:$B$205,A104,EVIDENCE_PACKET!$C$6:$C$205,"IMPLEMENTATION",EVIDENCE_PACKET!$Q$6:$Q$205,"VALID")=1,COUNTIFS(EVIDENCE_PACKET!$A$6:$A$205,H104,EVIDENCE_PACKET!$B$6:$B$205,A104,EVIDENCE_PACKET!$C$6:$C$205,"SECURITY / PROCUREMENT",EVIDENCE_PACKET!$Q$6:$Q$205,"VALID")=1,COUNTIFS(EVIDENCE_PACKET!$A$6:$A$205,I104,EVIDENCE_PACKET!$B$6:$B$205,A104,EVIDENCE_PACKET!$C$6:$C$205,"SWITCHING / EXIT",EVIDENCE_PACKET!$Q$6:$Q$205,"VALID")=1,COUNTIF(D104:I104,D104)=1,COUNTIF(D104:I104,E104)=1,COUNTIF(D104:I104,F104)=1,COUNTIF(D104:I104,G104)=1,COUNTIF(D104:I104,H104)=1,COUNTIF(D104:I104,I104)=1,J104&lt;&gt;""),"VALID","INVALID - CONTROL / EVIDENCE")))</x:f>
      </x:c>
      <x:c r="L104" s="25" t="str">
        <x:f>IF(A104="","",IF(K104&lt;&gt;"VALID","BLOCKED",IF(AND(INDEX(EVIDENCE_PACKET!$F$6:$F$205,MATCH(D104,EVIDENCE_PACKET!$A$6:$A$205,0))="OBSERVED",INDEX(EVIDENCE_PACKET!$G$6:$G$205,MATCH(D104,EVIDENCE_PACKET!$A$6:$A$205,0))="CURRENT",INDEX(EVIDENCE_PACKET!$F$6:$F$205,MATCH(E104,EVIDENCE_PACKET!$A$6:$A$205,0))="OBSERVED",INDEX(EVIDENCE_PACKET!$G$6:$G$205,MATCH(E104,EVIDENCE_PACKET!$A$6:$A$205,0))="CURRENT",INDEX(EVIDENCE_PACKET!$F$6:$F$205,MATCH(F104,EVIDENCE_PACKET!$A$6:$A$205,0))="OBSERVED",INDEX(EVIDENCE_PACKET!$G$6:$G$205,MATCH(F104,EVIDENCE_PACKET!$A$6:$A$205,0))="CURRENT",INDEX(EVIDENCE_PACKET!$F$6:$F$205,MATCH(G104,EVIDENCE_PACKET!$A$6:$A$205,0))="OBSERVED",INDEX(EVIDENCE_PACKET!$G$6:$G$205,MATCH(G104,EVIDENCE_PACKET!$A$6:$A$205,0))="CURRENT",INDEX(EVIDENCE_PACKET!$F$6:$F$205,MATCH(H104,EVIDENCE_PACKET!$A$6:$A$205,0))="OBSERVED",INDEX(EVIDENCE_PACKET!$G$6:$G$205,MATCH(H104,EVIDENCE_PACKET!$A$6:$A$205,0))="CURRENT",INDEX(EVIDENCE_PACKET!$F$6:$F$205,MATCH(I104,EVIDENCE_PACKET!$A$6:$A$205,0))="OBSERVED",INDEX(EVIDENCE_PACKET!$G$6:$G$205,MATCH(I104,EVIDENCE_PACKET!$A$6:$A$205,0))="CURRENT"),"READY","UNRESOLVED")))</x:f>
      </x:c>
      <x:c r="M104" s="25" t="str">
        <x:f>IF(A104="","",IF(K104&lt;&gt;"VALID","BLOCKED",INDEX(EVIDENCE_PACKET!$H$6:$H$205,MATCH(D104,EVIDENCE_PACKET!$A$6:$A$205,0))))</x:f>
      </x:c>
      <x:c r="N104" s="25" t="str">
        <x:f>IF(A104="","",IF(K104&lt;&gt;"VALID","BLOCKED",INDEX(EVIDENCE_PACKET!$H$6:$H$205,MATCH(E104,EVIDENCE_PACKET!$A$6:$A$205,0))))</x:f>
      </x:c>
      <x:c r="O104" s="25" t="str">
        <x:f>IF(A104="","",IF(K104&lt;&gt;"VALID","BLOCKED",INDEX(EVIDENCE_PACKET!$H$6:$H$205,MATCH(F104,EVIDENCE_PACKET!$A$6:$A$205,0))))</x:f>
      </x:c>
      <x:c r="P104" s="25" t="str">
        <x:f>IF(A104="","",IF(K104&lt;&gt;"VALID","BLOCKED",INDEX(EVIDENCE_PACKET!$H$6:$H$205,MATCH(G104,EVIDENCE_PACKET!$A$6:$A$205,0))))</x:f>
      </x:c>
      <x:c r="Q104" s="25" t="str">
        <x:f>IF(A104="","",IF(K104&lt;&gt;"VALID","BLOCKED",INDEX(EVIDENCE_PACKET!$H$6:$H$205,MATCH(H104,EVIDENCE_PACKET!$A$6:$A$205,0))))</x:f>
      </x:c>
      <x:c r="R104" s="25" t="str">
        <x:f>IF(A104="","",IF(K104&lt;&gt;"VALID","BLOCKED",INDEX(EVIDENCE_PACKET!$H$6:$H$205,MATCH(I104,EVIDENCE_PACKET!$A$6:$A$205,0))))</x:f>
      </x:c>
      <x:c r="S104" s="25" t="str">
        <x:f>IF(A104="","",IF(K104&lt;&gt;"VALID","BLOCKED",IF(W104&lt;&gt;"SOFTWARE",W104,IF(L104&lt;&gt;"READY","UNRESOLVED",IF(X104="NO","EXCLUDE DIRECT",IF(X104="UNKNOWN","UNRESOLVED",IF(X104="ADJACENT","ADJACENT",IF(Y104="NO","EXCLUDE DIRECT",IF(Y104="UNKNOWN","UNRESOLVED",IF(Y104="MATCH","DIRECT COMPETITOR","CONDITIONAL DIRECT"))))))))))</x:f>
      </x:c>
      <x:c r="T104" s="25" t="str">
        <x:f>IF(A104="","",IF(OR(K104&lt;&gt;"VALID",S104="BLOCKED"),"BLOCKED",IF(AND(OR(S104="DIRECT COMPETITOR",S104="CONDITIONAL DIRECT"),COUNTIFS(CONFLICTS!$B$6:$B$205,A104,CONFLICTS!$H$6:$H$205,"YES",CONFLICTS!$I$6:$I$205,"OPEN",CONFLICTS!$R$6:$R$205,"VALID")&gt;0),"UNRESOLVED",IF(S104="UNRESOLVED","UNRESOLVED","READY"))))</x:f>
      </x:c>
      <x:c r="U104" s="25" t="str">
        <x:f>IF(A104="","",IF(S104="DIRECT COMPETITOR","Do not infer superiority, market share, win rate or customer outcomes.",IF(S104="CONDITIONAL DIRECT","Do not present replacement as like-for-like until partial/conflicting adoption dimensions are resolved.",IF(S104="ADJACENT","Do not promote feature/integration overlap into direct competition.",IF(S104="SUBSTITUTE / ALTERNATIVE","Do not force a service/internal route into a software-only matrix.",IF(S104="INTERMEDIARY / DISCOVERY","Do not infer product substitutability from visibility.","Do not promote authority/reference material into the commercial set."))))))</x:f>
      </x:c>
      <x:c r="V104" s="25" t="str">
        <x:f>IF(A104="","","Reopen when buyer, job, stage, implementation, security/procurement, switching, pricing/contract or sales evidence changes materially.")</x:f>
      </x:c>
      <x:c r="W104" s="25" t="str">
        <x:f>IF(A104="","",IF(C104="SOFTWARE PRODUCT","SOFTWARE",IF(C104="MARKETPLACE / INTERMEDIARY","INTERMEDIARY / DISCOVERY",IF(C104="AUTHORITY / STANDARD","AUTHORITY / REFERENCE","SUBSTITUTE / ALTERNATIVE"))))</x:f>
      </x:c>
      <x:c r="X104" s="25" t="str">
        <x:f>IF(A104="","",IF(OR(M104="NO",N104="NO",O104="NO"),"NO",IF(OR(M104="UNKNOWN",N104="UNKNOWN",O104="UNKNOWN"),"UNKNOWN",IF(AND(M104="MATCH",N104="MATCH",O104="MATCH"),"CORE MATCH","ADJACENT"))))</x:f>
      </x:c>
      <x:c r="Y104" s="25" t="str">
        <x:f>IF(A104="","",IF(OR(P104="NO",Q104="NO",R104="NO"),"NO",IF(OR(P104="UNKNOWN",Q104="UNKNOWN",R104="UNKNOWN"),"UNKNOWN",IF(AND(P104="MATCH",Q104="MATCH",R104="MATCH"),"MATCH","PARTIAL"))))</x:f>
      </x:c>
    </x:row>
    <x:row r="105">
      <x:c r="A105" s="21"/>
      <x:c r="B105" s="21"/>
      <x:c r="C105" s="21"/>
      <x:c r="D105" s="21"/>
      <x:c r="E105" s="21"/>
      <x:c r="F105" s="21"/>
      <x:c r="G105" s="21"/>
      <x:c r="H105" s="21"/>
      <x:c r="I105" s="21"/>
      <x:c r="J105" s="21"/>
      <x:c r="K105" s="25" t="str">
        <x:f>IF(A105="","",IF(COUNTIF($A$6:$A$205,A105)&gt;1,"INVALID - DUPLICATE ID",IF(AND(OR(EXACT(C105,"SOFTWARE PRODUCT"),EXACT(C105,"MARKETPLACE / INTERMEDIARY"),EXACT(C105,"CONSULTANCY / SERVICE"),EXACT(C105,"AUTHORITY / STANDARD"),EXACT(C105,"IN-HOUSE / DO NOTHING")),COUNTIFS(EVIDENCE_PACKET!$A$6:$A$205,D105,EVIDENCE_PACKET!$B$6:$B$205,A105,EVIDENCE_PACKET!$C$6:$C$205,"BUYER",EVIDENCE_PACKET!$Q$6:$Q$205,"VALID")=1,COUNTIFS(EVIDENCE_PACKET!$A$6:$A$205,E105,EVIDENCE_PACKET!$B$6:$B$205,A105,EVIDENCE_PACKET!$C$6:$C$205,"MATERIAL JOB",EVIDENCE_PACKET!$Q$6:$Q$205,"VALID")=1,COUNTIFS(EVIDENCE_PACKET!$A$6:$A$205,F105,EVIDENCE_PACKET!$B$6:$B$205,A105,EVIDENCE_PACKET!$C$6:$C$205,"BUYING STAGE",EVIDENCE_PACKET!$Q$6:$Q$205,"VALID")=1,COUNTIFS(EVIDENCE_PACKET!$A$6:$A$205,G105,EVIDENCE_PACKET!$B$6:$B$205,A105,EVIDENCE_PACKET!$C$6:$C$205,"IMPLEMENTATION",EVIDENCE_PACKET!$Q$6:$Q$205,"VALID")=1,COUNTIFS(EVIDENCE_PACKET!$A$6:$A$205,H105,EVIDENCE_PACKET!$B$6:$B$205,A105,EVIDENCE_PACKET!$C$6:$C$205,"SECURITY / PROCUREMENT",EVIDENCE_PACKET!$Q$6:$Q$205,"VALID")=1,COUNTIFS(EVIDENCE_PACKET!$A$6:$A$205,I105,EVIDENCE_PACKET!$B$6:$B$205,A105,EVIDENCE_PACKET!$C$6:$C$205,"SWITCHING / EXIT",EVIDENCE_PACKET!$Q$6:$Q$205,"VALID")=1,COUNTIF(D105:I105,D105)=1,COUNTIF(D105:I105,E105)=1,COUNTIF(D105:I105,F105)=1,COUNTIF(D105:I105,G105)=1,COUNTIF(D105:I105,H105)=1,COUNTIF(D105:I105,I105)=1,J105&lt;&gt;""),"VALID","INVALID - CONTROL / EVIDENCE")))</x:f>
      </x:c>
      <x:c r="L105" s="25" t="str">
        <x:f>IF(A105="","",IF(K105&lt;&gt;"VALID","BLOCKED",IF(AND(INDEX(EVIDENCE_PACKET!$F$6:$F$205,MATCH(D105,EVIDENCE_PACKET!$A$6:$A$205,0))="OBSERVED",INDEX(EVIDENCE_PACKET!$G$6:$G$205,MATCH(D105,EVIDENCE_PACKET!$A$6:$A$205,0))="CURRENT",INDEX(EVIDENCE_PACKET!$F$6:$F$205,MATCH(E105,EVIDENCE_PACKET!$A$6:$A$205,0))="OBSERVED",INDEX(EVIDENCE_PACKET!$G$6:$G$205,MATCH(E105,EVIDENCE_PACKET!$A$6:$A$205,0))="CURRENT",INDEX(EVIDENCE_PACKET!$F$6:$F$205,MATCH(F105,EVIDENCE_PACKET!$A$6:$A$205,0))="OBSERVED",INDEX(EVIDENCE_PACKET!$G$6:$G$205,MATCH(F105,EVIDENCE_PACKET!$A$6:$A$205,0))="CURRENT",INDEX(EVIDENCE_PACKET!$F$6:$F$205,MATCH(G105,EVIDENCE_PACKET!$A$6:$A$205,0))="OBSERVED",INDEX(EVIDENCE_PACKET!$G$6:$G$205,MATCH(G105,EVIDENCE_PACKET!$A$6:$A$205,0))="CURRENT",INDEX(EVIDENCE_PACKET!$F$6:$F$205,MATCH(H105,EVIDENCE_PACKET!$A$6:$A$205,0))="OBSERVED",INDEX(EVIDENCE_PACKET!$G$6:$G$205,MATCH(H105,EVIDENCE_PACKET!$A$6:$A$205,0))="CURRENT",INDEX(EVIDENCE_PACKET!$F$6:$F$205,MATCH(I105,EVIDENCE_PACKET!$A$6:$A$205,0))="OBSERVED",INDEX(EVIDENCE_PACKET!$G$6:$G$205,MATCH(I105,EVIDENCE_PACKET!$A$6:$A$205,0))="CURRENT"),"READY","UNRESOLVED")))</x:f>
      </x:c>
      <x:c r="M105" s="25" t="str">
        <x:f>IF(A105="","",IF(K105&lt;&gt;"VALID","BLOCKED",INDEX(EVIDENCE_PACKET!$H$6:$H$205,MATCH(D105,EVIDENCE_PACKET!$A$6:$A$205,0))))</x:f>
      </x:c>
      <x:c r="N105" s="25" t="str">
        <x:f>IF(A105="","",IF(K105&lt;&gt;"VALID","BLOCKED",INDEX(EVIDENCE_PACKET!$H$6:$H$205,MATCH(E105,EVIDENCE_PACKET!$A$6:$A$205,0))))</x:f>
      </x:c>
      <x:c r="O105" s="25" t="str">
        <x:f>IF(A105="","",IF(K105&lt;&gt;"VALID","BLOCKED",INDEX(EVIDENCE_PACKET!$H$6:$H$205,MATCH(F105,EVIDENCE_PACKET!$A$6:$A$205,0))))</x:f>
      </x:c>
      <x:c r="P105" s="25" t="str">
        <x:f>IF(A105="","",IF(K105&lt;&gt;"VALID","BLOCKED",INDEX(EVIDENCE_PACKET!$H$6:$H$205,MATCH(G105,EVIDENCE_PACKET!$A$6:$A$205,0))))</x:f>
      </x:c>
      <x:c r="Q105" s="25" t="str">
        <x:f>IF(A105="","",IF(K105&lt;&gt;"VALID","BLOCKED",INDEX(EVIDENCE_PACKET!$H$6:$H$205,MATCH(H105,EVIDENCE_PACKET!$A$6:$A$205,0))))</x:f>
      </x:c>
      <x:c r="R105" s="25" t="str">
        <x:f>IF(A105="","",IF(K105&lt;&gt;"VALID","BLOCKED",INDEX(EVIDENCE_PACKET!$H$6:$H$205,MATCH(I105,EVIDENCE_PACKET!$A$6:$A$205,0))))</x:f>
      </x:c>
      <x:c r="S105" s="25" t="str">
        <x:f>IF(A105="","",IF(K105&lt;&gt;"VALID","BLOCKED",IF(W105&lt;&gt;"SOFTWARE",W105,IF(L105&lt;&gt;"READY","UNRESOLVED",IF(X105="NO","EXCLUDE DIRECT",IF(X105="UNKNOWN","UNRESOLVED",IF(X105="ADJACENT","ADJACENT",IF(Y105="NO","EXCLUDE DIRECT",IF(Y105="UNKNOWN","UNRESOLVED",IF(Y105="MATCH","DIRECT COMPETITOR","CONDITIONAL DIRECT"))))))))))</x:f>
      </x:c>
      <x:c r="T105" s="25" t="str">
        <x:f>IF(A105="","",IF(OR(K105&lt;&gt;"VALID",S105="BLOCKED"),"BLOCKED",IF(AND(OR(S105="DIRECT COMPETITOR",S105="CONDITIONAL DIRECT"),COUNTIFS(CONFLICTS!$B$6:$B$205,A105,CONFLICTS!$H$6:$H$205,"YES",CONFLICTS!$I$6:$I$205,"OPEN",CONFLICTS!$R$6:$R$205,"VALID")&gt;0),"UNRESOLVED",IF(S105="UNRESOLVED","UNRESOLVED","READY"))))</x:f>
      </x:c>
      <x:c r="U105" s="25" t="str">
        <x:f>IF(A105="","",IF(S105="DIRECT COMPETITOR","Do not infer superiority, market share, win rate or customer outcomes.",IF(S105="CONDITIONAL DIRECT","Do not present replacement as like-for-like until partial/conflicting adoption dimensions are resolved.",IF(S105="ADJACENT","Do not promote feature/integration overlap into direct competition.",IF(S105="SUBSTITUTE / ALTERNATIVE","Do not force a service/internal route into a software-only matrix.",IF(S105="INTERMEDIARY / DISCOVERY","Do not infer product substitutability from visibility.","Do not promote authority/reference material into the commercial set."))))))</x:f>
      </x:c>
      <x:c r="V105" s="25" t="str">
        <x:f>IF(A105="","","Reopen when buyer, job, stage, implementation, security/procurement, switching, pricing/contract or sales evidence changes materially.")</x:f>
      </x:c>
      <x:c r="W105" s="25" t="str">
        <x:f>IF(A105="","",IF(C105="SOFTWARE PRODUCT","SOFTWARE",IF(C105="MARKETPLACE / INTERMEDIARY","INTERMEDIARY / DISCOVERY",IF(C105="AUTHORITY / STANDARD","AUTHORITY / REFERENCE","SUBSTITUTE / ALTERNATIVE"))))</x:f>
      </x:c>
      <x:c r="X105" s="25" t="str">
        <x:f>IF(A105="","",IF(OR(M105="NO",N105="NO",O105="NO"),"NO",IF(OR(M105="UNKNOWN",N105="UNKNOWN",O105="UNKNOWN"),"UNKNOWN",IF(AND(M105="MATCH",N105="MATCH",O105="MATCH"),"CORE MATCH","ADJACENT"))))</x:f>
      </x:c>
      <x:c r="Y105" s="25" t="str">
        <x:f>IF(A105="","",IF(OR(P105="NO",Q105="NO",R105="NO"),"NO",IF(OR(P105="UNKNOWN",Q105="UNKNOWN",R105="UNKNOWN"),"UNKNOWN",IF(AND(P105="MATCH",Q105="MATCH",R105="MATCH"),"MATCH","PARTIAL"))))</x:f>
      </x:c>
    </x:row>
    <x:row r="106">
      <x:c r="A106" s="21"/>
      <x:c r="B106" s="21"/>
      <x:c r="C106" s="21"/>
      <x:c r="D106" s="21"/>
      <x:c r="E106" s="21"/>
      <x:c r="F106" s="21"/>
      <x:c r="G106" s="21"/>
      <x:c r="H106" s="21"/>
      <x:c r="I106" s="21"/>
      <x:c r="J106" s="21"/>
      <x:c r="K106" s="25" t="str">
        <x:f>IF(A106="","",IF(COUNTIF($A$6:$A$205,A106)&gt;1,"INVALID - DUPLICATE ID",IF(AND(OR(EXACT(C106,"SOFTWARE PRODUCT"),EXACT(C106,"MARKETPLACE / INTERMEDIARY"),EXACT(C106,"CONSULTANCY / SERVICE"),EXACT(C106,"AUTHORITY / STANDARD"),EXACT(C106,"IN-HOUSE / DO NOTHING")),COUNTIFS(EVIDENCE_PACKET!$A$6:$A$205,D106,EVIDENCE_PACKET!$B$6:$B$205,A106,EVIDENCE_PACKET!$C$6:$C$205,"BUYER",EVIDENCE_PACKET!$Q$6:$Q$205,"VALID")=1,COUNTIFS(EVIDENCE_PACKET!$A$6:$A$205,E106,EVIDENCE_PACKET!$B$6:$B$205,A106,EVIDENCE_PACKET!$C$6:$C$205,"MATERIAL JOB",EVIDENCE_PACKET!$Q$6:$Q$205,"VALID")=1,COUNTIFS(EVIDENCE_PACKET!$A$6:$A$205,F106,EVIDENCE_PACKET!$B$6:$B$205,A106,EVIDENCE_PACKET!$C$6:$C$205,"BUYING STAGE",EVIDENCE_PACKET!$Q$6:$Q$205,"VALID")=1,COUNTIFS(EVIDENCE_PACKET!$A$6:$A$205,G106,EVIDENCE_PACKET!$B$6:$B$205,A106,EVIDENCE_PACKET!$C$6:$C$205,"IMPLEMENTATION",EVIDENCE_PACKET!$Q$6:$Q$205,"VALID")=1,COUNTIFS(EVIDENCE_PACKET!$A$6:$A$205,H106,EVIDENCE_PACKET!$B$6:$B$205,A106,EVIDENCE_PACKET!$C$6:$C$205,"SECURITY / PROCUREMENT",EVIDENCE_PACKET!$Q$6:$Q$205,"VALID")=1,COUNTIFS(EVIDENCE_PACKET!$A$6:$A$205,I106,EVIDENCE_PACKET!$B$6:$B$205,A106,EVIDENCE_PACKET!$C$6:$C$205,"SWITCHING / EXIT",EVIDENCE_PACKET!$Q$6:$Q$205,"VALID")=1,COUNTIF(D106:I106,D106)=1,COUNTIF(D106:I106,E106)=1,COUNTIF(D106:I106,F106)=1,COUNTIF(D106:I106,G106)=1,COUNTIF(D106:I106,H106)=1,COUNTIF(D106:I106,I106)=1,J106&lt;&gt;""),"VALID","INVALID - CONTROL / EVIDENCE")))</x:f>
      </x:c>
      <x:c r="L106" s="25" t="str">
        <x:f>IF(A106="","",IF(K106&lt;&gt;"VALID","BLOCKED",IF(AND(INDEX(EVIDENCE_PACKET!$F$6:$F$205,MATCH(D106,EVIDENCE_PACKET!$A$6:$A$205,0))="OBSERVED",INDEX(EVIDENCE_PACKET!$G$6:$G$205,MATCH(D106,EVIDENCE_PACKET!$A$6:$A$205,0))="CURRENT",INDEX(EVIDENCE_PACKET!$F$6:$F$205,MATCH(E106,EVIDENCE_PACKET!$A$6:$A$205,0))="OBSERVED",INDEX(EVIDENCE_PACKET!$G$6:$G$205,MATCH(E106,EVIDENCE_PACKET!$A$6:$A$205,0))="CURRENT",INDEX(EVIDENCE_PACKET!$F$6:$F$205,MATCH(F106,EVIDENCE_PACKET!$A$6:$A$205,0))="OBSERVED",INDEX(EVIDENCE_PACKET!$G$6:$G$205,MATCH(F106,EVIDENCE_PACKET!$A$6:$A$205,0))="CURRENT",INDEX(EVIDENCE_PACKET!$F$6:$F$205,MATCH(G106,EVIDENCE_PACKET!$A$6:$A$205,0))="OBSERVED",INDEX(EVIDENCE_PACKET!$G$6:$G$205,MATCH(G106,EVIDENCE_PACKET!$A$6:$A$205,0))="CURRENT",INDEX(EVIDENCE_PACKET!$F$6:$F$205,MATCH(H106,EVIDENCE_PACKET!$A$6:$A$205,0))="OBSERVED",INDEX(EVIDENCE_PACKET!$G$6:$G$205,MATCH(H106,EVIDENCE_PACKET!$A$6:$A$205,0))="CURRENT",INDEX(EVIDENCE_PACKET!$F$6:$F$205,MATCH(I106,EVIDENCE_PACKET!$A$6:$A$205,0))="OBSERVED",INDEX(EVIDENCE_PACKET!$G$6:$G$205,MATCH(I106,EVIDENCE_PACKET!$A$6:$A$205,0))="CURRENT"),"READY","UNRESOLVED")))</x:f>
      </x:c>
      <x:c r="M106" s="25" t="str">
        <x:f>IF(A106="","",IF(K106&lt;&gt;"VALID","BLOCKED",INDEX(EVIDENCE_PACKET!$H$6:$H$205,MATCH(D106,EVIDENCE_PACKET!$A$6:$A$205,0))))</x:f>
      </x:c>
      <x:c r="N106" s="25" t="str">
        <x:f>IF(A106="","",IF(K106&lt;&gt;"VALID","BLOCKED",INDEX(EVIDENCE_PACKET!$H$6:$H$205,MATCH(E106,EVIDENCE_PACKET!$A$6:$A$205,0))))</x:f>
      </x:c>
      <x:c r="O106" s="25" t="str">
        <x:f>IF(A106="","",IF(K106&lt;&gt;"VALID","BLOCKED",INDEX(EVIDENCE_PACKET!$H$6:$H$205,MATCH(F106,EVIDENCE_PACKET!$A$6:$A$205,0))))</x:f>
      </x:c>
      <x:c r="P106" s="25" t="str">
        <x:f>IF(A106="","",IF(K106&lt;&gt;"VALID","BLOCKED",INDEX(EVIDENCE_PACKET!$H$6:$H$205,MATCH(G106,EVIDENCE_PACKET!$A$6:$A$205,0))))</x:f>
      </x:c>
      <x:c r="Q106" s="25" t="str">
        <x:f>IF(A106="","",IF(K106&lt;&gt;"VALID","BLOCKED",INDEX(EVIDENCE_PACKET!$H$6:$H$205,MATCH(H106,EVIDENCE_PACKET!$A$6:$A$205,0))))</x:f>
      </x:c>
      <x:c r="R106" s="25" t="str">
        <x:f>IF(A106="","",IF(K106&lt;&gt;"VALID","BLOCKED",INDEX(EVIDENCE_PACKET!$H$6:$H$205,MATCH(I106,EVIDENCE_PACKET!$A$6:$A$205,0))))</x:f>
      </x:c>
      <x:c r="S106" s="25" t="str">
        <x:f>IF(A106="","",IF(K106&lt;&gt;"VALID","BLOCKED",IF(W106&lt;&gt;"SOFTWARE",W106,IF(L106&lt;&gt;"READY","UNRESOLVED",IF(X106="NO","EXCLUDE DIRECT",IF(X106="UNKNOWN","UNRESOLVED",IF(X106="ADJACENT","ADJACENT",IF(Y106="NO","EXCLUDE DIRECT",IF(Y106="UNKNOWN","UNRESOLVED",IF(Y106="MATCH","DIRECT COMPETITOR","CONDITIONAL DIRECT"))))))))))</x:f>
      </x:c>
      <x:c r="T106" s="25" t="str">
        <x:f>IF(A106="","",IF(OR(K106&lt;&gt;"VALID",S106="BLOCKED"),"BLOCKED",IF(AND(OR(S106="DIRECT COMPETITOR",S106="CONDITIONAL DIRECT"),COUNTIFS(CONFLICTS!$B$6:$B$205,A106,CONFLICTS!$H$6:$H$205,"YES",CONFLICTS!$I$6:$I$205,"OPEN",CONFLICTS!$R$6:$R$205,"VALID")&gt;0),"UNRESOLVED",IF(S106="UNRESOLVED","UNRESOLVED","READY"))))</x:f>
      </x:c>
      <x:c r="U106" s="25" t="str">
        <x:f>IF(A106="","",IF(S106="DIRECT COMPETITOR","Do not infer superiority, market share, win rate or customer outcomes.",IF(S106="CONDITIONAL DIRECT","Do not present replacement as like-for-like until partial/conflicting adoption dimensions are resolved.",IF(S106="ADJACENT","Do not promote feature/integration overlap into direct competition.",IF(S106="SUBSTITUTE / ALTERNATIVE","Do not force a service/internal route into a software-only matrix.",IF(S106="INTERMEDIARY / DISCOVERY","Do not infer product substitutability from visibility.","Do not promote authority/reference material into the commercial set."))))))</x:f>
      </x:c>
      <x:c r="V106" s="25" t="str">
        <x:f>IF(A106="","","Reopen when buyer, job, stage, implementation, security/procurement, switching, pricing/contract or sales evidence changes materially.")</x:f>
      </x:c>
      <x:c r="W106" s="25" t="str">
        <x:f>IF(A106="","",IF(C106="SOFTWARE PRODUCT","SOFTWARE",IF(C106="MARKETPLACE / INTERMEDIARY","INTERMEDIARY / DISCOVERY",IF(C106="AUTHORITY / STANDARD","AUTHORITY / REFERENCE","SUBSTITUTE / ALTERNATIVE"))))</x:f>
      </x:c>
      <x:c r="X106" s="25" t="str">
        <x:f>IF(A106="","",IF(OR(M106="NO",N106="NO",O106="NO"),"NO",IF(OR(M106="UNKNOWN",N106="UNKNOWN",O106="UNKNOWN"),"UNKNOWN",IF(AND(M106="MATCH",N106="MATCH",O106="MATCH"),"CORE MATCH","ADJACENT"))))</x:f>
      </x:c>
      <x:c r="Y106" s="25" t="str">
        <x:f>IF(A106="","",IF(OR(P106="NO",Q106="NO",R106="NO"),"NO",IF(OR(P106="UNKNOWN",Q106="UNKNOWN",R106="UNKNOWN"),"UNKNOWN",IF(AND(P106="MATCH",Q106="MATCH",R106="MATCH"),"MATCH","PARTIAL"))))</x:f>
      </x:c>
    </x:row>
    <x:row r="107">
      <x:c r="A107" s="21"/>
      <x:c r="B107" s="21"/>
      <x:c r="C107" s="21"/>
      <x:c r="D107" s="21"/>
      <x:c r="E107" s="21"/>
      <x:c r="F107" s="21"/>
      <x:c r="G107" s="21"/>
      <x:c r="H107" s="21"/>
      <x:c r="I107" s="21"/>
      <x:c r="J107" s="21"/>
      <x:c r="K107" s="25" t="str">
        <x:f>IF(A107="","",IF(COUNTIF($A$6:$A$205,A107)&gt;1,"INVALID - DUPLICATE ID",IF(AND(OR(EXACT(C107,"SOFTWARE PRODUCT"),EXACT(C107,"MARKETPLACE / INTERMEDIARY"),EXACT(C107,"CONSULTANCY / SERVICE"),EXACT(C107,"AUTHORITY / STANDARD"),EXACT(C107,"IN-HOUSE / DO NOTHING")),COUNTIFS(EVIDENCE_PACKET!$A$6:$A$205,D107,EVIDENCE_PACKET!$B$6:$B$205,A107,EVIDENCE_PACKET!$C$6:$C$205,"BUYER",EVIDENCE_PACKET!$Q$6:$Q$205,"VALID")=1,COUNTIFS(EVIDENCE_PACKET!$A$6:$A$205,E107,EVIDENCE_PACKET!$B$6:$B$205,A107,EVIDENCE_PACKET!$C$6:$C$205,"MATERIAL JOB",EVIDENCE_PACKET!$Q$6:$Q$205,"VALID")=1,COUNTIFS(EVIDENCE_PACKET!$A$6:$A$205,F107,EVIDENCE_PACKET!$B$6:$B$205,A107,EVIDENCE_PACKET!$C$6:$C$205,"BUYING STAGE",EVIDENCE_PACKET!$Q$6:$Q$205,"VALID")=1,COUNTIFS(EVIDENCE_PACKET!$A$6:$A$205,G107,EVIDENCE_PACKET!$B$6:$B$205,A107,EVIDENCE_PACKET!$C$6:$C$205,"IMPLEMENTATION",EVIDENCE_PACKET!$Q$6:$Q$205,"VALID")=1,COUNTIFS(EVIDENCE_PACKET!$A$6:$A$205,H107,EVIDENCE_PACKET!$B$6:$B$205,A107,EVIDENCE_PACKET!$C$6:$C$205,"SECURITY / PROCUREMENT",EVIDENCE_PACKET!$Q$6:$Q$205,"VALID")=1,COUNTIFS(EVIDENCE_PACKET!$A$6:$A$205,I107,EVIDENCE_PACKET!$B$6:$B$205,A107,EVIDENCE_PACKET!$C$6:$C$205,"SWITCHING / EXIT",EVIDENCE_PACKET!$Q$6:$Q$205,"VALID")=1,COUNTIF(D107:I107,D107)=1,COUNTIF(D107:I107,E107)=1,COUNTIF(D107:I107,F107)=1,COUNTIF(D107:I107,G107)=1,COUNTIF(D107:I107,H107)=1,COUNTIF(D107:I107,I107)=1,J107&lt;&gt;""),"VALID","INVALID - CONTROL / EVIDENCE")))</x:f>
      </x:c>
      <x:c r="L107" s="25" t="str">
        <x:f>IF(A107="","",IF(K107&lt;&gt;"VALID","BLOCKED",IF(AND(INDEX(EVIDENCE_PACKET!$F$6:$F$205,MATCH(D107,EVIDENCE_PACKET!$A$6:$A$205,0))="OBSERVED",INDEX(EVIDENCE_PACKET!$G$6:$G$205,MATCH(D107,EVIDENCE_PACKET!$A$6:$A$205,0))="CURRENT",INDEX(EVIDENCE_PACKET!$F$6:$F$205,MATCH(E107,EVIDENCE_PACKET!$A$6:$A$205,0))="OBSERVED",INDEX(EVIDENCE_PACKET!$G$6:$G$205,MATCH(E107,EVIDENCE_PACKET!$A$6:$A$205,0))="CURRENT",INDEX(EVIDENCE_PACKET!$F$6:$F$205,MATCH(F107,EVIDENCE_PACKET!$A$6:$A$205,0))="OBSERVED",INDEX(EVIDENCE_PACKET!$G$6:$G$205,MATCH(F107,EVIDENCE_PACKET!$A$6:$A$205,0))="CURRENT",INDEX(EVIDENCE_PACKET!$F$6:$F$205,MATCH(G107,EVIDENCE_PACKET!$A$6:$A$205,0))="OBSERVED",INDEX(EVIDENCE_PACKET!$G$6:$G$205,MATCH(G107,EVIDENCE_PACKET!$A$6:$A$205,0))="CURRENT",INDEX(EVIDENCE_PACKET!$F$6:$F$205,MATCH(H107,EVIDENCE_PACKET!$A$6:$A$205,0))="OBSERVED",INDEX(EVIDENCE_PACKET!$G$6:$G$205,MATCH(H107,EVIDENCE_PACKET!$A$6:$A$205,0))="CURRENT",INDEX(EVIDENCE_PACKET!$F$6:$F$205,MATCH(I107,EVIDENCE_PACKET!$A$6:$A$205,0))="OBSERVED",INDEX(EVIDENCE_PACKET!$G$6:$G$205,MATCH(I107,EVIDENCE_PACKET!$A$6:$A$205,0))="CURRENT"),"READY","UNRESOLVED")))</x:f>
      </x:c>
      <x:c r="M107" s="25" t="str">
        <x:f>IF(A107="","",IF(K107&lt;&gt;"VALID","BLOCKED",INDEX(EVIDENCE_PACKET!$H$6:$H$205,MATCH(D107,EVIDENCE_PACKET!$A$6:$A$205,0))))</x:f>
      </x:c>
      <x:c r="N107" s="25" t="str">
        <x:f>IF(A107="","",IF(K107&lt;&gt;"VALID","BLOCKED",INDEX(EVIDENCE_PACKET!$H$6:$H$205,MATCH(E107,EVIDENCE_PACKET!$A$6:$A$205,0))))</x:f>
      </x:c>
      <x:c r="O107" s="25" t="str">
        <x:f>IF(A107="","",IF(K107&lt;&gt;"VALID","BLOCKED",INDEX(EVIDENCE_PACKET!$H$6:$H$205,MATCH(F107,EVIDENCE_PACKET!$A$6:$A$205,0))))</x:f>
      </x:c>
      <x:c r="P107" s="25" t="str">
        <x:f>IF(A107="","",IF(K107&lt;&gt;"VALID","BLOCKED",INDEX(EVIDENCE_PACKET!$H$6:$H$205,MATCH(G107,EVIDENCE_PACKET!$A$6:$A$205,0))))</x:f>
      </x:c>
      <x:c r="Q107" s="25" t="str">
        <x:f>IF(A107="","",IF(K107&lt;&gt;"VALID","BLOCKED",INDEX(EVIDENCE_PACKET!$H$6:$H$205,MATCH(H107,EVIDENCE_PACKET!$A$6:$A$205,0))))</x:f>
      </x:c>
      <x:c r="R107" s="25" t="str">
        <x:f>IF(A107="","",IF(K107&lt;&gt;"VALID","BLOCKED",INDEX(EVIDENCE_PACKET!$H$6:$H$205,MATCH(I107,EVIDENCE_PACKET!$A$6:$A$205,0))))</x:f>
      </x:c>
      <x:c r="S107" s="25" t="str">
        <x:f>IF(A107="","",IF(K107&lt;&gt;"VALID","BLOCKED",IF(W107&lt;&gt;"SOFTWARE",W107,IF(L107&lt;&gt;"READY","UNRESOLVED",IF(X107="NO","EXCLUDE DIRECT",IF(X107="UNKNOWN","UNRESOLVED",IF(X107="ADJACENT","ADJACENT",IF(Y107="NO","EXCLUDE DIRECT",IF(Y107="UNKNOWN","UNRESOLVED",IF(Y107="MATCH","DIRECT COMPETITOR","CONDITIONAL DIRECT"))))))))))</x:f>
      </x:c>
      <x:c r="T107" s="25" t="str">
        <x:f>IF(A107="","",IF(OR(K107&lt;&gt;"VALID",S107="BLOCKED"),"BLOCKED",IF(AND(OR(S107="DIRECT COMPETITOR",S107="CONDITIONAL DIRECT"),COUNTIFS(CONFLICTS!$B$6:$B$205,A107,CONFLICTS!$H$6:$H$205,"YES",CONFLICTS!$I$6:$I$205,"OPEN",CONFLICTS!$R$6:$R$205,"VALID")&gt;0),"UNRESOLVED",IF(S107="UNRESOLVED","UNRESOLVED","READY"))))</x:f>
      </x:c>
      <x:c r="U107" s="25" t="str">
        <x:f>IF(A107="","",IF(S107="DIRECT COMPETITOR","Do not infer superiority, market share, win rate or customer outcomes.",IF(S107="CONDITIONAL DIRECT","Do not present replacement as like-for-like until partial/conflicting adoption dimensions are resolved.",IF(S107="ADJACENT","Do not promote feature/integration overlap into direct competition.",IF(S107="SUBSTITUTE / ALTERNATIVE","Do not force a service/internal route into a software-only matrix.",IF(S107="INTERMEDIARY / DISCOVERY","Do not infer product substitutability from visibility.","Do not promote authority/reference material into the commercial set."))))))</x:f>
      </x:c>
      <x:c r="V107" s="25" t="str">
        <x:f>IF(A107="","","Reopen when buyer, job, stage, implementation, security/procurement, switching, pricing/contract or sales evidence changes materially.")</x:f>
      </x:c>
      <x:c r="W107" s="25" t="str">
        <x:f>IF(A107="","",IF(C107="SOFTWARE PRODUCT","SOFTWARE",IF(C107="MARKETPLACE / INTERMEDIARY","INTERMEDIARY / DISCOVERY",IF(C107="AUTHORITY / STANDARD","AUTHORITY / REFERENCE","SUBSTITUTE / ALTERNATIVE"))))</x:f>
      </x:c>
      <x:c r="X107" s="25" t="str">
        <x:f>IF(A107="","",IF(OR(M107="NO",N107="NO",O107="NO"),"NO",IF(OR(M107="UNKNOWN",N107="UNKNOWN",O107="UNKNOWN"),"UNKNOWN",IF(AND(M107="MATCH",N107="MATCH",O107="MATCH"),"CORE MATCH","ADJACENT"))))</x:f>
      </x:c>
      <x:c r="Y107" s="25" t="str">
        <x:f>IF(A107="","",IF(OR(P107="NO",Q107="NO",R107="NO"),"NO",IF(OR(P107="UNKNOWN",Q107="UNKNOWN",R107="UNKNOWN"),"UNKNOWN",IF(AND(P107="MATCH",Q107="MATCH",R107="MATCH"),"MATCH","PARTIAL"))))</x:f>
      </x:c>
    </x:row>
    <x:row r="108">
      <x:c r="A108" s="21"/>
      <x:c r="B108" s="21"/>
      <x:c r="C108" s="21"/>
      <x:c r="D108" s="21"/>
      <x:c r="E108" s="21"/>
      <x:c r="F108" s="21"/>
      <x:c r="G108" s="21"/>
      <x:c r="H108" s="21"/>
      <x:c r="I108" s="21"/>
      <x:c r="J108" s="21"/>
      <x:c r="K108" s="25" t="str">
        <x:f>IF(A108="","",IF(COUNTIF($A$6:$A$205,A108)&gt;1,"INVALID - DUPLICATE ID",IF(AND(OR(EXACT(C108,"SOFTWARE PRODUCT"),EXACT(C108,"MARKETPLACE / INTERMEDIARY"),EXACT(C108,"CONSULTANCY / SERVICE"),EXACT(C108,"AUTHORITY / STANDARD"),EXACT(C108,"IN-HOUSE / DO NOTHING")),COUNTIFS(EVIDENCE_PACKET!$A$6:$A$205,D108,EVIDENCE_PACKET!$B$6:$B$205,A108,EVIDENCE_PACKET!$C$6:$C$205,"BUYER",EVIDENCE_PACKET!$Q$6:$Q$205,"VALID")=1,COUNTIFS(EVIDENCE_PACKET!$A$6:$A$205,E108,EVIDENCE_PACKET!$B$6:$B$205,A108,EVIDENCE_PACKET!$C$6:$C$205,"MATERIAL JOB",EVIDENCE_PACKET!$Q$6:$Q$205,"VALID")=1,COUNTIFS(EVIDENCE_PACKET!$A$6:$A$205,F108,EVIDENCE_PACKET!$B$6:$B$205,A108,EVIDENCE_PACKET!$C$6:$C$205,"BUYING STAGE",EVIDENCE_PACKET!$Q$6:$Q$205,"VALID")=1,COUNTIFS(EVIDENCE_PACKET!$A$6:$A$205,G108,EVIDENCE_PACKET!$B$6:$B$205,A108,EVIDENCE_PACKET!$C$6:$C$205,"IMPLEMENTATION",EVIDENCE_PACKET!$Q$6:$Q$205,"VALID")=1,COUNTIFS(EVIDENCE_PACKET!$A$6:$A$205,H108,EVIDENCE_PACKET!$B$6:$B$205,A108,EVIDENCE_PACKET!$C$6:$C$205,"SECURITY / PROCUREMENT",EVIDENCE_PACKET!$Q$6:$Q$205,"VALID")=1,COUNTIFS(EVIDENCE_PACKET!$A$6:$A$205,I108,EVIDENCE_PACKET!$B$6:$B$205,A108,EVIDENCE_PACKET!$C$6:$C$205,"SWITCHING / EXIT",EVIDENCE_PACKET!$Q$6:$Q$205,"VALID")=1,COUNTIF(D108:I108,D108)=1,COUNTIF(D108:I108,E108)=1,COUNTIF(D108:I108,F108)=1,COUNTIF(D108:I108,G108)=1,COUNTIF(D108:I108,H108)=1,COUNTIF(D108:I108,I108)=1,J108&lt;&gt;""),"VALID","INVALID - CONTROL / EVIDENCE")))</x:f>
      </x:c>
      <x:c r="L108" s="25" t="str">
        <x:f>IF(A108="","",IF(K108&lt;&gt;"VALID","BLOCKED",IF(AND(INDEX(EVIDENCE_PACKET!$F$6:$F$205,MATCH(D108,EVIDENCE_PACKET!$A$6:$A$205,0))="OBSERVED",INDEX(EVIDENCE_PACKET!$G$6:$G$205,MATCH(D108,EVIDENCE_PACKET!$A$6:$A$205,0))="CURRENT",INDEX(EVIDENCE_PACKET!$F$6:$F$205,MATCH(E108,EVIDENCE_PACKET!$A$6:$A$205,0))="OBSERVED",INDEX(EVIDENCE_PACKET!$G$6:$G$205,MATCH(E108,EVIDENCE_PACKET!$A$6:$A$205,0))="CURRENT",INDEX(EVIDENCE_PACKET!$F$6:$F$205,MATCH(F108,EVIDENCE_PACKET!$A$6:$A$205,0))="OBSERVED",INDEX(EVIDENCE_PACKET!$G$6:$G$205,MATCH(F108,EVIDENCE_PACKET!$A$6:$A$205,0))="CURRENT",INDEX(EVIDENCE_PACKET!$F$6:$F$205,MATCH(G108,EVIDENCE_PACKET!$A$6:$A$205,0))="OBSERVED",INDEX(EVIDENCE_PACKET!$G$6:$G$205,MATCH(G108,EVIDENCE_PACKET!$A$6:$A$205,0))="CURRENT",INDEX(EVIDENCE_PACKET!$F$6:$F$205,MATCH(H108,EVIDENCE_PACKET!$A$6:$A$205,0))="OBSERVED",INDEX(EVIDENCE_PACKET!$G$6:$G$205,MATCH(H108,EVIDENCE_PACKET!$A$6:$A$205,0))="CURRENT",INDEX(EVIDENCE_PACKET!$F$6:$F$205,MATCH(I108,EVIDENCE_PACKET!$A$6:$A$205,0))="OBSERVED",INDEX(EVIDENCE_PACKET!$G$6:$G$205,MATCH(I108,EVIDENCE_PACKET!$A$6:$A$205,0))="CURRENT"),"READY","UNRESOLVED")))</x:f>
      </x:c>
      <x:c r="M108" s="25" t="str">
        <x:f>IF(A108="","",IF(K108&lt;&gt;"VALID","BLOCKED",INDEX(EVIDENCE_PACKET!$H$6:$H$205,MATCH(D108,EVIDENCE_PACKET!$A$6:$A$205,0))))</x:f>
      </x:c>
      <x:c r="N108" s="25" t="str">
        <x:f>IF(A108="","",IF(K108&lt;&gt;"VALID","BLOCKED",INDEX(EVIDENCE_PACKET!$H$6:$H$205,MATCH(E108,EVIDENCE_PACKET!$A$6:$A$205,0))))</x:f>
      </x:c>
      <x:c r="O108" s="25" t="str">
        <x:f>IF(A108="","",IF(K108&lt;&gt;"VALID","BLOCKED",INDEX(EVIDENCE_PACKET!$H$6:$H$205,MATCH(F108,EVIDENCE_PACKET!$A$6:$A$205,0))))</x:f>
      </x:c>
      <x:c r="P108" s="25" t="str">
        <x:f>IF(A108="","",IF(K108&lt;&gt;"VALID","BLOCKED",INDEX(EVIDENCE_PACKET!$H$6:$H$205,MATCH(G108,EVIDENCE_PACKET!$A$6:$A$205,0))))</x:f>
      </x:c>
      <x:c r="Q108" s="25" t="str">
        <x:f>IF(A108="","",IF(K108&lt;&gt;"VALID","BLOCKED",INDEX(EVIDENCE_PACKET!$H$6:$H$205,MATCH(H108,EVIDENCE_PACKET!$A$6:$A$205,0))))</x:f>
      </x:c>
      <x:c r="R108" s="25" t="str">
        <x:f>IF(A108="","",IF(K108&lt;&gt;"VALID","BLOCKED",INDEX(EVIDENCE_PACKET!$H$6:$H$205,MATCH(I108,EVIDENCE_PACKET!$A$6:$A$205,0))))</x:f>
      </x:c>
      <x:c r="S108" s="25" t="str">
        <x:f>IF(A108="","",IF(K108&lt;&gt;"VALID","BLOCKED",IF(W108&lt;&gt;"SOFTWARE",W108,IF(L108&lt;&gt;"READY","UNRESOLVED",IF(X108="NO","EXCLUDE DIRECT",IF(X108="UNKNOWN","UNRESOLVED",IF(X108="ADJACENT","ADJACENT",IF(Y108="NO","EXCLUDE DIRECT",IF(Y108="UNKNOWN","UNRESOLVED",IF(Y108="MATCH","DIRECT COMPETITOR","CONDITIONAL DIRECT"))))))))))</x:f>
      </x:c>
      <x:c r="T108" s="25" t="str">
        <x:f>IF(A108="","",IF(OR(K108&lt;&gt;"VALID",S108="BLOCKED"),"BLOCKED",IF(AND(OR(S108="DIRECT COMPETITOR",S108="CONDITIONAL DIRECT"),COUNTIFS(CONFLICTS!$B$6:$B$205,A108,CONFLICTS!$H$6:$H$205,"YES",CONFLICTS!$I$6:$I$205,"OPEN",CONFLICTS!$R$6:$R$205,"VALID")&gt;0),"UNRESOLVED",IF(S108="UNRESOLVED","UNRESOLVED","READY"))))</x:f>
      </x:c>
      <x:c r="U108" s="25" t="str">
        <x:f>IF(A108="","",IF(S108="DIRECT COMPETITOR","Do not infer superiority, market share, win rate or customer outcomes.",IF(S108="CONDITIONAL DIRECT","Do not present replacement as like-for-like until partial/conflicting adoption dimensions are resolved.",IF(S108="ADJACENT","Do not promote feature/integration overlap into direct competition.",IF(S108="SUBSTITUTE / ALTERNATIVE","Do not force a service/internal route into a software-only matrix.",IF(S108="INTERMEDIARY / DISCOVERY","Do not infer product substitutability from visibility.","Do not promote authority/reference material into the commercial set."))))))</x:f>
      </x:c>
      <x:c r="V108" s="25" t="str">
        <x:f>IF(A108="","","Reopen when buyer, job, stage, implementation, security/procurement, switching, pricing/contract or sales evidence changes materially.")</x:f>
      </x:c>
      <x:c r="W108" s="25" t="str">
        <x:f>IF(A108="","",IF(C108="SOFTWARE PRODUCT","SOFTWARE",IF(C108="MARKETPLACE / INTERMEDIARY","INTERMEDIARY / DISCOVERY",IF(C108="AUTHORITY / STANDARD","AUTHORITY / REFERENCE","SUBSTITUTE / ALTERNATIVE"))))</x:f>
      </x:c>
      <x:c r="X108" s="25" t="str">
        <x:f>IF(A108="","",IF(OR(M108="NO",N108="NO",O108="NO"),"NO",IF(OR(M108="UNKNOWN",N108="UNKNOWN",O108="UNKNOWN"),"UNKNOWN",IF(AND(M108="MATCH",N108="MATCH",O108="MATCH"),"CORE MATCH","ADJACENT"))))</x:f>
      </x:c>
      <x:c r="Y108" s="25" t="str">
        <x:f>IF(A108="","",IF(OR(P108="NO",Q108="NO",R108="NO"),"NO",IF(OR(P108="UNKNOWN",Q108="UNKNOWN",R108="UNKNOWN"),"UNKNOWN",IF(AND(P108="MATCH",Q108="MATCH",R108="MATCH"),"MATCH","PARTIAL"))))</x:f>
      </x:c>
    </x:row>
    <x:row r="109">
      <x:c r="A109" s="21"/>
      <x:c r="B109" s="21"/>
      <x:c r="C109" s="21"/>
      <x:c r="D109" s="21"/>
      <x:c r="E109" s="21"/>
      <x:c r="F109" s="21"/>
      <x:c r="G109" s="21"/>
      <x:c r="H109" s="21"/>
      <x:c r="I109" s="21"/>
      <x:c r="J109" s="21"/>
      <x:c r="K109" s="25" t="str">
        <x:f>IF(A109="","",IF(COUNTIF($A$6:$A$205,A109)&gt;1,"INVALID - DUPLICATE ID",IF(AND(OR(EXACT(C109,"SOFTWARE PRODUCT"),EXACT(C109,"MARKETPLACE / INTERMEDIARY"),EXACT(C109,"CONSULTANCY / SERVICE"),EXACT(C109,"AUTHORITY / STANDARD"),EXACT(C109,"IN-HOUSE / DO NOTHING")),COUNTIFS(EVIDENCE_PACKET!$A$6:$A$205,D109,EVIDENCE_PACKET!$B$6:$B$205,A109,EVIDENCE_PACKET!$C$6:$C$205,"BUYER",EVIDENCE_PACKET!$Q$6:$Q$205,"VALID")=1,COUNTIFS(EVIDENCE_PACKET!$A$6:$A$205,E109,EVIDENCE_PACKET!$B$6:$B$205,A109,EVIDENCE_PACKET!$C$6:$C$205,"MATERIAL JOB",EVIDENCE_PACKET!$Q$6:$Q$205,"VALID")=1,COUNTIFS(EVIDENCE_PACKET!$A$6:$A$205,F109,EVIDENCE_PACKET!$B$6:$B$205,A109,EVIDENCE_PACKET!$C$6:$C$205,"BUYING STAGE",EVIDENCE_PACKET!$Q$6:$Q$205,"VALID")=1,COUNTIFS(EVIDENCE_PACKET!$A$6:$A$205,G109,EVIDENCE_PACKET!$B$6:$B$205,A109,EVIDENCE_PACKET!$C$6:$C$205,"IMPLEMENTATION",EVIDENCE_PACKET!$Q$6:$Q$205,"VALID")=1,COUNTIFS(EVIDENCE_PACKET!$A$6:$A$205,H109,EVIDENCE_PACKET!$B$6:$B$205,A109,EVIDENCE_PACKET!$C$6:$C$205,"SECURITY / PROCUREMENT",EVIDENCE_PACKET!$Q$6:$Q$205,"VALID")=1,COUNTIFS(EVIDENCE_PACKET!$A$6:$A$205,I109,EVIDENCE_PACKET!$B$6:$B$205,A109,EVIDENCE_PACKET!$C$6:$C$205,"SWITCHING / EXIT",EVIDENCE_PACKET!$Q$6:$Q$205,"VALID")=1,COUNTIF(D109:I109,D109)=1,COUNTIF(D109:I109,E109)=1,COUNTIF(D109:I109,F109)=1,COUNTIF(D109:I109,G109)=1,COUNTIF(D109:I109,H109)=1,COUNTIF(D109:I109,I109)=1,J109&lt;&gt;""),"VALID","INVALID - CONTROL / EVIDENCE")))</x:f>
      </x:c>
      <x:c r="L109" s="25" t="str">
        <x:f>IF(A109="","",IF(K109&lt;&gt;"VALID","BLOCKED",IF(AND(INDEX(EVIDENCE_PACKET!$F$6:$F$205,MATCH(D109,EVIDENCE_PACKET!$A$6:$A$205,0))="OBSERVED",INDEX(EVIDENCE_PACKET!$G$6:$G$205,MATCH(D109,EVIDENCE_PACKET!$A$6:$A$205,0))="CURRENT",INDEX(EVIDENCE_PACKET!$F$6:$F$205,MATCH(E109,EVIDENCE_PACKET!$A$6:$A$205,0))="OBSERVED",INDEX(EVIDENCE_PACKET!$G$6:$G$205,MATCH(E109,EVIDENCE_PACKET!$A$6:$A$205,0))="CURRENT",INDEX(EVIDENCE_PACKET!$F$6:$F$205,MATCH(F109,EVIDENCE_PACKET!$A$6:$A$205,0))="OBSERVED",INDEX(EVIDENCE_PACKET!$G$6:$G$205,MATCH(F109,EVIDENCE_PACKET!$A$6:$A$205,0))="CURRENT",INDEX(EVIDENCE_PACKET!$F$6:$F$205,MATCH(G109,EVIDENCE_PACKET!$A$6:$A$205,0))="OBSERVED",INDEX(EVIDENCE_PACKET!$G$6:$G$205,MATCH(G109,EVIDENCE_PACKET!$A$6:$A$205,0))="CURRENT",INDEX(EVIDENCE_PACKET!$F$6:$F$205,MATCH(H109,EVIDENCE_PACKET!$A$6:$A$205,0))="OBSERVED",INDEX(EVIDENCE_PACKET!$G$6:$G$205,MATCH(H109,EVIDENCE_PACKET!$A$6:$A$205,0))="CURRENT",INDEX(EVIDENCE_PACKET!$F$6:$F$205,MATCH(I109,EVIDENCE_PACKET!$A$6:$A$205,0))="OBSERVED",INDEX(EVIDENCE_PACKET!$G$6:$G$205,MATCH(I109,EVIDENCE_PACKET!$A$6:$A$205,0))="CURRENT"),"READY","UNRESOLVED")))</x:f>
      </x:c>
      <x:c r="M109" s="25" t="str">
        <x:f>IF(A109="","",IF(K109&lt;&gt;"VALID","BLOCKED",INDEX(EVIDENCE_PACKET!$H$6:$H$205,MATCH(D109,EVIDENCE_PACKET!$A$6:$A$205,0))))</x:f>
      </x:c>
      <x:c r="N109" s="25" t="str">
        <x:f>IF(A109="","",IF(K109&lt;&gt;"VALID","BLOCKED",INDEX(EVIDENCE_PACKET!$H$6:$H$205,MATCH(E109,EVIDENCE_PACKET!$A$6:$A$205,0))))</x:f>
      </x:c>
      <x:c r="O109" s="25" t="str">
        <x:f>IF(A109="","",IF(K109&lt;&gt;"VALID","BLOCKED",INDEX(EVIDENCE_PACKET!$H$6:$H$205,MATCH(F109,EVIDENCE_PACKET!$A$6:$A$205,0))))</x:f>
      </x:c>
      <x:c r="P109" s="25" t="str">
        <x:f>IF(A109="","",IF(K109&lt;&gt;"VALID","BLOCKED",INDEX(EVIDENCE_PACKET!$H$6:$H$205,MATCH(G109,EVIDENCE_PACKET!$A$6:$A$205,0))))</x:f>
      </x:c>
      <x:c r="Q109" s="25" t="str">
        <x:f>IF(A109="","",IF(K109&lt;&gt;"VALID","BLOCKED",INDEX(EVIDENCE_PACKET!$H$6:$H$205,MATCH(H109,EVIDENCE_PACKET!$A$6:$A$205,0))))</x:f>
      </x:c>
      <x:c r="R109" s="25" t="str">
        <x:f>IF(A109="","",IF(K109&lt;&gt;"VALID","BLOCKED",INDEX(EVIDENCE_PACKET!$H$6:$H$205,MATCH(I109,EVIDENCE_PACKET!$A$6:$A$205,0))))</x:f>
      </x:c>
      <x:c r="S109" s="25" t="str">
        <x:f>IF(A109="","",IF(K109&lt;&gt;"VALID","BLOCKED",IF(W109&lt;&gt;"SOFTWARE",W109,IF(L109&lt;&gt;"READY","UNRESOLVED",IF(X109="NO","EXCLUDE DIRECT",IF(X109="UNKNOWN","UNRESOLVED",IF(X109="ADJACENT","ADJACENT",IF(Y109="NO","EXCLUDE DIRECT",IF(Y109="UNKNOWN","UNRESOLVED",IF(Y109="MATCH","DIRECT COMPETITOR","CONDITIONAL DIRECT"))))))))))</x:f>
      </x:c>
      <x:c r="T109" s="25" t="str">
        <x:f>IF(A109="","",IF(OR(K109&lt;&gt;"VALID",S109="BLOCKED"),"BLOCKED",IF(AND(OR(S109="DIRECT COMPETITOR",S109="CONDITIONAL DIRECT"),COUNTIFS(CONFLICTS!$B$6:$B$205,A109,CONFLICTS!$H$6:$H$205,"YES",CONFLICTS!$I$6:$I$205,"OPEN",CONFLICTS!$R$6:$R$205,"VALID")&gt;0),"UNRESOLVED",IF(S109="UNRESOLVED","UNRESOLVED","READY"))))</x:f>
      </x:c>
      <x:c r="U109" s="25" t="str">
        <x:f>IF(A109="","",IF(S109="DIRECT COMPETITOR","Do not infer superiority, market share, win rate or customer outcomes.",IF(S109="CONDITIONAL DIRECT","Do not present replacement as like-for-like until partial/conflicting adoption dimensions are resolved.",IF(S109="ADJACENT","Do not promote feature/integration overlap into direct competition.",IF(S109="SUBSTITUTE / ALTERNATIVE","Do not force a service/internal route into a software-only matrix.",IF(S109="INTERMEDIARY / DISCOVERY","Do not infer product substitutability from visibility.","Do not promote authority/reference material into the commercial set."))))))</x:f>
      </x:c>
      <x:c r="V109" s="25" t="str">
        <x:f>IF(A109="","","Reopen when buyer, job, stage, implementation, security/procurement, switching, pricing/contract or sales evidence changes materially.")</x:f>
      </x:c>
      <x:c r="W109" s="25" t="str">
        <x:f>IF(A109="","",IF(C109="SOFTWARE PRODUCT","SOFTWARE",IF(C109="MARKETPLACE / INTERMEDIARY","INTERMEDIARY / DISCOVERY",IF(C109="AUTHORITY / STANDARD","AUTHORITY / REFERENCE","SUBSTITUTE / ALTERNATIVE"))))</x:f>
      </x:c>
      <x:c r="X109" s="25" t="str">
        <x:f>IF(A109="","",IF(OR(M109="NO",N109="NO",O109="NO"),"NO",IF(OR(M109="UNKNOWN",N109="UNKNOWN",O109="UNKNOWN"),"UNKNOWN",IF(AND(M109="MATCH",N109="MATCH",O109="MATCH"),"CORE MATCH","ADJACENT"))))</x:f>
      </x:c>
      <x:c r="Y109" s="25" t="str">
        <x:f>IF(A109="","",IF(OR(P109="NO",Q109="NO",R109="NO"),"NO",IF(OR(P109="UNKNOWN",Q109="UNKNOWN",R109="UNKNOWN"),"UNKNOWN",IF(AND(P109="MATCH",Q109="MATCH",R109="MATCH"),"MATCH","PARTIAL"))))</x:f>
      </x:c>
    </x:row>
    <x:row r="110">
      <x:c r="A110" s="21"/>
      <x:c r="B110" s="21"/>
      <x:c r="C110" s="21"/>
      <x:c r="D110" s="21"/>
      <x:c r="E110" s="21"/>
      <x:c r="F110" s="21"/>
      <x:c r="G110" s="21"/>
      <x:c r="H110" s="21"/>
      <x:c r="I110" s="21"/>
      <x:c r="J110" s="21"/>
      <x:c r="K110" s="25" t="str">
        <x:f>IF(A110="","",IF(COUNTIF($A$6:$A$205,A110)&gt;1,"INVALID - DUPLICATE ID",IF(AND(OR(EXACT(C110,"SOFTWARE PRODUCT"),EXACT(C110,"MARKETPLACE / INTERMEDIARY"),EXACT(C110,"CONSULTANCY / SERVICE"),EXACT(C110,"AUTHORITY / STANDARD"),EXACT(C110,"IN-HOUSE / DO NOTHING")),COUNTIFS(EVIDENCE_PACKET!$A$6:$A$205,D110,EVIDENCE_PACKET!$B$6:$B$205,A110,EVIDENCE_PACKET!$C$6:$C$205,"BUYER",EVIDENCE_PACKET!$Q$6:$Q$205,"VALID")=1,COUNTIFS(EVIDENCE_PACKET!$A$6:$A$205,E110,EVIDENCE_PACKET!$B$6:$B$205,A110,EVIDENCE_PACKET!$C$6:$C$205,"MATERIAL JOB",EVIDENCE_PACKET!$Q$6:$Q$205,"VALID")=1,COUNTIFS(EVIDENCE_PACKET!$A$6:$A$205,F110,EVIDENCE_PACKET!$B$6:$B$205,A110,EVIDENCE_PACKET!$C$6:$C$205,"BUYING STAGE",EVIDENCE_PACKET!$Q$6:$Q$205,"VALID")=1,COUNTIFS(EVIDENCE_PACKET!$A$6:$A$205,G110,EVIDENCE_PACKET!$B$6:$B$205,A110,EVIDENCE_PACKET!$C$6:$C$205,"IMPLEMENTATION",EVIDENCE_PACKET!$Q$6:$Q$205,"VALID")=1,COUNTIFS(EVIDENCE_PACKET!$A$6:$A$205,H110,EVIDENCE_PACKET!$B$6:$B$205,A110,EVIDENCE_PACKET!$C$6:$C$205,"SECURITY / PROCUREMENT",EVIDENCE_PACKET!$Q$6:$Q$205,"VALID")=1,COUNTIFS(EVIDENCE_PACKET!$A$6:$A$205,I110,EVIDENCE_PACKET!$B$6:$B$205,A110,EVIDENCE_PACKET!$C$6:$C$205,"SWITCHING / EXIT",EVIDENCE_PACKET!$Q$6:$Q$205,"VALID")=1,COUNTIF(D110:I110,D110)=1,COUNTIF(D110:I110,E110)=1,COUNTIF(D110:I110,F110)=1,COUNTIF(D110:I110,G110)=1,COUNTIF(D110:I110,H110)=1,COUNTIF(D110:I110,I110)=1,J110&lt;&gt;""),"VALID","INVALID - CONTROL / EVIDENCE")))</x:f>
      </x:c>
      <x:c r="L110" s="25" t="str">
        <x:f>IF(A110="","",IF(K110&lt;&gt;"VALID","BLOCKED",IF(AND(INDEX(EVIDENCE_PACKET!$F$6:$F$205,MATCH(D110,EVIDENCE_PACKET!$A$6:$A$205,0))="OBSERVED",INDEX(EVIDENCE_PACKET!$G$6:$G$205,MATCH(D110,EVIDENCE_PACKET!$A$6:$A$205,0))="CURRENT",INDEX(EVIDENCE_PACKET!$F$6:$F$205,MATCH(E110,EVIDENCE_PACKET!$A$6:$A$205,0))="OBSERVED",INDEX(EVIDENCE_PACKET!$G$6:$G$205,MATCH(E110,EVIDENCE_PACKET!$A$6:$A$205,0))="CURRENT",INDEX(EVIDENCE_PACKET!$F$6:$F$205,MATCH(F110,EVIDENCE_PACKET!$A$6:$A$205,0))="OBSERVED",INDEX(EVIDENCE_PACKET!$G$6:$G$205,MATCH(F110,EVIDENCE_PACKET!$A$6:$A$205,0))="CURRENT",INDEX(EVIDENCE_PACKET!$F$6:$F$205,MATCH(G110,EVIDENCE_PACKET!$A$6:$A$205,0))="OBSERVED",INDEX(EVIDENCE_PACKET!$G$6:$G$205,MATCH(G110,EVIDENCE_PACKET!$A$6:$A$205,0))="CURRENT",INDEX(EVIDENCE_PACKET!$F$6:$F$205,MATCH(H110,EVIDENCE_PACKET!$A$6:$A$205,0))="OBSERVED",INDEX(EVIDENCE_PACKET!$G$6:$G$205,MATCH(H110,EVIDENCE_PACKET!$A$6:$A$205,0))="CURRENT",INDEX(EVIDENCE_PACKET!$F$6:$F$205,MATCH(I110,EVIDENCE_PACKET!$A$6:$A$205,0))="OBSERVED",INDEX(EVIDENCE_PACKET!$G$6:$G$205,MATCH(I110,EVIDENCE_PACKET!$A$6:$A$205,0))="CURRENT"),"READY","UNRESOLVED")))</x:f>
      </x:c>
      <x:c r="M110" s="25" t="str">
        <x:f>IF(A110="","",IF(K110&lt;&gt;"VALID","BLOCKED",INDEX(EVIDENCE_PACKET!$H$6:$H$205,MATCH(D110,EVIDENCE_PACKET!$A$6:$A$205,0))))</x:f>
      </x:c>
      <x:c r="N110" s="25" t="str">
        <x:f>IF(A110="","",IF(K110&lt;&gt;"VALID","BLOCKED",INDEX(EVIDENCE_PACKET!$H$6:$H$205,MATCH(E110,EVIDENCE_PACKET!$A$6:$A$205,0))))</x:f>
      </x:c>
      <x:c r="O110" s="25" t="str">
        <x:f>IF(A110="","",IF(K110&lt;&gt;"VALID","BLOCKED",INDEX(EVIDENCE_PACKET!$H$6:$H$205,MATCH(F110,EVIDENCE_PACKET!$A$6:$A$205,0))))</x:f>
      </x:c>
      <x:c r="P110" s="25" t="str">
        <x:f>IF(A110="","",IF(K110&lt;&gt;"VALID","BLOCKED",INDEX(EVIDENCE_PACKET!$H$6:$H$205,MATCH(G110,EVIDENCE_PACKET!$A$6:$A$205,0))))</x:f>
      </x:c>
      <x:c r="Q110" s="25" t="str">
        <x:f>IF(A110="","",IF(K110&lt;&gt;"VALID","BLOCKED",INDEX(EVIDENCE_PACKET!$H$6:$H$205,MATCH(H110,EVIDENCE_PACKET!$A$6:$A$205,0))))</x:f>
      </x:c>
      <x:c r="R110" s="25" t="str">
        <x:f>IF(A110="","",IF(K110&lt;&gt;"VALID","BLOCKED",INDEX(EVIDENCE_PACKET!$H$6:$H$205,MATCH(I110,EVIDENCE_PACKET!$A$6:$A$205,0))))</x:f>
      </x:c>
      <x:c r="S110" s="25" t="str">
        <x:f>IF(A110="","",IF(K110&lt;&gt;"VALID","BLOCKED",IF(W110&lt;&gt;"SOFTWARE",W110,IF(L110&lt;&gt;"READY","UNRESOLVED",IF(X110="NO","EXCLUDE DIRECT",IF(X110="UNKNOWN","UNRESOLVED",IF(X110="ADJACENT","ADJACENT",IF(Y110="NO","EXCLUDE DIRECT",IF(Y110="UNKNOWN","UNRESOLVED",IF(Y110="MATCH","DIRECT COMPETITOR","CONDITIONAL DIRECT"))))))))))</x:f>
      </x:c>
      <x:c r="T110" s="25" t="str">
        <x:f>IF(A110="","",IF(OR(K110&lt;&gt;"VALID",S110="BLOCKED"),"BLOCKED",IF(AND(OR(S110="DIRECT COMPETITOR",S110="CONDITIONAL DIRECT"),COUNTIFS(CONFLICTS!$B$6:$B$205,A110,CONFLICTS!$H$6:$H$205,"YES",CONFLICTS!$I$6:$I$205,"OPEN",CONFLICTS!$R$6:$R$205,"VALID")&gt;0),"UNRESOLVED",IF(S110="UNRESOLVED","UNRESOLVED","READY"))))</x:f>
      </x:c>
      <x:c r="U110" s="25" t="str">
        <x:f>IF(A110="","",IF(S110="DIRECT COMPETITOR","Do not infer superiority, market share, win rate or customer outcomes.",IF(S110="CONDITIONAL DIRECT","Do not present replacement as like-for-like until partial/conflicting adoption dimensions are resolved.",IF(S110="ADJACENT","Do not promote feature/integration overlap into direct competition.",IF(S110="SUBSTITUTE / ALTERNATIVE","Do not force a service/internal route into a software-only matrix.",IF(S110="INTERMEDIARY / DISCOVERY","Do not infer product substitutability from visibility.","Do not promote authority/reference material into the commercial set."))))))</x:f>
      </x:c>
      <x:c r="V110" s="25" t="str">
        <x:f>IF(A110="","","Reopen when buyer, job, stage, implementation, security/procurement, switching, pricing/contract or sales evidence changes materially.")</x:f>
      </x:c>
      <x:c r="W110" s="25" t="str">
        <x:f>IF(A110="","",IF(C110="SOFTWARE PRODUCT","SOFTWARE",IF(C110="MARKETPLACE / INTERMEDIARY","INTERMEDIARY / DISCOVERY",IF(C110="AUTHORITY / STANDARD","AUTHORITY / REFERENCE","SUBSTITUTE / ALTERNATIVE"))))</x:f>
      </x:c>
      <x:c r="X110" s="25" t="str">
        <x:f>IF(A110="","",IF(OR(M110="NO",N110="NO",O110="NO"),"NO",IF(OR(M110="UNKNOWN",N110="UNKNOWN",O110="UNKNOWN"),"UNKNOWN",IF(AND(M110="MATCH",N110="MATCH",O110="MATCH"),"CORE MATCH","ADJACENT"))))</x:f>
      </x:c>
      <x:c r="Y110" s="25" t="str">
        <x:f>IF(A110="","",IF(OR(P110="NO",Q110="NO",R110="NO"),"NO",IF(OR(P110="UNKNOWN",Q110="UNKNOWN",R110="UNKNOWN"),"UNKNOWN",IF(AND(P110="MATCH",Q110="MATCH",R110="MATCH"),"MATCH","PARTIAL"))))</x:f>
      </x:c>
    </x:row>
    <x:row r="111">
      <x:c r="A111" s="21"/>
      <x:c r="B111" s="21"/>
      <x:c r="C111" s="21"/>
      <x:c r="D111" s="21"/>
      <x:c r="E111" s="21"/>
      <x:c r="F111" s="21"/>
      <x:c r="G111" s="21"/>
      <x:c r="H111" s="21"/>
      <x:c r="I111" s="21"/>
      <x:c r="J111" s="21"/>
      <x:c r="K111" s="25" t="str">
        <x:f>IF(A111="","",IF(COUNTIF($A$6:$A$205,A111)&gt;1,"INVALID - DUPLICATE ID",IF(AND(OR(EXACT(C111,"SOFTWARE PRODUCT"),EXACT(C111,"MARKETPLACE / INTERMEDIARY"),EXACT(C111,"CONSULTANCY / SERVICE"),EXACT(C111,"AUTHORITY / STANDARD"),EXACT(C111,"IN-HOUSE / DO NOTHING")),COUNTIFS(EVIDENCE_PACKET!$A$6:$A$205,D111,EVIDENCE_PACKET!$B$6:$B$205,A111,EVIDENCE_PACKET!$C$6:$C$205,"BUYER",EVIDENCE_PACKET!$Q$6:$Q$205,"VALID")=1,COUNTIFS(EVIDENCE_PACKET!$A$6:$A$205,E111,EVIDENCE_PACKET!$B$6:$B$205,A111,EVIDENCE_PACKET!$C$6:$C$205,"MATERIAL JOB",EVIDENCE_PACKET!$Q$6:$Q$205,"VALID")=1,COUNTIFS(EVIDENCE_PACKET!$A$6:$A$205,F111,EVIDENCE_PACKET!$B$6:$B$205,A111,EVIDENCE_PACKET!$C$6:$C$205,"BUYING STAGE",EVIDENCE_PACKET!$Q$6:$Q$205,"VALID")=1,COUNTIFS(EVIDENCE_PACKET!$A$6:$A$205,G111,EVIDENCE_PACKET!$B$6:$B$205,A111,EVIDENCE_PACKET!$C$6:$C$205,"IMPLEMENTATION",EVIDENCE_PACKET!$Q$6:$Q$205,"VALID")=1,COUNTIFS(EVIDENCE_PACKET!$A$6:$A$205,H111,EVIDENCE_PACKET!$B$6:$B$205,A111,EVIDENCE_PACKET!$C$6:$C$205,"SECURITY / PROCUREMENT",EVIDENCE_PACKET!$Q$6:$Q$205,"VALID")=1,COUNTIFS(EVIDENCE_PACKET!$A$6:$A$205,I111,EVIDENCE_PACKET!$B$6:$B$205,A111,EVIDENCE_PACKET!$C$6:$C$205,"SWITCHING / EXIT",EVIDENCE_PACKET!$Q$6:$Q$205,"VALID")=1,COUNTIF(D111:I111,D111)=1,COUNTIF(D111:I111,E111)=1,COUNTIF(D111:I111,F111)=1,COUNTIF(D111:I111,G111)=1,COUNTIF(D111:I111,H111)=1,COUNTIF(D111:I111,I111)=1,J111&lt;&gt;""),"VALID","INVALID - CONTROL / EVIDENCE")))</x:f>
      </x:c>
      <x:c r="L111" s="25" t="str">
        <x:f>IF(A111="","",IF(K111&lt;&gt;"VALID","BLOCKED",IF(AND(INDEX(EVIDENCE_PACKET!$F$6:$F$205,MATCH(D111,EVIDENCE_PACKET!$A$6:$A$205,0))="OBSERVED",INDEX(EVIDENCE_PACKET!$G$6:$G$205,MATCH(D111,EVIDENCE_PACKET!$A$6:$A$205,0))="CURRENT",INDEX(EVIDENCE_PACKET!$F$6:$F$205,MATCH(E111,EVIDENCE_PACKET!$A$6:$A$205,0))="OBSERVED",INDEX(EVIDENCE_PACKET!$G$6:$G$205,MATCH(E111,EVIDENCE_PACKET!$A$6:$A$205,0))="CURRENT",INDEX(EVIDENCE_PACKET!$F$6:$F$205,MATCH(F111,EVIDENCE_PACKET!$A$6:$A$205,0))="OBSERVED",INDEX(EVIDENCE_PACKET!$G$6:$G$205,MATCH(F111,EVIDENCE_PACKET!$A$6:$A$205,0))="CURRENT",INDEX(EVIDENCE_PACKET!$F$6:$F$205,MATCH(G111,EVIDENCE_PACKET!$A$6:$A$205,0))="OBSERVED",INDEX(EVIDENCE_PACKET!$G$6:$G$205,MATCH(G111,EVIDENCE_PACKET!$A$6:$A$205,0))="CURRENT",INDEX(EVIDENCE_PACKET!$F$6:$F$205,MATCH(H111,EVIDENCE_PACKET!$A$6:$A$205,0))="OBSERVED",INDEX(EVIDENCE_PACKET!$G$6:$G$205,MATCH(H111,EVIDENCE_PACKET!$A$6:$A$205,0))="CURRENT",INDEX(EVIDENCE_PACKET!$F$6:$F$205,MATCH(I111,EVIDENCE_PACKET!$A$6:$A$205,0))="OBSERVED",INDEX(EVIDENCE_PACKET!$G$6:$G$205,MATCH(I111,EVIDENCE_PACKET!$A$6:$A$205,0))="CURRENT"),"READY","UNRESOLVED")))</x:f>
      </x:c>
      <x:c r="M111" s="25" t="str">
        <x:f>IF(A111="","",IF(K111&lt;&gt;"VALID","BLOCKED",INDEX(EVIDENCE_PACKET!$H$6:$H$205,MATCH(D111,EVIDENCE_PACKET!$A$6:$A$205,0))))</x:f>
      </x:c>
      <x:c r="N111" s="25" t="str">
        <x:f>IF(A111="","",IF(K111&lt;&gt;"VALID","BLOCKED",INDEX(EVIDENCE_PACKET!$H$6:$H$205,MATCH(E111,EVIDENCE_PACKET!$A$6:$A$205,0))))</x:f>
      </x:c>
      <x:c r="O111" s="25" t="str">
        <x:f>IF(A111="","",IF(K111&lt;&gt;"VALID","BLOCKED",INDEX(EVIDENCE_PACKET!$H$6:$H$205,MATCH(F111,EVIDENCE_PACKET!$A$6:$A$205,0))))</x:f>
      </x:c>
      <x:c r="P111" s="25" t="str">
        <x:f>IF(A111="","",IF(K111&lt;&gt;"VALID","BLOCKED",INDEX(EVIDENCE_PACKET!$H$6:$H$205,MATCH(G111,EVIDENCE_PACKET!$A$6:$A$205,0))))</x:f>
      </x:c>
      <x:c r="Q111" s="25" t="str">
        <x:f>IF(A111="","",IF(K111&lt;&gt;"VALID","BLOCKED",INDEX(EVIDENCE_PACKET!$H$6:$H$205,MATCH(H111,EVIDENCE_PACKET!$A$6:$A$205,0))))</x:f>
      </x:c>
      <x:c r="R111" s="25" t="str">
        <x:f>IF(A111="","",IF(K111&lt;&gt;"VALID","BLOCKED",INDEX(EVIDENCE_PACKET!$H$6:$H$205,MATCH(I111,EVIDENCE_PACKET!$A$6:$A$205,0))))</x:f>
      </x:c>
      <x:c r="S111" s="25" t="str">
        <x:f>IF(A111="","",IF(K111&lt;&gt;"VALID","BLOCKED",IF(W111&lt;&gt;"SOFTWARE",W111,IF(L111&lt;&gt;"READY","UNRESOLVED",IF(X111="NO","EXCLUDE DIRECT",IF(X111="UNKNOWN","UNRESOLVED",IF(X111="ADJACENT","ADJACENT",IF(Y111="NO","EXCLUDE DIRECT",IF(Y111="UNKNOWN","UNRESOLVED",IF(Y111="MATCH","DIRECT COMPETITOR","CONDITIONAL DIRECT"))))))))))</x:f>
      </x:c>
      <x:c r="T111" s="25" t="str">
        <x:f>IF(A111="","",IF(OR(K111&lt;&gt;"VALID",S111="BLOCKED"),"BLOCKED",IF(AND(OR(S111="DIRECT COMPETITOR",S111="CONDITIONAL DIRECT"),COUNTIFS(CONFLICTS!$B$6:$B$205,A111,CONFLICTS!$H$6:$H$205,"YES",CONFLICTS!$I$6:$I$205,"OPEN",CONFLICTS!$R$6:$R$205,"VALID")&gt;0),"UNRESOLVED",IF(S111="UNRESOLVED","UNRESOLVED","READY"))))</x:f>
      </x:c>
      <x:c r="U111" s="25" t="str">
        <x:f>IF(A111="","",IF(S111="DIRECT COMPETITOR","Do not infer superiority, market share, win rate or customer outcomes.",IF(S111="CONDITIONAL DIRECT","Do not present replacement as like-for-like until partial/conflicting adoption dimensions are resolved.",IF(S111="ADJACENT","Do not promote feature/integration overlap into direct competition.",IF(S111="SUBSTITUTE / ALTERNATIVE","Do not force a service/internal route into a software-only matrix.",IF(S111="INTERMEDIARY / DISCOVERY","Do not infer product substitutability from visibility.","Do not promote authority/reference material into the commercial set."))))))</x:f>
      </x:c>
      <x:c r="V111" s="25" t="str">
        <x:f>IF(A111="","","Reopen when buyer, job, stage, implementation, security/procurement, switching, pricing/contract or sales evidence changes materially.")</x:f>
      </x:c>
      <x:c r="W111" s="25" t="str">
        <x:f>IF(A111="","",IF(C111="SOFTWARE PRODUCT","SOFTWARE",IF(C111="MARKETPLACE / INTERMEDIARY","INTERMEDIARY / DISCOVERY",IF(C111="AUTHORITY / STANDARD","AUTHORITY / REFERENCE","SUBSTITUTE / ALTERNATIVE"))))</x:f>
      </x:c>
      <x:c r="X111" s="25" t="str">
        <x:f>IF(A111="","",IF(OR(M111="NO",N111="NO",O111="NO"),"NO",IF(OR(M111="UNKNOWN",N111="UNKNOWN",O111="UNKNOWN"),"UNKNOWN",IF(AND(M111="MATCH",N111="MATCH",O111="MATCH"),"CORE MATCH","ADJACENT"))))</x:f>
      </x:c>
      <x:c r="Y111" s="25" t="str">
        <x:f>IF(A111="","",IF(OR(P111="NO",Q111="NO",R111="NO"),"NO",IF(OR(P111="UNKNOWN",Q111="UNKNOWN",R111="UNKNOWN"),"UNKNOWN",IF(AND(P111="MATCH",Q111="MATCH",R111="MATCH"),"MATCH","PARTIAL"))))</x:f>
      </x:c>
    </x:row>
    <x:row r="112">
      <x:c r="A112" s="21"/>
      <x:c r="B112" s="21"/>
      <x:c r="C112" s="21"/>
      <x:c r="D112" s="21"/>
      <x:c r="E112" s="21"/>
      <x:c r="F112" s="21"/>
      <x:c r="G112" s="21"/>
      <x:c r="H112" s="21"/>
      <x:c r="I112" s="21"/>
      <x:c r="J112" s="21"/>
      <x:c r="K112" s="25" t="str">
        <x:f>IF(A112="","",IF(COUNTIF($A$6:$A$205,A112)&gt;1,"INVALID - DUPLICATE ID",IF(AND(OR(EXACT(C112,"SOFTWARE PRODUCT"),EXACT(C112,"MARKETPLACE / INTERMEDIARY"),EXACT(C112,"CONSULTANCY / SERVICE"),EXACT(C112,"AUTHORITY / STANDARD"),EXACT(C112,"IN-HOUSE / DO NOTHING")),COUNTIFS(EVIDENCE_PACKET!$A$6:$A$205,D112,EVIDENCE_PACKET!$B$6:$B$205,A112,EVIDENCE_PACKET!$C$6:$C$205,"BUYER",EVIDENCE_PACKET!$Q$6:$Q$205,"VALID")=1,COUNTIFS(EVIDENCE_PACKET!$A$6:$A$205,E112,EVIDENCE_PACKET!$B$6:$B$205,A112,EVIDENCE_PACKET!$C$6:$C$205,"MATERIAL JOB",EVIDENCE_PACKET!$Q$6:$Q$205,"VALID")=1,COUNTIFS(EVIDENCE_PACKET!$A$6:$A$205,F112,EVIDENCE_PACKET!$B$6:$B$205,A112,EVIDENCE_PACKET!$C$6:$C$205,"BUYING STAGE",EVIDENCE_PACKET!$Q$6:$Q$205,"VALID")=1,COUNTIFS(EVIDENCE_PACKET!$A$6:$A$205,G112,EVIDENCE_PACKET!$B$6:$B$205,A112,EVIDENCE_PACKET!$C$6:$C$205,"IMPLEMENTATION",EVIDENCE_PACKET!$Q$6:$Q$205,"VALID")=1,COUNTIFS(EVIDENCE_PACKET!$A$6:$A$205,H112,EVIDENCE_PACKET!$B$6:$B$205,A112,EVIDENCE_PACKET!$C$6:$C$205,"SECURITY / PROCUREMENT",EVIDENCE_PACKET!$Q$6:$Q$205,"VALID")=1,COUNTIFS(EVIDENCE_PACKET!$A$6:$A$205,I112,EVIDENCE_PACKET!$B$6:$B$205,A112,EVIDENCE_PACKET!$C$6:$C$205,"SWITCHING / EXIT",EVIDENCE_PACKET!$Q$6:$Q$205,"VALID")=1,COUNTIF(D112:I112,D112)=1,COUNTIF(D112:I112,E112)=1,COUNTIF(D112:I112,F112)=1,COUNTIF(D112:I112,G112)=1,COUNTIF(D112:I112,H112)=1,COUNTIF(D112:I112,I112)=1,J112&lt;&gt;""),"VALID","INVALID - CONTROL / EVIDENCE")))</x:f>
      </x:c>
      <x:c r="L112" s="25" t="str">
        <x:f>IF(A112="","",IF(K112&lt;&gt;"VALID","BLOCKED",IF(AND(INDEX(EVIDENCE_PACKET!$F$6:$F$205,MATCH(D112,EVIDENCE_PACKET!$A$6:$A$205,0))="OBSERVED",INDEX(EVIDENCE_PACKET!$G$6:$G$205,MATCH(D112,EVIDENCE_PACKET!$A$6:$A$205,0))="CURRENT",INDEX(EVIDENCE_PACKET!$F$6:$F$205,MATCH(E112,EVIDENCE_PACKET!$A$6:$A$205,0))="OBSERVED",INDEX(EVIDENCE_PACKET!$G$6:$G$205,MATCH(E112,EVIDENCE_PACKET!$A$6:$A$205,0))="CURRENT",INDEX(EVIDENCE_PACKET!$F$6:$F$205,MATCH(F112,EVIDENCE_PACKET!$A$6:$A$205,0))="OBSERVED",INDEX(EVIDENCE_PACKET!$G$6:$G$205,MATCH(F112,EVIDENCE_PACKET!$A$6:$A$205,0))="CURRENT",INDEX(EVIDENCE_PACKET!$F$6:$F$205,MATCH(G112,EVIDENCE_PACKET!$A$6:$A$205,0))="OBSERVED",INDEX(EVIDENCE_PACKET!$G$6:$G$205,MATCH(G112,EVIDENCE_PACKET!$A$6:$A$205,0))="CURRENT",INDEX(EVIDENCE_PACKET!$F$6:$F$205,MATCH(H112,EVIDENCE_PACKET!$A$6:$A$205,0))="OBSERVED",INDEX(EVIDENCE_PACKET!$G$6:$G$205,MATCH(H112,EVIDENCE_PACKET!$A$6:$A$205,0))="CURRENT",INDEX(EVIDENCE_PACKET!$F$6:$F$205,MATCH(I112,EVIDENCE_PACKET!$A$6:$A$205,0))="OBSERVED",INDEX(EVIDENCE_PACKET!$G$6:$G$205,MATCH(I112,EVIDENCE_PACKET!$A$6:$A$205,0))="CURRENT"),"READY","UNRESOLVED")))</x:f>
      </x:c>
      <x:c r="M112" s="25" t="str">
        <x:f>IF(A112="","",IF(K112&lt;&gt;"VALID","BLOCKED",INDEX(EVIDENCE_PACKET!$H$6:$H$205,MATCH(D112,EVIDENCE_PACKET!$A$6:$A$205,0))))</x:f>
      </x:c>
      <x:c r="N112" s="25" t="str">
        <x:f>IF(A112="","",IF(K112&lt;&gt;"VALID","BLOCKED",INDEX(EVIDENCE_PACKET!$H$6:$H$205,MATCH(E112,EVIDENCE_PACKET!$A$6:$A$205,0))))</x:f>
      </x:c>
      <x:c r="O112" s="25" t="str">
        <x:f>IF(A112="","",IF(K112&lt;&gt;"VALID","BLOCKED",INDEX(EVIDENCE_PACKET!$H$6:$H$205,MATCH(F112,EVIDENCE_PACKET!$A$6:$A$205,0))))</x:f>
      </x:c>
      <x:c r="P112" s="25" t="str">
        <x:f>IF(A112="","",IF(K112&lt;&gt;"VALID","BLOCKED",INDEX(EVIDENCE_PACKET!$H$6:$H$205,MATCH(G112,EVIDENCE_PACKET!$A$6:$A$205,0))))</x:f>
      </x:c>
      <x:c r="Q112" s="25" t="str">
        <x:f>IF(A112="","",IF(K112&lt;&gt;"VALID","BLOCKED",INDEX(EVIDENCE_PACKET!$H$6:$H$205,MATCH(H112,EVIDENCE_PACKET!$A$6:$A$205,0))))</x:f>
      </x:c>
      <x:c r="R112" s="25" t="str">
        <x:f>IF(A112="","",IF(K112&lt;&gt;"VALID","BLOCKED",INDEX(EVIDENCE_PACKET!$H$6:$H$205,MATCH(I112,EVIDENCE_PACKET!$A$6:$A$205,0))))</x:f>
      </x:c>
      <x:c r="S112" s="25" t="str">
        <x:f>IF(A112="","",IF(K112&lt;&gt;"VALID","BLOCKED",IF(W112&lt;&gt;"SOFTWARE",W112,IF(L112&lt;&gt;"READY","UNRESOLVED",IF(X112="NO","EXCLUDE DIRECT",IF(X112="UNKNOWN","UNRESOLVED",IF(X112="ADJACENT","ADJACENT",IF(Y112="NO","EXCLUDE DIRECT",IF(Y112="UNKNOWN","UNRESOLVED",IF(Y112="MATCH","DIRECT COMPETITOR","CONDITIONAL DIRECT"))))))))))</x:f>
      </x:c>
      <x:c r="T112" s="25" t="str">
        <x:f>IF(A112="","",IF(OR(K112&lt;&gt;"VALID",S112="BLOCKED"),"BLOCKED",IF(AND(OR(S112="DIRECT COMPETITOR",S112="CONDITIONAL DIRECT"),COUNTIFS(CONFLICTS!$B$6:$B$205,A112,CONFLICTS!$H$6:$H$205,"YES",CONFLICTS!$I$6:$I$205,"OPEN",CONFLICTS!$R$6:$R$205,"VALID")&gt;0),"UNRESOLVED",IF(S112="UNRESOLVED","UNRESOLVED","READY"))))</x:f>
      </x:c>
      <x:c r="U112" s="25" t="str">
        <x:f>IF(A112="","",IF(S112="DIRECT COMPETITOR","Do not infer superiority, market share, win rate or customer outcomes.",IF(S112="CONDITIONAL DIRECT","Do not present replacement as like-for-like until partial/conflicting adoption dimensions are resolved.",IF(S112="ADJACENT","Do not promote feature/integration overlap into direct competition.",IF(S112="SUBSTITUTE / ALTERNATIVE","Do not force a service/internal route into a software-only matrix.",IF(S112="INTERMEDIARY / DISCOVERY","Do not infer product substitutability from visibility.","Do not promote authority/reference material into the commercial set."))))))</x:f>
      </x:c>
      <x:c r="V112" s="25" t="str">
        <x:f>IF(A112="","","Reopen when buyer, job, stage, implementation, security/procurement, switching, pricing/contract or sales evidence changes materially.")</x:f>
      </x:c>
      <x:c r="W112" s="25" t="str">
        <x:f>IF(A112="","",IF(C112="SOFTWARE PRODUCT","SOFTWARE",IF(C112="MARKETPLACE / INTERMEDIARY","INTERMEDIARY / DISCOVERY",IF(C112="AUTHORITY / STANDARD","AUTHORITY / REFERENCE","SUBSTITUTE / ALTERNATIVE"))))</x:f>
      </x:c>
      <x:c r="X112" s="25" t="str">
        <x:f>IF(A112="","",IF(OR(M112="NO",N112="NO",O112="NO"),"NO",IF(OR(M112="UNKNOWN",N112="UNKNOWN",O112="UNKNOWN"),"UNKNOWN",IF(AND(M112="MATCH",N112="MATCH",O112="MATCH"),"CORE MATCH","ADJACENT"))))</x:f>
      </x:c>
      <x:c r="Y112" s="25" t="str">
        <x:f>IF(A112="","",IF(OR(P112="NO",Q112="NO",R112="NO"),"NO",IF(OR(P112="UNKNOWN",Q112="UNKNOWN",R112="UNKNOWN"),"UNKNOWN",IF(AND(P112="MATCH",Q112="MATCH",R112="MATCH"),"MATCH","PARTIAL"))))</x:f>
      </x:c>
    </x:row>
    <x:row r="113">
      <x:c r="A113" s="21"/>
      <x:c r="B113" s="21"/>
      <x:c r="C113" s="21"/>
      <x:c r="D113" s="21"/>
      <x:c r="E113" s="21"/>
      <x:c r="F113" s="21"/>
      <x:c r="G113" s="21"/>
      <x:c r="H113" s="21"/>
      <x:c r="I113" s="21"/>
      <x:c r="J113" s="21"/>
      <x:c r="K113" s="25" t="str">
        <x:f>IF(A113="","",IF(COUNTIF($A$6:$A$205,A113)&gt;1,"INVALID - DUPLICATE ID",IF(AND(OR(EXACT(C113,"SOFTWARE PRODUCT"),EXACT(C113,"MARKETPLACE / INTERMEDIARY"),EXACT(C113,"CONSULTANCY / SERVICE"),EXACT(C113,"AUTHORITY / STANDARD"),EXACT(C113,"IN-HOUSE / DO NOTHING")),COUNTIFS(EVIDENCE_PACKET!$A$6:$A$205,D113,EVIDENCE_PACKET!$B$6:$B$205,A113,EVIDENCE_PACKET!$C$6:$C$205,"BUYER",EVIDENCE_PACKET!$Q$6:$Q$205,"VALID")=1,COUNTIFS(EVIDENCE_PACKET!$A$6:$A$205,E113,EVIDENCE_PACKET!$B$6:$B$205,A113,EVIDENCE_PACKET!$C$6:$C$205,"MATERIAL JOB",EVIDENCE_PACKET!$Q$6:$Q$205,"VALID")=1,COUNTIFS(EVIDENCE_PACKET!$A$6:$A$205,F113,EVIDENCE_PACKET!$B$6:$B$205,A113,EVIDENCE_PACKET!$C$6:$C$205,"BUYING STAGE",EVIDENCE_PACKET!$Q$6:$Q$205,"VALID")=1,COUNTIFS(EVIDENCE_PACKET!$A$6:$A$205,G113,EVIDENCE_PACKET!$B$6:$B$205,A113,EVIDENCE_PACKET!$C$6:$C$205,"IMPLEMENTATION",EVIDENCE_PACKET!$Q$6:$Q$205,"VALID")=1,COUNTIFS(EVIDENCE_PACKET!$A$6:$A$205,H113,EVIDENCE_PACKET!$B$6:$B$205,A113,EVIDENCE_PACKET!$C$6:$C$205,"SECURITY / PROCUREMENT",EVIDENCE_PACKET!$Q$6:$Q$205,"VALID")=1,COUNTIFS(EVIDENCE_PACKET!$A$6:$A$205,I113,EVIDENCE_PACKET!$B$6:$B$205,A113,EVIDENCE_PACKET!$C$6:$C$205,"SWITCHING / EXIT",EVIDENCE_PACKET!$Q$6:$Q$205,"VALID")=1,COUNTIF(D113:I113,D113)=1,COUNTIF(D113:I113,E113)=1,COUNTIF(D113:I113,F113)=1,COUNTIF(D113:I113,G113)=1,COUNTIF(D113:I113,H113)=1,COUNTIF(D113:I113,I113)=1,J113&lt;&gt;""),"VALID","INVALID - CONTROL / EVIDENCE")))</x:f>
      </x:c>
      <x:c r="L113" s="25" t="str">
        <x:f>IF(A113="","",IF(K113&lt;&gt;"VALID","BLOCKED",IF(AND(INDEX(EVIDENCE_PACKET!$F$6:$F$205,MATCH(D113,EVIDENCE_PACKET!$A$6:$A$205,0))="OBSERVED",INDEX(EVIDENCE_PACKET!$G$6:$G$205,MATCH(D113,EVIDENCE_PACKET!$A$6:$A$205,0))="CURRENT",INDEX(EVIDENCE_PACKET!$F$6:$F$205,MATCH(E113,EVIDENCE_PACKET!$A$6:$A$205,0))="OBSERVED",INDEX(EVIDENCE_PACKET!$G$6:$G$205,MATCH(E113,EVIDENCE_PACKET!$A$6:$A$205,0))="CURRENT",INDEX(EVIDENCE_PACKET!$F$6:$F$205,MATCH(F113,EVIDENCE_PACKET!$A$6:$A$205,0))="OBSERVED",INDEX(EVIDENCE_PACKET!$G$6:$G$205,MATCH(F113,EVIDENCE_PACKET!$A$6:$A$205,0))="CURRENT",INDEX(EVIDENCE_PACKET!$F$6:$F$205,MATCH(G113,EVIDENCE_PACKET!$A$6:$A$205,0))="OBSERVED",INDEX(EVIDENCE_PACKET!$G$6:$G$205,MATCH(G113,EVIDENCE_PACKET!$A$6:$A$205,0))="CURRENT",INDEX(EVIDENCE_PACKET!$F$6:$F$205,MATCH(H113,EVIDENCE_PACKET!$A$6:$A$205,0))="OBSERVED",INDEX(EVIDENCE_PACKET!$G$6:$G$205,MATCH(H113,EVIDENCE_PACKET!$A$6:$A$205,0))="CURRENT",INDEX(EVIDENCE_PACKET!$F$6:$F$205,MATCH(I113,EVIDENCE_PACKET!$A$6:$A$205,0))="OBSERVED",INDEX(EVIDENCE_PACKET!$G$6:$G$205,MATCH(I113,EVIDENCE_PACKET!$A$6:$A$205,0))="CURRENT"),"READY","UNRESOLVED")))</x:f>
      </x:c>
      <x:c r="M113" s="25" t="str">
        <x:f>IF(A113="","",IF(K113&lt;&gt;"VALID","BLOCKED",INDEX(EVIDENCE_PACKET!$H$6:$H$205,MATCH(D113,EVIDENCE_PACKET!$A$6:$A$205,0))))</x:f>
      </x:c>
      <x:c r="N113" s="25" t="str">
        <x:f>IF(A113="","",IF(K113&lt;&gt;"VALID","BLOCKED",INDEX(EVIDENCE_PACKET!$H$6:$H$205,MATCH(E113,EVIDENCE_PACKET!$A$6:$A$205,0))))</x:f>
      </x:c>
      <x:c r="O113" s="25" t="str">
        <x:f>IF(A113="","",IF(K113&lt;&gt;"VALID","BLOCKED",INDEX(EVIDENCE_PACKET!$H$6:$H$205,MATCH(F113,EVIDENCE_PACKET!$A$6:$A$205,0))))</x:f>
      </x:c>
      <x:c r="P113" s="25" t="str">
        <x:f>IF(A113="","",IF(K113&lt;&gt;"VALID","BLOCKED",INDEX(EVIDENCE_PACKET!$H$6:$H$205,MATCH(G113,EVIDENCE_PACKET!$A$6:$A$205,0))))</x:f>
      </x:c>
      <x:c r="Q113" s="25" t="str">
        <x:f>IF(A113="","",IF(K113&lt;&gt;"VALID","BLOCKED",INDEX(EVIDENCE_PACKET!$H$6:$H$205,MATCH(H113,EVIDENCE_PACKET!$A$6:$A$205,0))))</x:f>
      </x:c>
      <x:c r="R113" s="25" t="str">
        <x:f>IF(A113="","",IF(K113&lt;&gt;"VALID","BLOCKED",INDEX(EVIDENCE_PACKET!$H$6:$H$205,MATCH(I113,EVIDENCE_PACKET!$A$6:$A$205,0))))</x:f>
      </x:c>
      <x:c r="S113" s="25" t="str">
        <x:f>IF(A113="","",IF(K113&lt;&gt;"VALID","BLOCKED",IF(W113&lt;&gt;"SOFTWARE",W113,IF(L113&lt;&gt;"READY","UNRESOLVED",IF(X113="NO","EXCLUDE DIRECT",IF(X113="UNKNOWN","UNRESOLVED",IF(X113="ADJACENT","ADJACENT",IF(Y113="NO","EXCLUDE DIRECT",IF(Y113="UNKNOWN","UNRESOLVED",IF(Y113="MATCH","DIRECT COMPETITOR","CONDITIONAL DIRECT"))))))))))</x:f>
      </x:c>
      <x:c r="T113" s="25" t="str">
        <x:f>IF(A113="","",IF(OR(K113&lt;&gt;"VALID",S113="BLOCKED"),"BLOCKED",IF(AND(OR(S113="DIRECT COMPETITOR",S113="CONDITIONAL DIRECT"),COUNTIFS(CONFLICTS!$B$6:$B$205,A113,CONFLICTS!$H$6:$H$205,"YES",CONFLICTS!$I$6:$I$205,"OPEN",CONFLICTS!$R$6:$R$205,"VALID")&gt;0),"UNRESOLVED",IF(S113="UNRESOLVED","UNRESOLVED","READY"))))</x:f>
      </x:c>
      <x:c r="U113" s="25" t="str">
        <x:f>IF(A113="","",IF(S113="DIRECT COMPETITOR","Do not infer superiority, market share, win rate or customer outcomes.",IF(S113="CONDITIONAL DIRECT","Do not present replacement as like-for-like until partial/conflicting adoption dimensions are resolved.",IF(S113="ADJACENT","Do not promote feature/integration overlap into direct competition.",IF(S113="SUBSTITUTE / ALTERNATIVE","Do not force a service/internal route into a software-only matrix.",IF(S113="INTERMEDIARY / DISCOVERY","Do not infer product substitutability from visibility.","Do not promote authority/reference material into the commercial set."))))))</x:f>
      </x:c>
      <x:c r="V113" s="25" t="str">
        <x:f>IF(A113="","","Reopen when buyer, job, stage, implementation, security/procurement, switching, pricing/contract or sales evidence changes materially.")</x:f>
      </x:c>
      <x:c r="W113" s="25" t="str">
        <x:f>IF(A113="","",IF(C113="SOFTWARE PRODUCT","SOFTWARE",IF(C113="MARKETPLACE / INTERMEDIARY","INTERMEDIARY / DISCOVERY",IF(C113="AUTHORITY / STANDARD","AUTHORITY / REFERENCE","SUBSTITUTE / ALTERNATIVE"))))</x:f>
      </x:c>
      <x:c r="X113" s="25" t="str">
        <x:f>IF(A113="","",IF(OR(M113="NO",N113="NO",O113="NO"),"NO",IF(OR(M113="UNKNOWN",N113="UNKNOWN",O113="UNKNOWN"),"UNKNOWN",IF(AND(M113="MATCH",N113="MATCH",O113="MATCH"),"CORE MATCH","ADJACENT"))))</x:f>
      </x:c>
      <x:c r="Y113" s="25" t="str">
        <x:f>IF(A113="","",IF(OR(P113="NO",Q113="NO",R113="NO"),"NO",IF(OR(P113="UNKNOWN",Q113="UNKNOWN",R113="UNKNOWN"),"UNKNOWN",IF(AND(P113="MATCH",Q113="MATCH",R113="MATCH"),"MATCH","PARTIAL"))))</x:f>
      </x:c>
    </x:row>
    <x:row r="114">
      <x:c r="A114" s="21"/>
      <x:c r="B114" s="21"/>
      <x:c r="C114" s="21"/>
      <x:c r="D114" s="21"/>
      <x:c r="E114" s="21"/>
      <x:c r="F114" s="21"/>
      <x:c r="G114" s="21"/>
      <x:c r="H114" s="21"/>
      <x:c r="I114" s="21"/>
      <x:c r="J114" s="21"/>
      <x:c r="K114" s="25" t="str">
        <x:f>IF(A114="","",IF(COUNTIF($A$6:$A$205,A114)&gt;1,"INVALID - DUPLICATE ID",IF(AND(OR(EXACT(C114,"SOFTWARE PRODUCT"),EXACT(C114,"MARKETPLACE / INTERMEDIARY"),EXACT(C114,"CONSULTANCY / SERVICE"),EXACT(C114,"AUTHORITY / STANDARD"),EXACT(C114,"IN-HOUSE / DO NOTHING")),COUNTIFS(EVIDENCE_PACKET!$A$6:$A$205,D114,EVIDENCE_PACKET!$B$6:$B$205,A114,EVIDENCE_PACKET!$C$6:$C$205,"BUYER",EVIDENCE_PACKET!$Q$6:$Q$205,"VALID")=1,COUNTIFS(EVIDENCE_PACKET!$A$6:$A$205,E114,EVIDENCE_PACKET!$B$6:$B$205,A114,EVIDENCE_PACKET!$C$6:$C$205,"MATERIAL JOB",EVIDENCE_PACKET!$Q$6:$Q$205,"VALID")=1,COUNTIFS(EVIDENCE_PACKET!$A$6:$A$205,F114,EVIDENCE_PACKET!$B$6:$B$205,A114,EVIDENCE_PACKET!$C$6:$C$205,"BUYING STAGE",EVIDENCE_PACKET!$Q$6:$Q$205,"VALID")=1,COUNTIFS(EVIDENCE_PACKET!$A$6:$A$205,G114,EVIDENCE_PACKET!$B$6:$B$205,A114,EVIDENCE_PACKET!$C$6:$C$205,"IMPLEMENTATION",EVIDENCE_PACKET!$Q$6:$Q$205,"VALID")=1,COUNTIFS(EVIDENCE_PACKET!$A$6:$A$205,H114,EVIDENCE_PACKET!$B$6:$B$205,A114,EVIDENCE_PACKET!$C$6:$C$205,"SECURITY / PROCUREMENT",EVIDENCE_PACKET!$Q$6:$Q$205,"VALID")=1,COUNTIFS(EVIDENCE_PACKET!$A$6:$A$205,I114,EVIDENCE_PACKET!$B$6:$B$205,A114,EVIDENCE_PACKET!$C$6:$C$205,"SWITCHING / EXIT",EVIDENCE_PACKET!$Q$6:$Q$205,"VALID")=1,COUNTIF(D114:I114,D114)=1,COUNTIF(D114:I114,E114)=1,COUNTIF(D114:I114,F114)=1,COUNTIF(D114:I114,G114)=1,COUNTIF(D114:I114,H114)=1,COUNTIF(D114:I114,I114)=1,J114&lt;&gt;""),"VALID","INVALID - CONTROL / EVIDENCE")))</x:f>
      </x:c>
      <x:c r="L114" s="25" t="str">
        <x:f>IF(A114="","",IF(K114&lt;&gt;"VALID","BLOCKED",IF(AND(INDEX(EVIDENCE_PACKET!$F$6:$F$205,MATCH(D114,EVIDENCE_PACKET!$A$6:$A$205,0))="OBSERVED",INDEX(EVIDENCE_PACKET!$G$6:$G$205,MATCH(D114,EVIDENCE_PACKET!$A$6:$A$205,0))="CURRENT",INDEX(EVIDENCE_PACKET!$F$6:$F$205,MATCH(E114,EVIDENCE_PACKET!$A$6:$A$205,0))="OBSERVED",INDEX(EVIDENCE_PACKET!$G$6:$G$205,MATCH(E114,EVIDENCE_PACKET!$A$6:$A$205,0))="CURRENT",INDEX(EVIDENCE_PACKET!$F$6:$F$205,MATCH(F114,EVIDENCE_PACKET!$A$6:$A$205,0))="OBSERVED",INDEX(EVIDENCE_PACKET!$G$6:$G$205,MATCH(F114,EVIDENCE_PACKET!$A$6:$A$205,0))="CURRENT",INDEX(EVIDENCE_PACKET!$F$6:$F$205,MATCH(G114,EVIDENCE_PACKET!$A$6:$A$205,0))="OBSERVED",INDEX(EVIDENCE_PACKET!$G$6:$G$205,MATCH(G114,EVIDENCE_PACKET!$A$6:$A$205,0))="CURRENT",INDEX(EVIDENCE_PACKET!$F$6:$F$205,MATCH(H114,EVIDENCE_PACKET!$A$6:$A$205,0))="OBSERVED",INDEX(EVIDENCE_PACKET!$G$6:$G$205,MATCH(H114,EVIDENCE_PACKET!$A$6:$A$205,0))="CURRENT",INDEX(EVIDENCE_PACKET!$F$6:$F$205,MATCH(I114,EVIDENCE_PACKET!$A$6:$A$205,0))="OBSERVED",INDEX(EVIDENCE_PACKET!$G$6:$G$205,MATCH(I114,EVIDENCE_PACKET!$A$6:$A$205,0))="CURRENT"),"READY","UNRESOLVED")))</x:f>
      </x:c>
      <x:c r="M114" s="25" t="str">
        <x:f>IF(A114="","",IF(K114&lt;&gt;"VALID","BLOCKED",INDEX(EVIDENCE_PACKET!$H$6:$H$205,MATCH(D114,EVIDENCE_PACKET!$A$6:$A$205,0))))</x:f>
      </x:c>
      <x:c r="N114" s="25" t="str">
        <x:f>IF(A114="","",IF(K114&lt;&gt;"VALID","BLOCKED",INDEX(EVIDENCE_PACKET!$H$6:$H$205,MATCH(E114,EVIDENCE_PACKET!$A$6:$A$205,0))))</x:f>
      </x:c>
      <x:c r="O114" s="25" t="str">
        <x:f>IF(A114="","",IF(K114&lt;&gt;"VALID","BLOCKED",INDEX(EVIDENCE_PACKET!$H$6:$H$205,MATCH(F114,EVIDENCE_PACKET!$A$6:$A$205,0))))</x:f>
      </x:c>
      <x:c r="P114" s="25" t="str">
        <x:f>IF(A114="","",IF(K114&lt;&gt;"VALID","BLOCKED",INDEX(EVIDENCE_PACKET!$H$6:$H$205,MATCH(G114,EVIDENCE_PACKET!$A$6:$A$205,0))))</x:f>
      </x:c>
      <x:c r="Q114" s="25" t="str">
        <x:f>IF(A114="","",IF(K114&lt;&gt;"VALID","BLOCKED",INDEX(EVIDENCE_PACKET!$H$6:$H$205,MATCH(H114,EVIDENCE_PACKET!$A$6:$A$205,0))))</x:f>
      </x:c>
      <x:c r="R114" s="25" t="str">
        <x:f>IF(A114="","",IF(K114&lt;&gt;"VALID","BLOCKED",INDEX(EVIDENCE_PACKET!$H$6:$H$205,MATCH(I114,EVIDENCE_PACKET!$A$6:$A$205,0))))</x:f>
      </x:c>
      <x:c r="S114" s="25" t="str">
        <x:f>IF(A114="","",IF(K114&lt;&gt;"VALID","BLOCKED",IF(W114&lt;&gt;"SOFTWARE",W114,IF(L114&lt;&gt;"READY","UNRESOLVED",IF(X114="NO","EXCLUDE DIRECT",IF(X114="UNKNOWN","UNRESOLVED",IF(X114="ADJACENT","ADJACENT",IF(Y114="NO","EXCLUDE DIRECT",IF(Y114="UNKNOWN","UNRESOLVED",IF(Y114="MATCH","DIRECT COMPETITOR","CONDITIONAL DIRECT"))))))))))</x:f>
      </x:c>
      <x:c r="T114" s="25" t="str">
        <x:f>IF(A114="","",IF(OR(K114&lt;&gt;"VALID",S114="BLOCKED"),"BLOCKED",IF(AND(OR(S114="DIRECT COMPETITOR",S114="CONDITIONAL DIRECT"),COUNTIFS(CONFLICTS!$B$6:$B$205,A114,CONFLICTS!$H$6:$H$205,"YES",CONFLICTS!$I$6:$I$205,"OPEN",CONFLICTS!$R$6:$R$205,"VALID")&gt;0),"UNRESOLVED",IF(S114="UNRESOLVED","UNRESOLVED","READY"))))</x:f>
      </x:c>
      <x:c r="U114" s="25" t="str">
        <x:f>IF(A114="","",IF(S114="DIRECT COMPETITOR","Do not infer superiority, market share, win rate or customer outcomes.",IF(S114="CONDITIONAL DIRECT","Do not present replacement as like-for-like until partial/conflicting adoption dimensions are resolved.",IF(S114="ADJACENT","Do not promote feature/integration overlap into direct competition.",IF(S114="SUBSTITUTE / ALTERNATIVE","Do not force a service/internal route into a software-only matrix.",IF(S114="INTERMEDIARY / DISCOVERY","Do not infer product substitutability from visibility.","Do not promote authority/reference material into the commercial set."))))))</x:f>
      </x:c>
      <x:c r="V114" s="25" t="str">
        <x:f>IF(A114="","","Reopen when buyer, job, stage, implementation, security/procurement, switching, pricing/contract or sales evidence changes materially.")</x:f>
      </x:c>
      <x:c r="W114" s="25" t="str">
        <x:f>IF(A114="","",IF(C114="SOFTWARE PRODUCT","SOFTWARE",IF(C114="MARKETPLACE / INTERMEDIARY","INTERMEDIARY / DISCOVERY",IF(C114="AUTHORITY / STANDARD","AUTHORITY / REFERENCE","SUBSTITUTE / ALTERNATIVE"))))</x:f>
      </x:c>
      <x:c r="X114" s="25" t="str">
        <x:f>IF(A114="","",IF(OR(M114="NO",N114="NO",O114="NO"),"NO",IF(OR(M114="UNKNOWN",N114="UNKNOWN",O114="UNKNOWN"),"UNKNOWN",IF(AND(M114="MATCH",N114="MATCH",O114="MATCH"),"CORE MATCH","ADJACENT"))))</x:f>
      </x:c>
      <x:c r="Y114" s="25" t="str">
        <x:f>IF(A114="","",IF(OR(P114="NO",Q114="NO",R114="NO"),"NO",IF(OR(P114="UNKNOWN",Q114="UNKNOWN",R114="UNKNOWN"),"UNKNOWN",IF(AND(P114="MATCH",Q114="MATCH",R114="MATCH"),"MATCH","PARTIAL"))))</x:f>
      </x:c>
    </x:row>
    <x:row r="115">
      <x:c r="A115" s="21"/>
      <x:c r="B115" s="21"/>
      <x:c r="C115" s="21"/>
      <x:c r="D115" s="21"/>
      <x:c r="E115" s="21"/>
      <x:c r="F115" s="21"/>
      <x:c r="G115" s="21"/>
      <x:c r="H115" s="21"/>
      <x:c r="I115" s="21"/>
      <x:c r="J115" s="21"/>
      <x:c r="K115" s="25" t="str">
        <x:f>IF(A115="","",IF(COUNTIF($A$6:$A$205,A115)&gt;1,"INVALID - DUPLICATE ID",IF(AND(OR(EXACT(C115,"SOFTWARE PRODUCT"),EXACT(C115,"MARKETPLACE / INTERMEDIARY"),EXACT(C115,"CONSULTANCY / SERVICE"),EXACT(C115,"AUTHORITY / STANDARD"),EXACT(C115,"IN-HOUSE / DO NOTHING")),COUNTIFS(EVIDENCE_PACKET!$A$6:$A$205,D115,EVIDENCE_PACKET!$B$6:$B$205,A115,EVIDENCE_PACKET!$C$6:$C$205,"BUYER",EVIDENCE_PACKET!$Q$6:$Q$205,"VALID")=1,COUNTIFS(EVIDENCE_PACKET!$A$6:$A$205,E115,EVIDENCE_PACKET!$B$6:$B$205,A115,EVIDENCE_PACKET!$C$6:$C$205,"MATERIAL JOB",EVIDENCE_PACKET!$Q$6:$Q$205,"VALID")=1,COUNTIFS(EVIDENCE_PACKET!$A$6:$A$205,F115,EVIDENCE_PACKET!$B$6:$B$205,A115,EVIDENCE_PACKET!$C$6:$C$205,"BUYING STAGE",EVIDENCE_PACKET!$Q$6:$Q$205,"VALID")=1,COUNTIFS(EVIDENCE_PACKET!$A$6:$A$205,G115,EVIDENCE_PACKET!$B$6:$B$205,A115,EVIDENCE_PACKET!$C$6:$C$205,"IMPLEMENTATION",EVIDENCE_PACKET!$Q$6:$Q$205,"VALID")=1,COUNTIFS(EVIDENCE_PACKET!$A$6:$A$205,H115,EVIDENCE_PACKET!$B$6:$B$205,A115,EVIDENCE_PACKET!$C$6:$C$205,"SECURITY / PROCUREMENT",EVIDENCE_PACKET!$Q$6:$Q$205,"VALID")=1,COUNTIFS(EVIDENCE_PACKET!$A$6:$A$205,I115,EVIDENCE_PACKET!$B$6:$B$205,A115,EVIDENCE_PACKET!$C$6:$C$205,"SWITCHING / EXIT",EVIDENCE_PACKET!$Q$6:$Q$205,"VALID")=1,COUNTIF(D115:I115,D115)=1,COUNTIF(D115:I115,E115)=1,COUNTIF(D115:I115,F115)=1,COUNTIF(D115:I115,G115)=1,COUNTIF(D115:I115,H115)=1,COUNTIF(D115:I115,I115)=1,J115&lt;&gt;""),"VALID","INVALID - CONTROL / EVIDENCE")))</x:f>
      </x:c>
      <x:c r="L115" s="25" t="str">
        <x:f>IF(A115="","",IF(K115&lt;&gt;"VALID","BLOCKED",IF(AND(INDEX(EVIDENCE_PACKET!$F$6:$F$205,MATCH(D115,EVIDENCE_PACKET!$A$6:$A$205,0))="OBSERVED",INDEX(EVIDENCE_PACKET!$G$6:$G$205,MATCH(D115,EVIDENCE_PACKET!$A$6:$A$205,0))="CURRENT",INDEX(EVIDENCE_PACKET!$F$6:$F$205,MATCH(E115,EVIDENCE_PACKET!$A$6:$A$205,0))="OBSERVED",INDEX(EVIDENCE_PACKET!$G$6:$G$205,MATCH(E115,EVIDENCE_PACKET!$A$6:$A$205,0))="CURRENT",INDEX(EVIDENCE_PACKET!$F$6:$F$205,MATCH(F115,EVIDENCE_PACKET!$A$6:$A$205,0))="OBSERVED",INDEX(EVIDENCE_PACKET!$G$6:$G$205,MATCH(F115,EVIDENCE_PACKET!$A$6:$A$205,0))="CURRENT",INDEX(EVIDENCE_PACKET!$F$6:$F$205,MATCH(G115,EVIDENCE_PACKET!$A$6:$A$205,0))="OBSERVED",INDEX(EVIDENCE_PACKET!$G$6:$G$205,MATCH(G115,EVIDENCE_PACKET!$A$6:$A$205,0))="CURRENT",INDEX(EVIDENCE_PACKET!$F$6:$F$205,MATCH(H115,EVIDENCE_PACKET!$A$6:$A$205,0))="OBSERVED",INDEX(EVIDENCE_PACKET!$G$6:$G$205,MATCH(H115,EVIDENCE_PACKET!$A$6:$A$205,0))="CURRENT",INDEX(EVIDENCE_PACKET!$F$6:$F$205,MATCH(I115,EVIDENCE_PACKET!$A$6:$A$205,0))="OBSERVED",INDEX(EVIDENCE_PACKET!$G$6:$G$205,MATCH(I115,EVIDENCE_PACKET!$A$6:$A$205,0))="CURRENT"),"READY","UNRESOLVED")))</x:f>
      </x:c>
      <x:c r="M115" s="25" t="str">
        <x:f>IF(A115="","",IF(K115&lt;&gt;"VALID","BLOCKED",INDEX(EVIDENCE_PACKET!$H$6:$H$205,MATCH(D115,EVIDENCE_PACKET!$A$6:$A$205,0))))</x:f>
      </x:c>
      <x:c r="N115" s="25" t="str">
        <x:f>IF(A115="","",IF(K115&lt;&gt;"VALID","BLOCKED",INDEX(EVIDENCE_PACKET!$H$6:$H$205,MATCH(E115,EVIDENCE_PACKET!$A$6:$A$205,0))))</x:f>
      </x:c>
      <x:c r="O115" s="25" t="str">
        <x:f>IF(A115="","",IF(K115&lt;&gt;"VALID","BLOCKED",INDEX(EVIDENCE_PACKET!$H$6:$H$205,MATCH(F115,EVIDENCE_PACKET!$A$6:$A$205,0))))</x:f>
      </x:c>
      <x:c r="P115" s="25" t="str">
        <x:f>IF(A115="","",IF(K115&lt;&gt;"VALID","BLOCKED",INDEX(EVIDENCE_PACKET!$H$6:$H$205,MATCH(G115,EVIDENCE_PACKET!$A$6:$A$205,0))))</x:f>
      </x:c>
      <x:c r="Q115" s="25" t="str">
        <x:f>IF(A115="","",IF(K115&lt;&gt;"VALID","BLOCKED",INDEX(EVIDENCE_PACKET!$H$6:$H$205,MATCH(H115,EVIDENCE_PACKET!$A$6:$A$205,0))))</x:f>
      </x:c>
      <x:c r="R115" s="25" t="str">
        <x:f>IF(A115="","",IF(K115&lt;&gt;"VALID","BLOCKED",INDEX(EVIDENCE_PACKET!$H$6:$H$205,MATCH(I115,EVIDENCE_PACKET!$A$6:$A$205,0))))</x:f>
      </x:c>
      <x:c r="S115" s="25" t="str">
        <x:f>IF(A115="","",IF(K115&lt;&gt;"VALID","BLOCKED",IF(W115&lt;&gt;"SOFTWARE",W115,IF(L115&lt;&gt;"READY","UNRESOLVED",IF(X115="NO","EXCLUDE DIRECT",IF(X115="UNKNOWN","UNRESOLVED",IF(X115="ADJACENT","ADJACENT",IF(Y115="NO","EXCLUDE DIRECT",IF(Y115="UNKNOWN","UNRESOLVED",IF(Y115="MATCH","DIRECT COMPETITOR","CONDITIONAL DIRECT"))))))))))</x:f>
      </x:c>
      <x:c r="T115" s="25" t="str">
        <x:f>IF(A115="","",IF(OR(K115&lt;&gt;"VALID",S115="BLOCKED"),"BLOCKED",IF(AND(OR(S115="DIRECT COMPETITOR",S115="CONDITIONAL DIRECT"),COUNTIFS(CONFLICTS!$B$6:$B$205,A115,CONFLICTS!$H$6:$H$205,"YES",CONFLICTS!$I$6:$I$205,"OPEN",CONFLICTS!$R$6:$R$205,"VALID")&gt;0),"UNRESOLVED",IF(S115="UNRESOLVED","UNRESOLVED","READY"))))</x:f>
      </x:c>
      <x:c r="U115" s="25" t="str">
        <x:f>IF(A115="","",IF(S115="DIRECT COMPETITOR","Do not infer superiority, market share, win rate or customer outcomes.",IF(S115="CONDITIONAL DIRECT","Do not present replacement as like-for-like until partial/conflicting adoption dimensions are resolved.",IF(S115="ADJACENT","Do not promote feature/integration overlap into direct competition.",IF(S115="SUBSTITUTE / ALTERNATIVE","Do not force a service/internal route into a software-only matrix.",IF(S115="INTERMEDIARY / DISCOVERY","Do not infer product substitutability from visibility.","Do not promote authority/reference material into the commercial set."))))))</x:f>
      </x:c>
      <x:c r="V115" s="25" t="str">
        <x:f>IF(A115="","","Reopen when buyer, job, stage, implementation, security/procurement, switching, pricing/contract or sales evidence changes materially.")</x:f>
      </x:c>
      <x:c r="W115" s="25" t="str">
        <x:f>IF(A115="","",IF(C115="SOFTWARE PRODUCT","SOFTWARE",IF(C115="MARKETPLACE / INTERMEDIARY","INTERMEDIARY / DISCOVERY",IF(C115="AUTHORITY / STANDARD","AUTHORITY / REFERENCE","SUBSTITUTE / ALTERNATIVE"))))</x:f>
      </x:c>
      <x:c r="X115" s="25" t="str">
        <x:f>IF(A115="","",IF(OR(M115="NO",N115="NO",O115="NO"),"NO",IF(OR(M115="UNKNOWN",N115="UNKNOWN",O115="UNKNOWN"),"UNKNOWN",IF(AND(M115="MATCH",N115="MATCH",O115="MATCH"),"CORE MATCH","ADJACENT"))))</x:f>
      </x:c>
      <x:c r="Y115" s="25" t="str">
        <x:f>IF(A115="","",IF(OR(P115="NO",Q115="NO",R115="NO"),"NO",IF(OR(P115="UNKNOWN",Q115="UNKNOWN",R115="UNKNOWN"),"UNKNOWN",IF(AND(P115="MATCH",Q115="MATCH",R115="MATCH"),"MATCH","PARTIAL"))))</x:f>
      </x:c>
    </x:row>
    <x:row r="116">
      <x:c r="A116" s="21"/>
      <x:c r="B116" s="21"/>
      <x:c r="C116" s="21"/>
      <x:c r="D116" s="21"/>
      <x:c r="E116" s="21"/>
      <x:c r="F116" s="21"/>
      <x:c r="G116" s="21"/>
      <x:c r="H116" s="21"/>
      <x:c r="I116" s="21"/>
      <x:c r="J116" s="21"/>
      <x:c r="K116" s="25" t="str">
        <x:f>IF(A116="","",IF(COUNTIF($A$6:$A$205,A116)&gt;1,"INVALID - DUPLICATE ID",IF(AND(OR(EXACT(C116,"SOFTWARE PRODUCT"),EXACT(C116,"MARKETPLACE / INTERMEDIARY"),EXACT(C116,"CONSULTANCY / SERVICE"),EXACT(C116,"AUTHORITY / STANDARD"),EXACT(C116,"IN-HOUSE / DO NOTHING")),COUNTIFS(EVIDENCE_PACKET!$A$6:$A$205,D116,EVIDENCE_PACKET!$B$6:$B$205,A116,EVIDENCE_PACKET!$C$6:$C$205,"BUYER",EVIDENCE_PACKET!$Q$6:$Q$205,"VALID")=1,COUNTIFS(EVIDENCE_PACKET!$A$6:$A$205,E116,EVIDENCE_PACKET!$B$6:$B$205,A116,EVIDENCE_PACKET!$C$6:$C$205,"MATERIAL JOB",EVIDENCE_PACKET!$Q$6:$Q$205,"VALID")=1,COUNTIFS(EVIDENCE_PACKET!$A$6:$A$205,F116,EVIDENCE_PACKET!$B$6:$B$205,A116,EVIDENCE_PACKET!$C$6:$C$205,"BUYING STAGE",EVIDENCE_PACKET!$Q$6:$Q$205,"VALID")=1,COUNTIFS(EVIDENCE_PACKET!$A$6:$A$205,G116,EVIDENCE_PACKET!$B$6:$B$205,A116,EVIDENCE_PACKET!$C$6:$C$205,"IMPLEMENTATION",EVIDENCE_PACKET!$Q$6:$Q$205,"VALID")=1,COUNTIFS(EVIDENCE_PACKET!$A$6:$A$205,H116,EVIDENCE_PACKET!$B$6:$B$205,A116,EVIDENCE_PACKET!$C$6:$C$205,"SECURITY / PROCUREMENT",EVIDENCE_PACKET!$Q$6:$Q$205,"VALID")=1,COUNTIFS(EVIDENCE_PACKET!$A$6:$A$205,I116,EVIDENCE_PACKET!$B$6:$B$205,A116,EVIDENCE_PACKET!$C$6:$C$205,"SWITCHING / EXIT",EVIDENCE_PACKET!$Q$6:$Q$205,"VALID")=1,COUNTIF(D116:I116,D116)=1,COUNTIF(D116:I116,E116)=1,COUNTIF(D116:I116,F116)=1,COUNTIF(D116:I116,G116)=1,COUNTIF(D116:I116,H116)=1,COUNTIF(D116:I116,I116)=1,J116&lt;&gt;""),"VALID","INVALID - CONTROL / EVIDENCE")))</x:f>
      </x:c>
      <x:c r="L116" s="25" t="str">
        <x:f>IF(A116="","",IF(K116&lt;&gt;"VALID","BLOCKED",IF(AND(INDEX(EVIDENCE_PACKET!$F$6:$F$205,MATCH(D116,EVIDENCE_PACKET!$A$6:$A$205,0))="OBSERVED",INDEX(EVIDENCE_PACKET!$G$6:$G$205,MATCH(D116,EVIDENCE_PACKET!$A$6:$A$205,0))="CURRENT",INDEX(EVIDENCE_PACKET!$F$6:$F$205,MATCH(E116,EVIDENCE_PACKET!$A$6:$A$205,0))="OBSERVED",INDEX(EVIDENCE_PACKET!$G$6:$G$205,MATCH(E116,EVIDENCE_PACKET!$A$6:$A$205,0))="CURRENT",INDEX(EVIDENCE_PACKET!$F$6:$F$205,MATCH(F116,EVIDENCE_PACKET!$A$6:$A$205,0))="OBSERVED",INDEX(EVIDENCE_PACKET!$G$6:$G$205,MATCH(F116,EVIDENCE_PACKET!$A$6:$A$205,0))="CURRENT",INDEX(EVIDENCE_PACKET!$F$6:$F$205,MATCH(G116,EVIDENCE_PACKET!$A$6:$A$205,0))="OBSERVED",INDEX(EVIDENCE_PACKET!$G$6:$G$205,MATCH(G116,EVIDENCE_PACKET!$A$6:$A$205,0))="CURRENT",INDEX(EVIDENCE_PACKET!$F$6:$F$205,MATCH(H116,EVIDENCE_PACKET!$A$6:$A$205,0))="OBSERVED",INDEX(EVIDENCE_PACKET!$G$6:$G$205,MATCH(H116,EVIDENCE_PACKET!$A$6:$A$205,0))="CURRENT",INDEX(EVIDENCE_PACKET!$F$6:$F$205,MATCH(I116,EVIDENCE_PACKET!$A$6:$A$205,0))="OBSERVED",INDEX(EVIDENCE_PACKET!$G$6:$G$205,MATCH(I116,EVIDENCE_PACKET!$A$6:$A$205,0))="CURRENT"),"READY","UNRESOLVED")))</x:f>
      </x:c>
      <x:c r="M116" s="25" t="str">
        <x:f>IF(A116="","",IF(K116&lt;&gt;"VALID","BLOCKED",INDEX(EVIDENCE_PACKET!$H$6:$H$205,MATCH(D116,EVIDENCE_PACKET!$A$6:$A$205,0))))</x:f>
      </x:c>
      <x:c r="N116" s="25" t="str">
        <x:f>IF(A116="","",IF(K116&lt;&gt;"VALID","BLOCKED",INDEX(EVIDENCE_PACKET!$H$6:$H$205,MATCH(E116,EVIDENCE_PACKET!$A$6:$A$205,0))))</x:f>
      </x:c>
      <x:c r="O116" s="25" t="str">
        <x:f>IF(A116="","",IF(K116&lt;&gt;"VALID","BLOCKED",INDEX(EVIDENCE_PACKET!$H$6:$H$205,MATCH(F116,EVIDENCE_PACKET!$A$6:$A$205,0))))</x:f>
      </x:c>
      <x:c r="P116" s="25" t="str">
        <x:f>IF(A116="","",IF(K116&lt;&gt;"VALID","BLOCKED",INDEX(EVIDENCE_PACKET!$H$6:$H$205,MATCH(G116,EVIDENCE_PACKET!$A$6:$A$205,0))))</x:f>
      </x:c>
      <x:c r="Q116" s="25" t="str">
        <x:f>IF(A116="","",IF(K116&lt;&gt;"VALID","BLOCKED",INDEX(EVIDENCE_PACKET!$H$6:$H$205,MATCH(H116,EVIDENCE_PACKET!$A$6:$A$205,0))))</x:f>
      </x:c>
      <x:c r="R116" s="25" t="str">
        <x:f>IF(A116="","",IF(K116&lt;&gt;"VALID","BLOCKED",INDEX(EVIDENCE_PACKET!$H$6:$H$205,MATCH(I116,EVIDENCE_PACKET!$A$6:$A$205,0))))</x:f>
      </x:c>
      <x:c r="S116" s="25" t="str">
        <x:f>IF(A116="","",IF(K116&lt;&gt;"VALID","BLOCKED",IF(W116&lt;&gt;"SOFTWARE",W116,IF(L116&lt;&gt;"READY","UNRESOLVED",IF(X116="NO","EXCLUDE DIRECT",IF(X116="UNKNOWN","UNRESOLVED",IF(X116="ADJACENT","ADJACENT",IF(Y116="NO","EXCLUDE DIRECT",IF(Y116="UNKNOWN","UNRESOLVED",IF(Y116="MATCH","DIRECT COMPETITOR","CONDITIONAL DIRECT"))))))))))</x:f>
      </x:c>
      <x:c r="T116" s="25" t="str">
        <x:f>IF(A116="","",IF(OR(K116&lt;&gt;"VALID",S116="BLOCKED"),"BLOCKED",IF(AND(OR(S116="DIRECT COMPETITOR",S116="CONDITIONAL DIRECT"),COUNTIFS(CONFLICTS!$B$6:$B$205,A116,CONFLICTS!$H$6:$H$205,"YES",CONFLICTS!$I$6:$I$205,"OPEN",CONFLICTS!$R$6:$R$205,"VALID")&gt;0),"UNRESOLVED",IF(S116="UNRESOLVED","UNRESOLVED","READY"))))</x:f>
      </x:c>
      <x:c r="U116" s="25" t="str">
        <x:f>IF(A116="","",IF(S116="DIRECT COMPETITOR","Do not infer superiority, market share, win rate or customer outcomes.",IF(S116="CONDITIONAL DIRECT","Do not present replacement as like-for-like until partial/conflicting adoption dimensions are resolved.",IF(S116="ADJACENT","Do not promote feature/integration overlap into direct competition.",IF(S116="SUBSTITUTE / ALTERNATIVE","Do not force a service/internal route into a software-only matrix.",IF(S116="INTERMEDIARY / DISCOVERY","Do not infer product substitutability from visibility.","Do not promote authority/reference material into the commercial set."))))))</x:f>
      </x:c>
      <x:c r="V116" s="25" t="str">
        <x:f>IF(A116="","","Reopen when buyer, job, stage, implementation, security/procurement, switching, pricing/contract or sales evidence changes materially.")</x:f>
      </x:c>
      <x:c r="W116" s="25" t="str">
        <x:f>IF(A116="","",IF(C116="SOFTWARE PRODUCT","SOFTWARE",IF(C116="MARKETPLACE / INTERMEDIARY","INTERMEDIARY / DISCOVERY",IF(C116="AUTHORITY / STANDARD","AUTHORITY / REFERENCE","SUBSTITUTE / ALTERNATIVE"))))</x:f>
      </x:c>
      <x:c r="X116" s="25" t="str">
        <x:f>IF(A116="","",IF(OR(M116="NO",N116="NO",O116="NO"),"NO",IF(OR(M116="UNKNOWN",N116="UNKNOWN",O116="UNKNOWN"),"UNKNOWN",IF(AND(M116="MATCH",N116="MATCH",O116="MATCH"),"CORE MATCH","ADJACENT"))))</x:f>
      </x:c>
      <x:c r="Y116" s="25" t="str">
        <x:f>IF(A116="","",IF(OR(P116="NO",Q116="NO",R116="NO"),"NO",IF(OR(P116="UNKNOWN",Q116="UNKNOWN",R116="UNKNOWN"),"UNKNOWN",IF(AND(P116="MATCH",Q116="MATCH",R116="MATCH"),"MATCH","PARTIAL"))))</x:f>
      </x:c>
    </x:row>
    <x:row r="117">
      <x:c r="A117" s="21"/>
      <x:c r="B117" s="21"/>
      <x:c r="C117" s="21"/>
      <x:c r="D117" s="21"/>
      <x:c r="E117" s="21"/>
      <x:c r="F117" s="21"/>
      <x:c r="G117" s="21"/>
      <x:c r="H117" s="21"/>
      <x:c r="I117" s="21"/>
      <x:c r="J117" s="21"/>
      <x:c r="K117" s="25" t="str">
        <x:f>IF(A117="","",IF(COUNTIF($A$6:$A$205,A117)&gt;1,"INVALID - DUPLICATE ID",IF(AND(OR(EXACT(C117,"SOFTWARE PRODUCT"),EXACT(C117,"MARKETPLACE / INTERMEDIARY"),EXACT(C117,"CONSULTANCY / SERVICE"),EXACT(C117,"AUTHORITY / STANDARD"),EXACT(C117,"IN-HOUSE / DO NOTHING")),COUNTIFS(EVIDENCE_PACKET!$A$6:$A$205,D117,EVIDENCE_PACKET!$B$6:$B$205,A117,EVIDENCE_PACKET!$C$6:$C$205,"BUYER",EVIDENCE_PACKET!$Q$6:$Q$205,"VALID")=1,COUNTIFS(EVIDENCE_PACKET!$A$6:$A$205,E117,EVIDENCE_PACKET!$B$6:$B$205,A117,EVIDENCE_PACKET!$C$6:$C$205,"MATERIAL JOB",EVIDENCE_PACKET!$Q$6:$Q$205,"VALID")=1,COUNTIFS(EVIDENCE_PACKET!$A$6:$A$205,F117,EVIDENCE_PACKET!$B$6:$B$205,A117,EVIDENCE_PACKET!$C$6:$C$205,"BUYING STAGE",EVIDENCE_PACKET!$Q$6:$Q$205,"VALID")=1,COUNTIFS(EVIDENCE_PACKET!$A$6:$A$205,G117,EVIDENCE_PACKET!$B$6:$B$205,A117,EVIDENCE_PACKET!$C$6:$C$205,"IMPLEMENTATION",EVIDENCE_PACKET!$Q$6:$Q$205,"VALID")=1,COUNTIFS(EVIDENCE_PACKET!$A$6:$A$205,H117,EVIDENCE_PACKET!$B$6:$B$205,A117,EVIDENCE_PACKET!$C$6:$C$205,"SECURITY / PROCUREMENT",EVIDENCE_PACKET!$Q$6:$Q$205,"VALID")=1,COUNTIFS(EVIDENCE_PACKET!$A$6:$A$205,I117,EVIDENCE_PACKET!$B$6:$B$205,A117,EVIDENCE_PACKET!$C$6:$C$205,"SWITCHING / EXIT",EVIDENCE_PACKET!$Q$6:$Q$205,"VALID")=1,COUNTIF(D117:I117,D117)=1,COUNTIF(D117:I117,E117)=1,COUNTIF(D117:I117,F117)=1,COUNTIF(D117:I117,G117)=1,COUNTIF(D117:I117,H117)=1,COUNTIF(D117:I117,I117)=1,J117&lt;&gt;""),"VALID","INVALID - CONTROL / EVIDENCE")))</x:f>
      </x:c>
      <x:c r="L117" s="25" t="str">
        <x:f>IF(A117="","",IF(K117&lt;&gt;"VALID","BLOCKED",IF(AND(INDEX(EVIDENCE_PACKET!$F$6:$F$205,MATCH(D117,EVIDENCE_PACKET!$A$6:$A$205,0))="OBSERVED",INDEX(EVIDENCE_PACKET!$G$6:$G$205,MATCH(D117,EVIDENCE_PACKET!$A$6:$A$205,0))="CURRENT",INDEX(EVIDENCE_PACKET!$F$6:$F$205,MATCH(E117,EVIDENCE_PACKET!$A$6:$A$205,0))="OBSERVED",INDEX(EVIDENCE_PACKET!$G$6:$G$205,MATCH(E117,EVIDENCE_PACKET!$A$6:$A$205,0))="CURRENT",INDEX(EVIDENCE_PACKET!$F$6:$F$205,MATCH(F117,EVIDENCE_PACKET!$A$6:$A$205,0))="OBSERVED",INDEX(EVIDENCE_PACKET!$G$6:$G$205,MATCH(F117,EVIDENCE_PACKET!$A$6:$A$205,0))="CURRENT",INDEX(EVIDENCE_PACKET!$F$6:$F$205,MATCH(G117,EVIDENCE_PACKET!$A$6:$A$205,0))="OBSERVED",INDEX(EVIDENCE_PACKET!$G$6:$G$205,MATCH(G117,EVIDENCE_PACKET!$A$6:$A$205,0))="CURRENT",INDEX(EVIDENCE_PACKET!$F$6:$F$205,MATCH(H117,EVIDENCE_PACKET!$A$6:$A$205,0))="OBSERVED",INDEX(EVIDENCE_PACKET!$G$6:$G$205,MATCH(H117,EVIDENCE_PACKET!$A$6:$A$205,0))="CURRENT",INDEX(EVIDENCE_PACKET!$F$6:$F$205,MATCH(I117,EVIDENCE_PACKET!$A$6:$A$205,0))="OBSERVED",INDEX(EVIDENCE_PACKET!$G$6:$G$205,MATCH(I117,EVIDENCE_PACKET!$A$6:$A$205,0))="CURRENT"),"READY","UNRESOLVED")))</x:f>
      </x:c>
      <x:c r="M117" s="25" t="str">
        <x:f>IF(A117="","",IF(K117&lt;&gt;"VALID","BLOCKED",INDEX(EVIDENCE_PACKET!$H$6:$H$205,MATCH(D117,EVIDENCE_PACKET!$A$6:$A$205,0))))</x:f>
      </x:c>
      <x:c r="N117" s="25" t="str">
        <x:f>IF(A117="","",IF(K117&lt;&gt;"VALID","BLOCKED",INDEX(EVIDENCE_PACKET!$H$6:$H$205,MATCH(E117,EVIDENCE_PACKET!$A$6:$A$205,0))))</x:f>
      </x:c>
      <x:c r="O117" s="25" t="str">
        <x:f>IF(A117="","",IF(K117&lt;&gt;"VALID","BLOCKED",INDEX(EVIDENCE_PACKET!$H$6:$H$205,MATCH(F117,EVIDENCE_PACKET!$A$6:$A$205,0))))</x:f>
      </x:c>
      <x:c r="P117" s="25" t="str">
        <x:f>IF(A117="","",IF(K117&lt;&gt;"VALID","BLOCKED",INDEX(EVIDENCE_PACKET!$H$6:$H$205,MATCH(G117,EVIDENCE_PACKET!$A$6:$A$205,0))))</x:f>
      </x:c>
      <x:c r="Q117" s="25" t="str">
        <x:f>IF(A117="","",IF(K117&lt;&gt;"VALID","BLOCKED",INDEX(EVIDENCE_PACKET!$H$6:$H$205,MATCH(H117,EVIDENCE_PACKET!$A$6:$A$205,0))))</x:f>
      </x:c>
      <x:c r="R117" s="25" t="str">
        <x:f>IF(A117="","",IF(K117&lt;&gt;"VALID","BLOCKED",INDEX(EVIDENCE_PACKET!$H$6:$H$205,MATCH(I117,EVIDENCE_PACKET!$A$6:$A$205,0))))</x:f>
      </x:c>
      <x:c r="S117" s="25" t="str">
        <x:f>IF(A117="","",IF(K117&lt;&gt;"VALID","BLOCKED",IF(W117&lt;&gt;"SOFTWARE",W117,IF(L117&lt;&gt;"READY","UNRESOLVED",IF(X117="NO","EXCLUDE DIRECT",IF(X117="UNKNOWN","UNRESOLVED",IF(X117="ADJACENT","ADJACENT",IF(Y117="NO","EXCLUDE DIRECT",IF(Y117="UNKNOWN","UNRESOLVED",IF(Y117="MATCH","DIRECT COMPETITOR","CONDITIONAL DIRECT"))))))))))</x:f>
      </x:c>
      <x:c r="T117" s="25" t="str">
        <x:f>IF(A117="","",IF(OR(K117&lt;&gt;"VALID",S117="BLOCKED"),"BLOCKED",IF(AND(OR(S117="DIRECT COMPETITOR",S117="CONDITIONAL DIRECT"),COUNTIFS(CONFLICTS!$B$6:$B$205,A117,CONFLICTS!$H$6:$H$205,"YES",CONFLICTS!$I$6:$I$205,"OPEN",CONFLICTS!$R$6:$R$205,"VALID")&gt;0),"UNRESOLVED",IF(S117="UNRESOLVED","UNRESOLVED","READY"))))</x:f>
      </x:c>
      <x:c r="U117" s="25" t="str">
        <x:f>IF(A117="","",IF(S117="DIRECT COMPETITOR","Do not infer superiority, market share, win rate or customer outcomes.",IF(S117="CONDITIONAL DIRECT","Do not present replacement as like-for-like until partial/conflicting adoption dimensions are resolved.",IF(S117="ADJACENT","Do not promote feature/integration overlap into direct competition.",IF(S117="SUBSTITUTE / ALTERNATIVE","Do not force a service/internal route into a software-only matrix.",IF(S117="INTERMEDIARY / DISCOVERY","Do not infer product substitutability from visibility.","Do not promote authority/reference material into the commercial set."))))))</x:f>
      </x:c>
      <x:c r="V117" s="25" t="str">
        <x:f>IF(A117="","","Reopen when buyer, job, stage, implementation, security/procurement, switching, pricing/contract or sales evidence changes materially.")</x:f>
      </x:c>
      <x:c r="W117" s="25" t="str">
        <x:f>IF(A117="","",IF(C117="SOFTWARE PRODUCT","SOFTWARE",IF(C117="MARKETPLACE / INTERMEDIARY","INTERMEDIARY / DISCOVERY",IF(C117="AUTHORITY / STANDARD","AUTHORITY / REFERENCE","SUBSTITUTE / ALTERNATIVE"))))</x:f>
      </x:c>
      <x:c r="X117" s="25" t="str">
        <x:f>IF(A117="","",IF(OR(M117="NO",N117="NO",O117="NO"),"NO",IF(OR(M117="UNKNOWN",N117="UNKNOWN",O117="UNKNOWN"),"UNKNOWN",IF(AND(M117="MATCH",N117="MATCH",O117="MATCH"),"CORE MATCH","ADJACENT"))))</x:f>
      </x:c>
      <x:c r="Y117" s="25" t="str">
        <x:f>IF(A117="","",IF(OR(P117="NO",Q117="NO",R117="NO"),"NO",IF(OR(P117="UNKNOWN",Q117="UNKNOWN",R117="UNKNOWN"),"UNKNOWN",IF(AND(P117="MATCH",Q117="MATCH",R117="MATCH"),"MATCH","PARTIAL"))))</x:f>
      </x:c>
    </x:row>
    <x:row r="118">
      <x:c r="A118" s="21"/>
      <x:c r="B118" s="21"/>
      <x:c r="C118" s="21"/>
      <x:c r="D118" s="21"/>
      <x:c r="E118" s="21"/>
      <x:c r="F118" s="21"/>
      <x:c r="G118" s="21"/>
      <x:c r="H118" s="21"/>
      <x:c r="I118" s="21"/>
      <x:c r="J118" s="21"/>
      <x:c r="K118" s="25" t="str">
        <x:f>IF(A118="","",IF(COUNTIF($A$6:$A$205,A118)&gt;1,"INVALID - DUPLICATE ID",IF(AND(OR(EXACT(C118,"SOFTWARE PRODUCT"),EXACT(C118,"MARKETPLACE / INTERMEDIARY"),EXACT(C118,"CONSULTANCY / SERVICE"),EXACT(C118,"AUTHORITY / STANDARD"),EXACT(C118,"IN-HOUSE / DO NOTHING")),COUNTIFS(EVIDENCE_PACKET!$A$6:$A$205,D118,EVIDENCE_PACKET!$B$6:$B$205,A118,EVIDENCE_PACKET!$C$6:$C$205,"BUYER",EVIDENCE_PACKET!$Q$6:$Q$205,"VALID")=1,COUNTIFS(EVIDENCE_PACKET!$A$6:$A$205,E118,EVIDENCE_PACKET!$B$6:$B$205,A118,EVIDENCE_PACKET!$C$6:$C$205,"MATERIAL JOB",EVIDENCE_PACKET!$Q$6:$Q$205,"VALID")=1,COUNTIFS(EVIDENCE_PACKET!$A$6:$A$205,F118,EVIDENCE_PACKET!$B$6:$B$205,A118,EVIDENCE_PACKET!$C$6:$C$205,"BUYING STAGE",EVIDENCE_PACKET!$Q$6:$Q$205,"VALID")=1,COUNTIFS(EVIDENCE_PACKET!$A$6:$A$205,G118,EVIDENCE_PACKET!$B$6:$B$205,A118,EVIDENCE_PACKET!$C$6:$C$205,"IMPLEMENTATION",EVIDENCE_PACKET!$Q$6:$Q$205,"VALID")=1,COUNTIFS(EVIDENCE_PACKET!$A$6:$A$205,H118,EVIDENCE_PACKET!$B$6:$B$205,A118,EVIDENCE_PACKET!$C$6:$C$205,"SECURITY / PROCUREMENT",EVIDENCE_PACKET!$Q$6:$Q$205,"VALID")=1,COUNTIFS(EVIDENCE_PACKET!$A$6:$A$205,I118,EVIDENCE_PACKET!$B$6:$B$205,A118,EVIDENCE_PACKET!$C$6:$C$205,"SWITCHING / EXIT",EVIDENCE_PACKET!$Q$6:$Q$205,"VALID")=1,COUNTIF(D118:I118,D118)=1,COUNTIF(D118:I118,E118)=1,COUNTIF(D118:I118,F118)=1,COUNTIF(D118:I118,G118)=1,COUNTIF(D118:I118,H118)=1,COUNTIF(D118:I118,I118)=1,J118&lt;&gt;""),"VALID","INVALID - CONTROL / EVIDENCE")))</x:f>
      </x:c>
      <x:c r="L118" s="25" t="str">
        <x:f>IF(A118="","",IF(K118&lt;&gt;"VALID","BLOCKED",IF(AND(INDEX(EVIDENCE_PACKET!$F$6:$F$205,MATCH(D118,EVIDENCE_PACKET!$A$6:$A$205,0))="OBSERVED",INDEX(EVIDENCE_PACKET!$G$6:$G$205,MATCH(D118,EVIDENCE_PACKET!$A$6:$A$205,0))="CURRENT",INDEX(EVIDENCE_PACKET!$F$6:$F$205,MATCH(E118,EVIDENCE_PACKET!$A$6:$A$205,0))="OBSERVED",INDEX(EVIDENCE_PACKET!$G$6:$G$205,MATCH(E118,EVIDENCE_PACKET!$A$6:$A$205,0))="CURRENT",INDEX(EVIDENCE_PACKET!$F$6:$F$205,MATCH(F118,EVIDENCE_PACKET!$A$6:$A$205,0))="OBSERVED",INDEX(EVIDENCE_PACKET!$G$6:$G$205,MATCH(F118,EVIDENCE_PACKET!$A$6:$A$205,0))="CURRENT",INDEX(EVIDENCE_PACKET!$F$6:$F$205,MATCH(G118,EVIDENCE_PACKET!$A$6:$A$205,0))="OBSERVED",INDEX(EVIDENCE_PACKET!$G$6:$G$205,MATCH(G118,EVIDENCE_PACKET!$A$6:$A$205,0))="CURRENT",INDEX(EVIDENCE_PACKET!$F$6:$F$205,MATCH(H118,EVIDENCE_PACKET!$A$6:$A$205,0))="OBSERVED",INDEX(EVIDENCE_PACKET!$G$6:$G$205,MATCH(H118,EVIDENCE_PACKET!$A$6:$A$205,0))="CURRENT",INDEX(EVIDENCE_PACKET!$F$6:$F$205,MATCH(I118,EVIDENCE_PACKET!$A$6:$A$205,0))="OBSERVED",INDEX(EVIDENCE_PACKET!$G$6:$G$205,MATCH(I118,EVIDENCE_PACKET!$A$6:$A$205,0))="CURRENT"),"READY","UNRESOLVED")))</x:f>
      </x:c>
      <x:c r="M118" s="25" t="str">
        <x:f>IF(A118="","",IF(K118&lt;&gt;"VALID","BLOCKED",INDEX(EVIDENCE_PACKET!$H$6:$H$205,MATCH(D118,EVIDENCE_PACKET!$A$6:$A$205,0))))</x:f>
      </x:c>
      <x:c r="N118" s="25" t="str">
        <x:f>IF(A118="","",IF(K118&lt;&gt;"VALID","BLOCKED",INDEX(EVIDENCE_PACKET!$H$6:$H$205,MATCH(E118,EVIDENCE_PACKET!$A$6:$A$205,0))))</x:f>
      </x:c>
      <x:c r="O118" s="25" t="str">
        <x:f>IF(A118="","",IF(K118&lt;&gt;"VALID","BLOCKED",INDEX(EVIDENCE_PACKET!$H$6:$H$205,MATCH(F118,EVIDENCE_PACKET!$A$6:$A$205,0))))</x:f>
      </x:c>
      <x:c r="P118" s="25" t="str">
        <x:f>IF(A118="","",IF(K118&lt;&gt;"VALID","BLOCKED",INDEX(EVIDENCE_PACKET!$H$6:$H$205,MATCH(G118,EVIDENCE_PACKET!$A$6:$A$205,0))))</x:f>
      </x:c>
      <x:c r="Q118" s="25" t="str">
        <x:f>IF(A118="","",IF(K118&lt;&gt;"VALID","BLOCKED",INDEX(EVIDENCE_PACKET!$H$6:$H$205,MATCH(H118,EVIDENCE_PACKET!$A$6:$A$205,0))))</x:f>
      </x:c>
      <x:c r="R118" s="25" t="str">
        <x:f>IF(A118="","",IF(K118&lt;&gt;"VALID","BLOCKED",INDEX(EVIDENCE_PACKET!$H$6:$H$205,MATCH(I118,EVIDENCE_PACKET!$A$6:$A$205,0))))</x:f>
      </x:c>
      <x:c r="S118" s="25" t="str">
        <x:f>IF(A118="","",IF(K118&lt;&gt;"VALID","BLOCKED",IF(W118&lt;&gt;"SOFTWARE",W118,IF(L118&lt;&gt;"READY","UNRESOLVED",IF(X118="NO","EXCLUDE DIRECT",IF(X118="UNKNOWN","UNRESOLVED",IF(X118="ADJACENT","ADJACENT",IF(Y118="NO","EXCLUDE DIRECT",IF(Y118="UNKNOWN","UNRESOLVED",IF(Y118="MATCH","DIRECT COMPETITOR","CONDITIONAL DIRECT"))))))))))</x:f>
      </x:c>
      <x:c r="T118" s="25" t="str">
        <x:f>IF(A118="","",IF(OR(K118&lt;&gt;"VALID",S118="BLOCKED"),"BLOCKED",IF(AND(OR(S118="DIRECT COMPETITOR",S118="CONDITIONAL DIRECT"),COUNTIFS(CONFLICTS!$B$6:$B$205,A118,CONFLICTS!$H$6:$H$205,"YES",CONFLICTS!$I$6:$I$205,"OPEN",CONFLICTS!$R$6:$R$205,"VALID")&gt;0),"UNRESOLVED",IF(S118="UNRESOLVED","UNRESOLVED","READY"))))</x:f>
      </x:c>
      <x:c r="U118" s="25" t="str">
        <x:f>IF(A118="","",IF(S118="DIRECT COMPETITOR","Do not infer superiority, market share, win rate or customer outcomes.",IF(S118="CONDITIONAL DIRECT","Do not present replacement as like-for-like until partial/conflicting adoption dimensions are resolved.",IF(S118="ADJACENT","Do not promote feature/integration overlap into direct competition.",IF(S118="SUBSTITUTE / ALTERNATIVE","Do not force a service/internal route into a software-only matrix.",IF(S118="INTERMEDIARY / DISCOVERY","Do not infer product substitutability from visibility.","Do not promote authority/reference material into the commercial set."))))))</x:f>
      </x:c>
      <x:c r="V118" s="25" t="str">
        <x:f>IF(A118="","","Reopen when buyer, job, stage, implementation, security/procurement, switching, pricing/contract or sales evidence changes materially.")</x:f>
      </x:c>
      <x:c r="W118" s="25" t="str">
        <x:f>IF(A118="","",IF(C118="SOFTWARE PRODUCT","SOFTWARE",IF(C118="MARKETPLACE / INTERMEDIARY","INTERMEDIARY / DISCOVERY",IF(C118="AUTHORITY / STANDARD","AUTHORITY / REFERENCE","SUBSTITUTE / ALTERNATIVE"))))</x:f>
      </x:c>
      <x:c r="X118" s="25" t="str">
        <x:f>IF(A118="","",IF(OR(M118="NO",N118="NO",O118="NO"),"NO",IF(OR(M118="UNKNOWN",N118="UNKNOWN",O118="UNKNOWN"),"UNKNOWN",IF(AND(M118="MATCH",N118="MATCH",O118="MATCH"),"CORE MATCH","ADJACENT"))))</x:f>
      </x:c>
      <x:c r="Y118" s="25" t="str">
        <x:f>IF(A118="","",IF(OR(P118="NO",Q118="NO",R118="NO"),"NO",IF(OR(P118="UNKNOWN",Q118="UNKNOWN",R118="UNKNOWN"),"UNKNOWN",IF(AND(P118="MATCH",Q118="MATCH",R118="MATCH"),"MATCH","PARTIAL"))))</x:f>
      </x:c>
    </x:row>
    <x:row r="119">
      <x:c r="A119" s="21"/>
      <x:c r="B119" s="21"/>
      <x:c r="C119" s="21"/>
      <x:c r="D119" s="21"/>
      <x:c r="E119" s="21"/>
      <x:c r="F119" s="21"/>
      <x:c r="G119" s="21"/>
      <x:c r="H119" s="21"/>
      <x:c r="I119" s="21"/>
      <x:c r="J119" s="21"/>
      <x:c r="K119" s="25" t="str">
        <x:f>IF(A119="","",IF(COUNTIF($A$6:$A$205,A119)&gt;1,"INVALID - DUPLICATE ID",IF(AND(OR(EXACT(C119,"SOFTWARE PRODUCT"),EXACT(C119,"MARKETPLACE / INTERMEDIARY"),EXACT(C119,"CONSULTANCY / SERVICE"),EXACT(C119,"AUTHORITY / STANDARD"),EXACT(C119,"IN-HOUSE / DO NOTHING")),COUNTIFS(EVIDENCE_PACKET!$A$6:$A$205,D119,EVIDENCE_PACKET!$B$6:$B$205,A119,EVIDENCE_PACKET!$C$6:$C$205,"BUYER",EVIDENCE_PACKET!$Q$6:$Q$205,"VALID")=1,COUNTIFS(EVIDENCE_PACKET!$A$6:$A$205,E119,EVIDENCE_PACKET!$B$6:$B$205,A119,EVIDENCE_PACKET!$C$6:$C$205,"MATERIAL JOB",EVIDENCE_PACKET!$Q$6:$Q$205,"VALID")=1,COUNTIFS(EVIDENCE_PACKET!$A$6:$A$205,F119,EVIDENCE_PACKET!$B$6:$B$205,A119,EVIDENCE_PACKET!$C$6:$C$205,"BUYING STAGE",EVIDENCE_PACKET!$Q$6:$Q$205,"VALID")=1,COUNTIFS(EVIDENCE_PACKET!$A$6:$A$205,G119,EVIDENCE_PACKET!$B$6:$B$205,A119,EVIDENCE_PACKET!$C$6:$C$205,"IMPLEMENTATION",EVIDENCE_PACKET!$Q$6:$Q$205,"VALID")=1,COUNTIFS(EVIDENCE_PACKET!$A$6:$A$205,H119,EVIDENCE_PACKET!$B$6:$B$205,A119,EVIDENCE_PACKET!$C$6:$C$205,"SECURITY / PROCUREMENT",EVIDENCE_PACKET!$Q$6:$Q$205,"VALID")=1,COUNTIFS(EVIDENCE_PACKET!$A$6:$A$205,I119,EVIDENCE_PACKET!$B$6:$B$205,A119,EVIDENCE_PACKET!$C$6:$C$205,"SWITCHING / EXIT",EVIDENCE_PACKET!$Q$6:$Q$205,"VALID")=1,COUNTIF(D119:I119,D119)=1,COUNTIF(D119:I119,E119)=1,COUNTIF(D119:I119,F119)=1,COUNTIF(D119:I119,G119)=1,COUNTIF(D119:I119,H119)=1,COUNTIF(D119:I119,I119)=1,J119&lt;&gt;""),"VALID","INVALID - CONTROL / EVIDENCE")))</x:f>
      </x:c>
      <x:c r="L119" s="25" t="str">
        <x:f>IF(A119="","",IF(K119&lt;&gt;"VALID","BLOCKED",IF(AND(INDEX(EVIDENCE_PACKET!$F$6:$F$205,MATCH(D119,EVIDENCE_PACKET!$A$6:$A$205,0))="OBSERVED",INDEX(EVIDENCE_PACKET!$G$6:$G$205,MATCH(D119,EVIDENCE_PACKET!$A$6:$A$205,0))="CURRENT",INDEX(EVIDENCE_PACKET!$F$6:$F$205,MATCH(E119,EVIDENCE_PACKET!$A$6:$A$205,0))="OBSERVED",INDEX(EVIDENCE_PACKET!$G$6:$G$205,MATCH(E119,EVIDENCE_PACKET!$A$6:$A$205,0))="CURRENT",INDEX(EVIDENCE_PACKET!$F$6:$F$205,MATCH(F119,EVIDENCE_PACKET!$A$6:$A$205,0))="OBSERVED",INDEX(EVIDENCE_PACKET!$G$6:$G$205,MATCH(F119,EVIDENCE_PACKET!$A$6:$A$205,0))="CURRENT",INDEX(EVIDENCE_PACKET!$F$6:$F$205,MATCH(G119,EVIDENCE_PACKET!$A$6:$A$205,0))="OBSERVED",INDEX(EVIDENCE_PACKET!$G$6:$G$205,MATCH(G119,EVIDENCE_PACKET!$A$6:$A$205,0))="CURRENT",INDEX(EVIDENCE_PACKET!$F$6:$F$205,MATCH(H119,EVIDENCE_PACKET!$A$6:$A$205,0))="OBSERVED",INDEX(EVIDENCE_PACKET!$G$6:$G$205,MATCH(H119,EVIDENCE_PACKET!$A$6:$A$205,0))="CURRENT",INDEX(EVIDENCE_PACKET!$F$6:$F$205,MATCH(I119,EVIDENCE_PACKET!$A$6:$A$205,0))="OBSERVED",INDEX(EVIDENCE_PACKET!$G$6:$G$205,MATCH(I119,EVIDENCE_PACKET!$A$6:$A$205,0))="CURRENT"),"READY","UNRESOLVED")))</x:f>
      </x:c>
      <x:c r="M119" s="25" t="str">
        <x:f>IF(A119="","",IF(K119&lt;&gt;"VALID","BLOCKED",INDEX(EVIDENCE_PACKET!$H$6:$H$205,MATCH(D119,EVIDENCE_PACKET!$A$6:$A$205,0))))</x:f>
      </x:c>
      <x:c r="N119" s="25" t="str">
        <x:f>IF(A119="","",IF(K119&lt;&gt;"VALID","BLOCKED",INDEX(EVIDENCE_PACKET!$H$6:$H$205,MATCH(E119,EVIDENCE_PACKET!$A$6:$A$205,0))))</x:f>
      </x:c>
      <x:c r="O119" s="25" t="str">
        <x:f>IF(A119="","",IF(K119&lt;&gt;"VALID","BLOCKED",INDEX(EVIDENCE_PACKET!$H$6:$H$205,MATCH(F119,EVIDENCE_PACKET!$A$6:$A$205,0))))</x:f>
      </x:c>
      <x:c r="P119" s="25" t="str">
        <x:f>IF(A119="","",IF(K119&lt;&gt;"VALID","BLOCKED",INDEX(EVIDENCE_PACKET!$H$6:$H$205,MATCH(G119,EVIDENCE_PACKET!$A$6:$A$205,0))))</x:f>
      </x:c>
      <x:c r="Q119" s="25" t="str">
        <x:f>IF(A119="","",IF(K119&lt;&gt;"VALID","BLOCKED",INDEX(EVIDENCE_PACKET!$H$6:$H$205,MATCH(H119,EVIDENCE_PACKET!$A$6:$A$205,0))))</x:f>
      </x:c>
      <x:c r="R119" s="25" t="str">
        <x:f>IF(A119="","",IF(K119&lt;&gt;"VALID","BLOCKED",INDEX(EVIDENCE_PACKET!$H$6:$H$205,MATCH(I119,EVIDENCE_PACKET!$A$6:$A$205,0))))</x:f>
      </x:c>
      <x:c r="S119" s="25" t="str">
        <x:f>IF(A119="","",IF(K119&lt;&gt;"VALID","BLOCKED",IF(W119&lt;&gt;"SOFTWARE",W119,IF(L119&lt;&gt;"READY","UNRESOLVED",IF(X119="NO","EXCLUDE DIRECT",IF(X119="UNKNOWN","UNRESOLVED",IF(X119="ADJACENT","ADJACENT",IF(Y119="NO","EXCLUDE DIRECT",IF(Y119="UNKNOWN","UNRESOLVED",IF(Y119="MATCH","DIRECT COMPETITOR","CONDITIONAL DIRECT"))))))))))</x:f>
      </x:c>
      <x:c r="T119" s="25" t="str">
        <x:f>IF(A119="","",IF(OR(K119&lt;&gt;"VALID",S119="BLOCKED"),"BLOCKED",IF(AND(OR(S119="DIRECT COMPETITOR",S119="CONDITIONAL DIRECT"),COUNTIFS(CONFLICTS!$B$6:$B$205,A119,CONFLICTS!$H$6:$H$205,"YES",CONFLICTS!$I$6:$I$205,"OPEN",CONFLICTS!$R$6:$R$205,"VALID")&gt;0),"UNRESOLVED",IF(S119="UNRESOLVED","UNRESOLVED","READY"))))</x:f>
      </x:c>
      <x:c r="U119" s="25" t="str">
        <x:f>IF(A119="","",IF(S119="DIRECT COMPETITOR","Do not infer superiority, market share, win rate or customer outcomes.",IF(S119="CONDITIONAL DIRECT","Do not present replacement as like-for-like until partial/conflicting adoption dimensions are resolved.",IF(S119="ADJACENT","Do not promote feature/integration overlap into direct competition.",IF(S119="SUBSTITUTE / ALTERNATIVE","Do not force a service/internal route into a software-only matrix.",IF(S119="INTERMEDIARY / DISCOVERY","Do not infer product substitutability from visibility.","Do not promote authority/reference material into the commercial set."))))))</x:f>
      </x:c>
      <x:c r="V119" s="25" t="str">
        <x:f>IF(A119="","","Reopen when buyer, job, stage, implementation, security/procurement, switching, pricing/contract or sales evidence changes materially.")</x:f>
      </x:c>
      <x:c r="W119" s="25" t="str">
        <x:f>IF(A119="","",IF(C119="SOFTWARE PRODUCT","SOFTWARE",IF(C119="MARKETPLACE / INTERMEDIARY","INTERMEDIARY / DISCOVERY",IF(C119="AUTHORITY / STANDARD","AUTHORITY / REFERENCE","SUBSTITUTE / ALTERNATIVE"))))</x:f>
      </x:c>
      <x:c r="X119" s="25" t="str">
        <x:f>IF(A119="","",IF(OR(M119="NO",N119="NO",O119="NO"),"NO",IF(OR(M119="UNKNOWN",N119="UNKNOWN",O119="UNKNOWN"),"UNKNOWN",IF(AND(M119="MATCH",N119="MATCH",O119="MATCH"),"CORE MATCH","ADJACENT"))))</x:f>
      </x:c>
      <x:c r="Y119" s="25" t="str">
        <x:f>IF(A119="","",IF(OR(P119="NO",Q119="NO",R119="NO"),"NO",IF(OR(P119="UNKNOWN",Q119="UNKNOWN",R119="UNKNOWN"),"UNKNOWN",IF(AND(P119="MATCH",Q119="MATCH",R119="MATCH"),"MATCH","PARTIAL"))))</x:f>
      </x:c>
    </x:row>
    <x:row r="120">
      <x:c r="A120" s="21"/>
      <x:c r="B120" s="21"/>
      <x:c r="C120" s="21"/>
      <x:c r="D120" s="21"/>
      <x:c r="E120" s="21"/>
      <x:c r="F120" s="21"/>
      <x:c r="G120" s="21"/>
      <x:c r="H120" s="21"/>
      <x:c r="I120" s="21"/>
      <x:c r="J120" s="21"/>
      <x:c r="K120" s="25" t="str">
        <x:f>IF(A120="","",IF(COUNTIF($A$6:$A$205,A120)&gt;1,"INVALID - DUPLICATE ID",IF(AND(OR(EXACT(C120,"SOFTWARE PRODUCT"),EXACT(C120,"MARKETPLACE / INTERMEDIARY"),EXACT(C120,"CONSULTANCY / SERVICE"),EXACT(C120,"AUTHORITY / STANDARD"),EXACT(C120,"IN-HOUSE / DO NOTHING")),COUNTIFS(EVIDENCE_PACKET!$A$6:$A$205,D120,EVIDENCE_PACKET!$B$6:$B$205,A120,EVIDENCE_PACKET!$C$6:$C$205,"BUYER",EVIDENCE_PACKET!$Q$6:$Q$205,"VALID")=1,COUNTIFS(EVIDENCE_PACKET!$A$6:$A$205,E120,EVIDENCE_PACKET!$B$6:$B$205,A120,EVIDENCE_PACKET!$C$6:$C$205,"MATERIAL JOB",EVIDENCE_PACKET!$Q$6:$Q$205,"VALID")=1,COUNTIFS(EVIDENCE_PACKET!$A$6:$A$205,F120,EVIDENCE_PACKET!$B$6:$B$205,A120,EVIDENCE_PACKET!$C$6:$C$205,"BUYING STAGE",EVIDENCE_PACKET!$Q$6:$Q$205,"VALID")=1,COUNTIFS(EVIDENCE_PACKET!$A$6:$A$205,G120,EVIDENCE_PACKET!$B$6:$B$205,A120,EVIDENCE_PACKET!$C$6:$C$205,"IMPLEMENTATION",EVIDENCE_PACKET!$Q$6:$Q$205,"VALID")=1,COUNTIFS(EVIDENCE_PACKET!$A$6:$A$205,H120,EVIDENCE_PACKET!$B$6:$B$205,A120,EVIDENCE_PACKET!$C$6:$C$205,"SECURITY / PROCUREMENT",EVIDENCE_PACKET!$Q$6:$Q$205,"VALID")=1,COUNTIFS(EVIDENCE_PACKET!$A$6:$A$205,I120,EVIDENCE_PACKET!$B$6:$B$205,A120,EVIDENCE_PACKET!$C$6:$C$205,"SWITCHING / EXIT",EVIDENCE_PACKET!$Q$6:$Q$205,"VALID")=1,COUNTIF(D120:I120,D120)=1,COUNTIF(D120:I120,E120)=1,COUNTIF(D120:I120,F120)=1,COUNTIF(D120:I120,G120)=1,COUNTIF(D120:I120,H120)=1,COUNTIF(D120:I120,I120)=1,J120&lt;&gt;""),"VALID","INVALID - CONTROL / EVIDENCE")))</x:f>
      </x:c>
      <x:c r="L120" s="25" t="str">
        <x:f>IF(A120="","",IF(K120&lt;&gt;"VALID","BLOCKED",IF(AND(INDEX(EVIDENCE_PACKET!$F$6:$F$205,MATCH(D120,EVIDENCE_PACKET!$A$6:$A$205,0))="OBSERVED",INDEX(EVIDENCE_PACKET!$G$6:$G$205,MATCH(D120,EVIDENCE_PACKET!$A$6:$A$205,0))="CURRENT",INDEX(EVIDENCE_PACKET!$F$6:$F$205,MATCH(E120,EVIDENCE_PACKET!$A$6:$A$205,0))="OBSERVED",INDEX(EVIDENCE_PACKET!$G$6:$G$205,MATCH(E120,EVIDENCE_PACKET!$A$6:$A$205,0))="CURRENT",INDEX(EVIDENCE_PACKET!$F$6:$F$205,MATCH(F120,EVIDENCE_PACKET!$A$6:$A$205,0))="OBSERVED",INDEX(EVIDENCE_PACKET!$G$6:$G$205,MATCH(F120,EVIDENCE_PACKET!$A$6:$A$205,0))="CURRENT",INDEX(EVIDENCE_PACKET!$F$6:$F$205,MATCH(G120,EVIDENCE_PACKET!$A$6:$A$205,0))="OBSERVED",INDEX(EVIDENCE_PACKET!$G$6:$G$205,MATCH(G120,EVIDENCE_PACKET!$A$6:$A$205,0))="CURRENT",INDEX(EVIDENCE_PACKET!$F$6:$F$205,MATCH(H120,EVIDENCE_PACKET!$A$6:$A$205,0))="OBSERVED",INDEX(EVIDENCE_PACKET!$G$6:$G$205,MATCH(H120,EVIDENCE_PACKET!$A$6:$A$205,0))="CURRENT",INDEX(EVIDENCE_PACKET!$F$6:$F$205,MATCH(I120,EVIDENCE_PACKET!$A$6:$A$205,0))="OBSERVED",INDEX(EVIDENCE_PACKET!$G$6:$G$205,MATCH(I120,EVIDENCE_PACKET!$A$6:$A$205,0))="CURRENT"),"READY","UNRESOLVED")))</x:f>
      </x:c>
      <x:c r="M120" s="25" t="str">
        <x:f>IF(A120="","",IF(K120&lt;&gt;"VALID","BLOCKED",INDEX(EVIDENCE_PACKET!$H$6:$H$205,MATCH(D120,EVIDENCE_PACKET!$A$6:$A$205,0))))</x:f>
      </x:c>
      <x:c r="N120" s="25" t="str">
        <x:f>IF(A120="","",IF(K120&lt;&gt;"VALID","BLOCKED",INDEX(EVIDENCE_PACKET!$H$6:$H$205,MATCH(E120,EVIDENCE_PACKET!$A$6:$A$205,0))))</x:f>
      </x:c>
      <x:c r="O120" s="25" t="str">
        <x:f>IF(A120="","",IF(K120&lt;&gt;"VALID","BLOCKED",INDEX(EVIDENCE_PACKET!$H$6:$H$205,MATCH(F120,EVIDENCE_PACKET!$A$6:$A$205,0))))</x:f>
      </x:c>
      <x:c r="P120" s="25" t="str">
        <x:f>IF(A120="","",IF(K120&lt;&gt;"VALID","BLOCKED",INDEX(EVIDENCE_PACKET!$H$6:$H$205,MATCH(G120,EVIDENCE_PACKET!$A$6:$A$205,0))))</x:f>
      </x:c>
      <x:c r="Q120" s="25" t="str">
        <x:f>IF(A120="","",IF(K120&lt;&gt;"VALID","BLOCKED",INDEX(EVIDENCE_PACKET!$H$6:$H$205,MATCH(H120,EVIDENCE_PACKET!$A$6:$A$205,0))))</x:f>
      </x:c>
      <x:c r="R120" s="25" t="str">
        <x:f>IF(A120="","",IF(K120&lt;&gt;"VALID","BLOCKED",INDEX(EVIDENCE_PACKET!$H$6:$H$205,MATCH(I120,EVIDENCE_PACKET!$A$6:$A$205,0))))</x:f>
      </x:c>
      <x:c r="S120" s="25" t="str">
        <x:f>IF(A120="","",IF(K120&lt;&gt;"VALID","BLOCKED",IF(W120&lt;&gt;"SOFTWARE",W120,IF(L120&lt;&gt;"READY","UNRESOLVED",IF(X120="NO","EXCLUDE DIRECT",IF(X120="UNKNOWN","UNRESOLVED",IF(X120="ADJACENT","ADJACENT",IF(Y120="NO","EXCLUDE DIRECT",IF(Y120="UNKNOWN","UNRESOLVED",IF(Y120="MATCH","DIRECT COMPETITOR","CONDITIONAL DIRECT"))))))))))</x:f>
      </x:c>
      <x:c r="T120" s="25" t="str">
        <x:f>IF(A120="","",IF(OR(K120&lt;&gt;"VALID",S120="BLOCKED"),"BLOCKED",IF(AND(OR(S120="DIRECT COMPETITOR",S120="CONDITIONAL DIRECT"),COUNTIFS(CONFLICTS!$B$6:$B$205,A120,CONFLICTS!$H$6:$H$205,"YES",CONFLICTS!$I$6:$I$205,"OPEN",CONFLICTS!$R$6:$R$205,"VALID")&gt;0),"UNRESOLVED",IF(S120="UNRESOLVED","UNRESOLVED","READY"))))</x:f>
      </x:c>
      <x:c r="U120" s="25" t="str">
        <x:f>IF(A120="","",IF(S120="DIRECT COMPETITOR","Do not infer superiority, market share, win rate or customer outcomes.",IF(S120="CONDITIONAL DIRECT","Do not present replacement as like-for-like until partial/conflicting adoption dimensions are resolved.",IF(S120="ADJACENT","Do not promote feature/integration overlap into direct competition.",IF(S120="SUBSTITUTE / ALTERNATIVE","Do not force a service/internal route into a software-only matrix.",IF(S120="INTERMEDIARY / DISCOVERY","Do not infer product substitutability from visibility.","Do not promote authority/reference material into the commercial set."))))))</x:f>
      </x:c>
      <x:c r="V120" s="25" t="str">
        <x:f>IF(A120="","","Reopen when buyer, job, stage, implementation, security/procurement, switching, pricing/contract or sales evidence changes materially.")</x:f>
      </x:c>
      <x:c r="W120" s="25" t="str">
        <x:f>IF(A120="","",IF(C120="SOFTWARE PRODUCT","SOFTWARE",IF(C120="MARKETPLACE / INTERMEDIARY","INTERMEDIARY / DISCOVERY",IF(C120="AUTHORITY / STANDARD","AUTHORITY / REFERENCE","SUBSTITUTE / ALTERNATIVE"))))</x:f>
      </x:c>
      <x:c r="X120" s="25" t="str">
        <x:f>IF(A120="","",IF(OR(M120="NO",N120="NO",O120="NO"),"NO",IF(OR(M120="UNKNOWN",N120="UNKNOWN",O120="UNKNOWN"),"UNKNOWN",IF(AND(M120="MATCH",N120="MATCH",O120="MATCH"),"CORE MATCH","ADJACENT"))))</x:f>
      </x:c>
      <x:c r="Y120" s="25" t="str">
        <x:f>IF(A120="","",IF(OR(P120="NO",Q120="NO",R120="NO"),"NO",IF(OR(P120="UNKNOWN",Q120="UNKNOWN",R120="UNKNOWN"),"UNKNOWN",IF(AND(P120="MATCH",Q120="MATCH",R120="MATCH"),"MATCH","PARTIAL"))))</x:f>
      </x:c>
    </x:row>
    <x:row r="121">
      <x:c r="A121" s="21"/>
      <x:c r="B121" s="21"/>
      <x:c r="C121" s="21"/>
      <x:c r="D121" s="21"/>
      <x:c r="E121" s="21"/>
      <x:c r="F121" s="21"/>
      <x:c r="G121" s="21"/>
      <x:c r="H121" s="21"/>
      <x:c r="I121" s="21"/>
      <x:c r="J121" s="21"/>
      <x:c r="K121" s="25" t="str">
        <x:f>IF(A121="","",IF(COUNTIF($A$6:$A$205,A121)&gt;1,"INVALID - DUPLICATE ID",IF(AND(OR(EXACT(C121,"SOFTWARE PRODUCT"),EXACT(C121,"MARKETPLACE / INTERMEDIARY"),EXACT(C121,"CONSULTANCY / SERVICE"),EXACT(C121,"AUTHORITY / STANDARD"),EXACT(C121,"IN-HOUSE / DO NOTHING")),COUNTIFS(EVIDENCE_PACKET!$A$6:$A$205,D121,EVIDENCE_PACKET!$B$6:$B$205,A121,EVIDENCE_PACKET!$C$6:$C$205,"BUYER",EVIDENCE_PACKET!$Q$6:$Q$205,"VALID")=1,COUNTIFS(EVIDENCE_PACKET!$A$6:$A$205,E121,EVIDENCE_PACKET!$B$6:$B$205,A121,EVIDENCE_PACKET!$C$6:$C$205,"MATERIAL JOB",EVIDENCE_PACKET!$Q$6:$Q$205,"VALID")=1,COUNTIFS(EVIDENCE_PACKET!$A$6:$A$205,F121,EVIDENCE_PACKET!$B$6:$B$205,A121,EVIDENCE_PACKET!$C$6:$C$205,"BUYING STAGE",EVIDENCE_PACKET!$Q$6:$Q$205,"VALID")=1,COUNTIFS(EVIDENCE_PACKET!$A$6:$A$205,G121,EVIDENCE_PACKET!$B$6:$B$205,A121,EVIDENCE_PACKET!$C$6:$C$205,"IMPLEMENTATION",EVIDENCE_PACKET!$Q$6:$Q$205,"VALID")=1,COUNTIFS(EVIDENCE_PACKET!$A$6:$A$205,H121,EVIDENCE_PACKET!$B$6:$B$205,A121,EVIDENCE_PACKET!$C$6:$C$205,"SECURITY / PROCUREMENT",EVIDENCE_PACKET!$Q$6:$Q$205,"VALID")=1,COUNTIFS(EVIDENCE_PACKET!$A$6:$A$205,I121,EVIDENCE_PACKET!$B$6:$B$205,A121,EVIDENCE_PACKET!$C$6:$C$205,"SWITCHING / EXIT",EVIDENCE_PACKET!$Q$6:$Q$205,"VALID")=1,COUNTIF(D121:I121,D121)=1,COUNTIF(D121:I121,E121)=1,COUNTIF(D121:I121,F121)=1,COUNTIF(D121:I121,G121)=1,COUNTIF(D121:I121,H121)=1,COUNTIF(D121:I121,I121)=1,J121&lt;&gt;""),"VALID","INVALID - CONTROL / EVIDENCE")))</x:f>
      </x:c>
      <x:c r="L121" s="25" t="str">
        <x:f>IF(A121="","",IF(K121&lt;&gt;"VALID","BLOCKED",IF(AND(INDEX(EVIDENCE_PACKET!$F$6:$F$205,MATCH(D121,EVIDENCE_PACKET!$A$6:$A$205,0))="OBSERVED",INDEX(EVIDENCE_PACKET!$G$6:$G$205,MATCH(D121,EVIDENCE_PACKET!$A$6:$A$205,0))="CURRENT",INDEX(EVIDENCE_PACKET!$F$6:$F$205,MATCH(E121,EVIDENCE_PACKET!$A$6:$A$205,0))="OBSERVED",INDEX(EVIDENCE_PACKET!$G$6:$G$205,MATCH(E121,EVIDENCE_PACKET!$A$6:$A$205,0))="CURRENT",INDEX(EVIDENCE_PACKET!$F$6:$F$205,MATCH(F121,EVIDENCE_PACKET!$A$6:$A$205,0))="OBSERVED",INDEX(EVIDENCE_PACKET!$G$6:$G$205,MATCH(F121,EVIDENCE_PACKET!$A$6:$A$205,0))="CURRENT",INDEX(EVIDENCE_PACKET!$F$6:$F$205,MATCH(G121,EVIDENCE_PACKET!$A$6:$A$205,0))="OBSERVED",INDEX(EVIDENCE_PACKET!$G$6:$G$205,MATCH(G121,EVIDENCE_PACKET!$A$6:$A$205,0))="CURRENT",INDEX(EVIDENCE_PACKET!$F$6:$F$205,MATCH(H121,EVIDENCE_PACKET!$A$6:$A$205,0))="OBSERVED",INDEX(EVIDENCE_PACKET!$G$6:$G$205,MATCH(H121,EVIDENCE_PACKET!$A$6:$A$205,0))="CURRENT",INDEX(EVIDENCE_PACKET!$F$6:$F$205,MATCH(I121,EVIDENCE_PACKET!$A$6:$A$205,0))="OBSERVED",INDEX(EVIDENCE_PACKET!$G$6:$G$205,MATCH(I121,EVIDENCE_PACKET!$A$6:$A$205,0))="CURRENT"),"READY","UNRESOLVED")))</x:f>
      </x:c>
      <x:c r="M121" s="25" t="str">
        <x:f>IF(A121="","",IF(K121&lt;&gt;"VALID","BLOCKED",INDEX(EVIDENCE_PACKET!$H$6:$H$205,MATCH(D121,EVIDENCE_PACKET!$A$6:$A$205,0))))</x:f>
      </x:c>
      <x:c r="N121" s="25" t="str">
        <x:f>IF(A121="","",IF(K121&lt;&gt;"VALID","BLOCKED",INDEX(EVIDENCE_PACKET!$H$6:$H$205,MATCH(E121,EVIDENCE_PACKET!$A$6:$A$205,0))))</x:f>
      </x:c>
      <x:c r="O121" s="25" t="str">
        <x:f>IF(A121="","",IF(K121&lt;&gt;"VALID","BLOCKED",INDEX(EVIDENCE_PACKET!$H$6:$H$205,MATCH(F121,EVIDENCE_PACKET!$A$6:$A$205,0))))</x:f>
      </x:c>
      <x:c r="P121" s="25" t="str">
        <x:f>IF(A121="","",IF(K121&lt;&gt;"VALID","BLOCKED",INDEX(EVIDENCE_PACKET!$H$6:$H$205,MATCH(G121,EVIDENCE_PACKET!$A$6:$A$205,0))))</x:f>
      </x:c>
      <x:c r="Q121" s="25" t="str">
        <x:f>IF(A121="","",IF(K121&lt;&gt;"VALID","BLOCKED",INDEX(EVIDENCE_PACKET!$H$6:$H$205,MATCH(H121,EVIDENCE_PACKET!$A$6:$A$205,0))))</x:f>
      </x:c>
      <x:c r="R121" s="25" t="str">
        <x:f>IF(A121="","",IF(K121&lt;&gt;"VALID","BLOCKED",INDEX(EVIDENCE_PACKET!$H$6:$H$205,MATCH(I121,EVIDENCE_PACKET!$A$6:$A$205,0))))</x:f>
      </x:c>
      <x:c r="S121" s="25" t="str">
        <x:f>IF(A121="","",IF(K121&lt;&gt;"VALID","BLOCKED",IF(W121&lt;&gt;"SOFTWARE",W121,IF(L121&lt;&gt;"READY","UNRESOLVED",IF(X121="NO","EXCLUDE DIRECT",IF(X121="UNKNOWN","UNRESOLVED",IF(X121="ADJACENT","ADJACENT",IF(Y121="NO","EXCLUDE DIRECT",IF(Y121="UNKNOWN","UNRESOLVED",IF(Y121="MATCH","DIRECT COMPETITOR","CONDITIONAL DIRECT"))))))))))</x:f>
      </x:c>
      <x:c r="T121" s="25" t="str">
        <x:f>IF(A121="","",IF(OR(K121&lt;&gt;"VALID",S121="BLOCKED"),"BLOCKED",IF(AND(OR(S121="DIRECT COMPETITOR",S121="CONDITIONAL DIRECT"),COUNTIFS(CONFLICTS!$B$6:$B$205,A121,CONFLICTS!$H$6:$H$205,"YES",CONFLICTS!$I$6:$I$205,"OPEN",CONFLICTS!$R$6:$R$205,"VALID")&gt;0),"UNRESOLVED",IF(S121="UNRESOLVED","UNRESOLVED","READY"))))</x:f>
      </x:c>
      <x:c r="U121" s="25" t="str">
        <x:f>IF(A121="","",IF(S121="DIRECT COMPETITOR","Do not infer superiority, market share, win rate or customer outcomes.",IF(S121="CONDITIONAL DIRECT","Do not present replacement as like-for-like until partial/conflicting adoption dimensions are resolved.",IF(S121="ADJACENT","Do not promote feature/integration overlap into direct competition.",IF(S121="SUBSTITUTE / ALTERNATIVE","Do not force a service/internal route into a software-only matrix.",IF(S121="INTERMEDIARY / DISCOVERY","Do not infer product substitutability from visibility.","Do not promote authority/reference material into the commercial set."))))))</x:f>
      </x:c>
      <x:c r="V121" s="25" t="str">
        <x:f>IF(A121="","","Reopen when buyer, job, stage, implementation, security/procurement, switching, pricing/contract or sales evidence changes materially.")</x:f>
      </x:c>
      <x:c r="W121" s="25" t="str">
        <x:f>IF(A121="","",IF(C121="SOFTWARE PRODUCT","SOFTWARE",IF(C121="MARKETPLACE / INTERMEDIARY","INTERMEDIARY / DISCOVERY",IF(C121="AUTHORITY / STANDARD","AUTHORITY / REFERENCE","SUBSTITUTE / ALTERNATIVE"))))</x:f>
      </x:c>
      <x:c r="X121" s="25" t="str">
        <x:f>IF(A121="","",IF(OR(M121="NO",N121="NO",O121="NO"),"NO",IF(OR(M121="UNKNOWN",N121="UNKNOWN",O121="UNKNOWN"),"UNKNOWN",IF(AND(M121="MATCH",N121="MATCH",O121="MATCH"),"CORE MATCH","ADJACENT"))))</x:f>
      </x:c>
      <x:c r="Y121" s="25" t="str">
        <x:f>IF(A121="","",IF(OR(P121="NO",Q121="NO",R121="NO"),"NO",IF(OR(P121="UNKNOWN",Q121="UNKNOWN",R121="UNKNOWN"),"UNKNOWN",IF(AND(P121="MATCH",Q121="MATCH",R121="MATCH"),"MATCH","PARTIAL"))))</x:f>
      </x:c>
    </x:row>
    <x:row r="122">
      <x:c r="A122" s="21"/>
      <x:c r="B122" s="21"/>
      <x:c r="C122" s="21"/>
      <x:c r="D122" s="21"/>
      <x:c r="E122" s="21"/>
      <x:c r="F122" s="21"/>
      <x:c r="G122" s="21"/>
      <x:c r="H122" s="21"/>
      <x:c r="I122" s="21"/>
      <x:c r="J122" s="21"/>
      <x:c r="K122" s="25" t="str">
        <x:f>IF(A122="","",IF(COUNTIF($A$6:$A$205,A122)&gt;1,"INVALID - DUPLICATE ID",IF(AND(OR(EXACT(C122,"SOFTWARE PRODUCT"),EXACT(C122,"MARKETPLACE / INTERMEDIARY"),EXACT(C122,"CONSULTANCY / SERVICE"),EXACT(C122,"AUTHORITY / STANDARD"),EXACT(C122,"IN-HOUSE / DO NOTHING")),COUNTIFS(EVIDENCE_PACKET!$A$6:$A$205,D122,EVIDENCE_PACKET!$B$6:$B$205,A122,EVIDENCE_PACKET!$C$6:$C$205,"BUYER",EVIDENCE_PACKET!$Q$6:$Q$205,"VALID")=1,COUNTIFS(EVIDENCE_PACKET!$A$6:$A$205,E122,EVIDENCE_PACKET!$B$6:$B$205,A122,EVIDENCE_PACKET!$C$6:$C$205,"MATERIAL JOB",EVIDENCE_PACKET!$Q$6:$Q$205,"VALID")=1,COUNTIFS(EVIDENCE_PACKET!$A$6:$A$205,F122,EVIDENCE_PACKET!$B$6:$B$205,A122,EVIDENCE_PACKET!$C$6:$C$205,"BUYING STAGE",EVIDENCE_PACKET!$Q$6:$Q$205,"VALID")=1,COUNTIFS(EVIDENCE_PACKET!$A$6:$A$205,G122,EVIDENCE_PACKET!$B$6:$B$205,A122,EVIDENCE_PACKET!$C$6:$C$205,"IMPLEMENTATION",EVIDENCE_PACKET!$Q$6:$Q$205,"VALID")=1,COUNTIFS(EVIDENCE_PACKET!$A$6:$A$205,H122,EVIDENCE_PACKET!$B$6:$B$205,A122,EVIDENCE_PACKET!$C$6:$C$205,"SECURITY / PROCUREMENT",EVIDENCE_PACKET!$Q$6:$Q$205,"VALID")=1,COUNTIFS(EVIDENCE_PACKET!$A$6:$A$205,I122,EVIDENCE_PACKET!$B$6:$B$205,A122,EVIDENCE_PACKET!$C$6:$C$205,"SWITCHING / EXIT",EVIDENCE_PACKET!$Q$6:$Q$205,"VALID")=1,COUNTIF(D122:I122,D122)=1,COUNTIF(D122:I122,E122)=1,COUNTIF(D122:I122,F122)=1,COUNTIF(D122:I122,G122)=1,COUNTIF(D122:I122,H122)=1,COUNTIF(D122:I122,I122)=1,J122&lt;&gt;""),"VALID","INVALID - CONTROL / EVIDENCE")))</x:f>
      </x:c>
      <x:c r="L122" s="25" t="str">
        <x:f>IF(A122="","",IF(K122&lt;&gt;"VALID","BLOCKED",IF(AND(INDEX(EVIDENCE_PACKET!$F$6:$F$205,MATCH(D122,EVIDENCE_PACKET!$A$6:$A$205,0))="OBSERVED",INDEX(EVIDENCE_PACKET!$G$6:$G$205,MATCH(D122,EVIDENCE_PACKET!$A$6:$A$205,0))="CURRENT",INDEX(EVIDENCE_PACKET!$F$6:$F$205,MATCH(E122,EVIDENCE_PACKET!$A$6:$A$205,0))="OBSERVED",INDEX(EVIDENCE_PACKET!$G$6:$G$205,MATCH(E122,EVIDENCE_PACKET!$A$6:$A$205,0))="CURRENT",INDEX(EVIDENCE_PACKET!$F$6:$F$205,MATCH(F122,EVIDENCE_PACKET!$A$6:$A$205,0))="OBSERVED",INDEX(EVIDENCE_PACKET!$G$6:$G$205,MATCH(F122,EVIDENCE_PACKET!$A$6:$A$205,0))="CURRENT",INDEX(EVIDENCE_PACKET!$F$6:$F$205,MATCH(G122,EVIDENCE_PACKET!$A$6:$A$205,0))="OBSERVED",INDEX(EVIDENCE_PACKET!$G$6:$G$205,MATCH(G122,EVIDENCE_PACKET!$A$6:$A$205,0))="CURRENT",INDEX(EVIDENCE_PACKET!$F$6:$F$205,MATCH(H122,EVIDENCE_PACKET!$A$6:$A$205,0))="OBSERVED",INDEX(EVIDENCE_PACKET!$G$6:$G$205,MATCH(H122,EVIDENCE_PACKET!$A$6:$A$205,0))="CURRENT",INDEX(EVIDENCE_PACKET!$F$6:$F$205,MATCH(I122,EVIDENCE_PACKET!$A$6:$A$205,0))="OBSERVED",INDEX(EVIDENCE_PACKET!$G$6:$G$205,MATCH(I122,EVIDENCE_PACKET!$A$6:$A$205,0))="CURRENT"),"READY","UNRESOLVED")))</x:f>
      </x:c>
      <x:c r="M122" s="25" t="str">
        <x:f>IF(A122="","",IF(K122&lt;&gt;"VALID","BLOCKED",INDEX(EVIDENCE_PACKET!$H$6:$H$205,MATCH(D122,EVIDENCE_PACKET!$A$6:$A$205,0))))</x:f>
      </x:c>
      <x:c r="N122" s="25" t="str">
        <x:f>IF(A122="","",IF(K122&lt;&gt;"VALID","BLOCKED",INDEX(EVIDENCE_PACKET!$H$6:$H$205,MATCH(E122,EVIDENCE_PACKET!$A$6:$A$205,0))))</x:f>
      </x:c>
      <x:c r="O122" s="25" t="str">
        <x:f>IF(A122="","",IF(K122&lt;&gt;"VALID","BLOCKED",INDEX(EVIDENCE_PACKET!$H$6:$H$205,MATCH(F122,EVIDENCE_PACKET!$A$6:$A$205,0))))</x:f>
      </x:c>
      <x:c r="P122" s="25" t="str">
        <x:f>IF(A122="","",IF(K122&lt;&gt;"VALID","BLOCKED",INDEX(EVIDENCE_PACKET!$H$6:$H$205,MATCH(G122,EVIDENCE_PACKET!$A$6:$A$205,0))))</x:f>
      </x:c>
      <x:c r="Q122" s="25" t="str">
        <x:f>IF(A122="","",IF(K122&lt;&gt;"VALID","BLOCKED",INDEX(EVIDENCE_PACKET!$H$6:$H$205,MATCH(H122,EVIDENCE_PACKET!$A$6:$A$205,0))))</x:f>
      </x:c>
      <x:c r="R122" s="25" t="str">
        <x:f>IF(A122="","",IF(K122&lt;&gt;"VALID","BLOCKED",INDEX(EVIDENCE_PACKET!$H$6:$H$205,MATCH(I122,EVIDENCE_PACKET!$A$6:$A$205,0))))</x:f>
      </x:c>
      <x:c r="S122" s="25" t="str">
        <x:f>IF(A122="","",IF(K122&lt;&gt;"VALID","BLOCKED",IF(W122&lt;&gt;"SOFTWARE",W122,IF(L122&lt;&gt;"READY","UNRESOLVED",IF(X122="NO","EXCLUDE DIRECT",IF(X122="UNKNOWN","UNRESOLVED",IF(X122="ADJACENT","ADJACENT",IF(Y122="NO","EXCLUDE DIRECT",IF(Y122="UNKNOWN","UNRESOLVED",IF(Y122="MATCH","DIRECT COMPETITOR","CONDITIONAL DIRECT"))))))))))</x:f>
      </x:c>
      <x:c r="T122" s="25" t="str">
        <x:f>IF(A122="","",IF(OR(K122&lt;&gt;"VALID",S122="BLOCKED"),"BLOCKED",IF(AND(OR(S122="DIRECT COMPETITOR",S122="CONDITIONAL DIRECT"),COUNTIFS(CONFLICTS!$B$6:$B$205,A122,CONFLICTS!$H$6:$H$205,"YES",CONFLICTS!$I$6:$I$205,"OPEN",CONFLICTS!$R$6:$R$205,"VALID")&gt;0),"UNRESOLVED",IF(S122="UNRESOLVED","UNRESOLVED","READY"))))</x:f>
      </x:c>
      <x:c r="U122" s="25" t="str">
        <x:f>IF(A122="","",IF(S122="DIRECT COMPETITOR","Do not infer superiority, market share, win rate or customer outcomes.",IF(S122="CONDITIONAL DIRECT","Do not present replacement as like-for-like until partial/conflicting adoption dimensions are resolved.",IF(S122="ADJACENT","Do not promote feature/integration overlap into direct competition.",IF(S122="SUBSTITUTE / ALTERNATIVE","Do not force a service/internal route into a software-only matrix.",IF(S122="INTERMEDIARY / DISCOVERY","Do not infer product substitutability from visibility.","Do not promote authority/reference material into the commercial set."))))))</x:f>
      </x:c>
      <x:c r="V122" s="25" t="str">
        <x:f>IF(A122="","","Reopen when buyer, job, stage, implementation, security/procurement, switching, pricing/contract or sales evidence changes materially.")</x:f>
      </x:c>
      <x:c r="W122" s="25" t="str">
        <x:f>IF(A122="","",IF(C122="SOFTWARE PRODUCT","SOFTWARE",IF(C122="MARKETPLACE / INTERMEDIARY","INTERMEDIARY / DISCOVERY",IF(C122="AUTHORITY / STANDARD","AUTHORITY / REFERENCE","SUBSTITUTE / ALTERNATIVE"))))</x:f>
      </x:c>
      <x:c r="X122" s="25" t="str">
        <x:f>IF(A122="","",IF(OR(M122="NO",N122="NO",O122="NO"),"NO",IF(OR(M122="UNKNOWN",N122="UNKNOWN",O122="UNKNOWN"),"UNKNOWN",IF(AND(M122="MATCH",N122="MATCH",O122="MATCH"),"CORE MATCH","ADJACENT"))))</x:f>
      </x:c>
      <x:c r="Y122" s="25" t="str">
        <x:f>IF(A122="","",IF(OR(P122="NO",Q122="NO",R122="NO"),"NO",IF(OR(P122="UNKNOWN",Q122="UNKNOWN",R122="UNKNOWN"),"UNKNOWN",IF(AND(P122="MATCH",Q122="MATCH",R122="MATCH"),"MATCH","PARTIAL"))))</x:f>
      </x:c>
    </x:row>
    <x:row r="123">
      <x:c r="A123" s="21"/>
      <x:c r="B123" s="21"/>
      <x:c r="C123" s="21"/>
      <x:c r="D123" s="21"/>
      <x:c r="E123" s="21"/>
      <x:c r="F123" s="21"/>
      <x:c r="G123" s="21"/>
      <x:c r="H123" s="21"/>
      <x:c r="I123" s="21"/>
      <x:c r="J123" s="21"/>
      <x:c r="K123" s="25" t="str">
        <x:f>IF(A123="","",IF(COUNTIF($A$6:$A$205,A123)&gt;1,"INVALID - DUPLICATE ID",IF(AND(OR(EXACT(C123,"SOFTWARE PRODUCT"),EXACT(C123,"MARKETPLACE / INTERMEDIARY"),EXACT(C123,"CONSULTANCY / SERVICE"),EXACT(C123,"AUTHORITY / STANDARD"),EXACT(C123,"IN-HOUSE / DO NOTHING")),COUNTIFS(EVIDENCE_PACKET!$A$6:$A$205,D123,EVIDENCE_PACKET!$B$6:$B$205,A123,EVIDENCE_PACKET!$C$6:$C$205,"BUYER",EVIDENCE_PACKET!$Q$6:$Q$205,"VALID")=1,COUNTIFS(EVIDENCE_PACKET!$A$6:$A$205,E123,EVIDENCE_PACKET!$B$6:$B$205,A123,EVIDENCE_PACKET!$C$6:$C$205,"MATERIAL JOB",EVIDENCE_PACKET!$Q$6:$Q$205,"VALID")=1,COUNTIFS(EVIDENCE_PACKET!$A$6:$A$205,F123,EVIDENCE_PACKET!$B$6:$B$205,A123,EVIDENCE_PACKET!$C$6:$C$205,"BUYING STAGE",EVIDENCE_PACKET!$Q$6:$Q$205,"VALID")=1,COUNTIFS(EVIDENCE_PACKET!$A$6:$A$205,G123,EVIDENCE_PACKET!$B$6:$B$205,A123,EVIDENCE_PACKET!$C$6:$C$205,"IMPLEMENTATION",EVIDENCE_PACKET!$Q$6:$Q$205,"VALID")=1,COUNTIFS(EVIDENCE_PACKET!$A$6:$A$205,H123,EVIDENCE_PACKET!$B$6:$B$205,A123,EVIDENCE_PACKET!$C$6:$C$205,"SECURITY / PROCUREMENT",EVIDENCE_PACKET!$Q$6:$Q$205,"VALID")=1,COUNTIFS(EVIDENCE_PACKET!$A$6:$A$205,I123,EVIDENCE_PACKET!$B$6:$B$205,A123,EVIDENCE_PACKET!$C$6:$C$205,"SWITCHING / EXIT",EVIDENCE_PACKET!$Q$6:$Q$205,"VALID")=1,COUNTIF(D123:I123,D123)=1,COUNTIF(D123:I123,E123)=1,COUNTIF(D123:I123,F123)=1,COUNTIF(D123:I123,G123)=1,COUNTIF(D123:I123,H123)=1,COUNTIF(D123:I123,I123)=1,J123&lt;&gt;""),"VALID","INVALID - CONTROL / EVIDENCE")))</x:f>
      </x:c>
      <x:c r="L123" s="25" t="str">
        <x:f>IF(A123="","",IF(K123&lt;&gt;"VALID","BLOCKED",IF(AND(INDEX(EVIDENCE_PACKET!$F$6:$F$205,MATCH(D123,EVIDENCE_PACKET!$A$6:$A$205,0))="OBSERVED",INDEX(EVIDENCE_PACKET!$G$6:$G$205,MATCH(D123,EVIDENCE_PACKET!$A$6:$A$205,0))="CURRENT",INDEX(EVIDENCE_PACKET!$F$6:$F$205,MATCH(E123,EVIDENCE_PACKET!$A$6:$A$205,0))="OBSERVED",INDEX(EVIDENCE_PACKET!$G$6:$G$205,MATCH(E123,EVIDENCE_PACKET!$A$6:$A$205,0))="CURRENT",INDEX(EVIDENCE_PACKET!$F$6:$F$205,MATCH(F123,EVIDENCE_PACKET!$A$6:$A$205,0))="OBSERVED",INDEX(EVIDENCE_PACKET!$G$6:$G$205,MATCH(F123,EVIDENCE_PACKET!$A$6:$A$205,0))="CURRENT",INDEX(EVIDENCE_PACKET!$F$6:$F$205,MATCH(G123,EVIDENCE_PACKET!$A$6:$A$205,0))="OBSERVED",INDEX(EVIDENCE_PACKET!$G$6:$G$205,MATCH(G123,EVIDENCE_PACKET!$A$6:$A$205,0))="CURRENT",INDEX(EVIDENCE_PACKET!$F$6:$F$205,MATCH(H123,EVIDENCE_PACKET!$A$6:$A$205,0))="OBSERVED",INDEX(EVIDENCE_PACKET!$G$6:$G$205,MATCH(H123,EVIDENCE_PACKET!$A$6:$A$205,0))="CURRENT",INDEX(EVIDENCE_PACKET!$F$6:$F$205,MATCH(I123,EVIDENCE_PACKET!$A$6:$A$205,0))="OBSERVED",INDEX(EVIDENCE_PACKET!$G$6:$G$205,MATCH(I123,EVIDENCE_PACKET!$A$6:$A$205,0))="CURRENT"),"READY","UNRESOLVED")))</x:f>
      </x:c>
      <x:c r="M123" s="25" t="str">
        <x:f>IF(A123="","",IF(K123&lt;&gt;"VALID","BLOCKED",INDEX(EVIDENCE_PACKET!$H$6:$H$205,MATCH(D123,EVIDENCE_PACKET!$A$6:$A$205,0))))</x:f>
      </x:c>
      <x:c r="N123" s="25" t="str">
        <x:f>IF(A123="","",IF(K123&lt;&gt;"VALID","BLOCKED",INDEX(EVIDENCE_PACKET!$H$6:$H$205,MATCH(E123,EVIDENCE_PACKET!$A$6:$A$205,0))))</x:f>
      </x:c>
      <x:c r="O123" s="25" t="str">
        <x:f>IF(A123="","",IF(K123&lt;&gt;"VALID","BLOCKED",INDEX(EVIDENCE_PACKET!$H$6:$H$205,MATCH(F123,EVIDENCE_PACKET!$A$6:$A$205,0))))</x:f>
      </x:c>
      <x:c r="P123" s="25" t="str">
        <x:f>IF(A123="","",IF(K123&lt;&gt;"VALID","BLOCKED",INDEX(EVIDENCE_PACKET!$H$6:$H$205,MATCH(G123,EVIDENCE_PACKET!$A$6:$A$205,0))))</x:f>
      </x:c>
      <x:c r="Q123" s="25" t="str">
        <x:f>IF(A123="","",IF(K123&lt;&gt;"VALID","BLOCKED",INDEX(EVIDENCE_PACKET!$H$6:$H$205,MATCH(H123,EVIDENCE_PACKET!$A$6:$A$205,0))))</x:f>
      </x:c>
      <x:c r="R123" s="25" t="str">
        <x:f>IF(A123="","",IF(K123&lt;&gt;"VALID","BLOCKED",INDEX(EVIDENCE_PACKET!$H$6:$H$205,MATCH(I123,EVIDENCE_PACKET!$A$6:$A$205,0))))</x:f>
      </x:c>
      <x:c r="S123" s="25" t="str">
        <x:f>IF(A123="","",IF(K123&lt;&gt;"VALID","BLOCKED",IF(W123&lt;&gt;"SOFTWARE",W123,IF(L123&lt;&gt;"READY","UNRESOLVED",IF(X123="NO","EXCLUDE DIRECT",IF(X123="UNKNOWN","UNRESOLVED",IF(X123="ADJACENT","ADJACENT",IF(Y123="NO","EXCLUDE DIRECT",IF(Y123="UNKNOWN","UNRESOLVED",IF(Y123="MATCH","DIRECT COMPETITOR","CONDITIONAL DIRECT"))))))))))</x:f>
      </x:c>
      <x:c r="T123" s="25" t="str">
        <x:f>IF(A123="","",IF(OR(K123&lt;&gt;"VALID",S123="BLOCKED"),"BLOCKED",IF(AND(OR(S123="DIRECT COMPETITOR",S123="CONDITIONAL DIRECT"),COUNTIFS(CONFLICTS!$B$6:$B$205,A123,CONFLICTS!$H$6:$H$205,"YES",CONFLICTS!$I$6:$I$205,"OPEN",CONFLICTS!$R$6:$R$205,"VALID")&gt;0),"UNRESOLVED",IF(S123="UNRESOLVED","UNRESOLVED","READY"))))</x:f>
      </x:c>
      <x:c r="U123" s="25" t="str">
        <x:f>IF(A123="","",IF(S123="DIRECT COMPETITOR","Do not infer superiority, market share, win rate or customer outcomes.",IF(S123="CONDITIONAL DIRECT","Do not present replacement as like-for-like until partial/conflicting adoption dimensions are resolved.",IF(S123="ADJACENT","Do not promote feature/integration overlap into direct competition.",IF(S123="SUBSTITUTE / ALTERNATIVE","Do not force a service/internal route into a software-only matrix.",IF(S123="INTERMEDIARY / DISCOVERY","Do not infer product substitutability from visibility.","Do not promote authority/reference material into the commercial set."))))))</x:f>
      </x:c>
      <x:c r="V123" s="25" t="str">
        <x:f>IF(A123="","","Reopen when buyer, job, stage, implementation, security/procurement, switching, pricing/contract or sales evidence changes materially.")</x:f>
      </x:c>
      <x:c r="W123" s="25" t="str">
        <x:f>IF(A123="","",IF(C123="SOFTWARE PRODUCT","SOFTWARE",IF(C123="MARKETPLACE / INTERMEDIARY","INTERMEDIARY / DISCOVERY",IF(C123="AUTHORITY / STANDARD","AUTHORITY / REFERENCE","SUBSTITUTE / ALTERNATIVE"))))</x:f>
      </x:c>
      <x:c r="X123" s="25" t="str">
        <x:f>IF(A123="","",IF(OR(M123="NO",N123="NO",O123="NO"),"NO",IF(OR(M123="UNKNOWN",N123="UNKNOWN",O123="UNKNOWN"),"UNKNOWN",IF(AND(M123="MATCH",N123="MATCH",O123="MATCH"),"CORE MATCH","ADJACENT"))))</x:f>
      </x:c>
      <x:c r="Y123" s="25" t="str">
        <x:f>IF(A123="","",IF(OR(P123="NO",Q123="NO",R123="NO"),"NO",IF(OR(P123="UNKNOWN",Q123="UNKNOWN",R123="UNKNOWN"),"UNKNOWN",IF(AND(P123="MATCH",Q123="MATCH",R123="MATCH"),"MATCH","PARTIAL"))))</x:f>
      </x:c>
    </x:row>
    <x:row r="124">
      <x:c r="A124" s="21"/>
      <x:c r="B124" s="21"/>
      <x:c r="C124" s="21"/>
      <x:c r="D124" s="21"/>
      <x:c r="E124" s="21"/>
      <x:c r="F124" s="21"/>
      <x:c r="G124" s="21"/>
      <x:c r="H124" s="21"/>
      <x:c r="I124" s="21"/>
      <x:c r="J124" s="21"/>
      <x:c r="K124" s="25" t="str">
        <x:f>IF(A124="","",IF(COUNTIF($A$6:$A$205,A124)&gt;1,"INVALID - DUPLICATE ID",IF(AND(OR(EXACT(C124,"SOFTWARE PRODUCT"),EXACT(C124,"MARKETPLACE / INTERMEDIARY"),EXACT(C124,"CONSULTANCY / SERVICE"),EXACT(C124,"AUTHORITY / STANDARD"),EXACT(C124,"IN-HOUSE / DO NOTHING")),COUNTIFS(EVIDENCE_PACKET!$A$6:$A$205,D124,EVIDENCE_PACKET!$B$6:$B$205,A124,EVIDENCE_PACKET!$C$6:$C$205,"BUYER",EVIDENCE_PACKET!$Q$6:$Q$205,"VALID")=1,COUNTIFS(EVIDENCE_PACKET!$A$6:$A$205,E124,EVIDENCE_PACKET!$B$6:$B$205,A124,EVIDENCE_PACKET!$C$6:$C$205,"MATERIAL JOB",EVIDENCE_PACKET!$Q$6:$Q$205,"VALID")=1,COUNTIFS(EVIDENCE_PACKET!$A$6:$A$205,F124,EVIDENCE_PACKET!$B$6:$B$205,A124,EVIDENCE_PACKET!$C$6:$C$205,"BUYING STAGE",EVIDENCE_PACKET!$Q$6:$Q$205,"VALID")=1,COUNTIFS(EVIDENCE_PACKET!$A$6:$A$205,G124,EVIDENCE_PACKET!$B$6:$B$205,A124,EVIDENCE_PACKET!$C$6:$C$205,"IMPLEMENTATION",EVIDENCE_PACKET!$Q$6:$Q$205,"VALID")=1,COUNTIFS(EVIDENCE_PACKET!$A$6:$A$205,H124,EVIDENCE_PACKET!$B$6:$B$205,A124,EVIDENCE_PACKET!$C$6:$C$205,"SECURITY / PROCUREMENT",EVIDENCE_PACKET!$Q$6:$Q$205,"VALID")=1,COUNTIFS(EVIDENCE_PACKET!$A$6:$A$205,I124,EVIDENCE_PACKET!$B$6:$B$205,A124,EVIDENCE_PACKET!$C$6:$C$205,"SWITCHING / EXIT",EVIDENCE_PACKET!$Q$6:$Q$205,"VALID")=1,COUNTIF(D124:I124,D124)=1,COUNTIF(D124:I124,E124)=1,COUNTIF(D124:I124,F124)=1,COUNTIF(D124:I124,G124)=1,COUNTIF(D124:I124,H124)=1,COUNTIF(D124:I124,I124)=1,J124&lt;&gt;""),"VALID","INVALID - CONTROL / EVIDENCE")))</x:f>
      </x:c>
      <x:c r="L124" s="25" t="str">
        <x:f>IF(A124="","",IF(K124&lt;&gt;"VALID","BLOCKED",IF(AND(INDEX(EVIDENCE_PACKET!$F$6:$F$205,MATCH(D124,EVIDENCE_PACKET!$A$6:$A$205,0))="OBSERVED",INDEX(EVIDENCE_PACKET!$G$6:$G$205,MATCH(D124,EVIDENCE_PACKET!$A$6:$A$205,0))="CURRENT",INDEX(EVIDENCE_PACKET!$F$6:$F$205,MATCH(E124,EVIDENCE_PACKET!$A$6:$A$205,0))="OBSERVED",INDEX(EVIDENCE_PACKET!$G$6:$G$205,MATCH(E124,EVIDENCE_PACKET!$A$6:$A$205,0))="CURRENT",INDEX(EVIDENCE_PACKET!$F$6:$F$205,MATCH(F124,EVIDENCE_PACKET!$A$6:$A$205,0))="OBSERVED",INDEX(EVIDENCE_PACKET!$G$6:$G$205,MATCH(F124,EVIDENCE_PACKET!$A$6:$A$205,0))="CURRENT",INDEX(EVIDENCE_PACKET!$F$6:$F$205,MATCH(G124,EVIDENCE_PACKET!$A$6:$A$205,0))="OBSERVED",INDEX(EVIDENCE_PACKET!$G$6:$G$205,MATCH(G124,EVIDENCE_PACKET!$A$6:$A$205,0))="CURRENT",INDEX(EVIDENCE_PACKET!$F$6:$F$205,MATCH(H124,EVIDENCE_PACKET!$A$6:$A$205,0))="OBSERVED",INDEX(EVIDENCE_PACKET!$G$6:$G$205,MATCH(H124,EVIDENCE_PACKET!$A$6:$A$205,0))="CURRENT",INDEX(EVIDENCE_PACKET!$F$6:$F$205,MATCH(I124,EVIDENCE_PACKET!$A$6:$A$205,0))="OBSERVED",INDEX(EVIDENCE_PACKET!$G$6:$G$205,MATCH(I124,EVIDENCE_PACKET!$A$6:$A$205,0))="CURRENT"),"READY","UNRESOLVED")))</x:f>
      </x:c>
      <x:c r="M124" s="25" t="str">
        <x:f>IF(A124="","",IF(K124&lt;&gt;"VALID","BLOCKED",INDEX(EVIDENCE_PACKET!$H$6:$H$205,MATCH(D124,EVIDENCE_PACKET!$A$6:$A$205,0))))</x:f>
      </x:c>
      <x:c r="N124" s="25" t="str">
        <x:f>IF(A124="","",IF(K124&lt;&gt;"VALID","BLOCKED",INDEX(EVIDENCE_PACKET!$H$6:$H$205,MATCH(E124,EVIDENCE_PACKET!$A$6:$A$205,0))))</x:f>
      </x:c>
      <x:c r="O124" s="25" t="str">
        <x:f>IF(A124="","",IF(K124&lt;&gt;"VALID","BLOCKED",INDEX(EVIDENCE_PACKET!$H$6:$H$205,MATCH(F124,EVIDENCE_PACKET!$A$6:$A$205,0))))</x:f>
      </x:c>
      <x:c r="P124" s="25" t="str">
        <x:f>IF(A124="","",IF(K124&lt;&gt;"VALID","BLOCKED",INDEX(EVIDENCE_PACKET!$H$6:$H$205,MATCH(G124,EVIDENCE_PACKET!$A$6:$A$205,0))))</x:f>
      </x:c>
      <x:c r="Q124" s="25" t="str">
        <x:f>IF(A124="","",IF(K124&lt;&gt;"VALID","BLOCKED",INDEX(EVIDENCE_PACKET!$H$6:$H$205,MATCH(H124,EVIDENCE_PACKET!$A$6:$A$205,0))))</x:f>
      </x:c>
      <x:c r="R124" s="25" t="str">
        <x:f>IF(A124="","",IF(K124&lt;&gt;"VALID","BLOCKED",INDEX(EVIDENCE_PACKET!$H$6:$H$205,MATCH(I124,EVIDENCE_PACKET!$A$6:$A$205,0))))</x:f>
      </x:c>
      <x:c r="S124" s="25" t="str">
        <x:f>IF(A124="","",IF(K124&lt;&gt;"VALID","BLOCKED",IF(W124&lt;&gt;"SOFTWARE",W124,IF(L124&lt;&gt;"READY","UNRESOLVED",IF(X124="NO","EXCLUDE DIRECT",IF(X124="UNKNOWN","UNRESOLVED",IF(X124="ADJACENT","ADJACENT",IF(Y124="NO","EXCLUDE DIRECT",IF(Y124="UNKNOWN","UNRESOLVED",IF(Y124="MATCH","DIRECT COMPETITOR","CONDITIONAL DIRECT"))))))))))</x:f>
      </x:c>
      <x:c r="T124" s="25" t="str">
        <x:f>IF(A124="","",IF(OR(K124&lt;&gt;"VALID",S124="BLOCKED"),"BLOCKED",IF(AND(OR(S124="DIRECT COMPETITOR",S124="CONDITIONAL DIRECT"),COUNTIFS(CONFLICTS!$B$6:$B$205,A124,CONFLICTS!$H$6:$H$205,"YES",CONFLICTS!$I$6:$I$205,"OPEN",CONFLICTS!$R$6:$R$205,"VALID")&gt;0),"UNRESOLVED",IF(S124="UNRESOLVED","UNRESOLVED","READY"))))</x:f>
      </x:c>
      <x:c r="U124" s="25" t="str">
        <x:f>IF(A124="","",IF(S124="DIRECT COMPETITOR","Do not infer superiority, market share, win rate or customer outcomes.",IF(S124="CONDITIONAL DIRECT","Do not present replacement as like-for-like until partial/conflicting adoption dimensions are resolved.",IF(S124="ADJACENT","Do not promote feature/integration overlap into direct competition.",IF(S124="SUBSTITUTE / ALTERNATIVE","Do not force a service/internal route into a software-only matrix.",IF(S124="INTERMEDIARY / DISCOVERY","Do not infer product substitutability from visibility.","Do not promote authority/reference material into the commercial set."))))))</x:f>
      </x:c>
      <x:c r="V124" s="25" t="str">
        <x:f>IF(A124="","","Reopen when buyer, job, stage, implementation, security/procurement, switching, pricing/contract or sales evidence changes materially.")</x:f>
      </x:c>
      <x:c r="W124" s="25" t="str">
        <x:f>IF(A124="","",IF(C124="SOFTWARE PRODUCT","SOFTWARE",IF(C124="MARKETPLACE / INTERMEDIARY","INTERMEDIARY / DISCOVERY",IF(C124="AUTHORITY / STANDARD","AUTHORITY / REFERENCE","SUBSTITUTE / ALTERNATIVE"))))</x:f>
      </x:c>
      <x:c r="X124" s="25" t="str">
        <x:f>IF(A124="","",IF(OR(M124="NO",N124="NO",O124="NO"),"NO",IF(OR(M124="UNKNOWN",N124="UNKNOWN",O124="UNKNOWN"),"UNKNOWN",IF(AND(M124="MATCH",N124="MATCH",O124="MATCH"),"CORE MATCH","ADJACENT"))))</x:f>
      </x:c>
      <x:c r="Y124" s="25" t="str">
        <x:f>IF(A124="","",IF(OR(P124="NO",Q124="NO",R124="NO"),"NO",IF(OR(P124="UNKNOWN",Q124="UNKNOWN",R124="UNKNOWN"),"UNKNOWN",IF(AND(P124="MATCH",Q124="MATCH",R124="MATCH"),"MATCH","PARTIAL"))))</x:f>
      </x:c>
    </x:row>
    <x:row r="125">
      <x:c r="A125" s="21"/>
      <x:c r="B125" s="21"/>
      <x:c r="C125" s="21"/>
      <x:c r="D125" s="21"/>
      <x:c r="E125" s="21"/>
      <x:c r="F125" s="21"/>
      <x:c r="G125" s="21"/>
      <x:c r="H125" s="21"/>
      <x:c r="I125" s="21"/>
      <x:c r="J125" s="21"/>
      <x:c r="K125" s="25" t="str">
        <x:f>IF(A125="","",IF(COUNTIF($A$6:$A$205,A125)&gt;1,"INVALID - DUPLICATE ID",IF(AND(OR(EXACT(C125,"SOFTWARE PRODUCT"),EXACT(C125,"MARKETPLACE / INTERMEDIARY"),EXACT(C125,"CONSULTANCY / SERVICE"),EXACT(C125,"AUTHORITY / STANDARD"),EXACT(C125,"IN-HOUSE / DO NOTHING")),COUNTIFS(EVIDENCE_PACKET!$A$6:$A$205,D125,EVIDENCE_PACKET!$B$6:$B$205,A125,EVIDENCE_PACKET!$C$6:$C$205,"BUYER",EVIDENCE_PACKET!$Q$6:$Q$205,"VALID")=1,COUNTIFS(EVIDENCE_PACKET!$A$6:$A$205,E125,EVIDENCE_PACKET!$B$6:$B$205,A125,EVIDENCE_PACKET!$C$6:$C$205,"MATERIAL JOB",EVIDENCE_PACKET!$Q$6:$Q$205,"VALID")=1,COUNTIFS(EVIDENCE_PACKET!$A$6:$A$205,F125,EVIDENCE_PACKET!$B$6:$B$205,A125,EVIDENCE_PACKET!$C$6:$C$205,"BUYING STAGE",EVIDENCE_PACKET!$Q$6:$Q$205,"VALID")=1,COUNTIFS(EVIDENCE_PACKET!$A$6:$A$205,G125,EVIDENCE_PACKET!$B$6:$B$205,A125,EVIDENCE_PACKET!$C$6:$C$205,"IMPLEMENTATION",EVIDENCE_PACKET!$Q$6:$Q$205,"VALID")=1,COUNTIFS(EVIDENCE_PACKET!$A$6:$A$205,H125,EVIDENCE_PACKET!$B$6:$B$205,A125,EVIDENCE_PACKET!$C$6:$C$205,"SECURITY / PROCUREMENT",EVIDENCE_PACKET!$Q$6:$Q$205,"VALID")=1,COUNTIFS(EVIDENCE_PACKET!$A$6:$A$205,I125,EVIDENCE_PACKET!$B$6:$B$205,A125,EVIDENCE_PACKET!$C$6:$C$205,"SWITCHING / EXIT",EVIDENCE_PACKET!$Q$6:$Q$205,"VALID")=1,COUNTIF(D125:I125,D125)=1,COUNTIF(D125:I125,E125)=1,COUNTIF(D125:I125,F125)=1,COUNTIF(D125:I125,G125)=1,COUNTIF(D125:I125,H125)=1,COUNTIF(D125:I125,I125)=1,J125&lt;&gt;""),"VALID","INVALID - CONTROL / EVIDENCE")))</x:f>
      </x:c>
      <x:c r="L125" s="25" t="str">
        <x:f>IF(A125="","",IF(K125&lt;&gt;"VALID","BLOCKED",IF(AND(INDEX(EVIDENCE_PACKET!$F$6:$F$205,MATCH(D125,EVIDENCE_PACKET!$A$6:$A$205,0))="OBSERVED",INDEX(EVIDENCE_PACKET!$G$6:$G$205,MATCH(D125,EVIDENCE_PACKET!$A$6:$A$205,0))="CURRENT",INDEX(EVIDENCE_PACKET!$F$6:$F$205,MATCH(E125,EVIDENCE_PACKET!$A$6:$A$205,0))="OBSERVED",INDEX(EVIDENCE_PACKET!$G$6:$G$205,MATCH(E125,EVIDENCE_PACKET!$A$6:$A$205,0))="CURRENT",INDEX(EVIDENCE_PACKET!$F$6:$F$205,MATCH(F125,EVIDENCE_PACKET!$A$6:$A$205,0))="OBSERVED",INDEX(EVIDENCE_PACKET!$G$6:$G$205,MATCH(F125,EVIDENCE_PACKET!$A$6:$A$205,0))="CURRENT",INDEX(EVIDENCE_PACKET!$F$6:$F$205,MATCH(G125,EVIDENCE_PACKET!$A$6:$A$205,0))="OBSERVED",INDEX(EVIDENCE_PACKET!$G$6:$G$205,MATCH(G125,EVIDENCE_PACKET!$A$6:$A$205,0))="CURRENT",INDEX(EVIDENCE_PACKET!$F$6:$F$205,MATCH(H125,EVIDENCE_PACKET!$A$6:$A$205,0))="OBSERVED",INDEX(EVIDENCE_PACKET!$G$6:$G$205,MATCH(H125,EVIDENCE_PACKET!$A$6:$A$205,0))="CURRENT",INDEX(EVIDENCE_PACKET!$F$6:$F$205,MATCH(I125,EVIDENCE_PACKET!$A$6:$A$205,0))="OBSERVED",INDEX(EVIDENCE_PACKET!$G$6:$G$205,MATCH(I125,EVIDENCE_PACKET!$A$6:$A$205,0))="CURRENT"),"READY","UNRESOLVED")))</x:f>
      </x:c>
      <x:c r="M125" s="25" t="str">
        <x:f>IF(A125="","",IF(K125&lt;&gt;"VALID","BLOCKED",INDEX(EVIDENCE_PACKET!$H$6:$H$205,MATCH(D125,EVIDENCE_PACKET!$A$6:$A$205,0))))</x:f>
      </x:c>
      <x:c r="N125" s="25" t="str">
        <x:f>IF(A125="","",IF(K125&lt;&gt;"VALID","BLOCKED",INDEX(EVIDENCE_PACKET!$H$6:$H$205,MATCH(E125,EVIDENCE_PACKET!$A$6:$A$205,0))))</x:f>
      </x:c>
      <x:c r="O125" s="25" t="str">
        <x:f>IF(A125="","",IF(K125&lt;&gt;"VALID","BLOCKED",INDEX(EVIDENCE_PACKET!$H$6:$H$205,MATCH(F125,EVIDENCE_PACKET!$A$6:$A$205,0))))</x:f>
      </x:c>
      <x:c r="P125" s="25" t="str">
        <x:f>IF(A125="","",IF(K125&lt;&gt;"VALID","BLOCKED",INDEX(EVIDENCE_PACKET!$H$6:$H$205,MATCH(G125,EVIDENCE_PACKET!$A$6:$A$205,0))))</x:f>
      </x:c>
      <x:c r="Q125" s="25" t="str">
        <x:f>IF(A125="","",IF(K125&lt;&gt;"VALID","BLOCKED",INDEX(EVIDENCE_PACKET!$H$6:$H$205,MATCH(H125,EVIDENCE_PACKET!$A$6:$A$205,0))))</x:f>
      </x:c>
      <x:c r="R125" s="25" t="str">
        <x:f>IF(A125="","",IF(K125&lt;&gt;"VALID","BLOCKED",INDEX(EVIDENCE_PACKET!$H$6:$H$205,MATCH(I125,EVIDENCE_PACKET!$A$6:$A$205,0))))</x:f>
      </x:c>
      <x:c r="S125" s="25" t="str">
        <x:f>IF(A125="","",IF(K125&lt;&gt;"VALID","BLOCKED",IF(W125&lt;&gt;"SOFTWARE",W125,IF(L125&lt;&gt;"READY","UNRESOLVED",IF(X125="NO","EXCLUDE DIRECT",IF(X125="UNKNOWN","UNRESOLVED",IF(X125="ADJACENT","ADJACENT",IF(Y125="NO","EXCLUDE DIRECT",IF(Y125="UNKNOWN","UNRESOLVED",IF(Y125="MATCH","DIRECT COMPETITOR","CONDITIONAL DIRECT"))))))))))</x:f>
      </x:c>
      <x:c r="T125" s="25" t="str">
        <x:f>IF(A125="","",IF(OR(K125&lt;&gt;"VALID",S125="BLOCKED"),"BLOCKED",IF(AND(OR(S125="DIRECT COMPETITOR",S125="CONDITIONAL DIRECT"),COUNTIFS(CONFLICTS!$B$6:$B$205,A125,CONFLICTS!$H$6:$H$205,"YES",CONFLICTS!$I$6:$I$205,"OPEN",CONFLICTS!$R$6:$R$205,"VALID")&gt;0),"UNRESOLVED",IF(S125="UNRESOLVED","UNRESOLVED","READY"))))</x:f>
      </x:c>
      <x:c r="U125" s="25" t="str">
        <x:f>IF(A125="","",IF(S125="DIRECT COMPETITOR","Do not infer superiority, market share, win rate or customer outcomes.",IF(S125="CONDITIONAL DIRECT","Do not present replacement as like-for-like until partial/conflicting adoption dimensions are resolved.",IF(S125="ADJACENT","Do not promote feature/integration overlap into direct competition.",IF(S125="SUBSTITUTE / ALTERNATIVE","Do not force a service/internal route into a software-only matrix.",IF(S125="INTERMEDIARY / DISCOVERY","Do not infer product substitutability from visibility.","Do not promote authority/reference material into the commercial set."))))))</x:f>
      </x:c>
      <x:c r="V125" s="25" t="str">
        <x:f>IF(A125="","","Reopen when buyer, job, stage, implementation, security/procurement, switching, pricing/contract or sales evidence changes materially.")</x:f>
      </x:c>
      <x:c r="W125" s="25" t="str">
        <x:f>IF(A125="","",IF(C125="SOFTWARE PRODUCT","SOFTWARE",IF(C125="MARKETPLACE / INTERMEDIARY","INTERMEDIARY / DISCOVERY",IF(C125="AUTHORITY / STANDARD","AUTHORITY / REFERENCE","SUBSTITUTE / ALTERNATIVE"))))</x:f>
      </x:c>
      <x:c r="X125" s="25" t="str">
        <x:f>IF(A125="","",IF(OR(M125="NO",N125="NO",O125="NO"),"NO",IF(OR(M125="UNKNOWN",N125="UNKNOWN",O125="UNKNOWN"),"UNKNOWN",IF(AND(M125="MATCH",N125="MATCH",O125="MATCH"),"CORE MATCH","ADJACENT"))))</x:f>
      </x:c>
      <x:c r="Y125" s="25" t="str">
        <x:f>IF(A125="","",IF(OR(P125="NO",Q125="NO",R125="NO"),"NO",IF(OR(P125="UNKNOWN",Q125="UNKNOWN",R125="UNKNOWN"),"UNKNOWN",IF(AND(P125="MATCH",Q125="MATCH",R125="MATCH"),"MATCH","PARTIAL"))))</x:f>
      </x:c>
    </x:row>
    <x:row r="126">
      <x:c r="A126" s="21"/>
      <x:c r="B126" s="21"/>
      <x:c r="C126" s="21"/>
      <x:c r="D126" s="21"/>
      <x:c r="E126" s="21"/>
      <x:c r="F126" s="21"/>
      <x:c r="G126" s="21"/>
      <x:c r="H126" s="21"/>
      <x:c r="I126" s="21"/>
      <x:c r="J126" s="21"/>
      <x:c r="K126" s="25" t="str">
        <x:f>IF(A126="","",IF(COUNTIF($A$6:$A$205,A126)&gt;1,"INVALID - DUPLICATE ID",IF(AND(OR(EXACT(C126,"SOFTWARE PRODUCT"),EXACT(C126,"MARKETPLACE / INTERMEDIARY"),EXACT(C126,"CONSULTANCY / SERVICE"),EXACT(C126,"AUTHORITY / STANDARD"),EXACT(C126,"IN-HOUSE / DO NOTHING")),COUNTIFS(EVIDENCE_PACKET!$A$6:$A$205,D126,EVIDENCE_PACKET!$B$6:$B$205,A126,EVIDENCE_PACKET!$C$6:$C$205,"BUYER",EVIDENCE_PACKET!$Q$6:$Q$205,"VALID")=1,COUNTIFS(EVIDENCE_PACKET!$A$6:$A$205,E126,EVIDENCE_PACKET!$B$6:$B$205,A126,EVIDENCE_PACKET!$C$6:$C$205,"MATERIAL JOB",EVIDENCE_PACKET!$Q$6:$Q$205,"VALID")=1,COUNTIFS(EVIDENCE_PACKET!$A$6:$A$205,F126,EVIDENCE_PACKET!$B$6:$B$205,A126,EVIDENCE_PACKET!$C$6:$C$205,"BUYING STAGE",EVIDENCE_PACKET!$Q$6:$Q$205,"VALID")=1,COUNTIFS(EVIDENCE_PACKET!$A$6:$A$205,G126,EVIDENCE_PACKET!$B$6:$B$205,A126,EVIDENCE_PACKET!$C$6:$C$205,"IMPLEMENTATION",EVIDENCE_PACKET!$Q$6:$Q$205,"VALID")=1,COUNTIFS(EVIDENCE_PACKET!$A$6:$A$205,H126,EVIDENCE_PACKET!$B$6:$B$205,A126,EVIDENCE_PACKET!$C$6:$C$205,"SECURITY / PROCUREMENT",EVIDENCE_PACKET!$Q$6:$Q$205,"VALID")=1,COUNTIFS(EVIDENCE_PACKET!$A$6:$A$205,I126,EVIDENCE_PACKET!$B$6:$B$205,A126,EVIDENCE_PACKET!$C$6:$C$205,"SWITCHING / EXIT",EVIDENCE_PACKET!$Q$6:$Q$205,"VALID")=1,COUNTIF(D126:I126,D126)=1,COUNTIF(D126:I126,E126)=1,COUNTIF(D126:I126,F126)=1,COUNTIF(D126:I126,G126)=1,COUNTIF(D126:I126,H126)=1,COUNTIF(D126:I126,I126)=1,J126&lt;&gt;""),"VALID","INVALID - CONTROL / EVIDENCE")))</x:f>
      </x:c>
      <x:c r="L126" s="25" t="str">
        <x:f>IF(A126="","",IF(K126&lt;&gt;"VALID","BLOCKED",IF(AND(INDEX(EVIDENCE_PACKET!$F$6:$F$205,MATCH(D126,EVIDENCE_PACKET!$A$6:$A$205,0))="OBSERVED",INDEX(EVIDENCE_PACKET!$G$6:$G$205,MATCH(D126,EVIDENCE_PACKET!$A$6:$A$205,0))="CURRENT",INDEX(EVIDENCE_PACKET!$F$6:$F$205,MATCH(E126,EVIDENCE_PACKET!$A$6:$A$205,0))="OBSERVED",INDEX(EVIDENCE_PACKET!$G$6:$G$205,MATCH(E126,EVIDENCE_PACKET!$A$6:$A$205,0))="CURRENT",INDEX(EVIDENCE_PACKET!$F$6:$F$205,MATCH(F126,EVIDENCE_PACKET!$A$6:$A$205,0))="OBSERVED",INDEX(EVIDENCE_PACKET!$G$6:$G$205,MATCH(F126,EVIDENCE_PACKET!$A$6:$A$205,0))="CURRENT",INDEX(EVIDENCE_PACKET!$F$6:$F$205,MATCH(G126,EVIDENCE_PACKET!$A$6:$A$205,0))="OBSERVED",INDEX(EVIDENCE_PACKET!$G$6:$G$205,MATCH(G126,EVIDENCE_PACKET!$A$6:$A$205,0))="CURRENT",INDEX(EVIDENCE_PACKET!$F$6:$F$205,MATCH(H126,EVIDENCE_PACKET!$A$6:$A$205,0))="OBSERVED",INDEX(EVIDENCE_PACKET!$G$6:$G$205,MATCH(H126,EVIDENCE_PACKET!$A$6:$A$205,0))="CURRENT",INDEX(EVIDENCE_PACKET!$F$6:$F$205,MATCH(I126,EVIDENCE_PACKET!$A$6:$A$205,0))="OBSERVED",INDEX(EVIDENCE_PACKET!$G$6:$G$205,MATCH(I126,EVIDENCE_PACKET!$A$6:$A$205,0))="CURRENT"),"READY","UNRESOLVED")))</x:f>
      </x:c>
      <x:c r="M126" s="25" t="str">
        <x:f>IF(A126="","",IF(K126&lt;&gt;"VALID","BLOCKED",INDEX(EVIDENCE_PACKET!$H$6:$H$205,MATCH(D126,EVIDENCE_PACKET!$A$6:$A$205,0))))</x:f>
      </x:c>
      <x:c r="N126" s="25" t="str">
        <x:f>IF(A126="","",IF(K126&lt;&gt;"VALID","BLOCKED",INDEX(EVIDENCE_PACKET!$H$6:$H$205,MATCH(E126,EVIDENCE_PACKET!$A$6:$A$205,0))))</x:f>
      </x:c>
      <x:c r="O126" s="25" t="str">
        <x:f>IF(A126="","",IF(K126&lt;&gt;"VALID","BLOCKED",INDEX(EVIDENCE_PACKET!$H$6:$H$205,MATCH(F126,EVIDENCE_PACKET!$A$6:$A$205,0))))</x:f>
      </x:c>
      <x:c r="P126" s="25" t="str">
        <x:f>IF(A126="","",IF(K126&lt;&gt;"VALID","BLOCKED",INDEX(EVIDENCE_PACKET!$H$6:$H$205,MATCH(G126,EVIDENCE_PACKET!$A$6:$A$205,0))))</x:f>
      </x:c>
      <x:c r="Q126" s="25" t="str">
        <x:f>IF(A126="","",IF(K126&lt;&gt;"VALID","BLOCKED",INDEX(EVIDENCE_PACKET!$H$6:$H$205,MATCH(H126,EVIDENCE_PACKET!$A$6:$A$205,0))))</x:f>
      </x:c>
      <x:c r="R126" s="25" t="str">
        <x:f>IF(A126="","",IF(K126&lt;&gt;"VALID","BLOCKED",INDEX(EVIDENCE_PACKET!$H$6:$H$205,MATCH(I126,EVIDENCE_PACKET!$A$6:$A$205,0))))</x:f>
      </x:c>
      <x:c r="S126" s="25" t="str">
        <x:f>IF(A126="","",IF(K126&lt;&gt;"VALID","BLOCKED",IF(W126&lt;&gt;"SOFTWARE",W126,IF(L126&lt;&gt;"READY","UNRESOLVED",IF(X126="NO","EXCLUDE DIRECT",IF(X126="UNKNOWN","UNRESOLVED",IF(X126="ADJACENT","ADJACENT",IF(Y126="NO","EXCLUDE DIRECT",IF(Y126="UNKNOWN","UNRESOLVED",IF(Y126="MATCH","DIRECT COMPETITOR","CONDITIONAL DIRECT"))))))))))</x:f>
      </x:c>
      <x:c r="T126" s="25" t="str">
        <x:f>IF(A126="","",IF(OR(K126&lt;&gt;"VALID",S126="BLOCKED"),"BLOCKED",IF(AND(OR(S126="DIRECT COMPETITOR",S126="CONDITIONAL DIRECT"),COUNTIFS(CONFLICTS!$B$6:$B$205,A126,CONFLICTS!$H$6:$H$205,"YES",CONFLICTS!$I$6:$I$205,"OPEN",CONFLICTS!$R$6:$R$205,"VALID")&gt;0),"UNRESOLVED",IF(S126="UNRESOLVED","UNRESOLVED","READY"))))</x:f>
      </x:c>
      <x:c r="U126" s="25" t="str">
        <x:f>IF(A126="","",IF(S126="DIRECT COMPETITOR","Do not infer superiority, market share, win rate or customer outcomes.",IF(S126="CONDITIONAL DIRECT","Do not present replacement as like-for-like until partial/conflicting adoption dimensions are resolved.",IF(S126="ADJACENT","Do not promote feature/integration overlap into direct competition.",IF(S126="SUBSTITUTE / ALTERNATIVE","Do not force a service/internal route into a software-only matrix.",IF(S126="INTERMEDIARY / DISCOVERY","Do not infer product substitutability from visibility.","Do not promote authority/reference material into the commercial set."))))))</x:f>
      </x:c>
      <x:c r="V126" s="25" t="str">
        <x:f>IF(A126="","","Reopen when buyer, job, stage, implementation, security/procurement, switching, pricing/contract or sales evidence changes materially.")</x:f>
      </x:c>
      <x:c r="W126" s="25" t="str">
        <x:f>IF(A126="","",IF(C126="SOFTWARE PRODUCT","SOFTWARE",IF(C126="MARKETPLACE / INTERMEDIARY","INTERMEDIARY / DISCOVERY",IF(C126="AUTHORITY / STANDARD","AUTHORITY / REFERENCE","SUBSTITUTE / ALTERNATIVE"))))</x:f>
      </x:c>
      <x:c r="X126" s="25" t="str">
        <x:f>IF(A126="","",IF(OR(M126="NO",N126="NO",O126="NO"),"NO",IF(OR(M126="UNKNOWN",N126="UNKNOWN",O126="UNKNOWN"),"UNKNOWN",IF(AND(M126="MATCH",N126="MATCH",O126="MATCH"),"CORE MATCH","ADJACENT"))))</x:f>
      </x:c>
      <x:c r="Y126" s="25" t="str">
        <x:f>IF(A126="","",IF(OR(P126="NO",Q126="NO",R126="NO"),"NO",IF(OR(P126="UNKNOWN",Q126="UNKNOWN",R126="UNKNOWN"),"UNKNOWN",IF(AND(P126="MATCH",Q126="MATCH",R126="MATCH"),"MATCH","PARTIAL"))))</x:f>
      </x:c>
    </x:row>
    <x:row r="127">
      <x:c r="A127" s="21"/>
      <x:c r="B127" s="21"/>
      <x:c r="C127" s="21"/>
      <x:c r="D127" s="21"/>
      <x:c r="E127" s="21"/>
      <x:c r="F127" s="21"/>
      <x:c r="G127" s="21"/>
      <x:c r="H127" s="21"/>
      <x:c r="I127" s="21"/>
      <x:c r="J127" s="21"/>
      <x:c r="K127" s="25" t="str">
        <x:f>IF(A127="","",IF(COUNTIF($A$6:$A$205,A127)&gt;1,"INVALID - DUPLICATE ID",IF(AND(OR(EXACT(C127,"SOFTWARE PRODUCT"),EXACT(C127,"MARKETPLACE / INTERMEDIARY"),EXACT(C127,"CONSULTANCY / SERVICE"),EXACT(C127,"AUTHORITY / STANDARD"),EXACT(C127,"IN-HOUSE / DO NOTHING")),COUNTIFS(EVIDENCE_PACKET!$A$6:$A$205,D127,EVIDENCE_PACKET!$B$6:$B$205,A127,EVIDENCE_PACKET!$C$6:$C$205,"BUYER",EVIDENCE_PACKET!$Q$6:$Q$205,"VALID")=1,COUNTIFS(EVIDENCE_PACKET!$A$6:$A$205,E127,EVIDENCE_PACKET!$B$6:$B$205,A127,EVIDENCE_PACKET!$C$6:$C$205,"MATERIAL JOB",EVIDENCE_PACKET!$Q$6:$Q$205,"VALID")=1,COUNTIFS(EVIDENCE_PACKET!$A$6:$A$205,F127,EVIDENCE_PACKET!$B$6:$B$205,A127,EVIDENCE_PACKET!$C$6:$C$205,"BUYING STAGE",EVIDENCE_PACKET!$Q$6:$Q$205,"VALID")=1,COUNTIFS(EVIDENCE_PACKET!$A$6:$A$205,G127,EVIDENCE_PACKET!$B$6:$B$205,A127,EVIDENCE_PACKET!$C$6:$C$205,"IMPLEMENTATION",EVIDENCE_PACKET!$Q$6:$Q$205,"VALID")=1,COUNTIFS(EVIDENCE_PACKET!$A$6:$A$205,H127,EVIDENCE_PACKET!$B$6:$B$205,A127,EVIDENCE_PACKET!$C$6:$C$205,"SECURITY / PROCUREMENT",EVIDENCE_PACKET!$Q$6:$Q$205,"VALID")=1,COUNTIFS(EVIDENCE_PACKET!$A$6:$A$205,I127,EVIDENCE_PACKET!$B$6:$B$205,A127,EVIDENCE_PACKET!$C$6:$C$205,"SWITCHING / EXIT",EVIDENCE_PACKET!$Q$6:$Q$205,"VALID")=1,COUNTIF(D127:I127,D127)=1,COUNTIF(D127:I127,E127)=1,COUNTIF(D127:I127,F127)=1,COUNTIF(D127:I127,G127)=1,COUNTIF(D127:I127,H127)=1,COUNTIF(D127:I127,I127)=1,J127&lt;&gt;""),"VALID","INVALID - CONTROL / EVIDENCE")))</x:f>
      </x:c>
      <x:c r="L127" s="25" t="str">
        <x:f>IF(A127="","",IF(K127&lt;&gt;"VALID","BLOCKED",IF(AND(INDEX(EVIDENCE_PACKET!$F$6:$F$205,MATCH(D127,EVIDENCE_PACKET!$A$6:$A$205,0))="OBSERVED",INDEX(EVIDENCE_PACKET!$G$6:$G$205,MATCH(D127,EVIDENCE_PACKET!$A$6:$A$205,0))="CURRENT",INDEX(EVIDENCE_PACKET!$F$6:$F$205,MATCH(E127,EVIDENCE_PACKET!$A$6:$A$205,0))="OBSERVED",INDEX(EVIDENCE_PACKET!$G$6:$G$205,MATCH(E127,EVIDENCE_PACKET!$A$6:$A$205,0))="CURRENT",INDEX(EVIDENCE_PACKET!$F$6:$F$205,MATCH(F127,EVIDENCE_PACKET!$A$6:$A$205,0))="OBSERVED",INDEX(EVIDENCE_PACKET!$G$6:$G$205,MATCH(F127,EVIDENCE_PACKET!$A$6:$A$205,0))="CURRENT",INDEX(EVIDENCE_PACKET!$F$6:$F$205,MATCH(G127,EVIDENCE_PACKET!$A$6:$A$205,0))="OBSERVED",INDEX(EVIDENCE_PACKET!$G$6:$G$205,MATCH(G127,EVIDENCE_PACKET!$A$6:$A$205,0))="CURRENT",INDEX(EVIDENCE_PACKET!$F$6:$F$205,MATCH(H127,EVIDENCE_PACKET!$A$6:$A$205,0))="OBSERVED",INDEX(EVIDENCE_PACKET!$G$6:$G$205,MATCH(H127,EVIDENCE_PACKET!$A$6:$A$205,0))="CURRENT",INDEX(EVIDENCE_PACKET!$F$6:$F$205,MATCH(I127,EVIDENCE_PACKET!$A$6:$A$205,0))="OBSERVED",INDEX(EVIDENCE_PACKET!$G$6:$G$205,MATCH(I127,EVIDENCE_PACKET!$A$6:$A$205,0))="CURRENT"),"READY","UNRESOLVED")))</x:f>
      </x:c>
      <x:c r="M127" s="25" t="str">
        <x:f>IF(A127="","",IF(K127&lt;&gt;"VALID","BLOCKED",INDEX(EVIDENCE_PACKET!$H$6:$H$205,MATCH(D127,EVIDENCE_PACKET!$A$6:$A$205,0))))</x:f>
      </x:c>
      <x:c r="N127" s="25" t="str">
        <x:f>IF(A127="","",IF(K127&lt;&gt;"VALID","BLOCKED",INDEX(EVIDENCE_PACKET!$H$6:$H$205,MATCH(E127,EVIDENCE_PACKET!$A$6:$A$205,0))))</x:f>
      </x:c>
      <x:c r="O127" s="25" t="str">
        <x:f>IF(A127="","",IF(K127&lt;&gt;"VALID","BLOCKED",INDEX(EVIDENCE_PACKET!$H$6:$H$205,MATCH(F127,EVIDENCE_PACKET!$A$6:$A$205,0))))</x:f>
      </x:c>
      <x:c r="P127" s="25" t="str">
        <x:f>IF(A127="","",IF(K127&lt;&gt;"VALID","BLOCKED",INDEX(EVIDENCE_PACKET!$H$6:$H$205,MATCH(G127,EVIDENCE_PACKET!$A$6:$A$205,0))))</x:f>
      </x:c>
      <x:c r="Q127" s="25" t="str">
        <x:f>IF(A127="","",IF(K127&lt;&gt;"VALID","BLOCKED",INDEX(EVIDENCE_PACKET!$H$6:$H$205,MATCH(H127,EVIDENCE_PACKET!$A$6:$A$205,0))))</x:f>
      </x:c>
      <x:c r="R127" s="25" t="str">
        <x:f>IF(A127="","",IF(K127&lt;&gt;"VALID","BLOCKED",INDEX(EVIDENCE_PACKET!$H$6:$H$205,MATCH(I127,EVIDENCE_PACKET!$A$6:$A$205,0))))</x:f>
      </x:c>
      <x:c r="S127" s="25" t="str">
        <x:f>IF(A127="","",IF(K127&lt;&gt;"VALID","BLOCKED",IF(W127&lt;&gt;"SOFTWARE",W127,IF(L127&lt;&gt;"READY","UNRESOLVED",IF(X127="NO","EXCLUDE DIRECT",IF(X127="UNKNOWN","UNRESOLVED",IF(X127="ADJACENT","ADJACENT",IF(Y127="NO","EXCLUDE DIRECT",IF(Y127="UNKNOWN","UNRESOLVED",IF(Y127="MATCH","DIRECT COMPETITOR","CONDITIONAL DIRECT"))))))))))</x:f>
      </x:c>
      <x:c r="T127" s="25" t="str">
        <x:f>IF(A127="","",IF(OR(K127&lt;&gt;"VALID",S127="BLOCKED"),"BLOCKED",IF(AND(OR(S127="DIRECT COMPETITOR",S127="CONDITIONAL DIRECT"),COUNTIFS(CONFLICTS!$B$6:$B$205,A127,CONFLICTS!$H$6:$H$205,"YES",CONFLICTS!$I$6:$I$205,"OPEN",CONFLICTS!$R$6:$R$205,"VALID")&gt;0),"UNRESOLVED",IF(S127="UNRESOLVED","UNRESOLVED","READY"))))</x:f>
      </x:c>
      <x:c r="U127" s="25" t="str">
        <x:f>IF(A127="","",IF(S127="DIRECT COMPETITOR","Do not infer superiority, market share, win rate or customer outcomes.",IF(S127="CONDITIONAL DIRECT","Do not present replacement as like-for-like until partial/conflicting adoption dimensions are resolved.",IF(S127="ADJACENT","Do not promote feature/integration overlap into direct competition.",IF(S127="SUBSTITUTE / ALTERNATIVE","Do not force a service/internal route into a software-only matrix.",IF(S127="INTERMEDIARY / DISCOVERY","Do not infer product substitutability from visibility.","Do not promote authority/reference material into the commercial set."))))))</x:f>
      </x:c>
      <x:c r="V127" s="25" t="str">
        <x:f>IF(A127="","","Reopen when buyer, job, stage, implementation, security/procurement, switching, pricing/contract or sales evidence changes materially.")</x:f>
      </x:c>
      <x:c r="W127" s="25" t="str">
        <x:f>IF(A127="","",IF(C127="SOFTWARE PRODUCT","SOFTWARE",IF(C127="MARKETPLACE / INTERMEDIARY","INTERMEDIARY / DISCOVERY",IF(C127="AUTHORITY / STANDARD","AUTHORITY / REFERENCE","SUBSTITUTE / ALTERNATIVE"))))</x:f>
      </x:c>
      <x:c r="X127" s="25" t="str">
        <x:f>IF(A127="","",IF(OR(M127="NO",N127="NO",O127="NO"),"NO",IF(OR(M127="UNKNOWN",N127="UNKNOWN",O127="UNKNOWN"),"UNKNOWN",IF(AND(M127="MATCH",N127="MATCH",O127="MATCH"),"CORE MATCH","ADJACENT"))))</x:f>
      </x:c>
      <x:c r="Y127" s="25" t="str">
        <x:f>IF(A127="","",IF(OR(P127="NO",Q127="NO",R127="NO"),"NO",IF(OR(P127="UNKNOWN",Q127="UNKNOWN",R127="UNKNOWN"),"UNKNOWN",IF(AND(P127="MATCH",Q127="MATCH",R127="MATCH"),"MATCH","PARTIAL"))))</x:f>
      </x:c>
    </x:row>
    <x:row r="128">
      <x:c r="A128" s="21"/>
      <x:c r="B128" s="21"/>
      <x:c r="C128" s="21"/>
      <x:c r="D128" s="21"/>
      <x:c r="E128" s="21"/>
      <x:c r="F128" s="21"/>
      <x:c r="G128" s="21"/>
      <x:c r="H128" s="21"/>
      <x:c r="I128" s="21"/>
      <x:c r="J128" s="21"/>
      <x:c r="K128" s="25" t="str">
        <x:f>IF(A128="","",IF(COUNTIF($A$6:$A$205,A128)&gt;1,"INVALID - DUPLICATE ID",IF(AND(OR(EXACT(C128,"SOFTWARE PRODUCT"),EXACT(C128,"MARKETPLACE / INTERMEDIARY"),EXACT(C128,"CONSULTANCY / SERVICE"),EXACT(C128,"AUTHORITY / STANDARD"),EXACT(C128,"IN-HOUSE / DO NOTHING")),COUNTIFS(EVIDENCE_PACKET!$A$6:$A$205,D128,EVIDENCE_PACKET!$B$6:$B$205,A128,EVIDENCE_PACKET!$C$6:$C$205,"BUYER",EVIDENCE_PACKET!$Q$6:$Q$205,"VALID")=1,COUNTIFS(EVIDENCE_PACKET!$A$6:$A$205,E128,EVIDENCE_PACKET!$B$6:$B$205,A128,EVIDENCE_PACKET!$C$6:$C$205,"MATERIAL JOB",EVIDENCE_PACKET!$Q$6:$Q$205,"VALID")=1,COUNTIFS(EVIDENCE_PACKET!$A$6:$A$205,F128,EVIDENCE_PACKET!$B$6:$B$205,A128,EVIDENCE_PACKET!$C$6:$C$205,"BUYING STAGE",EVIDENCE_PACKET!$Q$6:$Q$205,"VALID")=1,COUNTIFS(EVIDENCE_PACKET!$A$6:$A$205,G128,EVIDENCE_PACKET!$B$6:$B$205,A128,EVIDENCE_PACKET!$C$6:$C$205,"IMPLEMENTATION",EVIDENCE_PACKET!$Q$6:$Q$205,"VALID")=1,COUNTIFS(EVIDENCE_PACKET!$A$6:$A$205,H128,EVIDENCE_PACKET!$B$6:$B$205,A128,EVIDENCE_PACKET!$C$6:$C$205,"SECURITY / PROCUREMENT",EVIDENCE_PACKET!$Q$6:$Q$205,"VALID")=1,COUNTIFS(EVIDENCE_PACKET!$A$6:$A$205,I128,EVIDENCE_PACKET!$B$6:$B$205,A128,EVIDENCE_PACKET!$C$6:$C$205,"SWITCHING / EXIT",EVIDENCE_PACKET!$Q$6:$Q$205,"VALID")=1,COUNTIF(D128:I128,D128)=1,COUNTIF(D128:I128,E128)=1,COUNTIF(D128:I128,F128)=1,COUNTIF(D128:I128,G128)=1,COUNTIF(D128:I128,H128)=1,COUNTIF(D128:I128,I128)=1,J128&lt;&gt;""),"VALID","INVALID - CONTROL / EVIDENCE")))</x:f>
      </x:c>
      <x:c r="L128" s="25" t="str">
        <x:f>IF(A128="","",IF(K128&lt;&gt;"VALID","BLOCKED",IF(AND(INDEX(EVIDENCE_PACKET!$F$6:$F$205,MATCH(D128,EVIDENCE_PACKET!$A$6:$A$205,0))="OBSERVED",INDEX(EVIDENCE_PACKET!$G$6:$G$205,MATCH(D128,EVIDENCE_PACKET!$A$6:$A$205,0))="CURRENT",INDEX(EVIDENCE_PACKET!$F$6:$F$205,MATCH(E128,EVIDENCE_PACKET!$A$6:$A$205,0))="OBSERVED",INDEX(EVIDENCE_PACKET!$G$6:$G$205,MATCH(E128,EVIDENCE_PACKET!$A$6:$A$205,0))="CURRENT",INDEX(EVIDENCE_PACKET!$F$6:$F$205,MATCH(F128,EVIDENCE_PACKET!$A$6:$A$205,0))="OBSERVED",INDEX(EVIDENCE_PACKET!$G$6:$G$205,MATCH(F128,EVIDENCE_PACKET!$A$6:$A$205,0))="CURRENT",INDEX(EVIDENCE_PACKET!$F$6:$F$205,MATCH(G128,EVIDENCE_PACKET!$A$6:$A$205,0))="OBSERVED",INDEX(EVIDENCE_PACKET!$G$6:$G$205,MATCH(G128,EVIDENCE_PACKET!$A$6:$A$205,0))="CURRENT",INDEX(EVIDENCE_PACKET!$F$6:$F$205,MATCH(H128,EVIDENCE_PACKET!$A$6:$A$205,0))="OBSERVED",INDEX(EVIDENCE_PACKET!$G$6:$G$205,MATCH(H128,EVIDENCE_PACKET!$A$6:$A$205,0))="CURRENT",INDEX(EVIDENCE_PACKET!$F$6:$F$205,MATCH(I128,EVIDENCE_PACKET!$A$6:$A$205,0))="OBSERVED",INDEX(EVIDENCE_PACKET!$G$6:$G$205,MATCH(I128,EVIDENCE_PACKET!$A$6:$A$205,0))="CURRENT"),"READY","UNRESOLVED")))</x:f>
      </x:c>
      <x:c r="M128" s="25" t="str">
        <x:f>IF(A128="","",IF(K128&lt;&gt;"VALID","BLOCKED",INDEX(EVIDENCE_PACKET!$H$6:$H$205,MATCH(D128,EVIDENCE_PACKET!$A$6:$A$205,0))))</x:f>
      </x:c>
      <x:c r="N128" s="25" t="str">
        <x:f>IF(A128="","",IF(K128&lt;&gt;"VALID","BLOCKED",INDEX(EVIDENCE_PACKET!$H$6:$H$205,MATCH(E128,EVIDENCE_PACKET!$A$6:$A$205,0))))</x:f>
      </x:c>
      <x:c r="O128" s="25" t="str">
        <x:f>IF(A128="","",IF(K128&lt;&gt;"VALID","BLOCKED",INDEX(EVIDENCE_PACKET!$H$6:$H$205,MATCH(F128,EVIDENCE_PACKET!$A$6:$A$205,0))))</x:f>
      </x:c>
      <x:c r="P128" s="25" t="str">
        <x:f>IF(A128="","",IF(K128&lt;&gt;"VALID","BLOCKED",INDEX(EVIDENCE_PACKET!$H$6:$H$205,MATCH(G128,EVIDENCE_PACKET!$A$6:$A$205,0))))</x:f>
      </x:c>
      <x:c r="Q128" s="25" t="str">
        <x:f>IF(A128="","",IF(K128&lt;&gt;"VALID","BLOCKED",INDEX(EVIDENCE_PACKET!$H$6:$H$205,MATCH(H128,EVIDENCE_PACKET!$A$6:$A$205,0))))</x:f>
      </x:c>
      <x:c r="R128" s="25" t="str">
        <x:f>IF(A128="","",IF(K128&lt;&gt;"VALID","BLOCKED",INDEX(EVIDENCE_PACKET!$H$6:$H$205,MATCH(I128,EVIDENCE_PACKET!$A$6:$A$205,0))))</x:f>
      </x:c>
      <x:c r="S128" s="25" t="str">
        <x:f>IF(A128="","",IF(K128&lt;&gt;"VALID","BLOCKED",IF(W128&lt;&gt;"SOFTWARE",W128,IF(L128&lt;&gt;"READY","UNRESOLVED",IF(X128="NO","EXCLUDE DIRECT",IF(X128="UNKNOWN","UNRESOLVED",IF(X128="ADJACENT","ADJACENT",IF(Y128="NO","EXCLUDE DIRECT",IF(Y128="UNKNOWN","UNRESOLVED",IF(Y128="MATCH","DIRECT COMPETITOR","CONDITIONAL DIRECT"))))))))))</x:f>
      </x:c>
      <x:c r="T128" s="25" t="str">
        <x:f>IF(A128="","",IF(OR(K128&lt;&gt;"VALID",S128="BLOCKED"),"BLOCKED",IF(AND(OR(S128="DIRECT COMPETITOR",S128="CONDITIONAL DIRECT"),COUNTIFS(CONFLICTS!$B$6:$B$205,A128,CONFLICTS!$H$6:$H$205,"YES",CONFLICTS!$I$6:$I$205,"OPEN",CONFLICTS!$R$6:$R$205,"VALID")&gt;0),"UNRESOLVED",IF(S128="UNRESOLVED","UNRESOLVED","READY"))))</x:f>
      </x:c>
      <x:c r="U128" s="25" t="str">
        <x:f>IF(A128="","",IF(S128="DIRECT COMPETITOR","Do not infer superiority, market share, win rate or customer outcomes.",IF(S128="CONDITIONAL DIRECT","Do not present replacement as like-for-like until partial/conflicting adoption dimensions are resolved.",IF(S128="ADJACENT","Do not promote feature/integration overlap into direct competition.",IF(S128="SUBSTITUTE / ALTERNATIVE","Do not force a service/internal route into a software-only matrix.",IF(S128="INTERMEDIARY / DISCOVERY","Do not infer product substitutability from visibility.","Do not promote authority/reference material into the commercial set."))))))</x:f>
      </x:c>
      <x:c r="V128" s="25" t="str">
        <x:f>IF(A128="","","Reopen when buyer, job, stage, implementation, security/procurement, switching, pricing/contract or sales evidence changes materially.")</x:f>
      </x:c>
      <x:c r="W128" s="25" t="str">
        <x:f>IF(A128="","",IF(C128="SOFTWARE PRODUCT","SOFTWARE",IF(C128="MARKETPLACE / INTERMEDIARY","INTERMEDIARY / DISCOVERY",IF(C128="AUTHORITY / STANDARD","AUTHORITY / REFERENCE","SUBSTITUTE / ALTERNATIVE"))))</x:f>
      </x:c>
      <x:c r="X128" s="25" t="str">
        <x:f>IF(A128="","",IF(OR(M128="NO",N128="NO",O128="NO"),"NO",IF(OR(M128="UNKNOWN",N128="UNKNOWN",O128="UNKNOWN"),"UNKNOWN",IF(AND(M128="MATCH",N128="MATCH",O128="MATCH"),"CORE MATCH","ADJACENT"))))</x:f>
      </x:c>
      <x:c r="Y128" s="25" t="str">
        <x:f>IF(A128="","",IF(OR(P128="NO",Q128="NO",R128="NO"),"NO",IF(OR(P128="UNKNOWN",Q128="UNKNOWN",R128="UNKNOWN"),"UNKNOWN",IF(AND(P128="MATCH",Q128="MATCH",R128="MATCH"),"MATCH","PARTIAL"))))</x:f>
      </x:c>
    </x:row>
    <x:row r="129">
      <x:c r="A129" s="21"/>
      <x:c r="B129" s="21"/>
      <x:c r="C129" s="21"/>
      <x:c r="D129" s="21"/>
      <x:c r="E129" s="21"/>
      <x:c r="F129" s="21"/>
      <x:c r="G129" s="21"/>
      <x:c r="H129" s="21"/>
      <x:c r="I129" s="21"/>
      <x:c r="J129" s="21"/>
      <x:c r="K129" s="25" t="str">
        <x:f>IF(A129="","",IF(COUNTIF($A$6:$A$205,A129)&gt;1,"INVALID - DUPLICATE ID",IF(AND(OR(EXACT(C129,"SOFTWARE PRODUCT"),EXACT(C129,"MARKETPLACE / INTERMEDIARY"),EXACT(C129,"CONSULTANCY / SERVICE"),EXACT(C129,"AUTHORITY / STANDARD"),EXACT(C129,"IN-HOUSE / DO NOTHING")),COUNTIFS(EVIDENCE_PACKET!$A$6:$A$205,D129,EVIDENCE_PACKET!$B$6:$B$205,A129,EVIDENCE_PACKET!$C$6:$C$205,"BUYER",EVIDENCE_PACKET!$Q$6:$Q$205,"VALID")=1,COUNTIFS(EVIDENCE_PACKET!$A$6:$A$205,E129,EVIDENCE_PACKET!$B$6:$B$205,A129,EVIDENCE_PACKET!$C$6:$C$205,"MATERIAL JOB",EVIDENCE_PACKET!$Q$6:$Q$205,"VALID")=1,COUNTIFS(EVIDENCE_PACKET!$A$6:$A$205,F129,EVIDENCE_PACKET!$B$6:$B$205,A129,EVIDENCE_PACKET!$C$6:$C$205,"BUYING STAGE",EVIDENCE_PACKET!$Q$6:$Q$205,"VALID")=1,COUNTIFS(EVIDENCE_PACKET!$A$6:$A$205,G129,EVIDENCE_PACKET!$B$6:$B$205,A129,EVIDENCE_PACKET!$C$6:$C$205,"IMPLEMENTATION",EVIDENCE_PACKET!$Q$6:$Q$205,"VALID")=1,COUNTIFS(EVIDENCE_PACKET!$A$6:$A$205,H129,EVIDENCE_PACKET!$B$6:$B$205,A129,EVIDENCE_PACKET!$C$6:$C$205,"SECURITY / PROCUREMENT",EVIDENCE_PACKET!$Q$6:$Q$205,"VALID")=1,COUNTIFS(EVIDENCE_PACKET!$A$6:$A$205,I129,EVIDENCE_PACKET!$B$6:$B$205,A129,EVIDENCE_PACKET!$C$6:$C$205,"SWITCHING / EXIT",EVIDENCE_PACKET!$Q$6:$Q$205,"VALID")=1,COUNTIF(D129:I129,D129)=1,COUNTIF(D129:I129,E129)=1,COUNTIF(D129:I129,F129)=1,COUNTIF(D129:I129,G129)=1,COUNTIF(D129:I129,H129)=1,COUNTIF(D129:I129,I129)=1,J129&lt;&gt;""),"VALID","INVALID - CONTROL / EVIDENCE")))</x:f>
      </x:c>
      <x:c r="L129" s="25" t="str">
        <x:f>IF(A129="","",IF(K129&lt;&gt;"VALID","BLOCKED",IF(AND(INDEX(EVIDENCE_PACKET!$F$6:$F$205,MATCH(D129,EVIDENCE_PACKET!$A$6:$A$205,0))="OBSERVED",INDEX(EVIDENCE_PACKET!$G$6:$G$205,MATCH(D129,EVIDENCE_PACKET!$A$6:$A$205,0))="CURRENT",INDEX(EVIDENCE_PACKET!$F$6:$F$205,MATCH(E129,EVIDENCE_PACKET!$A$6:$A$205,0))="OBSERVED",INDEX(EVIDENCE_PACKET!$G$6:$G$205,MATCH(E129,EVIDENCE_PACKET!$A$6:$A$205,0))="CURRENT",INDEX(EVIDENCE_PACKET!$F$6:$F$205,MATCH(F129,EVIDENCE_PACKET!$A$6:$A$205,0))="OBSERVED",INDEX(EVIDENCE_PACKET!$G$6:$G$205,MATCH(F129,EVIDENCE_PACKET!$A$6:$A$205,0))="CURRENT",INDEX(EVIDENCE_PACKET!$F$6:$F$205,MATCH(G129,EVIDENCE_PACKET!$A$6:$A$205,0))="OBSERVED",INDEX(EVIDENCE_PACKET!$G$6:$G$205,MATCH(G129,EVIDENCE_PACKET!$A$6:$A$205,0))="CURRENT",INDEX(EVIDENCE_PACKET!$F$6:$F$205,MATCH(H129,EVIDENCE_PACKET!$A$6:$A$205,0))="OBSERVED",INDEX(EVIDENCE_PACKET!$G$6:$G$205,MATCH(H129,EVIDENCE_PACKET!$A$6:$A$205,0))="CURRENT",INDEX(EVIDENCE_PACKET!$F$6:$F$205,MATCH(I129,EVIDENCE_PACKET!$A$6:$A$205,0))="OBSERVED",INDEX(EVIDENCE_PACKET!$G$6:$G$205,MATCH(I129,EVIDENCE_PACKET!$A$6:$A$205,0))="CURRENT"),"READY","UNRESOLVED")))</x:f>
      </x:c>
      <x:c r="M129" s="25" t="str">
        <x:f>IF(A129="","",IF(K129&lt;&gt;"VALID","BLOCKED",INDEX(EVIDENCE_PACKET!$H$6:$H$205,MATCH(D129,EVIDENCE_PACKET!$A$6:$A$205,0))))</x:f>
      </x:c>
      <x:c r="N129" s="25" t="str">
        <x:f>IF(A129="","",IF(K129&lt;&gt;"VALID","BLOCKED",INDEX(EVIDENCE_PACKET!$H$6:$H$205,MATCH(E129,EVIDENCE_PACKET!$A$6:$A$205,0))))</x:f>
      </x:c>
      <x:c r="O129" s="25" t="str">
        <x:f>IF(A129="","",IF(K129&lt;&gt;"VALID","BLOCKED",INDEX(EVIDENCE_PACKET!$H$6:$H$205,MATCH(F129,EVIDENCE_PACKET!$A$6:$A$205,0))))</x:f>
      </x:c>
      <x:c r="P129" s="25" t="str">
        <x:f>IF(A129="","",IF(K129&lt;&gt;"VALID","BLOCKED",INDEX(EVIDENCE_PACKET!$H$6:$H$205,MATCH(G129,EVIDENCE_PACKET!$A$6:$A$205,0))))</x:f>
      </x:c>
      <x:c r="Q129" s="25" t="str">
        <x:f>IF(A129="","",IF(K129&lt;&gt;"VALID","BLOCKED",INDEX(EVIDENCE_PACKET!$H$6:$H$205,MATCH(H129,EVIDENCE_PACKET!$A$6:$A$205,0))))</x:f>
      </x:c>
      <x:c r="R129" s="25" t="str">
        <x:f>IF(A129="","",IF(K129&lt;&gt;"VALID","BLOCKED",INDEX(EVIDENCE_PACKET!$H$6:$H$205,MATCH(I129,EVIDENCE_PACKET!$A$6:$A$205,0))))</x:f>
      </x:c>
      <x:c r="S129" s="25" t="str">
        <x:f>IF(A129="","",IF(K129&lt;&gt;"VALID","BLOCKED",IF(W129&lt;&gt;"SOFTWARE",W129,IF(L129&lt;&gt;"READY","UNRESOLVED",IF(X129="NO","EXCLUDE DIRECT",IF(X129="UNKNOWN","UNRESOLVED",IF(X129="ADJACENT","ADJACENT",IF(Y129="NO","EXCLUDE DIRECT",IF(Y129="UNKNOWN","UNRESOLVED",IF(Y129="MATCH","DIRECT COMPETITOR","CONDITIONAL DIRECT"))))))))))</x:f>
      </x:c>
      <x:c r="T129" s="25" t="str">
        <x:f>IF(A129="","",IF(OR(K129&lt;&gt;"VALID",S129="BLOCKED"),"BLOCKED",IF(AND(OR(S129="DIRECT COMPETITOR",S129="CONDITIONAL DIRECT"),COUNTIFS(CONFLICTS!$B$6:$B$205,A129,CONFLICTS!$H$6:$H$205,"YES",CONFLICTS!$I$6:$I$205,"OPEN",CONFLICTS!$R$6:$R$205,"VALID")&gt;0),"UNRESOLVED",IF(S129="UNRESOLVED","UNRESOLVED","READY"))))</x:f>
      </x:c>
      <x:c r="U129" s="25" t="str">
        <x:f>IF(A129="","",IF(S129="DIRECT COMPETITOR","Do not infer superiority, market share, win rate or customer outcomes.",IF(S129="CONDITIONAL DIRECT","Do not present replacement as like-for-like until partial/conflicting adoption dimensions are resolved.",IF(S129="ADJACENT","Do not promote feature/integration overlap into direct competition.",IF(S129="SUBSTITUTE / ALTERNATIVE","Do not force a service/internal route into a software-only matrix.",IF(S129="INTERMEDIARY / DISCOVERY","Do not infer product substitutability from visibility.","Do not promote authority/reference material into the commercial set."))))))</x:f>
      </x:c>
      <x:c r="V129" s="25" t="str">
        <x:f>IF(A129="","","Reopen when buyer, job, stage, implementation, security/procurement, switching, pricing/contract or sales evidence changes materially.")</x:f>
      </x:c>
      <x:c r="W129" s="25" t="str">
        <x:f>IF(A129="","",IF(C129="SOFTWARE PRODUCT","SOFTWARE",IF(C129="MARKETPLACE / INTERMEDIARY","INTERMEDIARY / DISCOVERY",IF(C129="AUTHORITY / STANDARD","AUTHORITY / REFERENCE","SUBSTITUTE / ALTERNATIVE"))))</x:f>
      </x:c>
      <x:c r="X129" s="25" t="str">
        <x:f>IF(A129="","",IF(OR(M129="NO",N129="NO",O129="NO"),"NO",IF(OR(M129="UNKNOWN",N129="UNKNOWN",O129="UNKNOWN"),"UNKNOWN",IF(AND(M129="MATCH",N129="MATCH",O129="MATCH"),"CORE MATCH","ADJACENT"))))</x:f>
      </x:c>
      <x:c r="Y129" s="25" t="str">
        <x:f>IF(A129="","",IF(OR(P129="NO",Q129="NO",R129="NO"),"NO",IF(OR(P129="UNKNOWN",Q129="UNKNOWN",R129="UNKNOWN"),"UNKNOWN",IF(AND(P129="MATCH",Q129="MATCH",R129="MATCH"),"MATCH","PARTIAL"))))</x:f>
      </x:c>
    </x:row>
    <x:row r="130">
      <x:c r="A130" s="21"/>
      <x:c r="B130" s="21"/>
      <x:c r="C130" s="21"/>
      <x:c r="D130" s="21"/>
      <x:c r="E130" s="21"/>
      <x:c r="F130" s="21"/>
      <x:c r="G130" s="21"/>
      <x:c r="H130" s="21"/>
      <x:c r="I130" s="21"/>
      <x:c r="J130" s="21"/>
      <x:c r="K130" s="25" t="str">
        <x:f>IF(A130="","",IF(COUNTIF($A$6:$A$205,A130)&gt;1,"INVALID - DUPLICATE ID",IF(AND(OR(EXACT(C130,"SOFTWARE PRODUCT"),EXACT(C130,"MARKETPLACE / INTERMEDIARY"),EXACT(C130,"CONSULTANCY / SERVICE"),EXACT(C130,"AUTHORITY / STANDARD"),EXACT(C130,"IN-HOUSE / DO NOTHING")),COUNTIFS(EVIDENCE_PACKET!$A$6:$A$205,D130,EVIDENCE_PACKET!$B$6:$B$205,A130,EVIDENCE_PACKET!$C$6:$C$205,"BUYER",EVIDENCE_PACKET!$Q$6:$Q$205,"VALID")=1,COUNTIFS(EVIDENCE_PACKET!$A$6:$A$205,E130,EVIDENCE_PACKET!$B$6:$B$205,A130,EVIDENCE_PACKET!$C$6:$C$205,"MATERIAL JOB",EVIDENCE_PACKET!$Q$6:$Q$205,"VALID")=1,COUNTIFS(EVIDENCE_PACKET!$A$6:$A$205,F130,EVIDENCE_PACKET!$B$6:$B$205,A130,EVIDENCE_PACKET!$C$6:$C$205,"BUYING STAGE",EVIDENCE_PACKET!$Q$6:$Q$205,"VALID")=1,COUNTIFS(EVIDENCE_PACKET!$A$6:$A$205,G130,EVIDENCE_PACKET!$B$6:$B$205,A130,EVIDENCE_PACKET!$C$6:$C$205,"IMPLEMENTATION",EVIDENCE_PACKET!$Q$6:$Q$205,"VALID")=1,COUNTIFS(EVIDENCE_PACKET!$A$6:$A$205,H130,EVIDENCE_PACKET!$B$6:$B$205,A130,EVIDENCE_PACKET!$C$6:$C$205,"SECURITY / PROCUREMENT",EVIDENCE_PACKET!$Q$6:$Q$205,"VALID")=1,COUNTIFS(EVIDENCE_PACKET!$A$6:$A$205,I130,EVIDENCE_PACKET!$B$6:$B$205,A130,EVIDENCE_PACKET!$C$6:$C$205,"SWITCHING / EXIT",EVIDENCE_PACKET!$Q$6:$Q$205,"VALID")=1,COUNTIF(D130:I130,D130)=1,COUNTIF(D130:I130,E130)=1,COUNTIF(D130:I130,F130)=1,COUNTIF(D130:I130,G130)=1,COUNTIF(D130:I130,H130)=1,COUNTIF(D130:I130,I130)=1,J130&lt;&gt;""),"VALID","INVALID - CONTROL / EVIDENCE")))</x:f>
      </x:c>
      <x:c r="L130" s="25" t="str">
        <x:f>IF(A130="","",IF(K130&lt;&gt;"VALID","BLOCKED",IF(AND(INDEX(EVIDENCE_PACKET!$F$6:$F$205,MATCH(D130,EVIDENCE_PACKET!$A$6:$A$205,0))="OBSERVED",INDEX(EVIDENCE_PACKET!$G$6:$G$205,MATCH(D130,EVIDENCE_PACKET!$A$6:$A$205,0))="CURRENT",INDEX(EVIDENCE_PACKET!$F$6:$F$205,MATCH(E130,EVIDENCE_PACKET!$A$6:$A$205,0))="OBSERVED",INDEX(EVIDENCE_PACKET!$G$6:$G$205,MATCH(E130,EVIDENCE_PACKET!$A$6:$A$205,0))="CURRENT",INDEX(EVIDENCE_PACKET!$F$6:$F$205,MATCH(F130,EVIDENCE_PACKET!$A$6:$A$205,0))="OBSERVED",INDEX(EVIDENCE_PACKET!$G$6:$G$205,MATCH(F130,EVIDENCE_PACKET!$A$6:$A$205,0))="CURRENT",INDEX(EVIDENCE_PACKET!$F$6:$F$205,MATCH(G130,EVIDENCE_PACKET!$A$6:$A$205,0))="OBSERVED",INDEX(EVIDENCE_PACKET!$G$6:$G$205,MATCH(G130,EVIDENCE_PACKET!$A$6:$A$205,0))="CURRENT",INDEX(EVIDENCE_PACKET!$F$6:$F$205,MATCH(H130,EVIDENCE_PACKET!$A$6:$A$205,0))="OBSERVED",INDEX(EVIDENCE_PACKET!$G$6:$G$205,MATCH(H130,EVIDENCE_PACKET!$A$6:$A$205,0))="CURRENT",INDEX(EVIDENCE_PACKET!$F$6:$F$205,MATCH(I130,EVIDENCE_PACKET!$A$6:$A$205,0))="OBSERVED",INDEX(EVIDENCE_PACKET!$G$6:$G$205,MATCH(I130,EVIDENCE_PACKET!$A$6:$A$205,0))="CURRENT"),"READY","UNRESOLVED")))</x:f>
      </x:c>
      <x:c r="M130" s="25" t="str">
        <x:f>IF(A130="","",IF(K130&lt;&gt;"VALID","BLOCKED",INDEX(EVIDENCE_PACKET!$H$6:$H$205,MATCH(D130,EVIDENCE_PACKET!$A$6:$A$205,0))))</x:f>
      </x:c>
      <x:c r="N130" s="25" t="str">
        <x:f>IF(A130="","",IF(K130&lt;&gt;"VALID","BLOCKED",INDEX(EVIDENCE_PACKET!$H$6:$H$205,MATCH(E130,EVIDENCE_PACKET!$A$6:$A$205,0))))</x:f>
      </x:c>
      <x:c r="O130" s="25" t="str">
        <x:f>IF(A130="","",IF(K130&lt;&gt;"VALID","BLOCKED",INDEX(EVIDENCE_PACKET!$H$6:$H$205,MATCH(F130,EVIDENCE_PACKET!$A$6:$A$205,0))))</x:f>
      </x:c>
      <x:c r="P130" s="25" t="str">
        <x:f>IF(A130="","",IF(K130&lt;&gt;"VALID","BLOCKED",INDEX(EVIDENCE_PACKET!$H$6:$H$205,MATCH(G130,EVIDENCE_PACKET!$A$6:$A$205,0))))</x:f>
      </x:c>
      <x:c r="Q130" s="25" t="str">
        <x:f>IF(A130="","",IF(K130&lt;&gt;"VALID","BLOCKED",INDEX(EVIDENCE_PACKET!$H$6:$H$205,MATCH(H130,EVIDENCE_PACKET!$A$6:$A$205,0))))</x:f>
      </x:c>
      <x:c r="R130" s="25" t="str">
        <x:f>IF(A130="","",IF(K130&lt;&gt;"VALID","BLOCKED",INDEX(EVIDENCE_PACKET!$H$6:$H$205,MATCH(I130,EVIDENCE_PACKET!$A$6:$A$205,0))))</x:f>
      </x:c>
      <x:c r="S130" s="25" t="str">
        <x:f>IF(A130="","",IF(K130&lt;&gt;"VALID","BLOCKED",IF(W130&lt;&gt;"SOFTWARE",W130,IF(L130&lt;&gt;"READY","UNRESOLVED",IF(X130="NO","EXCLUDE DIRECT",IF(X130="UNKNOWN","UNRESOLVED",IF(X130="ADJACENT","ADJACENT",IF(Y130="NO","EXCLUDE DIRECT",IF(Y130="UNKNOWN","UNRESOLVED",IF(Y130="MATCH","DIRECT COMPETITOR","CONDITIONAL DIRECT"))))))))))</x:f>
      </x:c>
      <x:c r="T130" s="25" t="str">
        <x:f>IF(A130="","",IF(OR(K130&lt;&gt;"VALID",S130="BLOCKED"),"BLOCKED",IF(AND(OR(S130="DIRECT COMPETITOR",S130="CONDITIONAL DIRECT"),COUNTIFS(CONFLICTS!$B$6:$B$205,A130,CONFLICTS!$H$6:$H$205,"YES",CONFLICTS!$I$6:$I$205,"OPEN",CONFLICTS!$R$6:$R$205,"VALID")&gt;0),"UNRESOLVED",IF(S130="UNRESOLVED","UNRESOLVED","READY"))))</x:f>
      </x:c>
      <x:c r="U130" s="25" t="str">
        <x:f>IF(A130="","",IF(S130="DIRECT COMPETITOR","Do not infer superiority, market share, win rate or customer outcomes.",IF(S130="CONDITIONAL DIRECT","Do not present replacement as like-for-like until partial/conflicting adoption dimensions are resolved.",IF(S130="ADJACENT","Do not promote feature/integration overlap into direct competition.",IF(S130="SUBSTITUTE / ALTERNATIVE","Do not force a service/internal route into a software-only matrix.",IF(S130="INTERMEDIARY / DISCOVERY","Do not infer product substitutability from visibility.","Do not promote authority/reference material into the commercial set."))))))</x:f>
      </x:c>
      <x:c r="V130" s="25" t="str">
        <x:f>IF(A130="","","Reopen when buyer, job, stage, implementation, security/procurement, switching, pricing/contract or sales evidence changes materially.")</x:f>
      </x:c>
      <x:c r="W130" s="25" t="str">
        <x:f>IF(A130="","",IF(C130="SOFTWARE PRODUCT","SOFTWARE",IF(C130="MARKETPLACE / INTERMEDIARY","INTERMEDIARY / DISCOVERY",IF(C130="AUTHORITY / STANDARD","AUTHORITY / REFERENCE","SUBSTITUTE / ALTERNATIVE"))))</x:f>
      </x:c>
      <x:c r="X130" s="25" t="str">
        <x:f>IF(A130="","",IF(OR(M130="NO",N130="NO",O130="NO"),"NO",IF(OR(M130="UNKNOWN",N130="UNKNOWN",O130="UNKNOWN"),"UNKNOWN",IF(AND(M130="MATCH",N130="MATCH",O130="MATCH"),"CORE MATCH","ADJACENT"))))</x:f>
      </x:c>
      <x:c r="Y130" s="25" t="str">
        <x:f>IF(A130="","",IF(OR(P130="NO",Q130="NO",R130="NO"),"NO",IF(OR(P130="UNKNOWN",Q130="UNKNOWN",R130="UNKNOWN"),"UNKNOWN",IF(AND(P130="MATCH",Q130="MATCH",R130="MATCH"),"MATCH","PARTIAL"))))</x:f>
      </x:c>
    </x:row>
    <x:row r="131">
      <x:c r="A131" s="21"/>
      <x:c r="B131" s="21"/>
      <x:c r="C131" s="21"/>
      <x:c r="D131" s="21"/>
      <x:c r="E131" s="21"/>
      <x:c r="F131" s="21"/>
      <x:c r="G131" s="21"/>
      <x:c r="H131" s="21"/>
      <x:c r="I131" s="21"/>
      <x:c r="J131" s="21"/>
      <x:c r="K131" s="25" t="str">
        <x:f>IF(A131="","",IF(COUNTIF($A$6:$A$205,A131)&gt;1,"INVALID - DUPLICATE ID",IF(AND(OR(EXACT(C131,"SOFTWARE PRODUCT"),EXACT(C131,"MARKETPLACE / INTERMEDIARY"),EXACT(C131,"CONSULTANCY / SERVICE"),EXACT(C131,"AUTHORITY / STANDARD"),EXACT(C131,"IN-HOUSE / DO NOTHING")),COUNTIFS(EVIDENCE_PACKET!$A$6:$A$205,D131,EVIDENCE_PACKET!$B$6:$B$205,A131,EVIDENCE_PACKET!$C$6:$C$205,"BUYER",EVIDENCE_PACKET!$Q$6:$Q$205,"VALID")=1,COUNTIFS(EVIDENCE_PACKET!$A$6:$A$205,E131,EVIDENCE_PACKET!$B$6:$B$205,A131,EVIDENCE_PACKET!$C$6:$C$205,"MATERIAL JOB",EVIDENCE_PACKET!$Q$6:$Q$205,"VALID")=1,COUNTIFS(EVIDENCE_PACKET!$A$6:$A$205,F131,EVIDENCE_PACKET!$B$6:$B$205,A131,EVIDENCE_PACKET!$C$6:$C$205,"BUYING STAGE",EVIDENCE_PACKET!$Q$6:$Q$205,"VALID")=1,COUNTIFS(EVIDENCE_PACKET!$A$6:$A$205,G131,EVIDENCE_PACKET!$B$6:$B$205,A131,EVIDENCE_PACKET!$C$6:$C$205,"IMPLEMENTATION",EVIDENCE_PACKET!$Q$6:$Q$205,"VALID")=1,COUNTIFS(EVIDENCE_PACKET!$A$6:$A$205,H131,EVIDENCE_PACKET!$B$6:$B$205,A131,EVIDENCE_PACKET!$C$6:$C$205,"SECURITY / PROCUREMENT",EVIDENCE_PACKET!$Q$6:$Q$205,"VALID")=1,COUNTIFS(EVIDENCE_PACKET!$A$6:$A$205,I131,EVIDENCE_PACKET!$B$6:$B$205,A131,EVIDENCE_PACKET!$C$6:$C$205,"SWITCHING / EXIT",EVIDENCE_PACKET!$Q$6:$Q$205,"VALID")=1,COUNTIF(D131:I131,D131)=1,COUNTIF(D131:I131,E131)=1,COUNTIF(D131:I131,F131)=1,COUNTIF(D131:I131,G131)=1,COUNTIF(D131:I131,H131)=1,COUNTIF(D131:I131,I131)=1,J131&lt;&gt;""),"VALID","INVALID - CONTROL / EVIDENCE")))</x:f>
      </x:c>
      <x:c r="L131" s="25" t="str">
        <x:f>IF(A131="","",IF(K131&lt;&gt;"VALID","BLOCKED",IF(AND(INDEX(EVIDENCE_PACKET!$F$6:$F$205,MATCH(D131,EVIDENCE_PACKET!$A$6:$A$205,0))="OBSERVED",INDEX(EVIDENCE_PACKET!$G$6:$G$205,MATCH(D131,EVIDENCE_PACKET!$A$6:$A$205,0))="CURRENT",INDEX(EVIDENCE_PACKET!$F$6:$F$205,MATCH(E131,EVIDENCE_PACKET!$A$6:$A$205,0))="OBSERVED",INDEX(EVIDENCE_PACKET!$G$6:$G$205,MATCH(E131,EVIDENCE_PACKET!$A$6:$A$205,0))="CURRENT",INDEX(EVIDENCE_PACKET!$F$6:$F$205,MATCH(F131,EVIDENCE_PACKET!$A$6:$A$205,0))="OBSERVED",INDEX(EVIDENCE_PACKET!$G$6:$G$205,MATCH(F131,EVIDENCE_PACKET!$A$6:$A$205,0))="CURRENT",INDEX(EVIDENCE_PACKET!$F$6:$F$205,MATCH(G131,EVIDENCE_PACKET!$A$6:$A$205,0))="OBSERVED",INDEX(EVIDENCE_PACKET!$G$6:$G$205,MATCH(G131,EVIDENCE_PACKET!$A$6:$A$205,0))="CURRENT",INDEX(EVIDENCE_PACKET!$F$6:$F$205,MATCH(H131,EVIDENCE_PACKET!$A$6:$A$205,0))="OBSERVED",INDEX(EVIDENCE_PACKET!$G$6:$G$205,MATCH(H131,EVIDENCE_PACKET!$A$6:$A$205,0))="CURRENT",INDEX(EVIDENCE_PACKET!$F$6:$F$205,MATCH(I131,EVIDENCE_PACKET!$A$6:$A$205,0))="OBSERVED",INDEX(EVIDENCE_PACKET!$G$6:$G$205,MATCH(I131,EVIDENCE_PACKET!$A$6:$A$205,0))="CURRENT"),"READY","UNRESOLVED")))</x:f>
      </x:c>
      <x:c r="M131" s="25" t="str">
        <x:f>IF(A131="","",IF(K131&lt;&gt;"VALID","BLOCKED",INDEX(EVIDENCE_PACKET!$H$6:$H$205,MATCH(D131,EVIDENCE_PACKET!$A$6:$A$205,0))))</x:f>
      </x:c>
      <x:c r="N131" s="25" t="str">
        <x:f>IF(A131="","",IF(K131&lt;&gt;"VALID","BLOCKED",INDEX(EVIDENCE_PACKET!$H$6:$H$205,MATCH(E131,EVIDENCE_PACKET!$A$6:$A$205,0))))</x:f>
      </x:c>
      <x:c r="O131" s="25" t="str">
        <x:f>IF(A131="","",IF(K131&lt;&gt;"VALID","BLOCKED",INDEX(EVIDENCE_PACKET!$H$6:$H$205,MATCH(F131,EVIDENCE_PACKET!$A$6:$A$205,0))))</x:f>
      </x:c>
      <x:c r="P131" s="25" t="str">
        <x:f>IF(A131="","",IF(K131&lt;&gt;"VALID","BLOCKED",INDEX(EVIDENCE_PACKET!$H$6:$H$205,MATCH(G131,EVIDENCE_PACKET!$A$6:$A$205,0))))</x:f>
      </x:c>
      <x:c r="Q131" s="25" t="str">
        <x:f>IF(A131="","",IF(K131&lt;&gt;"VALID","BLOCKED",INDEX(EVIDENCE_PACKET!$H$6:$H$205,MATCH(H131,EVIDENCE_PACKET!$A$6:$A$205,0))))</x:f>
      </x:c>
      <x:c r="R131" s="25" t="str">
        <x:f>IF(A131="","",IF(K131&lt;&gt;"VALID","BLOCKED",INDEX(EVIDENCE_PACKET!$H$6:$H$205,MATCH(I131,EVIDENCE_PACKET!$A$6:$A$205,0))))</x:f>
      </x:c>
      <x:c r="S131" s="25" t="str">
        <x:f>IF(A131="","",IF(K131&lt;&gt;"VALID","BLOCKED",IF(W131&lt;&gt;"SOFTWARE",W131,IF(L131&lt;&gt;"READY","UNRESOLVED",IF(X131="NO","EXCLUDE DIRECT",IF(X131="UNKNOWN","UNRESOLVED",IF(X131="ADJACENT","ADJACENT",IF(Y131="NO","EXCLUDE DIRECT",IF(Y131="UNKNOWN","UNRESOLVED",IF(Y131="MATCH","DIRECT COMPETITOR","CONDITIONAL DIRECT"))))))))))</x:f>
      </x:c>
      <x:c r="T131" s="25" t="str">
        <x:f>IF(A131="","",IF(OR(K131&lt;&gt;"VALID",S131="BLOCKED"),"BLOCKED",IF(AND(OR(S131="DIRECT COMPETITOR",S131="CONDITIONAL DIRECT"),COUNTIFS(CONFLICTS!$B$6:$B$205,A131,CONFLICTS!$H$6:$H$205,"YES",CONFLICTS!$I$6:$I$205,"OPEN",CONFLICTS!$R$6:$R$205,"VALID")&gt;0),"UNRESOLVED",IF(S131="UNRESOLVED","UNRESOLVED","READY"))))</x:f>
      </x:c>
      <x:c r="U131" s="25" t="str">
        <x:f>IF(A131="","",IF(S131="DIRECT COMPETITOR","Do not infer superiority, market share, win rate or customer outcomes.",IF(S131="CONDITIONAL DIRECT","Do not present replacement as like-for-like until partial/conflicting adoption dimensions are resolved.",IF(S131="ADJACENT","Do not promote feature/integration overlap into direct competition.",IF(S131="SUBSTITUTE / ALTERNATIVE","Do not force a service/internal route into a software-only matrix.",IF(S131="INTERMEDIARY / DISCOVERY","Do not infer product substitutability from visibility.","Do not promote authority/reference material into the commercial set."))))))</x:f>
      </x:c>
      <x:c r="V131" s="25" t="str">
        <x:f>IF(A131="","","Reopen when buyer, job, stage, implementation, security/procurement, switching, pricing/contract or sales evidence changes materially.")</x:f>
      </x:c>
      <x:c r="W131" s="25" t="str">
        <x:f>IF(A131="","",IF(C131="SOFTWARE PRODUCT","SOFTWARE",IF(C131="MARKETPLACE / INTERMEDIARY","INTERMEDIARY / DISCOVERY",IF(C131="AUTHORITY / STANDARD","AUTHORITY / REFERENCE","SUBSTITUTE / ALTERNATIVE"))))</x:f>
      </x:c>
      <x:c r="X131" s="25" t="str">
        <x:f>IF(A131="","",IF(OR(M131="NO",N131="NO",O131="NO"),"NO",IF(OR(M131="UNKNOWN",N131="UNKNOWN",O131="UNKNOWN"),"UNKNOWN",IF(AND(M131="MATCH",N131="MATCH",O131="MATCH"),"CORE MATCH","ADJACENT"))))</x:f>
      </x:c>
      <x:c r="Y131" s="25" t="str">
        <x:f>IF(A131="","",IF(OR(P131="NO",Q131="NO",R131="NO"),"NO",IF(OR(P131="UNKNOWN",Q131="UNKNOWN",R131="UNKNOWN"),"UNKNOWN",IF(AND(P131="MATCH",Q131="MATCH",R131="MATCH"),"MATCH","PARTIAL"))))</x:f>
      </x:c>
    </x:row>
    <x:row r="132">
      <x:c r="A132" s="21"/>
      <x:c r="B132" s="21"/>
      <x:c r="C132" s="21"/>
      <x:c r="D132" s="21"/>
      <x:c r="E132" s="21"/>
      <x:c r="F132" s="21"/>
      <x:c r="G132" s="21"/>
      <x:c r="H132" s="21"/>
      <x:c r="I132" s="21"/>
      <x:c r="J132" s="21"/>
      <x:c r="K132" s="25" t="str">
        <x:f>IF(A132="","",IF(COUNTIF($A$6:$A$205,A132)&gt;1,"INVALID - DUPLICATE ID",IF(AND(OR(EXACT(C132,"SOFTWARE PRODUCT"),EXACT(C132,"MARKETPLACE / INTERMEDIARY"),EXACT(C132,"CONSULTANCY / SERVICE"),EXACT(C132,"AUTHORITY / STANDARD"),EXACT(C132,"IN-HOUSE / DO NOTHING")),COUNTIFS(EVIDENCE_PACKET!$A$6:$A$205,D132,EVIDENCE_PACKET!$B$6:$B$205,A132,EVIDENCE_PACKET!$C$6:$C$205,"BUYER",EVIDENCE_PACKET!$Q$6:$Q$205,"VALID")=1,COUNTIFS(EVIDENCE_PACKET!$A$6:$A$205,E132,EVIDENCE_PACKET!$B$6:$B$205,A132,EVIDENCE_PACKET!$C$6:$C$205,"MATERIAL JOB",EVIDENCE_PACKET!$Q$6:$Q$205,"VALID")=1,COUNTIFS(EVIDENCE_PACKET!$A$6:$A$205,F132,EVIDENCE_PACKET!$B$6:$B$205,A132,EVIDENCE_PACKET!$C$6:$C$205,"BUYING STAGE",EVIDENCE_PACKET!$Q$6:$Q$205,"VALID")=1,COUNTIFS(EVIDENCE_PACKET!$A$6:$A$205,G132,EVIDENCE_PACKET!$B$6:$B$205,A132,EVIDENCE_PACKET!$C$6:$C$205,"IMPLEMENTATION",EVIDENCE_PACKET!$Q$6:$Q$205,"VALID")=1,COUNTIFS(EVIDENCE_PACKET!$A$6:$A$205,H132,EVIDENCE_PACKET!$B$6:$B$205,A132,EVIDENCE_PACKET!$C$6:$C$205,"SECURITY / PROCUREMENT",EVIDENCE_PACKET!$Q$6:$Q$205,"VALID")=1,COUNTIFS(EVIDENCE_PACKET!$A$6:$A$205,I132,EVIDENCE_PACKET!$B$6:$B$205,A132,EVIDENCE_PACKET!$C$6:$C$205,"SWITCHING / EXIT",EVIDENCE_PACKET!$Q$6:$Q$205,"VALID")=1,COUNTIF(D132:I132,D132)=1,COUNTIF(D132:I132,E132)=1,COUNTIF(D132:I132,F132)=1,COUNTIF(D132:I132,G132)=1,COUNTIF(D132:I132,H132)=1,COUNTIF(D132:I132,I132)=1,J132&lt;&gt;""),"VALID","INVALID - CONTROL / EVIDENCE")))</x:f>
      </x:c>
      <x:c r="L132" s="25" t="str">
        <x:f>IF(A132="","",IF(K132&lt;&gt;"VALID","BLOCKED",IF(AND(INDEX(EVIDENCE_PACKET!$F$6:$F$205,MATCH(D132,EVIDENCE_PACKET!$A$6:$A$205,0))="OBSERVED",INDEX(EVIDENCE_PACKET!$G$6:$G$205,MATCH(D132,EVIDENCE_PACKET!$A$6:$A$205,0))="CURRENT",INDEX(EVIDENCE_PACKET!$F$6:$F$205,MATCH(E132,EVIDENCE_PACKET!$A$6:$A$205,0))="OBSERVED",INDEX(EVIDENCE_PACKET!$G$6:$G$205,MATCH(E132,EVIDENCE_PACKET!$A$6:$A$205,0))="CURRENT",INDEX(EVIDENCE_PACKET!$F$6:$F$205,MATCH(F132,EVIDENCE_PACKET!$A$6:$A$205,0))="OBSERVED",INDEX(EVIDENCE_PACKET!$G$6:$G$205,MATCH(F132,EVIDENCE_PACKET!$A$6:$A$205,0))="CURRENT",INDEX(EVIDENCE_PACKET!$F$6:$F$205,MATCH(G132,EVIDENCE_PACKET!$A$6:$A$205,0))="OBSERVED",INDEX(EVIDENCE_PACKET!$G$6:$G$205,MATCH(G132,EVIDENCE_PACKET!$A$6:$A$205,0))="CURRENT",INDEX(EVIDENCE_PACKET!$F$6:$F$205,MATCH(H132,EVIDENCE_PACKET!$A$6:$A$205,0))="OBSERVED",INDEX(EVIDENCE_PACKET!$G$6:$G$205,MATCH(H132,EVIDENCE_PACKET!$A$6:$A$205,0))="CURRENT",INDEX(EVIDENCE_PACKET!$F$6:$F$205,MATCH(I132,EVIDENCE_PACKET!$A$6:$A$205,0))="OBSERVED",INDEX(EVIDENCE_PACKET!$G$6:$G$205,MATCH(I132,EVIDENCE_PACKET!$A$6:$A$205,0))="CURRENT"),"READY","UNRESOLVED")))</x:f>
      </x:c>
      <x:c r="M132" s="25" t="str">
        <x:f>IF(A132="","",IF(K132&lt;&gt;"VALID","BLOCKED",INDEX(EVIDENCE_PACKET!$H$6:$H$205,MATCH(D132,EVIDENCE_PACKET!$A$6:$A$205,0))))</x:f>
      </x:c>
      <x:c r="N132" s="25" t="str">
        <x:f>IF(A132="","",IF(K132&lt;&gt;"VALID","BLOCKED",INDEX(EVIDENCE_PACKET!$H$6:$H$205,MATCH(E132,EVIDENCE_PACKET!$A$6:$A$205,0))))</x:f>
      </x:c>
      <x:c r="O132" s="25" t="str">
        <x:f>IF(A132="","",IF(K132&lt;&gt;"VALID","BLOCKED",INDEX(EVIDENCE_PACKET!$H$6:$H$205,MATCH(F132,EVIDENCE_PACKET!$A$6:$A$205,0))))</x:f>
      </x:c>
      <x:c r="P132" s="25" t="str">
        <x:f>IF(A132="","",IF(K132&lt;&gt;"VALID","BLOCKED",INDEX(EVIDENCE_PACKET!$H$6:$H$205,MATCH(G132,EVIDENCE_PACKET!$A$6:$A$205,0))))</x:f>
      </x:c>
      <x:c r="Q132" s="25" t="str">
        <x:f>IF(A132="","",IF(K132&lt;&gt;"VALID","BLOCKED",INDEX(EVIDENCE_PACKET!$H$6:$H$205,MATCH(H132,EVIDENCE_PACKET!$A$6:$A$205,0))))</x:f>
      </x:c>
      <x:c r="R132" s="25" t="str">
        <x:f>IF(A132="","",IF(K132&lt;&gt;"VALID","BLOCKED",INDEX(EVIDENCE_PACKET!$H$6:$H$205,MATCH(I132,EVIDENCE_PACKET!$A$6:$A$205,0))))</x:f>
      </x:c>
      <x:c r="S132" s="25" t="str">
        <x:f>IF(A132="","",IF(K132&lt;&gt;"VALID","BLOCKED",IF(W132&lt;&gt;"SOFTWARE",W132,IF(L132&lt;&gt;"READY","UNRESOLVED",IF(X132="NO","EXCLUDE DIRECT",IF(X132="UNKNOWN","UNRESOLVED",IF(X132="ADJACENT","ADJACENT",IF(Y132="NO","EXCLUDE DIRECT",IF(Y132="UNKNOWN","UNRESOLVED",IF(Y132="MATCH","DIRECT COMPETITOR","CONDITIONAL DIRECT"))))))))))</x:f>
      </x:c>
      <x:c r="T132" s="25" t="str">
        <x:f>IF(A132="","",IF(OR(K132&lt;&gt;"VALID",S132="BLOCKED"),"BLOCKED",IF(AND(OR(S132="DIRECT COMPETITOR",S132="CONDITIONAL DIRECT"),COUNTIFS(CONFLICTS!$B$6:$B$205,A132,CONFLICTS!$H$6:$H$205,"YES",CONFLICTS!$I$6:$I$205,"OPEN",CONFLICTS!$R$6:$R$205,"VALID")&gt;0),"UNRESOLVED",IF(S132="UNRESOLVED","UNRESOLVED","READY"))))</x:f>
      </x:c>
      <x:c r="U132" s="25" t="str">
        <x:f>IF(A132="","",IF(S132="DIRECT COMPETITOR","Do not infer superiority, market share, win rate or customer outcomes.",IF(S132="CONDITIONAL DIRECT","Do not present replacement as like-for-like until partial/conflicting adoption dimensions are resolved.",IF(S132="ADJACENT","Do not promote feature/integration overlap into direct competition.",IF(S132="SUBSTITUTE / ALTERNATIVE","Do not force a service/internal route into a software-only matrix.",IF(S132="INTERMEDIARY / DISCOVERY","Do not infer product substitutability from visibility.","Do not promote authority/reference material into the commercial set."))))))</x:f>
      </x:c>
      <x:c r="V132" s="25" t="str">
        <x:f>IF(A132="","","Reopen when buyer, job, stage, implementation, security/procurement, switching, pricing/contract or sales evidence changes materially.")</x:f>
      </x:c>
      <x:c r="W132" s="25" t="str">
        <x:f>IF(A132="","",IF(C132="SOFTWARE PRODUCT","SOFTWARE",IF(C132="MARKETPLACE / INTERMEDIARY","INTERMEDIARY / DISCOVERY",IF(C132="AUTHORITY / STANDARD","AUTHORITY / REFERENCE","SUBSTITUTE / ALTERNATIVE"))))</x:f>
      </x:c>
      <x:c r="X132" s="25" t="str">
        <x:f>IF(A132="","",IF(OR(M132="NO",N132="NO",O132="NO"),"NO",IF(OR(M132="UNKNOWN",N132="UNKNOWN",O132="UNKNOWN"),"UNKNOWN",IF(AND(M132="MATCH",N132="MATCH",O132="MATCH"),"CORE MATCH","ADJACENT"))))</x:f>
      </x:c>
      <x:c r="Y132" s="25" t="str">
        <x:f>IF(A132="","",IF(OR(P132="NO",Q132="NO",R132="NO"),"NO",IF(OR(P132="UNKNOWN",Q132="UNKNOWN",R132="UNKNOWN"),"UNKNOWN",IF(AND(P132="MATCH",Q132="MATCH",R132="MATCH"),"MATCH","PARTIAL"))))</x:f>
      </x:c>
    </x:row>
    <x:row r="133">
      <x:c r="A133" s="21"/>
      <x:c r="B133" s="21"/>
      <x:c r="C133" s="21"/>
      <x:c r="D133" s="21"/>
      <x:c r="E133" s="21"/>
      <x:c r="F133" s="21"/>
      <x:c r="G133" s="21"/>
      <x:c r="H133" s="21"/>
      <x:c r="I133" s="21"/>
      <x:c r="J133" s="21"/>
      <x:c r="K133" s="25" t="str">
        <x:f>IF(A133="","",IF(COUNTIF($A$6:$A$205,A133)&gt;1,"INVALID - DUPLICATE ID",IF(AND(OR(EXACT(C133,"SOFTWARE PRODUCT"),EXACT(C133,"MARKETPLACE / INTERMEDIARY"),EXACT(C133,"CONSULTANCY / SERVICE"),EXACT(C133,"AUTHORITY / STANDARD"),EXACT(C133,"IN-HOUSE / DO NOTHING")),COUNTIFS(EVIDENCE_PACKET!$A$6:$A$205,D133,EVIDENCE_PACKET!$B$6:$B$205,A133,EVIDENCE_PACKET!$C$6:$C$205,"BUYER",EVIDENCE_PACKET!$Q$6:$Q$205,"VALID")=1,COUNTIFS(EVIDENCE_PACKET!$A$6:$A$205,E133,EVIDENCE_PACKET!$B$6:$B$205,A133,EVIDENCE_PACKET!$C$6:$C$205,"MATERIAL JOB",EVIDENCE_PACKET!$Q$6:$Q$205,"VALID")=1,COUNTIFS(EVIDENCE_PACKET!$A$6:$A$205,F133,EVIDENCE_PACKET!$B$6:$B$205,A133,EVIDENCE_PACKET!$C$6:$C$205,"BUYING STAGE",EVIDENCE_PACKET!$Q$6:$Q$205,"VALID")=1,COUNTIFS(EVIDENCE_PACKET!$A$6:$A$205,G133,EVIDENCE_PACKET!$B$6:$B$205,A133,EVIDENCE_PACKET!$C$6:$C$205,"IMPLEMENTATION",EVIDENCE_PACKET!$Q$6:$Q$205,"VALID")=1,COUNTIFS(EVIDENCE_PACKET!$A$6:$A$205,H133,EVIDENCE_PACKET!$B$6:$B$205,A133,EVIDENCE_PACKET!$C$6:$C$205,"SECURITY / PROCUREMENT",EVIDENCE_PACKET!$Q$6:$Q$205,"VALID")=1,COUNTIFS(EVIDENCE_PACKET!$A$6:$A$205,I133,EVIDENCE_PACKET!$B$6:$B$205,A133,EVIDENCE_PACKET!$C$6:$C$205,"SWITCHING / EXIT",EVIDENCE_PACKET!$Q$6:$Q$205,"VALID")=1,COUNTIF(D133:I133,D133)=1,COUNTIF(D133:I133,E133)=1,COUNTIF(D133:I133,F133)=1,COUNTIF(D133:I133,G133)=1,COUNTIF(D133:I133,H133)=1,COUNTIF(D133:I133,I133)=1,J133&lt;&gt;""),"VALID","INVALID - CONTROL / EVIDENCE")))</x:f>
      </x:c>
      <x:c r="L133" s="25" t="str">
        <x:f>IF(A133="","",IF(K133&lt;&gt;"VALID","BLOCKED",IF(AND(INDEX(EVIDENCE_PACKET!$F$6:$F$205,MATCH(D133,EVIDENCE_PACKET!$A$6:$A$205,0))="OBSERVED",INDEX(EVIDENCE_PACKET!$G$6:$G$205,MATCH(D133,EVIDENCE_PACKET!$A$6:$A$205,0))="CURRENT",INDEX(EVIDENCE_PACKET!$F$6:$F$205,MATCH(E133,EVIDENCE_PACKET!$A$6:$A$205,0))="OBSERVED",INDEX(EVIDENCE_PACKET!$G$6:$G$205,MATCH(E133,EVIDENCE_PACKET!$A$6:$A$205,0))="CURRENT",INDEX(EVIDENCE_PACKET!$F$6:$F$205,MATCH(F133,EVIDENCE_PACKET!$A$6:$A$205,0))="OBSERVED",INDEX(EVIDENCE_PACKET!$G$6:$G$205,MATCH(F133,EVIDENCE_PACKET!$A$6:$A$205,0))="CURRENT",INDEX(EVIDENCE_PACKET!$F$6:$F$205,MATCH(G133,EVIDENCE_PACKET!$A$6:$A$205,0))="OBSERVED",INDEX(EVIDENCE_PACKET!$G$6:$G$205,MATCH(G133,EVIDENCE_PACKET!$A$6:$A$205,0))="CURRENT",INDEX(EVIDENCE_PACKET!$F$6:$F$205,MATCH(H133,EVIDENCE_PACKET!$A$6:$A$205,0))="OBSERVED",INDEX(EVIDENCE_PACKET!$G$6:$G$205,MATCH(H133,EVIDENCE_PACKET!$A$6:$A$205,0))="CURRENT",INDEX(EVIDENCE_PACKET!$F$6:$F$205,MATCH(I133,EVIDENCE_PACKET!$A$6:$A$205,0))="OBSERVED",INDEX(EVIDENCE_PACKET!$G$6:$G$205,MATCH(I133,EVIDENCE_PACKET!$A$6:$A$205,0))="CURRENT"),"READY","UNRESOLVED")))</x:f>
      </x:c>
      <x:c r="M133" s="25" t="str">
        <x:f>IF(A133="","",IF(K133&lt;&gt;"VALID","BLOCKED",INDEX(EVIDENCE_PACKET!$H$6:$H$205,MATCH(D133,EVIDENCE_PACKET!$A$6:$A$205,0))))</x:f>
      </x:c>
      <x:c r="N133" s="25" t="str">
        <x:f>IF(A133="","",IF(K133&lt;&gt;"VALID","BLOCKED",INDEX(EVIDENCE_PACKET!$H$6:$H$205,MATCH(E133,EVIDENCE_PACKET!$A$6:$A$205,0))))</x:f>
      </x:c>
      <x:c r="O133" s="25" t="str">
        <x:f>IF(A133="","",IF(K133&lt;&gt;"VALID","BLOCKED",INDEX(EVIDENCE_PACKET!$H$6:$H$205,MATCH(F133,EVIDENCE_PACKET!$A$6:$A$205,0))))</x:f>
      </x:c>
      <x:c r="P133" s="25" t="str">
        <x:f>IF(A133="","",IF(K133&lt;&gt;"VALID","BLOCKED",INDEX(EVIDENCE_PACKET!$H$6:$H$205,MATCH(G133,EVIDENCE_PACKET!$A$6:$A$205,0))))</x:f>
      </x:c>
      <x:c r="Q133" s="25" t="str">
        <x:f>IF(A133="","",IF(K133&lt;&gt;"VALID","BLOCKED",INDEX(EVIDENCE_PACKET!$H$6:$H$205,MATCH(H133,EVIDENCE_PACKET!$A$6:$A$205,0))))</x:f>
      </x:c>
      <x:c r="R133" s="25" t="str">
        <x:f>IF(A133="","",IF(K133&lt;&gt;"VALID","BLOCKED",INDEX(EVIDENCE_PACKET!$H$6:$H$205,MATCH(I133,EVIDENCE_PACKET!$A$6:$A$205,0))))</x:f>
      </x:c>
      <x:c r="S133" s="25" t="str">
        <x:f>IF(A133="","",IF(K133&lt;&gt;"VALID","BLOCKED",IF(W133&lt;&gt;"SOFTWARE",W133,IF(L133&lt;&gt;"READY","UNRESOLVED",IF(X133="NO","EXCLUDE DIRECT",IF(X133="UNKNOWN","UNRESOLVED",IF(X133="ADJACENT","ADJACENT",IF(Y133="NO","EXCLUDE DIRECT",IF(Y133="UNKNOWN","UNRESOLVED",IF(Y133="MATCH","DIRECT COMPETITOR","CONDITIONAL DIRECT"))))))))))</x:f>
      </x:c>
      <x:c r="T133" s="25" t="str">
        <x:f>IF(A133="","",IF(OR(K133&lt;&gt;"VALID",S133="BLOCKED"),"BLOCKED",IF(AND(OR(S133="DIRECT COMPETITOR",S133="CONDITIONAL DIRECT"),COUNTIFS(CONFLICTS!$B$6:$B$205,A133,CONFLICTS!$H$6:$H$205,"YES",CONFLICTS!$I$6:$I$205,"OPEN",CONFLICTS!$R$6:$R$205,"VALID")&gt;0),"UNRESOLVED",IF(S133="UNRESOLVED","UNRESOLVED","READY"))))</x:f>
      </x:c>
      <x:c r="U133" s="25" t="str">
        <x:f>IF(A133="","",IF(S133="DIRECT COMPETITOR","Do not infer superiority, market share, win rate or customer outcomes.",IF(S133="CONDITIONAL DIRECT","Do not present replacement as like-for-like until partial/conflicting adoption dimensions are resolved.",IF(S133="ADJACENT","Do not promote feature/integration overlap into direct competition.",IF(S133="SUBSTITUTE / ALTERNATIVE","Do not force a service/internal route into a software-only matrix.",IF(S133="INTERMEDIARY / DISCOVERY","Do not infer product substitutability from visibility.","Do not promote authority/reference material into the commercial set."))))))</x:f>
      </x:c>
      <x:c r="V133" s="25" t="str">
        <x:f>IF(A133="","","Reopen when buyer, job, stage, implementation, security/procurement, switching, pricing/contract or sales evidence changes materially.")</x:f>
      </x:c>
      <x:c r="W133" s="25" t="str">
        <x:f>IF(A133="","",IF(C133="SOFTWARE PRODUCT","SOFTWARE",IF(C133="MARKETPLACE / INTERMEDIARY","INTERMEDIARY / DISCOVERY",IF(C133="AUTHORITY / STANDARD","AUTHORITY / REFERENCE","SUBSTITUTE / ALTERNATIVE"))))</x:f>
      </x:c>
      <x:c r="X133" s="25" t="str">
        <x:f>IF(A133="","",IF(OR(M133="NO",N133="NO",O133="NO"),"NO",IF(OR(M133="UNKNOWN",N133="UNKNOWN",O133="UNKNOWN"),"UNKNOWN",IF(AND(M133="MATCH",N133="MATCH",O133="MATCH"),"CORE MATCH","ADJACENT"))))</x:f>
      </x:c>
      <x:c r="Y133" s="25" t="str">
        <x:f>IF(A133="","",IF(OR(P133="NO",Q133="NO",R133="NO"),"NO",IF(OR(P133="UNKNOWN",Q133="UNKNOWN",R133="UNKNOWN"),"UNKNOWN",IF(AND(P133="MATCH",Q133="MATCH",R133="MATCH"),"MATCH","PARTIAL"))))</x:f>
      </x:c>
    </x:row>
    <x:row r="134">
      <x:c r="A134" s="21"/>
      <x:c r="B134" s="21"/>
      <x:c r="C134" s="21"/>
      <x:c r="D134" s="21"/>
      <x:c r="E134" s="21"/>
      <x:c r="F134" s="21"/>
      <x:c r="G134" s="21"/>
      <x:c r="H134" s="21"/>
      <x:c r="I134" s="21"/>
      <x:c r="J134" s="21"/>
      <x:c r="K134" s="25" t="str">
        <x:f>IF(A134="","",IF(COUNTIF($A$6:$A$205,A134)&gt;1,"INVALID - DUPLICATE ID",IF(AND(OR(EXACT(C134,"SOFTWARE PRODUCT"),EXACT(C134,"MARKETPLACE / INTERMEDIARY"),EXACT(C134,"CONSULTANCY / SERVICE"),EXACT(C134,"AUTHORITY / STANDARD"),EXACT(C134,"IN-HOUSE / DO NOTHING")),COUNTIFS(EVIDENCE_PACKET!$A$6:$A$205,D134,EVIDENCE_PACKET!$B$6:$B$205,A134,EVIDENCE_PACKET!$C$6:$C$205,"BUYER",EVIDENCE_PACKET!$Q$6:$Q$205,"VALID")=1,COUNTIFS(EVIDENCE_PACKET!$A$6:$A$205,E134,EVIDENCE_PACKET!$B$6:$B$205,A134,EVIDENCE_PACKET!$C$6:$C$205,"MATERIAL JOB",EVIDENCE_PACKET!$Q$6:$Q$205,"VALID")=1,COUNTIFS(EVIDENCE_PACKET!$A$6:$A$205,F134,EVIDENCE_PACKET!$B$6:$B$205,A134,EVIDENCE_PACKET!$C$6:$C$205,"BUYING STAGE",EVIDENCE_PACKET!$Q$6:$Q$205,"VALID")=1,COUNTIFS(EVIDENCE_PACKET!$A$6:$A$205,G134,EVIDENCE_PACKET!$B$6:$B$205,A134,EVIDENCE_PACKET!$C$6:$C$205,"IMPLEMENTATION",EVIDENCE_PACKET!$Q$6:$Q$205,"VALID")=1,COUNTIFS(EVIDENCE_PACKET!$A$6:$A$205,H134,EVIDENCE_PACKET!$B$6:$B$205,A134,EVIDENCE_PACKET!$C$6:$C$205,"SECURITY / PROCUREMENT",EVIDENCE_PACKET!$Q$6:$Q$205,"VALID")=1,COUNTIFS(EVIDENCE_PACKET!$A$6:$A$205,I134,EVIDENCE_PACKET!$B$6:$B$205,A134,EVIDENCE_PACKET!$C$6:$C$205,"SWITCHING / EXIT",EVIDENCE_PACKET!$Q$6:$Q$205,"VALID")=1,COUNTIF(D134:I134,D134)=1,COUNTIF(D134:I134,E134)=1,COUNTIF(D134:I134,F134)=1,COUNTIF(D134:I134,G134)=1,COUNTIF(D134:I134,H134)=1,COUNTIF(D134:I134,I134)=1,J134&lt;&gt;""),"VALID","INVALID - CONTROL / EVIDENCE")))</x:f>
      </x:c>
      <x:c r="L134" s="25" t="str">
        <x:f>IF(A134="","",IF(K134&lt;&gt;"VALID","BLOCKED",IF(AND(INDEX(EVIDENCE_PACKET!$F$6:$F$205,MATCH(D134,EVIDENCE_PACKET!$A$6:$A$205,0))="OBSERVED",INDEX(EVIDENCE_PACKET!$G$6:$G$205,MATCH(D134,EVIDENCE_PACKET!$A$6:$A$205,0))="CURRENT",INDEX(EVIDENCE_PACKET!$F$6:$F$205,MATCH(E134,EVIDENCE_PACKET!$A$6:$A$205,0))="OBSERVED",INDEX(EVIDENCE_PACKET!$G$6:$G$205,MATCH(E134,EVIDENCE_PACKET!$A$6:$A$205,0))="CURRENT",INDEX(EVIDENCE_PACKET!$F$6:$F$205,MATCH(F134,EVIDENCE_PACKET!$A$6:$A$205,0))="OBSERVED",INDEX(EVIDENCE_PACKET!$G$6:$G$205,MATCH(F134,EVIDENCE_PACKET!$A$6:$A$205,0))="CURRENT",INDEX(EVIDENCE_PACKET!$F$6:$F$205,MATCH(G134,EVIDENCE_PACKET!$A$6:$A$205,0))="OBSERVED",INDEX(EVIDENCE_PACKET!$G$6:$G$205,MATCH(G134,EVIDENCE_PACKET!$A$6:$A$205,0))="CURRENT",INDEX(EVIDENCE_PACKET!$F$6:$F$205,MATCH(H134,EVIDENCE_PACKET!$A$6:$A$205,0))="OBSERVED",INDEX(EVIDENCE_PACKET!$G$6:$G$205,MATCH(H134,EVIDENCE_PACKET!$A$6:$A$205,0))="CURRENT",INDEX(EVIDENCE_PACKET!$F$6:$F$205,MATCH(I134,EVIDENCE_PACKET!$A$6:$A$205,0))="OBSERVED",INDEX(EVIDENCE_PACKET!$G$6:$G$205,MATCH(I134,EVIDENCE_PACKET!$A$6:$A$205,0))="CURRENT"),"READY","UNRESOLVED")))</x:f>
      </x:c>
      <x:c r="M134" s="25" t="str">
        <x:f>IF(A134="","",IF(K134&lt;&gt;"VALID","BLOCKED",INDEX(EVIDENCE_PACKET!$H$6:$H$205,MATCH(D134,EVIDENCE_PACKET!$A$6:$A$205,0))))</x:f>
      </x:c>
      <x:c r="N134" s="25" t="str">
        <x:f>IF(A134="","",IF(K134&lt;&gt;"VALID","BLOCKED",INDEX(EVIDENCE_PACKET!$H$6:$H$205,MATCH(E134,EVIDENCE_PACKET!$A$6:$A$205,0))))</x:f>
      </x:c>
      <x:c r="O134" s="25" t="str">
        <x:f>IF(A134="","",IF(K134&lt;&gt;"VALID","BLOCKED",INDEX(EVIDENCE_PACKET!$H$6:$H$205,MATCH(F134,EVIDENCE_PACKET!$A$6:$A$205,0))))</x:f>
      </x:c>
      <x:c r="P134" s="25" t="str">
        <x:f>IF(A134="","",IF(K134&lt;&gt;"VALID","BLOCKED",INDEX(EVIDENCE_PACKET!$H$6:$H$205,MATCH(G134,EVIDENCE_PACKET!$A$6:$A$205,0))))</x:f>
      </x:c>
      <x:c r="Q134" s="25" t="str">
        <x:f>IF(A134="","",IF(K134&lt;&gt;"VALID","BLOCKED",INDEX(EVIDENCE_PACKET!$H$6:$H$205,MATCH(H134,EVIDENCE_PACKET!$A$6:$A$205,0))))</x:f>
      </x:c>
      <x:c r="R134" s="25" t="str">
        <x:f>IF(A134="","",IF(K134&lt;&gt;"VALID","BLOCKED",INDEX(EVIDENCE_PACKET!$H$6:$H$205,MATCH(I134,EVIDENCE_PACKET!$A$6:$A$205,0))))</x:f>
      </x:c>
      <x:c r="S134" s="25" t="str">
        <x:f>IF(A134="","",IF(K134&lt;&gt;"VALID","BLOCKED",IF(W134&lt;&gt;"SOFTWARE",W134,IF(L134&lt;&gt;"READY","UNRESOLVED",IF(X134="NO","EXCLUDE DIRECT",IF(X134="UNKNOWN","UNRESOLVED",IF(X134="ADJACENT","ADJACENT",IF(Y134="NO","EXCLUDE DIRECT",IF(Y134="UNKNOWN","UNRESOLVED",IF(Y134="MATCH","DIRECT COMPETITOR","CONDITIONAL DIRECT"))))))))))</x:f>
      </x:c>
      <x:c r="T134" s="25" t="str">
        <x:f>IF(A134="","",IF(OR(K134&lt;&gt;"VALID",S134="BLOCKED"),"BLOCKED",IF(AND(OR(S134="DIRECT COMPETITOR",S134="CONDITIONAL DIRECT"),COUNTIFS(CONFLICTS!$B$6:$B$205,A134,CONFLICTS!$H$6:$H$205,"YES",CONFLICTS!$I$6:$I$205,"OPEN",CONFLICTS!$R$6:$R$205,"VALID")&gt;0),"UNRESOLVED",IF(S134="UNRESOLVED","UNRESOLVED","READY"))))</x:f>
      </x:c>
      <x:c r="U134" s="25" t="str">
        <x:f>IF(A134="","",IF(S134="DIRECT COMPETITOR","Do not infer superiority, market share, win rate or customer outcomes.",IF(S134="CONDITIONAL DIRECT","Do not present replacement as like-for-like until partial/conflicting adoption dimensions are resolved.",IF(S134="ADJACENT","Do not promote feature/integration overlap into direct competition.",IF(S134="SUBSTITUTE / ALTERNATIVE","Do not force a service/internal route into a software-only matrix.",IF(S134="INTERMEDIARY / DISCOVERY","Do not infer product substitutability from visibility.","Do not promote authority/reference material into the commercial set."))))))</x:f>
      </x:c>
      <x:c r="V134" s="25" t="str">
        <x:f>IF(A134="","","Reopen when buyer, job, stage, implementation, security/procurement, switching, pricing/contract or sales evidence changes materially.")</x:f>
      </x:c>
      <x:c r="W134" s="25" t="str">
        <x:f>IF(A134="","",IF(C134="SOFTWARE PRODUCT","SOFTWARE",IF(C134="MARKETPLACE / INTERMEDIARY","INTERMEDIARY / DISCOVERY",IF(C134="AUTHORITY / STANDARD","AUTHORITY / REFERENCE","SUBSTITUTE / ALTERNATIVE"))))</x:f>
      </x:c>
      <x:c r="X134" s="25" t="str">
        <x:f>IF(A134="","",IF(OR(M134="NO",N134="NO",O134="NO"),"NO",IF(OR(M134="UNKNOWN",N134="UNKNOWN",O134="UNKNOWN"),"UNKNOWN",IF(AND(M134="MATCH",N134="MATCH",O134="MATCH"),"CORE MATCH","ADJACENT"))))</x:f>
      </x:c>
      <x:c r="Y134" s="25" t="str">
        <x:f>IF(A134="","",IF(OR(P134="NO",Q134="NO",R134="NO"),"NO",IF(OR(P134="UNKNOWN",Q134="UNKNOWN",R134="UNKNOWN"),"UNKNOWN",IF(AND(P134="MATCH",Q134="MATCH",R134="MATCH"),"MATCH","PARTIAL"))))</x:f>
      </x:c>
    </x:row>
    <x:row r="135">
      <x:c r="A135" s="21"/>
      <x:c r="B135" s="21"/>
      <x:c r="C135" s="21"/>
      <x:c r="D135" s="21"/>
      <x:c r="E135" s="21"/>
      <x:c r="F135" s="21"/>
      <x:c r="G135" s="21"/>
      <x:c r="H135" s="21"/>
      <x:c r="I135" s="21"/>
      <x:c r="J135" s="21"/>
      <x:c r="K135" s="25" t="str">
        <x:f>IF(A135="","",IF(COUNTIF($A$6:$A$205,A135)&gt;1,"INVALID - DUPLICATE ID",IF(AND(OR(EXACT(C135,"SOFTWARE PRODUCT"),EXACT(C135,"MARKETPLACE / INTERMEDIARY"),EXACT(C135,"CONSULTANCY / SERVICE"),EXACT(C135,"AUTHORITY / STANDARD"),EXACT(C135,"IN-HOUSE / DO NOTHING")),COUNTIFS(EVIDENCE_PACKET!$A$6:$A$205,D135,EVIDENCE_PACKET!$B$6:$B$205,A135,EVIDENCE_PACKET!$C$6:$C$205,"BUYER",EVIDENCE_PACKET!$Q$6:$Q$205,"VALID")=1,COUNTIFS(EVIDENCE_PACKET!$A$6:$A$205,E135,EVIDENCE_PACKET!$B$6:$B$205,A135,EVIDENCE_PACKET!$C$6:$C$205,"MATERIAL JOB",EVIDENCE_PACKET!$Q$6:$Q$205,"VALID")=1,COUNTIFS(EVIDENCE_PACKET!$A$6:$A$205,F135,EVIDENCE_PACKET!$B$6:$B$205,A135,EVIDENCE_PACKET!$C$6:$C$205,"BUYING STAGE",EVIDENCE_PACKET!$Q$6:$Q$205,"VALID")=1,COUNTIFS(EVIDENCE_PACKET!$A$6:$A$205,G135,EVIDENCE_PACKET!$B$6:$B$205,A135,EVIDENCE_PACKET!$C$6:$C$205,"IMPLEMENTATION",EVIDENCE_PACKET!$Q$6:$Q$205,"VALID")=1,COUNTIFS(EVIDENCE_PACKET!$A$6:$A$205,H135,EVIDENCE_PACKET!$B$6:$B$205,A135,EVIDENCE_PACKET!$C$6:$C$205,"SECURITY / PROCUREMENT",EVIDENCE_PACKET!$Q$6:$Q$205,"VALID")=1,COUNTIFS(EVIDENCE_PACKET!$A$6:$A$205,I135,EVIDENCE_PACKET!$B$6:$B$205,A135,EVIDENCE_PACKET!$C$6:$C$205,"SWITCHING / EXIT",EVIDENCE_PACKET!$Q$6:$Q$205,"VALID")=1,COUNTIF(D135:I135,D135)=1,COUNTIF(D135:I135,E135)=1,COUNTIF(D135:I135,F135)=1,COUNTIF(D135:I135,G135)=1,COUNTIF(D135:I135,H135)=1,COUNTIF(D135:I135,I135)=1,J135&lt;&gt;""),"VALID","INVALID - CONTROL / EVIDENCE")))</x:f>
      </x:c>
      <x:c r="L135" s="25" t="str">
        <x:f>IF(A135="","",IF(K135&lt;&gt;"VALID","BLOCKED",IF(AND(INDEX(EVIDENCE_PACKET!$F$6:$F$205,MATCH(D135,EVIDENCE_PACKET!$A$6:$A$205,0))="OBSERVED",INDEX(EVIDENCE_PACKET!$G$6:$G$205,MATCH(D135,EVIDENCE_PACKET!$A$6:$A$205,0))="CURRENT",INDEX(EVIDENCE_PACKET!$F$6:$F$205,MATCH(E135,EVIDENCE_PACKET!$A$6:$A$205,0))="OBSERVED",INDEX(EVIDENCE_PACKET!$G$6:$G$205,MATCH(E135,EVIDENCE_PACKET!$A$6:$A$205,0))="CURRENT",INDEX(EVIDENCE_PACKET!$F$6:$F$205,MATCH(F135,EVIDENCE_PACKET!$A$6:$A$205,0))="OBSERVED",INDEX(EVIDENCE_PACKET!$G$6:$G$205,MATCH(F135,EVIDENCE_PACKET!$A$6:$A$205,0))="CURRENT",INDEX(EVIDENCE_PACKET!$F$6:$F$205,MATCH(G135,EVIDENCE_PACKET!$A$6:$A$205,0))="OBSERVED",INDEX(EVIDENCE_PACKET!$G$6:$G$205,MATCH(G135,EVIDENCE_PACKET!$A$6:$A$205,0))="CURRENT",INDEX(EVIDENCE_PACKET!$F$6:$F$205,MATCH(H135,EVIDENCE_PACKET!$A$6:$A$205,0))="OBSERVED",INDEX(EVIDENCE_PACKET!$G$6:$G$205,MATCH(H135,EVIDENCE_PACKET!$A$6:$A$205,0))="CURRENT",INDEX(EVIDENCE_PACKET!$F$6:$F$205,MATCH(I135,EVIDENCE_PACKET!$A$6:$A$205,0))="OBSERVED",INDEX(EVIDENCE_PACKET!$G$6:$G$205,MATCH(I135,EVIDENCE_PACKET!$A$6:$A$205,0))="CURRENT"),"READY","UNRESOLVED")))</x:f>
      </x:c>
      <x:c r="M135" s="25" t="str">
        <x:f>IF(A135="","",IF(K135&lt;&gt;"VALID","BLOCKED",INDEX(EVIDENCE_PACKET!$H$6:$H$205,MATCH(D135,EVIDENCE_PACKET!$A$6:$A$205,0))))</x:f>
      </x:c>
      <x:c r="N135" s="25" t="str">
        <x:f>IF(A135="","",IF(K135&lt;&gt;"VALID","BLOCKED",INDEX(EVIDENCE_PACKET!$H$6:$H$205,MATCH(E135,EVIDENCE_PACKET!$A$6:$A$205,0))))</x:f>
      </x:c>
      <x:c r="O135" s="25" t="str">
        <x:f>IF(A135="","",IF(K135&lt;&gt;"VALID","BLOCKED",INDEX(EVIDENCE_PACKET!$H$6:$H$205,MATCH(F135,EVIDENCE_PACKET!$A$6:$A$205,0))))</x:f>
      </x:c>
      <x:c r="P135" s="25" t="str">
        <x:f>IF(A135="","",IF(K135&lt;&gt;"VALID","BLOCKED",INDEX(EVIDENCE_PACKET!$H$6:$H$205,MATCH(G135,EVIDENCE_PACKET!$A$6:$A$205,0))))</x:f>
      </x:c>
      <x:c r="Q135" s="25" t="str">
        <x:f>IF(A135="","",IF(K135&lt;&gt;"VALID","BLOCKED",INDEX(EVIDENCE_PACKET!$H$6:$H$205,MATCH(H135,EVIDENCE_PACKET!$A$6:$A$205,0))))</x:f>
      </x:c>
      <x:c r="R135" s="25" t="str">
        <x:f>IF(A135="","",IF(K135&lt;&gt;"VALID","BLOCKED",INDEX(EVIDENCE_PACKET!$H$6:$H$205,MATCH(I135,EVIDENCE_PACKET!$A$6:$A$205,0))))</x:f>
      </x:c>
      <x:c r="S135" s="25" t="str">
        <x:f>IF(A135="","",IF(K135&lt;&gt;"VALID","BLOCKED",IF(W135&lt;&gt;"SOFTWARE",W135,IF(L135&lt;&gt;"READY","UNRESOLVED",IF(X135="NO","EXCLUDE DIRECT",IF(X135="UNKNOWN","UNRESOLVED",IF(X135="ADJACENT","ADJACENT",IF(Y135="NO","EXCLUDE DIRECT",IF(Y135="UNKNOWN","UNRESOLVED",IF(Y135="MATCH","DIRECT COMPETITOR","CONDITIONAL DIRECT"))))))))))</x:f>
      </x:c>
      <x:c r="T135" s="25" t="str">
        <x:f>IF(A135="","",IF(OR(K135&lt;&gt;"VALID",S135="BLOCKED"),"BLOCKED",IF(AND(OR(S135="DIRECT COMPETITOR",S135="CONDITIONAL DIRECT"),COUNTIFS(CONFLICTS!$B$6:$B$205,A135,CONFLICTS!$H$6:$H$205,"YES",CONFLICTS!$I$6:$I$205,"OPEN",CONFLICTS!$R$6:$R$205,"VALID")&gt;0),"UNRESOLVED",IF(S135="UNRESOLVED","UNRESOLVED","READY"))))</x:f>
      </x:c>
      <x:c r="U135" s="25" t="str">
        <x:f>IF(A135="","",IF(S135="DIRECT COMPETITOR","Do not infer superiority, market share, win rate or customer outcomes.",IF(S135="CONDITIONAL DIRECT","Do not present replacement as like-for-like until partial/conflicting adoption dimensions are resolved.",IF(S135="ADJACENT","Do not promote feature/integration overlap into direct competition.",IF(S135="SUBSTITUTE / ALTERNATIVE","Do not force a service/internal route into a software-only matrix.",IF(S135="INTERMEDIARY / DISCOVERY","Do not infer product substitutability from visibility.","Do not promote authority/reference material into the commercial set."))))))</x:f>
      </x:c>
      <x:c r="V135" s="25" t="str">
        <x:f>IF(A135="","","Reopen when buyer, job, stage, implementation, security/procurement, switching, pricing/contract or sales evidence changes materially.")</x:f>
      </x:c>
      <x:c r="W135" s="25" t="str">
        <x:f>IF(A135="","",IF(C135="SOFTWARE PRODUCT","SOFTWARE",IF(C135="MARKETPLACE / INTERMEDIARY","INTERMEDIARY / DISCOVERY",IF(C135="AUTHORITY / STANDARD","AUTHORITY / REFERENCE","SUBSTITUTE / ALTERNATIVE"))))</x:f>
      </x:c>
      <x:c r="X135" s="25" t="str">
        <x:f>IF(A135="","",IF(OR(M135="NO",N135="NO",O135="NO"),"NO",IF(OR(M135="UNKNOWN",N135="UNKNOWN",O135="UNKNOWN"),"UNKNOWN",IF(AND(M135="MATCH",N135="MATCH",O135="MATCH"),"CORE MATCH","ADJACENT"))))</x:f>
      </x:c>
      <x:c r="Y135" s="25" t="str">
        <x:f>IF(A135="","",IF(OR(P135="NO",Q135="NO",R135="NO"),"NO",IF(OR(P135="UNKNOWN",Q135="UNKNOWN",R135="UNKNOWN"),"UNKNOWN",IF(AND(P135="MATCH",Q135="MATCH",R135="MATCH"),"MATCH","PARTIAL"))))</x:f>
      </x:c>
    </x:row>
    <x:row r="136">
      <x:c r="A136" s="21"/>
      <x:c r="B136" s="21"/>
      <x:c r="C136" s="21"/>
      <x:c r="D136" s="21"/>
      <x:c r="E136" s="21"/>
      <x:c r="F136" s="21"/>
      <x:c r="G136" s="21"/>
      <x:c r="H136" s="21"/>
      <x:c r="I136" s="21"/>
      <x:c r="J136" s="21"/>
      <x:c r="K136" s="25" t="str">
        <x:f>IF(A136="","",IF(COUNTIF($A$6:$A$205,A136)&gt;1,"INVALID - DUPLICATE ID",IF(AND(OR(EXACT(C136,"SOFTWARE PRODUCT"),EXACT(C136,"MARKETPLACE / INTERMEDIARY"),EXACT(C136,"CONSULTANCY / SERVICE"),EXACT(C136,"AUTHORITY / STANDARD"),EXACT(C136,"IN-HOUSE / DO NOTHING")),COUNTIFS(EVIDENCE_PACKET!$A$6:$A$205,D136,EVIDENCE_PACKET!$B$6:$B$205,A136,EVIDENCE_PACKET!$C$6:$C$205,"BUYER",EVIDENCE_PACKET!$Q$6:$Q$205,"VALID")=1,COUNTIFS(EVIDENCE_PACKET!$A$6:$A$205,E136,EVIDENCE_PACKET!$B$6:$B$205,A136,EVIDENCE_PACKET!$C$6:$C$205,"MATERIAL JOB",EVIDENCE_PACKET!$Q$6:$Q$205,"VALID")=1,COUNTIFS(EVIDENCE_PACKET!$A$6:$A$205,F136,EVIDENCE_PACKET!$B$6:$B$205,A136,EVIDENCE_PACKET!$C$6:$C$205,"BUYING STAGE",EVIDENCE_PACKET!$Q$6:$Q$205,"VALID")=1,COUNTIFS(EVIDENCE_PACKET!$A$6:$A$205,G136,EVIDENCE_PACKET!$B$6:$B$205,A136,EVIDENCE_PACKET!$C$6:$C$205,"IMPLEMENTATION",EVIDENCE_PACKET!$Q$6:$Q$205,"VALID")=1,COUNTIFS(EVIDENCE_PACKET!$A$6:$A$205,H136,EVIDENCE_PACKET!$B$6:$B$205,A136,EVIDENCE_PACKET!$C$6:$C$205,"SECURITY / PROCUREMENT",EVIDENCE_PACKET!$Q$6:$Q$205,"VALID")=1,COUNTIFS(EVIDENCE_PACKET!$A$6:$A$205,I136,EVIDENCE_PACKET!$B$6:$B$205,A136,EVIDENCE_PACKET!$C$6:$C$205,"SWITCHING / EXIT",EVIDENCE_PACKET!$Q$6:$Q$205,"VALID")=1,COUNTIF(D136:I136,D136)=1,COUNTIF(D136:I136,E136)=1,COUNTIF(D136:I136,F136)=1,COUNTIF(D136:I136,G136)=1,COUNTIF(D136:I136,H136)=1,COUNTIF(D136:I136,I136)=1,J136&lt;&gt;""),"VALID","INVALID - CONTROL / EVIDENCE")))</x:f>
      </x:c>
      <x:c r="L136" s="25" t="str">
        <x:f>IF(A136="","",IF(K136&lt;&gt;"VALID","BLOCKED",IF(AND(INDEX(EVIDENCE_PACKET!$F$6:$F$205,MATCH(D136,EVIDENCE_PACKET!$A$6:$A$205,0))="OBSERVED",INDEX(EVIDENCE_PACKET!$G$6:$G$205,MATCH(D136,EVIDENCE_PACKET!$A$6:$A$205,0))="CURRENT",INDEX(EVIDENCE_PACKET!$F$6:$F$205,MATCH(E136,EVIDENCE_PACKET!$A$6:$A$205,0))="OBSERVED",INDEX(EVIDENCE_PACKET!$G$6:$G$205,MATCH(E136,EVIDENCE_PACKET!$A$6:$A$205,0))="CURRENT",INDEX(EVIDENCE_PACKET!$F$6:$F$205,MATCH(F136,EVIDENCE_PACKET!$A$6:$A$205,0))="OBSERVED",INDEX(EVIDENCE_PACKET!$G$6:$G$205,MATCH(F136,EVIDENCE_PACKET!$A$6:$A$205,0))="CURRENT",INDEX(EVIDENCE_PACKET!$F$6:$F$205,MATCH(G136,EVIDENCE_PACKET!$A$6:$A$205,0))="OBSERVED",INDEX(EVIDENCE_PACKET!$G$6:$G$205,MATCH(G136,EVIDENCE_PACKET!$A$6:$A$205,0))="CURRENT",INDEX(EVIDENCE_PACKET!$F$6:$F$205,MATCH(H136,EVIDENCE_PACKET!$A$6:$A$205,0))="OBSERVED",INDEX(EVIDENCE_PACKET!$G$6:$G$205,MATCH(H136,EVIDENCE_PACKET!$A$6:$A$205,0))="CURRENT",INDEX(EVIDENCE_PACKET!$F$6:$F$205,MATCH(I136,EVIDENCE_PACKET!$A$6:$A$205,0))="OBSERVED",INDEX(EVIDENCE_PACKET!$G$6:$G$205,MATCH(I136,EVIDENCE_PACKET!$A$6:$A$205,0))="CURRENT"),"READY","UNRESOLVED")))</x:f>
      </x:c>
      <x:c r="M136" s="25" t="str">
        <x:f>IF(A136="","",IF(K136&lt;&gt;"VALID","BLOCKED",INDEX(EVIDENCE_PACKET!$H$6:$H$205,MATCH(D136,EVIDENCE_PACKET!$A$6:$A$205,0))))</x:f>
      </x:c>
      <x:c r="N136" s="25" t="str">
        <x:f>IF(A136="","",IF(K136&lt;&gt;"VALID","BLOCKED",INDEX(EVIDENCE_PACKET!$H$6:$H$205,MATCH(E136,EVIDENCE_PACKET!$A$6:$A$205,0))))</x:f>
      </x:c>
      <x:c r="O136" s="25" t="str">
        <x:f>IF(A136="","",IF(K136&lt;&gt;"VALID","BLOCKED",INDEX(EVIDENCE_PACKET!$H$6:$H$205,MATCH(F136,EVIDENCE_PACKET!$A$6:$A$205,0))))</x:f>
      </x:c>
      <x:c r="P136" s="25" t="str">
        <x:f>IF(A136="","",IF(K136&lt;&gt;"VALID","BLOCKED",INDEX(EVIDENCE_PACKET!$H$6:$H$205,MATCH(G136,EVIDENCE_PACKET!$A$6:$A$205,0))))</x:f>
      </x:c>
      <x:c r="Q136" s="25" t="str">
        <x:f>IF(A136="","",IF(K136&lt;&gt;"VALID","BLOCKED",INDEX(EVIDENCE_PACKET!$H$6:$H$205,MATCH(H136,EVIDENCE_PACKET!$A$6:$A$205,0))))</x:f>
      </x:c>
      <x:c r="R136" s="25" t="str">
        <x:f>IF(A136="","",IF(K136&lt;&gt;"VALID","BLOCKED",INDEX(EVIDENCE_PACKET!$H$6:$H$205,MATCH(I136,EVIDENCE_PACKET!$A$6:$A$205,0))))</x:f>
      </x:c>
      <x:c r="S136" s="25" t="str">
        <x:f>IF(A136="","",IF(K136&lt;&gt;"VALID","BLOCKED",IF(W136&lt;&gt;"SOFTWARE",W136,IF(L136&lt;&gt;"READY","UNRESOLVED",IF(X136="NO","EXCLUDE DIRECT",IF(X136="UNKNOWN","UNRESOLVED",IF(X136="ADJACENT","ADJACENT",IF(Y136="NO","EXCLUDE DIRECT",IF(Y136="UNKNOWN","UNRESOLVED",IF(Y136="MATCH","DIRECT COMPETITOR","CONDITIONAL DIRECT"))))))))))</x:f>
      </x:c>
      <x:c r="T136" s="25" t="str">
        <x:f>IF(A136="","",IF(OR(K136&lt;&gt;"VALID",S136="BLOCKED"),"BLOCKED",IF(AND(OR(S136="DIRECT COMPETITOR",S136="CONDITIONAL DIRECT"),COUNTIFS(CONFLICTS!$B$6:$B$205,A136,CONFLICTS!$H$6:$H$205,"YES",CONFLICTS!$I$6:$I$205,"OPEN",CONFLICTS!$R$6:$R$205,"VALID")&gt;0),"UNRESOLVED",IF(S136="UNRESOLVED","UNRESOLVED","READY"))))</x:f>
      </x:c>
      <x:c r="U136" s="25" t="str">
        <x:f>IF(A136="","",IF(S136="DIRECT COMPETITOR","Do not infer superiority, market share, win rate or customer outcomes.",IF(S136="CONDITIONAL DIRECT","Do not present replacement as like-for-like until partial/conflicting adoption dimensions are resolved.",IF(S136="ADJACENT","Do not promote feature/integration overlap into direct competition.",IF(S136="SUBSTITUTE / ALTERNATIVE","Do not force a service/internal route into a software-only matrix.",IF(S136="INTERMEDIARY / DISCOVERY","Do not infer product substitutability from visibility.","Do not promote authority/reference material into the commercial set."))))))</x:f>
      </x:c>
      <x:c r="V136" s="25" t="str">
        <x:f>IF(A136="","","Reopen when buyer, job, stage, implementation, security/procurement, switching, pricing/contract or sales evidence changes materially.")</x:f>
      </x:c>
      <x:c r="W136" s="25" t="str">
        <x:f>IF(A136="","",IF(C136="SOFTWARE PRODUCT","SOFTWARE",IF(C136="MARKETPLACE / INTERMEDIARY","INTERMEDIARY / DISCOVERY",IF(C136="AUTHORITY / STANDARD","AUTHORITY / REFERENCE","SUBSTITUTE / ALTERNATIVE"))))</x:f>
      </x:c>
      <x:c r="X136" s="25" t="str">
        <x:f>IF(A136="","",IF(OR(M136="NO",N136="NO",O136="NO"),"NO",IF(OR(M136="UNKNOWN",N136="UNKNOWN",O136="UNKNOWN"),"UNKNOWN",IF(AND(M136="MATCH",N136="MATCH",O136="MATCH"),"CORE MATCH","ADJACENT"))))</x:f>
      </x:c>
      <x:c r="Y136" s="25" t="str">
        <x:f>IF(A136="","",IF(OR(P136="NO",Q136="NO",R136="NO"),"NO",IF(OR(P136="UNKNOWN",Q136="UNKNOWN",R136="UNKNOWN"),"UNKNOWN",IF(AND(P136="MATCH",Q136="MATCH",R136="MATCH"),"MATCH","PARTIAL"))))</x:f>
      </x:c>
    </x:row>
    <x:row r="137">
      <x:c r="A137" s="21"/>
      <x:c r="B137" s="21"/>
      <x:c r="C137" s="21"/>
      <x:c r="D137" s="21"/>
      <x:c r="E137" s="21"/>
      <x:c r="F137" s="21"/>
      <x:c r="G137" s="21"/>
      <x:c r="H137" s="21"/>
      <x:c r="I137" s="21"/>
      <x:c r="J137" s="21"/>
      <x:c r="K137" s="25" t="str">
        <x:f>IF(A137="","",IF(COUNTIF($A$6:$A$205,A137)&gt;1,"INVALID - DUPLICATE ID",IF(AND(OR(EXACT(C137,"SOFTWARE PRODUCT"),EXACT(C137,"MARKETPLACE / INTERMEDIARY"),EXACT(C137,"CONSULTANCY / SERVICE"),EXACT(C137,"AUTHORITY / STANDARD"),EXACT(C137,"IN-HOUSE / DO NOTHING")),COUNTIFS(EVIDENCE_PACKET!$A$6:$A$205,D137,EVIDENCE_PACKET!$B$6:$B$205,A137,EVIDENCE_PACKET!$C$6:$C$205,"BUYER",EVIDENCE_PACKET!$Q$6:$Q$205,"VALID")=1,COUNTIFS(EVIDENCE_PACKET!$A$6:$A$205,E137,EVIDENCE_PACKET!$B$6:$B$205,A137,EVIDENCE_PACKET!$C$6:$C$205,"MATERIAL JOB",EVIDENCE_PACKET!$Q$6:$Q$205,"VALID")=1,COUNTIFS(EVIDENCE_PACKET!$A$6:$A$205,F137,EVIDENCE_PACKET!$B$6:$B$205,A137,EVIDENCE_PACKET!$C$6:$C$205,"BUYING STAGE",EVIDENCE_PACKET!$Q$6:$Q$205,"VALID")=1,COUNTIFS(EVIDENCE_PACKET!$A$6:$A$205,G137,EVIDENCE_PACKET!$B$6:$B$205,A137,EVIDENCE_PACKET!$C$6:$C$205,"IMPLEMENTATION",EVIDENCE_PACKET!$Q$6:$Q$205,"VALID")=1,COUNTIFS(EVIDENCE_PACKET!$A$6:$A$205,H137,EVIDENCE_PACKET!$B$6:$B$205,A137,EVIDENCE_PACKET!$C$6:$C$205,"SECURITY / PROCUREMENT",EVIDENCE_PACKET!$Q$6:$Q$205,"VALID")=1,COUNTIFS(EVIDENCE_PACKET!$A$6:$A$205,I137,EVIDENCE_PACKET!$B$6:$B$205,A137,EVIDENCE_PACKET!$C$6:$C$205,"SWITCHING / EXIT",EVIDENCE_PACKET!$Q$6:$Q$205,"VALID")=1,COUNTIF(D137:I137,D137)=1,COUNTIF(D137:I137,E137)=1,COUNTIF(D137:I137,F137)=1,COUNTIF(D137:I137,G137)=1,COUNTIF(D137:I137,H137)=1,COUNTIF(D137:I137,I137)=1,J137&lt;&gt;""),"VALID","INVALID - CONTROL / EVIDENCE")))</x:f>
      </x:c>
      <x:c r="L137" s="25" t="str">
        <x:f>IF(A137="","",IF(K137&lt;&gt;"VALID","BLOCKED",IF(AND(INDEX(EVIDENCE_PACKET!$F$6:$F$205,MATCH(D137,EVIDENCE_PACKET!$A$6:$A$205,0))="OBSERVED",INDEX(EVIDENCE_PACKET!$G$6:$G$205,MATCH(D137,EVIDENCE_PACKET!$A$6:$A$205,0))="CURRENT",INDEX(EVIDENCE_PACKET!$F$6:$F$205,MATCH(E137,EVIDENCE_PACKET!$A$6:$A$205,0))="OBSERVED",INDEX(EVIDENCE_PACKET!$G$6:$G$205,MATCH(E137,EVIDENCE_PACKET!$A$6:$A$205,0))="CURRENT",INDEX(EVIDENCE_PACKET!$F$6:$F$205,MATCH(F137,EVIDENCE_PACKET!$A$6:$A$205,0))="OBSERVED",INDEX(EVIDENCE_PACKET!$G$6:$G$205,MATCH(F137,EVIDENCE_PACKET!$A$6:$A$205,0))="CURRENT",INDEX(EVIDENCE_PACKET!$F$6:$F$205,MATCH(G137,EVIDENCE_PACKET!$A$6:$A$205,0))="OBSERVED",INDEX(EVIDENCE_PACKET!$G$6:$G$205,MATCH(G137,EVIDENCE_PACKET!$A$6:$A$205,0))="CURRENT",INDEX(EVIDENCE_PACKET!$F$6:$F$205,MATCH(H137,EVIDENCE_PACKET!$A$6:$A$205,0))="OBSERVED",INDEX(EVIDENCE_PACKET!$G$6:$G$205,MATCH(H137,EVIDENCE_PACKET!$A$6:$A$205,0))="CURRENT",INDEX(EVIDENCE_PACKET!$F$6:$F$205,MATCH(I137,EVIDENCE_PACKET!$A$6:$A$205,0))="OBSERVED",INDEX(EVIDENCE_PACKET!$G$6:$G$205,MATCH(I137,EVIDENCE_PACKET!$A$6:$A$205,0))="CURRENT"),"READY","UNRESOLVED")))</x:f>
      </x:c>
      <x:c r="M137" s="25" t="str">
        <x:f>IF(A137="","",IF(K137&lt;&gt;"VALID","BLOCKED",INDEX(EVIDENCE_PACKET!$H$6:$H$205,MATCH(D137,EVIDENCE_PACKET!$A$6:$A$205,0))))</x:f>
      </x:c>
      <x:c r="N137" s="25" t="str">
        <x:f>IF(A137="","",IF(K137&lt;&gt;"VALID","BLOCKED",INDEX(EVIDENCE_PACKET!$H$6:$H$205,MATCH(E137,EVIDENCE_PACKET!$A$6:$A$205,0))))</x:f>
      </x:c>
      <x:c r="O137" s="25" t="str">
        <x:f>IF(A137="","",IF(K137&lt;&gt;"VALID","BLOCKED",INDEX(EVIDENCE_PACKET!$H$6:$H$205,MATCH(F137,EVIDENCE_PACKET!$A$6:$A$205,0))))</x:f>
      </x:c>
      <x:c r="P137" s="25" t="str">
        <x:f>IF(A137="","",IF(K137&lt;&gt;"VALID","BLOCKED",INDEX(EVIDENCE_PACKET!$H$6:$H$205,MATCH(G137,EVIDENCE_PACKET!$A$6:$A$205,0))))</x:f>
      </x:c>
      <x:c r="Q137" s="25" t="str">
        <x:f>IF(A137="","",IF(K137&lt;&gt;"VALID","BLOCKED",INDEX(EVIDENCE_PACKET!$H$6:$H$205,MATCH(H137,EVIDENCE_PACKET!$A$6:$A$205,0))))</x:f>
      </x:c>
      <x:c r="R137" s="25" t="str">
        <x:f>IF(A137="","",IF(K137&lt;&gt;"VALID","BLOCKED",INDEX(EVIDENCE_PACKET!$H$6:$H$205,MATCH(I137,EVIDENCE_PACKET!$A$6:$A$205,0))))</x:f>
      </x:c>
      <x:c r="S137" s="25" t="str">
        <x:f>IF(A137="","",IF(K137&lt;&gt;"VALID","BLOCKED",IF(W137&lt;&gt;"SOFTWARE",W137,IF(L137&lt;&gt;"READY","UNRESOLVED",IF(X137="NO","EXCLUDE DIRECT",IF(X137="UNKNOWN","UNRESOLVED",IF(X137="ADJACENT","ADJACENT",IF(Y137="NO","EXCLUDE DIRECT",IF(Y137="UNKNOWN","UNRESOLVED",IF(Y137="MATCH","DIRECT COMPETITOR","CONDITIONAL DIRECT"))))))))))</x:f>
      </x:c>
      <x:c r="T137" s="25" t="str">
        <x:f>IF(A137="","",IF(OR(K137&lt;&gt;"VALID",S137="BLOCKED"),"BLOCKED",IF(AND(OR(S137="DIRECT COMPETITOR",S137="CONDITIONAL DIRECT"),COUNTIFS(CONFLICTS!$B$6:$B$205,A137,CONFLICTS!$H$6:$H$205,"YES",CONFLICTS!$I$6:$I$205,"OPEN",CONFLICTS!$R$6:$R$205,"VALID")&gt;0),"UNRESOLVED",IF(S137="UNRESOLVED","UNRESOLVED","READY"))))</x:f>
      </x:c>
      <x:c r="U137" s="25" t="str">
        <x:f>IF(A137="","",IF(S137="DIRECT COMPETITOR","Do not infer superiority, market share, win rate or customer outcomes.",IF(S137="CONDITIONAL DIRECT","Do not present replacement as like-for-like until partial/conflicting adoption dimensions are resolved.",IF(S137="ADJACENT","Do not promote feature/integration overlap into direct competition.",IF(S137="SUBSTITUTE / ALTERNATIVE","Do not force a service/internal route into a software-only matrix.",IF(S137="INTERMEDIARY / DISCOVERY","Do not infer product substitutability from visibility.","Do not promote authority/reference material into the commercial set."))))))</x:f>
      </x:c>
      <x:c r="V137" s="25" t="str">
        <x:f>IF(A137="","","Reopen when buyer, job, stage, implementation, security/procurement, switching, pricing/contract or sales evidence changes materially.")</x:f>
      </x:c>
      <x:c r="W137" s="25" t="str">
        <x:f>IF(A137="","",IF(C137="SOFTWARE PRODUCT","SOFTWARE",IF(C137="MARKETPLACE / INTERMEDIARY","INTERMEDIARY / DISCOVERY",IF(C137="AUTHORITY / STANDARD","AUTHORITY / REFERENCE","SUBSTITUTE / ALTERNATIVE"))))</x:f>
      </x:c>
      <x:c r="X137" s="25" t="str">
        <x:f>IF(A137="","",IF(OR(M137="NO",N137="NO",O137="NO"),"NO",IF(OR(M137="UNKNOWN",N137="UNKNOWN",O137="UNKNOWN"),"UNKNOWN",IF(AND(M137="MATCH",N137="MATCH",O137="MATCH"),"CORE MATCH","ADJACENT"))))</x:f>
      </x:c>
      <x:c r="Y137" s="25" t="str">
        <x:f>IF(A137="","",IF(OR(P137="NO",Q137="NO",R137="NO"),"NO",IF(OR(P137="UNKNOWN",Q137="UNKNOWN",R137="UNKNOWN"),"UNKNOWN",IF(AND(P137="MATCH",Q137="MATCH",R137="MATCH"),"MATCH","PARTIAL"))))</x:f>
      </x:c>
    </x:row>
    <x:row r="138">
      <x:c r="A138" s="21"/>
      <x:c r="B138" s="21"/>
      <x:c r="C138" s="21"/>
      <x:c r="D138" s="21"/>
      <x:c r="E138" s="21"/>
      <x:c r="F138" s="21"/>
      <x:c r="G138" s="21"/>
      <x:c r="H138" s="21"/>
      <x:c r="I138" s="21"/>
      <x:c r="J138" s="21"/>
      <x:c r="K138" s="25" t="str">
        <x:f>IF(A138="","",IF(COUNTIF($A$6:$A$205,A138)&gt;1,"INVALID - DUPLICATE ID",IF(AND(OR(EXACT(C138,"SOFTWARE PRODUCT"),EXACT(C138,"MARKETPLACE / INTERMEDIARY"),EXACT(C138,"CONSULTANCY / SERVICE"),EXACT(C138,"AUTHORITY / STANDARD"),EXACT(C138,"IN-HOUSE / DO NOTHING")),COUNTIFS(EVIDENCE_PACKET!$A$6:$A$205,D138,EVIDENCE_PACKET!$B$6:$B$205,A138,EVIDENCE_PACKET!$C$6:$C$205,"BUYER",EVIDENCE_PACKET!$Q$6:$Q$205,"VALID")=1,COUNTIFS(EVIDENCE_PACKET!$A$6:$A$205,E138,EVIDENCE_PACKET!$B$6:$B$205,A138,EVIDENCE_PACKET!$C$6:$C$205,"MATERIAL JOB",EVIDENCE_PACKET!$Q$6:$Q$205,"VALID")=1,COUNTIFS(EVIDENCE_PACKET!$A$6:$A$205,F138,EVIDENCE_PACKET!$B$6:$B$205,A138,EVIDENCE_PACKET!$C$6:$C$205,"BUYING STAGE",EVIDENCE_PACKET!$Q$6:$Q$205,"VALID")=1,COUNTIFS(EVIDENCE_PACKET!$A$6:$A$205,G138,EVIDENCE_PACKET!$B$6:$B$205,A138,EVIDENCE_PACKET!$C$6:$C$205,"IMPLEMENTATION",EVIDENCE_PACKET!$Q$6:$Q$205,"VALID")=1,COUNTIFS(EVIDENCE_PACKET!$A$6:$A$205,H138,EVIDENCE_PACKET!$B$6:$B$205,A138,EVIDENCE_PACKET!$C$6:$C$205,"SECURITY / PROCUREMENT",EVIDENCE_PACKET!$Q$6:$Q$205,"VALID")=1,COUNTIFS(EVIDENCE_PACKET!$A$6:$A$205,I138,EVIDENCE_PACKET!$B$6:$B$205,A138,EVIDENCE_PACKET!$C$6:$C$205,"SWITCHING / EXIT",EVIDENCE_PACKET!$Q$6:$Q$205,"VALID")=1,COUNTIF(D138:I138,D138)=1,COUNTIF(D138:I138,E138)=1,COUNTIF(D138:I138,F138)=1,COUNTIF(D138:I138,G138)=1,COUNTIF(D138:I138,H138)=1,COUNTIF(D138:I138,I138)=1,J138&lt;&gt;""),"VALID","INVALID - CONTROL / EVIDENCE")))</x:f>
      </x:c>
      <x:c r="L138" s="25" t="str">
        <x:f>IF(A138="","",IF(K138&lt;&gt;"VALID","BLOCKED",IF(AND(INDEX(EVIDENCE_PACKET!$F$6:$F$205,MATCH(D138,EVIDENCE_PACKET!$A$6:$A$205,0))="OBSERVED",INDEX(EVIDENCE_PACKET!$G$6:$G$205,MATCH(D138,EVIDENCE_PACKET!$A$6:$A$205,0))="CURRENT",INDEX(EVIDENCE_PACKET!$F$6:$F$205,MATCH(E138,EVIDENCE_PACKET!$A$6:$A$205,0))="OBSERVED",INDEX(EVIDENCE_PACKET!$G$6:$G$205,MATCH(E138,EVIDENCE_PACKET!$A$6:$A$205,0))="CURRENT",INDEX(EVIDENCE_PACKET!$F$6:$F$205,MATCH(F138,EVIDENCE_PACKET!$A$6:$A$205,0))="OBSERVED",INDEX(EVIDENCE_PACKET!$G$6:$G$205,MATCH(F138,EVIDENCE_PACKET!$A$6:$A$205,0))="CURRENT",INDEX(EVIDENCE_PACKET!$F$6:$F$205,MATCH(G138,EVIDENCE_PACKET!$A$6:$A$205,0))="OBSERVED",INDEX(EVIDENCE_PACKET!$G$6:$G$205,MATCH(G138,EVIDENCE_PACKET!$A$6:$A$205,0))="CURRENT",INDEX(EVIDENCE_PACKET!$F$6:$F$205,MATCH(H138,EVIDENCE_PACKET!$A$6:$A$205,0))="OBSERVED",INDEX(EVIDENCE_PACKET!$G$6:$G$205,MATCH(H138,EVIDENCE_PACKET!$A$6:$A$205,0))="CURRENT",INDEX(EVIDENCE_PACKET!$F$6:$F$205,MATCH(I138,EVIDENCE_PACKET!$A$6:$A$205,0))="OBSERVED",INDEX(EVIDENCE_PACKET!$G$6:$G$205,MATCH(I138,EVIDENCE_PACKET!$A$6:$A$205,0))="CURRENT"),"READY","UNRESOLVED")))</x:f>
      </x:c>
      <x:c r="M138" s="25" t="str">
        <x:f>IF(A138="","",IF(K138&lt;&gt;"VALID","BLOCKED",INDEX(EVIDENCE_PACKET!$H$6:$H$205,MATCH(D138,EVIDENCE_PACKET!$A$6:$A$205,0))))</x:f>
      </x:c>
      <x:c r="N138" s="25" t="str">
        <x:f>IF(A138="","",IF(K138&lt;&gt;"VALID","BLOCKED",INDEX(EVIDENCE_PACKET!$H$6:$H$205,MATCH(E138,EVIDENCE_PACKET!$A$6:$A$205,0))))</x:f>
      </x:c>
      <x:c r="O138" s="25" t="str">
        <x:f>IF(A138="","",IF(K138&lt;&gt;"VALID","BLOCKED",INDEX(EVIDENCE_PACKET!$H$6:$H$205,MATCH(F138,EVIDENCE_PACKET!$A$6:$A$205,0))))</x:f>
      </x:c>
      <x:c r="P138" s="25" t="str">
        <x:f>IF(A138="","",IF(K138&lt;&gt;"VALID","BLOCKED",INDEX(EVIDENCE_PACKET!$H$6:$H$205,MATCH(G138,EVIDENCE_PACKET!$A$6:$A$205,0))))</x:f>
      </x:c>
      <x:c r="Q138" s="25" t="str">
        <x:f>IF(A138="","",IF(K138&lt;&gt;"VALID","BLOCKED",INDEX(EVIDENCE_PACKET!$H$6:$H$205,MATCH(H138,EVIDENCE_PACKET!$A$6:$A$205,0))))</x:f>
      </x:c>
      <x:c r="R138" s="25" t="str">
        <x:f>IF(A138="","",IF(K138&lt;&gt;"VALID","BLOCKED",INDEX(EVIDENCE_PACKET!$H$6:$H$205,MATCH(I138,EVIDENCE_PACKET!$A$6:$A$205,0))))</x:f>
      </x:c>
      <x:c r="S138" s="25" t="str">
        <x:f>IF(A138="","",IF(K138&lt;&gt;"VALID","BLOCKED",IF(W138&lt;&gt;"SOFTWARE",W138,IF(L138&lt;&gt;"READY","UNRESOLVED",IF(X138="NO","EXCLUDE DIRECT",IF(X138="UNKNOWN","UNRESOLVED",IF(X138="ADJACENT","ADJACENT",IF(Y138="NO","EXCLUDE DIRECT",IF(Y138="UNKNOWN","UNRESOLVED",IF(Y138="MATCH","DIRECT COMPETITOR","CONDITIONAL DIRECT"))))))))))</x:f>
      </x:c>
      <x:c r="T138" s="25" t="str">
        <x:f>IF(A138="","",IF(OR(K138&lt;&gt;"VALID",S138="BLOCKED"),"BLOCKED",IF(AND(OR(S138="DIRECT COMPETITOR",S138="CONDITIONAL DIRECT"),COUNTIFS(CONFLICTS!$B$6:$B$205,A138,CONFLICTS!$H$6:$H$205,"YES",CONFLICTS!$I$6:$I$205,"OPEN",CONFLICTS!$R$6:$R$205,"VALID")&gt;0),"UNRESOLVED",IF(S138="UNRESOLVED","UNRESOLVED","READY"))))</x:f>
      </x:c>
      <x:c r="U138" s="25" t="str">
        <x:f>IF(A138="","",IF(S138="DIRECT COMPETITOR","Do not infer superiority, market share, win rate or customer outcomes.",IF(S138="CONDITIONAL DIRECT","Do not present replacement as like-for-like until partial/conflicting adoption dimensions are resolved.",IF(S138="ADJACENT","Do not promote feature/integration overlap into direct competition.",IF(S138="SUBSTITUTE / ALTERNATIVE","Do not force a service/internal route into a software-only matrix.",IF(S138="INTERMEDIARY / DISCOVERY","Do not infer product substitutability from visibility.","Do not promote authority/reference material into the commercial set."))))))</x:f>
      </x:c>
      <x:c r="V138" s="25" t="str">
        <x:f>IF(A138="","","Reopen when buyer, job, stage, implementation, security/procurement, switching, pricing/contract or sales evidence changes materially.")</x:f>
      </x:c>
      <x:c r="W138" s="25" t="str">
        <x:f>IF(A138="","",IF(C138="SOFTWARE PRODUCT","SOFTWARE",IF(C138="MARKETPLACE / INTERMEDIARY","INTERMEDIARY / DISCOVERY",IF(C138="AUTHORITY / STANDARD","AUTHORITY / REFERENCE","SUBSTITUTE / ALTERNATIVE"))))</x:f>
      </x:c>
      <x:c r="X138" s="25" t="str">
        <x:f>IF(A138="","",IF(OR(M138="NO",N138="NO",O138="NO"),"NO",IF(OR(M138="UNKNOWN",N138="UNKNOWN",O138="UNKNOWN"),"UNKNOWN",IF(AND(M138="MATCH",N138="MATCH",O138="MATCH"),"CORE MATCH","ADJACENT"))))</x:f>
      </x:c>
      <x:c r="Y138" s="25" t="str">
        <x:f>IF(A138="","",IF(OR(P138="NO",Q138="NO",R138="NO"),"NO",IF(OR(P138="UNKNOWN",Q138="UNKNOWN",R138="UNKNOWN"),"UNKNOWN",IF(AND(P138="MATCH",Q138="MATCH",R138="MATCH"),"MATCH","PARTIAL"))))</x:f>
      </x:c>
    </x:row>
    <x:row r="139">
      <x:c r="A139" s="21"/>
      <x:c r="B139" s="21"/>
      <x:c r="C139" s="21"/>
      <x:c r="D139" s="21"/>
      <x:c r="E139" s="21"/>
      <x:c r="F139" s="21"/>
      <x:c r="G139" s="21"/>
      <x:c r="H139" s="21"/>
      <x:c r="I139" s="21"/>
      <x:c r="J139" s="21"/>
      <x:c r="K139" s="25" t="str">
        <x:f>IF(A139="","",IF(COUNTIF($A$6:$A$205,A139)&gt;1,"INVALID - DUPLICATE ID",IF(AND(OR(EXACT(C139,"SOFTWARE PRODUCT"),EXACT(C139,"MARKETPLACE / INTERMEDIARY"),EXACT(C139,"CONSULTANCY / SERVICE"),EXACT(C139,"AUTHORITY / STANDARD"),EXACT(C139,"IN-HOUSE / DO NOTHING")),COUNTIFS(EVIDENCE_PACKET!$A$6:$A$205,D139,EVIDENCE_PACKET!$B$6:$B$205,A139,EVIDENCE_PACKET!$C$6:$C$205,"BUYER",EVIDENCE_PACKET!$Q$6:$Q$205,"VALID")=1,COUNTIFS(EVIDENCE_PACKET!$A$6:$A$205,E139,EVIDENCE_PACKET!$B$6:$B$205,A139,EVIDENCE_PACKET!$C$6:$C$205,"MATERIAL JOB",EVIDENCE_PACKET!$Q$6:$Q$205,"VALID")=1,COUNTIFS(EVIDENCE_PACKET!$A$6:$A$205,F139,EVIDENCE_PACKET!$B$6:$B$205,A139,EVIDENCE_PACKET!$C$6:$C$205,"BUYING STAGE",EVIDENCE_PACKET!$Q$6:$Q$205,"VALID")=1,COUNTIFS(EVIDENCE_PACKET!$A$6:$A$205,G139,EVIDENCE_PACKET!$B$6:$B$205,A139,EVIDENCE_PACKET!$C$6:$C$205,"IMPLEMENTATION",EVIDENCE_PACKET!$Q$6:$Q$205,"VALID")=1,COUNTIFS(EVIDENCE_PACKET!$A$6:$A$205,H139,EVIDENCE_PACKET!$B$6:$B$205,A139,EVIDENCE_PACKET!$C$6:$C$205,"SECURITY / PROCUREMENT",EVIDENCE_PACKET!$Q$6:$Q$205,"VALID")=1,COUNTIFS(EVIDENCE_PACKET!$A$6:$A$205,I139,EVIDENCE_PACKET!$B$6:$B$205,A139,EVIDENCE_PACKET!$C$6:$C$205,"SWITCHING / EXIT",EVIDENCE_PACKET!$Q$6:$Q$205,"VALID")=1,COUNTIF(D139:I139,D139)=1,COUNTIF(D139:I139,E139)=1,COUNTIF(D139:I139,F139)=1,COUNTIF(D139:I139,G139)=1,COUNTIF(D139:I139,H139)=1,COUNTIF(D139:I139,I139)=1,J139&lt;&gt;""),"VALID","INVALID - CONTROL / EVIDENCE")))</x:f>
      </x:c>
      <x:c r="L139" s="25" t="str">
        <x:f>IF(A139="","",IF(K139&lt;&gt;"VALID","BLOCKED",IF(AND(INDEX(EVIDENCE_PACKET!$F$6:$F$205,MATCH(D139,EVIDENCE_PACKET!$A$6:$A$205,0))="OBSERVED",INDEX(EVIDENCE_PACKET!$G$6:$G$205,MATCH(D139,EVIDENCE_PACKET!$A$6:$A$205,0))="CURRENT",INDEX(EVIDENCE_PACKET!$F$6:$F$205,MATCH(E139,EVIDENCE_PACKET!$A$6:$A$205,0))="OBSERVED",INDEX(EVIDENCE_PACKET!$G$6:$G$205,MATCH(E139,EVIDENCE_PACKET!$A$6:$A$205,0))="CURRENT",INDEX(EVIDENCE_PACKET!$F$6:$F$205,MATCH(F139,EVIDENCE_PACKET!$A$6:$A$205,0))="OBSERVED",INDEX(EVIDENCE_PACKET!$G$6:$G$205,MATCH(F139,EVIDENCE_PACKET!$A$6:$A$205,0))="CURRENT",INDEX(EVIDENCE_PACKET!$F$6:$F$205,MATCH(G139,EVIDENCE_PACKET!$A$6:$A$205,0))="OBSERVED",INDEX(EVIDENCE_PACKET!$G$6:$G$205,MATCH(G139,EVIDENCE_PACKET!$A$6:$A$205,0))="CURRENT",INDEX(EVIDENCE_PACKET!$F$6:$F$205,MATCH(H139,EVIDENCE_PACKET!$A$6:$A$205,0))="OBSERVED",INDEX(EVIDENCE_PACKET!$G$6:$G$205,MATCH(H139,EVIDENCE_PACKET!$A$6:$A$205,0))="CURRENT",INDEX(EVIDENCE_PACKET!$F$6:$F$205,MATCH(I139,EVIDENCE_PACKET!$A$6:$A$205,0))="OBSERVED",INDEX(EVIDENCE_PACKET!$G$6:$G$205,MATCH(I139,EVIDENCE_PACKET!$A$6:$A$205,0))="CURRENT"),"READY","UNRESOLVED")))</x:f>
      </x:c>
      <x:c r="M139" s="25" t="str">
        <x:f>IF(A139="","",IF(K139&lt;&gt;"VALID","BLOCKED",INDEX(EVIDENCE_PACKET!$H$6:$H$205,MATCH(D139,EVIDENCE_PACKET!$A$6:$A$205,0))))</x:f>
      </x:c>
      <x:c r="N139" s="25" t="str">
        <x:f>IF(A139="","",IF(K139&lt;&gt;"VALID","BLOCKED",INDEX(EVIDENCE_PACKET!$H$6:$H$205,MATCH(E139,EVIDENCE_PACKET!$A$6:$A$205,0))))</x:f>
      </x:c>
      <x:c r="O139" s="25" t="str">
        <x:f>IF(A139="","",IF(K139&lt;&gt;"VALID","BLOCKED",INDEX(EVIDENCE_PACKET!$H$6:$H$205,MATCH(F139,EVIDENCE_PACKET!$A$6:$A$205,0))))</x:f>
      </x:c>
      <x:c r="P139" s="25" t="str">
        <x:f>IF(A139="","",IF(K139&lt;&gt;"VALID","BLOCKED",INDEX(EVIDENCE_PACKET!$H$6:$H$205,MATCH(G139,EVIDENCE_PACKET!$A$6:$A$205,0))))</x:f>
      </x:c>
      <x:c r="Q139" s="25" t="str">
        <x:f>IF(A139="","",IF(K139&lt;&gt;"VALID","BLOCKED",INDEX(EVIDENCE_PACKET!$H$6:$H$205,MATCH(H139,EVIDENCE_PACKET!$A$6:$A$205,0))))</x:f>
      </x:c>
      <x:c r="R139" s="25" t="str">
        <x:f>IF(A139="","",IF(K139&lt;&gt;"VALID","BLOCKED",INDEX(EVIDENCE_PACKET!$H$6:$H$205,MATCH(I139,EVIDENCE_PACKET!$A$6:$A$205,0))))</x:f>
      </x:c>
      <x:c r="S139" s="25" t="str">
        <x:f>IF(A139="","",IF(K139&lt;&gt;"VALID","BLOCKED",IF(W139&lt;&gt;"SOFTWARE",W139,IF(L139&lt;&gt;"READY","UNRESOLVED",IF(X139="NO","EXCLUDE DIRECT",IF(X139="UNKNOWN","UNRESOLVED",IF(X139="ADJACENT","ADJACENT",IF(Y139="NO","EXCLUDE DIRECT",IF(Y139="UNKNOWN","UNRESOLVED",IF(Y139="MATCH","DIRECT COMPETITOR","CONDITIONAL DIRECT"))))))))))</x:f>
      </x:c>
      <x:c r="T139" s="25" t="str">
        <x:f>IF(A139="","",IF(OR(K139&lt;&gt;"VALID",S139="BLOCKED"),"BLOCKED",IF(AND(OR(S139="DIRECT COMPETITOR",S139="CONDITIONAL DIRECT"),COUNTIFS(CONFLICTS!$B$6:$B$205,A139,CONFLICTS!$H$6:$H$205,"YES",CONFLICTS!$I$6:$I$205,"OPEN",CONFLICTS!$R$6:$R$205,"VALID")&gt;0),"UNRESOLVED",IF(S139="UNRESOLVED","UNRESOLVED","READY"))))</x:f>
      </x:c>
      <x:c r="U139" s="25" t="str">
        <x:f>IF(A139="","",IF(S139="DIRECT COMPETITOR","Do not infer superiority, market share, win rate or customer outcomes.",IF(S139="CONDITIONAL DIRECT","Do not present replacement as like-for-like until partial/conflicting adoption dimensions are resolved.",IF(S139="ADJACENT","Do not promote feature/integration overlap into direct competition.",IF(S139="SUBSTITUTE / ALTERNATIVE","Do not force a service/internal route into a software-only matrix.",IF(S139="INTERMEDIARY / DISCOVERY","Do not infer product substitutability from visibility.","Do not promote authority/reference material into the commercial set."))))))</x:f>
      </x:c>
      <x:c r="V139" s="25" t="str">
        <x:f>IF(A139="","","Reopen when buyer, job, stage, implementation, security/procurement, switching, pricing/contract or sales evidence changes materially.")</x:f>
      </x:c>
      <x:c r="W139" s="25" t="str">
        <x:f>IF(A139="","",IF(C139="SOFTWARE PRODUCT","SOFTWARE",IF(C139="MARKETPLACE / INTERMEDIARY","INTERMEDIARY / DISCOVERY",IF(C139="AUTHORITY / STANDARD","AUTHORITY / REFERENCE","SUBSTITUTE / ALTERNATIVE"))))</x:f>
      </x:c>
      <x:c r="X139" s="25" t="str">
        <x:f>IF(A139="","",IF(OR(M139="NO",N139="NO",O139="NO"),"NO",IF(OR(M139="UNKNOWN",N139="UNKNOWN",O139="UNKNOWN"),"UNKNOWN",IF(AND(M139="MATCH",N139="MATCH",O139="MATCH"),"CORE MATCH","ADJACENT"))))</x:f>
      </x:c>
      <x:c r="Y139" s="25" t="str">
        <x:f>IF(A139="","",IF(OR(P139="NO",Q139="NO",R139="NO"),"NO",IF(OR(P139="UNKNOWN",Q139="UNKNOWN",R139="UNKNOWN"),"UNKNOWN",IF(AND(P139="MATCH",Q139="MATCH",R139="MATCH"),"MATCH","PARTIAL"))))</x:f>
      </x:c>
    </x:row>
    <x:row r="140">
      <x:c r="A140" s="21"/>
      <x:c r="B140" s="21"/>
      <x:c r="C140" s="21"/>
      <x:c r="D140" s="21"/>
      <x:c r="E140" s="21"/>
      <x:c r="F140" s="21"/>
      <x:c r="G140" s="21"/>
      <x:c r="H140" s="21"/>
      <x:c r="I140" s="21"/>
      <x:c r="J140" s="21"/>
      <x:c r="K140" s="25" t="str">
        <x:f>IF(A140="","",IF(COUNTIF($A$6:$A$205,A140)&gt;1,"INVALID - DUPLICATE ID",IF(AND(OR(EXACT(C140,"SOFTWARE PRODUCT"),EXACT(C140,"MARKETPLACE / INTERMEDIARY"),EXACT(C140,"CONSULTANCY / SERVICE"),EXACT(C140,"AUTHORITY / STANDARD"),EXACT(C140,"IN-HOUSE / DO NOTHING")),COUNTIFS(EVIDENCE_PACKET!$A$6:$A$205,D140,EVIDENCE_PACKET!$B$6:$B$205,A140,EVIDENCE_PACKET!$C$6:$C$205,"BUYER",EVIDENCE_PACKET!$Q$6:$Q$205,"VALID")=1,COUNTIFS(EVIDENCE_PACKET!$A$6:$A$205,E140,EVIDENCE_PACKET!$B$6:$B$205,A140,EVIDENCE_PACKET!$C$6:$C$205,"MATERIAL JOB",EVIDENCE_PACKET!$Q$6:$Q$205,"VALID")=1,COUNTIFS(EVIDENCE_PACKET!$A$6:$A$205,F140,EVIDENCE_PACKET!$B$6:$B$205,A140,EVIDENCE_PACKET!$C$6:$C$205,"BUYING STAGE",EVIDENCE_PACKET!$Q$6:$Q$205,"VALID")=1,COUNTIFS(EVIDENCE_PACKET!$A$6:$A$205,G140,EVIDENCE_PACKET!$B$6:$B$205,A140,EVIDENCE_PACKET!$C$6:$C$205,"IMPLEMENTATION",EVIDENCE_PACKET!$Q$6:$Q$205,"VALID")=1,COUNTIFS(EVIDENCE_PACKET!$A$6:$A$205,H140,EVIDENCE_PACKET!$B$6:$B$205,A140,EVIDENCE_PACKET!$C$6:$C$205,"SECURITY / PROCUREMENT",EVIDENCE_PACKET!$Q$6:$Q$205,"VALID")=1,COUNTIFS(EVIDENCE_PACKET!$A$6:$A$205,I140,EVIDENCE_PACKET!$B$6:$B$205,A140,EVIDENCE_PACKET!$C$6:$C$205,"SWITCHING / EXIT",EVIDENCE_PACKET!$Q$6:$Q$205,"VALID")=1,COUNTIF(D140:I140,D140)=1,COUNTIF(D140:I140,E140)=1,COUNTIF(D140:I140,F140)=1,COUNTIF(D140:I140,G140)=1,COUNTIF(D140:I140,H140)=1,COUNTIF(D140:I140,I140)=1,J140&lt;&gt;""),"VALID","INVALID - CONTROL / EVIDENCE")))</x:f>
      </x:c>
      <x:c r="L140" s="25" t="str">
        <x:f>IF(A140="","",IF(K140&lt;&gt;"VALID","BLOCKED",IF(AND(INDEX(EVIDENCE_PACKET!$F$6:$F$205,MATCH(D140,EVIDENCE_PACKET!$A$6:$A$205,0))="OBSERVED",INDEX(EVIDENCE_PACKET!$G$6:$G$205,MATCH(D140,EVIDENCE_PACKET!$A$6:$A$205,0))="CURRENT",INDEX(EVIDENCE_PACKET!$F$6:$F$205,MATCH(E140,EVIDENCE_PACKET!$A$6:$A$205,0))="OBSERVED",INDEX(EVIDENCE_PACKET!$G$6:$G$205,MATCH(E140,EVIDENCE_PACKET!$A$6:$A$205,0))="CURRENT",INDEX(EVIDENCE_PACKET!$F$6:$F$205,MATCH(F140,EVIDENCE_PACKET!$A$6:$A$205,0))="OBSERVED",INDEX(EVIDENCE_PACKET!$G$6:$G$205,MATCH(F140,EVIDENCE_PACKET!$A$6:$A$205,0))="CURRENT",INDEX(EVIDENCE_PACKET!$F$6:$F$205,MATCH(G140,EVIDENCE_PACKET!$A$6:$A$205,0))="OBSERVED",INDEX(EVIDENCE_PACKET!$G$6:$G$205,MATCH(G140,EVIDENCE_PACKET!$A$6:$A$205,0))="CURRENT",INDEX(EVIDENCE_PACKET!$F$6:$F$205,MATCH(H140,EVIDENCE_PACKET!$A$6:$A$205,0))="OBSERVED",INDEX(EVIDENCE_PACKET!$G$6:$G$205,MATCH(H140,EVIDENCE_PACKET!$A$6:$A$205,0))="CURRENT",INDEX(EVIDENCE_PACKET!$F$6:$F$205,MATCH(I140,EVIDENCE_PACKET!$A$6:$A$205,0))="OBSERVED",INDEX(EVIDENCE_PACKET!$G$6:$G$205,MATCH(I140,EVIDENCE_PACKET!$A$6:$A$205,0))="CURRENT"),"READY","UNRESOLVED")))</x:f>
      </x:c>
      <x:c r="M140" s="25" t="str">
        <x:f>IF(A140="","",IF(K140&lt;&gt;"VALID","BLOCKED",INDEX(EVIDENCE_PACKET!$H$6:$H$205,MATCH(D140,EVIDENCE_PACKET!$A$6:$A$205,0))))</x:f>
      </x:c>
      <x:c r="N140" s="25" t="str">
        <x:f>IF(A140="","",IF(K140&lt;&gt;"VALID","BLOCKED",INDEX(EVIDENCE_PACKET!$H$6:$H$205,MATCH(E140,EVIDENCE_PACKET!$A$6:$A$205,0))))</x:f>
      </x:c>
      <x:c r="O140" s="25" t="str">
        <x:f>IF(A140="","",IF(K140&lt;&gt;"VALID","BLOCKED",INDEX(EVIDENCE_PACKET!$H$6:$H$205,MATCH(F140,EVIDENCE_PACKET!$A$6:$A$205,0))))</x:f>
      </x:c>
      <x:c r="P140" s="25" t="str">
        <x:f>IF(A140="","",IF(K140&lt;&gt;"VALID","BLOCKED",INDEX(EVIDENCE_PACKET!$H$6:$H$205,MATCH(G140,EVIDENCE_PACKET!$A$6:$A$205,0))))</x:f>
      </x:c>
      <x:c r="Q140" s="25" t="str">
        <x:f>IF(A140="","",IF(K140&lt;&gt;"VALID","BLOCKED",INDEX(EVIDENCE_PACKET!$H$6:$H$205,MATCH(H140,EVIDENCE_PACKET!$A$6:$A$205,0))))</x:f>
      </x:c>
      <x:c r="R140" s="25" t="str">
        <x:f>IF(A140="","",IF(K140&lt;&gt;"VALID","BLOCKED",INDEX(EVIDENCE_PACKET!$H$6:$H$205,MATCH(I140,EVIDENCE_PACKET!$A$6:$A$205,0))))</x:f>
      </x:c>
      <x:c r="S140" s="25" t="str">
        <x:f>IF(A140="","",IF(K140&lt;&gt;"VALID","BLOCKED",IF(W140&lt;&gt;"SOFTWARE",W140,IF(L140&lt;&gt;"READY","UNRESOLVED",IF(X140="NO","EXCLUDE DIRECT",IF(X140="UNKNOWN","UNRESOLVED",IF(X140="ADJACENT","ADJACENT",IF(Y140="NO","EXCLUDE DIRECT",IF(Y140="UNKNOWN","UNRESOLVED",IF(Y140="MATCH","DIRECT COMPETITOR","CONDITIONAL DIRECT"))))))))))</x:f>
      </x:c>
      <x:c r="T140" s="25" t="str">
        <x:f>IF(A140="","",IF(OR(K140&lt;&gt;"VALID",S140="BLOCKED"),"BLOCKED",IF(AND(OR(S140="DIRECT COMPETITOR",S140="CONDITIONAL DIRECT"),COUNTIFS(CONFLICTS!$B$6:$B$205,A140,CONFLICTS!$H$6:$H$205,"YES",CONFLICTS!$I$6:$I$205,"OPEN",CONFLICTS!$R$6:$R$205,"VALID")&gt;0),"UNRESOLVED",IF(S140="UNRESOLVED","UNRESOLVED","READY"))))</x:f>
      </x:c>
      <x:c r="U140" s="25" t="str">
        <x:f>IF(A140="","",IF(S140="DIRECT COMPETITOR","Do not infer superiority, market share, win rate or customer outcomes.",IF(S140="CONDITIONAL DIRECT","Do not present replacement as like-for-like until partial/conflicting adoption dimensions are resolved.",IF(S140="ADJACENT","Do not promote feature/integration overlap into direct competition.",IF(S140="SUBSTITUTE / ALTERNATIVE","Do not force a service/internal route into a software-only matrix.",IF(S140="INTERMEDIARY / DISCOVERY","Do not infer product substitutability from visibility.","Do not promote authority/reference material into the commercial set."))))))</x:f>
      </x:c>
      <x:c r="V140" s="25" t="str">
        <x:f>IF(A140="","","Reopen when buyer, job, stage, implementation, security/procurement, switching, pricing/contract or sales evidence changes materially.")</x:f>
      </x:c>
      <x:c r="W140" s="25" t="str">
        <x:f>IF(A140="","",IF(C140="SOFTWARE PRODUCT","SOFTWARE",IF(C140="MARKETPLACE / INTERMEDIARY","INTERMEDIARY / DISCOVERY",IF(C140="AUTHORITY / STANDARD","AUTHORITY / REFERENCE","SUBSTITUTE / ALTERNATIVE"))))</x:f>
      </x:c>
      <x:c r="X140" s="25" t="str">
        <x:f>IF(A140="","",IF(OR(M140="NO",N140="NO",O140="NO"),"NO",IF(OR(M140="UNKNOWN",N140="UNKNOWN",O140="UNKNOWN"),"UNKNOWN",IF(AND(M140="MATCH",N140="MATCH",O140="MATCH"),"CORE MATCH","ADJACENT"))))</x:f>
      </x:c>
      <x:c r="Y140" s="25" t="str">
        <x:f>IF(A140="","",IF(OR(P140="NO",Q140="NO",R140="NO"),"NO",IF(OR(P140="UNKNOWN",Q140="UNKNOWN",R140="UNKNOWN"),"UNKNOWN",IF(AND(P140="MATCH",Q140="MATCH",R140="MATCH"),"MATCH","PARTIAL"))))</x:f>
      </x:c>
    </x:row>
    <x:row r="141">
      <x:c r="A141" s="21"/>
      <x:c r="B141" s="21"/>
      <x:c r="C141" s="21"/>
      <x:c r="D141" s="21"/>
      <x:c r="E141" s="21"/>
      <x:c r="F141" s="21"/>
      <x:c r="G141" s="21"/>
      <x:c r="H141" s="21"/>
      <x:c r="I141" s="21"/>
      <x:c r="J141" s="21"/>
      <x:c r="K141" s="25" t="str">
        <x:f>IF(A141="","",IF(COUNTIF($A$6:$A$205,A141)&gt;1,"INVALID - DUPLICATE ID",IF(AND(OR(EXACT(C141,"SOFTWARE PRODUCT"),EXACT(C141,"MARKETPLACE / INTERMEDIARY"),EXACT(C141,"CONSULTANCY / SERVICE"),EXACT(C141,"AUTHORITY / STANDARD"),EXACT(C141,"IN-HOUSE / DO NOTHING")),COUNTIFS(EVIDENCE_PACKET!$A$6:$A$205,D141,EVIDENCE_PACKET!$B$6:$B$205,A141,EVIDENCE_PACKET!$C$6:$C$205,"BUYER",EVIDENCE_PACKET!$Q$6:$Q$205,"VALID")=1,COUNTIFS(EVIDENCE_PACKET!$A$6:$A$205,E141,EVIDENCE_PACKET!$B$6:$B$205,A141,EVIDENCE_PACKET!$C$6:$C$205,"MATERIAL JOB",EVIDENCE_PACKET!$Q$6:$Q$205,"VALID")=1,COUNTIFS(EVIDENCE_PACKET!$A$6:$A$205,F141,EVIDENCE_PACKET!$B$6:$B$205,A141,EVIDENCE_PACKET!$C$6:$C$205,"BUYING STAGE",EVIDENCE_PACKET!$Q$6:$Q$205,"VALID")=1,COUNTIFS(EVIDENCE_PACKET!$A$6:$A$205,G141,EVIDENCE_PACKET!$B$6:$B$205,A141,EVIDENCE_PACKET!$C$6:$C$205,"IMPLEMENTATION",EVIDENCE_PACKET!$Q$6:$Q$205,"VALID")=1,COUNTIFS(EVIDENCE_PACKET!$A$6:$A$205,H141,EVIDENCE_PACKET!$B$6:$B$205,A141,EVIDENCE_PACKET!$C$6:$C$205,"SECURITY / PROCUREMENT",EVIDENCE_PACKET!$Q$6:$Q$205,"VALID")=1,COUNTIFS(EVIDENCE_PACKET!$A$6:$A$205,I141,EVIDENCE_PACKET!$B$6:$B$205,A141,EVIDENCE_PACKET!$C$6:$C$205,"SWITCHING / EXIT",EVIDENCE_PACKET!$Q$6:$Q$205,"VALID")=1,COUNTIF(D141:I141,D141)=1,COUNTIF(D141:I141,E141)=1,COUNTIF(D141:I141,F141)=1,COUNTIF(D141:I141,G141)=1,COUNTIF(D141:I141,H141)=1,COUNTIF(D141:I141,I141)=1,J141&lt;&gt;""),"VALID","INVALID - CONTROL / EVIDENCE")))</x:f>
      </x:c>
      <x:c r="L141" s="25" t="str">
        <x:f>IF(A141="","",IF(K141&lt;&gt;"VALID","BLOCKED",IF(AND(INDEX(EVIDENCE_PACKET!$F$6:$F$205,MATCH(D141,EVIDENCE_PACKET!$A$6:$A$205,0))="OBSERVED",INDEX(EVIDENCE_PACKET!$G$6:$G$205,MATCH(D141,EVIDENCE_PACKET!$A$6:$A$205,0))="CURRENT",INDEX(EVIDENCE_PACKET!$F$6:$F$205,MATCH(E141,EVIDENCE_PACKET!$A$6:$A$205,0))="OBSERVED",INDEX(EVIDENCE_PACKET!$G$6:$G$205,MATCH(E141,EVIDENCE_PACKET!$A$6:$A$205,0))="CURRENT",INDEX(EVIDENCE_PACKET!$F$6:$F$205,MATCH(F141,EVIDENCE_PACKET!$A$6:$A$205,0))="OBSERVED",INDEX(EVIDENCE_PACKET!$G$6:$G$205,MATCH(F141,EVIDENCE_PACKET!$A$6:$A$205,0))="CURRENT",INDEX(EVIDENCE_PACKET!$F$6:$F$205,MATCH(G141,EVIDENCE_PACKET!$A$6:$A$205,0))="OBSERVED",INDEX(EVIDENCE_PACKET!$G$6:$G$205,MATCH(G141,EVIDENCE_PACKET!$A$6:$A$205,0))="CURRENT",INDEX(EVIDENCE_PACKET!$F$6:$F$205,MATCH(H141,EVIDENCE_PACKET!$A$6:$A$205,0))="OBSERVED",INDEX(EVIDENCE_PACKET!$G$6:$G$205,MATCH(H141,EVIDENCE_PACKET!$A$6:$A$205,0))="CURRENT",INDEX(EVIDENCE_PACKET!$F$6:$F$205,MATCH(I141,EVIDENCE_PACKET!$A$6:$A$205,0))="OBSERVED",INDEX(EVIDENCE_PACKET!$G$6:$G$205,MATCH(I141,EVIDENCE_PACKET!$A$6:$A$205,0))="CURRENT"),"READY","UNRESOLVED")))</x:f>
      </x:c>
      <x:c r="M141" s="25" t="str">
        <x:f>IF(A141="","",IF(K141&lt;&gt;"VALID","BLOCKED",INDEX(EVIDENCE_PACKET!$H$6:$H$205,MATCH(D141,EVIDENCE_PACKET!$A$6:$A$205,0))))</x:f>
      </x:c>
      <x:c r="N141" s="25" t="str">
        <x:f>IF(A141="","",IF(K141&lt;&gt;"VALID","BLOCKED",INDEX(EVIDENCE_PACKET!$H$6:$H$205,MATCH(E141,EVIDENCE_PACKET!$A$6:$A$205,0))))</x:f>
      </x:c>
      <x:c r="O141" s="25" t="str">
        <x:f>IF(A141="","",IF(K141&lt;&gt;"VALID","BLOCKED",INDEX(EVIDENCE_PACKET!$H$6:$H$205,MATCH(F141,EVIDENCE_PACKET!$A$6:$A$205,0))))</x:f>
      </x:c>
      <x:c r="P141" s="25" t="str">
        <x:f>IF(A141="","",IF(K141&lt;&gt;"VALID","BLOCKED",INDEX(EVIDENCE_PACKET!$H$6:$H$205,MATCH(G141,EVIDENCE_PACKET!$A$6:$A$205,0))))</x:f>
      </x:c>
      <x:c r="Q141" s="25" t="str">
        <x:f>IF(A141="","",IF(K141&lt;&gt;"VALID","BLOCKED",INDEX(EVIDENCE_PACKET!$H$6:$H$205,MATCH(H141,EVIDENCE_PACKET!$A$6:$A$205,0))))</x:f>
      </x:c>
      <x:c r="R141" s="25" t="str">
        <x:f>IF(A141="","",IF(K141&lt;&gt;"VALID","BLOCKED",INDEX(EVIDENCE_PACKET!$H$6:$H$205,MATCH(I141,EVIDENCE_PACKET!$A$6:$A$205,0))))</x:f>
      </x:c>
      <x:c r="S141" s="25" t="str">
        <x:f>IF(A141="","",IF(K141&lt;&gt;"VALID","BLOCKED",IF(W141&lt;&gt;"SOFTWARE",W141,IF(L141&lt;&gt;"READY","UNRESOLVED",IF(X141="NO","EXCLUDE DIRECT",IF(X141="UNKNOWN","UNRESOLVED",IF(X141="ADJACENT","ADJACENT",IF(Y141="NO","EXCLUDE DIRECT",IF(Y141="UNKNOWN","UNRESOLVED",IF(Y141="MATCH","DIRECT COMPETITOR","CONDITIONAL DIRECT"))))))))))</x:f>
      </x:c>
      <x:c r="T141" s="25" t="str">
        <x:f>IF(A141="","",IF(OR(K141&lt;&gt;"VALID",S141="BLOCKED"),"BLOCKED",IF(AND(OR(S141="DIRECT COMPETITOR",S141="CONDITIONAL DIRECT"),COUNTIFS(CONFLICTS!$B$6:$B$205,A141,CONFLICTS!$H$6:$H$205,"YES",CONFLICTS!$I$6:$I$205,"OPEN",CONFLICTS!$R$6:$R$205,"VALID")&gt;0),"UNRESOLVED",IF(S141="UNRESOLVED","UNRESOLVED","READY"))))</x:f>
      </x:c>
      <x:c r="U141" s="25" t="str">
        <x:f>IF(A141="","",IF(S141="DIRECT COMPETITOR","Do not infer superiority, market share, win rate or customer outcomes.",IF(S141="CONDITIONAL DIRECT","Do not present replacement as like-for-like until partial/conflicting adoption dimensions are resolved.",IF(S141="ADJACENT","Do not promote feature/integration overlap into direct competition.",IF(S141="SUBSTITUTE / ALTERNATIVE","Do not force a service/internal route into a software-only matrix.",IF(S141="INTERMEDIARY / DISCOVERY","Do not infer product substitutability from visibility.","Do not promote authority/reference material into the commercial set."))))))</x:f>
      </x:c>
      <x:c r="V141" s="25" t="str">
        <x:f>IF(A141="","","Reopen when buyer, job, stage, implementation, security/procurement, switching, pricing/contract or sales evidence changes materially.")</x:f>
      </x:c>
      <x:c r="W141" s="25" t="str">
        <x:f>IF(A141="","",IF(C141="SOFTWARE PRODUCT","SOFTWARE",IF(C141="MARKETPLACE / INTERMEDIARY","INTERMEDIARY / DISCOVERY",IF(C141="AUTHORITY / STANDARD","AUTHORITY / REFERENCE","SUBSTITUTE / ALTERNATIVE"))))</x:f>
      </x:c>
      <x:c r="X141" s="25" t="str">
        <x:f>IF(A141="","",IF(OR(M141="NO",N141="NO",O141="NO"),"NO",IF(OR(M141="UNKNOWN",N141="UNKNOWN",O141="UNKNOWN"),"UNKNOWN",IF(AND(M141="MATCH",N141="MATCH",O141="MATCH"),"CORE MATCH","ADJACENT"))))</x:f>
      </x:c>
      <x:c r="Y141" s="25" t="str">
        <x:f>IF(A141="","",IF(OR(P141="NO",Q141="NO",R141="NO"),"NO",IF(OR(P141="UNKNOWN",Q141="UNKNOWN",R141="UNKNOWN"),"UNKNOWN",IF(AND(P141="MATCH",Q141="MATCH",R141="MATCH"),"MATCH","PARTIAL"))))</x:f>
      </x:c>
    </x:row>
    <x:row r="142">
      <x:c r="A142" s="21"/>
      <x:c r="B142" s="21"/>
      <x:c r="C142" s="21"/>
      <x:c r="D142" s="21"/>
      <x:c r="E142" s="21"/>
      <x:c r="F142" s="21"/>
      <x:c r="G142" s="21"/>
      <x:c r="H142" s="21"/>
      <x:c r="I142" s="21"/>
      <x:c r="J142" s="21"/>
      <x:c r="K142" s="25" t="str">
        <x:f>IF(A142="","",IF(COUNTIF($A$6:$A$205,A142)&gt;1,"INVALID - DUPLICATE ID",IF(AND(OR(EXACT(C142,"SOFTWARE PRODUCT"),EXACT(C142,"MARKETPLACE / INTERMEDIARY"),EXACT(C142,"CONSULTANCY / SERVICE"),EXACT(C142,"AUTHORITY / STANDARD"),EXACT(C142,"IN-HOUSE / DO NOTHING")),COUNTIFS(EVIDENCE_PACKET!$A$6:$A$205,D142,EVIDENCE_PACKET!$B$6:$B$205,A142,EVIDENCE_PACKET!$C$6:$C$205,"BUYER",EVIDENCE_PACKET!$Q$6:$Q$205,"VALID")=1,COUNTIFS(EVIDENCE_PACKET!$A$6:$A$205,E142,EVIDENCE_PACKET!$B$6:$B$205,A142,EVIDENCE_PACKET!$C$6:$C$205,"MATERIAL JOB",EVIDENCE_PACKET!$Q$6:$Q$205,"VALID")=1,COUNTIFS(EVIDENCE_PACKET!$A$6:$A$205,F142,EVIDENCE_PACKET!$B$6:$B$205,A142,EVIDENCE_PACKET!$C$6:$C$205,"BUYING STAGE",EVIDENCE_PACKET!$Q$6:$Q$205,"VALID")=1,COUNTIFS(EVIDENCE_PACKET!$A$6:$A$205,G142,EVIDENCE_PACKET!$B$6:$B$205,A142,EVIDENCE_PACKET!$C$6:$C$205,"IMPLEMENTATION",EVIDENCE_PACKET!$Q$6:$Q$205,"VALID")=1,COUNTIFS(EVIDENCE_PACKET!$A$6:$A$205,H142,EVIDENCE_PACKET!$B$6:$B$205,A142,EVIDENCE_PACKET!$C$6:$C$205,"SECURITY / PROCUREMENT",EVIDENCE_PACKET!$Q$6:$Q$205,"VALID")=1,COUNTIFS(EVIDENCE_PACKET!$A$6:$A$205,I142,EVIDENCE_PACKET!$B$6:$B$205,A142,EVIDENCE_PACKET!$C$6:$C$205,"SWITCHING / EXIT",EVIDENCE_PACKET!$Q$6:$Q$205,"VALID")=1,COUNTIF(D142:I142,D142)=1,COUNTIF(D142:I142,E142)=1,COUNTIF(D142:I142,F142)=1,COUNTIF(D142:I142,G142)=1,COUNTIF(D142:I142,H142)=1,COUNTIF(D142:I142,I142)=1,J142&lt;&gt;""),"VALID","INVALID - CONTROL / EVIDENCE")))</x:f>
      </x:c>
      <x:c r="L142" s="25" t="str">
        <x:f>IF(A142="","",IF(K142&lt;&gt;"VALID","BLOCKED",IF(AND(INDEX(EVIDENCE_PACKET!$F$6:$F$205,MATCH(D142,EVIDENCE_PACKET!$A$6:$A$205,0))="OBSERVED",INDEX(EVIDENCE_PACKET!$G$6:$G$205,MATCH(D142,EVIDENCE_PACKET!$A$6:$A$205,0))="CURRENT",INDEX(EVIDENCE_PACKET!$F$6:$F$205,MATCH(E142,EVIDENCE_PACKET!$A$6:$A$205,0))="OBSERVED",INDEX(EVIDENCE_PACKET!$G$6:$G$205,MATCH(E142,EVIDENCE_PACKET!$A$6:$A$205,0))="CURRENT",INDEX(EVIDENCE_PACKET!$F$6:$F$205,MATCH(F142,EVIDENCE_PACKET!$A$6:$A$205,0))="OBSERVED",INDEX(EVIDENCE_PACKET!$G$6:$G$205,MATCH(F142,EVIDENCE_PACKET!$A$6:$A$205,0))="CURRENT",INDEX(EVIDENCE_PACKET!$F$6:$F$205,MATCH(G142,EVIDENCE_PACKET!$A$6:$A$205,0))="OBSERVED",INDEX(EVIDENCE_PACKET!$G$6:$G$205,MATCH(G142,EVIDENCE_PACKET!$A$6:$A$205,0))="CURRENT",INDEX(EVIDENCE_PACKET!$F$6:$F$205,MATCH(H142,EVIDENCE_PACKET!$A$6:$A$205,0))="OBSERVED",INDEX(EVIDENCE_PACKET!$G$6:$G$205,MATCH(H142,EVIDENCE_PACKET!$A$6:$A$205,0))="CURRENT",INDEX(EVIDENCE_PACKET!$F$6:$F$205,MATCH(I142,EVIDENCE_PACKET!$A$6:$A$205,0))="OBSERVED",INDEX(EVIDENCE_PACKET!$G$6:$G$205,MATCH(I142,EVIDENCE_PACKET!$A$6:$A$205,0))="CURRENT"),"READY","UNRESOLVED")))</x:f>
      </x:c>
      <x:c r="M142" s="25" t="str">
        <x:f>IF(A142="","",IF(K142&lt;&gt;"VALID","BLOCKED",INDEX(EVIDENCE_PACKET!$H$6:$H$205,MATCH(D142,EVIDENCE_PACKET!$A$6:$A$205,0))))</x:f>
      </x:c>
      <x:c r="N142" s="25" t="str">
        <x:f>IF(A142="","",IF(K142&lt;&gt;"VALID","BLOCKED",INDEX(EVIDENCE_PACKET!$H$6:$H$205,MATCH(E142,EVIDENCE_PACKET!$A$6:$A$205,0))))</x:f>
      </x:c>
      <x:c r="O142" s="25" t="str">
        <x:f>IF(A142="","",IF(K142&lt;&gt;"VALID","BLOCKED",INDEX(EVIDENCE_PACKET!$H$6:$H$205,MATCH(F142,EVIDENCE_PACKET!$A$6:$A$205,0))))</x:f>
      </x:c>
      <x:c r="P142" s="25" t="str">
        <x:f>IF(A142="","",IF(K142&lt;&gt;"VALID","BLOCKED",INDEX(EVIDENCE_PACKET!$H$6:$H$205,MATCH(G142,EVIDENCE_PACKET!$A$6:$A$205,0))))</x:f>
      </x:c>
      <x:c r="Q142" s="25" t="str">
        <x:f>IF(A142="","",IF(K142&lt;&gt;"VALID","BLOCKED",INDEX(EVIDENCE_PACKET!$H$6:$H$205,MATCH(H142,EVIDENCE_PACKET!$A$6:$A$205,0))))</x:f>
      </x:c>
      <x:c r="R142" s="25" t="str">
        <x:f>IF(A142="","",IF(K142&lt;&gt;"VALID","BLOCKED",INDEX(EVIDENCE_PACKET!$H$6:$H$205,MATCH(I142,EVIDENCE_PACKET!$A$6:$A$205,0))))</x:f>
      </x:c>
      <x:c r="S142" s="25" t="str">
        <x:f>IF(A142="","",IF(K142&lt;&gt;"VALID","BLOCKED",IF(W142&lt;&gt;"SOFTWARE",W142,IF(L142&lt;&gt;"READY","UNRESOLVED",IF(X142="NO","EXCLUDE DIRECT",IF(X142="UNKNOWN","UNRESOLVED",IF(X142="ADJACENT","ADJACENT",IF(Y142="NO","EXCLUDE DIRECT",IF(Y142="UNKNOWN","UNRESOLVED",IF(Y142="MATCH","DIRECT COMPETITOR","CONDITIONAL DIRECT"))))))))))</x:f>
      </x:c>
      <x:c r="T142" s="25" t="str">
        <x:f>IF(A142="","",IF(OR(K142&lt;&gt;"VALID",S142="BLOCKED"),"BLOCKED",IF(AND(OR(S142="DIRECT COMPETITOR",S142="CONDITIONAL DIRECT"),COUNTIFS(CONFLICTS!$B$6:$B$205,A142,CONFLICTS!$H$6:$H$205,"YES",CONFLICTS!$I$6:$I$205,"OPEN",CONFLICTS!$R$6:$R$205,"VALID")&gt;0),"UNRESOLVED",IF(S142="UNRESOLVED","UNRESOLVED","READY"))))</x:f>
      </x:c>
      <x:c r="U142" s="25" t="str">
        <x:f>IF(A142="","",IF(S142="DIRECT COMPETITOR","Do not infer superiority, market share, win rate or customer outcomes.",IF(S142="CONDITIONAL DIRECT","Do not present replacement as like-for-like until partial/conflicting adoption dimensions are resolved.",IF(S142="ADJACENT","Do not promote feature/integration overlap into direct competition.",IF(S142="SUBSTITUTE / ALTERNATIVE","Do not force a service/internal route into a software-only matrix.",IF(S142="INTERMEDIARY / DISCOVERY","Do not infer product substitutability from visibility.","Do not promote authority/reference material into the commercial set."))))))</x:f>
      </x:c>
      <x:c r="V142" s="25" t="str">
        <x:f>IF(A142="","","Reopen when buyer, job, stage, implementation, security/procurement, switching, pricing/contract or sales evidence changes materially.")</x:f>
      </x:c>
      <x:c r="W142" s="25" t="str">
        <x:f>IF(A142="","",IF(C142="SOFTWARE PRODUCT","SOFTWARE",IF(C142="MARKETPLACE / INTERMEDIARY","INTERMEDIARY / DISCOVERY",IF(C142="AUTHORITY / STANDARD","AUTHORITY / REFERENCE","SUBSTITUTE / ALTERNATIVE"))))</x:f>
      </x:c>
      <x:c r="X142" s="25" t="str">
        <x:f>IF(A142="","",IF(OR(M142="NO",N142="NO",O142="NO"),"NO",IF(OR(M142="UNKNOWN",N142="UNKNOWN",O142="UNKNOWN"),"UNKNOWN",IF(AND(M142="MATCH",N142="MATCH",O142="MATCH"),"CORE MATCH","ADJACENT"))))</x:f>
      </x:c>
      <x:c r="Y142" s="25" t="str">
        <x:f>IF(A142="","",IF(OR(P142="NO",Q142="NO",R142="NO"),"NO",IF(OR(P142="UNKNOWN",Q142="UNKNOWN",R142="UNKNOWN"),"UNKNOWN",IF(AND(P142="MATCH",Q142="MATCH",R142="MATCH"),"MATCH","PARTIAL"))))</x:f>
      </x:c>
    </x:row>
    <x:row r="143">
      <x:c r="A143" s="21"/>
      <x:c r="B143" s="21"/>
      <x:c r="C143" s="21"/>
      <x:c r="D143" s="21"/>
      <x:c r="E143" s="21"/>
      <x:c r="F143" s="21"/>
      <x:c r="G143" s="21"/>
      <x:c r="H143" s="21"/>
      <x:c r="I143" s="21"/>
      <x:c r="J143" s="21"/>
      <x:c r="K143" s="25" t="str">
        <x:f>IF(A143="","",IF(COUNTIF($A$6:$A$205,A143)&gt;1,"INVALID - DUPLICATE ID",IF(AND(OR(EXACT(C143,"SOFTWARE PRODUCT"),EXACT(C143,"MARKETPLACE / INTERMEDIARY"),EXACT(C143,"CONSULTANCY / SERVICE"),EXACT(C143,"AUTHORITY / STANDARD"),EXACT(C143,"IN-HOUSE / DO NOTHING")),COUNTIFS(EVIDENCE_PACKET!$A$6:$A$205,D143,EVIDENCE_PACKET!$B$6:$B$205,A143,EVIDENCE_PACKET!$C$6:$C$205,"BUYER",EVIDENCE_PACKET!$Q$6:$Q$205,"VALID")=1,COUNTIFS(EVIDENCE_PACKET!$A$6:$A$205,E143,EVIDENCE_PACKET!$B$6:$B$205,A143,EVIDENCE_PACKET!$C$6:$C$205,"MATERIAL JOB",EVIDENCE_PACKET!$Q$6:$Q$205,"VALID")=1,COUNTIFS(EVIDENCE_PACKET!$A$6:$A$205,F143,EVIDENCE_PACKET!$B$6:$B$205,A143,EVIDENCE_PACKET!$C$6:$C$205,"BUYING STAGE",EVIDENCE_PACKET!$Q$6:$Q$205,"VALID")=1,COUNTIFS(EVIDENCE_PACKET!$A$6:$A$205,G143,EVIDENCE_PACKET!$B$6:$B$205,A143,EVIDENCE_PACKET!$C$6:$C$205,"IMPLEMENTATION",EVIDENCE_PACKET!$Q$6:$Q$205,"VALID")=1,COUNTIFS(EVIDENCE_PACKET!$A$6:$A$205,H143,EVIDENCE_PACKET!$B$6:$B$205,A143,EVIDENCE_PACKET!$C$6:$C$205,"SECURITY / PROCUREMENT",EVIDENCE_PACKET!$Q$6:$Q$205,"VALID")=1,COUNTIFS(EVIDENCE_PACKET!$A$6:$A$205,I143,EVIDENCE_PACKET!$B$6:$B$205,A143,EVIDENCE_PACKET!$C$6:$C$205,"SWITCHING / EXIT",EVIDENCE_PACKET!$Q$6:$Q$205,"VALID")=1,COUNTIF(D143:I143,D143)=1,COUNTIF(D143:I143,E143)=1,COUNTIF(D143:I143,F143)=1,COUNTIF(D143:I143,G143)=1,COUNTIF(D143:I143,H143)=1,COUNTIF(D143:I143,I143)=1,J143&lt;&gt;""),"VALID","INVALID - CONTROL / EVIDENCE")))</x:f>
      </x:c>
      <x:c r="L143" s="25" t="str">
        <x:f>IF(A143="","",IF(K143&lt;&gt;"VALID","BLOCKED",IF(AND(INDEX(EVIDENCE_PACKET!$F$6:$F$205,MATCH(D143,EVIDENCE_PACKET!$A$6:$A$205,0))="OBSERVED",INDEX(EVIDENCE_PACKET!$G$6:$G$205,MATCH(D143,EVIDENCE_PACKET!$A$6:$A$205,0))="CURRENT",INDEX(EVIDENCE_PACKET!$F$6:$F$205,MATCH(E143,EVIDENCE_PACKET!$A$6:$A$205,0))="OBSERVED",INDEX(EVIDENCE_PACKET!$G$6:$G$205,MATCH(E143,EVIDENCE_PACKET!$A$6:$A$205,0))="CURRENT",INDEX(EVIDENCE_PACKET!$F$6:$F$205,MATCH(F143,EVIDENCE_PACKET!$A$6:$A$205,0))="OBSERVED",INDEX(EVIDENCE_PACKET!$G$6:$G$205,MATCH(F143,EVIDENCE_PACKET!$A$6:$A$205,0))="CURRENT",INDEX(EVIDENCE_PACKET!$F$6:$F$205,MATCH(G143,EVIDENCE_PACKET!$A$6:$A$205,0))="OBSERVED",INDEX(EVIDENCE_PACKET!$G$6:$G$205,MATCH(G143,EVIDENCE_PACKET!$A$6:$A$205,0))="CURRENT",INDEX(EVIDENCE_PACKET!$F$6:$F$205,MATCH(H143,EVIDENCE_PACKET!$A$6:$A$205,0))="OBSERVED",INDEX(EVIDENCE_PACKET!$G$6:$G$205,MATCH(H143,EVIDENCE_PACKET!$A$6:$A$205,0))="CURRENT",INDEX(EVIDENCE_PACKET!$F$6:$F$205,MATCH(I143,EVIDENCE_PACKET!$A$6:$A$205,0))="OBSERVED",INDEX(EVIDENCE_PACKET!$G$6:$G$205,MATCH(I143,EVIDENCE_PACKET!$A$6:$A$205,0))="CURRENT"),"READY","UNRESOLVED")))</x:f>
      </x:c>
      <x:c r="M143" s="25" t="str">
        <x:f>IF(A143="","",IF(K143&lt;&gt;"VALID","BLOCKED",INDEX(EVIDENCE_PACKET!$H$6:$H$205,MATCH(D143,EVIDENCE_PACKET!$A$6:$A$205,0))))</x:f>
      </x:c>
      <x:c r="N143" s="25" t="str">
        <x:f>IF(A143="","",IF(K143&lt;&gt;"VALID","BLOCKED",INDEX(EVIDENCE_PACKET!$H$6:$H$205,MATCH(E143,EVIDENCE_PACKET!$A$6:$A$205,0))))</x:f>
      </x:c>
      <x:c r="O143" s="25" t="str">
        <x:f>IF(A143="","",IF(K143&lt;&gt;"VALID","BLOCKED",INDEX(EVIDENCE_PACKET!$H$6:$H$205,MATCH(F143,EVIDENCE_PACKET!$A$6:$A$205,0))))</x:f>
      </x:c>
      <x:c r="P143" s="25" t="str">
        <x:f>IF(A143="","",IF(K143&lt;&gt;"VALID","BLOCKED",INDEX(EVIDENCE_PACKET!$H$6:$H$205,MATCH(G143,EVIDENCE_PACKET!$A$6:$A$205,0))))</x:f>
      </x:c>
      <x:c r="Q143" s="25" t="str">
        <x:f>IF(A143="","",IF(K143&lt;&gt;"VALID","BLOCKED",INDEX(EVIDENCE_PACKET!$H$6:$H$205,MATCH(H143,EVIDENCE_PACKET!$A$6:$A$205,0))))</x:f>
      </x:c>
      <x:c r="R143" s="25" t="str">
        <x:f>IF(A143="","",IF(K143&lt;&gt;"VALID","BLOCKED",INDEX(EVIDENCE_PACKET!$H$6:$H$205,MATCH(I143,EVIDENCE_PACKET!$A$6:$A$205,0))))</x:f>
      </x:c>
      <x:c r="S143" s="25" t="str">
        <x:f>IF(A143="","",IF(K143&lt;&gt;"VALID","BLOCKED",IF(W143&lt;&gt;"SOFTWARE",W143,IF(L143&lt;&gt;"READY","UNRESOLVED",IF(X143="NO","EXCLUDE DIRECT",IF(X143="UNKNOWN","UNRESOLVED",IF(X143="ADJACENT","ADJACENT",IF(Y143="NO","EXCLUDE DIRECT",IF(Y143="UNKNOWN","UNRESOLVED",IF(Y143="MATCH","DIRECT COMPETITOR","CONDITIONAL DIRECT"))))))))))</x:f>
      </x:c>
      <x:c r="T143" s="25" t="str">
        <x:f>IF(A143="","",IF(OR(K143&lt;&gt;"VALID",S143="BLOCKED"),"BLOCKED",IF(AND(OR(S143="DIRECT COMPETITOR",S143="CONDITIONAL DIRECT"),COUNTIFS(CONFLICTS!$B$6:$B$205,A143,CONFLICTS!$H$6:$H$205,"YES",CONFLICTS!$I$6:$I$205,"OPEN",CONFLICTS!$R$6:$R$205,"VALID")&gt;0),"UNRESOLVED",IF(S143="UNRESOLVED","UNRESOLVED","READY"))))</x:f>
      </x:c>
      <x:c r="U143" s="25" t="str">
        <x:f>IF(A143="","",IF(S143="DIRECT COMPETITOR","Do not infer superiority, market share, win rate or customer outcomes.",IF(S143="CONDITIONAL DIRECT","Do not present replacement as like-for-like until partial/conflicting adoption dimensions are resolved.",IF(S143="ADJACENT","Do not promote feature/integration overlap into direct competition.",IF(S143="SUBSTITUTE / ALTERNATIVE","Do not force a service/internal route into a software-only matrix.",IF(S143="INTERMEDIARY / DISCOVERY","Do not infer product substitutability from visibility.","Do not promote authority/reference material into the commercial set."))))))</x:f>
      </x:c>
      <x:c r="V143" s="25" t="str">
        <x:f>IF(A143="","","Reopen when buyer, job, stage, implementation, security/procurement, switching, pricing/contract or sales evidence changes materially.")</x:f>
      </x:c>
      <x:c r="W143" s="25" t="str">
        <x:f>IF(A143="","",IF(C143="SOFTWARE PRODUCT","SOFTWARE",IF(C143="MARKETPLACE / INTERMEDIARY","INTERMEDIARY / DISCOVERY",IF(C143="AUTHORITY / STANDARD","AUTHORITY / REFERENCE","SUBSTITUTE / ALTERNATIVE"))))</x:f>
      </x:c>
      <x:c r="X143" s="25" t="str">
        <x:f>IF(A143="","",IF(OR(M143="NO",N143="NO",O143="NO"),"NO",IF(OR(M143="UNKNOWN",N143="UNKNOWN",O143="UNKNOWN"),"UNKNOWN",IF(AND(M143="MATCH",N143="MATCH",O143="MATCH"),"CORE MATCH","ADJACENT"))))</x:f>
      </x:c>
      <x:c r="Y143" s="25" t="str">
        <x:f>IF(A143="","",IF(OR(P143="NO",Q143="NO",R143="NO"),"NO",IF(OR(P143="UNKNOWN",Q143="UNKNOWN",R143="UNKNOWN"),"UNKNOWN",IF(AND(P143="MATCH",Q143="MATCH",R143="MATCH"),"MATCH","PARTIAL"))))</x:f>
      </x:c>
    </x:row>
    <x:row r="144">
      <x:c r="A144" s="21"/>
      <x:c r="B144" s="21"/>
      <x:c r="C144" s="21"/>
      <x:c r="D144" s="21"/>
      <x:c r="E144" s="21"/>
      <x:c r="F144" s="21"/>
      <x:c r="G144" s="21"/>
      <x:c r="H144" s="21"/>
      <x:c r="I144" s="21"/>
      <x:c r="J144" s="21"/>
      <x:c r="K144" s="25" t="str">
        <x:f>IF(A144="","",IF(COUNTIF($A$6:$A$205,A144)&gt;1,"INVALID - DUPLICATE ID",IF(AND(OR(EXACT(C144,"SOFTWARE PRODUCT"),EXACT(C144,"MARKETPLACE / INTERMEDIARY"),EXACT(C144,"CONSULTANCY / SERVICE"),EXACT(C144,"AUTHORITY / STANDARD"),EXACT(C144,"IN-HOUSE / DO NOTHING")),COUNTIFS(EVIDENCE_PACKET!$A$6:$A$205,D144,EVIDENCE_PACKET!$B$6:$B$205,A144,EVIDENCE_PACKET!$C$6:$C$205,"BUYER",EVIDENCE_PACKET!$Q$6:$Q$205,"VALID")=1,COUNTIFS(EVIDENCE_PACKET!$A$6:$A$205,E144,EVIDENCE_PACKET!$B$6:$B$205,A144,EVIDENCE_PACKET!$C$6:$C$205,"MATERIAL JOB",EVIDENCE_PACKET!$Q$6:$Q$205,"VALID")=1,COUNTIFS(EVIDENCE_PACKET!$A$6:$A$205,F144,EVIDENCE_PACKET!$B$6:$B$205,A144,EVIDENCE_PACKET!$C$6:$C$205,"BUYING STAGE",EVIDENCE_PACKET!$Q$6:$Q$205,"VALID")=1,COUNTIFS(EVIDENCE_PACKET!$A$6:$A$205,G144,EVIDENCE_PACKET!$B$6:$B$205,A144,EVIDENCE_PACKET!$C$6:$C$205,"IMPLEMENTATION",EVIDENCE_PACKET!$Q$6:$Q$205,"VALID")=1,COUNTIFS(EVIDENCE_PACKET!$A$6:$A$205,H144,EVIDENCE_PACKET!$B$6:$B$205,A144,EVIDENCE_PACKET!$C$6:$C$205,"SECURITY / PROCUREMENT",EVIDENCE_PACKET!$Q$6:$Q$205,"VALID")=1,COUNTIFS(EVIDENCE_PACKET!$A$6:$A$205,I144,EVIDENCE_PACKET!$B$6:$B$205,A144,EVIDENCE_PACKET!$C$6:$C$205,"SWITCHING / EXIT",EVIDENCE_PACKET!$Q$6:$Q$205,"VALID")=1,COUNTIF(D144:I144,D144)=1,COUNTIF(D144:I144,E144)=1,COUNTIF(D144:I144,F144)=1,COUNTIF(D144:I144,G144)=1,COUNTIF(D144:I144,H144)=1,COUNTIF(D144:I144,I144)=1,J144&lt;&gt;""),"VALID","INVALID - CONTROL / EVIDENCE")))</x:f>
      </x:c>
      <x:c r="L144" s="25" t="str">
        <x:f>IF(A144="","",IF(K144&lt;&gt;"VALID","BLOCKED",IF(AND(INDEX(EVIDENCE_PACKET!$F$6:$F$205,MATCH(D144,EVIDENCE_PACKET!$A$6:$A$205,0))="OBSERVED",INDEX(EVIDENCE_PACKET!$G$6:$G$205,MATCH(D144,EVIDENCE_PACKET!$A$6:$A$205,0))="CURRENT",INDEX(EVIDENCE_PACKET!$F$6:$F$205,MATCH(E144,EVIDENCE_PACKET!$A$6:$A$205,0))="OBSERVED",INDEX(EVIDENCE_PACKET!$G$6:$G$205,MATCH(E144,EVIDENCE_PACKET!$A$6:$A$205,0))="CURRENT",INDEX(EVIDENCE_PACKET!$F$6:$F$205,MATCH(F144,EVIDENCE_PACKET!$A$6:$A$205,0))="OBSERVED",INDEX(EVIDENCE_PACKET!$G$6:$G$205,MATCH(F144,EVIDENCE_PACKET!$A$6:$A$205,0))="CURRENT",INDEX(EVIDENCE_PACKET!$F$6:$F$205,MATCH(G144,EVIDENCE_PACKET!$A$6:$A$205,0))="OBSERVED",INDEX(EVIDENCE_PACKET!$G$6:$G$205,MATCH(G144,EVIDENCE_PACKET!$A$6:$A$205,0))="CURRENT",INDEX(EVIDENCE_PACKET!$F$6:$F$205,MATCH(H144,EVIDENCE_PACKET!$A$6:$A$205,0))="OBSERVED",INDEX(EVIDENCE_PACKET!$G$6:$G$205,MATCH(H144,EVIDENCE_PACKET!$A$6:$A$205,0))="CURRENT",INDEX(EVIDENCE_PACKET!$F$6:$F$205,MATCH(I144,EVIDENCE_PACKET!$A$6:$A$205,0))="OBSERVED",INDEX(EVIDENCE_PACKET!$G$6:$G$205,MATCH(I144,EVIDENCE_PACKET!$A$6:$A$205,0))="CURRENT"),"READY","UNRESOLVED")))</x:f>
      </x:c>
      <x:c r="M144" s="25" t="str">
        <x:f>IF(A144="","",IF(K144&lt;&gt;"VALID","BLOCKED",INDEX(EVIDENCE_PACKET!$H$6:$H$205,MATCH(D144,EVIDENCE_PACKET!$A$6:$A$205,0))))</x:f>
      </x:c>
      <x:c r="N144" s="25" t="str">
        <x:f>IF(A144="","",IF(K144&lt;&gt;"VALID","BLOCKED",INDEX(EVIDENCE_PACKET!$H$6:$H$205,MATCH(E144,EVIDENCE_PACKET!$A$6:$A$205,0))))</x:f>
      </x:c>
      <x:c r="O144" s="25" t="str">
        <x:f>IF(A144="","",IF(K144&lt;&gt;"VALID","BLOCKED",INDEX(EVIDENCE_PACKET!$H$6:$H$205,MATCH(F144,EVIDENCE_PACKET!$A$6:$A$205,0))))</x:f>
      </x:c>
      <x:c r="P144" s="25" t="str">
        <x:f>IF(A144="","",IF(K144&lt;&gt;"VALID","BLOCKED",INDEX(EVIDENCE_PACKET!$H$6:$H$205,MATCH(G144,EVIDENCE_PACKET!$A$6:$A$205,0))))</x:f>
      </x:c>
      <x:c r="Q144" s="25" t="str">
        <x:f>IF(A144="","",IF(K144&lt;&gt;"VALID","BLOCKED",INDEX(EVIDENCE_PACKET!$H$6:$H$205,MATCH(H144,EVIDENCE_PACKET!$A$6:$A$205,0))))</x:f>
      </x:c>
      <x:c r="R144" s="25" t="str">
        <x:f>IF(A144="","",IF(K144&lt;&gt;"VALID","BLOCKED",INDEX(EVIDENCE_PACKET!$H$6:$H$205,MATCH(I144,EVIDENCE_PACKET!$A$6:$A$205,0))))</x:f>
      </x:c>
      <x:c r="S144" s="25" t="str">
        <x:f>IF(A144="","",IF(K144&lt;&gt;"VALID","BLOCKED",IF(W144&lt;&gt;"SOFTWARE",W144,IF(L144&lt;&gt;"READY","UNRESOLVED",IF(X144="NO","EXCLUDE DIRECT",IF(X144="UNKNOWN","UNRESOLVED",IF(X144="ADJACENT","ADJACENT",IF(Y144="NO","EXCLUDE DIRECT",IF(Y144="UNKNOWN","UNRESOLVED",IF(Y144="MATCH","DIRECT COMPETITOR","CONDITIONAL DIRECT"))))))))))</x:f>
      </x:c>
      <x:c r="T144" s="25" t="str">
        <x:f>IF(A144="","",IF(OR(K144&lt;&gt;"VALID",S144="BLOCKED"),"BLOCKED",IF(AND(OR(S144="DIRECT COMPETITOR",S144="CONDITIONAL DIRECT"),COUNTIFS(CONFLICTS!$B$6:$B$205,A144,CONFLICTS!$H$6:$H$205,"YES",CONFLICTS!$I$6:$I$205,"OPEN",CONFLICTS!$R$6:$R$205,"VALID")&gt;0),"UNRESOLVED",IF(S144="UNRESOLVED","UNRESOLVED","READY"))))</x:f>
      </x:c>
      <x:c r="U144" s="25" t="str">
        <x:f>IF(A144="","",IF(S144="DIRECT COMPETITOR","Do not infer superiority, market share, win rate or customer outcomes.",IF(S144="CONDITIONAL DIRECT","Do not present replacement as like-for-like until partial/conflicting adoption dimensions are resolved.",IF(S144="ADJACENT","Do not promote feature/integration overlap into direct competition.",IF(S144="SUBSTITUTE / ALTERNATIVE","Do not force a service/internal route into a software-only matrix.",IF(S144="INTERMEDIARY / DISCOVERY","Do not infer product substitutability from visibility.","Do not promote authority/reference material into the commercial set."))))))</x:f>
      </x:c>
      <x:c r="V144" s="25" t="str">
        <x:f>IF(A144="","","Reopen when buyer, job, stage, implementation, security/procurement, switching, pricing/contract or sales evidence changes materially.")</x:f>
      </x:c>
      <x:c r="W144" s="25" t="str">
        <x:f>IF(A144="","",IF(C144="SOFTWARE PRODUCT","SOFTWARE",IF(C144="MARKETPLACE / INTERMEDIARY","INTERMEDIARY / DISCOVERY",IF(C144="AUTHORITY / STANDARD","AUTHORITY / REFERENCE","SUBSTITUTE / ALTERNATIVE"))))</x:f>
      </x:c>
      <x:c r="X144" s="25" t="str">
        <x:f>IF(A144="","",IF(OR(M144="NO",N144="NO",O144="NO"),"NO",IF(OR(M144="UNKNOWN",N144="UNKNOWN",O144="UNKNOWN"),"UNKNOWN",IF(AND(M144="MATCH",N144="MATCH",O144="MATCH"),"CORE MATCH","ADJACENT"))))</x:f>
      </x:c>
      <x:c r="Y144" s="25" t="str">
        <x:f>IF(A144="","",IF(OR(P144="NO",Q144="NO",R144="NO"),"NO",IF(OR(P144="UNKNOWN",Q144="UNKNOWN",R144="UNKNOWN"),"UNKNOWN",IF(AND(P144="MATCH",Q144="MATCH",R144="MATCH"),"MATCH","PARTIAL"))))</x:f>
      </x:c>
    </x:row>
    <x:row r="145">
      <x:c r="A145" s="21"/>
      <x:c r="B145" s="21"/>
      <x:c r="C145" s="21"/>
      <x:c r="D145" s="21"/>
      <x:c r="E145" s="21"/>
      <x:c r="F145" s="21"/>
      <x:c r="G145" s="21"/>
      <x:c r="H145" s="21"/>
      <x:c r="I145" s="21"/>
      <x:c r="J145" s="21"/>
      <x:c r="K145" s="25" t="str">
        <x:f>IF(A145="","",IF(COUNTIF($A$6:$A$205,A145)&gt;1,"INVALID - DUPLICATE ID",IF(AND(OR(EXACT(C145,"SOFTWARE PRODUCT"),EXACT(C145,"MARKETPLACE / INTERMEDIARY"),EXACT(C145,"CONSULTANCY / SERVICE"),EXACT(C145,"AUTHORITY / STANDARD"),EXACT(C145,"IN-HOUSE / DO NOTHING")),COUNTIFS(EVIDENCE_PACKET!$A$6:$A$205,D145,EVIDENCE_PACKET!$B$6:$B$205,A145,EVIDENCE_PACKET!$C$6:$C$205,"BUYER",EVIDENCE_PACKET!$Q$6:$Q$205,"VALID")=1,COUNTIFS(EVIDENCE_PACKET!$A$6:$A$205,E145,EVIDENCE_PACKET!$B$6:$B$205,A145,EVIDENCE_PACKET!$C$6:$C$205,"MATERIAL JOB",EVIDENCE_PACKET!$Q$6:$Q$205,"VALID")=1,COUNTIFS(EVIDENCE_PACKET!$A$6:$A$205,F145,EVIDENCE_PACKET!$B$6:$B$205,A145,EVIDENCE_PACKET!$C$6:$C$205,"BUYING STAGE",EVIDENCE_PACKET!$Q$6:$Q$205,"VALID")=1,COUNTIFS(EVIDENCE_PACKET!$A$6:$A$205,G145,EVIDENCE_PACKET!$B$6:$B$205,A145,EVIDENCE_PACKET!$C$6:$C$205,"IMPLEMENTATION",EVIDENCE_PACKET!$Q$6:$Q$205,"VALID")=1,COUNTIFS(EVIDENCE_PACKET!$A$6:$A$205,H145,EVIDENCE_PACKET!$B$6:$B$205,A145,EVIDENCE_PACKET!$C$6:$C$205,"SECURITY / PROCUREMENT",EVIDENCE_PACKET!$Q$6:$Q$205,"VALID")=1,COUNTIFS(EVIDENCE_PACKET!$A$6:$A$205,I145,EVIDENCE_PACKET!$B$6:$B$205,A145,EVIDENCE_PACKET!$C$6:$C$205,"SWITCHING / EXIT",EVIDENCE_PACKET!$Q$6:$Q$205,"VALID")=1,COUNTIF(D145:I145,D145)=1,COUNTIF(D145:I145,E145)=1,COUNTIF(D145:I145,F145)=1,COUNTIF(D145:I145,G145)=1,COUNTIF(D145:I145,H145)=1,COUNTIF(D145:I145,I145)=1,J145&lt;&gt;""),"VALID","INVALID - CONTROL / EVIDENCE")))</x:f>
      </x:c>
      <x:c r="L145" s="25" t="str">
        <x:f>IF(A145="","",IF(K145&lt;&gt;"VALID","BLOCKED",IF(AND(INDEX(EVIDENCE_PACKET!$F$6:$F$205,MATCH(D145,EVIDENCE_PACKET!$A$6:$A$205,0))="OBSERVED",INDEX(EVIDENCE_PACKET!$G$6:$G$205,MATCH(D145,EVIDENCE_PACKET!$A$6:$A$205,0))="CURRENT",INDEX(EVIDENCE_PACKET!$F$6:$F$205,MATCH(E145,EVIDENCE_PACKET!$A$6:$A$205,0))="OBSERVED",INDEX(EVIDENCE_PACKET!$G$6:$G$205,MATCH(E145,EVIDENCE_PACKET!$A$6:$A$205,0))="CURRENT",INDEX(EVIDENCE_PACKET!$F$6:$F$205,MATCH(F145,EVIDENCE_PACKET!$A$6:$A$205,0))="OBSERVED",INDEX(EVIDENCE_PACKET!$G$6:$G$205,MATCH(F145,EVIDENCE_PACKET!$A$6:$A$205,0))="CURRENT",INDEX(EVIDENCE_PACKET!$F$6:$F$205,MATCH(G145,EVIDENCE_PACKET!$A$6:$A$205,0))="OBSERVED",INDEX(EVIDENCE_PACKET!$G$6:$G$205,MATCH(G145,EVIDENCE_PACKET!$A$6:$A$205,0))="CURRENT",INDEX(EVIDENCE_PACKET!$F$6:$F$205,MATCH(H145,EVIDENCE_PACKET!$A$6:$A$205,0))="OBSERVED",INDEX(EVIDENCE_PACKET!$G$6:$G$205,MATCH(H145,EVIDENCE_PACKET!$A$6:$A$205,0))="CURRENT",INDEX(EVIDENCE_PACKET!$F$6:$F$205,MATCH(I145,EVIDENCE_PACKET!$A$6:$A$205,0))="OBSERVED",INDEX(EVIDENCE_PACKET!$G$6:$G$205,MATCH(I145,EVIDENCE_PACKET!$A$6:$A$205,0))="CURRENT"),"READY","UNRESOLVED")))</x:f>
      </x:c>
      <x:c r="M145" s="25" t="str">
        <x:f>IF(A145="","",IF(K145&lt;&gt;"VALID","BLOCKED",INDEX(EVIDENCE_PACKET!$H$6:$H$205,MATCH(D145,EVIDENCE_PACKET!$A$6:$A$205,0))))</x:f>
      </x:c>
      <x:c r="N145" s="25" t="str">
        <x:f>IF(A145="","",IF(K145&lt;&gt;"VALID","BLOCKED",INDEX(EVIDENCE_PACKET!$H$6:$H$205,MATCH(E145,EVIDENCE_PACKET!$A$6:$A$205,0))))</x:f>
      </x:c>
      <x:c r="O145" s="25" t="str">
        <x:f>IF(A145="","",IF(K145&lt;&gt;"VALID","BLOCKED",INDEX(EVIDENCE_PACKET!$H$6:$H$205,MATCH(F145,EVIDENCE_PACKET!$A$6:$A$205,0))))</x:f>
      </x:c>
      <x:c r="P145" s="25" t="str">
        <x:f>IF(A145="","",IF(K145&lt;&gt;"VALID","BLOCKED",INDEX(EVIDENCE_PACKET!$H$6:$H$205,MATCH(G145,EVIDENCE_PACKET!$A$6:$A$205,0))))</x:f>
      </x:c>
      <x:c r="Q145" s="25" t="str">
        <x:f>IF(A145="","",IF(K145&lt;&gt;"VALID","BLOCKED",INDEX(EVIDENCE_PACKET!$H$6:$H$205,MATCH(H145,EVIDENCE_PACKET!$A$6:$A$205,0))))</x:f>
      </x:c>
      <x:c r="R145" s="25" t="str">
        <x:f>IF(A145="","",IF(K145&lt;&gt;"VALID","BLOCKED",INDEX(EVIDENCE_PACKET!$H$6:$H$205,MATCH(I145,EVIDENCE_PACKET!$A$6:$A$205,0))))</x:f>
      </x:c>
      <x:c r="S145" s="25" t="str">
        <x:f>IF(A145="","",IF(K145&lt;&gt;"VALID","BLOCKED",IF(W145&lt;&gt;"SOFTWARE",W145,IF(L145&lt;&gt;"READY","UNRESOLVED",IF(X145="NO","EXCLUDE DIRECT",IF(X145="UNKNOWN","UNRESOLVED",IF(X145="ADJACENT","ADJACENT",IF(Y145="NO","EXCLUDE DIRECT",IF(Y145="UNKNOWN","UNRESOLVED",IF(Y145="MATCH","DIRECT COMPETITOR","CONDITIONAL DIRECT"))))))))))</x:f>
      </x:c>
      <x:c r="T145" s="25" t="str">
        <x:f>IF(A145="","",IF(OR(K145&lt;&gt;"VALID",S145="BLOCKED"),"BLOCKED",IF(AND(OR(S145="DIRECT COMPETITOR",S145="CONDITIONAL DIRECT"),COUNTIFS(CONFLICTS!$B$6:$B$205,A145,CONFLICTS!$H$6:$H$205,"YES",CONFLICTS!$I$6:$I$205,"OPEN",CONFLICTS!$R$6:$R$205,"VALID")&gt;0),"UNRESOLVED",IF(S145="UNRESOLVED","UNRESOLVED","READY"))))</x:f>
      </x:c>
      <x:c r="U145" s="25" t="str">
        <x:f>IF(A145="","",IF(S145="DIRECT COMPETITOR","Do not infer superiority, market share, win rate or customer outcomes.",IF(S145="CONDITIONAL DIRECT","Do not present replacement as like-for-like until partial/conflicting adoption dimensions are resolved.",IF(S145="ADJACENT","Do not promote feature/integration overlap into direct competition.",IF(S145="SUBSTITUTE / ALTERNATIVE","Do not force a service/internal route into a software-only matrix.",IF(S145="INTERMEDIARY / DISCOVERY","Do not infer product substitutability from visibility.","Do not promote authority/reference material into the commercial set."))))))</x:f>
      </x:c>
      <x:c r="V145" s="25" t="str">
        <x:f>IF(A145="","","Reopen when buyer, job, stage, implementation, security/procurement, switching, pricing/contract or sales evidence changes materially.")</x:f>
      </x:c>
      <x:c r="W145" s="25" t="str">
        <x:f>IF(A145="","",IF(C145="SOFTWARE PRODUCT","SOFTWARE",IF(C145="MARKETPLACE / INTERMEDIARY","INTERMEDIARY / DISCOVERY",IF(C145="AUTHORITY / STANDARD","AUTHORITY / REFERENCE","SUBSTITUTE / ALTERNATIVE"))))</x:f>
      </x:c>
      <x:c r="X145" s="25" t="str">
        <x:f>IF(A145="","",IF(OR(M145="NO",N145="NO",O145="NO"),"NO",IF(OR(M145="UNKNOWN",N145="UNKNOWN",O145="UNKNOWN"),"UNKNOWN",IF(AND(M145="MATCH",N145="MATCH",O145="MATCH"),"CORE MATCH","ADJACENT"))))</x:f>
      </x:c>
      <x:c r="Y145" s="25" t="str">
        <x:f>IF(A145="","",IF(OR(P145="NO",Q145="NO",R145="NO"),"NO",IF(OR(P145="UNKNOWN",Q145="UNKNOWN",R145="UNKNOWN"),"UNKNOWN",IF(AND(P145="MATCH",Q145="MATCH",R145="MATCH"),"MATCH","PARTIAL"))))</x:f>
      </x:c>
    </x:row>
    <x:row r="146">
      <x:c r="A146" s="21"/>
      <x:c r="B146" s="21"/>
      <x:c r="C146" s="21"/>
      <x:c r="D146" s="21"/>
      <x:c r="E146" s="21"/>
      <x:c r="F146" s="21"/>
      <x:c r="G146" s="21"/>
      <x:c r="H146" s="21"/>
      <x:c r="I146" s="21"/>
      <x:c r="J146" s="21"/>
      <x:c r="K146" s="25" t="str">
        <x:f>IF(A146="","",IF(COUNTIF($A$6:$A$205,A146)&gt;1,"INVALID - DUPLICATE ID",IF(AND(OR(EXACT(C146,"SOFTWARE PRODUCT"),EXACT(C146,"MARKETPLACE / INTERMEDIARY"),EXACT(C146,"CONSULTANCY / SERVICE"),EXACT(C146,"AUTHORITY / STANDARD"),EXACT(C146,"IN-HOUSE / DO NOTHING")),COUNTIFS(EVIDENCE_PACKET!$A$6:$A$205,D146,EVIDENCE_PACKET!$B$6:$B$205,A146,EVIDENCE_PACKET!$C$6:$C$205,"BUYER",EVIDENCE_PACKET!$Q$6:$Q$205,"VALID")=1,COUNTIFS(EVIDENCE_PACKET!$A$6:$A$205,E146,EVIDENCE_PACKET!$B$6:$B$205,A146,EVIDENCE_PACKET!$C$6:$C$205,"MATERIAL JOB",EVIDENCE_PACKET!$Q$6:$Q$205,"VALID")=1,COUNTIFS(EVIDENCE_PACKET!$A$6:$A$205,F146,EVIDENCE_PACKET!$B$6:$B$205,A146,EVIDENCE_PACKET!$C$6:$C$205,"BUYING STAGE",EVIDENCE_PACKET!$Q$6:$Q$205,"VALID")=1,COUNTIFS(EVIDENCE_PACKET!$A$6:$A$205,G146,EVIDENCE_PACKET!$B$6:$B$205,A146,EVIDENCE_PACKET!$C$6:$C$205,"IMPLEMENTATION",EVIDENCE_PACKET!$Q$6:$Q$205,"VALID")=1,COUNTIFS(EVIDENCE_PACKET!$A$6:$A$205,H146,EVIDENCE_PACKET!$B$6:$B$205,A146,EVIDENCE_PACKET!$C$6:$C$205,"SECURITY / PROCUREMENT",EVIDENCE_PACKET!$Q$6:$Q$205,"VALID")=1,COUNTIFS(EVIDENCE_PACKET!$A$6:$A$205,I146,EVIDENCE_PACKET!$B$6:$B$205,A146,EVIDENCE_PACKET!$C$6:$C$205,"SWITCHING / EXIT",EVIDENCE_PACKET!$Q$6:$Q$205,"VALID")=1,COUNTIF(D146:I146,D146)=1,COUNTIF(D146:I146,E146)=1,COUNTIF(D146:I146,F146)=1,COUNTIF(D146:I146,G146)=1,COUNTIF(D146:I146,H146)=1,COUNTIF(D146:I146,I146)=1,J146&lt;&gt;""),"VALID","INVALID - CONTROL / EVIDENCE")))</x:f>
      </x:c>
      <x:c r="L146" s="25" t="str">
        <x:f>IF(A146="","",IF(K146&lt;&gt;"VALID","BLOCKED",IF(AND(INDEX(EVIDENCE_PACKET!$F$6:$F$205,MATCH(D146,EVIDENCE_PACKET!$A$6:$A$205,0))="OBSERVED",INDEX(EVIDENCE_PACKET!$G$6:$G$205,MATCH(D146,EVIDENCE_PACKET!$A$6:$A$205,0))="CURRENT",INDEX(EVIDENCE_PACKET!$F$6:$F$205,MATCH(E146,EVIDENCE_PACKET!$A$6:$A$205,0))="OBSERVED",INDEX(EVIDENCE_PACKET!$G$6:$G$205,MATCH(E146,EVIDENCE_PACKET!$A$6:$A$205,0))="CURRENT",INDEX(EVIDENCE_PACKET!$F$6:$F$205,MATCH(F146,EVIDENCE_PACKET!$A$6:$A$205,0))="OBSERVED",INDEX(EVIDENCE_PACKET!$G$6:$G$205,MATCH(F146,EVIDENCE_PACKET!$A$6:$A$205,0))="CURRENT",INDEX(EVIDENCE_PACKET!$F$6:$F$205,MATCH(G146,EVIDENCE_PACKET!$A$6:$A$205,0))="OBSERVED",INDEX(EVIDENCE_PACKET!$G$6:$G$205,MATCH(G146,EVIDENCE_PACKET!$A$6:$A$205,0))="CURRENT",INDEX(EVIDENCE_PACKET!$F$6:$F$205,MATCH(H146,EVIDENCE_PACKET!$A$6:$A$205,0))="OBSERVED",INDEX(EVIDENCE_PACKET!$G$6:$G$205,MATCH(H146,EVIDENCE_PACKET!$A$6:$A$205,0))="CURRENT",INDEX(EVIDENCE_PACKET!$F$6:$F$205,MATCH(I146,EVIDENCE_PACKET!$A$6:$A$205,0))="OBSERVED",INDEX(EVIDENCE_PACKET!$G$6:$G$205,MATCH(I146,EVIDENCE_PACKET!$A$6:$A$205,0))="CURRENT"),"READY","UNRESOLVED")))</x:f>
      </x:c>
      <x:c r="M146" s="25" t="str">
        <x:f>IF(A146="","",IF(K146&lt;&gt;"VALID","BLOCKED",INDEX(EVIDENCE_PACKET!$H$6:$H$205,MATCH(D146,EVIDENCE_PACKET!$A$6:$A$205,0))))</x:f>
      </x:c>
      <x:c r="N146" s="25" t="str">
        <x:f>IF(A146="","",IF(K146&lt;&gt;"VALID","BLOCKED",INDEX(EVIDENCE_PACKET!$H$6:$H$205,MATCH(E146,EVIDENCE_PACKET!$A$6:$A$205,0))))</x:f>
      </x:c>
      <x:c r="O146" s="25" t="str">
        <x:f>IF(A146="","",IF(K146&lt;&gt;"VALID","BLOCKED",INDEX(EVIDENCE_PACKET!$H$6:$H$205,MATCH(F146,EVIDENCE_PACKET!$A$6:$A$205,0))))</x:f>
      </x:c>
      <x:c r="P146" s="25" t="str">
        <x:f>IF(A146="","",IF(K146&lt;&gt;"VALID","BLOCKED",INDEX(EVIDENCE_PACKET!$H$6:$H$205,MATCH(G146,EVIDENCE_PACKET!$A$6:$A$205,0))))</x:f>
      </x:c>
      <x:c r="Q146" s="25" t="str">
        <x:f>IF(A146="","",IF(K146&lt;&gt;"VALID","BLOCKED",INDEX(EVIDENCE_PACKET!$H$6:$H$205,MATCH(H146,EVIDENCE_PACKET!$A$6:$A$205,0))))</x:f>
      </x:c>
      <x:c r="R146" s="25" t="str">
        <x:f>IF(A146="","",IF(K146&lt;&gt;"VALID","BLOCKED",INDEX(EVIDENCE_PACKET!$H$6:$H$205,MATCH(I146,EVIDENCE_PACKET!$A$6:$A$205,0))))</x:f>
      </x:c>
      <x:c r="S146" s="25" t="str">
        <x:f>IF(A146="","",IF(K146&lt;&gt;"VALID","BLOCKED",IF(W146&lt;&gt;"SOFTWARE",W146,IF(L146&lt;&gt;"READY","UNRESOLVED",IF(X146="NO","EXCLUDE DIRECT",IF(X146="UNKNOWN","UNRESOLVED",IF(X146="ADJACENT","ADJACENT",IF(Y146="NO","EXCLUDE DIRECT",IF(Y146="UNKNOWN","UNRESOLVED",IF(Y146="MATCH","DIRECT COMPETITOR","CONDITIONAL DIRECT"))))))))))</x:f>
      </x:c>
      <x:c r="T146" s="25" t="str">
        <x:f>IF(A146="","",IF(OR(K146&lt;&gt;"VALID",S146="BLOCKED"),"BLOCKED",IF(AND(OR(S146="DIRECT COMPETITOR",S146="CONDITIONAL DIRECT"),COUNTIFS(CONFLICTS!$B$6:$B$205,A146,CONFLICTS!$H$6:$H$205,"YES",CONFLICTS!$I$6:$I$205,"OPEN",CONFLICTS!$R$6:$R$205,"VALID")&gt;0),"UNRESOLVED",IF(S146="UNRESOLVED","UNRESOLVED","READY"))))</x:f>
      </x:c>
      <x:c r="U146" s="25" t="str">
        <x:f>IF(A146="","",IF(S146="DIRECT COMPETITOR","Do not infer superiority, market share, win rate or customer outcomes.",IF(S146="CONDITIONAL DIRECT","Do not present replacement as like-for-like until partial/conflicting adoption dimensions are resolved.",IF(S146="ADJACENT","Do not promote feature/integration overlap into direct competition.",IF(S146="SUBSTITUTE / ALTERNATIVE","Do not force a service/internal route into a software-only matrix.",IF(S146="INTERMEDIARY / DISCOVERY","Do not infer product substitutability from visibility.","Do not promote authority/reference material into the commercial set."))))))</x:f>
      </x:c>
      <x:c r="V146" s="25" t="str">
        <x:f>IF(A146="","","Reopen when buyer, job, stage, implementation, security/procurement, switching, pricing/contract or sales evidence changes materially.")</x:f>
      </x:c>
      <x:c r="W146" s="25" t="str">
        <x:f>IF(A146="","",IF(C146="SOFTWARE PRODUCT","SOFTWARE",IF(C146="MARKETPLACE / INTERMEDIARY","INTERMEDIARY / DISCOVERY",IF(C146="AUTHORITY / STANDARD","AUTHORITY / REFERENCE","SUBSTITUTE / ALTERNATIVE"))))</x:f>
      </x:c>
      <x:c r="X146" s="25" t="str">
        <x:f>IF(A146="","",IF(OR(M146="NO",N146="NO",O146="NO"),"NO",IF(OR(M146="UNKNOWN",N146="UNKNOWN",O146="UNKNOWN"),"UNKNOWN",IF(AND(M146="MATCH",N146="MATCH",O146="MATCH"),"CORE MATCH","ADJACENT"))))</x:f>
      </x:c>
      <x:c r="Y146" s="25" t="str">
        <x:f>IF(A146="","",IF(OR(P146="NO",Q146="NO",R146="NO"),"NO",IF(OR(P146="UNKNOWN",Q146="UNKNOWN",R146="UNKNOWN"),"UNKNOWN",IF(AND(P146="MATCH",Q146="MATCH",R146="MATCH"),"MATCH","PARTIAL"))))</x:f>
      </x:c>
    </x:row>
    <x:row r="147">
      <x:c r="A147" s="21"/>
      <x:c r="B147" s="21"/>
      <x:c r="C147" s="21"/>
      <x:c r="D147" s="21"/>
      <x:c r="E147" s="21"/>
      <x:c r="F147" s="21"/>
      <x:c r="G147" s="21"/>
      <x:c r="H147" s="21"/>
      <x:c r="I147" s="21"/>
      <x:c r="J147" s="21"/>
      <x:c r="K147" s="25" t="str">
        <x:f>IF(A147="","",IF(COUNTIF($A$6:$A$205,A147)&gt;1,"INVALID - DUPLICATE ID",IF(AND(OR(EXACT(C147,"SOFTWARE PRODUCT"),EXACT(C147,"MARKETPLACE / INTERMEDIARY"),EXACT(C147,"CONSULTANCY / SERVICE"),EXACT(C147,"AUTHORITY / STANDARD"),EXACT(C147,"IN-HOUSE / DO NOTHING")),COUNTIFS(EVIDENCE_PACKET!$A$6:$A$205,D147,EVIDENCE_PACKET!$B$6:$B$205,A147,EVIDENCE_PACKET!$C$6:$C$205,"BUYER",EVIDENCE_PACKET!$Q$6:$Q$205,"VALID")=1,COUNTIFS(EVIDENCE_PACKET!$A$6:$A$205,E147,EVIDENCE_PACKET!$B$6:$B$205,A147,EVIDENCE_PACKET!$C$6:$C$205,"MATERIAL JOB",EVIDENCE_PACKET!$Q$6:$Q$205,"VALID")=1,COUNTIFS(EVIDENCE_PACKET!$A$6:$A$205,F147,EVIDENCE_PACKET!$B$6:$B$205,A147,EVIDENCE_PACKET!$C$6:$C$205,"BUYING STAGE",EVIDENCE_PACKET!$Q$6:$Q$205,"VALID")=1,COUNTIFS(EVIDENCE_PACKET!$A$6:$A$205,G147,EVIDENCE_PACKET!$B$6:$B$205,A147,EVIDENCE_PACKET!$C$6:$C$205,"IMPLEMENTATION",EVIDENCE_PACKET!$Q$6:$Q$205,"VALID")=1,COUNTIFS(EVIDENCE_PACKET!$A$6:$A$205,H147,EVIDENCE_PACKET!$B$6:$B$205,A147,EVIDENCE_PACKET!$C$6:$C$205,"SECURITY / PROCUREMENT",EVIDENCE_PACKET!$Q$6:$Q$205,"VALID")=1,COUNTIFS(EVIDENCE_PACKET!$A$6:$A$205,I147,EVIDENCE_PACKET!$B$6:$B$205,A147,EVIDENCE_PACKET!$C$6:$C$205,"SWITCHING / EXIT",EVIDENCE_PACKET!$Q$6:$Q$205,"VALID")=1,COUNTIF(D147:I147,D147)=1,COUNTIF(D147:I147,E147)=1,COUNTIF(D147:I147,F147)=1,COUNTIF(D147:I147,G147)=1,COUNTIF(D147:I147,H147)=1,COUNTIF(D147:I147,I147)=1,J147&lt;&gt;""),"VALID","INVALID - CONTROL / EVIDENCE")))</x:f>
      </x:c>
      <x:c r="L147" s="25" t="str">
        <x:f>IF(A147="","",IF(K147&lt;&gt;"VALID","BLOCKED",IF(AND(INDEX(EVIDENCE_PACKET!$F$6:$F$205,MATCH(D147,EVIDENCE_PACKET!$A$6:$A$205,0))="OBSERVED",INDEX(EVIDENCE_PACKET!$G$6:$G$205,MATCH(D147,EVIDENCE_PACKET!$A$6:$A$205,0))="CURRENT",INDEX(EVIDENCE_PACKET!$F$6:$F$205,MATCH(E147,EVIDENCE_PACKET!$A$6:$A$205,0))="OBSERVED",INDEX(EVIDENCE_PACKET!$G$6:$G$205,MATCH(E147,EVIDENCE_PACKET!$A$6:$A$205,0))="CURRENT",INDEX(EVIDENCE_PACKET!$F$6:$F$205,MATCH(F147,EVIDENCE_PACKET!$A$6:$A$205,0))="OBSERVED",INDEX(EVIDENCE_PACKET!$G$6:$G$205,MATCH(F147,EVIDENCE_PACKET!$A$6:$A$205,0))="CURRENT",INDEX(EVIDENCE_PACKET!$F$6:$F$205,MATCH(G147,EVIDENCE_PACKET!$A$6:$A$205,0))="OBSERVED",INDEX(EVIDENCE_PACKET!$G$6:$G$205,MATCH(G147,EVIDENCE_PACKET!$A$6:$A$205,0))="CURRENT",INDEX(EVIDENCE_PACKET!$F$6:$F$205,MATCH(H147,EVIDENCE_PACKET!$A$6:$A$205,0))="OBSERVED",INDEX(EVIDENCE_PACKET!$G$6:$G$205,MATCH(H147,EVIDENCE_PACKET!$A$6:$A$205,0))="CURRENT",INDEX(EVIDENCE_PACKET!$F$6:$F$205,MATCH(I147,EVIDENCE_PACKET!$A$6:$A$205,0))="OBSERVED",INDEX(EVIDENCE_PACKET!$G$6:$G$205,MATCH(I147,EVIDENCE_PACKET!$A$6:$A$205,0))="CURRENT"),"READY","UNRESOLVED")))</x:f>
      </x:c>
      <x:c r="M147" s="25" t="str">
        <x:f>IF(A147="","",IF(K147&lt;&gt;"VALID","BLOCKED",INDEX(EVIDENCE_PACKET!$H$6:$H$205,MATCH(D147,EVIDENCE_PACKET!$A$6:$A$205,0))))</x:f>
      </x:c>
      <x:c r="N147" s="25" t="str">
        <x:f>IF(A147="","",IF(K147&lt;&gt;"VALID","BLOCKED",INDEX(EVIDENCE_PACKET!$H$6:$H$205,MATCH(E147,EVIDENCE_PACKET!$A$6:$A$205,0))))</x:f>
      </x:c>
      <x:c r="O147" s="25" t="str">
        <x:f>IF(A147="","",IF(K147&lt;&gt;"VALID","BLOCKED",INDEX(EVIDENCE_PACKET!$H$6:$H$205,MATCH(F147,EVIDENCE_PACKET!$A$6:$A$205,0))))</x:f>
      </x:c>
      <x:c r="P147" s="25" t="str">
        <x:f>IF(A147="","",IF(K147&lt;&gt;"VALID","BLOCKED",INDEX(EVIDENCE_PACKET!$H$6:$H$205,MATCH(G147,EVIDENCE_PACKET!$A$6:$A$205,0))))</x:f>
      </x:c>
      <x:c r="Q147" s="25" t="str">
        <x:f>IF(A147="","",IF(K147&lt;&gt;"VALID","BLOCKED",INDEX(EVIDENCE_PACKET!$H$6:$H$205,MATCH(H147,EVIDENCE_PACKET!$A$6:$A$205,0))))</x:f>
      </x:c>
      <x:c r="R147" s="25" t="str">
        <x:f>IF(A147="","",IF(K147&lt;&gt;"VALID","BLOCKED",INDEX(EVIDENCE_PACKET!$H$6:$H$205,MATCH(I147,EVIDENCE_PACKET!$A$6:$A$205,0))))</x:f>
      </x:c>
      <x:c r="S147" s="25" t="str">
        <x:f>IF(A147="","",IF(K147&lt;&gt;"VALID","BLOCKED",IF(W147&lt;&gt;"SOFTWARE",W147,IF(L147&lt;&gt;"READY","UNRESOLVED",IF(X147="NO","EXCLUDE DIRECT",IF(X147="UNKNOWN","UNRESOLVED",IF(X147="ADJACENT","ADJACENT",IF(Y147="NO","EXCLUDE DIRECT",IF(Y147="UNKNOWN","UNRESOLVED",IF(Y147="MATCH","DIRECT COMPETITOR","CONDITIONAL DIRECT"))))))))))</x:f>
      </x:c>
      <x:c r="T147" s="25" t="str">
        <x:f>IF(A147="","",IF(OR(K147&lt;&gt;"VALID",S147="BLOCKED"),"BLOCKED",IF(AND(OR(S147="DIRECT COMPETITOR",S147="CONDITIONAL DIRECT"),COUNTIFS(CONFLICTS!$B$6:$B$205,A147,CONFLICTS!$H$6:$H$205,"YES",CONFLICTS!$I$6:$I$205,"OPEN",CONFLICTS!$R$6:$R$205,"VALID")&gt;0),"UNRESOLVED",IF(S147="UNRESOLVED","UNRESOLVED","READY"))))</x:f>
      </x:c>
      <x:c r="U147" s="25" t="str">
        <x:f>IF(A147="","",IF(S147="DIRECT COMPETITOR","Do not infer superiority, market share, win rate or customer outcomes.",IF(S147="CONDITIONAL DIRECT","Do not present replacement as like-for-like until partial/conflicting adoption dimensions are resolved.",IF(S147="ADJACENT","Do not promote feature/integration overlap into direct competition.",IF(S147="SUBSTITUTE / ALTERNATIVE","Do not force a service/internal route into a software-only matrix.",IF(S147="INTERMEDIARY / DISCOVERY","Do not infer product substitutability from visibility.","Do not promote authority/reference material into the commercial set."))))))</x:f>
      </x:c>
      <x:c r="V147" s="25" t="str">
        <x:f>IF(A147="","","Reopen when buyer, job, stage, implementation, security/procurement, switching, pricing/contract or sales evidence changes materially.")</x:f>
      </x:c>
      <x:c r="W147" s="25" t="str">
        <x:f>IF(A147="","",IF(C147="SOFTWARE PRODUCT","SOFTWARE",IF(C147="MARKETPLACE / INTERMEDIARY","INTERMEDIARY / DISCOVERY",IF(C147="AUTHORITY / STANDARD","AUTHORITY / REFERENCE","SUBSTITUTE / ALTERNATIVE"))))</x:f>
      </x:c>
      <x:c r="X147" s="25" t="str">
        <x:f>IF(A147="","",IF(OR(M147="NO",N147="NO",O147="NO"),"NO",IF(OR(M147="UNKNOWN",N147="UNKNOWN",O147="UNKNOWN"),"UNKNOWN",IF(AND(M147="MATCH",N147="MATCH",O147="MATCH"),"CORE MATCH","ADJACENT"))))</x:f>
      </x:c>
      <x:c r="Y147" s="25" t="str">
        <x:f>IF(A147="","",IF(OR(P147="NO",Q147="NO",R147="NO"),"NO",IF(OR(P147="UNKNOWN",Q147="UNKNOWN",R147="UNKNOWN"),"UNKNOWN",IF(AND(P147="MATCH",Q147="MATCH",R147="MATCH"),"MATCH","PARTIAL"))))</x:f>
      </x:c>
    </x:row>
    <x:row r="148">
      <x:c r="A148" s="21"/>
      <x:c r="B148" s="21"/>
      <x:c r="C148" s="21"/>
      <x:c r="D148" s="21"/>
      <x:c r="E148" s="21"/>
      <x:c r="F148" s="21"/>
      <x:c r="G148" s="21"/>
      <x:c r="H148" s="21"/>
      <x:c r="I148" s="21"/>
      <x:c r="J148" s="21"/>
      <x:c r="K148" s="25" t="str">
        <x:f>IF(A148="","",IF(COUNTIF($A$6:$A$205,A148)&gt;1,"INVALID - DUPLICATE ID",IF(AND(OR(EXACT(C148,"SOFTWARE PRODUCT"),EXACT(C148,"MARKETPLACE / INTERMEDIARY"),EXACT(C148,"CONSULTANCY / SERVICE"),EXACT(C148,"AUTHORITY / STANDARD"),EXACT(C148,"IN-HOUSE / DO NOTHING")),COUNTIFS(EVIDENCE_PACKET!$A$6:$A$205,D148,EVIDENCE_PACKET!$B$6:$B$205,A148,EVIDENCE_PACKET!$C$6:$C$205,"BUYER",EVIDENCE_PACKET!$Q$6:$Q$205,"VALID")=1,COUNTIFS(EVIDENCE_PACKET!$A$6:$A$205,E148,EVIDENCE_PACKET!$B$6:$B$205,A148,EVIDENCE_PACKET!$C$6:$C$205,"MATERIAL JOB",EVIDENCE_PACKET!$Q$6:$Q$205,"VALID")=1,COUNTIFS(EVIDENCE_PACKET!$A$6:$A$205,F148,EVIDENCE_PACKET!$B$6:$B$205,A148,EVIDENCE_PACKET!$C$6:$C$205,"BUYING STAGE",EVIDENCE_PACKET!$Q$6:$Q$205,"VALID")=1,COUNTIFS(EVIDENCE_PACKET!$A$6:$A$205,G148,EVIDENCE_PACKET!$B$6:$B$205,A148,EVIDENCE_PACKET!$C$6:$C$205,"IMPLEMENTATION",EVIDENCE_PACKET!$Q$6:$Q$205,"VALID")=1,COUNTIFS(EVIDENCE_PACKET!$A$6:$A$205,H148,EVIDENCE_PACKET!$B$6:$B$205,A148,EVIDENCE_PACKET!$C$6:$C$205,"SECURITY / PROCUREMENT",EVIDENCE_PACKET!$Q$6:$Q$205,"VALID")=1,COUNTIFS(EVIDENCE_PACKET!$A$6:$A$205,I148,EVIDENCE_PACKET!$B$6:$B$205,A148,EVIDENCE_PACKET!$C$6:$C$205,"SWITCHING / EXIT",EVIDENCE_PACKET!$Q$6:$Q$205,"VALID")=1,COUNTIF(D148:I148,D148)=1,COUNTIF(D148:I148,E148)=1,COUNTIF(D148:I148,F148)=1,COUNTIF(D148:I148,G148)=1,COUNTIF(D148:I148,H148)=1,COUNTIF(D148:I148,I148)=1,J148&lt;&gt;""),"VALID","INVALID - CONTROL / EVIDENCE")))</x:f>
      </x:c>
      <x:c r="L148" s="25" t="str">
        <x:f>IF(A148="","",IF(K148&lt;&gt;"VALID","BLOCKED",IF(AND(INDEX(EVIDENCE_PACKET!$F$6:$F$205,MATCH(D148,EVIDENCE_PACKET!$A$6:$A$205,0))="OBSERVED",INDEX(EVIDENCE_PACKET!$G$6:$G$205,MATCH(D148,EVIDENCE_PACKET!$A$6:$A$205,0))="CURRENT",INDEX(EVIDENCE_PACKET!$F$6:$F$205,MATCH(E148,EVIDENCE_PACKET!$A$6:$A$205,0))="OBSERVED",INDEX(EVIDENCE_PACKET!$G$6:$G$205,MATCH(E148,EVIDENCE_PACKET!$A$6:$A$205,0))="CURRENT",INDEX(EVIDENCE_PACKET!$F$6:$F$205,MATCH(F148,EVIDENCE_PACKET!$A$6:$A$205,0))="OBSERVED",INDEX(EVIDENCE_PACKET!$G$6:$G$205,MATCH(F148,EVIDENCE_PACKET!$A$6:$A$205,0))="CURRENT",INDEX(EVIDENCE_PACKET!$F$6:$F$205,MATCH(G148,EVIDENCE_PACKET!$A$6:$A$205,0))="OBSERVED",INDEX(EVIDENCE_PACKET!$G$6:$G$205,MATCH(G148,EVIDENCE_PACKET!$A$6:$A$205,0))="CURRENT",INDEX(EVIDENCE_PACKET!$F$6:$F$205,MATCH(H148,EVIDENCE_PACKET!$A$6:$A$205,0))="OBSERVED",INDEX(EVIDENCE_PACKET!$G$6:$G$205,MATCH(H148,EVIDENCE_PACKET!$A$6:$A$205,0))="CURRENT",INDEX(EVIDENCE_PACKET!$F$6:$F$205,MATCH(I148,EVIDENCE_PACKET!$A$6:$A$205,0))="OBSERVED",INDEX(EVIDENCE_PACKET!$G$6:$G$205,MATCH(I148,EVIDENCE_PACKET!$A$6:$A$205,0))="CURRENT"),"READY","UNRESOLVED")))</x:f>
      </x:c>
      <x:c r="M148" s="25" t="str">
        <x:f>IF(A148="","",IF(K148&lt;&gt;"VALID","BLOCKED",INDEX(EVIDENCE_PACKET!$H$6:$H$205,MATCH(D148,EVIDENCE_PACKET!$A$6:$A$205,0))))</x:f>
      </x:c>
      <x:c r="N148" s="25" t="str">
        <x:f>IF(A148="","",IF(K148&lt;&gt;"VALID","BLOCKED",INDEX(EVIDENCE_PACKET!$H$6:$H$205,MATCH(E148,EVIDENCE_PACKET!$A$6:$A$205,0))))</x:f>
      </x:c>
      <x:c r="O148" s="25" t="str">
        <x:f>IF(A148="","",IF(K148&lt;&gt;"VALID","BLOCKED",INDEX(EVIDENCE_PACKET!$H$6:$H$205,MATCH(F148,EVIDENCE_PACKET!$A$6:$A$205,0))))</x:f>
      </x:c>
      <x:c r="P148" s="25" t="str">
        <x:f>IF(A148="","",IF(K148&lt;&gt;"VALID","BLOCKED",INDEX(EVIDENCE_PACKET!$H$6:$H$205,MATCH(G148,EVIDENCE_PACKET!$A$6:$A$205,0))))</x:f>
      </x:c>
      <x:c r="Q148" s="25" t="str">
        <x:f>IF(A148="","",IF(K148&lt;&gt;"VALID","BLOCKED",INDEX(EVIDENCE_PACKET!$H$6:$H$205,MATCH(H148,EVIDENCE_PACKET!$A$6:$A$205,0))))</x:f>
      </x:c>
      <x:c r="R148" s="25" t="str">
        <x:f>IF(A148="","",IF(K148&lt;&gt;"VALID","BLOCKED",INDEX(EVIDENCE_PACKET!$H$6:$H$205,MATCH(I148,EVIDENCE_PACKET!$A$6:$A$205,0))))</x:f>
      </x:c>
      <x:c r="S148" s="25" t="str">
        <x:f>IF(A148="","",IF(K148&lt;&gt;"VALID","BLOCKED",IF(W148&lt;&gt;"SOFTWARE",W148,IF(L148&lt;&gt;"READY","UNRESOLVED",IF(X148="NO","EXCLUDE DIRECT",IF(X148="UNKNOWN","UNRESOLVED",IF(X148="ADJACENT","ADJACENT",IF(Y148="NO","EXCLUDE DIRECT",IF(Y148="UNKNOWN","UNRESOLVED",IF(Y148="MATCH","DIRECT COMPETITOR","CONDITIONAL DIRECT"))))))))))</x:f>
      </x:c>
      <x:c r="T148" s="25" t="str">
        <x:f>IF(A148="","",IF(OR(K148&lt;&gt;"VALID",S148="BLOCKED"),"BLOCKED",IF(AND(OR(S148="DIRECT COMPETITOR",S148="CONDITIONAL DIRECT"),COUNTIFS(CONFLICTS!$B$6:$B$205,A148,CONFLICTS!$H$6:$H$205,"YES",CONFLICTS!$I$6:$I$205,"OPEN",CONFLICTS!$R$6:$R$205,"VALID")&gt;0),"UNRESOLVED",IF(S148="UNRESOLVED","UNRESOLVED","READY"))))</x:f>
      </x:c>
      <x:c r="U148" s="25" t="str">
        <x:f>IF(A148="","",IF(S148="DIRECT COMPETITOR","Do not infer superiority, market share, win rate or customer outcomes.",IF(S148="CONDITIONAL DIRECT","Do not present replacement as like-for-like until partial/conflicting adoption dimensions are resolved.",IF(S148="ADJACENT","Do not promote feature/integration overlap into direct competition.",IF(S148="SUBSTITUTE / ALTERNATIVE","Do not force a service/internal route into a software-only matrix.",IF(S148="INTERMEDIARY / DISCOVERY","Do not infer product substitutability from visibility.","Do not promote authority/reference material into the commercial set."))))))</x:f>
      </x:c>
      <x:c r="V148" s="25" t="str">
        <x:f>IF(A148="","","Reopen when buyer, job, stage, implementation, security/procurement, switching, pricing/contract or sales evidence changes materially.")</x:f>
      </x:c>
      <x:c r="W148" s="25" t="str">
        <x:f>IF(A148="","",IF(C148="SOFTWARE PRODUCT","SOFTWARE",IF(C148="MARKETPLACE / INTERMEDIARY","INTERMEDIARY / DISCOVERY",IF(C148="AUTHORITY / STANDARD","AUTHORITY / REFERENCE","SUBSTITUTE / ALTERNATIVE"))))</x:f>
      </x:c>
      <x:c r="X148" s="25" t="str">
        <x:f>IF(A148="","",IF(OR(M148="NO",N148="NO",O148="NO"),"NO",IF(OR(M148="UNKNOWN",N148="UNKNOWN",O148="UNKNOWN"),"UNKNOWN",IF(AND(M148="MATCH",N148="MATCH",O148="MATCH"),"CORE MATCH","ADJACENT"))))</x:f>
      </x:c>
      <x:c r="Y148" s="25" t="str">
        <x:f>IF(A148="","",IF(OR(P148="NO",Q148="NO",R148="NO"),"NO",IF(OR(P148="UNKNOWN",Q148="UNKNOWN",R148="UNKNOWN"),"UNKNOWN",IF(AND(P148="MATCH",Q148="MATCH",R148="MATCH"),"MATCH","PARTIAL"))))</x:f>
      </x:c>
    </x:row>
    <x:row r="149">
      <x:c r="A149" s="21"/>
      <x:c r="B149" s="21"/>
      <x:c r="C149" s="21"/>
      <x:c r="D149" s="21"/>
      <x:c r="E149" s="21"/>
      <x:c r="F149" s="21"/>
      <x:c r="G149" s="21"/>
      <x:c r="H149" s="21"/>
      <x:c r="I149" s="21"/>
      <x:c r="J149" s="21"/>
      <x:c r="K149" s="25" t="str">
        <x:f>IF(A149="","",IF(COUNTIF($A$6:$A$205,A149)&gt;1,"INVALID - DUPLICATE ID",IF(AND(OR(EXACT(C149,"SOFTWARE PRODUCT"),EXACT(C149,"MARKETPLACE / INTERMEDIARY"),EXACT(C149,"CONSULTANCY / SERVICE"),EXACT(C149,"AUTHORITY / STANDARD"),EXACT(C149,"IN-HOUSE / DO NOTHING")),COUNTIFS(EVIDENCE_PACKET!$A$6:$A$205,D149,EVIDENCE_PACKET!$B$6:$B$205,A149,EVIDENCE_PACKET!$C$6:$C$205,"BUYER",EVIDENCE_PACKET!$Q$6:$Q$205,"VALID")=1,COUNTIFS(EVIDENCE_PACKET!$A$6:$A$205,E149,EVIDENCE_PACKET!$B$6:$B$205,A149,EVIDENCE_PACKET!$C$6:$C$205,"MATERIAL JOB",EVIDENCE_PACKET!$Q$6:$Q$205,"VALID")=1,COUNTIFS(EVIDENCE_PACKET!$A$6:$A$205,F149,EVIDENCE_PACKET!$B$6:$B$205,A149,EVIDENCE_PACKET!$C$6:$C$205,"BUYING STAGE",EVIDENCE_PACKET!$Q$6:$Q$205,"VALID")=1,COUNTIFS(EVIDENCE_PACKET!$A$6:$A$205,G149,EVIDENCE_PACKET!$B$6:$B$205,A149,EVIDENCE_PACKET!$C$6:$C$205,"IMPLEMENTATION",EVIDENCE_PACKET!$Q$6:$Q$205,"VALID")=1,COUNTIFS(EVIDENCE_PACKET!$A$6:$A$205,H149,EVIDENCE_PACKET!$B$6:$B$205,A149,EVIDENCE_PACKET!$C$6:$C$205,"SECURITY / PROCUREMENT",EVIDENCE_PACKET!$Q$6:$Q$205,"VALID")=1,COUNTIFS(EVIDENCE_PACKET!$A$6:$A$205,I149,EVIDENCE_PACKET!$B$6:$B$205,A149,EVIDENCE_PACKET!$C$6:$C$205,"SWITCHING / EXIT",EVIDENCE_PACKET!$Q$6:$Q$205,"VALID")=1,COUNTIF(D149:I149,D149)=1,COUNTIF(D149:I149,E149)=1,COUNTIF(D149:I149,F149)=1,COUNTIF(D149:I149,G149)=1,COUNTIF(D149:I149,H149)=1,COUNTIF(D149:I149,I149)=1,J149&lt;&gt;""),"VALID","INVALID - CONTROL / EVIDENCE")))</x:f>
      </x:c>
      <x:c r="L149" s="25" t="str">
        <x:f>IF(A149="","",IF(K149&lt;&gt;"VALID","BLOCKED",IF(AND(INDEX(EVIDENCE_PACKET!$F$6:$F$205,MATCH(D149,EVIDENCE_PACKET!$A$6:$A$205,0))="OBSERVED",INDEX(EVIDENCE_PACKET!$G$6:$G$205,MATCH(D149,EVIDENCE_PACKET!$A$6:$A$205,0))="CURRENT",INDEX(EVIDENCE_PACKET!$F$6:$F$205,MATCH(E149,EVIDENCE_PACKET!$A$6:$A$205,0))="OBSERVED",INDEX(EVIDENCE_PACKET!$G$6:$G$205,MATCH(E149,EVIDENCE_PACKET!$A$6:$A$205,0))="CURRENT",INDEX(EVIDENCE_PACKET!$F$6:$F$205,MATCH(F149,EVIDENCE_PACKET!$A$6:$A$205,0))="OBSERVED",INDEX(EVIDENCE_PACKET!$G$6:$G$205,MATCH(F149,EVIDENCE_PACKET!$A$6:$A$205,0))="CURRENT",INDEX(EVIDENCE_PACKET!$F$6:$F$205,MATCH(G149,EVIDENCE_PACKET!$A$6:$A$205,0))="OBSERVED",INDEX(EVIDENCE_PACKET!$G$6:$G$205,MATCH(G149,EVIDENCE_PACKET!$A$6:$A$205,0))="CURRENT",INDEX(EVIDENCE_PACKET!$F$6:$F$205,MATCH(H149,EVIDENCE_PACKET!$A$6:$A$205,0))="OBSERVED",INDEX(EVIDENCE_PACKET!$G$6:$G$205,MATCH(H149,EVIDENCE_PACKET!$A$6:$A$205,0))="CURRENT",INDEX(EVIDENCE_PACKET!$F$6:$F$205,MATCH(I149,EVIDENCE_PACKET!$A$6:$A$205,0))="OBSERVED",INDEX(EVIDENCE_PACKET!$G$6:$G$205,MATCH(I149,EVIDENCE_PACKET!$A$6:$A$205,0))="CURRENT"),"READY","UNRESOLVED")))</x:f>
      </x:c>
      <x:c r="M149" s="25" t="str">
        <x:f>IF(A149="","",IF(K149&lt;&gt;"VALID","BLOCKED",INDEX(EVIDENCE_PACKET!$H$6:$H$205,MATCH(D149,EVIDENCE_PACKET!$A$6:$A$205,0))))</x:f>
      </x:c>
      <x:c r="N149" s="25" t="str">
        <x:f>IF(A149="","",IF(K149&lt;&gt;"VALID","BLOCKED",INDEX(EVIDENCE_PACKET!$H$6:$H$205,MATCH(E149,EVIDENCE_PACKET!$A$6:$A$205,0))))</x:f>
      </x:c>
      <x:c r="O149" s="25" t="str">
        <x:f>IF(A149="","",IF(K149&lt;&gt;"VALID","BLOCKED",INDEX(EVIDENCE_PACKET!$H$6:$H$205,MATCH(F149,EVIDENCE_PACKET!$A$6:$A$205,0))))</x:f>
      </x:c>
      <x:c r="P149" s="25" t="str">
        <x:f>IF(A149="","",IF(K149&lt;&gt;"VALID","BLOCKED",INDEX(EVIDENCE_PACKET!$H$6:$H$205,MATCH(G149,EVIDENCE_PACKET!$A$6:$A$205,0))))</x:f>
      </x:c>
      <x:c r="Q149" s="25" t="str">
        <x:f>IF(A149="","",IF(K149&lt;&gt;"VALID","BLOCKED",INDEX(EVIDENCE_PACKET!$H$6:$H$205,MATCH(H149,EVIDENCE_PACKET!$A$6:$A$205,0))))</x:f>
      </x:c>
      <x:c r="R149" s="25" t="str">
        <x:f>IF(A149="","",IF(K149&lt;&gt;"VALID","BLOCKED",INDEX(EVIDENCE_PACKET!$H$6:$H$205,MATCH(I149,EVIDENCE_PACKET!$A$6:$A$205,0))))</x:f>
      </x:c>
      <x:c r="S149" s="25" t="str">
        <x:f>IF(A149="","",IF(K149&lt;&gt;"VALID","BLOCKED",IF(W149&lt;&gt;"SOFTWARE",W149,IF(L149&lt;&gt;"READY","UNRESOLVED",IF(X149="NO","EXCLUDE DIRECT",IF(X149="UNKNOWN","UNRESOLVED",IF(X149="ADJACENT","ADJACENT",IF(Y149="NO","EXCLUDE DIRECT",IF(Y149="UNKNOWN","UNRESOLVED",IF(Y149="MATCH","DIRECT COMPETITOR","CONDITIONAL DIRECT"))))))))))</x:f>
      </x:c>
      <x:c r="T149" s="25" t="str">
        <x:f>IF(A149="","",IF(OR(K149&lt;&gt;"VALID",S149="BLOCKED"),"BLOCKED",IF(AND(OR(S149="DIRECT COMPETITOR",S149="CONDITIONAL DIRECT"),COUNTIFS(CONFLICTS!$B$6:$B$205,A149,CONFLICTS!$H$6:$H$205,"YES",CONFLICTS!$I$6:$I$205,"OPEN",CONFLICTS!$R$6:$R$205,"VALID")&gt;0),"UNRESOLVED",IF(S149="UNRESOLVED","UNRESOLVED","READY"))))</x:f>
      </x:c>
      <x:c r="U149" s="25" t="str">
        <x:f>IF(A149="","",IF(S149="DIRECT COMPETITOR","Do not infer superiority, market share, win rate or customer outcomes.",IF(S149="CONDITIONAL DIRECT","Do not present replacement as like-for-like until partial/conflicting adoption dimensions are resolved.",IF(S149="ADJACENT","Do not promote feature/integration overlap into direct competition.",IF(S149="SUBSTITUTE / ALTERNATIVE","Do not force a service/internal route into a software-only matrix.",IF(S149="INTERMEDIARY / DISCOVERY","Do not infer product substitutability from visibility.","Do not promote authority/reference material into the commercial set."))))))</x:f>
      </x:c>
      <x:c r="V149" s="25" t="str">
        <x:f>IF(A149="","","Reopen when buyer, job, stage, implementation, security/procurement, switching, pricing/contract or sales evidence changes materially.")</x:f>
      </x:c>
      <x:c r="W149" s="25" t="str">
        <x:f>IF(A149="","",IF(C149="SOFTWARE PRODUCT","SOFTWARE",IF(C149="MARKETPLACE / INTERMEDIARY","INTERMEDIARY / DISCOVERY",IF(C149="AUTHORITY / STANDARD","AUTHORITY / REFERENCE","SUBSTITUTE / ALTERNATIVE"))))</x:f>
      </x:c>
      <x:c r="X149" s="25" t="str">
        <x:f>IF(A149="","",IF(OR(M149="NO",N149="NO",O149="NO"),"NO",IF(OR(M149="UNKNOWN",N149="UNKNOWN",O149="UNKNOWN"),"UNKNOWN",IF(AND(M149="MATCH",N149="MATCH",O149="MATCH"),"CORE MATCH","ADJACENT"))))</x:f>
      </x:c>
      <x:c r="Y149" s="25" t="str">
        <x:f>IF(A149="","",IF(OR(P149="NO",Q149="NO",R149="NO"),"NO",IF(OR(P149="UNKNOWN",Q149="UNKNOWN",R149="UNKNOWN"),"UNKNOWN",IF(AND(P149="MATCH",Q149="MATCH",R149="MATCH"),"MATCH","PARTIAL"))))</x:f>
      </x:c>
    </x:row>
    <x:row r="150">
      <x:c r="A150" s="21"/>
      <x:c r="B150" s="21"/>
      <x:c r="C150" s="21"/>
      <x:c r="D150" s="21"/>
      <x:c r="E150" s="21"/>
      <x:c r="F150" s="21"/>
      <x:c r="G150" s="21"/>
      <x:c r="H150" s="21"/>
      <x:c r="I150" s="21"/>
      <x:c r="J150" s="21"/>
      <x:c r="K150" s="25" t="str">
        <x:f>IF(A150="","",IF(COUNTIF($A$6:$A$205,A150)&gt;1,"INVALID - DUPLICATE ID",IF(AND(OR(EXACT(C150,"SOFTWARE PRODUCT"),EXACT(C150,"MARKETPLACE / INTERMEDIARY"),EXACT(C150,"CONSULTANCY / SERVICE"),EXACT(C150,"AUTHORITY / STANDARD"),EXACT(C150,"IN-HOUSE / DO NOTHING")),COUNTIFS(EVIDENCE_PACKET!$A$6:$A$205,D150,EVIDENCE_PACKET!$B$6:$B$205,A150,EVIDENCE_PACKET!$C$6:$C$205,"BUYER",EVIDENCE_PACKET!$Q$6:$Q$205,"VALID")=1,COUNTIFS(EVIDENCE_PACKET!$A$6:$A$205,E150,EVIDENCE_PACKET!$B$6:$B$205,A150,EVIDENCE_PACKET!$C$6:$C$205,"MATERIAL JOB",EVIDENCE_PACKET!$Q$6:$Q$205,"VALID")=1,COUNTIFS(EVIDENCE_PACKET!$A$6:$A$205,F150,EVIDENCE_PACKET!$B$6:$B$205,A150,EVIDENCE_PACKET!$C$6:$C$205,"BUYING STAGE",EVIDENCE_PACKET!$Q$6:$Q$205,"VALID")=1,COUNTIFS(EVIDENCE_PACKET!$A$6:$A$205,G150,EVIDENCE_PACKET!$B$6:$B$205,A150,EVIDENCE_PACKET!$C$6:$C$205,"IMPLEMENTATION",EVIDENCE_PACKET!$Q$6:$Q$205,"VALID")=1,COUNTIFS(EVIDENCE_PACKET!$A$6:$A$205,H150,EVIDENCE_PACKET!$B$6:$B$205,A150,EVIDENCE_PACKET!$C$6:$C$205,"SECURITY / PROCUREMENT",EVIDENCE_PACKET!$Q$6:$Q$205,"VALID")=1,COUNTIFS(EVIDENCE_PACKET!$A$6:$A$205,I150,EVIDENCE_PACKET!$B$6:$B$205,A150,EVIDENCE_PACKET!$C$6:$C$205,"SWITCHING / EXIT",EVIDENCE_PACKET!$Q$6:$Q$205,"VALID")=1,COUNTIF(D150:I150,D150)=1,COUNTIF(D150:I150,E150)=1,COUNTIF(D150:I150,F150)=1,COUNTIF(D150:I150,G150)=1,COUNTIF(D150:I150,H150)=1,COUNTIF(D150:I150,I150)=1,J150&lt;&gt;""),"VALID","INVALID - CONTROL / EVIDENCE")))</x:f>
      </x:c>
      <x:c r="L150" s="25" t="str">
        <x:f>IF(A150="","",IF(K150&lt;&gt;"VALID","BLOCKED",IF(AND(INDEX(EVIDENCE_PACKET!$F$6:$F$205,MATCH(D150,EVIDENCE_PACKET!$A$6:$A$205,0))="OBSERVED",INDEX(EVIDENCE_PACKET!$G$6:$G$205,MATCH(D150,EVIDENCE_PACKET!$A$6:$A$205,0))="CURRENT",INDEX(EVIDENCE_PACKET!$F$6:$F$205,MATCH(E150,EVIDENCE_PACKET!$A$6:$A$205,0))="OBSERVED",INDEX(EVIDENCE_PACKET!$G$6:$G$205,MATCH(E150,EVIDENCE_PACKET!$A$6:$A$205,0))="CURRENT",INDEX(EVIDENCE_PACKET!$F$6:$F$205,MATCH(F150,EVIDENCE_PACKET!$A$6:$A$205,0))="OBSERVED",INDEX(EVIDENCE_PACKET!$G$6:$G$205,MATCH(F150,EVIDENCE_PACKET!$A$6:$A$205,0))="CURRENT",INDEX(EVIDENCE_PACKET!$F$6:$F$205,MATCH(G150,EVIDENCE_PACKET!$A$6:$A$205,0))="OBSERVED",INDEX(EVIDENCE_PACKET!$G$6:$G$205,MATCH(G150,EVIDENCE_PACKET!$A$6:$A$205,0))="CURRENT",INDEX(EVIDENCE_PACKET!$F$6:$F$205,MATCH(H150,EVIDENCE_PACKET!$A$6:$A$205,0))="OBSERVED",INDEX(EVIDENCE_PACKET!$G$6:$G$205,MATCH(H150,EVIDENCE_PACKET!$A$6:$A$205,0))="CURRENT",INDEX(EVIDENCE_PACKET!$F$6:$F$205,MATCH(I150,EVIDENCE_PACKET!$A$6:$A$205,0))="OBSERVED",INDEX(EVIDENCE_PACKET!$G$6:$G$205,MATCH(I150,EVIDENCE_PACKET!$A$6:$A$205,0))="CURRENT"),"READY","UNRESOLVED")))</x:f>
      </x:c>
      <x:c r="M150" s="25" t="str">
        <x:f>IF(A150="","",IF(K150&lt;&gt;"VALID","BLOCKED",INDEX(EVIDENCE_PACKET!$H$6:$H$205,MATCH(D150,EVIDENCE_PACKET!$A$6:$A$205,0))))</x:f>
      </x:c>
      <x:c r="N150" s="25" t="str">
        <x:f>IF(A150="","",IF(K150&lt;&gt;"VALID","BLOCKED",INDEX(EVIDENCE_PACKET!$H$6:$H$205,MATCH(E150,EVIDENCE_PACKET!$A$6:$A$205,0))))</x:f>
      </x:c>
      <x:c r="O150" s="25" t="str">
        <x:f>IF(A150="","",IF(K150&lt;&gt;"VALID","BLOCKED",INDEX(EVIDENCE_PACKET!$H$6:$H$205,MATCH(F150,EVIDENCE_PACKET!$A$6:$A$205,0))))</x:f>
      </x:c>
      <x:c r="P150" s="25" t="str">
        <x:f>IF(A150="","",IF(K150&lt;&gt;"VALID","BLOCKED",INDEX(EVIDENCE_PACKET!$H$6:$H$205,MATCH(G150,EVIDENCE_PACKET!$A$6:$A$205,0))))</x:f>
      </x:c>
      <x:c r="Q150" s="25" t="str">
        <x:f>IF(A150="","",IF(K150&lt;&gt;"VALID","BLOCKED",INDEX(EVIDENCE_PACKET!$H$6:$H$205,MATCH(H150,EVIDENCE_PACKET!$A$6:$A$205,0))))</x:f>
      </x:c>
      <x:c r="R150" s="25" t="str">
        <x:f>IF(A150="","",IF(K150&lt;&gt;"VALID","BLOCKED",INDEX(EVIDENCE_PACKET!$H$6:$H$205,MATCH(I150,EVIDENCE_PACKET!$A$6:$A$205,0))))</x:f>
      </x:c>
      <x:c r="S150" s="25" t="str">
        <x:f>IF(A150="","",IF(K150&lt;&gt;"VALID","BLOCKED",IF(W150&lt;&gt;"SOFTWARE",W150,IF(L150&lt;&gt;"READY","UNRESOLVED",IF(X150="NO","EXCLUDE DIRECT",IF(X150="UNKNOWN","UNRESOLVED",IF(X150="ADJACENT","ADJACENT",IF(Y150="NO","EXCLUDE DIRECT",IF(Y150="UNKNOWN","UNRESOLVED",IF(Y150="MATCH","DIRECT COMPETITOR","CONDITIONAL DIRECT"))))))))))</x:f>
      </x:c>
      <x:c r="T150" s="25" t="str">
        <x:f>IF(A150="","",IF(OR(K150&lt;&gt;"VALID",S150="BLOCKED"),"BLOCKED",IF(AND(OR(S150="DIRECT COMPETITOR",S150="CONDITIONAL DIRECT"),COUNTIFS(CONFLICTS!$B$6:$B$205,A150,CONFLICTS!$H$6:$H$205,"YES",CONFLICTS!$I$6:$I$205,"OPEN",CONFLICTS!$R$6:$R$205,"VALID")&gt;0),"UNRESOLVED",IF(S150="UNRESOLVED","UNRESOLVED","READY"))))</x:f>
      </x:c>
      <x:c r="U150" s="25" t="str">
        <x:f>IF(A150="","",IF(S150="DIRECT COMPETITOR","Do not infer superiority, market share, win rate or customer outcomes.",IF(S150="CONDITIONAL DIRECT","Do not present replacement as like-for-like until partial/conflicting adoption dimensions are resolved.",IF(S150="ADJACENT","Do not promote feature/integration overlap into direct competition.",IF(S150="SUBSTITUTE / ALTERNATIVE","Do not force a service/internal route into a software-only matrix.",IF(S150="INTERMEDIARY / DISCOVERY","Do not infer product substitutability from visibility.","Do not promote authority/reference material into the commercial set."))))))</x:f>
      </x:c>
      <x:c r="V150" s="25" t="str">
        <x:f>IF(A150="","","Reopen when buyer, job, stage, implementation, security/procurement, switching, pricing/contract or sales evidence changes materially.")</x:f>
      </x:c>
      <x:c r="W150" s="25" t="str">
        <x:f>IF(A150="","",IF(C150="SOFTWARE PRODUCT","SOFTWARE",IF(C150="MARKETPLACE / INTERMEDIARY","INTERMEDIARY / DISCOVERY",IF(C150="AUTHORITY / STANDARD","AUTHORITY / REFERENCE","SUBSTITUTE / ALTERNATIVE"))))</x:f>
      </x:c>
      <x:c r="X150" s="25" t="str">
        <x:f>IF(A150="","",IF(OR(M150="NO",N150="NO",O150="NO"),"NO",IF(OR(M150="UNKNOWN",N150="UNKNOWN",O150="UNKNOWN"),"UNKNOWN",IF(AND(M150="MATCH",N150="MATCH",O150="MATCH"),"CORE MATCH","ADJACENT"))))</x:f>
      </x:c>
      <x:c r="Y150" s="25" t="str">
        <x:f>IF(A150="","",IF(OR(P150="NO",Q150="NO",R150="NO"),"NO",IF(OR(P150="UNKNOWN",Q150="UNKNOWN",R150="UNKNOWN"),"UNKNOWN",IF(AND(P150="MATCH",Q150="MATCH",R150="MATCH"),"MATCH","PARTIAL"))))</x:f>
      </x:c>
    </x:row>
    <x:row r="151">
      <x:c r="A151" s="21"/>
      <x:c r="B151" s="21"/>
      <x:c r="C151" s="21"/>
      <x:c r="D151" s="21"/>
      <x:c r="E151" s="21"/>
      <x:c r="F151" s="21"/>
      <x:c r="G151" s="21"/>
      <x:c r="H151" s="21"/>
      <x:c r="I151" s="21"/>
      <x:c r="J151" s="21"/>
      <x:c r="K151" s="25" t="str">
        <x:f>IF(A151="","",IF(COUNTIF($A$6:$A$205,A151)&gt;1,"INVALID - DUPLICATE ID",IF(AND(OR(EXACT(C151,"SOFTWARE PRODUCT"),EXACT(C151,"MARKETPLACE / INTERMEDIARY"),EXACT(C151,"CONSULTANCY / SERVICE"),EXACT(C151,"AUTHORITY / STANDARD"),EXACT(C151,"IN-HOUSE / DO NOTHING")),COUNTIFS(EVIDENCE_PACKET!$A$6:$A$205,D151,EVIDENCE_PACKET!$B$6:$B$205,A151,EVIDENCE_PACKET!$C$6:$C$205,"BUYER",EVIDENCE_PACKET!$Q$6:$Q$205,"VALID")=1,COUNTIFS(EVIDENCE_PACKET!$A$6:$A$205,E151,EVIDENCE_PACKET!$B$6:$B$205,A151,EVIDENCE_PACKET!$C$6:$C$205,"MATERIAL JOB",EVIDENCE_PACKET!$Q$6:$Q$205,"VALID")=1,COUNTIFS(EVIDENCE_PACKET!$A$6:$A$205,F151,EVIDENCE_PACKET!$B$6:$B$205,A151,EVIDENCE_PACKET!$C$6:$C$205,"BUYING STAGE",EVIDENCE_PACKET!$Q$6:$Q$205,"VALID")=1,COUNTIFS(EVIDENCE_PACKET!$A$6:$A$205,G151,EVIDENCE_PACKET!$B$6:$B$205,A151,EVIDENCE_PACKET!$C$6:$C$205,"IMPLEMENTATION",EVIDENCE_PACKET!$Q$6:$Q$205,"VALID")=1,COUNTIFS(EVIDENCE_PACKET!$A$6:$A$205,H151,EVIDENCE_PACKET!$B$6:$B$205,A151,EVIDENCE_PACKET!$C$6:$C$205,"SECURITY / PROCUREMENT",EVIDENCE_PACKET!$Q$6:$Q$205,"VALID")=1,COUNTIFS(EVIDENCE_PACKET!$A$6:$A$205,I151,EVIDENCE_PACKET!$B$6:$B$205,A151,EVIDENCE_PACKET!$C$6:$C$205,"SWITCHING / EXIT",EVIDENCE_PACKET!$Q$6:$Q$205,"VALID")=1,COUNTIF(D151:I151,D151)=1,COUNTIF(D151:I151,E151)=1,COUNTIF(D151:I151,F151)=1,COUNTIF(D151:I151,G151)=1,COUNTIF(D151:I151,H151)=1,COUNTIF(D151:I151,I151)=1,J151&lt;&gt;""),"VALID","INVALID - CONTROL / EVIDENCE")))</x:f>
      </x:c>
      <x:c r="L151" s="25" t="str">
        <x:f>IF(A151="","",IF(K151&lt;&gt;"VALID","BLOCKED",IF(AND(INDEX(EVIDENCE_PACKET!$F$6:$F$205,MATCH(D151,EVIDENCE_PACKET!$A$6:$A$205,0))="OBSERVED",INDEX(EVIDENCE_PACKET!$G$6:$G$205,MATCH(D151,EVIDENCE_PACKET!$A$6:$A$205,0))="CURRENT",INDEX(EVIDENCE_PACKET!$F$6:$F$205,MATCH(E151,EVIDENCE_PACKET!$A$6:$A$205,0))="OBSERVED",INDEX(EVIDENCE_PACKET!$G$6:$G$205,MATCH(E151,EVIDENCE_PACKET!$A$6:$A$205,0))="CURRENT",INDEX(EVIDENCE_PACKET!$F$6:$F$205,MATCH(F151,EVIDENCE_PACKET!$A$6:$A$205,0))="OBSERVED",INDEX(EVIDENCE_PACKET!$G$6:$G$205,MATCH(F151,EVIDENCE_PACKET!$A$6:$A$205,0))="CURRENT",INDEX(EVIDENCE_PACKET!$F$6:$F$205,MATCH(G151,EVIDENCE_PACKET!$A$6:$A$205,0))="OBSERVED",INDEX(EVIDENCE_PACKET!$G$6:$G$205,MATCH(G151,EVIDENCE_PACKET!$A$6:$A$205,0))="CURRENT",INDEX(EVIDENCE_PACKET!$F$6:$F$205,MATCH(H151,EVIDENCE_PACKET!$A$6:$A$205,0))="OBSERVED",INDEX(EVIDENCE_PACKET!$G$6:$G$205,MATCH(H151,EVIDENCE_PACKET!$A$6:$A$205,0))="CURRENT",INDEX(EVIDENCE_PACKET!$F$6:$F$205,MATCH(I151,EVIDENCE_PACKET!$A$6:$A$205,0))="OBSERVED",INDEX(EVIDENCE_PACKET!$G$6:$G$205,MATCH(I151,EVIDENCE_PACKET!$A$6:$A$205,0))="CURRENT"),"READY","UNRESOLVED")))</x:f>
      </x:c>
      <x:c r="M151" s="25" t="str">
        <x:f>IF(A151="","",IF(K151&lt;&gt;"VALID","BLOCKED",INDEX(EVIDENCE_PACKET!$H$6:$H$205,MATCH(D151,EVIDENCE_PACKET!$A$6:$A$205,0))))</x:f>
      </x:c>
      <x:c r="N151" s="25" t="str">
        <x:f>IF(A151="","",IF(K151&lt;&gt;"VALID","BLOCKED",INDEX(EVIDENCE_PACKET!$H$6:$H$205,MATCH(E151,EVIDENCE_PACKET!$A$6:$A$205,0))))</x:f>
      </x:c>
      <x:c r="O151" s="25" t="str">
        <x:f>IF(A151="","",IF(K151&lt;&gt;"VALID","BLOCKED",INDEX(EVIDENCE_PACKET!$H$6:$H$205,MATCH(F151,EVIDENCE_PACKET!$A$6:$A$205,0))))</x:f>
      </x:c>
      <x:c r="P151" s="25" t="str">
        <x:f>IF(A151="","",IF(K151&lt;&gt;"VALID","BLOCKED",INDEX(EVIDENCE_PACKET!$H$6:$H$205,MATCH(G151,EVIDENCE_PACKET!$A$6:$A$205,0))))</x:f>
      </x:c>
      <x:c r="Q151" s="25" t="str">
        <x:f>IF(A151="","",IF(K151&lt;&gt;"VALID","BLOCKED",INDEX(EVIDENCE_PACKET!$H$6:$H$205,MATCH(H151,EVIDENCE_PACKET!$A$6:$A$205,0))))</x:f>
      </x:c>
      <x:c r="R151" s="25" t="str">
        <x:f>IF(A151="","",IF(K151&lt;&gt;"VALID","BLOCKED",INDEX(EVIDENCE_PACKET!$H$6:$H$205,MATCH(I151,EVIDENCE_PACKET!$A$6:$A$205,0))))</x:f>
      </x:c>
      <x:c r="S151" s="25" t="str">
        <x:f>IF(A151="","",IF(K151&lt;&gt;"VALID","BLOCKED",IF(W151&lt;&gt;"SOFTWARE",W151,IF(L151&lt;&gt;"READY","UNRESOLVED",IF(X151="NO","EXCLUDE DIRECT",IF(X151="UNKNOWN","UNRESOLVED",IF(X151="ADJACENT","ADJACENT",IF(Y151="NO","EXCLUDE DIRECT",IF(Y151="UNKNOWN","UNRESOLVED",IF(Y151="MATCH","DIRECT COMPETITOR","CONDITIONAL DIRECT"))))))))))</x:f>
      </x:c>
      <x:c r="T151" s="25" t="str">
        <x:f>IF(A151="","",IF(OR(K151&lt;&gt;"VALID",S151="BLOCKED"),"BLOCKED",IF(AND(OR(S151="DIRECT COMPETITOR",S151="CONDITIONAL DIRECT"),COUNTIFS(CONFLICTS!$B$6:$B$205,A151,CONFLICTS!$H$6:$H$205,"YES",CONFLICTS!$I$6:$I$205,"OPEN",CONFLICTS!$R$6:$R$205,"VALID")&gt;0),"UNRESOLVED",IF(S151="UNRESOLVED","UNRESOLVED","READY"))))</x:f>
      </x:c>
      <x:c r="U151" s="25" t="str">
        <x:f>IF(A151="","",IF(S151="DIRECT COMPETITOR","Do not infer superiority, market share, win rate or customer outcomes.",IF(S151="CONDITIONAL DIRECT","Do not present replacement as like-for-like until partial/conflicting adoption dimensions are resolved.",IF(S151="ADJACENT","Do not promote feature/integration overlap into direct competition.",IF(S151="SUBSTITUTE / ALTERNATIVE","Do not force a service/internal route into a software-only matrix.",IF(S151="INTERMEDIARY / DISCOVERY","Do not infer product substitutability from visibility.","Do not promote authority/reference material into the commercial set."))))))</x:f>
      </x:c>
      <x:c r="V151" s="25" t="str">
        <x:f>IF(A151="","","Reopen when buyer, job, stage, implementation, security/procurement, switching, pricing/contract or sales evidence changes materially.")</x:f>
      </x:c>
      <x:c r="W151" s="25" t="str">
        <x:f>IF(A151="","",IF(C151="SOFTWARE PRODUCT","SOFTWARE",IF(C151="MARKETPLACE / INTERMEDIARY","INTERMEDIARY / DISCOVERY",IF(C151="AUTHORITY / STANDARD","AUTHORITY / REFERENCE","SUBSTITUTE / ALTERNATIVE"))))</x:f>
      </x:c>
      <x:c r="X151" s="25" t="str">
        <x:f>IF(A151="","",IF(OR(M151="NO",N151="NO",O151="NO"),"NO",IF(OR(M151="UNKNOWN",N151="UNKNOWN",O151="UNKNOWN"),"UNKNOWN",IF(AND(M151="MATCH",N151="MATCH",O151="MATCH"),"CORE MATCH","ADJACENT"))))</x:f>
      </x:c>
      <x:c r="Y151" s="25" t="str">
        <x:f>IF(A151="","",IF(OR(P151="NO",Q151="NO",R151="NO"),"NO",IF(OR(P151="UNKNOWN",Q151="UNKNOWN",R151="UNKNOWN"),"UNKNOWN",IF(AND(P151="MATCH",Q151="MATCH",R151="MATCH"),"MATCH","PARTIAL"))))</x:f>
      </x:c>
    </x:row>
    <x:row r="152">
      <x:c r="A152" s="21"/>
      <x:c r="B152" s="21"/>
      <x:c r="C152" s="21"/>
      <x:c r="D152" s="21"/>
      <x:c r="E152" s="21"/>
      <x:c r="F152" s="21"/>
      <x:c r="G152" s="21"/>
      <x:c r="H152" s="21"/>
      <x:c r="I152" s="21"/>
      <x:c r="J152" s="21"/>
      <x:c r="K152" s="25" t="str">
        <x:f>IF(A152="","",IF(COUNTIF($A$6:$A$205,A152)&gt;1,"INVALID - DUPLICATE ID",IF(AND(OR(EXACT(C152,"SOFTWARE PRODUCT"),EXACT(C152,"MARKETPLACE / INTERMEDIARY"),EXACT(C152,"CONSULTANCY / SERVICE"),EXACT(C152,"AUTHORITY / STANDARD"),EXACT(C152,"IN-HOUSE / DO NOTHING")),COUNTIFS(EVIDENCE_PACKET!$A$6:$A$205,D152,EVIDENCE_PACKET!$B$6:$B$205,A152,EVIDENCE_PACKET!$C$6:$C$205,"BUYER",EVIDENCE_PACKET!$Q$6:$Q$205,"VALID")=1,COUNTIFS(EVIDENCE_PACKET!$A$6:$A$205,E152,EVIDENCE_PACKET!$B$6:$B$205,A152,EVIDENCE_PACKET!$C$6:$C$205,"MATERIAL JOB",EVIDENCE_PACKET!$Q$6:$Q$205,"VALID")=1,COUNTIFS(EVIDENCE_PACKET!$A$6:$A$205,F152,EVIDENCE_PACKET!$B$6:$B$205,A152,EVIDENCE_PACKET!$C$6:$C$205,"BUYING STAGE",EVIDENCE_PACKET!$Q$6:$Q$205,"VALID")=1,COUNTIFS(EVIDENCE_PACKET!$A$6:$A$205,G152,EVIDENCE_PACKET!$B$6:$B$205,A152,EVIDENCE_PACKET!$C$6:$C$205,"IMPLEMENTATION",EVIDENCE_PACKET!$Q$6:$Q$205,"VALID")=1,COUNTIFS(EVIDENCE_PACKET!$A$6:$A$205,H152,EVIDENCE_PACKET!$B$6:$B$205,A152,EVIDENCE_PACKET!$C$6:$C$205,"SECURITY / PROCUREMENT",EVIDENCE_PACKET!$Q$6:$Q$205,"VALID")=1,COUNTIFS(EVIDENCE_PACKET!$A$6:$A$205,I152,EVIDENCE_PACKET!$B$6:$B$205,A152,EVIDENCE_PACKET!$C$6:$C$205,"SWITCHING / EXIT",EVIDENCE_PACKET!$Q$6:$Q$205,"VALID")=1,COUNTIF(D152:I152,D152)=1,COUNTIF(D152:I152,E152)=1,COUNTIF(D152:I152,F152)=1,COUNTIF(D152:I152,G152)=1,COUNTIF(D152:I152,H152)=1,COUNTIF(D152:I152,I152)=1,J152&lt;&gt;""),"VALID","INVALID - CONTROL / EVIDENCE")))</x:f>
      </x:c>
      <x:c r="L152" s="25" t="str">
        <x:f>IF(A152="","",IF(K152&lt;&gt;"VALID","BLOCKED",IF(AND(INDEX(EVIDENCE_PACKET!$F$6:$F$205,MATCH(D152,EVIDENCE_PACKET!$A$6:$A$205,0))="OBSERVED",INDEX(EVIDENCE_PACKET!$G$6:$G$205,MATCH(D152,EVIDENCE_PACKET!$A$6:$A$205,0))="CURRENT",INDEX(EVIDENCE_PACKET!$F$6:$F$205,MATCH(E152,EVIDENCE_PACKET!$A$6:$A$205,0))="OBSERVED",INDEX(EVIDENCE_PACKET!$G$6:$G$205,MATCH(E152,EVIDENCE_PACKET!$A$6:$A$205,0))="CURRENT",INDEX(EVIDENCE_PACKET!$F$6:$F$205,MATCH(F152,EVIDENCE_PACKET!$A$6:$A$205,0))="OBSERVED",INDEX(EVIDENCE_PACKET!$G$6:$G$205,MATCH(F152,EVIDENCE_PACKET!$A$6:$A$205,0))="CURRENT",INDEX(EVIDENCE_PACKET!$F$6:$F$205,MATCH(G152,EVIDENCE_PACKET!$A$6:$A$205,0))="OBSERVED",INDEX(EVIDENCE_PACKET!$G$6:$G$205,MATCH(G152,EVIDENCE_PACKET!$A$6:$A$205,0))="CURRENT",INDEX(EVIDENCE_PACKET!$F$6:$F$205,MATCH(H152,EVIDENCE_PACKET!$A$6:$A$205,0))="OBSERVED",INDEX(EVIDENCE_PACKET!$G$6:$G$205,MATCH(H152,EVIDENCE_PACKET!$A$6:$A$205,0))="CURRENT",INDEX(EVIDENCE_PACKET!$F$6:$F$205,MATCH(I152,EVIDENCE_PACKET!$A$6:$A$205,0))="OBSERVED",INDEX(EVIDENCE_PACKET!$G$6:$G$205,MATCH(I152,EVIDENCE_PACKET!$A$6:$A$205,0))="CURRENT"),"READY","UNRESOLVED")))</x:f>
      </x:c>
      <x:c r="M152" s="25" t="str">
        <x:f>IF(A152="","",IF(K152&lt;&gt;"VALID","BLOCKED",INDEX(EVIDENCE_PACKET!$H$6:$H$205,MATCH(D152,EVIDENCE_PACKET!$A$6:$A$205,0))))</x:f>
      </x:c>
      <x:c r="N152" s="25" t="str">
        <x:f>IF(A152="","",IF(K152&lt;&gt;"VALID","BLOCKED",INDEX(EVIDENCE_PACKET!$H$6:$H$205,MATCH(E152,EVIDENCE_PACKET!$A$6:$A$205,0))))</x:f>
      </x:c>
      <x:c r="O152" s="25" t="str">
        <x:f>IF(A152="","",IF(K152&lt;&gt;"VALID","BLOCKED",INDEX(EVIDENCE_PACKET!$H$6:$H$205,MATCH(F152,EVIDENCE_PACKET!$A$6:$A$205,0))))</x:f>
      </x:c>
      <x:c r="P152" s="25" t="str">
        <x:f>IF(A152="","",IF(K152&lt;&gt;"VALID","BLOCKED",INDEX(EVIDENCE_PACKET!$H$6:$H$205,MATCH(G152,EVIDENCE_PACKET!$A$6:$A$205,0))))</x:f>
      </x:c>
      <x:c r="Q152" s="25" t="str">
        <x:f>IF(A152="","",IF(K152&lt;&gt;"VALID","BLOCKED",INDEX(EVIDENCE_PACKET!$H$6:$H$205,MATCH(H152,EVIDENCE_PACKET!$A$6:$A$205,0))))</x:f>
      </x:c>
      <x:c r="R152" s="25" t="str">
        <x:f>IF(A152="","",IF(K152&lt;&gt;"VALID","BLOCKED",INDEX(EVIDENCE_PACKET!$H$6:$H$205,MATCH(I152,EVIDENCE_PACKET!$A$6:$A$205,0))))</x:f>
      </x:c>
      <x:c r="S152" s="25" t="str">
        <x:f>IF(A152="","",IF(K152&lt;&gt;"VALID","BLOCKED",IF(W152&lt;&gt;"SOFTWARE",W152,IF(L152&lt;&gt;"READY","UNRESOLVED",IF(X152="NO","EXCLUDE DIRECT",IF(X152="UNKNOWN","UNRESOLVED",IF(X152="ADJACENT","ADJACENT",IF(Y152="NO","EXCLUDE DIRECT",IF(Y152="UNKNOWN","UNRESOLVED",IF(Y152="MATCH","DIRECT COMPETITOR","CONDITIONAL DIRECT"))))))))))</x:f>
      </x:c>
      <x:c r="T152" s="25" t="str">
        <x:f>IF(A152="","",IF(OR(K152&lt;&gt;"VALID",S152="BLOCKED"),"BLOCKED",IF(AND(OR(S152="DIRECT COMPETITOR",S152="CONDITIONAL DIRECT"),COUNTIFS(CONFLICTS!$B$6:$B$205,A152,CONFLICTS!$H$6:$H$205,"YES",CONFLICTS!$I$6:$I$205,"OPEN",CONFLICTS!$R$6:$R$205,"VALID")&gt;0),"UNRESOLVED",IF(S152="UNRESOLVED","UNRESOLVED","READY"))))</x:f>
      </x:c>
      <x:c r="U152" s="25" t="str">
        <x:f>IF(A152="","",IF(S152="DIRECT COMPETITOR","Do not infer superiority, market share, win rate or customer outcomes.",IF(S152="CONDITIONAL DIRECT","Do not present replacement as like-for-like until partial/conflicting adoption dimensions are resolved.",IF(S152="ADJACENT","Do not promote feature/integration overlap into direct competition.",IF(S152="SUBSTITUTE / ALTERNATIVE","Do not force a service/internal route into a software-only matrix.",IF(S152="INTERMEDIARY / DISCOVERY","Do not infer product substitutability from visibility.","Do not promote authority/reference material into the commercial set."))))))</x:f>
      </x:c>
      <x:c r="V152" s="25" t="str">
        <x:f>IF(A152="","","Reopen when buyer, job, stage, implementation, security/procurement, switching, pricing/contract or sales evidence changes materially.")</x:f>
      </x:c>
      <x:c r="W152" s="25" t="str">
        <x:f>IF(A152="","",IF(C152="SOFTWARE PRODUCT","SOFTWARE",IF(C152="MARKETPLACE / INTERMEDIARY","INTERMEDIARY / DISCOVERY",IF(C152="AUTHORITY / STANDARD","AUTHORITY / REFERENCE","SUBSTITUTE / ALTERNATIVE"))))</x:f>
      </x:c>
      <x:c r="X152" s="25" t="str">
        <x:f>IF(A152="","",IF(OR(M152="NO",N152="NO",O152="NO"),"NO",IF(OR(M152="UNKNOWN",N152="UNKNOWN",O152="UNKNOWN"),"UNKNOWN",IF(AND(M152="MATCH",N152="MATCH",O152="MATCH"),"CORE MATCH","ADJACENT"))))</x:f>
      </x:c>
      <x:c r="Y152" s="25" t="str">
        <x:f>IF(A152="","",IF(OR(P152="NO",Q152="NO",R152="NO"),"NO",IF(OR(P152="UNKNOWN",Q152="UNKNOWN",R152="UNKNOWN"),"UNKNOWN",IF(AND(P152="MATCH",Q152="MATCH",R152="MATCH"),"MATCH","PARTIAL"))))</x:f>
      </x:c>
    </x:row>
    <x:row r="153">
      <x:c r="A153" s="21"/>
      <x:c r="B153" s="21"/>
      <x:c r="C153" s="21"/>
      <x:c r="D153" s="21"/>
      <x:c r="E153" s="21"/>
      <x:c r="F153" s="21"/>
      <x:c r="G153" s="21"/>
      <x:c r="H153" s="21"/>
      <x:c r="I153" s="21"/>
      <x:c r="J153" s="21"/>
      <x:c r="K153" s="25" t="str">
        <x:f>IF(A153="","",IF(COUNTIF($A$6:$A$205,A153)&gt;1,"INVALID - DUPLICATE ID",IF(AND(OR(EXACT(C153,"SOFTWARE PRODUCT"),EXACT(C153,"MARKETPLACE / INTERMEDIARY"),EXACT(C153,"CONSULTANCY / SERVICE"),EXACT(C153,"AUTHORITY / STANDARD"),EXACT(C153,"IN-HOUSE / DO NOTHING")),COUNTIFS(EVIDENCE_PACKET!$A$6:$A$205,D153,EVIDENCE_PACKET!$B$6:$B$205,A153,EVIDENCE_PACKET!$C$6:$C$205,"BUYER",EVIDENCE_PACKET!$Q$6:$Q$205,"VALID")=1,COUNTIFS(EVIDENCE_PACKET!$A$6:$A$205,E153,EVIDENCE_PACKET!$B$6:$B$205,A153,EVIDENCE_PACKET!$C$6:$C$205,"MATERIAL JOB",EVIDENCE_PACKET!$Q$6:$Q$205,"VALID")=1,COUNTIFS(EVIDENCE_PACKET!$A$6:$A$205,F153,EVIDENCE_PACKET!$B$6:$B$205,A153,EVIDENCE_PACKET!$C$6:$C$205,"BUYING STAGE",EVIDENCE_PACKET!$Q$6:$Q$205,"VALID")=1,COUNTIFS(EVIDENCE_PACKET!$A$6:$A$205,G153,EVIDENCE_PACKET!$B$6:$B$205,A153,EVIDENCE_PACKET!$C$6:$C$205,"IMPLEMENTATION",EVIDENCE_PACKET!$Q$6:$Q$205,"VALID")=1,COUNTIFS(EVIDENCE_PACKET!$A$6:$A$205,H153,EVIDENCE_PACKET!$B$6:$B$205,A153,EVIDENCE_PACKET!$C$6:$C$205,"SECURITY / PROCUREMENT",EVIDENCE_PACKET!$Q$6:$Q$205,"VALID")=1,COUNTIFS(EVIDENCE_PACKET!$A$6:$A$205,I153,EVIDENCE_PACKET!$B$6:$B$205,A153,EVIDENCE_PACKET!$C$6:$C$205,"SWITCHING / EXIT",EVIDENCE_PACKET!$Q$6:$Q$205,"VALID")=1,COUNTIF(D153:I153,D153)=1,COUNTIF(D153:I153,E153)=1,COUNTIF(D153:I153,F153)=1,COUNTIF(D153:I153,G153)=1,COUNTIF(D153:I153,H153)=1,COUNTIF(D153:I153,I153)=1,J153&lt;&gt;""),"VALID","INVALID - CONTROL / EVIDENCE")))</x:f>
      </x:c>
      <x:c r="L153" s="25" t="str">
        <x:f>IF(A153="","",IF(K153&lt;&gt;"VALID","BLOCKED",IF(AND(INDEX(EVIDENCE_PACKET!$F$6:$F$205,MATCH(D153,EVIDENCE_PACKET!$A$6:$A$205,0))="OBSERVED",INDEX(EVIDENCE_PACKET!$G$6:$G$205,MATCH(D153,EVIDENCE_PACKET!$A$6:$A$205,0))="CURRENT",INDEX(EVIDENCE_PACKET!$F$6:$F$205,MATCH(E153,EVIDENCE_PACKET!$A$6:$A$205,0))="OBSERVED",INDEX(EVIDENCE_PACKET!$G$6:$G$205,MATCH(E153,EVIDENCE_PACKET!$A$6:$A$205,0))="CURRENT",INDEX(EVIDENCE_PACKET!$F$6:$F$205,MATCH(F153,EVIDENCE_PACKET!$A$6:$A$205,0))="OBSERVED",INDEX(EVIDENCE_PACKET!$G$6:$G$205,MATCH(F153,EVIDENCE_PACKET!$A$6:$A$205,0))="CURRENT",INDEX(EVIDENCE_PACKET!$F$6:$F$205,MATCH(G153,EVIDENCE_PACKET!$A$6:$A$205,0))="OBSERVED",INDEX(EVIDENCE_PACKET!$G$6:$G$205,MATCH(G153,EVIDENCE_PACKET!$A$6:$A$205,0))="CURRENT",INDEX(EVIDENCE_PACKET!$F$6:$F$205,MATCH(H153,EVIDENCE_PACKET!$A$6:$A$205,0))="OBSERVED",INDEX(EVIDENCE_PACKET!$G$6:$G$205,MATCH(H153,EVIDENCE_PACKET!$A$6:$A$205,0))="CURRENT",INDEX(EVIDENCE_PACKET!$F$6:$F$205,MATCH(I153,EVIDENCE_PACKET!$A$6:$A$205,0))="OBSERVED",INDEX(EVIDENCE_PACKET!$G$6:$G$205,MATCH(I153,EVIDENCE_PACKET!$A$6:$A$205,0))="CURRENT"),"READY","UNRESOLVED")))</x:f>
      </x:c>
      <x:c r="M153" s="25" t="str">
        <x:f>IF(A153="","",IF(K153&lt;&gt;"VALID","BLOCKED",INDEX(EVIDENCE_PACKET!$H$6:$H$205,MATCH(D153,EVIDENCE_PACKET!$A$6:$A$205,0))))</x:f>
      </x:c>
      <x:c r="N153" s="25" t="str">
        <x:f>IF(A153="","",IF(K153&lt;&gt;"VALID","BLOCKED",INDEX(EVIDENCE_PACKET!$H$6:$H$205,MATCH(E153,EVIDENCE_PACKET!$A$6:$A$205,0))))</x:f>
      </x:c>
      <x:c r="O153" s="25" t="str">
        <x:f>IF(A153="","",IF(K153&lt;&gt;"VALID","BLOCKED",INDEX(EVIDENCE_PACKET!$H$6:$H$205,MATCH(F153,EVIDENCE_PACKET!$A$6:$A$205,0))))</x:f>
      </x:c>
      <x:c r="P153" s="25" t="str">
        <x:f>IF(A153="","",IF(K153&lt;&gt;"VALID","BLOCKED",INDEX(EVIDENCE_PACKET!$H$6:$H$205,MATCH(G153,EVIDENCE_PACKET!$A$6:$A$205,0))))</x:f>
      </x:c>
      <x:c r="Q153" s="25" t="str">
        <x:f>IF(A153="","",IF(K153&lt;&gt;"VALID","BLOCKED",INDEX(EVIDENCE_PACKET!$H$6:$H$205,MATCH(H153,EVIDENCE_PACKET!$A$6:$A$205,0))))</x:f>
      </x:c>
      <x:c r="R153" s="25" t="str">
        <x:f>IF(A153="","",IF(K153&lt;&gt;"VALID","BLOCKED",INDEX(EVIDENCE_PACKET!$H$6:$H$205,MATCH(I153,EVIDENCE_PACKET!$A$6:$A$205,0))))</x:f>
      </x:c>
      <x:c r="S153" s="25" t="str">
        <x:f>IF(A153="","",IF(K153&lt;&gt;"VALID","BLOCKED",IF(W153&lt;&gt;"SOFTWARE",W153,IF(L153&lt;&gt;"READY","UNRESOLVED",IF(X153="NO","EXCLUDE DIRECT",IF(X153="UNKNOWN","UNRESOLVED",IF(X153="ADJACENT","ADJACENT",IF(Y153="NO","EXCLUDE DIRECT",IF(Y153="UNKNOWN","UNRESOLVED",IF(Y153="MATCH","DIRECT COMPETITOR","CONDITIONAL DIRECT"))))))))))</x:f>
      </x:c>
      <x:c r="T153" s="25" t="str">
        <x:f>IF(A153="","",IF(OR(K153&lt;&gt;"VALID",S153="BLOCKED"),"BLOCKED",IF(AND(OR(S153="DIRECT COMPETITOR",S153="CONDITIONAL DIRECT"),COUNTIFS(CONFLICTS!$B$6:$B$205,A153,CONFLICTS!$H$6:$H$205,"YES",CONFLICTS!$I$6:$I$205,"OPEN",CONFLICTS!$R$6:$R$205,"VALID")&gt;0),"UNRESOLVED",IF(S153="UNRESOLVED","UNRESOLVED","READY"))))</x:f>
      </x:c>
      <x:c r="U153" s="25" t="str">
        <x:f>IF(A153="","",IF(S153="DIRECT COMPETITOR","Do not infer superiority, market share, win rate or customer outcomes.",IF(S153="CONDITIONAL DIRECT","Do not present replacement as like-for-like until partial/conflicting adoption dimensions are resolved.",IF(S153="ADJACENT","Do not promote feature/integration overlap into direct competition.",IF(S153="SUBSTITUTE / ALTERNATIVE","Do not force a service/internal route into a software-only matrix.",IF(S153="INTERMEDIARY / DISCOVERY","Do not infer product substitutability from visibility.","Do not promote authority/reference material into the commercial set."))))))</x:f>
      </x:c>
      <x:c r="V153" s="25" t="str">
        <x:f>IF(A153="","","Reopen when buyer, job, stage, implementation, security/procurement, switching, pricing/contract or sales evidence changes materially.")</x:f>
      </x:c>
      <x:c r="W153" s="25" t="str">
        <x:f>IF(A153="","",IF(C153="SOFTWARE PRODUCT","SOFTWARE",IF(C153="MARKETPLACE / INTERMEDIARY","INTERMEDIARY / DISCOVERY",IF(C153="AUTHORITY / STANDARD","AUTHORITY / REFERENCE","SUBSTITUTE / ALTERNATIVE"))))</x:f>
      </x:c>
      <x:c r="X153" s="25" t="str">
        <x:f>IF(A153="","",IF(OR(M153="NO",N153="NO",O153="NO"),"NO",IF(OR(M153="UNKNOWN",N153="UNKNOWN",O153="UNKNOWN"),"UNKNOWN",IF(AND(M153="MATCH",N153="MATCH",O153="MATCH"),"CORE MATCH","ADJACENT"))))</x:f>
      </x:c>
      <x:c r="Y153" s="25" t="str">
        <x:f>IF(A153="","",IF(OR(P153="NO",Q153="NO",R153="NO"),"NO",IF(OR(P153="UNKNOWN",Q153="UNKNOWN",R153="UNKNOWN"),"UNKNOWN",IF(AND(P153="MATCH",Q153="MATCH",R153="MATCH"),"MATCH","PARTIAL"))))</x:f>
      </x:c>
    </x:row>
    <x:row r="154">
      <x:c r="A154" s="21"/>
      <x:c r="B154" s="21"/>
      <x:c r="C154" s="21"/>
      <x:c r="D154" s="21"/>
      <x:c r="E154" s="21"/>
      <x:c r="F154" s="21"/>
      <x:c r="G154" s="21"/>
      <x:c r="H154" s="21"/>
      <x:c r="I154" s="21"/>
      <x:c r="J154" s="21"/>
      <x:c r="K154" s="25" t="str">
        <x:f>IF(A154="","",IF(COUNTIF($A$6:$A$205,A154)&gt;1,"INVALID - DUPLICATE ID",IF(AND(OR(EXACT(C154,"SOFTWARE PRODUCT"),EXACT(C154,"MARKETPLACE / INTERMEDIARY"),EXACT(C154,"CONSULTANCY / SERVICE"),EXACT(C154,"AUTHORITY / STANDARD"),EXACT(C154,"IN-HOUSE / DO NOTHING")),COUNTIFS(EVIDENCE_PACKET!$A$6:$A$205,D154,EVIDENCE_PACKET!$B$6:$B$205,A154,EVIDENCE_PACKET!$C$6:$C$205,"BUYER",EVIDENCE_PACKET!$Q$6:$Q$205,"VALID")=1,COUNTIFS(EVIDENCE_PACKET!$A$6:$A$205,E154,EVIDENCE_PACKET!$B$6:$B$205,A154,EVIDENCE_PACKET!$C$6:$C$205,"MATERIAL JOB",EVIDENCE_PACKET!$Q$6:$Q$205,"VALID")=1,COUNTIFS(EVIDENCE_PACKET!$A$6:$A$205,F154,EVIDENCE_PACKET!$B$6:$B$205,A154,EVIDENCE_PACKET!$C$6:$C$205,"BUYING STAGE",EVIDENCE_PACKET!$Q$6:$Q$205,"VALID")=1,COUNTIFS(EVIDENCE_PACKET!$A$6:$A$205,G154,EVIDENCE_PACKET!$B$6:$B$205,A154,EVIDENCE_PACKET!$C$6:$C$205,"IMPLEMENTATION",EVIDENCE_PACKET!$Q$6:$Q$205,"VALID")=1,COUNTIFS(EVIDENCE_PACKET!$A$6:$A$205,H154,EVIDENCE_PACKET!$B$6:$B$205,A154,EVIDENCE_PACKET!$C$6:$C$205,"SECURITY / PROCUREMENT",EVIDENCE_PACKET!$Q$6:$Q$205,"VALID")=1,COUNTIFS(EVIDENCE_PACKET!$A$6:$A$205,I154,EVIDENCE_PACKET!$B$6:$B$205,A154,EVIDENCE_PACKET!$C$6:$C$205,"SWITCHING / EXIT",EVIDENCE_PACKET!$Q$6:$Q$205,"VALID")=1,COUNTIF(D154:I154,D154)=1,COUNTIF(D154:I154,E154)=1,COUNTIF(D154:I154,F154)=1,COUNTIF(D154:I154,G154)=1,COUNTIF(D154:I154,H154)=1,COUNTIF(D154:I154,I154)=1,J154&lt;&gt;""),"VALID","INVALID - CONTROL / EVIDENCE")))</x:f>
      </x:c>
      <x:c r="L154" s="25" t="str">
        <x:f>IF(A154="","",IF(K154&lt;&gt;"VALID","BLOCKED",IF(AND(INDEX(EVIDENCE_PACKET!$F$6:$F$205,MATCH(D154,EVIDENCE_PACKET!$A$6:$A$205,0))="OBSERVED",INDEX(EVIDENCE_PACKET!$G$6:$G$205,MATCH(D154,EVIDENCE_PACKET!$A$6:$A$205,0))="CURRENT",INDEX(EVIDENCE_PACKET!$F$6:$F$205,MATCH(E154,EVIDENCE_PACKET!$A$6:$A$205,0))="OBSERVED",INDEX(EVIDENCE_PACKET!$G$6:$G$205,MATCH(E154,EVIDENCE_PACKET!$A$6:$A$205,0))="CURRENT",INDEX(EVIDENCE_PACKET!$F$6:$F$205,MATCH(F154,EVIDENCE_PACKET!$A$6:$A$205,0))="OBSERVED",INDEX(EVIDENCE_PACKET!$G$6:$G$205,MATCH(F154,EVIDENCE_PACKET!$A$6:$A$205,0))="CURRENT",INDEX(EVIDENCE_PACKET!$F$6:$F$205,MATCH(G154,EVIDENCE_PACKET!$A$6:$A$205,0))="OBSERVED",INDEX(EVIDENCE_PACKET!$G$6:$G$205,MATCH(G154,EVIDENCE_PACKET!$A$6:$A$205,0))="CURRENT",INDEX(EVIDENCE_PACKET!$F$6:$F$205,MATCH(H154,EVIDENCE_PACKET!$A$6:$A$205,0))="OBSERVED",INDEX(EVIDENCE_PACKET!$G$6:$G$205,MATCH(H154,EVIDENCE_PACKET!$A$6:$A$205,0))="CURRENT",INDEX(EVIDENCE_PACKET!$F$6:$F$205,MATCH(I154,EVIDENCE_PACKET!$A$6:$A$205,0))="OBSERVED",INDEX(EVIDENCE_PACKET!$G$6:$G$205,MATCH(I154,EVIDENCE_PACKET!$A$6:$A$205,0))="CURRENT"),"READY","UNRESOLVED")))</x:f>
      </x:c>
      <x:c r="M154" s="25" t="str">
        <x:f>IF(A154="","",IF(K154&lt;&gt;"VALID","BLOCKED",INDEX(EVIDENCE_PACKET!$H$6:$H$205,MATCH(D154,EVIDENCE_PACKET!$A$6:$A$205,0))))</x:f>
      </x:c>
      <x:c r="N154" s="25" t="str">
        <x:f>IF(A154="","",IF(K154&lt;&gt;"VALID","BLOCKED",INDEX(EVIDENCE_PACKET!$H$6:$H$205,MATCH(E154,EVIDENCE_PACKET!$A$6:$A$205,0))))</x:f>
      </x:c>
      <x:c r="O154" s="25" t="str">
        <x:f>IF(A154="","",IF(K154&lt;&gt;"VALID","BLOCKED",INDEX(EVIDENCE_PACKET!$H$6:$H$205,MATCH(F154,EVIDENCE_PACKET!$A$6:$A$205,0))))</x:f>
      </x:c>
      <x:c r="P154" s="25" t="str">
        <x:f>IF(A154="","",IF(K154&lt;&gt;"VALID","BLOCKED",INDEX(EVIDENCE_PACKET!$H$6:$H$205,MATCH(G154,EVIDENCE_PACKET!$A$6:$A$205,0))))</x:f>
      </x:c>
      <x:c r="Q154" s="25" t="str">
        <x:f>IF(A154="","",IF(K154&lt;&gt;"VALID","BLOCKED",INDEX(EVIDENCE_PACKET!$H$6:$H$205,MATCH(H154,EVIDENCE_PACKET!$A$6:$A$205,0))))</x:f>
      </x:c>
      <x:c r="R154" s="25" t="str">
        <x:f>IF(A154="","",IF(K154&lt;&gt;"VALID","BLOCKED",INDEX(EVIDENCE_PACKET!$H$6:$H$205,MATCH(I154,EVIDENCE_PACKET!$A$6:$A$205,0))))</x:f>
      </x:c>
      <x:c r="S154" s="25" t="str">
        <x:f>IF(A154="","",IF(K154&lt;&gt;"VALID","BLOCKED",IF(W154&lt;&gt;"SOFTWARE",W154,IF(L154&lt;&gt;"READY","UNRESOLVED",IF(X154="NO","EXCLUDE DIRECT",IF(X154="UNKNOWN","UNRESOLVED",IF(X154="ADJACENT","ADJACENT",IF(Y154="NO","EXCLUDE DIRECT",IF(Y154="UNKNOWN","UNRESOLVED",IF(Y154="MATCH","DIRECT COMPETITOR","CONDITIONAL DIRECT"))))))))))</x:f>
      </x:c>
      <x:c r="T154" s="25" t="str">
        <x:f>IF(A154="","",IF(OR(K154&lt;&gt;"VALID",S154="BLOCKED"),"BLOCKED",IF(AND(OR(S154="DIRECT COMPETITOR",S154="CONDITIONAL DIRECT"),COUNTIFS(CONFLICTS!$B$6:$B$205,A154,CONFLICTS!$H$6:$H$205,"YES",CONFLICTS!$I$6:$I$205,"OPEN",CONFLICTS!$R$6:$R$205,"VALID")&gt;0),"UNRESOLVED",IF(S154="UNRESOLVED","UNRESOLVED","READY"))))</x:f>
      </x:c>
      <x:c r="U154" s="25" t="str">
        <x:f>IF(A154="","",IF(S154="DIRECT COMPETITOR","Do not infer superiority, market share, win rate or customer outcomes.",IF(S154="CONDITIONAL DIRECT","Do not present replacement as like-for-like until partial/conflicting adoption dimensions are resolved.",IF(S154="ADJACENT","Do not promote feature/integration overlap into direct competition.",IF(S154="SUBSTITUTE / ALTERNATIVE","Do not force a service/internal route into a software-only matrix.",IF(S154="INTERMEDIARY / DISCOVERY","Do not infer product substitutability from visibility.","Do not promote authority/reference material into the commercial set."))))))</x:f>
      </x:c>
      <x:c r="V154" s="25" t="str">
        <x:f>IF(A154="","","Reopen when buyer, job, stage, implementation, security/procurement, switching, pricing/contract or sales evidence changes materially.")</x:f>
      </x:c>
      <x:c r="W154" s="25" t="str">
        <x:f>IF(A154="","",IF(C154="SOFTWARE PRODUCT","SOFTWARE",IF(C154="MARKETPLACE / INTERMEDIARY","INTERMEDIARY / DISCOVERY",IF(C154="AUTHORITY / STANDARD","AUTHORITY / REFERENCE","SUBSTITUTE / ALTERNATIVE"))))</x:f>
      </x:c>
      <x:c r="X154" s="25" t="str">
        <x:f>IF(A154="","",IF(OR(M154="NO",N154="NO",O154="NO"),"NO",IF(OR(M154="UNKNOWN",N154="UNKNOWN",O154="UNKNOWN"),"UNKNOWN",IF(AND(M154="MATCH",N154="MATCH",O154="MATCH"),"CORE MATCH","ADJACENT"))))</x:f>
      </x:c>
      <x:c r="Y154" s="25" t="str">
        <x:f>IF(A154="","",IF(OR(P154="NO",Q154="NO",R154="NO"),"NO",IF(OR(P154="UNKNOWN",Q154="UNKNOWN",R154="UNKNOWN"),"UNKNOWN",IF(AND(P154="MATCH",Q154="MATCH",R154="MATCH"),"MATCH","PARTIAL"))))</x:f>
      </x:c>
    </x:row>
    <x:row r="155">
      <x:c r="A155" s="21"/>
      <x:c r="B155" s="21"/>
      <x:c r="C155" s="21"/>
      <x:c r="D155" s="21"/>
      <x:c r="E155" s="21"/>
      <x:c r="F155" s="21"/>
      <x:c r="G155" s="21"/>
      <x:c r="H155" s="21"/>
      <x:c r="I155" s="21"/>
      <x:c r="J155" s="21"/>
      <x:c r="K155" s="25" t="str">
        <x:f>IF(A155="","",IF(COUNTIF($A$6:$A$205,A155)&gt;1,"INVALID - DUPLICATE ID",IF(AND(OR(EXACT(C155,"SOFTWARE PRODUCT"),EXACT(C155,"MARKETPLACE / INTERMEDIARY"),EXACT(C155,"CONSULTANCY / SERVICE"),EXACT(C155,"AUTHORITY / STANDARD"),EXACT(C155,"IN-HOUSE / DO NOTHING")),COUNTIFS(EVIDENCE_PACKET!$A$6:$A$205,D155,EVIDENCE_PACKET!$B$6:$B$205,A155,EVIDENCE_PACKET!$C$6:$C$205,"BUYER",EVIDENCE_PACKET!$Q$6:$Q$205,"VALID")=1,COUNTIFS(EVIDENCE_PACKET!$A$6:$A$205,E155,EVIDENCE_PACKET!$B$6:$B$205,A155,EVIDENCE_PACKET!$C$6:$C$205,"MATERIAL JOB",EVIDENCE_PACKET!$Q$6:$Q$205,"VALID")=1,COUNTIFS(EVIDENCE_PACKET!$A$6:$A$205,F155,EVIDENCE_PACKET!$B$6:$B$205,A155,EVIDENCE_PACKET!$C$6:$C$205,"BUYING STAGE",EVIDENCE_PACKET!$Q$6:$Q$205,"VALID")=1,COUNTIFS(EVIDENCE_PACKET!$A$6:$A$205,G155,EVIDENCE_PACKET!$B$6:$B$205,A155,EVIDENCE_PACKET!$C$6:$C$205,"IMPLEMENTATION",EVIDENCE_PACKET!$Q$6:$Q$205,"VALID")=1,COUNTIFS(EVIDENCE_PACKET!$A$6:$A$205,H155,EVIDENCE_PACKET!$B$6:$B$205,A155,EVIDENCE_PACKET!$C$6:$C$205,"SECURITY / PROCUREMENT",EVIDENCE_PACKET!$Q$6:$Q$205,"VALID")=1,COUNTIFS(EVIDENCE_PACKET!$A$6:$A$205,I155,EVIDENCE_PACKET!$B$6:$B$205,A155,EVIDENCE_PACKET!$C$6:$C$205,"SWITCHING / EXIT",EVIDENCE_PACKET!$Q$6:$Q$205,"VALID")=1,COUNTIF(D155:I155,D155)=1,COUNTIF(D155:I155,E155)=1,COUNTIF(D155:I155,F155)=1,COUNTIF(D155:I155,G155)=1,COUNTIF(D155:I155,H155)=1,COUNTIF(D155:I155,I155)=1,J155&lt;&gt;""),"VALID","INVALID - CONTROL / EVIDENCE")))</x:f>
      </x:c>
      <x:c r="L155" s="25" t="str">
        <x:f>IF(A155="","",IF(K155&lt;&gt;"VALID","BLOCKED",IF(AND(INDEX(EVIDENCE_PACKET!$F$6:$F$205,MATCH(D155,EVIDENCE_PACKET!$A$6:$A$205,0))="OBSERVED",INDEX(EVIDENCE_PACKET!$G$6:$G$205,MATCH(D155,EVIDENCE_PACKET!$A$6:$A$205,0))="CURRENT",INDEX(EVIDENCE_PACKET!$F$6:$F$205,MATCH(E155,EVIDENCE_PACKET!$A$6:$A$205,0))="OBSERVED",INDEX(EVIDENCE_PACKET!$G$6:$G$205,MATCH(E155,EVIDENCE_PACKET!$A$6:$A$205,0))="CURRENT",INDEX(EVIDENCE_PACKET!$F$6:$F$205,MATCH(F155,EVIDENCE_PACKET!$A$6:$A$205,0))="OBSERVED",INDEX(EVIDENCE_PACKET!$G$6:$G$205,MATCH(F155,EVIDENCE_PACKET!$A$6:$A$205,0))="CURRENT",INDEX(EVIDENCE_PACKET!$F$6:$F$205,MATCH(G155,EVIDENCE_PACKET!$A$6:$A$205,0))="OBSERVED",INDEX(EVIDENCE_PACKET!$G$6:$G$205,MATCH(G155,EVIDENCE_PACKET!$A$6:$A$205,0))="CURRENT",INDEX(EVIDENCE_PACKET!$F$6:$F$205,MATCH(H155,EVIDENCE_PACKET!$A$6:$A$205,0))="OBSERVED",INDEX(EVIDENCE_PACKET!$G$6:$G$205,MATCH(H155,EVIDENCE_PACKET!$A$6:$A$205,0))="CURRENT",INDEX(EVIDENCE_PACKET!$F$6:$F$205,MATCH(I155,EVIDENCE_PACKET!$A$6:$A$205,0))="OBSERVED",INDEX(EVIDENCE_PACKET!$G$6:$G$205,MATCH(I155,EVIDENCE_PACKET!$A$6:$A$205,0))="CURRENT"),"READY","UNRESOLVED")))</x:f>
      </x:c>
      <x:c r="M155" s="25" t="str">
        <x:f>IF(A155="","",IF(K155&lt;&gt;"VALID","BLOCKED",INDEX(EVIDENCE_PACKET!$H$6:$H$205,MATCH(D155,EVIDENCE_PACKET!$A$6:$A$205,0))))</x:f>
      </x:c>
      <x:c r="N155" s="25" t="str">
        <x:f>IF(A155="","",IF(K155&lt;&gt;"VALID","BLOCKED",INDEX(EVIDENCE_PACKET!$H$6:$H$205,MATCH(E155,EVIDENCE_PACKET!$A$6:$A$205,0))))</x:f>
      </x:c>
      <x:c r="O155" s="25" t="str">
        <x:f>IF(A155="","",IF(K155&lt;&gt;"VALID","BLOCKED",INDEX(EVIDENCE_PACKET!$H$6:$H$205,MATCH(F155,EVIDENCE_PACKET!$A$6:$A$205,0))))</x:f>
      </x:c>
      <x:c r="P155" s="25" t="str">
        <x:f>IF(A155="","",IF(K155&lt;&gt;"VALID","BLOCKED",INDEX(EVIDENCE_PACKET!$H$6:$H$205,MATCH(G155,EVIDENCE_PACKET!$A$6:$A$205,0))))</x:f>
      </x:c>
      <x:c r="Q155" s="25" t="str">
        <x:f>IF(A155="","",IF(K155&lt;&gt;"VALID","BLOCKED",INDEX(EVIDENCE_PACKET!$H$6:$H$205,MATCH(H155,EVIDENCE_PACKET!$A$6:$A$205,0))))</x:f>
      </x:c>
      <x:c r="R155" s="25" t="str">
        <x:f>IF(A155="","",IF(K155&lt;&gt;"VALID","BLOCKED",INDEX(EVIDENCE_PACKET!$H$6:$H$205,MATCH(I155,EVIDENCE_PACKET!$A$6:$A$205,0))))</x:f>
      </x:c>
      <x:c r="S155" s="25" t="str">
        <x:f>IF(A155="","",IF(K155&lt;&gt;"VALID","BLOCKED",IF(W155&lt;&gt;"SOFTWARE",W155,IF(L155&lt;&gt;"READY","UNRESOLVED",IF(X155="NO","EXCLUDE DIRECT",IF(X155="UNKNOWN","UNRESOLVED",IF(X155="ADJACENT","ADJACENT",IF(Y155="NO","EXCLUDE DIRECT",IF(Y155="UNKNOWN","UNRESOLVED",IF(Y155="MATCH","DIRECT COMPETITOR","CONDITIONAL DIRECT"))))))))))</x:f>
      </x:c>
      <x:c r="T155" s="25" t="str">
        <x:f>IF(A155="","",IF(OR(K155&lt;&gt;"VALID",S155="BLOCKED"),"BLOCKED",IF(AND(OR(S155="DIRECT COMPETITOR",S155="CONDITIONAL DIRECT"),COUNTIFS(CONFLICTS!$B$6:$B$205,A155,CONFLICTS!$H$6:$H$205,"YES",CONFLICTS!$I$6:$I$205,"OPEN",CONFLICTS!$R$6:$R$205,"VALID")&gt;0),"UNRESOLVED",IF(S155="UNRESOLVED","UNRESOLVED","READY"))))</x:f>
      </x:c>
      <x:c r="U155" s="25" t="str">
        <x:f>IF(A155="","",IF(S155="DIRECT COMPETITOR","Do not infer superiority, market share, win rate or customer outcomes.",IF(S155="CONDITIONAL DIRECT","Do not present replacement as like-for-like until partial/conflicting adoption dimensions are resolved.",IF(S155="ADJACENT","Do not promote feature/integration overlap into direct competition.",IF(S155="SUBSTITUTE / ALTERNATIVE","Do not force a service/internal route into a software-only matrix.",IF(S155="INTERMEDIARY / DISCOVERY","Do not infer product substitutability from visibility.","Do not promote authority/reference material into the commercial set."))))))</x:f>
      </x:c>
      <x:c r="V155" s="25" t="str">
        <x:f>IF(A155="","","Reopen when buyer, job, stage, implementation, security/procurement, switching, pricing/contract or sales evidence changes materially.")</x:f>
      </x:c>
      <x:c r="W155" s="25" t="str">
        <x:f>IF(A155="","",IF(C155="SOFTWARE PRODUCT","SOFTWARE",IF(C155="MARKETPLACE / INTERMEDIARY","INTERMEDIARY / DISCOVERY",IF(C155="AUTHORITY / STANDARD","AUTHORITY / REFERENCE","SUBSTITUTE / ALTERNATIVE"))))</x:f>
      </x:c>
      <x:c r="X155" s="25" t="str">
        <x:f>IF(A155="","",IF(OR(M155="NO",N155="NO",O155="NO"),"NO",IF(OR(M155="UNKNOWN",N155="UNKNOWN",O155="UNKNOWN"),"UNKNOWN",IF(AND(M155="MATCH",N155="MATCH",O155="MATCH"),"CORE MATCH","ADJACENT"))))</x:f>
      </x:c>
      <x:c r="Y155" s="25" t="str">
        <x:f>IF(A155="","",IF(OR(P155="NO",Q155="NO",R155="NO"),"NO",IF(OR(P155="UNKNOWN",Q155="UNKNOWN",R155="UNKNOWN"),"UNKNOWN",IF(AND(P155="MATCH",Q155="MATCH",R155="MATCH"),"MATCH","PARTIAL"))))</x:f>
      </x:c>
    </x:row>
    <x:row r="156">
      <x:c r="A156" s="21"/>
      <x:c r="B156" s="21"/>
      <x:c r="C156" s="21"/>
      <x:c r="D156" s="21"/>
      <x:c r="E156" s="21"/>
      <x:c r="F156" s="21"/>
      <x:c r="G156" s="21"/>
      <x:c r="H156" s="21"/>
      <x:c r="I156" s="21"/>
      <x:c r="J156" s="21"/>
      <x:c r="K156" s="25" t="str">
        <x:f>IF(A156="","",IF(COUNTIF($A$6:$A$205,A156)&gt;1,"INVALID - DUPLICATE ID",IF(AND(OR(EXACT(C156,"SOFTWARE PRODUCT"),EXACT(C156,"MARKETPLACE / INTERMEDIARY"),EXACT(C156,"CONSULTANCY / SERVICE"),EXACT(C156,"AUTHORITY / STANDARD"),EXACT(C156,"IN-HOUSE / DO NOTHING")),COUNTIFS(EVIDENCE_PACKET!$A$6:$A$205,D156,EVIDENCE_PACKET!$B$6:$B$205,A156,EVIDENCE_PACKET!$C$6:$C$205,"BUYER",EVIDENCE_PACKET!$Q$6:$Q$205,"VALID")=1,COUNTIFS(EVIDENCE_PACKET!$A$6:$A$205,E156,EVIDENCE_PACKET!$B$6:$B$205,A156,EVIDENCE_PACKET!$C$6:$C$205,"MATERIAL JOB",EVIDENCE_PACKET!$Q$6:$Q$205,"VALID")=1,COUNTIFS(EVIDENCE_PACKET!$A$6:$A$205,F156,EVIDENCE_PACKET!$B$6:$B$205,A156,EVIDENCE_PACKET!$C$6:$C$205,"BUYING STAGE",EVIDENCE_PACKET!$Q$6:$Q$205,"VALID")=1,COUNTIFS(EVIDENCE_PACKET!$A$6:$A$205,G156,EVIDENCE_PACKET!$B$6:$B$205,A156,EVIDENCE_PACKET!$C$6:$C$205,"IMPLEMENTATION",EVIDENCE_PACKET!$Q$6:$Q$205,"VALID")=1,COUNTIFS(EVIDENCE_PACKET!$A$6:$A$205,H156,EVIDENCE_PACKET!$B$6:$B$205,A156,EVIDENCE_PACKET!$C$6:$C$205,"SECURITY / PROCUREMENT",EVIDENCE_PACKET!$Q$6:$Q$205,"VALID")=1,COUNTIFS(EVIDENCE_PACKET!$A$6:$A$205,I156,EVIDENCE_PACKET!$B$6:$B$205,A156,EVIDENCE_PACKET!$C$6:$C$205,"SWITCHING / EXIT",EVIDENCE_PACKET!$Q$6:$Q$205,"VALID")=1,COUNTIF(D156:I156,D156)=1,COUNTIF(D156:I156,E156)=1,COUNTIF(D156:I156,F156)=1,COUNTIF(D156:I156,G156)=1,COUNTIF(D156:I156,H156)=1,COUNTIF(D156:I156,I156)=1,J156&lt;&gt;""),"VALID","INVALID - CONTROL / EVIDENCE")))</x:f>
      </x:c>
      <x:c r="L156" s="25" t="str">
        <x:f>IF(A156="","",IF(K156&lt;&gt;"VALID","BLOCKED",IF(AND(INDEX(EVIDENCE_PACKET!$F$6:$F$205,MATCH(D156,EVIDENCE_PACKET!$A$6:$A$205,0))="OBSERVED",INDEX(EVIDENCE_PACKET!$G$6:$G$205,MATCH(D156,EVIDENCE_PACKET!$A$6:$A$205,0))="CURRENT",INDEX(EVIDENCE_PACKET!$F$6:$F$205,MATCH(E156,EVIDENCE_PACKET!$A$6:$A$205,0))="OBSERVED",INDEX(EVIDENCE_PACKET!$G$6:$G$205,MATCH(E156,EVIDENCE_PACKET!$A$6:$A$205,0))="CURRENT",INDEX(EVIDENCE_PACKET!$F$6:$F$205,MATCH(F156,EVIDENCE_PACKET!$A$6:$A$205,0))="OBSERVED",INDEX(EVIDENCE_PACKET!$G$6:$G$205,MATCH(F156,EVIDENCE_PACKET!$A$6:$A$205,0))="CURRENT",INDEX(EVIDENCE_PACKET!$F$6:$F$205,MATCH(G156,EVIDENCE_PACKET!$A$6:$A$205,0))="OBSERVED",INDEX(EVIDENCE_PACKET!$G$6:$G$205,MATCH(G156,EVIDENCE_PACKET!$A$6:$A$205,0))="CURRENT",INDEX(EVIDENCE_PACKET!$F$6:$F$205,MATCH(H156,EVIDENCE_PACKET!$A$6:$A$205,0))="OBSERVED",INDEX(EVIDENCE_PACKET!$G$6:$G$205,MATCH(H156,EVIDENCE_PACKET!$A$6:$A$205,0))="CURRENT",INDEX(EVIDENCE_PACKET!$F$6:$F$205,MATCH(I156,EVIDENCE_PACKET!$A$6:$A$205,0))="OBSERVED",INDEX(EVIDENCE_PACKET!$G$6:$G$205,MATCH(I156,EVIDENCE_PACKET!$A$6:$A$205,0))="CURRENT"),"READY","UNRESOLVED")))</x:f>
      </x:c>
      <x:c r="M156" s="25" t="str">
        <x:f>IF(A156="","",IF(K156&lt;&gt;"VALID","BLOCKED",INDEX(EVIDENCE_PACKET!$H$6:$H$205,MATCH(D156,EVIDENCE_PACKET!$A$6:$A$205,0))))</x:f>
      </x:c>
      <x:c r="N156" s="25" t="str">
        <x:f>IF(A156="","",IF(K156&lt;&gt;"VALID","BLOCKED",INDEX(EVIDENCE_PACKET!$H$6:$H$205,MATCH(E156,EVIDENCE_PACKET!$A$6:$A$205,0))))</x:f>
      </x:c>
      <x:c r="O156" s="25" t="str">
        <x:f>IF(A156="","",IF(K156&lt;&gt;"VALID","BLOCKED",INDEX(EVIDENCE_PACKET!$H$6:$H$205,MATCH(F156,EVIDENCE_PACKET!$A$6:$A$205,0))))</x:f>
      </x:c>
      <x:c r="P156" s="25" t="str">
        <x:f>IF(A156="","",IF(K156&lt;&gt;"VALID","BLOCKED",INDEX(EVIDENCE_PACKET!$H$6:$H$205,MATCH(G156,EVIDENCE_PACKET!$A$6:$A$205,0))))</x:f>
      </x:c>
      <x:c r="Q156" s="25" t="str">
        <x:f>IF(A156="","",IF(K156&lt;&gt;"VALID","BLOCKED",INDEX(EVIDENCE_PACKET!$H$6:$H$205,MATCH(H156,EVIDENCE_PACKET!$A$6:$A$205,0))))</x:f>
      </x:c>
      <x:c r="R156" s="25" t="str">
        <x:f>IF(A156="","",IF(K156&lt;&gt;"VALID","BLOCKED",INDEX(EVIDENCE_PACKET!$H$6:$H$205,MATCH(I156,EVIDENCE_PACKET!$A$6:$A$205,0))))</x:f>
      </x:c>
      <x:c r="S156" s="25" t="str">
        <x:f>IF(A156="","",IF(K156&lt;&gt;"VALID","BLOCKED",IF(W156&lt;&gt;"SOFTWARE",W156,IF(L156&lt;&gt;"READY","UNRESOLVED",IF(X156="NO","EXCLUDE DIRECT",IF(X156="UNKNOWN","UNRESOLVED",IF(X156="ADJACENT","ADJACENT",IF(Y156="NO","EXCLUDE DIRECT",IF(Y156="UNKNOWN","UNRESOLVED",IF(Y156="MATCH","DIRECT COMPETITOR","CONDITIONAL DIRECT"))))))))))</x:f>
      </x:c>
      <x:c r="T156" s="25" t="str">
        <x:f>IF(A156="","",IF(OR(K156&lt;&gt;"VALID",S156="BLOCKED"),"BLOCKED",IF(AND(OR(S156="DIRECT COMPETITOR",S156="CONDITIONAL DIRECT"),COUNTIFS(CONFLICTS!$B$6:$B$205,A156,CONFLICTS!$H$6:$H$205,"YES",CONFLICTS!$I$6:$I$205,"OPEN",CONFLICTS!$R$6:$R$205,"VALID")&gt;0),"UNRESOLVED",IF(S156="UNRESOLVED","UNRESOLVED","READY"))))</x:f>
      </x:c>
      <x:c r="U156" s="25" t="str">
        <x:f>IF(A156="","",IF(S156="DIRECT COMPETITOR","Do not infer superiority, market share, win rate or customer outcomes.",IF(S156="CONDITIONAL DIRECT","Do not present replacement as like-for-like until partial/conflicting adoption dimensions are resolved.",IF(S156="ADJACENT","Do not promote feature/integration overlap into direct competition.",IF(S156="SUBSTITUTE / ALTERNATIVE","Do not force a service/internal route into a software-only matrix.",IF(S156="INTERMEDIARY / DISCOVERY","Do not infer product substitutability from visibility.","Do not promote authority/reference material into the commercial set."))))))</x:f>
      </x:c>
      <x:c r="V156" s="25" t="str">
        <x:f>IF(A156="","","Reopen when buyer, job, stage, implementation, security/procurement, switching, pricing/contract or sales evidence changes materially.")</x:f>
      </x:c>
      <x:c r="W156" s="25" t="str">
        <x:f>IF(A156="","",IF(C156="SOFTWARE PRODUCT","SOFTWARE",IF(C156="MARKETPLACE / INTERMEDIARY","INTERMEDIARY / DISCOVERY",IF(C156="AUTHORITY / STANDARD","AUTHORITY / REFERENCE","SUBSTITUTE / ALTERNATIVE"))))</x:f>
      </x:c>
      <x:c r="X156" s="25" t="str">
        <x:f>IF(A156="","",IF(OR(M156="NO",N156="NO",O156="NO"),"NO",IF(OR(M156="UNKNOWN",N156="UNKNOWN",O156="UNKNOWN"),"UNKNOWN",IF(AND(M156="MATCH",N156="MATCH",O156="MATCH"),"CORE MATCH","ADJACENT"))))</x:f>
      </x:c>
      <x:c r="Y156" s="25" t="str">
        <x:f>IF(A156="","",IF(OR(P156="NO",Q156="NO",R156="NO"),"NO",IF(OR(P156="UNKNOWN",Q156="UNKNOWN",R156="UNKNOWN"),"UNKNOWN",IF(AND(P156="MATCH",Q156="MATCH",R156="MATCH"),"MATCH","PARTIAL"))))</x:f>
      </x:c>
    </x:row>
    <x:row r="157">
      <x:c r="A157" s="21"/>
      <x:c r="B157" s="21"/>
      <x:c r="C157" s="21"/>
      <x:c r="D157" s="21"/>
      <x:c r="E157" s="21"/>
      <x:c r="F157" s="21"/>
      <x:c r="G157" s="21"/>
      <x:c r="H157" s="21"/>
      <x:c r="I157" s="21"/>
      <x:c r="J157" s="21"/>
      <x:c r="K157" s="25" t="str">
        <x:f>IF(A157="","",IF(COUNTIF($A$6:$A$205,A157)&gt;1,"INVALID - DUPLICATE ID",IF(AND(OR(EXACT(C157,"SOFTWARE PRODUCT"),EXACT(C157,"MARKETPLACE / INTERMEDIARY"),EXACT(C157,"CONSULTANCY / SERVICE"),EXACT(C157,"AUTHORITY / STANDARD"),EXACT(C157,"IN-HOUSE / DO NOTHING")),COUNTIFS(EVIDENCE_PACKET!$A$6:$A$205,D157,EVIDENCE_PACKET!$B$6:$B$205,A157,EVIDENCE_PACKET!$C$6:$C$205,"BUYER",EVIDENCE_PACKET!$Q$6:$Q$205,"VALID")=1,COUNTIFS(EVIDENCE_PACKET!$A$6:$A$205,E157,EVIDENCE_PACKET!$B$6:$B$205,A157,EVIDENCE_PACKET!$C$6:$C$205,"MATERIAL JOB",EVIDENCE_PACKET!$Q$6:$Q$205,"VALID")=1,COUNTIFS(EVIDENCE_PACKET!$A$6:$A$205,F157,EVIDENCE_PACKET!$B$6:$B$205,A157,EVIDENCE_PACKET!$C$6:$C$205,"BUYING STAGE",EVIDENCE_PACKET!$Q$6:$Q$205,"VALID")=1,COUNTIFS(EVIDENCE_PACKET!$A$6:$A$205,G157,EVIDENCE_PACKET!$B$6:$B$205,A157,EVIDENCE_PACKET!$C$6:$C$205,"IMPLEMENTATION",EVIDENCE_PACKET!$Q$6:$Q$205,"VALID")=1,COUNTIFS(EVIDENCE_PACKET!$A$6:$A$205,H157,EVIDENCE_PACKET!$B$6:$B$205,A157,EVIDENCE_PACKET!$C$6:$C$205,"SECURITY / PROCUREMENT",EVIDENCE_PACKET!$Q$6:$Q$205,"VALID")=1,COUNTIFS(EVIDENCE_PACKET!$A$6:$A$205,I157,EVIDENCE_PACKET!$B$6:$B$205,A157,EVIDENCE_PACKET!$C$6:$C$205,"SWITCHING / EXIT",EVIDENCE_PACKET!$Q$6:$Q$205,"VALID")=1,COUNTIF(D157:I157,D157)=1,COUNTIF(D157:I157,E157)=1,COUNTIF(D157:I157,F157)=1,COUNTIF(D157:I157,G157)=1,COUNTIF(D157:I157,H157)=1,COUNTIF(D157:I157,I157)=1,J157&lt;&gt;""),"VALID","INVALID - CONTROL / EVIDENCE")))</x:f>
      </x:c>
      <x:c r="L157" s="25" t="str">
        <x:f>IF(A157="","",IF(K157&lt;&gt;"VALID","BLOCKED",IF(AND(INDEX(EVIDENCE_PACKET!$F$6:$F$205,MATCH(D157,EVIDENCE_PACKET!$A$6:$A$205,0))="OBSERVED",INDEX(EVIDENCE_PACKET!$G$6:$G$205,MATCH(D157,EVIDENCE_PACKET!$A$6:$A$205,0))="CURRENT",INDEX(EVIDENCE_PACKET!$F$6:$F$205,MATCH(E157,EVIDENCE_PACKET!$A$6:$A$205,0))="OBSERVED",INDEX(EVIDENCE_PACKET!$G$6:$G$205,MATCH(E157,EVIDENCE_PACKET!$A$6:$A$205,0))="CURRENT",INDEX(EVIDENCE_PACKET!$F$6:$F$205,MATCH(F157,EVIDENCE_PACKET!$A$6:$A$205,0))="OBSERVED",INDEX(EVIDENCE_PACKET!$G$6:$G$205,MATCH(F157,EVIDENCE_PACKET!$A$6:$A$205,0))="CURRENT",INDEX(EVIDENCE_PACKET!$F$6:$F$205,MATCH(G157,EVIDENCE_PACKET!$A$6:$A$205,0))="OBSERVED",INDEX(EVIDENCE_PACKET!$G$6:$G$205,MATCH(G157,EVIDENCE_PACKET!$A$6:$A$205,0))="CURRENT",INDEX(EVIDENCE_PACKET!$F$6:$F$205,MATCH(H157,EVIDENCE_PACKET!$A$6:$A$205,0))="OBSERVED",INDEX(EVIDENCE_PACKET!$G$6:$G$205,MATCH(H157,EVIDENCE_PACKET!$A$6:$A$205,0))="CURRENT",INDEX(EVIDENCE_PACKET!$F$6:$F$205,MATCH(I157,EVIDENCE_PACKET!$A$6:$A$205,0))="OBSERVED",INDEX(EVIDENCE_PACKET!$G$6:$G$205,MATCH(I157,EVIDENCE_PACKET!$A$6:$A$205,0))="CURRENT"),"READY","UNRESOLVED")))</x:f>
      </x:c>
      <x:c r="M157" s="25" t="str">
        <x:f>IF(A157="","",IF(K157&lt;&gt;"VALID","BLOCKED",INDEX(EVIDENCE_PACKET!$H$6:$H$205,MATCH(D157,EVIDENCE_PACKET!$A$6:$A$205,0))))</x:f>
      </x:c>
      <x:c r="N157" s="25" t="str">
        <x:f>IF(A157="","",IF(K157&lt;&gt;"VALID","BLOCKED",INDEX(EVIDENCE_PACKET!$H$6:$H$205,MATCH(E157,EVIDENCE_PACKET!$A$6:$A$205,0))))</x:f>
      </x:c>
      <x:c r="O157" s="25" t="str">
        <x:f>IF(A157="","",IF(K157&lt;&gt;"VALID","BLOCKED",INDEX(EVIDENCE_PACKET!$H$6:$H$205,MATCH(F157,EVIDENCE_PACKET!$A$6:$A$205,0))))</x:f>
      </x:c>
      <x:c r="P157" s="25" t="str">
        <x:f>IF(A157="","",IF(K157&lt;&gt;"VALID","BLOCKED",INDEX(EVIDENCE_PACKET!$H$6:$H$205,MATCH(G157,EVIDENCE_PACKET!$A$6:$A$205,0))))</x:f>
      </x:c>
      <x:c r="Q157" s="25" t="str">
        <x:f>IF(A157="","",IF(K157&lt;&gt;"VALID","BLOCKED",INDEX(EVIDENCE_PACKET!$H$6:$H$205,MATCH(H157,EVIDENCE_PACKET!$A$6:$A$205,0))))</x:f>
      </x:c>
      <x:c r="R157" s="25" t="str">
        <x:f>IF(A157="","",IF(K157&lt;&gt;"VALID","BLOCKED",INDEX(EVIDENCE_PACKET!$H$6:$H$205,MATCH(I157,EVIDENCE_PACKET!$A$6:$A$205,0))))</x:f>
      </x:c>
      <x:c r="S157" s="25" t="str">
        <x:f>IF(A157="","",IF(K157&lt;&gt;"VALID","BLOCKED",IF(W157&lt;&gt;"SOFTWARE",W157,IF(L157&lt;&gt;"READY","UNRESOLVED",IF(X157="NO","EXCLUDE DIRECT",IF(X157="UNKNOWN","UNRESOLVED",IF(X157="ADJACENT","ADJACENT",IF(Y157="NO","EXCLUDE DIRECT",IF(Y157="UNKNOWN","UNRESOLVED",IF(Y157="MATCH","DIRECT COMPETITOR","CONDITIONAL DIRECT"))))))))))</x:f>
      </x:c>
      <x:c r="T157" s="25" t="str">
        <x:f>IF(A157="","",IF(OR(K157&lt;&gt;"VALID",S157="BLOCKED"),"BLOCKED",IF(AND(OR(S157="DIRECT COMPETITOR",S157="CONDITIONAL DIRECT"),COUNTIFS(CONFLICTS!$B$6:$B$205,A157,CONFLICTS!$H$6:$H$205,"YES",CONFLICTS!$I$6:$I$205,"OPEN",CONFLICTS!$R$6:$R$205,"VALID")&gt;0),"UNRESOLVED",IF(S157="UNRESOLVED","UNRESOLVED","READY"))))</x:f>
      </x:c>
      <x:c r="U157" s="25" t="str">
        <x:f>IF(A157="","",IF(S157="DIRECT COMPETITOR","Do not infer superiority, market share, win rate or customer outcomes.",IF(S157="CONDITIONAL DIRECT","Do not present replacement as like-for-like until partial/conflicting adoption dimensions are resolved.",IF(S157="ADJACENT","Do not promote feature/integration overlap into direct competition.",IF(S157="SUBSTITUTE / ALTERNATIVE","Do not force a service/internal route into a software-only matrix.",IF(S157="INTERMEDIARY / DISCOVERY","Do not infer product substitutability from visibility.","Do not promote authority/reference material into the commercial set."))))))</x:f>
      </x:c>
      <x:c r="V157" s="25" t="str">
        <x:f>IF(A157="","","Reopen when buyer, job, stage, implementation, security/procurement, switching, pricing/contract or sales evidence changes materially.")</x:f>
      </x:c>
      <x:c r="W157" s="25" t="str">
        <x:f>IF(A157="","",IF(C157="SOFTWARE PRODUCT","SOFTWARE",IF(C157="MARKETPLACE / INTERMEDIARY","INTERMEDIARY / DISCOVERY",IF(C157="AUTHORITY / STANDARD","AUTHORITY / REFERENCE","SUBSTITUTE / ALTERNATIVE"))))</x:f>
      </x:c>
      <x:c r="X157" s="25" t="str">
        <x:f>IF(A157="","",IF(OR(M157="NO",N157="NO",O157="NO"),"NO",IF(OR(M157="UNKNOWN",N157="UNKNOWN",O157="UNKNOWN"),"UNKNOWN",IF(AND(M157="MATCH",N157="MATCH",O157="MATCH"),"CORE MATCH","ADJACENT"))))</x:f>
      </x:c>
      <x:c r="Y157" s="25" t="str">
        <x:f>IF(A157="","",IF(OR(P157="NO",Q157="NO",R157="NO"),"NO",IF(OR(P157="UNKNOWN",Q157="UNKNOWN",R157="UNKNOWN"),"UNKNOWN",IF(AND(P157="MATCH",Q157="MATCH",R157="MATCH"),"MATCH","PARTIAL"))))</x:f>
      </x:c>
    </x:row>
    <x:row r="158">
      <x:c r="A158" s="21"/>
      <x:c r="B158" s="21"/>
      <x:c r="C158" s="21"/>
      <x:c r="D158" s="21"/>
      <x:c r="E158" s="21"/>
      <x:c r="F158" s="21"/>
      <x:c r="G158" s="21"/>
      <x:c r="H158" s="21"/>
      <x:c r="I158" s="21"/>
      <x:c r="J158" s="21"/>
      <x:c r="K158" s="25" t="str">
        <x:f>IF(A158="","",IF(COUNTIF($A$6:$A$205,A158)&gt;1,"INVALID - DUPLICATE ID",IF(AND(OR(EXACT(C158,"SOFTWARE PRODUCT"),EXACT(C158,"MARKETPLACE / INTERMEDIARY"),EXACT(C158,"CONSULTANCY / SERVICE"),EXACT(C158,"AUTHORITY / STANDARD"),EXACT(C158,"IN-HOUSE / DO NOTHING")),COUNTIFS(EVIDENCE_PACKET!$A$6:$A$205,D158,EVIDENCE_PACKET!$B$6:$B$205,A158,EVIDENCE_PACKET!$C$6:$C$205,"BUYER",EVIDENCE_PACKET!$Q$6:$Q$205,"VALID")=1,COUNTIFS(EVIDENCE_PACKET!$A$6:$A$205,E158,EVIDENCE_PACKET!$B$6:$B$205,A158,EVIDENCE_PACKET!$C$6:$C$205,"MATERIAL JOB",EVIDENCE_PACKET!$Q$6:$Q$205,"VALID")=1,COUNTIFS(EVIDENCE_PACKET!$A$6:$A$205,F158,EVIDENCE_PACKET!$B$6:$B$205,A158,EVIDENCE_PACKET!$C$6:$C$205,"BUYING STAGE",EVIDENCE_PACKET!$Q$6:$Q$205,"VALID")=1,COUNTIFS(EVIDENCE_PACKET!$A$6:$A$205,G158,EVIDENCE_PACKET!$B$6:$B$205,A158,EVIDENCE_PACKET!$C$6:$C$205,"IMPLEMENTATION",EVIDENCE_PACKET!$Q$6:$Q$205,"VALID")=1,COUNTIFS(EVIDENCE_PACKET!$A$6:$A$205,H158,EVIDENCE_PACKET!$B$6:$B$205,A158,EVIDENCE_PACKET!$C$6:$C$205,"SECURITY / PROCUREMENT",EVIDENCE_PACKET!$Q$6:$Q$205,"VALID")=1,COUNTIFS(EVIDENCE_PACKET!$A$6:$A$205,I158,EVIDENCE_PACKET!$B$6:$B$205,A158,EVIDENCE_PACKET!$C$6:$C$205,"SWITCHING / EXIT",EVIDENCE_PACKET!$Q$6:$Q$205,"VALID")=1,COUNTIF(D158:I158,D158)=1,COUNTIF(D158:I158,E158)=1,COUNTIF(D158:I158,F158)=1,COUNTIF(D158:I158,G158)=1,COUNTIF(D158:I158,H158)=1,COUNTIF(D158:I158,I158)=1,J158&lt;&gt;""),"VALID","INVALID - CONTROL / EVIDENCE")))</x:f>
      </x:c>
      <x:c r="L158" s="25" t="str">
        <x:f>IF(A158="","",IF(K158&lt;&gt;"VALID","BLOCKED",IF(AND(INDEX(EVIDENCE_PACKET!$F$6:$F$205,MATCH(D158,EVIDENCE_PACKET!$A$6:$A$205,0))="OBSERVED",INDEX(EVIDENCE_PACKET!$G$6:$G$205,MATCH(D158,EVIDENCE_PACKET!$A$6:$A$205,0))="CURRENT",INDEX(EVIDENCE_PACKET!$F$6:$F$205,MATCH(E158,EVIDENCE_PACKET!$A$6:$A$205,0))="OBSERVED",INDEX(EVIDENCE_PACKET!$G$6:$G$205,MATCH(E158,EVIDENCE_PACKET!$A$6:$A$205,0))="CURRENT",INDEX(EVIDENCE_PACKET!$F$6:$F$205,MATCH(F158,EVIDENCE_PACKET!$A$6:$A$205,0))="OBSERVED",INDEX(EVIDENCE_PACKET!$G$6:$G$205,MATCH(F158,EVIDENCE_PACKET!$A$6:$A$205,0))="CURRENT",INDEX(EVIDENCE_PACKET!$F$6:$F$205,MATCH(G158,EVIDENCE_PACKET!$A$6:$A$205,0))="OBSERVED",INDEX(EVIDENCE_PACKET!$G$6:$G$205,MATCH(G158,EVIDENCE_PACKET!$A$6:$A$205,0))="CURRENT",INDEX(EVIDENCE_PACKET!$F$6:$F$205,MATCH(H158,EVIDENCE_PACKET!$A$6:$A$205,0))="OBSERVED",INDEX(EVIDENCE_PACKET!$G$6:$G$205,MATCH(H158,EVIDENCE_PACKET!$A$6:$A$205,0))="CURRENT",INDEX(EVIDENCE_PACKET!$F$6:$F$205,MATCH(I158,EVIDENCE_PACKET!$A$6:$A$205,0))="OBSERVED",INDEX(EVIDENCE_PACKET!$G$6:$G$205,MATCH(I158,EVIDENCE_PACKET!$A$6:$A$205,0))="CURRENT"),"READY","UNRESOLVED")))</x:f>
      </x:c>
      <x:c r="M158" s="25" t="str">
        <x:f>IF(A158="","",IF(K158&lt;&gt;"VALID","BLOCKED",INDEX(EVIDENCE_PACKET!$H$6:$H$205,MATCH(D158,EVIDENCE_PACKET!$A$6:$A$205,0))))</x:f>
      </x:c>
      <x:c r="N158" s="25" t="str">
        <x:f>IF(A158="","",IF(K158&lt;&gt;"VALID","BLOCKED",INDEX(EVIDENCE_PACKET!$H$6:$H$205,MATCH(E158,EVIDENCE_PACKET!$A$6:$A$205,0))))</x:f>
      </x:c>
      <x:c r="O158" s="25" t="str">
        <x:f>IF(A158="","",IF(K158&lt;&gt;"VALID","BLOCKED",INDEX(EVIDENCE_PACKET!$H$6:$H$205,MATCH(F158,EVIDENCE_PACKET!$A$6:$A$205,0))))</x:f>
      </x:c>
      <x:c r="P158" s="25" t="str">
        <x:f>IF(A158="","",IF(K158&lt;&gt;"VALID","BLOCKED",INDEX(EVIDENCE_PACKET!$H$6:$H$205,MATCH(G158,EVIDENCE_PACKET!$A$6:$A$205,0))))</x:f>
      </x:c>
      <x:c r="Q158" s="25" t="str">
        <x:f>IF(A158="","",IF(K158&lt;&gt;"VALID","BLOCKED",INDEX(EVIDENCE_PACKET!$H$6:$H$205,MATCH(H158,EVIDENCE_PACKET!$A$6:$A$205,0))))</x:f>
      </x:c>
      <x:c r="R158" s="25" t="str">
        <x:f>IF(A158="","",IF(K158&lt;&gt;"VALID","BLOCKED",INDEX(EVIDENCE_PACKET!$H$6:$H$205,MATCH(I158,EVIDENCE_PACKET!$A$6:$A$205,0))))</x:f>
      </x:c>
      <x:c r="S158" s="25" t="str">
        <x:f>IF(A158="","",IF(K158&lt;&gt;"VALID","BLOCKED",IF(W158&lt;&gt;"SOFTWARE",W158,IF(L158&lt;&gt;"READY","UNRESOLVED",IF(X158="NO","EXCLUDE DIRECT",IF(X158="UNKNOWN","UNRESOLVED",IF(X158="ADJACENT","ADJACENT",IF(Y158="NO","EXCLUDE DIRECT",IF(Y158="UNKNOWN","UNRESOLVED",IF(Y158="MATCH","DIRECT COMPETITOR","CONDITIONAL DIRECT"))))))))))</x:f>
      </x:c>
      <x:c r="T158" s="25" t="str">
        <x:f>IF(A158="","",IF(OR(K158&lt;&gt;"VALID",S158="BLOCKED"),"BLOCKED",IF(AND(OR(S158="DIRECT COMPETITOR",S158="CONDITIONAL DIRECT"),COUNTIFS(CONFLICTS!$B$6:$B$205,A158,CONFLICTS!$H$6:$H$205,"YES",CONFLICTS!$I$6:$I$205,"OPEN",CONFLICTS!$R$6:$R$205,"VALID")&gt;0),"UNRESOLVED",IF(S158="UNRESOLVED","UNRESOLVED","READY"))))</x:f>
      </x:c>
      <x:c r="U158" s="25" t="str">
        <x:f>IF(A158="","",IF(S158="DIRECT COMPETITOR","Do not infer superiority, market share, win rate or customer outcomes.",IF(S158="CONDITIONAL DIRECT","Do not present replacement as like-for-like until partial/conflicting adoption dimensions are resolved.",IF(S158="ADJACENT","Do not promote feature/integration overlap into direct competition.",IF(S158="SUBSTITUTE / ALTERNATIVE","Do not force a service/internal route into a software-only matrix.",IF(S158="INTERMEDIARY / DISCOVERY","Do not infer product substitutability from visibility.","Do not promote authority/reference material into the commercial set."))))))</x:f>
      </x:c>
      <x:c r="V158" s="25" t="str">
        <x:f>IF(A158="","","Reopen when buyer, job, stage, implementation, security/procurement, switching, pricing/contract or sales evidence changes materially.")</x:f>
      </x:c>
      <x:c r="W158" s="25" t="str">
        <x:f>IF(A158="","",IF(C158="SOFTWARE PRODUCT","SOFTWARE",IF(C158="MARKETPLACE / INTERMEDIARY","INTERMEDIARY / DISCOVERY",IF(C158="AUTHORITY / STANDARD","AUTHORITY / REFERENCE","SUBSTITUTE / ALTERNATIVE"))))</x:f>
      </x:c>
      <x:c r="X158" s="25" t="str">
        <x:f>IF(A158="","",IF(OR(M158="NO",N158="NO",O158="NO"),"NO",IF(OR(M158="UNKNOWN",N158="UNKNOWN",O158="UNKNOWN"),"UNKNOWN",IF(AND(M158="MATCH",N158="MATCH",O158="MATCH"),"CORE MATCH","ADJACENT"))))</x:f>
      </x:c>
      <x:c r="Y158" s="25" t="str">
        <x:f>IF(A158="","",IF(OR(P158="NO",Q158="NO",R158="NO"),"NO",IF(OR(P158="UNKNOWN",Q158="UNKNOWN",R158="UNKNOWN"),"UNKNOWN",IF(AND(P158="MATCH",Q158="MATCH",R158="MATCH"),"MATCH","PARTIAL"))))</x:f>
      </x:c>
    </x:row>
    <x:row r="159">
      <x:c r="A159" s="21"/>
      <x:c r="B159" s="21"/>
      <x:c r="C159" s="21"/>
      <x:c r="D159" s="21"/>
      <x:c r="E159" s="21"/>
      <x:c r="F159" s="21"/>
      <x:c r="G159" s="21"/>
      <x:c r="H159" s="21"/>
      <x:c r="I159" s="21"/>
      <x:c r="J159" s="21"/>
      <x:c r="K159" s="25" t="str">
        <x:f>IF(A159="","",IF(COUNTIF($A$6:$A$205,A159)&gt;1,"INVALID - DUPLICATE ID",IF(AND(OR(EXACT(C159,"SOFTWARE PRODUCT"),EXACT(C159,"MARKETPLACE / INTERMEDIARY"),EXACT(C159,"CONSULTANCY / SERVICE"),EXACT(C159,"AUTHORITY / STANDARD"),EXACT(C159,"IN-HOUSE / DO NOTHING")),COUNTIFS(EVIDENCE_PACKET!$A$6:$A$205,D159,EVIDENCE_PACKET!$B$6:$B$205,A159,EVIDENCE_PACKET!$C$6:$C$205,"BUYER",EVIDENCE_PACKET!$Q$6:$Q$205,"VALID")=1,COUNTIFS(EVIDENCE_PACKET!$A$6:$A$205,E159,EVIDENCE_PACKET!$B$6:$B$205,A159,EVIDENCE_PACKET!$C$6:$C$205,"MATERIAL JOB",EVIDENCE_PACKET!$Q$6:$Q$205,"VALID")=1,COUNTIFS(EVIDENCE_PACKET!$A$6:$A$205,F159,EVIDENCE_PACKET!$B$6:$B$205,A159,EVIDENCE_PACKET!$C$6:$C$205,"BUYING STAGE",EVIDENCE_PACKET!$Q$6:$Q$205,"VALID")=1,COUNTIFS(EVIDENCE_PACKET!$A$6:$A$205,G159,EVIDENCE_PACKET!$B$6:$B$205,A159,EVIDENCE_PACKET!$C$6:$C$205,"IMPLEMENTATION",EVIDENCE_PACKET!$Q$6:$Q$205,"VALID")=1,COUNTIFS(EVIDENCE_PACKET!$A$6:$A$205,H159,EVIDENCE_PACKET!$B$6:$B$205,A159,EVIDENCE_PACKET!$C$6:$C$205,"SECURITY / PROCUREMENT",EVIDENCE_PACKET!$Q$6:$Q$205,"VALID")=1,COUNTIFS(EVIDENCE_PACKET!$A$6:$A$205,I159,EVIDENCE_PACKET!$B$6:$B$205,A159,EVIDENCE_PACKET!$C$6:$C$205,"SWITCHING / EXIT",EVIDENCE_PACKET!$Q$6:$Q$205,"VALID")=1,COUNTIF(D159:I159,D159)=1,COUNTIF(D159:I159,E159)=1,COUNTIF(D159:I159,F159)=1,COUNTIF(D159:I159,G159)=1,COUNTIF(D159:I159,H159)=1,COUNTIF(D159:I159,I159)=1,J159&lt;&gt;""),"VALID","INVALID - CONTROL / EVIDENCE")))</x:f>
      </x:c>
      <x:c r="L159" s="25" t="str">
        <x:f>IF(A159="","",IF(K159&lt;&gt;"VALID","BLOCKED",IF(AND(INDEX(EVIDENCE_PACKET!$F$6:$F$205,MATCH(D159,EVIDENCE_PACKET!$A$6:$A$205,0))="OBSERVED",INDEX(EVIDENCE_PACKET!$G$6:$G$205,MATCH(D159,EVIDENCE_PACKET!$A$6:$A$205,0))="CURRENT",INDEX(EVIDENCE_PACKET!$F$6:$F$205,MATCH(E159,EVIDENCE_PACKET!$A$6:$A$205,0))="OBSERVED",INDEX(EVIDENCE_PACKET!$G$6:$G$205,MATCH(E159,EVIDENCE_PACKET!$A$6:$A$205,0))="CURRENT",INDEX(EVIDENCE_PACKET!$F$6:$F$205,MATCH(F159,EVIDENCE_PACKET!$A$6:$A$205,0))="OBSERVED",INDEX(EVIDENCE_PACKET!$G$6:$G$205,MATCH(F159,EVIDENCE_PACKET!$A$6:$A$205,0))="CURRENT",INDEX(EVIDENCE_PACKET!$F$6:$F$205,MATCH(G159,EVIDENCE_PACKET!$A$6:$A$205,0))="OBSERVED",INDEX(EVIDENCE_PACKET!$G$6:$G$205,MATCH(G159,EVIDENCE_PACKET!$A$6:$A$205,0))="CURRENT",INDEX(EVIDENCE_PACKET!$F$6:$F$205,MATCH(H159,EVIDENCE_PACKET!$A$6:$A$205,0))="OBSERVED",INDEX(EVIDENCE_PACKET!$G$6:$G$205,MATCH(H159,EVIDENCE_PACKET!$A$6:$A$205,0))="CURRENT",INDEX(EVIDENCE_PACKET!$F$6:$F$205,MATCH(I159,EVIDENCE_PACKET!$A$6:$A$205,0))="OBSERVED",INDEX(EVIDENCE_PACKET!$G$6:$G$205,MATCH(I159,EVIDENCE_PACKET!$A$6:$A$205,0))="CURRENT"),"READY","UNRESOLVED")))</x:f>
      </x:c>
      <x:c r="M159" s="25" t="str">
        <x:f>IF(A159="","",IF(K159&lt;&gt;"VALID","BLOCKED",INDEX(EVIDENCE_PACKET!$H$6:$H$205,MATCH(D159,EVIDENCE_PACKET!$A$6:$A$205,0))))</x:f>
      </x:c>
      <x:c r="N159" s="25" t="str">
        <x:f>IF(A159="","",IF(K159&lt;&gt;"VALID","BLOCKED",INDEX(EVIDENCE_PACKET!$H$6:$H$205,MATCH(E159,EVIDENCE_PACKET!$A$6:$A$205,0))))</x:f>
      </x:c>
      <x:c r="O159" s="25" t="str">
        <x:f>IF(A159="","",IF(K159&lt;&gt;"VALID","BLOCKED",INDEX(EVIDENCE_PACKET!$H$6:$H$205,MATCH(F159,EVIDENCE_PACKET!$A$6:$A$205,0))))</x:f>
      </x:c>
      <x:c r="P159" s="25" t="str">
        <x:f>IF(A159="","",IF(K159&lt;&gt;"VALID","BLOCKED",INDEX(EVIDENCE_PACKET!$H$6:$H$205,MATCH(G159,EVIDENCE_PACKET!$A$6:$A$205,0))))</x:f>
      </x:c>
      <x:c r="Q159" s="25" t="str">
        <x:f>IF(A159="","",IF(K159&lt;&gt;"VALID","BLOCKED",INDEX(EVIDENCE_PACKET!$H$6:$H$205,MATCH(H159,EVIDENCE_PACKET!$A$6:$A$205,0))))</x:f>
      </x:c>
      <x:c r="R159" s="25" t="str">
        <x:f>IF(A159="","",IF(K159&lt;&gt;"VALID","BLOCKED",INDEX(EVIDENCE_PACKET!$H$6:$H$205,MATCH(I159,EVIDENCE_PACKET!$A$6:$A$205,0))))</x:f>
      </x:c>
      <x:c r="S159" s="25" t="str">
        <x:f>IF(A159="","",IF(K159&lt;&gt;"VALID","BLOCKED",IF(W159&lt;&gt;"SOFTWARE",W159,IF(L159&lt;&gt;"READY","UNRESOLVED",IF(X159="NO","EXCLUDE DIRECT",IF(X159="UNKNOWN","UNRESOLVED",IF(X159="ADJACENT","ADJACENT",IF(Y159="NO","EXCLUDE DIRECT",IF(Y159="UNKNOWN","UNRESOLVED",IF(Y159="MATCH","DIRECT COMPETITOR","CONDITIONAL DIRECT"))))))))))</x:f>
      </x:c>
      <x:c r="T159" s="25" t="str">
        <x:f>IF(A159="","",IF(OR(K159&lt;&gt;"VALID",S159="BLOCKED"),"BLOCKED",IF(AND(OR(S159="DIRECT COMPETITOR",S159="CONDITIONAL DIRECT"),COUNTIFS(CONFLICTS!$B$6:$B$205,A159,CONFLICTS!$H$6:$H$205,"YES",CONFLICTS!$I$6:$I$205,"OPEN",CONFLICTS!$R$6:$R$205,"VALID")&gt;0),"UNRESOLVED",IF(S159="UNRESOLVED","UNRESOLVED","READY"))))</x:f>
      </x:c>
      <x:c r="U159" s="25" t="str">
        <x:f>IF(A159="","",IF(S159="DIRECT COMPETITOR","Do not infer superiority, market share, win rate or customer outcomes.",IF(S159="CONDITIONAL DIRECT","Do not present replacement as like-for-like until partial/conflicting adoption dimensions are resolved.",IF(S159="ADJACENT","Do not promote feature/integration overlap into direct competition.",IF(S159="SUBSTITUTE / ALTERNATIVE","Do not force a service/internal route into a software-only matrix.",IF(S159="INTERMEDIARY / DISCOVERY","Do not infer product substitutability from visibility.","Do not promote authority/reference material into the commercial set."))))))</x:f>
      </x:c>
      <x:c r="V159" s="25" t="str">
        <x:f>IF(A159="","","Reopen when buyer, job, stage, implementation, security/procurement, switching, pricing/contract or sales evidence changes materially.")</x:f>
      </x:c>
      <x:c r="W159" s="25" t="str">
        <x:f>IF(A159="","",IF(C159="SOFTWARE PRODUCT","SOFTWARE",IF(C159="MARKETPLACE / INTERMEDIARY","INTERMEDIARY / DISCOVERY",IF(C159="AUTHORITY / STANDARD","AUTHORITY / REFERENCE","SUBSTITUTE / ALTERNATIVE"))))</x:f>
      </x:c>
      <x:c r="X159" s="25" t="str">
        <x:f>IF(A159="","",IF(OR(M159="NO",N159="NO",O159="NO"),"NO",IF(OR(M159="UNKNOWN",N159="UNKNOWN",O159="UNKNOWN"),"UNKNOWN",IF(AND(M159="MATCH",N159="MATCH",O159="MATCH"),"CORE MATCH","ADJACENT"))))</x:f>
      </x:c>
      <x:c r="Y159" s="25" t="str">
        <x:f>IF(A159="","",IF(OR(P159="NO",Q159="NO",R159="NO"),"NO",IF(OR(P159="UNKNOWN",Q159="UNKNOWN",R159="UNKNOWN"),"UNKNOWN",IF(AND(P159="MATCH",Q159="MATCH",R159="MATCH"),"MATCH","PARTIAL"))))</x:f>
      </x:c>
    </x:row>
    <x:row r="160">
      <x:c r="A160" s="21"/>
      <x:c r="B160" s="21"/>
      <x:c r="C160" s="21"/>
      <x:c r="D160" s="21"/>
      <x:c r="E160" s="21"/>
      <x:c r="F160" s="21"/>
      <x:c r="G160" s="21"/>
      <x:c r="H160" s="21"/>
      <x:c r="I160" s="21"/>
      <x:c r="J160" s="21"/>
      <x:c r="K160" s="25" t="str">
        <x:f>IF(A160="","",IF(COUNTIF($A$6:$A$205,A160)&gt;1,"INVALID - DUPLICATE ID",IF(AND(OR(EXACT(C160,"SOFTWARE PRODUCT"),EXACT(C160,"MARKETPLACE / INTERMEDIARY"),EXACT(C160,"CONSULTANCY / SERVICE"),EXACT(C160,"AUTHORITY / STANDARD"),EXACT(C160,"IN-HOUSE / DO NOTHING")),COUNTIFS(EVIDENCE_PACKET!$A$6:$A$205,D160,EVIDENCE_PACKET!$B$6:$B$205,A160,EVIDENCE_PACKET!$C$6:$C$205,"BUYER",EVIDENCE_PACKET!$Q$6:$Q$205,"VALID")=1,COUNTIFS(EVIDENCE_PACKET!$A$6:$A$205,E160,EVIDENCE_PACKET!$B$6:$B$205,A160,EVIDENCE_PACKET!$C$6:$C$205,"MATERIAL JOB",EVIDENCE_PACKET!$Q$6:$Q$205,"VALID")=1,COUNTIFS(EVIDENCE_PACKET!$A$6:$A$205,F160,EVIDENCE_PACKET!$B$6:$B$205,A160,EVIDENCE_PACKET!$C$6:$C$205,"BUYING STAGE",EVIDENCE_PACKET!$Q$6:$Q$205,"VALID")=1,COUNTIFS(EVIDENCE_PACKET!$A$6:$A$205,G160,EVIDENCE_PACKET!$B$6:$B$205,A160,EVIDENCE_PACKET!$C$6:$C$205,"IMPLEMENTATION",EVIDENCE_PACKET!$Q$6:$Q$205,"VALID")=1,COUNTIFS(EVIDENCE_PACKET!$A$6:$A$205,H160,EVIDENCE_PACKET!$B$6:$B$205,A160,EVIDENCE_PACKET!$C$6:$C$205,"SECURITY / PROCUREMENT",EVIDENCE_PACKET!$Q$6:$Q$205,"VALID")=1,COUNTIFS(EVIDENCE_PACKET!$A$6:$A$205,I160,EVIDENCE_PACKET!$B$6:$B$205,A160,EVIDENCE_PACKET!$C$6:$C$205,"SWITCHING / EXIT",EVIDENCE_PACKET!$Q$6:$Q$205,"VALID")=1,COUNTIF(D160:I160,D160)=1,COUNTIF(D160:I160,E160)=1,COUNTIF(D160:I160,F160)=1,COUNTIF(D160:I160,G160)=1,COUNTIF(D160:I160,H160)=1,COUNTIF(D160:I160,I160)=1,J160&lt;&gt;""),"VALID","INVALID - CONTROL / EVIDENCE")))</x:f>
      </x:c>
      <x:c r="L160" s="25" t="str">
        <x:f>IF(A160="","",IF(K160&lt;&gt;"VALID","BLOCKED",IF(AND(INDEX(EVIDENCE_PACKET!$F$6:$F$205,MATCH(D160,EVIDENCE_PACKET!$A$6:$A$205,0))="OBSERVED",INDEX(EVIDENCE_PACKET!$G$6:$G$205,MATCH(D160,EVIDENCE_PACKET!$A$6:$A$205,0))="CURRENT",INDEX(EVIDENCE_PACKET!$F$6:$F$205,MATCH(E160,EVIDENCE_PACKET!$A$6:$A$205,0))="OBSERVED",INDEX(EVIDENCE_PACKET!$G$6:$G$205,MATCH(E160,EVIDENCE_PACKET!$A$6:$A$205,0))="CURRENT",INDEX(EVIDENCE_PACKET!$F$6:$F$205,MATCH(F160,EVIDENCE_PACKET!$A$6:$A$205,0))="OBSERVED",INDEX(EVIDENCE_PACKET!$G$6:$G$205,MATCH(F160,EVIDENCE_PACKET!$A$6:$A$205,0))="CURRENT",INDEX(EVIDENCE_PACKET!$F$6:$F$205,MATCH(G160,EVIDENCE_PACKET!$A$6:$A$205,0))="OBSERVED",INDEX(EVIDENCE_PACKET!$G$6:$G$205,MATCH(G160,EVIDENCE_PACKET!$A$6:$A$205,0))="CURRENT",INDEX(EVIDENCE_PACKET!$F$6:$F$205,MATCH(H160,EVIDENCE_PACKET!$A$6:$A$205,0))="OBSERVED",INDEX(EVIDENCE_PACKET!$G$6:$G$205,MATCH(H160,EVIDENCE_PACKET!$A$6:$A$205,0))="CURRENT",INDEX(EVIDENCE_PACKET!$F$6:$F$205,MATCH(I160,EVIDENCE_PACKET!$A$6:$A$205,0))="OBSERVED",INDEX(EVIDENCE_PACKET!$G$6:$G$205,MATCH(I160,EVIDENCE_PACKET!$A$6:$A$205,0))="CURRENT"),"READY","UNRESOLVED")))</x:f>
      </x:c>
      <x:c r="M160" s="25" t="str">
        <x:f>IF(A160="","",IF(K160&lt;&gt;"VALID","BLOCKED",INDEX(EVIDENCE_PACKET!$H$6:$H$205,MATCH(D160,EVIDENCE_PACKET!$A$6:$A$205,0))))</x:f>
      </x:c>
      <x:c r="N160" s="25" t="str">
        <x:f>IF(A160="","",IF(K160&lt;&gt;"VALID","BLOCKED",INDEX(EVIDENCE_PACKET!$H$6:$H$205,MATCH(E160,EVIDENCE_PACKET!$A$6:$A$205,0))))</x:f>
      </x:c>
      <x:c r="O160" s="25" t="str">
        <x:f>IF(A160="","",IF(K160&lt;&gt;"VALID","BLOCKED",INDEX(EVIDENCE_PACKET!$H$6:$H$205,MATCH(F160,EVIDENCE_PACKET!$A$6:$A$205,0))))</x:f>
      </x:c>
      <x:c r="P160" s="25" t="str">
        <x:f>IF(A160="","",IF(K160&lt;&gt;"VALID","BLOCKED",INDEX(EVIDENCE_PACKET!$H$6:$H$205,MATCH(G160,EVIDENCE_PACKET!$A$6:$A$205,0))))</x:f>
      </x:c>
      <x:c r="Q160" s="25" t="str">
        <x:f>IF(A160="","",IF(K160&lt;&gt;"VALID","BLOCKED",INDEX(EVIDENCE_PACKET!$H$6:$H$205,MATCH(H160,EVIDENCE_PACKET!$A$6:$A$205,0))))</x:f>
      </x:c>
      <x:c r="R160" s="25" t="str">
        <x:f>IF(A160="","",IF(K160&lt;&gt;"VALID","BLOCKED",INDEX(EVIDENCE_PACKET!$H$6:$H$205,MATCH(I160,EVIDENCE_PACKET!$A$6:$A$205,0))))</x:f>
      </x:c>
      <x:c r="S160" s="25" t="str">
        <x:f>IF(A160="","",IF(K160&lt;&gt;"VALID","BLOCKED",IF(W160&lt;&gt;"SOFTWARE",W160,IF(L160&lt;&gt;"READY","UNRESOLVED",IF(X160="NO","EXCLUDE DIRECT",IF(X160="UNKNOWN","UNRESOLVED",IF(X160="ADJACENT","ADJACENT",IF(Y160="NO","EXCLUDE DIRECT",IF(Y160="UNKNOWN","UNRESOLVED",IF(Y160="MATCH","DIRECT COMPETITOR","CONDITIONAL DIRECT"))))))))))</x:f>
      </x:c>
      <x:c r="T160" s="25" t="str">
        <x:f>IF(A160="","",IF(OR(K160&lt;&gt;"VALID",S160="BLOCKED"),"BLOCKED",IF(AND(OR(S160="DIRECT COMPETITOR",S160="CONDITIONAL DIRECT"),COUNTIFS(CONFLICTS!$B$6:$B$205,A160,CONFLICTS!$H$6:$H$205,"YES",CONFLICTS!$I$6:$I$205,"OPEN",CONFLICTS!$R$6:$R$205,"VALID")&gt;0),"UNRESOLVED",IF(S160="UNRESOLVED","UNRESOLVED","READY"))))</x:f>
      </x:c>
      <x:c r="U160" s="25" t="str">
        <x:f>IF(A160="","",IF(S160="DIRECT COMPETITOR","Do not infer superiority, market share, win rate or customer outcomes.",IF(S160="CONDITIONAL DIRECT","Do not present replacement as like-for-like until partial/conflicting adoption dimensions are resolved.",IF(S160="ADJACENT","Do not promote feature/integration overlap into direct competition.",IF(S160="SUBSTITUTE / ALTERNATIVE","Do not force a service/internal route into a software-only matrix.",IF(S160="INTERMEDIARY / DISCOVERY","Do not infer product substitutability from visibility.","Do not promote authority/reference material into the commercial set."))))))</x:f>
      </x:c>
      <x:c r="V160" s="25" t="str">
        <x:f>IF(A160="","","Reopen when buyer, job, stage, implementation, security/procurement, switching, pricing/contract or sales evidence changes materially.")</x:f>
      </x:c>
      <x:c r="W160" s="25" t="str">
        <x:f>IF(A160="","",IF(C160="SOFTWARE PRODUCT","SOFTWARE",IF(C160="MARKETPLACE / INTERMEDIARY","INTERMEDIARY / DISCOVERY",IF(C160="AUTHORITY / STANDARD","AUTHORITY / REFERENCE","SUBSTITUTE / ALTERNATIVE"))))</x:f>
      </x:c>
      <x:c r="X160" s="25" t="str">
        <x:f>IF(A160="","",IF(OR(M160="NO",N160="NO",O160="NO"),"NO",IF(OR(M160="UNKNOWN",N160="UNKNOWN",O160="UNKNOWN"),"UNKNOWN",IF(AND(M160="MATCH",N160="MATCH",O160="MATCH"),"CORE MATCH","ADJACENT"))))</x:f>
      </x:c>
      <x:c r="Y160" s="25" t="str">
        <x:f>IF(A160="","",IF(OR(P160="NO",Q160="NO",R160="NO"),"NO",IF(OR(P160="UNKNOWN",Q160="UNKNOWN",R160="UNKNOWN"),"UNKNOWN",IF(AND(P160="MATCH",Q160="MATCH",R160="MATCH"),"MATCH","PARTIAL"))))</x:f>
      </x:c>
    </x:row>
    <x:row r="161">
      <x:c r="A161" s="21"/>
      <x:c r="B161" s="21"/>
      <x:c r="C161" s="21"/>
      <x:c r="D161" s="21"/>
      <x:c r="E161" s="21"/>
      <x:c r="F161" s="21"/>
      <x:c r="G161" s="21"/>
      <x:c r="H161" s="21"/>
      <x:c r="I161" s="21"/>
      <x:c r="J161" s="21"/>
      <x:c r="K161" s="25" t="str">
        <x:f>IF(A161="","",IF(COUNTIF($A$6:$A$205,A161)&gt;1,"INVALID - DUPLICATE ID",IF(AND(OR(EXACT(C161,"SOFTWARE PRODUCT"),EXACT(C161,"MARKETPLACE / INTERMEDIARY"),EXACT(C161,"CONSULTANCY / SERVICE"),EXACT(C161,"AUTHORITY / STANDARD"),EXACT(C161,"IN-HOUSE / DO NOTHING")),COUNTIFS(EVIDENCE_PACKET!$A$6:$A$205,D161,EVIDENCE_PACKET!$B$6:$B$205,A161,EVIDENCE_PACKET!$C$6:$C$205,"BUYER",EVIDENCE_PACKET!$Q$6:$Q$205,"VALID")=1,COUNTIFS(EVIDENCE_PACKET!$A$6:$A$205,E161,EVIDENCE_PACKET!$B$6:$B$205,A161,EVIDENCE_PACKET!$C$6:$C$205,"MATERIAL JOB",EVIDENCE_PACKET!$Q$6:$Q$205,"VALID")=1,COUNTIFS(EVIDENCE_PACKET!$A$6:$A$205,F161,EVIDENCE_PACKET!$B$6:$B$205,A161,EVIDENCE_PACKET!$C$6:$C$205,"BUYING STAGE",EVIDENCE_PACKET!$Q$6:$Q$205,"VALID")=1,COUNTIFS(EVIDENCE_PACKET!$A$6:$A$205,G161,EVIDENCE_PACKET!$B$6:$B$205,A161,EVIDENCE_PACKET!$C$6:$C$205,"IMPLEMENTATION",EVIDENCE_PACKET!$Q$6:$Q$205,"VALID")=1,COUNTIFS(EVIDENCE_PACKET!$A$6:$A$205,H161,EVIDENCE_PACKET!$B$6:$B$205,A161,EVIDENCE_PACKET!$C$6:$C$205,"SECURITY / PROCUREMENT",EVIDENCE_PACKET!$Q$6:$Q$205,"VALID")=1,COUNTIFS(EVIDENCE_PACKET!$A$6:$A$205,I161,EVIDENCE_PACKET!$B$6:$B$205,A161,EVIDENCE_PACKET!$C$6:$C$205,"SWITCHING / EXIT",EVIDENCE_PACKET!$Q$6:$Q$205,"VALID")=1,COUNTIF(D161:I161,D161)=1,COUNTIF(D161:I161,E161)=1,COUNTIF(D161:I161,F161)=1,COUNTIF(D161:I161,G161)=1,COUNTIF(D161:I161,H161)=1,COUNTIF(D161:I161,I161)=1,J161&lt;&gt;""),"VALID","INVALID - CONTROL / EVIDENCE")))</x:f>
      </x:c>
      <x:c r="L161" s="25" t="str">
        <x:f>IF(A161="","",IF(K161&lt;&gt;"VALID","BLOCKED",IF(AND(INDEX(EVIDENCE_PACKET!$F$6:$F$205,MATCH(D161,EVIDENCE_PACKET!$A$6:$A$205,0))="OBSERVED",INDEX(EVIDENCE_PACKET!$G$6:$G$205,MATCH(D161,EVIDENCE_PACKET!$A$6:$A$205,0))="CURRENT",INDEX(EVIDENCE_PACKET!$F$6:$F$205,MATCH(E161,EVIDENCE_PACKET!$A$6:$A$205,0))="OBSERVED",INDEX(EVIDENCE_PACKET!$G$6:$G$205,MATCH(E161,EVIDENCE_PACKET!$A$6:$A$205,0))="CURRENT",INDEX(EVIDENCE_PACKET!$F$6:$F$205,MATCH(F161,EVIDENCE_PACKET!$A$6:$A$205,0))="OBSERVED",INDEX(EVIDENCE_PACKET!$G$6:$G$205,MATCH(F161,EVIDENCE_PACKET!$A$6:$A$205,0))="CURRENT",INDEX(EVIDENCE_PACKET!$F$6:$F$205,MATCH(G161,EVIDENCE_PACKET!$A$6:$A$205,0))="OBSERVED",INDEX(EVIDENCE_PACKET!$G$6:$G$205,MATCH(G161,EVIDENCE_PACKET!$A$6:$A$205,0))="CURRENT",INDEX(EVIDENCE_PACKET!$F$6:$F$205,MATCH(H161,EVIDENCE_PACKET!$A$6:$A$205,0))="OBSERVED",INDEX(EVIDENCE_PACKET!$G$6:$G$205,MATCH(H161,EVIDENCE_PACKET!$A$6:$A$205,0))="CURRENT",INDEX(EVIDENCE_PACKET!$F$6:$F$205,MATCH(I161,EVIDENCE_PACKET!$A$6:$A$205,0))="OBSERVED",INDEX(EVIDENCE_PACKET!$G$6:$G$205,MATCH(I161,EVIDENCE_PACKET!$A$6:$A$205,0))="CURRENT"),"READY","UNRESOLVED")))</x:f>
      </x:c>
      <x:c r="M161" s="25" t="str">
        <x:f>IF(A161="","",IF(K161&lt;&gt;"VALID","BLOCKED",INDEX(EVIDENCE_PACKET!$H$6:$H$205,MATCH(D161,EVIDENCE_PACKET!$A$6:$A$205,0))))</x:f>
      </x:c>
      <x:c r="N161" s="25" t="str">
        <x:f>IF(A161="","",IF(K161&lt;&gt;"VALID","BLOCKED",INDEX(EVIDENCE_PACKET!$H$6:$H$205,MATCH(E161,EVIDENCE_PACKET!$A$6:$A$205,0))))</x:f>
      </x:c>
      <x:c r="O161" s="25" t="str">
        <x:f>IF(A161="","",IF(K161&lt;&gt;"VALID","BLOCKED",INDEX(EVIDENCE_PACKET!$H$6:$H$205,MATCH(F161,EVIDENCE_PACKET!$A$6:$A$205,0))))</x:f>
      </x:c>
      <x:c r="P161" s="25" t="str">
        <x:f>IF(A161="","",IF(K161&lt;&gt;"VALID","BLOCKED",INDEX(EVIDENCE_PACKET!$H$6:$H$205,MATCH(G161,EVIDENCE_PACKET!$A$6:$A$205,0))))</x:f>
      </x:c>
      <x:c r="Q161" s="25" t="str">
        <x:f>IF(A161="","",IF(K161&lt;&gt;"VALID","BLOCKED",INDEX(EVIDENCE_PACKET!$H$6:$H$205,MATCH(H161,EVIDENCE_PACKET!$A$6:$A$205,0))))</x:f>
      </x:c>
      <x:c r="R161" s="25" t="str">
        <x:f>IF(A161="","",IF(K161&lt;&gt;"VALID","BLOCKED",INDEX(EVIDENCE_PACKET!$H$6:$H$205,MATCH(I161,EVIDENCE_PACKET!$A$6:$A$205,0))))</x:f>
      </x:c>
      <x:c r="S161" s="25" t="str">
        <x:f>IF(A161="","",IF(K161&lt;&gt;"VALID","BLOCKED",IF(W161&lt;&gt;"SOFTWARE",W161,IF(L161&lt;&gt;"READY","UNRESOLVED",IF(X161="NO","EXCLUDE DIRECT",IF(X161="UNKNOWN","UNRESOLVED",IF(X161="ADJACENT","ADJACENT",IF(Y161="NO","EXCLUDE DIRECT",IF(Y161="UNKNOWN","UNRESOLVED",IF(Y161="MATCH","DIRECT COMPETITOR","CONDITIONAL DIRECT"))))))))))</x:f>
      </x:c>
      <x:c r="T161" s="25" t="str">
        <x:f>IF(A161="","",IF(OR(K161&lt;&gt;"VALID",S161="BLOCKED"),"BLOCKED",IF(AND(OR(S161="DIRECT COMPETITOR",S161="CONDITIONAL DIRECT"),COUNTIFS(CONFLICTS!$B$6:$B$205,A161,CONFLICTS!$H$6:$H$205,"YES",CONFLICTS!$I$6:$I$205,"OPEN",CONFLICTS!$R$6:$R$205,"VALID")&gt;0),"UNRESOLVED",IF(S161="UNRESOLVED","UNRESOLVED","READY"))))</x:f>
      </x:c>
      <x:c r="U161" s="25" t="str">
        <x:f>IF(A161="","",IF(S161="DIRECT COMPETITOR","Do not infer superiority, market share, win rate or customer outcomes.",IF(S161="CONDITIONAL DIRECT","Do not present replacement as like-for-like until partial/conflicting adoption dimensions are resolved.",IF(S161="ADJACENT","Do not promote feature/integration overlap into direct competition.",IF(S161="SUBSTITUTE / ALTERNATIVE","Do not force a service/internal route into a software-only matrix.",IF(S161="INTERMEDIARY / DISCOVERY","Do not infer product substitutability from visibility.","Do not promote authority/reference material into the commercial set."))))))</x:f>
      </x:c>
      <x:c r="V161" s="25" t="str">
        <x:f>IF(A161="","","Reopen when buyer, job, stage, implementation, security/procurement, switching, pricing/contract or sales evidence changes materially.")</x:f>
      </x:c>
      <x:c r="W161" s="25" t="str">
        <x:f>IF(A161="","",IF(C161="SOFTWARE PRODUCT","SOFTWARE",IF(C161="MARKETPLACE / INTERMEDIARY","INTERMEDIARY / DISCOVERY",IF(C161="AUTHORITY / STANDARD","AUTHORITY / REFERENCE","SUBSTITUTE / ALTERNATIVE"))))</x:f>
      </x:c>
      <x:c r="X161" s="25" t="str">
        <x:f>IF(A161="","",IF(OR(M161="NO",N161="NO",O161="NO"),"NO",IF(OR(M161="UNKNOWN",N161="UNKNOWN",O161="UNKNOWN"),"UNKNOWN",IF(AND(M161="MATCH",N161="MATCH",O161="MATCH"),"CORE MATCH","ADJACENT"))))</x:f>
      </x:c>
      <x:c r="Y161" s="25" t="str">
        <x:f>IF(A161="","",IF(OR(P161="NO",Q161="NO",R161="NO"),"NO",IF(OR(P161="UNKNOWN",Q161="UNKNOWN",R161="UNKNOWN"),"UNKNOWN",IF(AND(P161="MATCH",Q161="MATCH",R161="MATCH"),"MATCH","PARTIAL"))))</x:f>
      </x:c>
    </x:row>
    <x:row r="162">
      <x:c r="A162" s="21"/>
      <x:c r="B162" s="21"/>
      <x:c r="C162" s="21"/>
      <x:c r="D162" s="21"/>
      <x:c r="E162" s="21"/>
      <x:c r="F162" s="21"/>
      <x:c r="G162" s="21"/>
      <x:c r="H162" s="21"/>
      <x:c r="I162" s="21"/>
      <x:c r="J162" s="21"/>
      <x:c r="K162" s="25" t="str">
        <x:f>IF(A162="","",IF(COUNTIF($A$6:$A$205,A162)&gt;1,"INVALID - DUPLICATE ID",IF(AND(OR(EXACT(C162,"SOFTWARE PRODUCT"),EXACT(C162,"MARKETPLACE / INTERMEDIARY"),EXACT(C162,"CONSULTANCY / SERVICE"),EXACT(C162,"AUTHORITY / STANDARD"),EXACT(C162,"IN-HOUSE / DO NOTHING")),COUNTIFS(EVIDENCE_PACKET!$A$6:$A$205,D162,EVIDENCE_PACKET!$B$6:$B$205,A162,EVIDENCE_PACKET!$C$6:$C$205,"BUYER",EVIDENCE_PACKET!$Q$6:$Q$205,"VALID")=1,COUNTIFS(EVIDENCE_PACKET!$A$6:$A$205,E162,EVIDENCE_PACKET!$B$6:$B$205,A162,EVIDENCE_PACKET!$C$6:$C$205,"MATERIAL JOB",EVIDENCE_PACKET!$Q$6:$Q$205,"VALID")=1,COUNTIFS(EVIDENCE_PACKET!$A$6:$A$205,F162,EVIDENCE_PACKET!$B$6:$B$205,A162,EVIDENCE_PACKET!$C$6:$C$205,"BUYING STAGE",EVIDENCE_PACKET!$Q$6:$Q$205,"VALID")=1,COUNTIFS(EVIDENCE_PACKET!$A$6:$A$205,G162,EVIDENCE_PACKET!$B$6:$B$205,A162,EVIDENCE_PACKET!$C$6:$C$205,"IMPLEMENTATION",EVIDENCE_PACKET!$Q$6:$Q$205,"VALID")=1,COUNTIFS(EVIDENCE_PACKET!$A$6:$A$205,H162,EVIDENCE_PACKET!$B$6:$B$205,A162,EVIDENCE_PACKET!$C$6:$C$205,"SECURITY / PROCUREMENT",EVIDENCE_PACKET!$Q$6:$Q$205,"VALID")=1,COUNTIFS(EVIDENCE_PACKET!$A$6:$A$205,I162,EVIDENCE_PACKET!$B$6:$B$205,A162,EVIDENCE_PACKET!$C$6:$C$205,"SWITCHING / EXIT",EVIDENCE_PACKET!$Q$6:$Q$205,"VALID")=1,COUNTIF(D162:I162,D162)=1,COUNTIF(D162:I162,E162)=1,COUNTIF(D162:I162,F162)=1,COUNTIF(D162:I162,G162)=1,COUNTIF(D162:I162,H162)=1,COUNTIF(D162:I162,I162)=1,J162&lt;&gt;""),"VALID","INVALID - CONTROL / EVIDENCE")))</x:f>
      </x:c>
      <x:c r="L162" s="25" t="str">
        <x:f>IF(A162="","",IF(K162&lt;&gt;"VALID","BLOCKED",IF(AND(INDEX(EVIDENCE_PACKET!$F$6:$F$205,MATCH(D162,EVIDENCE_PACKET!$A$6:$A$205,0))="OBSERVED",INDEX(EVIDENCE_PACKET!$G$6:$G$205,MATCH(D162,EVIDENCE_PACKET!$A$6:$A$205,0))="CURRENT",INDEX(EVIDENCE_PACKET!$F$6:$F$205,MATCH(E162,EVIDENCE_PACKET!$A$6:$A$205,0))="OBSERVED",INDEX(EVIDENCE_PACKET!$G$6:$G$205,MATCH(E162,EVIDENCE_PACKET!$A$6:$A$205,0))="CURRENT",INDEX(EVIDENCE_PACKET!$F$6:$F$205,MATCH(F162,EVIDENCE_PACKET!$A$6:$A$205,0))="OBSERVED",INDEX(EVIDENCE_PACKET!$G$6:$G$205,MATCH(F162,EVIDENCE_PACKET!$A$6:$A$205,0))="CURRENT",INDEX(EVIDENCE_PACKET!$F$6:$F$205,MATCH(G162,EVIDENCE_PACKET!$A$6:$A$205,0))="OBSERVED",INDEX(EVIDENCE_PACKET!$G$6:$G$205,MATCH(G162,EVIDENCE_PACKET!$A$6:$A$205,0))="CURRENT",INDEX(EVIDENCE_PACKET!$F$6:$F$205,MATCH(H162,EVIDENCE_PACKET!$A$6:$A$205,0))="OBSERVED",INDEX(EVIDENCE_PACKET!$G$6:$G$205,MATCH(H162,EVIDENCE_PACKET!$A$6:$A$205,0))="CURRENT",INDEX(EVIDENCE_PACKET!$F$6:$F$205,MATCH(I162,EVIDENCE_PACKET!$A$6:$A$205,0))="OBSERVED",INDEX(EVIDENCE_PACKET!$G$6:$G$205,MATCH(I162,EVIDENCE_PACKET!$A$6:$A$205,0))="CURRENT"),"READY","UNRESOLVED")))</x:f>
      </x:c>
      <x:c r="M162" s="25" t="str">
        <x:f>IF(A162="","",IF(K162&lt;&gt;"VALID","BLOCKED",INDEX(EVIDENCE_PACKET!$H$6:$H$205,MATCH(D162,EVIDENCE_PACKET!$A$6:$A$205,0))))</x:f>
      </x:c>
      <x:c r="N162" s="25" t="str">
        <x:f>IF(A162="","",IF(K162&lt;&gt;"VALID","BLOCKED",INDEX(EVIDENCE_PACKET!$H$6:$H$205,MATCH(E162,EVIDENCE_PACKET!$A$6:$A$205,0))))</x:f>
      </x:c>
      <x:c r="O162" s="25" t="str">
        <x:f>IF(A162="","",IF(K162&lt;&gt;"VALID","BLOCKED",INDEX(EVIDENCE_PACKET!$H$6:$H$205,MATCH(F162,EVIDENCE_PACKET!$A$6:$A$205,0))))</x:f>
      </x:c>
      <x:c r="P162" s="25" t="str">
        <x:f>IF(A162="","",IF(K162&lt;&gt;"VALID","BLOCKED",INDEX(EVIDENCE_PACKET!$H$6:$H$205,MATCH(G162,EVIDENCE_PACKET!$A$6:$A$205,0))))</x:f>
      </x:c>
      <x:c r="Q162" s="25" t="str">
        <x:f>IF(A162="","",IF(K162&lt;&gt;"VALID","BLOCKED",INDEX(EVIDENCE_PACKET!$H$6:$H$205,MATCH(H162,EVIDENCE_PACKET!$A$6:$A$205,0))))</x:f>
      </x:c>
      <x:c r="R162" s="25" t="str">
        <x:f>IF(A162="","",IF(K162&lt;&gt;"VALID","BLOCKED",INDEX(EVIDENCE_PACKET!$H$6:$H$205,MATCH(I162,EVIDENCE_PACKET!$A$6:$A$205,0))))</x:f>
      </x:c>
      <x:c r="S162" s="25" t="str">
        <x:f>IF(A162="","",IF(K162&lt;&gt;"VALID","BLOCKED",IF(W162&lt;&gt;"SOFTWARE",W162,IF(L162&lt;&gt;"READY","UNRESOLVED",IF(X162="NO","EXCLUDE DIRECT",IF(X162="UNKNOWN","UNRESOLVED",IF(X162="ADJACENT","ADJACENT",IF(Y162="NO","EXCLUDE DIRECT",IF(Y162="UNKNOWN","UNRESOLVED",IF(Y162="MATCH","DIRECT COMPETITOR","CONDITIONAL DIRECT"))))))))))</x:f>
      </x:c>
      <x:c r="T162" s="25" t="str">
        <x:f>IF(A162="","",IF(OR(K162&lt;&gt;"VALID",S162="BLOCKED"),"BLOCKED",IF(AND(OR(S162="DIRECT COMPETITOR",S162="CONDITIONAL DIRECT"),COUNTIFS(CONFLICTS!$B$6:$B$205,A162,CONFLICTS!$H$6:$H$205,"YES",CONFLICTS!$I$6:$I$205,"OPEN",CONFLICTS!$R$6:$R$205,"VALID")&gt;0),"UNRESOLVED",IF(S162="UNRESOLVED","UNRESOLVED","READY"))))</x:f>
      </x:c>
      <x:c r="U162" s="25" t="str">
        <x:f>IF(A162="","",IF(S162="DIRECT COMPETITOR","Do not infer superiority, market share, win rate or customer outcomes.",IF(S162="CONDITIONAL DIRECT","Do not present replacement as like-for-like until partial/conflicting adoption dimensions are resolved.",IF(S162="ADJACENT","Do not promote feature/integration overlap into direct competition.",IF(S162="SUBSTITUTE / ALTERNATIVE","Do not force a service/internal route into a software-only matrix.",IF(S162="INTERMEDIARY / DISCOVERY","Do not infer product substitutability from visibility.","Do not promote authority/reference material into the commercial set."))))))</x:f>
      </x:c>
      <x:c r="V162" s="25" t="str">
        <x:f>IF(A162="","","Reopen when buyer, job, stage, implementation, security/procurement, switching, pricing/contract or sales evidence changes materially.")</x:f>
      </x:c>
      <x:c r="W162" s="25" t="str">
        <x:f>IF(A162="","",IF(C162="SOFTWARE PRODUCT","SOFTWARE",IF(C162="MARKETPLACE / INTERMEDIARY","INTERMEDIARY / DISCOVERY",IF(C162="AUTHORITY / STANDARD","AUTHORITY / REFERENCE","SUBSTITUTE / ALTERNATIVE"))))</x:f>
      </x:c>
      <x:c r="X162" s="25" t="str">
        <x:f>IF(A162="","",IF(OR(M162="NO",N162="NO",O162="NO"),"NO",IF(OR(M162="UNKNOWN",N162="UNKNOWN",O162="UNKNOWN"),"UNKNOWN",IF(AND(M162="MATCH",N162="MATCH",O162="MATCH"),"CORE MATCH","ADJACENT"))))</x:f>
      </x:c>
      <x:c r="Y162" s="25" t="str">
        <x:f>IF(A162="","",IF(OR(P162="NO",Q162="NO",R162="NO"),"NO",IF(OR(P162="UNKNOWN",Q162="UNKNOWN",R162="UNKNOWN"),"UNKNOWN",IF(AND(P162="MATCH",Q162="MATCH",R162="MATCH"),"MATCH","PARTIAL"))))</x:f>
      </x:c>
    </x:row>
    <x:row r="163">
      <x:c r="A163" s="21"/>
      <x:c r="B163" s="21"/>
      <x:c r="C163" s="21"/>
      <x:c r="D163" s="21"/>
      <x:c r="E163" s="21"/>
      <x:c r="F163" s="21"/>
      <x:c r="G163" s="21"/>
      <x:c r="H163" s="21"/>
      <x:c r="I163" s="21"/>
      <x:c r="J163" s="21"/>
      <x:c r="K163" s="25" t="str">
        <x:f>IF(A163="","",IF(COUNTIF($A$6:$A$205,A163)&gt;1,"INVALID - DUPLICATE ID",IF(AND(OR(EXACT(C163,"SOFTWARE PRODUCT"),EXACT(C163,"MARKETPLACE / INTERMEDIARY"),EXACT(C163,"CONSULTANCY / SERVICE"),EXACT(C163,"AUTHORITY / STANDARD"),EXACT(C163,"IN-HOUSE / DO NOTHING")),COUNTIFS(EVIDENCE_PACKET!$A$6:$A$205,D163,EVIDENCE_PACKET!$B$6:$B$205,A163,EVIDENCE_PACKET!$C$6:$C$205,"BUYER",EVIDENCE_PACKET!$Q$6:$Q$205,"VALID")=1,COUNTIFS(EVIDENCE_PACKET!$A$6:$A$205,E163,EVIDENCE_PACKET!$B$6:$B$205,A163,EVIDENCE_PACKET!$C$6:$C$205,"MATERIAL JOB",EVIDENCE_PACKET!$Q$6:$Q$205,"VALID")=1,COUNTIFS(EVIDENCE_PACKET!$A$6:$A$205,F163,EVIDENCE_PACKET!$B$6:$B$205,A163,EVIDENCE_PACKET!$C$6:$C$205,"BUYING STAGE",EVIDENCE_PACKET!$Q$6:$Q$205,"VALID")=1,COUNTIFS(EVIDENCE_PACKET!$A$6:$A$205,G163,EVIDENCE_PACKET!$B$6:$B$205,A163,EVIDENCE_PACKET!$C$6:$C$205,"IMPLEMENTATION",EVIDENCE_PACKET!$Q$6:$Q$205,"VALID")=1,COUNTIFS(EVIDENCE_PACKET!$A$6:$A$205,H163,EVIDENCE_PACKET!$B$6:$B$205,A163,EVIDENCE_PACKET!$C$6:$C$205,"SECURITY / PROCUREMENT",EVIDENCE_PACKET!$Q$6:$Q$205,"VALID")=1,COUNTIFS(EVIDENCE_PACKET!$A$6:$A$205,I163,EVIDENCE_PACKET!$B$6:$B$205,A163,EVIDENCE_PACKET!$C$6:$C$205,"SWITCHING / EXIT",EVIDENCE_PACKET!$Q$6:$Q$205,"VALID")=1,COUNTIF(D163:I163,D163)=1,COUNTIF(D163:I163,E163)=1,COUNTIF(D163:I163,F163)=1,COUNTIF(D163:I163,G163)=1,COUNTIF(D163:I163,H163)=1,COUNTIF(D163:I163,I163)=1,J163&lt;&gt;""),"VALID","INVALID - CONTROL / EVIDENCE")))</x:f>
      </x:c>
      <x:c r="L163" s="25" t="str">
        <x:f>IF(A163="","",IF(K163&lt;&gt;"VALID","BLOCKED",IF(AND(INDEX(EVIDENCE_PACKET!$F$6:$F$205,MATCH(D163,EVIDENCE_PACKET!$A$6:$A$205,0))="OBSERVED",INDEX(EVIDENCE_PACKET!$G$6:$G$205,MATCH(D163,EVIDENCE_PACKET!$A$6:$A$205,0))="CURRENT",INDEX(EVIDENCE_PACKET!$F$6:$F$205,MATCH(E163,EVIDENCE_PACKET!$A$6:$A$205,0))="OBSERVED",INDEX(EVIDENCE_PACKET!$G$6:$G$205,MATCH(E163,EVIDENCE_PACKET!$A$6:$A$205,0))="CURRENT",INDEX(EVIDENCE_PACKET!$F$6:$F$205,MATCH(F163,EVIDENCE_PACKET!$A$6:$A$205,0))="OBSERVED",INDEX(EVIDENCE_PACKET!$G$6:$G$205,MATCH(F163,EVIDENCE_PACKET!$A$6:$A$205,0))="CURRENT",INDEX(EVIDENCE_PACKET!$F$6:$F$205,MATCH(G163,EVIDENCE_PACKET!$A$6:$A$205,0))="OBSERVED",INDEX(EVIDENCE_PACKET!$G$6:$G$205,MATCH(G163,EVIDENCE_PACKET!$A$6:$A$205,0))="CURRENT",INDEX(EVIDENCE_PACKET!$F$6:$F$205,MATCH(H163,EVIDENCE_PACKET!$A$6:$A$205,0))="OBSERVED",INDEX(EVIDENCE_PACKET!$G$6:$G$205,MATCH(H163,EVIDENCE_PACKET!$A$6:$A$205,0))="CURRENT",INDEX(EVIDENCE_PACKET!$F$6:$F$205,MATCH(I163,EVIDENCE_PACKET!$A$6:$A$205,0))="OBSERVED",INDEX(EVIDENCE_PACKET!$G$6:$G$205,MATCH(I163,EVIDENCE_PACKET!$A$6:$A$205,0))="CURRENT"),"READY","UNRESOLVED")))</x:f>
      </x:c>
      <x:c r="M163" s="25" t="str">
        <x:f>IF(A163="","",IF(K163&lt;&gt;"VALID","BLOCKED",INDEX(EVIDENCE_PACKET!$H$6:$H$205,MATCH(D163,EVIDENCE_PACKET!$A$6:$A$205,0))))</x:f>
      </x:c>
      <x:c r="N163" s="25" t="str">
        <x:f>IF(A163="","",IF(K163&lt;&gt;"VALID","BLOCKED",INDEX(EVIDENCE_PACKET!$H$6:$H$205,MATCH(E163,EVIDENCE_PACKET!$A$6:$A$205,0))))</x:f>
      </x:c>
      <x:c r="O163" s="25" t="str">
        <x:f>IF(A163="","",IF(K163&lt;&gt;"VALID","BLOCKED",INDEX(EVIDENCE_PACKET!$H$6:$H$205,MATCH(F163,EVIDENCE_PACKET!$A$6:$A$205,0))))</x:f>
      </x:c>
      <x:c r="P163" s="25" t="str">
        <x:f>IF(A163="","",IF(K163&lt;&gt;"VALID","BLOCKED",INDEX(EVIDENCE_PACKET!$H$6:$H$205,MATCH(G163,EVIDENCE_PACKET!$A$6:$A$205,0))))</x:f>
      </x:c>
      <x:c r="Q163" s="25" t="str">
        <x:f>IF(A163="","",IF(K163&lt;&gt;"VALID","BLOCKED",INDEX(EVIDENCE_PACKET!$H$6:$H$205,MATCH(H163,EVIDENCE_PACKET!$A$6:$A$205,0))))</x:f>
      </x:c>
      <x:c r="R163" s="25" t="str">
        <x:f>IF(A163="","",IF(K163&lt;&gt;"VALID","BLOCKED",INDEX(EVIDENCE_PACKET!$H$6:$H$205,MATCH(I163,EVIDENCE_PACKET!$A$6:$A$205,0))))</x:f>
      </x:c>
      <x:c r="S163" s="25" t="str">
        <x:f>IF(A163="","",IF(K163&lt;&gt;"VALID","BLOCKED",IF(W163&lt;&gt;"SOFTWARE",W163,IF(L163&lt;&gt;"READY","UNRESOLVED",IF(X163="NO","EXCLUDE DIRECT",IF(X163="UNKNOWN","UNRESOLVED",IF(X163="ADJACENT","ADJACENT",IF(Y163="NO","EXCLUDE DIRECT",IF(Y163="UNKNOWN","UNRESOLVED",IF(Y163="MATCH","DIRECT COMPETITOR","CONDITIONAL DIRECT"))))))))))</x:f>
      </x:c>
      <x:c r="T163" s="25" t="str">
        <x:f>IF(A163="","",IF(OR(K163&lt;&gt;"VALID",S163="BLOCKED"),"BLOCKED",IF(AND(OR(S163="DIRECT COMPETITOR",S163="CONDITIONAL DIRECT"),COUNTIFS(CONFLICTS!$B$6:$B$205,A163,CONFLICTS!$H$6:$H$205,"YES",CONFLICTS!$I$6:$I$205,"OPEN",CONFLICTS!$R$6:$R$205,"VALID")&gt;0),"UNRESOLVED",IF(S163="UNRESOLVED","UNRESOLVED","READY"))))</x:f>
      </x:c>
      <x:c r="U163" s="25" t="str">
        <x:f>IF(A163="","",IF(S163="DIRECT COMPETITOR","Do not infer superiority, market share, win rate or customer outcomes.",IF(S163="CONDITIONAL DIRECT","Do not present replacement as like-for-like until partial/conflicting adoption dimensions are resolved.",IF(S163="ADJACENT","Do not promote feature/integration overlap into direct competition.",IF(S163="SUBSTITUTE / ALTERNATIVE","Do not force a service/internal route into a software-only matrix.",IF(S163="INTERMEDIARY / DISCOVERY","Do not infer product substitutability from visibility.","Do not promote authority/reference material into the commercial set."))))))</x:f>
      </x:c>
      <x:c r="V163" s="25" t="str">
        <x:f>IF(A163="","","Reopen when buyer, job, stage, implementation, security/procurement, switching, pricing/contract or sales evidence changes materially.")</x:f>
      </x:c>
      <x:c r="W163" s="25" t="str">
        <x:f>IF(A163="","",IF(C163="SOFTWARE PRODUCT","SOFTWARE",IF(C163="MARKETPLACE / INTERMEDIARY","INTERMEDIARY / DISCOVERY",IF(C163="AUTHORITY / STANDARD","AUTHORITY / REFERENCE","SUBSTITUTE / ALTERNATIVE"))))</x:f>
      </x:c>
      <x:c r="X163" s="25" t="str">
        <x:f>IF(A163="","",IF(OR(M163="NO",N163="NO",O163="NO"),"NO",IF(OR(M163="UNKNOWN",N163="UNKNOWN",O163="UNKNOWN"),"UNKNOWN",IF(AND(M163="MATCH",N163="MATCH",O163="MATCH"),"CORE MATCH","ADJACENT"))))</x:f>
      </x:c>
      <x:c r="Y163" s="25" t="str">
        <x:f>IF(A163="","",IF(OR(P163="NO",Q163="NO",R163="NO"),"NO",IF(OR(P163="UNKNOWN",Q163="UNKNOWN",R163="UNKNOWN"),"UNKNOWN",IF(AND(P163="MATCH",Q163="MATCH",R163="MATCH"),"MATCH","PARTIAL"))))</x:f>
      </x:c>
    </x:row>
    <x:row r="164">
      <x:c r="A164" s="21"/>
      <x:c r="B164" s="21"/>
      <x:c r="C164" s="21"/>
      <x:c r="D164" s="21"/>
      <x:c r="E164" s="21"/>
      <x:c r="F164" s="21"/>
      <x:c r="G164" s="21"/>
      <x:c r="H164" s="21"/>
      <x:c r="I164" s="21"/>
      <x:c r="J164" s="21"/>
      <x:c r="K164" s="25" t="str">
        <x:f>IF(A164="","",IF(COUNTIF($A$6:$A$205,A164)&gt;1,"INVALID - DUPLICATE ID",IF(AND(OR(EXACT(C164,"SOFTWARE PRODUCT"),EXACT(C164,"MARKETPLACE / INTERMEDIARY"),EXACT(C164,"CONSULTANCY / SERVICE"),EXACT(C164,"AUTHORITY / STANDARD"),EXACT(C164,"IN-HOUSE / DO NOTHING")),COUNTIFS(EVIDENCE_PACKET!$A$6:$A$205,D164,EVIDENCE_PACKET!$B$6:$B$205,A164,EVIDENCE_PACKET!$C$6:$C$205,"BUYER",EVIDENCE_PACKET!$Q$6:$Q$205,"VALID")=1,COUNTIFS(EVIDENCE_PACKET!$A$6:$A$205,E164,EVIDENCE_PACKET!$B$6:$B$205,A164,EVIDENCE_PACKET!$C$6:$C$205,"MATERIAL JOB",EVIDENCE_PACKET!$Q$6:$Q$205,"VALID")=1,COUNTIFS(EVIDENCE_PACKET!$A$6:$A$205,F164,EVIDENCE_PACKET!$B$6:$B$205,A164,EVIDENCE_PACKET!$C$6:$C$205,"BUYING STAGE",EVIDENCE_PACKET!$Q$6:$Q$205,"VALID")=1,COUNTIFS(EVIDENCE_PACKET!$A$6:$A$205,G164,EVIDENCE_PACKET!$B$6:$B$205,A164,EVIDENCE_PACKET!$C$6:$C$205,"IMPLEMENTATION",EVIDENCE_PACKET!$Q$6:$Q$205,"VALID")=1,COUNTIFS(EVIDENCE_PACKET!$A$6:$A$205,H164,EVIDENCE_PACKET!$B$6:$B$205,A164,EVIDENCE_PACKET!$C$6:$C$205,"SECURITY / PROCUREMENT",EVIDENCE_PACKET!$Q$6:$Q$205,"VALID")=1,COUNTIFS(EVIDENCE_PACKET!$A$6:$A$205,I164,EVIDENCE_PACKET!$B$6:$B$205,A164,EVIDENCE_PACKET!$C$6:$C$205,"SWITCHING / EXIT",EVIDENCE_PACKET!$Q$6:$Q$205,"VALID")=1,COUNTIF(D164:I164,D164)=1,COUNTIF(D164:I164,E164)=1,COUNTIF(D164:I164,F164)=1,COUNTIF(D164:I164,G164)=1,COUNTIF(D164:I164,H164)=1,COUNTIF(D164:I164,I164)=1,J164&lt;&gt;""),"VALID","INVALID - CONTROL / EVIDENCE")))</x:f>
      </x:c>
      <x:c r="L164" s="25" t="str">
        <x:f>IF(A164="","",IF(K164&lt;&gt;"VALID","BLOCKED",IF(AND(INDEX(EVIDENCE_PACKET!$F$6:$F$205,MATCH(D164,EVIDENCE_PACKET!$A$6:$A$205,0))="OBSERVED",INDEX(EVIDENCE_PACKET!$G$6:$G$205,MATCH(D164,EVIDENCE_PACKET!$A$6:$A$205,0))="CURRENT",INDEX(EVIDENCE_PACKET!$F$6:$F$205,MATCH(E164,EVIDENCE_PACKET!$A$6:$A$205,0))="OBSERVED",INDEX(EVIDENCE_PACKET!$G$6:$G$205,MATCH(E164,EVIDENCE_PACKET!$A$6:$A$205,0))="CURRENT",INDEX(EVIDENCE_PACKET!$F$6:$F$205,MATCH(F164,EVIDENCE_PACKET!$A$6:$A$205,0))="OBSERVED",INDEX(EVIDENCE_PACKET!$G$6:$G$205,MATCH(F164,EVIDENCE_PACKET!$A$6:$A$205,0))="CURRENT",INDEX(EVIDENCE_PACKET!$F$6:$F$205,MATCH(G164,EVIDENCE_PACKET!$A$6:$A$205,0))="OBSERVED",INDEX(EVIDENCE_PACKET!$G$6:$G$205,MATCH(G164,EVIDENCE_PACKET!$A$6:$A$205,0))="CURRENT",INDEX(EVIDENCE_PACKET!$F$6:$F$205,MATCH(H164,EVIDENCE_PACKET!$A$6:$A$205,0))="OBSERVED",INDEX(EVIDENCE_PACKET!$G$6:$G$205,MATCH(H164,EVIDENCE_PACKET!$A$6:$A$205,0))="CURRENT",INDEX(EVIDENCE_PACKET!$F$6:$F$205,MATCH(I164,EVIDENCE_PACKET!$A$6:$A$205,0))="OBSERVED",INDEX(EVIDENCE_PACKET!$G$6:$G$205,MATCH(I164,EVIDENCE_PACKET!$A$6:$A$205,0))="CURRENT"),"READY","UNRESOLVED")))</x:f>
      </x:c>
      <x:c r="M164" s="25" t="str">
        <x:f>IF(A164="","",IF(K164&lt;&gt;"VALID","BLOCKED",INDEX(EVIDENCE_PACKET!$H$6:$H$205,MATCH(D164,EVIDENCE_PACKET!$A$6:$A$205,0))))</x:f>
      </x:c>
      <x:c r="N164" s="25" t="str">
        <x:f>IF(A164="","",IF(K164&lt;&gt;"VALID","BLOCKED",INDEX(EVIDENCE_PACKET!$H$6:$H$205,MATCH(E164,EVIDENCE_PACKET!$A$6:$A$205,0))))</x:f>
      </x:c>
      <x:c r="O164" s="25" t="str">
        <x:f>IF(A164="","",IF(K164&lt;&gt;"VALID","BLOCKED",INDEX(EVIDENCE_PACKET!$H$6:$H$205,MATCH(F164,EVIDENCE_PACKET!$A$6:$A$205,0))))</x:f>
      </x:c>
      <x:c r="P164" s="25" t="str">
        <x:f>IF(A164="","",IF(K164&lt;&gt;"VALID","BLOCKED",INDEX(EVIDENCE_PACKET!$H$6:$H$205,MATCH(G164,EVIDENCE_PACKET!$A$6:$A$205,0))))</x:f>
      </x:c>
      <x:c r="Q164" s="25" t="str">
        <x:f>IF(A164="","",IF(K164&lt;&gt;"VALID","BLOCKED",INDEX(EVIDENCE_PACKET!$H$6:$H$205,MATCH(H164,EVIDENCE_PACKET!$A$6:$A$205,0))))</x:f>
      </x:c>
      <x:c r="R164" s="25" t="str">
        <x:f>IF(A164="","",IF(K164&lt;&gt;"VALID","BLOCKED",INDEX(EVIDENCE_PACKET!$H$6:$H$205,MATCH(I164,EVIDENCE_PACKET!$A$6:$A$205,0))))</x:f>
      </x:c>
      <x:c r="S164" s="25" t="str">
        <x:f>IF(A164="","",IF(K164&lt;&gt;"VALID","BLOCKED",IF(W164&lt;&gt;"SOFTWARE",W164,IF(L164&lt;&gt;"READY","UNRESOLVED",IF(X164="NO","EXCLUDE DIRECT",IF(X164="UNKNOWN","UNRESOLVED",IF(X164="ADJACENT","ADJACENT",IF(Y164="NO","EXCLUDE DIRECT",IF(Y164="UNKNOWN","UNRESOLVED",IF(Y164="MATCH","DIRECT COMPETITOR","CONDITIONAL DIRECT"))))))))))</x:f>
      </x:c>
      <x:c r="T164" s="25" t="str">
        <x:f>IF(A164="","",IF(OR(K164&lt;&gt;"VALID",S164="BLOCKED"),"BLOCKED",IF(AND(OR(S164="DIRECT COMPETITOR",S164="CONDITIONAL DIRECT"),COUNTIFS(CONFLICTS!$B$6:$B$205,A164,CONFLICTS!$H$6:$H$205,"YES",CONFLICTS!$I$6:$I$205,"OPEN",CONFLICTS!$R$6:$R$205,"VALID")&gt;0),"UNRESOLVED",IF(S164="UNRESOLVED","UNRESOLVED","READY"))))</x:f>
      </x:c>
      <x:c r="U164" s="25" t="str">
        <x:f>IF(A164="","",IF(S164="DIRECT COMPETITOR","Do not infer superiority, market share, win rate or customer outcomes.",IF(S164="CONDITIONAL DIRECT","Do not present replacement as like-for-like until partial/conflicting adoption dimensions are resolved.",IF(S164="ADJACENT","Do not promote feature/integration overlap into direct competition.",IF(S164="SUBSTITUTE / ALTERNATIVE","Do not force a service/internal route into a software-only matrix.",IF(S164="INTERMEDIARY / DISCOVERY","Do not infer product substitutability from visibility.","Do not promote authority/reference material into the commercial set."))))))</x:f>
      </x:c>
      <x:c r="V164" s="25" t="str">
        <x:f>IF(A164="","","Reopen when buyer, job, stage, implementation, security/procurement, switching, pricing/contract or sales evidence changes materially.")</x:f>
      </x:c>
      <x:c r="W164" s="25" t="str">
        <x:f>IF(A164="","",IF(C164="SOFTWARE PRODUCT","SOFTWARE",IF(C164="MARKETPLACE / INTERMEDIARY","INTERMEDIARY / DISCOVERY",IF(C164="AUTHORITY / STANDARD","AUTHORITY / REFERENCE","SUBSTITUTE / ALTERNATIVE"))))</x:f>
      </x:c>
      <x:c r="X164" s="25" t="str">
        <x:f>IF(A164="","",IF(OR(M164="NO",N164="NO",O164="NO"),"NO",IF(OR(M164="UNKNOWN",N164="UNKNOWN",O164="UNKNOWN"),"UNKNOWN",IF(AND(M164="MATCH",N164="MATCH",O164="MATCH"),"CORE MATCH","ADJACENT"))))</x:f>
      </x:c>
      <x:c r="Y164" s="25" t="str">
        <x:f>IF(A164="","",IF(OR(P164="NO",Q164="NO",R164="NO"),"NO",IF(OR(P164="UNKNOWN",Q164="UNKNOWN",R164="UNKNOWN"),"UNKNOWN",IF(AND(P164="MATCH",Q164="MATCH",R164="MATCH"),"MATCH","PARTIAL"))))</x:f>
      </x:c>
    </x:row>
    <x:row r="165">
      <x:c r="A165" s="21"/>
      <x:c r="B165" s="21"/>
      <x:c r="C165" s="21"/>
      <x:c r="D165" s="21"/>
      <x:c r="E165" s="21"/>
      <x:c r="F165" s="21"/>
      <x:c r="G165" s="21"/>
      <x:c r="H165" s="21"/>
      <x:c r="I165" s="21"/>
      <x:c r="J165" s="21"/>
      <x:c r="K165" s="25" t="str">
        <x:f>IF(A165="","",IF(COUNTIF($A$6:$A$205,A165)&gt;1,"INVALID - DUPLICATE ID",IF(AND(OR(EXACT(C165,"SOFTWARE PRODUCT"),EXACT(C165,"MARKETPLACE / INTERMEDIARY"),EXACT(C165,"CONSULTANCY / SERVICE"),EXACT(C165,"AUTHORITY / STANDARD"),EXACT(C165,"IN-HOUSE / DO NOTHING")),COUNTIFS(EVIDENCE_PACKET!$A$6:$A$205,D165,EVIDENCE_PACKET!$B$6:$B$205,A165,EVIDENCE_PACKET!$C$6:$C$205,"BUYER",EVIDENCE_PACKET!$Q$6:$Q$205,"VALID")=1,COUNTIFS(EVIDENCE_PACKET!$A$6:$A$205,E165,EVIDENCE_PACKET!$B$6:$B$205,A165,EVIDENCE_PACKET!$C$6:$C$205,"MATERIAL JOB",EVIDENCE_PACKET!$Q$6:$Q$205,"VALID")=1,COUNTIFS(EVIDENCE_PACKET!$A$6:$A$205,F165,EVIDENCE_PACKET!$B$6:$B$205,A165,EVIDENCE_PACKET!$C$6:$C$205,"BUYING STAGE",EVIDENCE_PACKET!$Q$6:$Q$205,"VALID")=1,COUNTIFS(EVIDENCE_PACKET!$A$6:$A$205,G165,EVIDENCE_PACKET!$B$6:$B$205,A165,EVIDENCE_PACKET!$C$6:$C$205,"IMPLEMENTATION",EVIDENCE_PACKET!$Q$6:$Q$205,"VALID")=1,COUNTIFS(EVIDENCE_PACKET!$A$6:$A$205,H165,EVIDENCE_PACKET!$B$6:$B$205,A165,EVIDENCE_PACKET!$C$6:$C$205,"SECURITY / PROCUREMENT",EVIDENCE_PACKET!$Q$6:$Q$205,"VALID")=1,COUNTIFS(EVIDENCE_PACKET!$A$6:$A$205,I165,EVIDENCE_PACKET!$B$6:$B$205,A165,EVIDENCE_PACKET!$C$6:$C$205,"SWITCHING / EXIT",EVIDENCE_PACKET!$Q$6:$Q$205,"VALID")=1,COUNTIF(D165:I165,D165)=1,COUNTIF(D165:I165,E165)=1,COUNTIF(D165:I165,F165)=1,COUNTIF(D165:I165,G165)=1,COUNTIF(D165:I165,H165)=1,COUNTIF(D165:I165,I165)=1,J165&lt;&gt;""),"VALID","INVALID - CONTROL / EVIDENCE")))</x:f>
      </x:c>
      <x:c r="L165" s="25" t="str">
        <x:f>IF(A165="","",IF(K165&lt;&gt;"VALID","BLOCKED",IF(AND(INDEX(EVIDENCE_PACKET!$F$6:$F$205,MATCH(D165,EVIDENCE_PACKET!$A$6:$A$205,0))="OBSERVED",INDEX(EVIDENCE_PACKET!$G$6:$G$205,MATCH(D165,EVIDENCE_PACKET!$A$6:$A$205,0))="CURRENT",INDEX(EVIDENCE_PACKET!$F$6:$F$205,MATCH(E165,EVIDENCE_PACKET!$A$6:$A$205,0))="OBSERVED",INDEX(EVIDENCE_PACKET!$G$6:$G$205,MATCH(E165,EVIDENCE_PACKET!$A$6:$A$205,0))="CURRENT",INDEX(EVIDENCE_PACKET!$F$6:$F$205,MATCH(F165,EVIDENCE_PACKET!$A$6:$A$205,0))="OBSERVED",INDEX(EVIDENCE_PACKET!$G$6:$G$205,MATCH(F165,EVIDENCE_PACKET!$A$6:$A$205,0))="CURRENT",INDEX(EVIDENCE_PACKET!$F$6:$F$205,MATCH(G165,EVIDENCE_PACKET!$A$6:$A$205,0))="OBSERVED",INDEX(EVIDENCE_PACKET!$G$6:$G$205,MATCH(G165,EVIDENCE_PACKET!$A$6:$A$205,0))="CURRENT",INDEX(EVIDENCE_PACKET!$F$6:$F$205,MATCH(H165,EVIDENCE_PACKET!$A$6:$A$205,0))="OBSERVED",INDEX(EVIDENCE_PACKET!$G$6:$G$205,MATCH(H165,EVIDENCE_PACKET!$A$6:$A$205,0))="CURRENT",INDEX(EVIDENCE_PACKET!$F$6:$F$205,MATCH(I165,EVIDENCE_PACKET!$A$6:$A$205,0))="OBSERVED",INDEX(EVIDENCE_PACKET!$G$6:$G$205,MATCH(I165,EVIDENCE_PACKET!$A$6:$A$205,0))="CURRENT"),"READY","UNRESOLVED")))</x:f>
      </x:c>
      <x:c r="M165" s="25" t="str">
        <x:f>IF(A165="","",IF(K165&lt;&gt;"VALID","BLOCKED",INDEX(EVIDENCE_PACKET!$H$6:$H$205,MATCH(D165,EVIDENCE_PACKET!$A$6:$A$205,0))))</x:f>
      </x:c>
      <x:c r="N165" s="25" t="str">
        <x:f>IF(A165="","",IF(K165&lt;&gt;"VALID","BLOCKED",INDEX(EVIDENCE_PACKET!$H$6:$H$205,MATCH(E165,EVIDENCE_PACKET!$A$6:$A$205,0))))</x:f>
      </x:c>
      <x:c r="O165" s="25" t="str">
        <x:f>IF(A165="","",IF(K165&lt;&gt;"VALID","BLOCKED",INDEX(EVIDENCE_PACKET!$H$6:$H$205,MATCH(F165,EVIDENCE_PACKET!$A$6:$A$205,0))))</x:f>
      </x:c>
      <x:c r="P165" s="25" t="str">
        <x:f>IF(A165="","",IF(K165&lt;&gt;"VALID","BLOCKED",INDEX(EVIDENCE_PACKET!$H$6:$H$205,MATCH(G165,EVIDENCE_PACKET!$A$6:$A$205,0))))</x:f>
      </x:c>
      <x:c r="Q165" s="25" t="str">
        <x:f>IF(A165="","",IF(K165&lt;&gt;"VALID","BLOCKED",INDEX(EVIDENCE_PACKET!$H$6:$H$205,MATCH(H165,EVIDENCE_PACKET!$A$6:$A$205,0))))</x:f>
      </x:c>
      <x:c r="R165" s="25" t="str">
        <x:f>IF(A165="","",IF(K165&lt;&gt;"VALID","BLOCKED",INDEX(EVIDENCE_PACKET!$H$6:$H$205,MATCH(I165,EVIDENCE_PACKET!$A$6:$A$205,0))))</x:f>
      </x:c>
      <x:c r="S165" s="25" t="str">
        <x:f>IF(A165="","",IF(K165&lt;&gt;"VALID","BLOCKED",IF(W165&lt;&gt;"SOFTWARE",W165,IF(L165&lt;&gt;"READY","UNRESOLVED",IF(X165="NO","EXCLUDE DIRECT",IF(X165="UNKNOWN","UNRESOLVED",IF(X165="ADJACENT","ADJACENT",IF(Y165="NO","EXCLUDE DIRECT",IF(Y165="UNKNOWN","UNRESOLVED",IF(Y165="MATCH","DIRECT COMPETITOR","CONDITIONAL DIRECT"))))))))))</x:f>
      </x:c>
      <x:c r="T165" s="25" t="str">
        <x:f>IF(A165="","",IF(OR(K165&lt;&gt;"VALID",S165="BLOCKED"),"BLOCKED",IF(AND(OR(S165="DIRECT COMPETITOR",S165="CONDITIONAL DIRECT"),COUNTIFS(CONFLICTS!$B$6:$B$205,A165,CONFLICTS!$H$6:$H$205,"YES",CONFLICTS!$I$6:$I$205,"OPEN",CONFLICTS!$R$6:$R$205,"VALID")&gt;0),"UNRESOLVED",IF(S165="UNRESOLVED","UNRESOLVED","READY"))))</x:f>
      </x:c>
      <x:c r="U165" s="25" t="str">
        <x:f>IF(A165="","",IF(S165="DIRECT COMPETITOR","Do not infer superiority, market share, win rate or customer outcomes.",IF(S165="CONDITIONAL DIRECT","Do not present replacement as like-for-like until partial/conflicting adoption dimensions are resolved.",IF(S165="ADJACENT","Do not promote feature/integration overlap into direct competition.",IF(S165="SUBSTITUTE / ALTERNATIVE","Do not force a service/internal route into a software-only matrix.",IF(S165="INTERMEDIARY / DISCOVERY","Do not infer product substitutability from visibility.","Do not promote authority/reference material into the commercial set."))))))</x:f>
      </x:c>
      <x:c r="V165" s="25" t="str">
        <x:f>IF(A165="","","Reopen when buyer, job, stage, implementation, security/procurement, switching, pricing/contract or sales evidence changes materially.")</x:f>
      </x:c>
      <x:c r="W165" s="25" t="str">
        <x:f>IF(A165="","",IF(C165="SOFTWARE PRODUCT","SOFTWARE",IF(C165="MARKETPLACE / INTERMEDIARY","INTERMEDIARY / DISCOVERY",IF(C165="AUTHORITY / STANDARD","AUTHORITY / REFERENCE","SUBSTITUTE / ALTERNATIVE"))))</x:f>
      </x:c>
      <x:c r="X165" s="25" t="str">
        <x:f>IF(A165="","",IF(OR(M165="NO",N165="NO",O165="NO"),"NO",IF(OR(M165="UNKNOWN",N165="UNKNOWN",O165="UNKNOWN"),"UNKNOWN",IF(AND(M165="MATCH",N165="MATCH",O165="MATCH"),"CORE MATCH","ADJACENT"))))</x:f>
      </x:c>
      <x:c r="Y165" s="25" t="str">
        <x:f>IF(A165="","",IF(OR(P165="NO",Q165="NO",R165="NO"),"NO",IF(OR(P165="UNKNOWN",Q165="UNKNOWN",R165="UNKNOWN"),"UNKNOWN",IF(AND(P165="MATCH",Q165="MATCH",R165="MATCH"),"MATCH","PARTIAL"))))</x:f>
      </x:c>
    </x:row>
    <x:row r="166">
      <x:c r="A166" s="21"/>
      <x:c r="B166" s="21"/>
      <x:c r="C166" s="21"/>
      <x:c r="D166" s="21"/>
      <x:c r="E166" s="21"/>
      <x:c r="F166" s="21"/>
      <x:c r="G166" s="21"/>
      <x:c r="H166" s="21"/>
      <x:c r="I166" s="21"/>
      <x:c r="J166" s="21"/>
      <x:c r="K166" s="25" t="str">
        <x:f>IF(A166="","",IF(COUNTIF($A$6:$A$205,A166)&gt;1,"INVALID - DUPLICATE ID",IF(AND(OR(EXACT(C166,"SOFTWARE PRODUCT"),EXACT(C166,"MARKETPLACE / INTERMEDIARY"),EXACT(C166,"CONSULTANCY / SERVICE"),EXACT(C166,"AUTHORITY / STANDARD"),EXACT(C166,"IN-HOUSE / DO NOTHING")),COUNTIFS(EVIDENCE_PACKET!$A$6:$A$205,D166,EVIDENCE_PACKET!$B$6:$B$205,A166,EVIDENCE_PACKET!$C$6:$C$205,"BUYER",EVIDENCE_PACKET!$Q$6:$Q$205,"VALID")=1,COUNTIFS(EVIDENCE_PACKET!$A$6:$A$205,E166,EVIDENCE_PACKET!$B$6:$B$205,A166,EVIDENCE_PACKET!$C$6:$C$205,"MATERIAL JOB",EVIDENCE_PACKET!$Q$6:$Q$205,"VALID")=1,COUNTIFS(EVIDENCE_PACKET!$A$6:$A$205,F166,EVIDENCE_PACKET!$B$6:$B$205,A166,EVIDENCE_PACKET!$C$6:$C$205,"BUYING STAGE",EVIDENCE_PACKET!$Q$6:$Q$205,"VALID")=1,COUNTIFS(EVIDENCE_PACKET!$A$6:$A$205,G166,EVIDENCE_PACKET!$B$6:$B$205,A166,EVIDENCE_PACKET!$C$6:$C$205,"IMPLEMENTATION",EVIDENCE_PACKET!$Q$6:$Q$205,"VALID")=1,COUNTIFS(EVIDENCE_PACKET!$A$6:$A$205,H166,EVIDENCE_PACKET!$B$6:$B$205,A166,EVIDENCE_PACKET!$C$6:$C$205,"SECURITY / PROCUREMENT",EVIDENCE_PACKET!$Q$6:$Q$205,"VALID")=1,COUNTIFS(EVIDENCE_PACKET!$A$6:$A$205,I166,EVIDENCE_PACKET!$B$6:$B$205,A166,EVIDENCE_PACKET!$C$6:$C$205,"SWITCHING / EXIT",EVIDENCE_PACKET!$Q$6:$Q$205,"VALID")=1,COUNTIF(D166:I166,D166)=1,COUNTIF(D166:I166,E166)=1,COUNTIF(D166:I166,F166)=1,COUNTIF(D166:I166,G166)=1,COUNTIF(D166:I166,H166)=1,COUNTIF(D166:I166,I166)=1,J166&lt;&gt;""),"VALID","INVALID - CONTROL / EVIDENCE")))</x:f>
      </x:c>
      <x:c r="L166" s="25" t="str">
        <x:f>IF(A166="","",IF(K166&lt;&gt;"VALID","BLOCKED",IF(AND(INDEX(EVIDENCE_PACKET!$F$6:$F$205,MATCH(D166,EVIDENCE_PACKET!$A$6:$A$205,0))="OBSERVED",INDEX(EVIDENCE_PACKET!$G$6:$G$205,MATCH(D166,EVIDENCE_PACKET!$A$6:$A$205,0))="CURRENT",INDEX(EVIDENCE_PACKET!$F$6:$F$205,MATCH(E166,EVIDENCE_PACKET!$A$6:$A$205,0))="OBSERVED",INDEX(EVIDENCE_PACKET!$G$6:$G$205,MATCH(E166,EVIDENCE_PACKET!$A$6:$A$205,0))="CURRENT",INDEX(EVIDENCE_PACKET!$F$6:$F$205,MATCH(F166,EVIDENCE_PACKET!$A$6:$A$205,0))="OBSERVED",INDEX(EVIDENCE_PACKET!$G$6:$G$205,MATCH(F166,EVIDENCE_PACKET!$A$6:$A$205,0))="CURRENT",INDEX(EVIDENCE_PACKET!$F$6:$F$205,MATCH(G166,EVIDENCE_PACKET!$A$6:$A$205,0))="OBSERVED",INDEX(EVIDENCE_PACKET!$G$6:$G$205,MATCH(G166,EVIDENCE_PACKET!$A$6:$A$205,0))="CURRENT",INDEX(EVIDENCE_PACKET!$F$6:$F$205,MATCH(H166,EVIDENCE_PACKET!$A$6:$A$205,0))="OBSERVED",INDEX(EVIDENCE_PACKET!$G$6:$G$205,MATCH(H166,EVIDENCE_PACKET!$A$6:$A$205,0))="CURRENT",INDEX(EVIDENCE_PACKET!$F$6:$F$205,MATCH(I166,EVIDENCE_PACKET!$A$6:$A$205,0))="OBSERVED",INDEX(EVIDENCE_PACKET!$G$6:$G$205,MATCH(I166,EVIDENCE_PACKET!$A$6:$A$205,0))="CURRENT"),"READY","UNRESOLVED")))</x:f>
      </x:c>
      <x:c r="M166" s="25" t="str">
        <x:f>IF(A166="","",IF(K166&lt;&gt;"VALID","BLOCKED",INDEX(EVIDENCE_PACKET!$H$6:$H$205,MATCH(D166,EVIDENCE_PACKET!$A$6:$A$205,0))))</x:f>
      </x:c>
      <x:c r="N166" s="25" t="str">
        <x:f>IF(A166="","",IF(K166&lt;&gt;"VALID","BLOCKED",INDEX(EVIDENCE_PACKET!$H$6:$H$205,MATCH(E166,EVIDENCE_PACKET!$A$6:$A$205,0))))</x:f>
      </x:c>
      <x:c r="O166" s="25" t="str">
        <x:f>IF(A166="","",IF(K166&lt;&gt;"VALID","BLOCKED",INDEX(EVIDENCE_PACKET!$H$6:$H$205,MATCH(F166,EVIDENCE_PACKET!$A$6:$A$205,0))))</x:f>
      </x:c>
      <x:c r="P166" s="25" t="str">
        <x:f>IF(A166="","",IF(K166&lt;&gt;"VALID","BLOCKED",INDEX(EVIDENCE_PACKET!$H$6:$H$205,MATCH(G166,EVIDENCE_PACKET!$A$6:$A$205,0))))</x:f>
      </x:c>
      <x:c r="Q166" s="25" t="str">
        <x:f>IF(A166="","",IF(K166&lt;&gt;"VALID","BLOCKED",INDEX(EVIDENCE_PACKET!$H$6:$H$205,MATCH(H166,EVIDENCE_PACKET!$A$6:$A$205,0))))</x:f>
      </x:c>
      <x:c r="R166" s="25" t="str">
        <x:f>IF(A166="","",IF(K166&lt;&gt;"VALID","BLOCKED",INDEX(EVIDENCE_PACKET!$H$6:$H$205,MATCH(I166,EVIDENCE_PACKET!$A$6:$A$205,0))))</x:f>
      </x:c>
      <x:c r="S166" s="25" t="str">
        <x:f>IF(A166="","",IF(K166&lt;&gt;"VALID","BLOCKED",IF(W166&lt;&gt;"SOFTWARE",W166,IF(L166&lt;&gt;"READY","UNRESOLVED",IF(X166="NO","EXCLUDE DIRECT",IF(X166="UNKNOWN","UNRESOLVED",IF(X166="ADJACENT","ADJACENT",IF(Y166="NO","EXCLUDE DIRECT",IF(Y166="UNKNOWN","UNRESOLVED",IF(Y166="MATCH","DIRECT COMPETITOR","CONDITIONAL DIRECT"))))))))))</x:f>
      </x:c>
      <x:c r="T166" s="25" t="str">
        <x:f>IF(A166="","",IF(OR(K166&lt;&gt;"VALID",S166="BLOCKED"),"BLOCKED",IF(AND(OR(S166="DIRECT COMPETITOR",S166="CONDITIONAL DIRECT"),COUNTIFS(CONFLICTS!$B$6:$B$205,A166,CONFLICTS!$H$6:$H$205,"YES",CONFLICTS!$I$6:$I$205,"OPEN",CONFLICTS!$R$6:$R$205,"VALID")&gt;0),"UNRESOLVED",IF(S166="UNRESOLVED","UNRESOLVED","READY"))))</x:f>
      </x:c>
      <x:c r="U166" s="25" t="str">
        <x:f>IF(A166="","",IF(S166="DIRECT COMPETITOR","Do not infer superiority, market share, win rate or customer outcomes.",IF(S166="CONDITIONAL DIRECT","Do not present replacement as like-for-like until partial/conflicting adoption dimensions are resolved.",IF(S166="ADJACENT","Do not promote feature/integration overlap into direct competition.",IF(S166="SUBSTITUTE / ALTERNATIVE","Do not force a service/internal route into a software-only matrix.",IF(S166="INTERMEDIARY / DISCOVERY","Do not infer product substitutability from visibility.","Do not promote authority/reference material into the commercial set."))))))</x:f>
      </x:c>
      <x:c r="V166" s="25" t="str">
        <x:f>IF(A166="","","Reopen when buyer, job, stage, implementation, security/procurement, switching, pricing/contract or sales evidence changes materially.")</x:f>
      </x:c>
      <x:c r="W166" s="25" t="str">
        <x:f>IF(A166="","",IF(C166="SOFTWARE PRODUCT","SOFTWARE",IF(C166="MARKETPLACE / INTERMEDIARY","INTERMEDIARY / DISCOVERY",IF(C166="AUTHORITY / STANDARD","AUTHORITY / REFERENCE","SUBSTITUTE / ALTERNATIVE"))))</x:f>
      </x:c>
      <x:c r="X166" s="25" t="str">
        <x:f>IF(A166="","",IF(OR(M166="NO",N166="NO",O166="NO"),"NO",IF(OR(M166="UNKNOWN",N166="UNKNOWN",O166="UNKNOWN"),"UNKNOWN",IF(AND(M166="MATCH",N166="MATCH",O166="MATCH"),"CORE MATCH","ADJACENT"))))</x:f>
      </x:c>
      <x:c r="Y166" s="25" t="str">
        <x:f>IF(A166="","",IF(OR(P166="NO",Q166="NO",R166="NO"),"NO",IF(OR(P166="UNKNOWN",Q166="UNKNOWN",R166="UNKNOWN"),"UNKNOWN",IF(AND(P166="MATCH",Q166="MATCH",R166="MATCH"),"MATCH","PARTIAL"))))</x:f>
      </x:c>
    </x:row>
    <x:row r="167">
      <x:c r="A167" s="21"/>
      <x:c r="B167" s="21"/>
      <x:c r="C167" s="21"/>
      <x:c r="D167" s="21"/>
      <x:c r="E167" s="21"/>
      <x:c r="F167" s="21"/>
      <x:c r="G167" s="21"/>
      <x:c r="H167" s="21"/>
      <x:c r="I167" s="21"/>
      <x:c r="J167" s="21"/>
      <x:c r="K167" s="25" t="str">
        <x:f>IF(A167="","",IF(COUNTIF($A$6:$A$205,A167)&gt;1,"INVALID - DUPLICATE ID",IF(AND(OR(EXACT(C167,"SOFTWARE PRODUCT"),EXACT(C167,"MARKETPLACE / INTERMEDIARY"),EXACT(C167,"CONSULTANCY / SERVICE"),EXACT(C167,"AUTHORITY / STANDARD"),EXACT(C167,"IN-HOUSE / DO NOTHING")),COUNTIFS(EVIDENCE_PACKET!$A$6:$A$205,D167,EVIDENCE_PACKET!$B$6:$B$205,A167,EVIDENCE_PACKET!$C$6:$C$205,"BUYER",EVIDENCE_PACKET!$Q$6:$Q$205,"VALID")=1,COUNTIFS(EVIDENCE_PACKET!$A$6:$A$205,E167,EVIDENCE_PACKET!$B$6:$B$205,A167,EVIDENCE_PACKET!$C$6:$C$205,"MATERIAL JOB",EVIDENCE_PACKET!$Q$6:$Q$205,"VALID")=1,COUNTIFS(EVIDENCE_PACKET!$A$6:$A$205,F167,EVIDENCE_PACKET!$B$6:$B$205,A167,EVIDENCE_PACKET!$C$6:$C$205,"BUYING STAGE",EVIDENCE_PACKET!$Q$6:$Q$205,"VALID")=1,COUNTIFS(EVIDENCE_PACKET!$A$6:$A$205,G167,EVIDENCE_PACKET!$B$6:$B$205,A167,EVIDENCE_PACKET!$C$6:$C$205,"IMPLEMENTATION",EVIDENCE_PACKET!$Q$6:$Q$205,"VALID")=1,COUNTIFS(EVIDENCE_PACKET!$A$6:$A$205,H167,EVIDENCE_PACKET!$B$6:$B$205,A167,EVIDENCE_PACKET!$C$6:$C$205,"SECURITY / PROCUREMENT",EVIDENCE_PACKET!$Q$6:$Q$205,"VALID")=1,COUNTIFS(EVIDENCE_PACKET!$A$6:$A$205,I167,EVIDENCE_PACKET!$B$6:$B$205,A167,EVIDENCE_PACKET!$C$6:$C$205,"SWITCHING / EXIT",EVIDENCE_PACKET!$Q$6:$Q$205,"VALID")=1,COUNTIF(D167:I167,D167)=1,COUNTIF(D167:I167,E167)=1,COUNTIF(D167:I167,F167)=1,COUNTIF(D167:I167,G167)=1,COUNTIF(D167:I167,H167)=1,COUNTIF(D167:I167,I167)=1,J167&lt;&gt;""),"VALID","INVALID - CONTROL / EVIDENCE")))</x:f>
      </x:c>
      <x:c r="L167" s="25" t="str">
        <x:f>IF(A167="","",IF(K167&lt;&gt;"VALID","BLOCKED",IF(AND(INDEX(EVIDENCE_PACKET!$F$6:$F$205,MATCH(D167,EVIDENCE_PACKET!$A$6:$A$205,0))="OBSERVED",INDEX(EVIDENCE_PACKET!$G$6:$G$205,MATCH(D167,EVIDENCE_PACKET!$A$6:$A$205,0))="CURRENT",INDEX(EVIDENCE_PACKET!$F$6:$F$205,MATCH(E167,EVIDENCE_PACKET!$A$6:$A$205,0))="OBSERVED",INDEX(EVIDENCE_PACKET!$G$6:$G$205,MATCH(E167,EVIDENCE_PACKET!$A$6:$A$205,0))="CURRENT",INDEX(EVIDENCE_PACKET!$F$6:$F$205,MATCH(F167,EVIDENCE_PACKET!$A$6:$A$205,0))="OBSERVED",INDEX(EVIDENCE_PACKET!$G$6:$G$205,MATCH(F167,EVIDENCE_PACKET!$A$6:$A$205,0))="CURRENT",INDEX(EVIDENCE_PACKET!$F$6:$F$205,MATCH(G167,EVIDENCE_PACKET!$A$6:$A$205,0))="OBSERVED",INDEX(EVIDENCE_PACKET!$G$6:$G$205,MATCH(G167,EVIDENCE_PACKET!$A$6:$A$205,0))="CURRENT",INDEX(EVIDENCE_PACKET!$F$6:$F$205,MATCH(H167,EVIDENCE_PACKET!$A$6:$A$205,0))="OBSERVED",INDEX(EVIDENCE_PACKET!$G$6:$G$205,MATCH(H167,EVIDENCE_PACKET!$A$6:$A$205,0))="CURRENT",INDEX(EVIDENCE_PACKET!$F$6:$F$205,MATCH(I167,EVIDENCE_PACKET!$A$6:$A$205,0))="OBSERVED",INDEX(EVIDENCE_PACKET!$G$6:$G$205,MATCH(I167,EVIDENCE_PACKET!$A$6:$A$205,0))="CURRENT"),"READY","UNRESOLVED")))</x:f>
      </x:c>
      <x:c r="M167" s="25" t="str">
        <x:f>IF(A167="","",IF(K167&lt;&gt;"VALID","BLOCKED",INDEX(EVIDENCE_PACKET!$H$6:$H$205,MATCH(D167,EVIDENCE_PACKET!$A$6:$A$205,0))))</x:f>
      </x:c>
      <x:c r="N167" s="25" t="str">
        <x:f>IF(A167="","",IF(K167&lt;&gt;"VALID","BLOCKED",INDEX(EVIDENCE_PACKET!$H$6:$H$205,MATCH(E167,EVIDENCE_PACKET!$A$6:$A$205,0))))</x:f>
      </x:c>
      <x:c r="O167" s="25" t="str">
        <x:f>IF(A167="","",IF(K167&lt;&gt;"VALID","BLOCKED",INDEX(EVIDENCE_PACKET!$H$6:$H$205,MATCH(F167,EVIDENCE_PACKET!$A$6:$A$205,0))))</x:f>
      </x:c>
      <x:c r="P167" s="25" t="str">
        <x:f>IF(A167="","",IF(K167&lt;&gt;"VALID","BLOCKED",INDEX(EVIDENCE_PACKET!$H$6:$H$205,MATCH(G167,EVIDENCE_PACKET!$A$6:$A$205,0))))</x:f>
      </x:c>
      <x:c r="Q167" s="25" t="str">
        <x:f>IF(A167="","",IF(K167&lt;&gt;"VALID","BLOCKED",INDEX(EVIDENCE_PACKET!$H$6:$H$205,MATCH(H167,EVIDENCE_PACKET!$A$6:$A$205,0))))</x:f>
      </x:c>
      <x:c r="R167" s="25" t="str">
        <x:f>IF(A167="","",IF(K167&lt;&gt;"VALID","BLOCKED",INDEX(EVIDENCE_PACKET!$H$6:$H$205,MATCH(I167,EVIDENCE_PACKET!$A$6:$A$205,0))))</x:f>
      </x:c>
      <x:c r="S167" s="25" t="str">
        <x:f>IF(A167="","",IF(K167&lt;&gt;"VALID","BLOCKED",IF(W167&lt;&gt;"SOFTWARE",W167,IF(L167&lt;&gt;"READY","UNRESOLVED",IF(X167="NO","EXCLUDE DIRECT",IF(X167="UNKNOWN","UNRESOLVED",IF(X167="ADJACENT","ADJACENT",IF(Y167="NO","EXCLUDE DIRECT",IF(Y167="UNKNOWN","UNRESOLVED",IF(Y167="MATCH","DIRECT COMPETITOR","CONDITIONAL DIRECT"))))))))))</x:f>
      </x:c>
      <x:c r="T167" s="25" t="str">
        <x:f>IF(A167="","",IF(OR(K167&lt;&gt;"VALID",S167="BLOCKED"),"BLOCKED",IF(AND(OR(S167="DIRECT COMPETITOR",S167="CONDITIONAL DIRECT"),COUNTIFS(CONFLICTS!$B$6:$B$205,A167,CONFLICTS!$H$6:$H$205,"YES",CONFLICTS!$I$6:$I$205,"OPEN",CONFLICTS!$R$6:$R$205,"VALID")&gt;0),"UNRESOLVED",IF(S167="UNRESOLVED","UNRESOLVED","READY"))))</x:f>
      </x:c>
      <x:c r="U167" s="25" t="str">
        <x:f>IF(A167="","",IF(S167="DIRECT COMPETITOR","Do not infer superiority, market share, win rate or customer outcomes.",IF(S167="CONDITIONAL DIRECT","Do not present replacement as like-for-like until partial/conflicting adoption dimensions are resolved.",IF(S167="ADJACENT","Do not promote feature/integration overlap into direct competition.",IF(S167="SUBSTITUTE / ALTERNATIVE","Do not force a service/internal route into a software-only matrix.",IF(S167="INTERMEDIARY / DISCOVERY","Do not infer product substitutability from visibility.","Do not promote authority/reference material into the commercial set."))))))</x:f>
      </x:c>
      <x:c r="V167" s="25" t="str">
        <x:f>IF(A167="","","Reopen when buyer, job, stage, implementation, security/procurement, switching, pricing/contract or sales evidence changes materially.")</x:f>
      </x:c>
      <x:c r="W167" s="25" t="str">
        <x:f>IF(A167="","",IF(C167="SOFTWARE PRODUCT","SOFTWARE",IF(C167="MARKETPLACE / INTERMEDIARY","INTERMEDIARY / DISCOVERY",IF(C167="AUTHORITY / STANDARD","AUTHORITY / REFERENCE","SUBSTITUTE / ALTERNATIVE"))))</x:f>
      </x:c>
      <x:c r="X167" s="25" t="str">
        <x:f>IF(A167="","",IF(OR(M167="NO",N167="NO",O167="NO"),"NO",IF(OR(M167="UNKNOWN",N167="UNKNOWN",O167="UNKNOWN"),"UNKNOWN",IF(AND(M167="MATCH",N167="MATCH",O167="MATCH"),"CORE MATCH","ADJACENT"))))</x:f>
      </x:c>
      <x:c r="Y167" s="25" t="str">
        <x:f>IF(A167="","",IF(OR(P167="NO",Q167="NO",R167="NO"),"NO",IF(OR(P167="UNKNOWN",Q167="UNKNOWN",R167="UNKNOWN"),"UNKNOWN",IF(AND(P167="MATCH",Q167="MATCH",R167="MATCH"),"MATCH","PARTIAL"))))</x:f>
      </x:c>
    </x:row>
    <x:row r="168">
      <x:c r="A168" s="21"/>
      <x:c r="B168" s="21"/>
      <x:c r="C168" s="21"/>
      <x:c r="D168" s="21"/>
      <x:c r="E168" s="21"/>
      <x:c r="F168" s="21"/>
      <x:c r="G168" s="21"/>
      <x:c r="H168" s="21"/>
      <x:c r="I168" s="21"/>
      <x:c r="J168" s="21"/>
      <x:c r="K168" s="25" t="str">
        <x:f>IF(A168="","",IF(COUNTIF($A$6:$A$205,A168)&gt;1,"INVALID - DUPLICATE ID",IF(AND(OR(EXACT(C168,"SOFTWARE PRODUCT"),EXACT(C168,"MARKETPLACE / INTERMEDIARY"),EXACT(C168,"CONSULTANCY / SERVICE"),EXACT(C168,"AUTHORITY / STANDARD"),EXACT(C168,"IN-HOUSE / DO NOTHING")),COUNTIFS(EVIDENCE_PACKET!$A$6:$A$205,D168,EVIDENCE_PACKET!$B$6:$B$205,A168,EVIDENCE_PACKET!$C$6:$C$205,"BUYER",EVIDENCE_PACKET!$Q$6:$Q$205,"VALID")=1,COUNTIFS(EVIDENCE_PACKET!$A$6:$A$205,E168,EVIDENCE_PACKET!$B$6:$B$205,A168,EVIDENCE_PACKET!$C$6:$C$205,"MATERIAL JOB",EVIDENCE_PACKET!$Q$6:$Q$205,"VALID")=1,COUNTIFS(EVIDENCE_PACKET!$A$6:$A$205,F168,EVIDENCE_PACKET!$B$6:$B$205,A168,EVIDENCE_PACKET!$C$6:$C$205,"BUYING STAGE",EVIDENCE_PACKET!$Q$6:$Q$205,"VALID")=1,COUNTIFS(EVIDENCE_PACKET!$A$6:$A$205,G168,EVIDENCE_PACKET!$B$6:$B$205,A168,EVIDENCE_PACKET!$C$6:$C$205,"IMPLEMENTATION",EVIDENCE_PACKET!$Q$6:$Q$205,"VALID")=1,COUNTIFS(EVIDENCE_PACKET!$A$6:$A$205,H168,EVIDENCE_PACKET!$B$6:$B$205,A168,EVIDENCE_PACKET!$C$6:$C$205,"SECURITY / PROCUREMENT",EVIDENCE_PACKET!$Q$6:$Q$205,"VALID")=1,COUNTIFS(EVIDENCE_PACKET!$A$6:$A$205,I168,EVIDENCE_PACKET!$B$6:$B$205,A168,EVIDENCE_PACKET!$C$6:$C$205,"SWITCHING / EXIT",EVIDENCE_PACKET!$Q$6:$Q$205,"VALID")=1,COUNTIF(D168:I168,D168)=1,COUNTIF(D168:I168,E168)=1,COUNTIF(D168:I168,F168)=1,COUNTIF(D168:I168,G168)=1,COUNTIF(D168:I168,H168)=1,COUNTIF(D168:I168,I168)=1,J168&lt;&gt;""),"VALID","INVALID - CONTROL / EVIDENCE")))</x:f>
      </x:c>
      <x:c r="L168" s="25" t="str">
        <x:f>IF(A168="","",IF(K168&lt;&gt;"VALID","BLOCKED",IF(AND(INDEX(EVIDENCE_PACKET!$F$6:$F$205,MATCH(D168,EVIDENCE_PACKET!$A$6:$A$205,0))="OBSERVED",INDEX(EVIDENCE_PACKET!$G$6:$G$205,MATCH(D168,EVIDENCE_PACKET!$A$6:$A$205,0))="CURRENT",INDEX(EVIDENCE_PACKET!$F$6:$F$205,MATCH(E168,EVIDENCE_PACKET!$A$6:$A$205,0))="OBSERVED",INDEX(EVIDENCE_PACKET!$G$6:$G$205,MATCH(E168,EVIDENCE_PACKET!$A$6:$A$205,0))="CURRENT",INDEX(EVIDENCE_PACKET!$F$6:$F$205,MATCH(F168,EVIDENCE_PACKET!$A$6:$A$205,0))="OBSERVED",INDEX(EVIDENCE_PACKET!$G$6:$G$205,MATCH(F168,EVIDENCE_PACKET!$A$6:$A$205,0))="CURRENT",INDEX(EVIDENCE_PACKET!$F$6:$F$205,MATCH(G168,EVIDENCE_PACKET!$A$6:$A$205,0))="OBSERVED",INDEX(EVIDENCE_PACKET!$G$6:$G$205,MATCH(G168,EVIDENCE_PACKET!$A$6:$A$205,0))="CURRENT",INDEX(EVIDENCE_PACKET!$F$6:$F$205,MATCH(H168,EVIDENCE_PACKET!$A$6:$A$205,0))="OBSERVED",INDEX(EVIDENCE_PACKET!$G$6:$G$205,MATCH(H168,EVIDENCE_PACKET!$A$6:$A$205,0))="CURRENT",INDEX(EVIDENCE_PACKET!$F$6:$F$205,MATCH(I168,EVIDENCE_PACKET!$A$6:$A$205,0))="OBSERVED",INDEX(EVIDENCE_PACKET!$G$6:$G$205,MATCH(I168,EVIDENCE_PACKET!$A$6:$A$205,0))="CURRENT"),"READY","UNRESOLVED")))</x:f>
      </x:c>
      <x:c r="M168" s="25" t="str">
        <x:f>IF(A168="","",IF(K168&lt;&gt;"VALID","BLOCKED",INDEX(EVIDENCE_PACKET!$H$6:$H$205,MATCH(D168,EVIDENCE_PACKET!$A$6:$A$205,0))))</x:f>
      </x:c>
      <x:c r="N168" s="25" t="str">
        <x:f>IF(A168="","",IF(K168&lt;&gt;"VALID","BLOCKED",INDEX(EVIDENCE_PACKET!$H$6:$H$205,MATCH(E168,EVIDENCE_PACKET!$A$6:$A$205,0))))</x:f>
      </x:c>
      <x:c r="O168" s="25" t="str">
        <x:f>IF(A168="","",IF(K168&lt;&gt;"VALID","BLOCKED",INDEX(EVIDENCE_PACKET!$H$6:$H$205,MATCH(F168,EVIDENCE_PACKET!$A$6:$A$205,0))))</x:f>
      </x:c>
      <x:c r="P168" s="25" t="str">
        <x:f>IF(A168="","",IF(K168&lt;&gt;"VALID","BLOCKED",INDEX(EVIDENCE_PACKET!$H$6:$H$205,MATCH(G168,EVIDENCE_PACKET!$A$6:$A$205,0))))</x:f>
      </x:c>
      <x:c r="Q168" s="25" t="str">
        <x:f>IF(A168="","",IF(K168&lt;&gt;"VALID","BLOCKED",INDEX(EVIDENCE_PACKET!$H$6:$H$205,MATCH(H168,EVIDENCE_PACKET!$A$6:$A$205,0))))</x:f>
      </x:c>
      <x:c r="R168" s="25" t="str">
        <x:f>IF(A168="","",IF(K168&lt;&gt;"VALID","BLOCKED",INDEX(EVIDENCE_PACKET!$H$6:$H$205,MATCH(I168,EVIDENCE_PACKET!$A$6:$A$205,0))))</x:f>
      </x:c>
      <x:c r="S168" s="25" t="str">
        <x:f>IF(A168="","",IF(K168&lt;&gt;"VALID","BLOCKED",IF(W168&lt;&gt;"SOFTWARE",W168,IF(L168&lt;&gt;"READY","UNRESOLVED",IF(X168="NO","EXCLUDE DIRECT",IF(X168="UNKNOWN","UNRESOLVED",IF(X168="ADJACENT","ADJACENT",IF(Y168="NO","EXCLUDE DIRECT",IF(Y168="UNKNOWN","UNRESOLVED",IF(Y168="MATCH","DIRECT COMPETITOR","CONDITIONAL DIRECT"))))))))))</x:f>
      </x:c>
      <x:c r="T168" s="25" t="str">
        <x:f>IF(A168="","",IF(OR(K168&lt;&gt;"VALID",S168="BLOCKED"),"BLOCKED",IF(AND(OR(S168="DIRECT COMPETITOR",S168="CONDITIONAL DIRECT"),COUNTIFS(CONFLICTS!$B$6:$B$205,A168,CONFLICTS!$H$6:$H$205,"YES",CONFLICTS!$I$6:$I$205,"OPEN",CONFLICTS!$R$6:$R$205,"VALID")&gt;0),"UNRESOLVED",IF(S168="UNRESOLVED","UNRESOLVED","READY"))))</x:f>
      </x:c>
      <x:c r="U168" s="25" t="str">
        <x:f>IF(A168="","",IF(S168="DIRECT COMPETITOR","Do not infer superiority, market share, win rate or customer outcomes.",IF(S168="CONDITIONAL DIRECT","Do not present replacement as like-for-like until partial/conflicting adoption dimensions are resolved.",IF(S168="ADJACENT","Do not promote feature/integration overlap into direct competition.",IF(S168="SUBSTITUTE / ALTERNATIVE","Do not force a service/internal route into a software-only matrix.",IF(S168="INTERMEDIARY / DISCOVERY","Do not infer product substitutability from visibility.","Do not promote authority/reference material into the commercial set."))))))</x:f>
      </x:c>
      <x:c r="V168" s="25" t="str">
        <x:f>IF(A168="","","Reopen when buyer, job, stage, implementation, security/procurement, switching, pricing/contract or sales evidence changes materially.")</x:f>
      </x:c>
      <x:c r="W168" s="25" t="str">
        <x:f>IF(A168="","",IF(C168="SOFTWARE PRODUCT","SOFTWARE",IF(C168="MARKETPLACE / INTERMEDIARY","INTERMEDIARY / DISCOVERY",IF(C168="AUTHORITY / STANDARD","AUTHORITY / REFERENCE","SUBSTITUTE / ALTERNATIVE"))))</x:f>
      </x:c>
      <x:c r="X168" s="25" t="str">
        <x:f>IF(A168="","",IF(OR(M168="NO",N168="NO",O168="NO"),"NO",IF(OR(M168="UNKNOWN",N168="UNKNOWN",O168="UNKNOWN"),"UNKNOWN",IF(AND(M168="MATCH",N168="MATCH",O168="MATCH"),"CORE MATCH","ADJACENT"))))</x:f>
      </x:c>
      <x:c r="Y168" s="25" t="str">
        <x:f>IF(A168="","",IF(OR(P168="NO",Q168="NO",R168="NO"),"NO",IF(OR(P168="UNKNOWN",Q168="UNKNOWN",R168="UNKNOWN"),"UNKNOWN",IF(AND(P168="MATCH",Q168="MATCH",R168="MATCH"),"MATCH","PARTIAL"))))</x:f>
      </x:c>
    </x:row>
    <x:row r="169">
      <x:c r="A169" s="21"/>
      <x:c r="B169" s="21"/>
      <x:c r="C169" s="21"/>
      <x:c r="D169" s="21"/>
      <x:c r="E169" s="21"/>
      <x:c r="F169" s="21"/>
      <x:c r="G169" s="21"/>
      <x:c r="H169" s="21"/>
      <x:c r="I169" s="21"/>
      <x:c r="J169" s="21"/>
      <x:c r="K169" s="25" t="str">
        <x:f>IF(A169="","",IF(COUNTIF($A$6:$A$205,A169)&gt;1,"INVALID - DUPLICATE ID",IF(AND(OR(EXACT(C169,"SOFTWARE PRODUCT"),EXACT(C169,"MARKETPLACE / INTERMEDIARY"),EXACT(C169,"CONSULTANCY / SERVICE"),EXACT(C169,"AUTHORITY / STANDARD"),EXACT(C169,"IN-HOUSE / DO NOTHING")),COUNTIFS(EVIDENCE_PACKET!$A$6:$A$205,D169,EVIDENCE_PACKET!$B$6:$B$205,A169,EVIDENCE_PACKET!$C$6:$C$205,"BUYER",EVIDENCE_PACKET!$Q$6:$Q$205,"VALID")=1,COUNTIFS(EVIDENCE_PACKET!$A$6:$A$205,E169,EVIDENCE_PACKET!$B$6:$B$205,A169,EVIDENCE_PACKET!$C$6:$C$205,"MATERIAL JOB",EVIDENCE_PACKET!$Q$6:$Q$205,"VALID")=1,COUNTIFS(EVIDENCE_PACKET!$A$6:$A$205,F169,EVIDENCE_PACKET!$B$6:$B$205,A169,EVIDENCE_PACKET!$C$6:$C$205,"BUYING STAGE",EVIDENCE_PACKET!$Q$6:$Q$205,"VALID")=1,COUNTIFS(EVIDENCE_PACKET!$A$6:$A$205,G169,EVIDENCE_PACKET!$B$6:$B$205,A169,EVIDENCE_PACKET!$C$6:$C$205,"IMPLEMENTATION",EVIDENCE_PACKET!$Q$6:$Q$205,"VALID")=1,COUNTIFS(EVIDENCE_PACKET!$A$6:$A$205,H169,EVIDENCE_PACKET!$B$6:$B$205,A169,EVIDENCE_PACKET!$C$6:$C$205,"SECURITY / PROCUREMENT",EVIDENCE_PACKET!$Q$6:$Q$205,"VALID")=1,COUNTIFS(EVIDENCE_PACKET!$A$6:$A$205,I169,EVIDENCE_PACKET!$B$6:$B$205,A169,EVIDENCE_PACKET!$C$6:$C$205,"SWITCHING / EXIT",EVIDENCE_PACKET!$Q$6:$Q$205,"VALID")=1,COUNTIF(D169:I169,D169)=1,COUNTIF(D169:I169,E169)=1,COUNTIF(D169:I169,F169)=1,COUNTIF(D169:I169,G169)=1,COUNTIF(D169:I169,H169)=1,COUNTIF(D169:I169,I169)=1,J169&lt;&gt;""),"VALID","INVALID - CONTROL / EVIDENCE")))</x:f>
      </x:c>
      <x:c r="L169" s="25" t="str">
        <x:f>IF(A169="","",IF(K169&lt;&gt;"VALID","BLOCKED",IF(AND(INDEX(EVIDENCE_PACKET!$F$6:$F$205,MATCH(D169,EVIDENCE_PACKET!$A$6:$A$205,0))="OBSERVED",INDEX(EVIDENCE_PACKET!$G$6:$G$205,MATCH(D169,EVIDENCE_PACKET!$A$6:$A$205,0))="CURRENT",INDEX(EVIDENCE_PACKET!$F$6:$F$205,MATCH(E169,EVIDENCE_PACKET!$A$6:$A$205,0))="OBSERVED",INDEX(EVIDENCE_PACKET!$G$6:$G$205,MATCH(E169,EVIDENCE_PACKET!$A$6:$A$205,0))="CURRENT",INDEX(EVIDENCE_PACKET!$F$6:$F$205,MATCH(F169,EVIDENCE_PACKET!$A$6:$A$205,0))="OBSERVED",INDEX(EVIDENCE_PACKET!$G$6:$G$205,MATCH(F169,EVIDENCE_PACKET!$A$6:$A$205,0))="CURRENT",INDEX(EVIDENCE_PACKET!$F$6:$F$205,MATCH(G169,EVIDENCE_PACKET!$A$6:$A$205,0))="OBSERVED",INDEX(EVIDENCE_PACKET!$G$6:$G$205,MATCH(G169,EVIDENCE_PACKET!$A$6:$A$205,0))="CURRENT",INDEX(EVIDENCE_PACKET!$F$6:$F$205,MATCH(H169,EVIDENCE_PACKET!$A$6:$A$205,0))="OBSERVED",INDEX(EVIDENCE_PACKET!$G$6:$G$205,MATCH(H169,EVIDENCE_PACKET!$A$6:$A$205,0))="CURRENT",INDEX(EVIDENCE_PACKET!$F$6:$F$205,MATCH(I169,EVIDENCE_PACKET!$A$6:$A$205,0))="OBSERVED",INDEX(EVIDENCE_PACKET!$G$6:$G$205,MATCH(I169,EVIDENCE_PACKET!$A$6:$A$205,0))="CURRENT"),"READY","UNRESOLVED")))</x:f>
      </x:c>
      <x:c r="M169" s="25" t="str">
        <x:f>IF(A169="","",IF(K169&lt;&gt;"VALID","BLOCKED",INDEX(EVIDENCE_PACKET!$H$6:$H$205,MATCH(D169,EVIDENCE_PACKET!$A$6:$A$205,0))))</x:f>
      </x:c>
      <x:c r="N169" s="25" t="str">
        <x:f>IF(A169="","",IF(K169&lt;&gt;"VALID","BLOCKED",INDEX(EVIDENCE_PACKET!$H$6:$H$205,MATCH(E169,EVIDENCE_PACKET!$A$6:$A$205,0))))</x:f>
      </x:c>
      <x:c r="O169" s="25" t="str">
        <x:f>IF(A169="","",IF(K169&lt;&gt;"VALID","BLOCKED",INDEX(EVIDENCE_PACKET!$H$6:$H$205,MATCH(F169,EVIDENCE_PACKET!$A$6:$A$205,0))))</x:f>
      </x:c>
      <x:c r="P169" s="25" t="str">
        <x:f>IF(A169="","",IF(K169&lt;&gt;"VALID","BLOCKED",INDEX(EVIDENCE_PACKET!$H$6:$H$205,MATCH(G169,EVIDENCE_PACKET!$A$6:$A$205,0))))</x:f>
      </x:c>
      <x:c r="Q169" s="25" t="str">
        <x:f>IF(A169="","",IF(K169&lt;&gt;"VALID","BLOCKED",INDEX(EVIDENCE_PACKET!$H$6:$H$205,MATCH(H169,EVIDENCE_PACKET!$A$6:$A$205,0))))</x:f>
      </x:c>
      <x:c r="R169" s="25" t="str">
        <x:f>IF(A169="","",IF(K169&lt;&gt;"VALID","BLOCKED",INDEX(EVIDENCE_PACKET!$H$6:$H$205,MATCH(I169,EVIDENCE_PACKET!$A$6:$A$205,0))))</x:f>
      </x:c>
      <x:c r="S169" s="25" t="str">
        <x:f>IF(A169="","",IF(K169&lt;&gt;"VALID","BLOCKED",IF(W169&lt;&gt;"SOFTWARE",W169,IF(L169&lt;&gt;"READY","UNRESOLVED",IF(X169="NO","EXCLUDE DIRECT",IF(X169="UNKNOWN","UNRESOLVED",IF(X169="ADJACENT","ADJACENT",IF(Y169="NO","EXCLUDE DIRECT",IF(Y169="UNKNOWN","UNRESOLVED",IF(Y169="MATCH","DIRECT COMPETITOR","CONDITIONAL DIRECT"))))))))))</x:f>
      </x:c>
      <x:c r="T169" s="25" t="str">
        <x:f>IF(A169="","",IF(OR(K169&lt;&gt;"VALID",S169="BLOCKED"),"BLOCKED",IF(AND(OR(S169="DIRECT COMPETITOR",S169="CONDITIONAL DIRECT"),COUNTIFS(CONFLICTS!$B$6:$B$205,A169,CONFLICTS!$H$6:$H$205,"YES",CONFLICTS!$I$6:$I$205,"OPEN",CONFLICTS!$R$6:$R$205,"VALID")&gt;0),"UNRESOLVED",IF(S169="UNRESOLVED","UNRESOLVED","READY"))))</x:f>
      </x:c>
      <x:c r="U169" s="25" t="str">
        <x:f>IF(A169="","",IF(S169="DIRECT COMPETITOR","Do not infer superiority, market share, win rate or customer outcomes.",IF(S169="CONDITIONAL DIRECT","Do not present replacement as like-for-like until partial/conflicting adoption dimensions are resolved.",IF(S169="ADJACENT","Do not promote feature/integration overlap into direct competition.",IF(S169="SUBSTITUTE / ALTERNATIVE","Do not force a service/internal route into a software-only matrix.",IF(S169="INTERMEDIARY / DISCOVERY","Do not infer product substitutability from visibility.","Do not promote authority/reference material into the commercial set."))))))</x:f>
      </x:c>
      <x:c r="V169" s="25" t="str">
        <x:f>IF(A169="","","Reopen when buyer, job, stage, implementation, security/procurement, switching, pricing/contract or sales evidence changes materially.")</x:f>
      </x:c>
      <x:c r="W169" s="25" t="str">
        <x:f>IF(A169="","",IF(C169="SOFTWARE PRODUCT","SOFTWARE",IF(C169="MARKETPLACE / INTERMEDIARY","INTERMEDIARY / DISCOVERY",IF(C169="AUTHORITY / STANDARD","AUTHORITY / REFERENCE","SUBSTITUTE / ALTERNATIVE"))))</x:f>
      </x:c>
      <x:c r="X169" s="25" t="str">
        <x:f>IF(A169="","",IF(OR(M169="NO",N169="NO",O169="NO"),"NO",IF(OR(M169="UNKNOWN",N169="UNKNOWN",O169="UNKNOWN"),"UNKNOWN",IF(AND(M169="MATCH",N169="MATCH",O169="MATCH"),"CORE MATCH","ADJACENT"))))</x:f>
      </x:c>
      <x:c r="Y169" s="25" t="str">
        <x:f>IF(A169="","",IF(OR(P169="NO",Q169="NO",R169="NO"),"NO",IF(OR(P169="UNKNOWN",Q169="UNKNOWN",R169="UNKNOWN"),"UNKNOWN",IF(AND(P169="MATCH",Q169="MATCH",R169="MATCH"),"MATCH","PARTIAL"))))</x:f>
      </x:c>
    </x:row>
    <x:row r="170">
      <x:c r="A170" s="21"/>
      <x:c r="B170" s="21"/>
      <x:c r="C170" s="21"/>
      <x:c r="D170" s="21"/>
      <x:c r="E170" s="21"/>
      <x:c r="F170" s="21"/>
      <x:c r="G170" s="21"/>
      <x:c r="H170" s="21"/>
      <x:c r="I170" s="21"/>
      <x:c r="J170" s="21"/>
      <x:c r="K170" s="25" t="str">
        <x:f>IF(A170="","",IF(COUNTIF($A$6:$A$205,A170)&gt;1,"INVALID - DUPLICATE ID",IF(AND(OR(EXACT(C170,"SOFTWARE PRODUCT"),EXACT(C170,"MARKETPLACE / INTERMEDIARY"),EXACT(C170,"CONSULTANCY / SERVICE"),EXACT(C170,"AUTHORITY / STANDARD"),EXACT(C170,"IN-HOUSE / DO NOTHING")),COUNTIFS(EVIDENCE_PACKET!$A$6:$A$205,D170,EVIDENCE_PACKET!$B$6:$B$205,A170,EVIDENCE_PACKET!$C$6:$C$205,"BUYER",EVIDENCE_PACKET!$Q$6:$Q$205,"VALID")=1,COUNTIFS(EVIDENCE_PACKET!$A$6:$A$205,E170,EVIDENCE_PACKET!$B$6:$B$205,A170,EVIDENCE_PACKET!$C$6:$C$205,"MATERIAL JOB",EVIDENCE_PACKET!$Q$6:$Q$205,"VALID")=1,COUNTIFS(EVIDENCE_PACKET!$A$6:$A$205,F170,EVIDENCE_PACKET!$B$6:$B$205,A170,EVIDENCE_PACKET!$C$6:$C$205,"BUYING STAGE",EVIDENCE_PACKET!$Q$6:$Q$205,"VALID")=1,COUNTIFS(EVIDENCE_PACKET!$A$6:$A$205,G170,EVIDENCE_PACKET!$B$6:$B$205,A170,EVIDENCE_PACKET!$C$6:$C$205,"IMPLEMENTATION",EVIDENCE_PACKET!$Q$6:$Q$205,"VALID")=1,COUNTIFS(EVIDENCE_PACKET!$A$6:$A$205,H170,EVIDENCE_PACKET!$B$6:$B$205,A170,EVIDENCE_PACKET!$C$6:$C$205,"SECURITY / PROCUREMENT",EVIDENCE_PACKET!$Q$6:$Q$205,"VALID")=1,COUNTIFS(EVIDENCE_PACKET!$A$6:$A$205,I170,EVIDENCE_PACKET!$B$6:$B$205,A170,EVIDENCE_PACKET!$C$6:$C$205,"SWITCHING / EXIT",EVIDENCE_PACKET!$Q$6:$Q$205,"VALID")=1,COUNTIF(D170:I170,D170)=1,COUNTIF(D170:I170,E170)=1,COUNTIF(D170:I170,F170)=1,COUNTIF(D170:I170,G170)=1,COUNTIF(D170:I170,H170)=1,COUNTIF(D170:I170,I170)=1,J170&lt;&gt;""),"VALID","INVALID - CONTROL / EVIDENCE")))</x:f>
      </x:c>
      <x:c r="L170" s="25" t="str">
        <x:f>IF(A170="","",IF(K170&lt;&gt;"VALID","BLOCKED",IF(AND(INDEX(EVIDENCE_PACKET!$F$6:$F$205,MATCH(D170,EVIDENCE_PACKET!$A$6:$A$205,0))="OBSERVED",INDEX(EVIDENCE_PACKET!$G$6:$G$205,MATCH(D170,EVIDENCE_PACKET!$A$6:$A$205,0))="CURRENT",INDEX(EVIDENCE_PACKET!$F$6:$F$205,MATCH(E170,EVIDENCE_PACKET!$A$6:$A$205,0))="OBSERVED",INDEX(EVIDENCE_PACKET!$G$6:$G$205,MATCH(E170,EVIDENCE_PACKET!$A$6:$A$205,0))="CURRENT",INDEX(EVIDENCE_PACKET!$F$6:$F$205,MATCH(F170,EVIDENCE_PACKET!$A$6:$A$205,0))="OBSERVED",INDEX(EVIDENCE_PACKET!$G$6:$G$205,MATCH(F170,EVIDENCE_PACKET!$A$6:$A$205,0))="CURRENT",INDEX(EVIDENCE_PACKET!$F$6:$F$205,MATCH(G170,EVIDENCE_PACKET!$A$6:$A$205,0))="OBSERVED",INDEX(EVIDENCE_PACKET!$G$6:$G$205,MATCH(G170,EVIDENCE_PACKET!$A$6:$A$205,0))="CURRENT",INDEX(EVIDENCE_PACKET!$F$6:$F$205,MATCH(H170,EVIDENCE_PACKET!$A$6:$A$205,0))="OBSERVED",INDEX(EVIDENCE_PACKET!$G$6:$G$205,MATCH(H170,EVIDENCE_PACKET!$A$6:$A$205,0))="CURRENT",INDEX(EVIDENCE_PACKET!$F$6:$F$205,MATCH(I170,EVIDENCE_PACKET!$A$6:$A$205,0))="OBSERVED",INDEX(EVIDENCE_PACKET!$G$6:$G$205,MATCH(I170,EVIDENCE_PACKET!$A$6:$A$205,0))="CURRENT"),"READY","UNRESOLVED")))</x:f>
      </x:c>
      <x:c r="M170" s="25" t="str">
        <x:f>IF(A170="","",IF(K170&lt;&gt;"VALID","BLOCKED",INDEX(EVIDENCE_PACKET!$H$6:$H$205,MATCH(D170,EVIDENCE_PACKET!$A$6:$A$205,0))))</x:f>
      </x:c>
      <x:c r="N170" s="25" t="str">
        <x:f>IF(A170="","",IF(K170&lt;&gt;"VALID","BLOCKED",INDEX(EVIDENCE_PACKET!$H$6:$H$205,MATCH(E170,EVIDENCE_PACKET!$A$6:$A$205,0))))</x:f>
      </x:c>
      <x:c r="O170" s="25" t="str">
        <x:f>IF(A170="","",IF(K170&lt;&gt;"VALID","BLOCKED",INDEX(EVIDENCE_PACKET!$H$6:$H$205,MATCH(F170,EVIDENCE_PACKET!$A$6:$A$205,0))))</x:f>
      </x:c>
      <x:c r="P170" s="25" t="str">
        <x:f>IF(A170="","",IF(K170&lt;&gt;"VALID","BLOCKED",INDEX(EVIDENCE_PACKET!$H$6:$H$205,MATCH(G170,EVIDENCE_PACKET!$A$6:$A$205,0))))</x:f>
      </x:c>
      <x:c r="Q170" s="25" t="str">
        <x:f>IF(A170="","",IF(K170&lt;&gt;"VALID","BLOCKED",INDEX(EVIDENCE_PACKET!$H$6:$H$205,MATCH(H170,EVIDENCE_PACKET!$A$6:$A$205,0))))</x:f>
      </x:c>
      <x:c r="R170" s="25" t="str">
        <x:f>IF(A170="","",IF(K170&lt;&gt;"VALID","BLOCKED",INDEX(EVIDENCE_PACKET!$H$6:$H$205,MATCH(I170,EVIDENCE_PACKET!$A$6:$A$205,0))))</x:f>
      </x:c>
      <x:c r="S170" s="25" t="str">
        <x:f>IF(A170="","",IF(K170&lt;&gt;"VALID","BLOCKED",IF(W170&lt;&gt;"SOFTWARE",W170,IF(L170&lt;&gt;"READY","UNRESOLVED",IF(X170="NO","EXCLUDE DIRECT",IF(X170="UNKNOWN","UNRESOLVED",IF(X170="ADJACENT","ADJACENT",IF(Y170="NO","EXCLUDE DIRECT",IF(Y170="UNKNOWN","UNRESOLVED",IF(Y170="MATCH","DIRECT COMPETITOR","CONDITIONAL DIRECT"))))))))))</x:f>
      </x:c>
      <x:c r="T170" s="25" t="str">
        <x:f>IF(A170="","",IF(OR(K170&lt;&gt;"VALID",S170="BLOCKED"),"BLOCKED",IF(AND(OR(S170="DIRECT COMPETITOR",S170="CONDITIONAL DIRECT"),COUNTIFS(CONFLICTS!$B$6:$B$205,A170,CONFLICTS!$H$6:$H$205,"YES",CONFLICTS!$I$6:$I$205,"OPEN",CONFLICTS!$R$6:$R$205,"VALID")&gt;0),"UNRESOLVED",IF(S170="UNRESOLVED","UNRESOLVED","READY"))))</x:f>
      </x:c>
      <x:c r="U170" s="25" t="str">
        <x:f>IF(A170="","",IF(S170="DIRECT COMPETITOR","Do not infer superiority, market share, win rate or customer outcomes.",IF(S170="CONDITIONAL DIRECT","Do not present replacement as like-for-like until partial/conflicting adoption dimensions are resolved.",IF(S170="ADJACENT","Do not promote feature/integration overlap into direct competition.",IF(S170="SUBSTITUTE / ALTERNATIVE","Do not force a service/internal route into a software-only matrix.",IF(S170="INTERMEDIARY / DISCOVERY","Do not infer product substitutability from visibility.","Do not promote authority/reference material into the commercial set."))))))</x:f>
      </x:c>
      <x:c r="V170" s="25" t="str">
        <x:f>IF(A170="","","Reopen when buyer, job, stage, implementation, security/procurement, switching, pricing/contract or sales evidence changes materially.")</x:f>
      </x:c>
      <x:c r="W170" s="25" t="str">
        <x:f>IF(A170="","",IF(C170="SOFTWARE PRODUCT","SOFTWARE",IF(C170="MARKETPLACE / INTERMEDIARY","INTERMEDIARY / DISCOVERY",IF(C170="AUTHORITY / STANDARD","AUTHORITY / REFERENCE","SUBSTITUTE / ALTERNATIVE"))))</x:f>
      </x:c>
      <x:c r="X170" s="25" t="str">
        <x:f>IF(A170="","",IF(OR(M170="NO",N170="NO",O170="NO"),"NO",IF(OR(M170="UNKNOWN",N170="UNKNOWN",O170="UNKNOWN"),"UNKNOWN",IF(AND(M170="MATCH",N170="MATCH",O170="MATCH"),"CORE MATCH","ADJACENT"))))</x:f>
      </x:c>
      <x:c r="Y170" s="25" t="str">
        <x:f>IF(A170="","",IF(OR(P170="NO",Q170="NO",R170="NO"),"NO",IF(OR(P170="UNKNOWN",Q170="UNKNOWN",R170="UNKNOWN"),"UNKNOWN",IF(AND(P170="MATCH",Q170="MATCH",R170="MATCH"),"MATCH","PARTIAL"))))</x:f>
      </x:c>
    </x:row>
    <x:row r="171">
      <x:c r="A171" s="21"/>
      <x:c r="B171" s="21"/>
      <x:c r="C171" s="21"/>
      <x:c r="D171" s="21"/>
      <x:c r="E171" s="21"/>
      <x:c r="F171" s="21"/>
      <x:c r="G171" s="21"/>
      <x:c r="H171" s="21"/>
      <x:c r="I171" s="21"/>
      <x:c r="J171" s="21"/>
      <x:c r="K171" s="25" t="str">
        <x:f>IF(A171="","",IF(COUNTIF($A$6:$A$205,A171)&gt;1,"INVALID - DUPLICATE ID",IF(AND(OR(EXACT(C171,"SOFTWARE PRODUCT"),EXACT(C171,"MARKETPLACE / INTERMEDIARY"),EXACT(C171,"CONSULTANCY / SERVICE"),EXACT(C171,"AUTHORITY / STANDARD"),EXACT(C171,"IN-HOUSE / DO NOTHING")),COUNTIFS(EVIDENCE_PACKET!$A$6:$A$205,D171,EVIDENCE_PACKET!$B$6:$B$205,A171,EVIDENCE_PACKET!$C$6:$C$205,"BUYER",EVIDENCE_PACKET!$Q$6:$Q$205,"VALID")=1,COUNTIFS(EVIDENCE_PACKET!$A$6:$A$205,E171,EVIDENCE_PACKET!$B$6:$B$205,A171,EVIDENCE_PACKET!$C$6:$C$205,"MATERIAL JOB",EVIDENCE_PACKET!$Q$6:$Q$205,"VALID")=1,COUNTIFS(EVIDENCE_PACKET!$A$6:$A$205,F171,EVIDENCE_PACKET!$B$6:$B$205,A171,EVIDENCE_PACKET!$C$6:$C$205,"BUYING STAGE",EVIDENCE_PACKET!$Q$6:$Q$205,"VALID")=1,COUNTIFS(EVIDENCE_PACKET!$A$6:$A$205,G171,EVIDENCE_PACKET!$B$6:$B$205,A171,EVIDENCE_PACKET!$C$6:$C$205,"IMPLEMENTATION",EVIDENCE_PACKET!$Q$6:$Q$205,"VALID")=1,COUNTIFS(EVIDENCE_PACKET!$A$6:$A$205,H171,EVIDENCE_PACKET!$B$6:$B$205,A171,EVIDENCE_PACKET!$C$6:$C$205,"SECURITY / PROCUREMENT",EVIDENCE_PACKET!$Q$6:$Q$205,"VALID")=1,COUNTIFS(EVIDENCE_PACKET!$A$6:$A$205,I171,EVIDENCE_PACKET!$B$6:$B$205,A171,EVIDENCE_PACKET!$C$6:$C$205,"SWITCHING / EXIT",EVIDENCE_PACKET!$Q$6:$Q$205,"VALID")=1,COUNTIF(D171:I171,D171)=1,COUNTIF(D171:I171,E171)=1,COUNTIF(D171:I171,F171)=1,COUNTIF(D171:I171,G171)=1,COUNTIF(D171:I171,H171)=1,COUNTIF(D171:I171,I171)=1,J171&lt;&gt;""),"VALID","INVALID - CONTROL / EVIDENCE")))</x:f>
      </x:c>
      <x:c r="L171" s="25" t="str">
        <x:f>IF(A171="","",IF(K171&lt;&gt;"VALID","BLOCKED",IF(AND(INDEX(EVIDENCE_PACKET!$F$6:$F$205,MATCH(D171,EVIDENCE_PACKET!$A$6:$A$205,0))="OBSERVED",INDEX(EVIDENCE_PACKET!$G$6:$G$205,MATCH(D171,EVIDENCE_PACKET!$A$6:$A$205,0))="CURRENT",INDEX(EVIDENCE_PACKET!$F$6:$F$205,MATCH(E171,EVIDENCE_PACKET!$A$6:$A$205,0))="OBSERVED",INDEX(EVIDENCE_PACKET!$G$6:$G$205,MATCH(E171,EVIDENCE_PACKET!$A$6:$A$205,0))="CURRENT",INDEX(EVIDENCE_PACKET!$F$6:$F$205,MATCH(F171,EVIDENCE_PACKET!$A$6:$A$205,0))="OBSERVED",INDEX(EVIDENCE_PACKET!$G$6:$G$205,MATCH(F171,EVIDENCE_PACKET!$A$6:$A$205,0))="CURRENT",INDEX(EVIDENCE_PACKET!$F$6:$F$205,MATCH(G171,EVIDENCE_PACKET!$A$6:$A$205,0))="OBSERVED",INDEX(EVIDENCE_PACKET!$G$6:$G$205,MATCH(G171,EVIDENCE_PACKET!$A$6:$A$205,0))="CURRENT",INDEX(EVIDENCE_PACKET!$F$6:$F$205,MATCH(H171,EVIDENCE_PACKET!$A$6:$A$205,0))="OBSERVED",INDEX(EVIDENCE_PACKET!$G$6:$G$205,MATCH(H171,EVIDENCE_PACKET!$A$6:$A$205,0))="CURRENT",INDEX(EVIDENCE_PACKET!$F$6:$F$205,MATCH(I171,EVIDENCE_PACKET!$A$6:$A$205,0))="OBSERVED",INDEX(EVIDENCE_PACKET!$G$6:$G$205,MATCH(I171,EVIDENCE_PACKET!$A$6:$A$205,0))="CURRENT"),"READY","UNRESOLVED")))</x:f>
      </x:c>
      <x:c r="M171" s="25" t="str">
        <x:f>IF(A171="","",IF(K171&lt;&gt;"VALID","BLOCKED",INDEX(EVIDENCE_PACKET!$H$6:$H$205,MATCH(D171,EVIDENCE_PACKET!$A$6:$A$205,0))))</x:f>
      </x:c>
      <x:c r="N171" s="25" t="str">
        <x:f>IF(A171="","",IF(K171&lt;&gt;"VALID","BLOCKED",INDEX(EVIDENCE_PACKET!$H$6:$H$205,MATCH(E171,EVIDENCE_PACKET!$A$6:$A$205,0))))</x:f>
      </x:c>
      <x:c r="O171" s="25" t="str">
        <x:f>IF(A171="","",IF(K171&lt;&gt;"VALID","BLOCKED",INDEX(EVIDENCE_PACKET!$H$6:$H$205,MATCH(F171,EVIDENCE_PACKET!$A$6:$A$205,0))))</x:f>
      </x:c>
      <x:c r="P171" s="25" t="str">
        <x:f>IF(A171="","",IF(K171&lt;&gt;"VALID","BLOCKED",INDEX(EVIDENCE_PACKET!$H$6:$H$205,MATCH(G171,EVIDENCE_PACKET!$A$6:$A$205,0))))</x:f>
      </x:c>
      <x:c r="Q171" s="25" t="str">
        <x:f>IF(A171="","",IF(K171&lt;&gt;"VALID","BLOCKED",INDEX(EVIDENCE_PACKET!$H$6:$H$205,MATCH(H171,EVIDENCE_PACKET!$A$6:$A$205,0))))</x:f>
      </x:c>
      <x:c r="R171" s="25" t="str">
        <x:f>IF(A171="","",IF(K171&lt;&gt;"VALID","BLOCKED",INDEX(EVIDENCE_PACKET!$H$6:$H$205,MATCH(I171,EVIDENCE_PACKET!$A$6:$A$205,0))))</x:f>
      </x:c>
      <x:c r="S171" s="25" t="str">
        <x:f>IF(A171="","",IF(K171&lt;&gt;"VALID","BLOCKED",IF(W171&lt;&gt;"SOFTWARE",W171,IF(L171&lt;&gt;"READY","UNRESOLVED",IF(X171="NO","EXCLUDE DIRECT",IF(X171="UNKNOWN","UNRESOLVED",IF(X171="ADJACENT","ADJACENT",IF(Y171="NO","EXCLUDE DIRECT",IF(Y171="UNKNOWN","UNRESOLVED",IF(Y171="MATCH","DIRECT COMPETITOR","CONDITIONAL DIRECT"))))))))))</x:f>
      </x:c>
      <x:c r="T171" s="25" t="str">
        <x:f>IF(A171="","",IF(OR(K171&lt;&gt;"VALID",S171="BLOCKED"),"BLOCKED",IF(AND(OR(S171="DIRECT COMPETITOR",S171="CONDITIONAL DIRECT"),COUNTIFS(CONFLICTS!$B$6:$B$205,A171,CONFLICTS!$H$6:$H$205,"YES",CONFLICTS!$I$6:$I$205,"OPEN",CONFLICTS!$R$6:$R$205,"VALID")&gt;0),"UNRESOLVED",IF(S171="UNRESOLVED","UNRESOLVED","READY"))))</x:f>
      </x:c>
      <x:c r="U171" s="25" t="str">
        <x:f>IF(A171="","",IF(S171="DIRECT COMPETITOR","Do not infer superiority, market share, win rate or customer outcomes.",IF(S171="CONDITIONAL DIRECT","Do not present replacement as like-for-like until partial/conflicting adoption dimensions are resolved.",IF(S171="ADJACENT","Do not promote feature/integration overlap into direct competition.",IF(S171="SUBSTITUTE / ALTERNATIVE","Do not force a service/internal route into a software-only matrix.",IF(S171="INTERMEDIARY / DISCOVERY","Do not infer product substitutability from visibility.","Do not promote authority/reference material into the commercial set."))))))</x:f>
      </x:c>
      <x:c r="V171" s="25" t="str">
        <x:f>IF(A171="","","Reopen when buyer, job, stage, implementation, security/procurement, switching, pricing/contract or sales evidence changes materially.")</x:f>
      </x:c>
      <x:c r="W171" s="25" t="str">
        <x:f>IF(A171="","",IF(C171="SOFTWARE PRODUCT","SOFTWARE",IF(C171="MARKETPLACE / INTERMEDIARY","INTERMEDIARY / DISCOVERY",IF(C171="AUTHORITY / STANDARD","AUTHORITY / REFERENCE","SUBSTITUTE / ALTERNATIVE"))))</x:f>
      </x:c>
      <x:c r="X171" s="25" t="str">
        <x:f>IF(A171="","",IF(OR(M171="NO",N171="NO",O171="NO"),"NO",IF(OR(M171="UNKNOWN",N171="UNKNOWN",O171="UNKNOWN"),"UNKNOWN",IF(AND(M171="MATCH",N171="MATCH",O171="MATCH"),"CORE MATCH","ADJACENT"))))</x:f>
      </x:c>
      <x:c r="Y171" s="25" t="str">
        <x:f>IF(A171="","",IF(OR(P171="NO",Q171="NO",R171="NO"),"NO",IF(OR(P171="UNKNOWN",Q171="UNKNOWN",R171="UNKNOWN"),"UNKNOWN",IF(AND(P171="MATCH",Q171="MATCH",R171="MATCH"),"MATCH","PARTIAL"))))</x:f>
      </x:c>
    </x:row>
    <x:row r="172">
      <x:c r="A172" s="21"/>
      <x:c r="B172" s="21"/>
      <x:c r="C172" s="21"/>
      <x:c r="D172" s="21"/>
      <x:c r="E172" s="21"/>
      <x:c r="F172" s="21"/>
      <x:c r="G172" s="21"/>
      <x:c r="H172" s="21"/>
      <x:c r="I172" s="21"/>
      <x:c r="J172" s="21"/>
      <x:c r="K172" s="25" t="str">
        <x:f>IF(A172="","",IF(COUNTIF($A$6:$A$205,A172)&gt;1,"INVALID - DUPLICATE ID",IF(AND(OR(EXACT(C172,"SOFTWARE PRODUCT"),EXACT(C172,"MARKETPLACE / INTERMEDIARY"),EXACT(C172,"CONSULTANCY / SERVICE"),EXACT(C172,"AUTHORITY / STANDARD"),EXACT(C172,"IN-HOUSE / DO NOTHING")),COUNTIFS(EVIDENCE_PACKET!$A$6:$A$205,D172,EVIDENCE_PACKET!$B$6:$B$205,A172,EVIDENCE_PACKET!$C$6:$C$205,"BUYER",EVIDENCE_PACKET!$Q$6:$Q$205,"VALID")=1,COUNTIFS(EVIDENCE_PACKET!$A$6:$A$205,E172,EVIDENCE_PACKET!$B$6:$B$205,A172,EVIDENCE_PACKET!$C$6:$C$205,"MATERIAL JOB",EVIDENCE_PACKET!$Q$6:$Q$205,"VALID")=1,COUNTIFS(EVIDENCE_PACKET!$A$6:$A$205,F172,EVIDENCE_PACKET!$B$6:$B$205,A172,EVIDENCE_PACKET!$C$6:$C$205,"BUYING STAGE",EVIDENCE_PACKET!$Q$6:$Q$205,"VALID")=1,COUNTIFS(EVIDENCE_PACKET!$A$6:$A$205,G172,EVIDENCE_PACKET!$B$6:$B$205,A172,EVIDENCE_PACKET!$C$6:$C$205,"IMPLEMENTATION",EVIDENCE_PACKET!$Q$6:$Q$205,"VALID")=1,COUNTIFS(EVIDENCE_PACKET!$A$6:$A$205,H172,EVIDENCE_PACKET!$B$6:$B$205,A172,EVIDENCE_PACKET!$C$6:$C$205,"SECURITY / PROCUREMENT",EVIDENCE_PACKET!$Q$6:$Q$205,"VALID")=1,COUNTIFS(EVIDENCE_PACKET!$A$6:$A$205,I172,EVIDENCE_PACKET!$B$6:$B$205,A172,EVIDENCE_PACKET!$C$6:$C$205,"SWITCHING / EXIT",EVIDENCE_PACKET!$Q$6:$Q$205,"VALID")=1,COUNTIF(D172:I172,D172)=1,COUNTIF(D172:I172,E172)=1,COUNTIF(D172:I172,F172)=1,COUNTIF(D172:I172,G172)=1,COUNTIF(D172:I172,H172)=1,COUNTIF(D172:I172,I172)=1,J172&lt;&gt;""),"VALID","INVALID - CONTROL / EVIDENCE")))</x:f>
      </x:c>
      <x:c r="L172" s="25" t="str">
        <x:f>IF(A172="","",IF(K172&lt;&gt;"VALID","BLOCKED",IF(AND(INDEX(EVIDENCE_PACKET!$F$6:$F$205,MATCH(D172,EVIDENCE_PACKET!$A$6:$A$205,0))="OBSERVED",INDEX(EVIDENCE_PACKET!$G$6:$G$205,MATCH(D172,EVIDENCE_PACKET!$A$6:$A$205,0))="CURRENT",INDEX(EVIDENCE_PACKET!$F$6:$F$205,MATCH(E172,EVIDENCE_PACKET!$A$6:$A$205,0))="OBSERVED",INDEX(EVIDENCE_PACKET!$G$6:$G$205,MATCH(E172,EVIDENCE_PACKET!$A$6:$A$205,0))="CURRENT",INDEX(EVIDENCE_PACKET!$F$6:$F$205,MATCH(F172,EVIDENCE_PACKET!$A$6:$A$205,0))="OBSERVED",INDEX(EVIDENCE_PACKET!$G$6:$G$205,MATCH(F172,EVIDENCE_PACKET!$A$6:$A$205,0))="CURRENT",INDEX(EVIDENCE_PACKET!$F$6:$F$205,MATCH(G172,EVIDENCE_PACKET!$A$6:$A$205,0))="OBSERVED",INDEX(EVIDENCE_PACKET!$G$6:$G$205,MATCH(G172,EVIDENCE_PACKET!$A$6:$A$205,0))="CURRENT",INDEX(EVIDENCE_PACKET!$F$6:$F$205,MATCH(H172,EVIDENCE_PACKET!$A$6:$A$205,0))="OBSERVED",INDEX(EVIDENCE_PACKET!$G$6:$G$205,MATCH(H172,EVIDENCE_PACKET!$A$6:$A$205,0))="CURRENT",INDEX(EVIDENCE_PACKET!$F$6:$F$205,MATCH(I172,EVIDENCE_PACKET!$A$6:$A$205,0))="OBSERVED",INDEX(EVIDENCE_PACKET!$G$6:$G$205,MATCH(I172,EVIDENCE_PACKET!$A$6:$A$205,0))="CURRENT"),"READY","UNRESOLVED")))</x:f>
      </x:c>
      <x:c r="M172" s="25" t="str">
        <x:f>IF(A172="","",IF(K172&lt;&gt;"VALID","BLOCKED",INDEX(EVIDENCE_PACKET!$H$6:$H$205,MATCH(D172,EVIDENCE_PACKET!$A$6:$A$205,0))))</x:f>
      </x:c>
      <x:c r="N172" s="25" t="str">
        <x:f>IF(A172="","",IF(K172&lt;&gt;"VALID","BLOCKED",INDEX(EVIDENCE_PACKET!$H$6:$H$205,MATCH(E172,EVIDENCE_PACKET!$A$6:$A$205,0))))</x:f>
      </x:c>
      <x:c r="O172" s="25" t="str">
        <x:f>IF(A172="","",IF(K172&lt;&gt;"VALID","BLOCKED",INDEX(EVIDENCE_PACKET!$H$6:$H$205,MATCH(F172,EVIDENCE_PACKET!$A$6:$A$205,0))))</x:f>
      </x:c>
      <x:c r="P172" s="25" t="str">
        <x:f>IF(A172="","",IF(K172&lt;&gt;"VALID","BLOCKED",INDEX(EVIDENCE_PACKET!$H$6:$H$205,MATCH(G172,EVIDENCE_PACKET!$A$6:$A$205,0))))</x:f>
      </x:c>
      <x:c r="Q172" s="25" t="str">
        <x:f>IF(A172="","",IF(K172&lt;&gt;"VALID","BLOCKED",INDEX(EVIDENCE_PACKET!$H$6:$H$205,MATCH(H172,EVIDENCE_PACKET!$A$6:$A$205,0))))</x:f>
      </x:c>
      <x:c r="R172" s="25" t="str">
        <x:f>IF(A172="","",IF(K172&lt;&gt;"VALID","BLOCKED",INDEX(EVIDENCE_PACKET!$H$6:$H$205,MATCH(I172,EVIDENCE_PACKET!$A$6:$A$205,0))))</x:f>
      </x:c>
      <x:c r="S172" s="25" t="str">
        <x:f>IF(A172="","",IF(K172&lt;&gt;"VALID","BLOCKED",IF(W172&lt;&gt;"SOFTWARE",W172,IF(L172&lt;&gt;"READY","UNRESOLVED",IF(X172="NO","EXCLUDE DIRECT",IF(X172="UNKNOWN","UNRESOLVED",IF(X172="ADJACENT","ADJACENT",IF(Y172="NO","EXCLUDE DIRECT",IF(Y172="UNKNOWN","UNRESOLVED",IF(Y172="MATCH","DIRECT COMPETITOR","CONDITIONAL DIRECT"))))))))))</x:f>
      </x:c>
      <x:c r="T172" s="25" t="str">
        <x:f>IF(A172="","",IF(OR(K172&lt;&gt;"VALID",S172="BLOCKED"),"BLOCKED",IF(AND(OR(S172="DIRECT COMPETITOR",S172="CONDITIONAL DIRECT"),COUNTIFS(CONFLICTS!$B$6:$B$205,A172,CONFLICTS!$H$6:$H$205,"YES",CONFLICTS!$I$6:$I$205,"OPEN",CONFLICTS!$R$6:$R$205,"VALID")&gt;0),"UNRESOLVED",IF(S172="UNRESOLVED","UNRESOLVED","READY"))))</x:f>
      </x:c>
      <x:c r="U172" s="25" t="str">
        <x:f>IF(A172="","",IF(S172="DIRECT COMPETITOR","Do not infer superiority, market share, win rate or customer outcomes.",IF(S172="CONDITIONAL DIRECT","Do not present replacement as like-for-like until partial/conflicting adoption dimensions are resolved.",IF(S172="ADJACENT","Do not promote feature/integration overlap into direct competition.",IF(S172="SUBSTITUTE / ALTERNATIVE","Do not force a service/internal route into a software-only matrix.",IF(S172="INTERMEDIARY / DISCOVERY","Do not infer product substitutability from visibility.","Do not promote authority/reference material into the commercial set."))))))</x:f>
      </x:c>
      <x:c r="V172" s="25" t="str">
        <x:f>IF(A172="","","Reopen when buyer, job, stage, implementation, security/procurement, switching, pricing/contract or sales evidence changes materially.")</x:f>
      </x:c>
      <x:c r="W172" s="25" t="str">
        <x:f>IF(A172="","",IF(C172="SOFTWARE PRODUCT","SOFTWARE",IF(C172="MARKETPLACE / INTERMEDIARY","INTERMEDIARY / DISCOVERY",IF(C172="AUTHORITY / STANDARD","AUTHORITY / REFERENCE","SUBSTITUTE / ALTERNATIVE"))))</x:f>
      </x:c>
      <x:c r="X172" s="25" t="str">
        <x:f>IF(A172="","",IF(OR(M172="NO",N172="NO",O172="NO"),"NO",IF(OR(M172="UNKNOWN",N172="UNKNOWN",O172="UNKNOWN"),"UNKNOWN",IF(AND(M172="MATCH",N172="MATCH",O172="MATCH"),"CORE MATCH","ADJACENT"))))</x:f>
      </x:c>
      <x:c r="Y172" s="25" t="str">
        <x:f>IF(A172="","",IF(OR(P172="NO",Q172="NO",R172="NO"),"NO",IF(OR(P172="UNKNOWN",Q172="UNKNOWN",R172="UNKNOWN"),"UNKNOWN",IF(AND(P172="MATCH",Q172="MATCH",R172="MATCH"),"MATCH","PARTIAL"))))</x:f>
      </x:c>
    </x:row>
    <x:row r="173">
      <x:c r="A173" s="21"/>
      <x:c r="B173" s="21"/>
      <x:c r="C173" s="21"/>
      <x:c r="D173" s="21"/>
      <x:c r="E173" s="21"/>
      <x:c r="F173" s="21"/>
      <x:c r="G173" s="21"/>
      <x:c r="H173" s="21"/>
      <x:c r="I173" s="21"/>
      <x:c r="J173" s="21"/>
      <x:c r="K173" s="25" t="str">
        <x:f>IF(A173="","",IF(COUNTIF($A$6:$A$205,A173)&gt;1,"INVALID - DUPLICATE ID",IF(AND(OR(EXACT(C173,"SOFTWARE PRODUCT"),EXACT(C173,"MARKETPLACE / INTERMEDIARY"),EXACT(C173,"CONSULTANCY / SERVICE"),EXACT(C173,"AUTHORITY / STANDARD"),EXACT(C173,"IN-HOUSE / DO NOTHING")),COUNTIFS(EVIDENCE_PACKET!$A$6:$A$205,D173,EVIDENCE_PACKET!$B$6:$B$205,A173,EVIDENCE_PACKET!$C$6:$C$205,"BUYER",EVIDENCE_PACKET!$Q$6:$Q$205,"VALID")=1,COUNTIFS(EVIDENCE_PACKET!$A$6:$A$205,E173,EVIDENCE_PACKET!$B$6:$B$205,A173,EVIDENCE_PACKET!$C$6:$C$205,"MATERIAL JOB",EVIDENCE_PACKET!$Q$6:$Q$205,"VALID")=1,COUNTIFS(EVIDENCE_PACKET!$A$6:$A$205,F173,EVIDENCE_PACKET!$B$6:$B$205,A173,EVIDENCE_PACKET!$C$6:$C$205,"BUYING STAGE",EVIDENCE_PACKET!$Q$6:$Q$205,"VALID")=1,COUNTIFS(EVIDENCE_PACKET!$A$6:$A$205,G173,EVIDENCE_PACKET!$B$6:$B$205,A173,EVIDENCE_PACKET!$C$6:$C$205,"IMPLEMENTATION",EVIDENCE_PACKET!$Q$6:$Q$205,"VALID")=1,COUNTIFS(EVIDENCE_PACKET!$A$6:$A$205,H173,EVIDENCE_PACKET!$B$6:$B$205,A173,EVIDENCE_PACKET!$C$6:$C$205,"SECURITY / PROCUREMENT",EVIDENCE_PACKET!$Q$6:$Q$205,"VALID")=1,COUNTIFS(EVIDENCE_PACKET!$A$6:$A$205,I173,EVIDENCE_PACKET!$B$6:$B$205,A173,EVIDENCE_PACKET!$C$6:$C$205,"SWITCHING / EXIT",EVIDENCE_PACKET!$Q$6:$Q$205,"VALID")=1,COUNTIF(D173:I173,D173)=1,COUNTIF(D173:I173,E173)=1,COUNTIF(D173:I173,F173)=1,COUNTIF(D173:I173,G173)=1,COUNTIF(D173:I173,H173)=1,COUNTIF(D173:I173,I173)=1,J173&lt;&gt;""),"VALID","INVALID - CONTROL / EVIDENCE")))</x:f>
      </x:c>
      <x:c r="L173" s="25" t="str">
        <x:f>IF(A173="","",IF(K173&lt;&gt;"VALID","BLOCKED",IF(AND(INDEX(EVIDENCE_PACKET!$F$6:$F$205,MATCH(D173,EVIDENCE_PACKET!$A$6:$A$205,0))="OBSERVED",INDEX(EVIDENCE_PACKET!$G$6:$G$205,MATCH(D173,EVIDENCE_PACKET!$A$6:$A$205,0))="CURRENT",INDEX(EVIDENCE_PACKET!$F$6:$F$205,MATCH(E173,EVIDENCE_PACKET!$A$6:$A$205,0))="OBSERVED",INDEX(EVIDENCE_PACKET!$G$6:$G$205,MATCH(E173,EVIDENCE_PACKET!$A$6:$A$205,0))="CURRENT",INDEX(EVIDENCE_PACKET!$F$6:$F$205,MATCH(F173,EVIDENCE_PACKET!$A$6:$A$205,0))="OBSERVED",INDEX(EVIDENCE_PACKET!$G$6:$G$205,MATCH(F173,EVIDENCE_PACKET!$A$6:$A$205,0))="CURRENT",INDEX(EVIDENCE_PACKET!$F$6:$F$205,MATCH(G173,EVIDENCE_PACKET!$A$6:$A$205,0))="OBSERVED",INDEX(EVIDENCE_PACKET!$G$6:$G$205,MATCH(G173,EVIDENCE_PACKET!$A$6:$A$205,0))="CURRENT",INDEX(EVIDENCE_PACKET!$F$6:$F$205,MATCH(H173,EVIDENCE_PACKET!$A$6:$A$205,0))="OBSERVED",INDEX(EVIDENCE_PACKET!$G$6:$G$205,MATCH(H173,EVIDENCE_PACKET!$A$6:$A$205,0))="CURRENT",INDEX(EVIDENCE_PACKET!$F$6:$F$205,MATCH(I173,EVIDENCE_PACKET!$A$6:$A$205,0))="OBSERVED",INDEX(EVIDENCE_PACKET!$G$6:$G$205,MATCH(I173,EVIDENCE_PACKET!$A$6:$A$205,0))="CURRENT"),"READY","UNRESOLVED")))</x:f>
      </x:c>
      <x:c r="M173" s="25" t="str">
        <x:f>IF(A173="","",IF(K173&lt;&gt;"VALID","BLOCKED",INDEX(EVIDENCE_PACKET!$H$6:$H$205,MATCH(D173,EVIDENCE_PACKET!$A$6:$A$205,0))))</x:f>
      </x:c>
      <x:c r="N173" s="25" t="str">
        <x:f>IF(A173="","",IF(K173&lt;&gt;"VALID","BLOCKED",INDEX(EVIDENCE_PACKET!$H$6:$H$205,MATCH(E173,EVIDENCE_PACKET!$A$6:$A$205,0))))</x:f>
      </x:c>
      <x:c r="O173" s="25" t="str">
        <x:f>IF(A173="","",IF(K173&lt;&gt;"VALID","BLOCKED",INDEX(EVIDENCE_PACKET!$H$6:$H$205,MATCH(F173,EVIDENCE_PACKET!$A$6:$A$205,0))))</x:f>
      </x:c>
      <x:c r="P173" s="25" t="str">
        <x:f>IF(A173="","",IF(K173&lt;&gt;"VALID","BLOCKED",INDEX(EVIDENCE_PACKET!$H$6:$H$205,MATCH(G173,EVIDENCE_PACKET!$A$6:$A$205,0))))</x:f>
      </x:c>
      <x:c r="Q173" s="25" t="str">
        <x:f>IF(A173="","",IF(K173&lt;&gt;"VALID","BLOCKED",INDEX(EVIDENCE_PACKET!$H$6:$H$205,MATCH(H173,EVIDENCE_PACKET!$A$6:$A$205,0))))</x:f>
      </x:c>
      <x:c r="R173" s="25" t="str">
        <x:f>IF(A173="","",IF(K173&lt;&gt;"VALID","BLOCKED",INDEX(EVIDENCE_PACKET!$H$6:$H$205,MATCH(I173,EVIDENCE_PACKET!$A$6:$A$205,0))))</x:f>
      </x:c>
      <x:c r="S173" s="25" t="str">
        <x:f>IF(A173="","",IF(K173&lt;&gt;"VALID","BLOCKED",IF(W173&lt;&gt;"SOFTWARE",W173,IF(L173&lt;&gt;"READY","UNRESOLVED",IF(X173="NO","EXCLUDE DIRECT",IF(X173="UNKNOWN","UNRESOLVED",IF(X173="ADJACENT","ADJACENT",IF(Y173="NO","EXCLUDE DIRECT",IF(Y173="UNKNOWN","UNRESOLVED",IF(Y173="MATCH","DIRECT COMPETITOR","CONDITIONAL DIRECT"))))))))))</x:f>
      </x:c>
      <x:c r="T173" s="25" t="str">
        <x:f>IF(A173="","",IF(OR(K173&lt;&gt;"VALID",S173="BLOCKED"),"BLOCKED",IF(AND(OR(S173="DIRECT COMPETITOR",S173="CONDITIONAL DIRECT"),COUNTIFS(CONFLICTS!$B$6:$B$205,A173,CONFLICTS!$H$6:$H$205,"YES",CONFLICTS!$I$6:$I$205,"OPEN",CONFLICTS!$R$6:$R$205,"VALID")&gt;0),"UNRESOLVED",IF(S173="UNRESOLVED","UNRESOLVED","READY"))))</x:f>
      </x:c>
      <x:c r="U173" s="25" t="str">
        <x:f>IF(A173="","",IF(S173="DIRECT COMPETITOR","Do not infer superiority, market share, win rate or customer outcomes.",IF(S173="CONDITIONAL DIRECT","Do not present replacement as like-for-like until partial/conflicting adoption dimensions are resolved.",IF(S173="ADJACENT","Do not promote feature/integration overlap into direct competition.",IF(S173="SUBSTITUTE / ALTERNATIVE","Do not force a service/internal route into a software-only matrix.",IF(S173="INTERMEDIARY / DISCOVERY","Do not infer product substitutability from visibility.","Do not promote authority/reference material into the commercial set."))))))</x:f>
      </x:c>
      <x:c r="V173" s="25" t="str">
        <x:f>IF(A173="","","Reopen when buyer, job, stage, implementation, security/procurement, switching, pricing/contract or sales evidence changes materially.")</x:f>
      </x:c>
      <x:c r="W173" s="25" t="str">
        <x:f>IF(A173="","",IF(C173="SOFTWARE PRODUCT","SOFTWARE",IF(C173="MARKETPLACE / INTERMEDIARY","INTERMEDIARY / DISCOVERY",IF(C173="AUTHORITY / STANDARD","AUTHORITY / REFERENCE","SUBSTITUTE / ALTERNATIVE"))))</x:f>
      </x:c>
      <x:c r="X173" s="25" t="str">
        <x:f>IF(A173="","",IF(OR(M173="NO",N173="NO",O173="NO"),"NO",IF(OR(M173="UNKNOWN",N173="UNKNOWN",O173="UNKNOWN"),"UNKNOWN",IF(AND(M173="MATCH",N173="MATCH",O173="MATCH"),"CORE MATCH","ADJACENT"))))</x:f>
      </x:c>
      <x:c r="Y173" s="25" t="str">
        <x:f>IF(A173="","",IF(OR(P173="NO",Q173="NO",R173="NO"),"NO",IF(OR(P173="UNKNOWN",Q173="UNKNOWN",R173="UNKNOWN"),"UNKNOWN",IF(AND(P173="MATCH",Q173="MATCH",R173="MATCH"),"MATCH","PARTIAL"))))</x:f>
      </x:c>
    </x:row>
    <x:row r="174">
      <x:c r="A174" s="21"/>
      <x:c r="B174" s="21"/>
      <x:c r="C174" s="21"/>
      <x:c r="D174" s="21"/>
      <x:c r="E174" s="21"/>
      <x:c r="F174" s="21"/>
      <x:c r="G174" s="21"/>
      <x:c r="H174" s="21"/>
      <x:c r="I174" s="21"/>
      <x:c r="J174" s="21"/>
      <x:c r="K174" s="25" t="str">
        <x:f>IF(A174="","",IF(COUNTIF($A$6:$A$205,A174)&gt;1,"INVALID - DUPLICATE ID",IF(AND(OR(EXACT(C174,"SOFTWARE PRODUCT"),EXACT(C174,"MARKETPLACE / INTERMEDIARY"),EXACT(C174,"CONSULTANCY / SERVICE"),EXACT(C174,"AUTHORITY / STANDARD"),EXACT(C174,"IN-HOUSE / DO NOTHING")),COUNTIFS(EVIDENCE_PACKET!$A$6:$A$205,D174,EVIDENCE_PACKET!$B$6:$B$205,A174,EVIDENCE_PACKET!$C$6:$C$205,"BUYER",EVIDENCE_PACKET!$Q$6:$Q$205,"VALID")=1,COUNTIFS(EVIDENCE_PACKET!$A$6:$A$205,E174,EVIDENCE_PACKET!$B$6:$B$205,A174,EVIDENCE_PACKET!$C$6:$C$205,"MATERIAL JOB",EVIDENCE_PACKET!$Q$6:$Q$205,"VALID")=1,COUNTIFS(EVIDENCE_PACKET!$A$6:$A$205,F174,EVIDENCE_PACKET!$B$6:$B$205,A174,EVIDENCE_PACKET!$C$6:$C$205,"BUYING STAGE",EVIDENCE_PACKET!$Q$6:$Q$205,"VALID")=1,COUNTIFS(EVIDENCE_PACKET!$A$6:$A$205,G174,EVIDENCE_PACKET!$B$6:$B$205,A174,EVIDENCE_PACKET!$C$6:$C$205,"IMPLEMENTATION",EVIDENCE_PACKET!$Q$6:$Q$205,"VALID")=1,COUNTIFS(EVIDENCE_PACKET!$A$6:$A$205,H174,EVIDENCE_PACKET!$B$6:$B$205,A174,EVIDENCE_PACKET!$C$6:$C$205,"SECURITY / PROCUREMENT",EVIDENCE_PACKET!$Q$6:$Q$205,"VALID")=1,COUNTIFS(EVIDENCE_PACKET!$A$6:$A$205,I174,EVIDENCE_PACKET!$B$6:$B$205,A174,EVIDENCE_PACKET!$C$6:$C$205,"SWITCHING / EXIT",EVIDENCE_PACKET!$Q$6:$Q$205,"VALID")=1,COUNTIF(D174:I174,D174)=1,COUNTIF(D174:I174,E174)=1,COUNTIF(D174:I174,F174)=1,COUNTIF(D174:I174,G174)=1,COUNTIF(D174:I174,H174)=1,COUNTIF(D174:I174,I174)=1,J174&lt;&gt;""),"VALID","INVALID - CONTROL / EVIDENCE")))</x:f>
      </x:c>
      <x:c r="L174" s="25" t="str">
        <x:f>IF(A174="","",IF(K174&lt;&gt;"VALID","BLOCKED",IF(AND(INDEX(EVIDENCE_PACKET!$F$6:$F$205,MATCH(D174,EVIDENCE_PACKET!$A$6:$A$205,0))="OBSERVED",INDEX(EVIDENCE_PACKET!$G$6:$G$205,MATCH(D174,EVIDENCE_PACKET!$A$6:$A$205,0))="CURRENT",INDEX(EVIDENCE_PACKET!$F$6:$F$205,MATCH(E174,EVIDENCE_PACKET!$A$6:$A$205,0))="OBSERVED",INDEX(EVIDENCE_PACKET!$G$6:$G$205,MATCH(E174,EVIDENCE_PACKET!$A$6:$A$205,0))="CURRENT",INDEX(EVIDENCE_PACKET!$F$6:$F$205,MATCH(F174,EVIDENCE_PACKET!$A$6:$A$205,0))="OBSERVED",INDEX(EVIDENCE_PACKET!$G$6:$G$205,MATCH(F174,EVIDENCE_PACKET!$A$6:$A$205,0))="CURRENT",INDEX(EVIDENCE_PACKET!$F$6:$F$205,MATCH(G174,EVIDENCE_PACKET!$A$6:$A$205,0))="OBSERVED",INDEX(EVIDENCE_PACKET!$G$6:$G$205,MATCH(G174,EVIDENCE_PACKET!$A$6:$A$205,0))="CURRENT",INDEX(EVIDENCE_PACKET!$F$6:$F$205,MATCH(H174,EVIDENCE_PACKET!$A$6:$A$205,0))="OBSERVED",INDEX(EVIDENCE_PACKET!$G$6:$G$205,MATCH(H174,EVIDENCE_PACKET!$A$6:$A$205,0))="CURRENT",INDEX(EVIDENCE_PACKET!$F$6:$F$205,MATCH(I174,EVIDENCE_PACKET!$A$6:$A$205,0))="OBSERVED",INDEX(EVIDENCE_PACKET!$G$6:$G$205,MATCH(I174,EVIDENCE_PACKET!$A$6:$A$205,0))="CURRENT"),"READY","UNRESOLVED")))</x:f>
      </x:c>
      <x:c r="M174" s="25" t="str">
        <x:f>IF(A174="","",IF(K174&lt;&gt;"VALID","BLOCKED",INDEX(EVIDENCE_PACKET!$H$6:$H$205,MATCH(D174,EVIDENCE_PACKET!$A$6:$A$205,0))))</x:f>
      </x:c>
      <x:c r="N174" s="25" t="str">
        <x:f>IF(A174="","",IF(K174&lt;&gt;"VALID","BLOCKED",INDEX(EVIDENCE_PACKET!$H$6:$H$205,MATCH(E174,EVIDENCE_PACKET!$A$6:$A$205,0))))</x:f>
      </x:c>
      <x:c r="O174" s="25" t="str">
        <x:f>IF(A174="","",IF(K174&lt;&gt;"VALID","BLOCKED",INDEX(EVIDENCE_PACKET!$H$6:$H$205,MATCH(F174,EVIDENCE_PACKET!$A$6:$A$205,0))))</x:f>
      </x:c>
      <x:c r="P174" s="25" t="str">
        <x:f>IF(A174="","",IF(K174&lt;&gt;"VALID","BLOCKED",INDEX(EVIDENCE_PACKET!$H$6:$H$205,MATCH(G174,EVIDENCE_PACKET!$A$6:$A$205,0))))</x:f>
      </x:c>
      <x:c r="Q174" s="25" t="str">
        <x:f>IF(A174="","",IF(K174&lt;&gt;"VALID","BLOCKED",INDEX(EVIDENCE_PACKET!$H$6:$H$205,MATCH(H174,EVIDENCE_PACKET!$A$6:$A$205,0))))</x:f>
      </x:c>
      <x:c r="R174" s="25" t="str">
        <x:f>IF(A174="","",IF(K174&lt;&gt;"VALID","BLOCKED",INDEX(EVIDENCE_PACKET!$H$6:$H$205,MATCH(I174,EVIDENCE_PACKET!$A$6:$A$205,0))))</x:f>
      </x:c>
      <x:c r="S174" s="25" t="str">
        <x:f>IF(A174="","",IF(K174&lt;&gt;"VALID","BLOCKED",IF(W174&lt;&gt;"SOFTWARE",W174,IF(L174&lt;&gt;"READY","UNRESOLVED",IF(X174="NO","EXCLUDE DIRECT",IF(X174="UNKNOWN","UNRESOLVED",IF(X174="ADJACENT","ADJACENT",IF(Y174="NO","EXCLUDE DIRECT",IF(Y174="UNKNOWN","UNRESOLVED",IF(Y174="MATCH","DIRECT COMPETITOR","CONDITIONAL DIRECT"))))))))))</x:f>
      </x:c>
      <x:c r="T174" s="25" t="str">
        <x:f>IF(A174="","",IF(OR(K174&lt;&gt;"VALID",S174="BLOCKED"),"BLOCKED",IF(AND(OR(S174="DIRECT COMPETITOR",S174="CONDITIONAL DIRECT"),COUNTIFS(CONFLICTS!$B$6:$B$205,A174,CONFLICTS!$H$6:$H$205,"YES",CONFLICTS!$I$6:$I$205,"OPEN",CONFLICTS!$R$6:$R$205,"VALID")&gt;0),"UNRESOLVED",IF(S174="UNRESOLVED","UNRESOLVED","READY"))))</x:f>
      </x:c>
      <x:c r="U174" s="25" t="str">
        <x:f>IF(A174="","",IF(S174="DIRECT COMPETITOR","Do not infer superiority, market share, win rate or customer outcomes.",IF(S174="CONDITIONAL DIRECT","Do not present replacement as like-for-like until partial/conflicting adoption dimensions are resolved.",IF(S174="ADJACENT","Do not promote feature/integration overlap into direct competition.",IF(S174="SUBSTITUTE / ALTERNATIVE","Do not force a service/internal route into a software-only matrix.",IF(S174="INTERMEDIARY / DISCOVERY","Do not infer product substitutability from visibility.","Do not promote authority/reference material into the commercial set."))))))</x:f>
      </x:c>
      <x:c r="V174" s="25" t="str">
        <x:f>IF(A174="","","Reopen when buyer, job, stage, implementation, security/procurement, switching, pricing/contract or sales evidence changes materially.")</x:f>
      </x:c>
      <x:c r="W174" s="25" t="str">
        <x:f>IF(A174="","",IF(C174="SOFTWARE PRODUCT","SOFTWARE",IF(C174="MARKETPLACE / INTERMEDIARY","INTERMEDIARY / DISCOVERY",IF(C174="AUTHORITY / STANDARD","AUTHORITY / REFERENCE","SUBSTITUTE / ALTERNATIVE"))))</x:f>
      </x:c>
      <x:c r="X174" s="25" t="str">
        <x:f>IF(A174="","",IF(OR(M174="NO",N174="NO",O174="NO"),"NO",IF(OR(M174="UNKNOWN",N174="UNKNOWN",O174="UNKNOWN"),"UNKNOWN",IF(AND(M174="MATCH",N174="MATCH",O174="MATCH"),"CORE MATCH","ADJACENT"))))</x:f>
      </x:c>
      <x:c r="Y174" s="25" t="str">
        <x:f>IF(A174="","",IF(OR(P174="NO",Q174="NO",R174="NO"),"NO",IF(OR(P174="UNKNOWN",Q174="UNKNOWN",R174="UNKNOWN"),"UNKNOWN",IF(AND(P174="MATCH",Q174="MATCH",R174="MATCH"),"MATCH","PARTIAL"))))</x:f>
      </x:c>
    </x:row>
    <x:row r="175">
      <x:c r="A175" s="21"/>
      <x:c r="B175" s="21"/>
      <x:c r="C175" s="21"/>
      <x:c r="D175" s="21"/>
      <x:c r="E175" s="21"/>
      <x:c r="F175" s="21"/>
      <x:c r="G175" s="21"/>
      <x:c r="H175" s="21"/>
      <x:c r="I175" s="21"/>
      <x:c r="J175" s="21"/>
      <x:c r="K175" s="25" t="str">
        <x:f>IF(A175="","",IF(COUNTIF($A$6:$A$205,A175)&gt;1,"INVALID - DUPLICATE ID",IF(AND(OR(EXACT(C175,"SOFTWARE PRODUCT"),EXACT(C175,"MARKETPLACE / INTERMEDIARY"),EXACT(C175,"CONSULTANCY / SERVICE"),EXACT(C175,"AUTHORITY / STANDARD"),EXACT(C175,"IN-HOUSE / DO NOTHING")),COUNTIFS(EVIDENCE_PACKET!$A$6:$A$205,D175,EVIDENCE_PACKET!$B$6:$B$205,A175,EVIDENCE_PACKET!$C$6:$C$205,"BUYER",EVIDENCE_PACKET!$Q$6:$Q$205,"VALID")=1,COUNTIFS(EVIDENCE_PACKET!$A$6:$A$205,E175,EVIDENCE_PACKET!$B$6:$B$205,A175,EVIDENCE_PACKET!$C$6:$C$205,"MATERIAL JOB",EVIDENCE_PACKET!$Q$6:$Q$205,"VALID")=1,COUNTIFS(EVIDENCE_PACKET!$A$6:$A$205,F175,EVIDENCE_PACKET!$B$6:$B$205,A175,EVIDENCE_PACKET!$C$6:$C$205,"BUYING STAGE",EVIDENCE_PACKET!$Q$6:$Q$205,"VALID")=1,COUNTIFS(EVIDENCE_PACKET!$A$6:$A$205,G175,EVIDENCE_PACKET!$B$6:$B$205,A175,EVIDENCE_PACKET!$C$6:$C$205,"IMPLEMENTATION",EVIDENCE_PACKET!$Q$6:$Q$205,"VALID")=1,COUNTIFS(EVIDENCE_PACKET!$A$6:$A$205,H175,EVIDENCE_PACKET!$B$6:$B$205,A175,EVIDENCE_PACKET!$C$6:$C$205,"SECURITY / PROCUREMENT",EVIDENCE_PACKET!$Q$6:$Q$205,"VALID")=1,COUNTIFS(EVIDENCE_PACKET!$A$6:$A$205,I175,EVIDENCE_PACKET!$B$6:$B$205,A175,EVIDENCE_PACKET!$C$6:$C$205,"SWITCHING / EXIT",EVIDENCE_PACKET!$Q$6:$Q$205,"VALID")=1,COUNTIF(D175:I175,D175)=1,COUNTIF(D175:I175,E175)=1,COUNTIF(D175:I175,F175)=1,COUNTIF(D175:I175,G175)=1,COUNTIF(D175:I175,H175)=1,COUNTIF(D175:I175,I175)=1,J175&lt;&gt;""),"VALID","INVALID - CONTROL / EVIDENCE")))</x:f>
      </x:c>
      <x:c r="L175" s="25" t="str">
        <x:f>IF(A175="","",IF(K175&lt;&gt;"VALID","BLOCKED",IF(AND(INDEX(EVIDENCE_PACKET!$F$6:$F$205,MATCH(D175,EVIDENCE_PACKET!$A$6:$A$205,0))="OBSERVED",INDEX(EVIDENCE_PACKET!$G$6:$G$205,MATCH(D175,EVIDENCE_PACKET!$A$6:$A$205,0))="CURRENT",INDEX(EVIDENCE_PACKET!$F$6:$F$205,MATCH(E175,EVIDENCE_PACKET!$A$6:$A$205,0))="OBSERVED",INDEX(EVIDENCE_PACKET!$G$6:$G$205,MATCH(E175,EVIDENCE_PACKET!$A$6:$A$205,0))="CURRENT",INDEX(EVIDENCE_PACKET!$F$6:$F$205,MATCH(F175,EVIDENCE_PACKET!$A$6:$A$205,0))="OBSERVED",INDEX(EVIDENCE_PACKET!$G$6:$G$205,MATCH(F175,EVIDENCE_PACKET!$A$6:$A$205,0))="CURRENT",INDEX(EVIDENCE_PACKET!$F$6:$F$205,MATCH(G175,EVIDENCE_PACKET!$A$6:$A$205,0))="OBSERVED",INDEX(EVIDENCE_PACKET!$G$6:$G$205,MATCH(G175,EVIDENCE_PACKET!$A$6:$A$205,0))="CURRENT",INDEX(EVIDENCE_PACKET!$F$6:$F$205,MATCH(H175,EVIDENCE_PACKET!$A$6:$A$205,0))="OBSERVED",INDEX(EVIDENCE_PACKET!$G$6:$G$205,MATCH(H175,EVIDENCE_PACKET!$A$6:$A$205,0))="CURRENT",INDEX(EVIDENCE_PACKET!$F$6:$F$205,MATCH(I175,EVIDENCE_PACKET!$A$6:$A$205,0))="OBSERVED",INDEX(EVIDENCE_PACKET!$G$6:$G$205,MATCH(I175,EVIDENCE_PACKET!$A$6:$A$205,0))="CURRENT"),"READY","UNRESOLVED")))</x:f>
      </x:c>
      <x:c r="M175" s="25" t="str">
        <x:f>IF(A175="","",IF(K175&lt;&gt;"VALID","BLOCKED",INDEX(EVIDENCE_PACKET!$H$6:$H$205,MATCH(D175,EVIDENCE_PACKET!$A$6:$A$205,0))))</x:f>
      </x:c>
      <x:c r="N175" s="25" t="str">
        <x:f>IF(A175="","",IF(K175&lt;&gt;"VALID","BLOCKED",INDEX(EVIDENCE_PACKET!$H$6:$H$205,MATCH(E175,EVIDENCE_PACKET!$A$6:$A$205,0))))</x:f>
      </x:c>
      <x:c r="O175" s="25" t="str">
        <x:f>IF(A175="","",IF(K175&lt;&gt;"VALID","BLOCKED",INDEX(EVIDENCE_PACKET!$H$6:$H$205,MATCH(F175,EVIDENCE_PACKET!$A$6:$A$205,0))))</x:f>
      </x:c>
      <x:c r="P175" s="25" t="str">
        <x:f>IF(A175="","",IF(K175&lt;&gt;"VALID","BLOCKED",INDEX(EVIDENCE_PACKET!$H$6:$H$205,MATCH(G175,EVIDENCE_PACKET!$A$6:$A$205,0))))</x:f>
      </x:c>
      <x:c r="Q175" s="25" t="str">
        <x:f>IF(A175="","",IF(K175&lt;&gt;"VALID","BLOCKED",INDEX(EVIDENCE_PACKET!$H$6:$H$205,MATCH(H175,EVIDENCE_PACKET!$A$6:$A$205,0))))</x:f>
      </x:c>
      <x:c r="R175" s="25" t="str">
        <x:f>IF(A175="","",IF(K175&lt;&gt;"VALID","BLOCKED",INDEX(EVIDENCE_PACKET!$H$6:$H$205,MATCH(I175,EVIDENCE_PACKET!$A$6:$A$205,0))))</x:f>
      </x:c>
      <x:c r="S175" s="25" t="str">
        <x:f>IF(A175="","",IF(K175&lt;&gt;"VALID","BLOCKED",IF(W175&lt;&gt;"SOFTWARE",W175,IF(L175&lt;&gt;"READY","UNRESOLVED",IF(X175="NO","EXCLUDE DIRECT",IF(X175="UNKNOWN","UNRESOLVED",IF(X175="ADJACENT","ADJACENT",IF(Y175="NO","EXCLUDE DIRECT",IF(Y175="UNKNOWN","UNRESOLVED",IF(Y175="MATCH","DIRECT COMPETITOR","CONDITIONAL DIRECT"))))))))))</x:f>
      </x:c>
      <x:c r="T175" s="25" t="str">
        <x:f>IF(A175="","",IF(OR(K175&lt;&gt;"VALID",S175="BLOCKED"),"BLOCKED",IF(AND(OR(S175="DIRECT COMPETITOR",S175="CONDITIONAL DIRECT"),COUNTIFS(CONFLICTS!$B$6:$B$205,A175,CONFLICTS!$H$6:$H$205,"YES",CONFLICTS!$I$6:$I$205,"OPEN",CONFLICTS!$R$6:$R$205,"VALID")&gt;0),"UNRESOLVED",IF(S175="UNRESOLVED","UNRESOLVED","READY"))))</x:f>
      </x:c>
      <x:c r="U175" s="25" t="str">
        <x:f>IF(A175="","",IF(S175="DIRECT COMPETITOR","Do not infer superiority, market share, win rate or customer outcomes.",IF(S175="CONDITIONAL DIRECT","Do not present replacement as like-for-like until partial/conflicting adoption dimensions are resolved.",IF(S175="ADJACENT","Do not promote feature/integration overlap into direct competition.",IF(S175="SUBSTITUTE / ALTERNATIVE","Do not force a service/internal route into a software-only matrix.",IF(S175="INTERMEDIARY / DISCOVERY","Do not infer product substitutability from visibility.","Do not promote authority/reference material into the commercial set."))))))</x:f>
      </x:c>
      <x:c r="V175" s="25" t="str">
        <x:f>IF(A175="","","Reopen when buyer, job, stage, implementation, security/procurement, switching, pricing/contract or sales evidence changes materially.")</x:f>
      </x:c>
      <x:c r="W175" s="25" t="str">
        <x:f>IF(A175="","",IF(C175="SOFTWARE PRODUCT","SOFTWARE",IF(C175="MARKETPLACE / INTERMEDIARY","INTERMEDIARY / DISCOVERY",IF(C175="AUTHORITY / STANDARD","AUTHORITY / REFERENCE","SUBSTITUTE / ALTERNATIVE"))))</x:f>
      </x:c>
      <x:c r="X175" s="25" t="str">
        <x:f>IF(A175="","",IF(OR(M175="NO",N175="NO",O175="NO"),"NO",IF(OR(M175="UNKNOWN",N175="UNKNOWN",O175="UNKNOWN"),"UNKNOWN",IF(AND(M175="MATCH",N175="MATCH",O175="MATCH"),"CORE MATCH","ADJACENT"))))</x:f>
      </x:c>
      <x:c r="Y175" s="25" t="str">
        <x:f>IF(A175="","",IF(OR(P175="NO",Q175="NO",R175="NO"),"NO",IF(OR(P175="UNKNOWN",Q175="UNKNOWN",R175="UNKNOWN"),"UNKNOWN",IF(AND(P175="MATCH",Q175="MATCH",R175="MATCH"),"MATCH","PARTIAL"))))</x:f>
      </x:c>
    </x:row>
    <x:row r="176">
      <x:c r="A176" s="21"/>
      <x:c r="B176" s="21"/>
      <x:c r="C176" s="21"/>
      <x:c r="D176" s="21"/>
      <x:c r="E176" s="21"/>
      <x:c r="F176" s="21"/>
      <x:c r="G176" s="21"/>
      <x:c r="H176" s="21"/>
      <x:c r="I176" s="21"/>
      <x:c r="J176" s="21"/>
      <x:c r="K176" s="25" t="str">
        <x:f>IF(A176="","",IF(COUNTIF($A$6:$A$205,A176)&gt;1,"INVALID - DUPLICATE ID",IF(AND(OR(EXACT(C176,"SOFTWARE PRODUCT"),EXACT(C176,"MARKETPLACE / INTERMEDIARY"),EXACT(C176,"CONSULTANCY / SERVICE"),EXACT(C176,"AUTHORITY / STANDARD"),EXACT(C176,"IN-HOUSE / DO NOTHING")),COUNTIFS(EVIDENCE_PACKET!$A$6:$A$205,D176,EVIDENCE_PACKET!$B$6:$B$205,A176,EVIDENCE_PACKET!$C$6:$C$205,"BUYER",EVIDENCE_PACKET!$Q$6:$Q$205,"VALID")=1,COUNTIFS(EVIDENCE_PACKET!$A$6:$A$205,E176,EVIDENCE_PACKET!$B$6:$B$205,A176,EVIDENCE_PACKET!$C$6:$C$205,"MATERIAL JOB",EVIDENCE_PACKET!$Q$6:$Q$205,"VALID")=1,COUNTIFS(EVIDENCE_PACKET!$A$6:$A$205,F176,EVIDENCE_PACKET!$B$6:$B$205,A176,EVIDENCE_PACKET!$C$6:$C$205,"BUYING STAGE",EVIDENCE_PACKET!$Q$6:$Q$205,"VALID")=1,COUNTIFS(EVIDENCE_PACKET!$A$6:$A$205,G176,EVIDENCE_PACKET!$B$6:$B$205,A176,EVIDENCE_PACKET!$C$6:$C$205,"IMPLEMENTATION",EVIDENCE_PACKET!$Q$6:$Q$205,"VALID")=1,COUNTIFS(EVIDENCE_PACKET!$A$6:$A$205,H176,EVIDENCE_PACKET!$B$6:$B$205,A176,EVIDENCE_PACKET!$C$6:$C$205,"SECURITY / PROCUREMENT",EVIDENCE_PACKET!$Q$6:$Q$205,"VALID")=1,COUNTIFS(EVIDENCE_PACKET!$A$6:$A$205,I176,EVIDENCE_PACKET!$B$6:$B$205,A176,EVIDENCE_PACKET!$C$6:$C$205,"SWITCHING / EXIT",EVIDENCE_PACKET!$Q$6:$Q$205,"VALID")=1,COUNTIF(D176:I176,D176)=1,COUNTIF(D176:I176,E176)=1,COUNTIF(D176:I176,F176)=1,COUNTIF(D176:I176,G176)=1,COUNTIF(D176:I176,H176)=1,COUNTIF(D176:I176,I176)=1,J176&lt;&gt;""),"VALID","INVALID - CONTROL / EVIDENCE")))</x:f>
      </x:c>
      <x:c r="L176" s="25" t="str">
        <x:f>IF(A176="","",IF(K176&lt;&gt;"VALID","BLOCKED",IF(AND(INDEX(EVIDENCE_PACKET!$F$6:$F$205,MATCH(D176,EVIDENCE_PACKET!$A$6:$A$205,0))="OBSERVED",INDEX(EVIDENCE_PACKET!$G$6:$G$205,MATCH(D176,EVIDENCE_PACKET!$A$6:$A$205,0))="CURRENT",INDEX(EVIDENCE_PACKET!$F$6:$F$205,MATCH(E176,EVIDENCE_PACKET!$A$6:$A$205,0))="OBSERVED",INDEX(EVIDENCE_PACKET!$G$6:$G$205,MATCH(E176,EVIDENCE_PACKET!$A$6:$A$205,0))="CURRENT",INDEX(EVIDENCE_PACKET!$F$6:$F$205,MATCH(F176,EVIDENCE_PACKET!$A$6:$A$205,0))="OBSERVED",INDEX(EVIDENCE_PACKET!$G$6:$G$205,MATCH(F176,EVIDENCE_PACKET!$A$6:$A$205,0))="CURRENT",INDEX(EVIDENCE_PACKET!$F$6:$F$205,MATCH(G176,EVIDENCE_PACKET!$A$6:$A$205,0))="OBSERVED",INDEX(EVIDENCE_PACKET!$G$6:$G$205,MATCH(G176,EVIDENCE_PACKET!$A$6:$A$205,0))="CURRENT",INDEX(EVIDENCE_PACKET!$F$6:$F$205,MATCH(H176,EVIDENCE_PACKET!$A$6:$A$205,0))="OBSERVED",INDEX(EVIDENCE_PACKET!$G$6:$G$205,MATCH(H176,EVIDENCE_PACKET!$A$6:$A$205,0))="CURRENT",INDEX(EVIDENCE_PACKET!$F$6:$F$205,MATCH(I176,EVIDENCE_PACKET!$A$6:$A$205,0))="OBSERVED",INDEX(EVIDENCE_PACKET!$G$6:$G$205,MATCH(I176,EVIDENCE_PACKET!$A$6:$A$205,0))="CURRENT"),"READY","UNRESOLVED")))</x:f>
      </x:c>
      <x:c r="M176" s="25" t="str">
        <x:f>IF(A176="","",IF(K176&lt;&gt;"VALID","BLOCKED",INDEX(EVIDENCE_PACKET!$H$6:$H$205,MATCH(D176,EVIDENCE_PACKET!$A$6:$A$205,0))))</x:f>
      </x:c>
      <x:c r="N176" s="25" t="str">
        <x:f>IF(A176="","",IF(K176&lt;&gt;"VALID","BLOCKED",INDEX(EVIDENCE_PACKET!$H$6:$H$205,MATCH(E176,EVIDENCE_PACKET!$A$6:$A$205,0))))</x:f>
      </x:c>
      <x:c r="O176" s="25" t="str">
        <x:f>IF(A176="","",IF(K176&lt;&gt;"VALID","BLOCKED",INDEX(EVIDENCE_PACKET!$H$6:$H$205,MATCH(F176,EVIDENCE_PACKET!$A$6:$A$205,0))))</x:f>
      </x:c>
      <x:c r="P176" s="25" t="str">
        <x:f>IF(A176="","",IF(K176&lt;&gt;"VALID","BLOCKED",INDEX(EVIDENCE_PACKET!$H$6:$H$205,MATCH(G176,EVIDENCE_PACKET!$A$6:$A$205,0))))</x:f>
      </x:c>
      <x:c r="Q176" s="25" t="str">
        <x:f>IF(A176="","",IF(K176&lt;&gt;"VALID","BLOCKED",INDEX(EVIDENCE_PACKET!$H$6:$H$205,MATCH(H176,EVIDENCE_PACKET!$A$6:$A$205,0))))</x:f>
      </x:c>
      <x:c r="R176" s="25" t="str">
        <x:f>IF(A176="","",IF(K176&lt;&gt;"VALID","BLOCKED",INDEX(EVIDENCE_PACKET!$H$6:$H$205,MATCH(I176,EVIDENCE_PACKET!$A$6:$A$205,0))))</x:f>
      </x:c>
      <x:c r="S176" s="25" t="str">
        <x:f>IF(A176="","",IF(K176&lt;&gt;"VALID","BLOCKED",IF(W176&lt;&gt;"SOFTWARE",W176,IF(L176&lt;&gt;"READY","UNRESOLVED",IF(X176="NO","EXCLUDE DIRECT",IF(X176="UNKNOWN","UNRESOLVED",IF(X176="ADJACENT","ADJACENT",IF(Y176="NO","EXCLUDE DIRECT",IF(Y176="UNKNOWN","UNRESOLVED",IF(Y176="MATCH","DIRECT COMPETITOR","CONDITIONAL DIRECT"))))))))))</x:f>
      </x:c>
      <x:c r="T176" s="25" t="str">
        <x:f>IF(A176="","",IF(OR(K176&lt;&gt;"VALID",S176="BLOCKED"),"BLOCKED",IF(AND(OR(S176="DIRECT COMPETITOR",S176="CONDITIONAL DIRECT"),COUNTIFS(CONFLICTS!$B$6:$B$205,A176,CONFLICTS!$H$6:$H$205,"YES",CONFLICTS!$I$6:$I$205,"OPEN",CONFLICTS!$R$6:$R$205,"VALID")&gt;0),"UNRESOLVED",IF(S176="UNRESOLVED","UNRESOLVED","READY"))))</x:f>
      </x:c>
      <x:c r="U176" s="25" t="str">
        <x:f>IF(A176="","",IF(S176="DIRECT COMPETITOR","Do not infer superiority, market share, win rate or customer outcomes.",IF(S176="CONDITIONAL DIRECT","Do not present replacement as like-for-like until partial/conflicting adoption dimensions are resolved.",IF(S176="ADJACENT","Do not promote feature/integration overlap into direct competition.",IF(S176="SUBSTITUTE / ALTERNATIVE","Do not force a service/internal route into a software-only matrix.",IF(S176="INTERMEDIARY / DISCOVERY","Do not infer product substitutability from visibility.","Do not promote authority/reference material into the commercial set."))))))</x:f>
      </x:c>
      <x:c r="V176" s="25" t="str">
        <x:f>IF(A176="","","Reopen when buyer, job, stage, implementation, security/procurement, switching, pricing/contract or sales evidence changes materially.")</x:f>
      </x:c>
      <x:c r="W176" s="25" t="str">
        <x:f>IF(A176="","",IF(C176="SOFTWARE PRODUCT","SOFTWARE",IF(C176="MARKETPLACE / INTERMEDIARY","INTERMEDIARY / DISCOVERY",IF(C176="AUTHORITY / STANDARD","AUTHORITY / REFERENCE","SUBSTITUTE / ALTERNATIVE"))))</x:f>
      </x:c>
      <x:c r="X176" s="25" t="str">
        <x:f>IF(A176="","",IF(OR(M176="NO",N176="NO",O176="NO"),"NO",IF(OR(M176="UNKNOWN",N176="UNKNOWN",O176="UNKNOWN"),"UNKNOWN",IF(AND(M176="MATCH",N176="MATCH",O176="MATCH"),"CORE MATCH","ADJACENT"))))</x:f>
      </x:c>
      <x:c r="Y176" s="25" t="str">
        <x:f>IF(A176="","",IF(OR(P176="NO",Q176="NO",R176="NO"),"NO",IF(OR(P176="UNKNOWN",Q176="UNKNOWN",R176="UNKNOWN"),"UNKNOWN",IF(AND(P176="MATCH",Q176="MATCH",R176="MATCH"),"MATCH","PARTIAL"))))</x:f>
      </x:c>
    </x:row>
    <x:row r="177">
      <x:c r="A177" s="21"/>
      <x:c r="B177" s="21"/>
      <x:c r="C177" s="21"/>
      <x:c r="D177" s="21"/>
      <x:c r="E177" s="21"/>
      <x:c r="F177" s="21"/>
      <x:c r="G177" s="21"/>
      <x:c r="H177" s="21"/>
      <x:c r="I177" s="21"/>
      <x:c r="J177" s="21"/>
      <x:c r="K177" s="25" t="str">
        <x:f>IF(A177="","",IF(COUNTIF($A$6:$A$205,A177)&gt;1,"INVALID - DUPLICATE ID",IF(AND(OR(EXACT(C177,"SOFTWARE PRODUCT"),EXACT(C177,"MARKETPLACE / INTERMEDIARY"),EXACT(C177,"CONSULTANCY / SERVICE"),EXACT(C177,"AUTHORITY / STANDARD"),EXACT(C177,"IN-HOUSE / DO NOTHING")),COUNTIFS(EVIDENCE_PACKET!$A$6:$A$205,D177,EVIDENCE_PACKET!$B$6:$B$205,A177,EVIDENCE_PACKET!$C$6:$C$205,"BUYER",EVIDENCE_PACKET!$Q$6:$Q$205,"VALID")=1,COUNTIFS(EVIDENCE_PACKET!$A$6:$A$205,E177,EVIDENCE_PACKET!$B$6:$B$205,A177,EVIDENCE_PACKET!$C$6:$C$205,"MATERIAL JOB",EVIDENCE_PACKET!$Q$6:$Q$205,"VALID")=1,COUNTIFS(EVIDENCE_PACKET!$A$6:$A$205,F177,EVIDENCE_PACKET!$B$6:$B$205,A177,EVIDENCE_PACKET!$C$6:$C$205,"BUYING STAGE",EVIDENCE_PACKET!$Q$6:$Q$205,"VALID")=1,COUNTIFS(EVIDENCE_PACKET!$A$6:$A$205,G177,EVIDENCE_PACKET!$B$6:$B$205,A177,EVIDENCE_PACKET!$C$6:$C$205,"IMPLEMENTATION",EVIDENCE_PACKET!$Q$6:$Q$205,"VALID")=1,COUNTIFS(EVIDENCE_PACKET!$A$6:$A$205,H177,EVIDENCE_PACKET!$B$6:$B$205,A177,EVIDENCE_PACKET!$C$6:$C$205,"SECURITY / PROCUREMENT",EVIDENCE_PACKET!$Q$6:$Q$205,"VALID")=1,COUNTIFS(EVIDENCE_PACKET!$A$6:$A$205,I177,EVIDENCE_PACKET!$B$6:$B$205,A177,EVIDENCE_PACKET!$C$6:$C$205,"SWITCHING / EXIT",EVIDENCE_PACKET!$Q$6:$Q$205,"VALID")=1,COUNTIF(D177:I177,D177)=1,COUNTIF(D177:I177,E177)=1,COUNTIF(D177:I177,F177)=1,COUNTIF(D177:I177,G177)=1,COUNTIF(D177:I177,H177)=1,COUNTIF(D177:I177,I177)=1,J177&lt;&gt;""),"VALID","INVALID - CONTROL / EVIDENCE")))</x:f>
      </x:c>
      <x:c r="L177" s="25" t="str">
        <x:f>IF(A177="","",IF(K177&lt;&gt;"VALID","BLOCKED",IF(AND(INDEX(EVIDENCE_PACKET!$F$6:$F$205,MATCH(D177,EVIDENCE_PACKET!$A$6:$A$205,0))="OBSERVED",INDEX(EVIDENCE_PACKET!$G$6:$G$205,MATCH(D177,EVIDENCE_PACKET!$A$6:$A$205,0))="CURRENT",INDEX(EVIDENCE_PACKET!$F$6:$F$205,MATCH(E177,EVIDENCE_PACKET!$A$6:$A$205,0))="OBSERVED",INDEX(EVIDENCE_PACKET!$G$6:$G$205,MATCH(E177,EVIDENCE_PACKET!$A$6:$A$205,0))="CURRENT",INDEX(EVIDENCE_PACKET!$F$6:$F$205,MATCH(F177,EVIDENCE_PACKET!$A$6:$A$205,0))="OBSERVED",INDEX(EVIDENCE_PACKET!$G$6:$G$205,MATCH(F177,EVIDENCE_PACKET!$A$6:$A$205,0))="CURRENT",INDEX(EVIDENCE_PACKET!$F$6:$F$205,MATCH(G177,EVIDENCE_PACKET!$A$6:$A$205,0))="OBSERVED",INDEX(EVIDENCE_PACKET!$G$6:$G$205,MATCH(G177,EVIDENCE_PACKET!$A$6:$A$205,0))="CURRENT",INDEX(EVIDENCE_PACKET!$F$6:$F$205,MATCH(H177,EVIDENCE_PACKET!$A$6:$A$205,0))="OBSERVED",INDEX(EVIDENCE_PACKET!$G$6:$G$205,MATCH(H177,EVIDENCE_PACKET!$A$6:$A$205,0))="CURRENT",INDEX(EVIDENCE_PACKET!$F$6:$F$205,MATCH(I177,EVIDENCE_PACKET!$A$6:$A$205,0))="OBSERVED",INDEX(EVIDENCE_PACKET!$G$6:$G$205,MATCH(I177,EVIDENCE_PACKET!$A$6:$A$205,0))="CURRENT"),"READY","UNRESOLVED")))</x:f>
      </x:c>
      <x:c r="M177" s="25" t="str">
        <x:f>IF(A177="","",IF(K177&lt;&gt;"VALID","BLOCKED",INDEX(EVIDENCE_PACKET!$H$6:$H$205,MATCH(D177,EVIDENCE_PACKET!$A$6:$A$205,0))))</x:f>
      </x:c>
      <x:c r="N177" s="25" t="str">
        <x:f>IF(A177="","",IF(K177&lt;&gt;"VALID","BLOCKED",INDEX(EVIDENCE_PACKET!$H$6:$H$205,MATCH(E177,EVIDENCE_PACKET!$A$6:$A$205,0))))</x:f>
      </x:c>
      <x:c r="O177" s="25" t="str">
        <x:f>IF(A177="","",IF(K177&lt;&gt;"VALID","BLOCKED",INDEX(EVIDENCE_PACKET!$H$6:$H$205,MATCH(F177,EVIDENCE_PACKET!$A$6:$A$205,0))))</x:f>
      </x:c>
      <x:c r="P177" s="25" t="str">
        <x:f>IF(A177="","",IF(K177&lt;&gt;"VALID","BLOCKED",INDEX(EVIDENCE_PACKET!$H$6:$H$205,MATCH(G177,EVIDENCE_PACKET!$A$6:$A$205,0))))</x:f>
      </x:c>
      <x:c r="Q177" s="25" t="str">
        <x:f>IF(A177="","",IF(K177&lt;&gt;"VALID","BLOCKED",INDEX(EVIDENCE_PACKET!$H$6:$H$205,MATCH(H177,EVIDENCE_PACKET!$A$6:$A$205,0))))</x:f>
      </x:c>
      <x:c r="R177" s="25" t="str">
        <x:f>IF(A177="","",IF(K177&lt;&gt;"VALID","BLOCKED",INDEX(EVIDENCE_PACKET!$H$6:$H$205,MATCH(I177,EVIDENCE_PACKET!$A$6:$A$205,0))))</x:f>
      </x:c>
      <x:c r="S177" s="25" t="str">
        <x:f>IF(A177="","",IF(K177&lt;&gt;"VALID","BLOCKED",IF(W177&lt;&gt;"SOFTWARE",W177,IF(L177&lt;&gt;"READY","UNRESOLVED",IF(X177="NO","EXCLUDE DIRECT",IF(X177="UNKNOWN","UNRESOLVED",IF(X177="ADJACENT","ADJACENT",IF(Y177="NO","EXCLUDE DIRECT",IF(Y177="UNKNOWN","UNRESOLVED",IF(Y177="MATCH","DIRECT COMPETITOR","CONDITIONAL DIRECT"))))))))))</x:f>
      </x:c>
      <x:c r="T177" s="25" t="str">
        <x:f>IF(A177="","",IF(OR(K177&lt;&gt;"VALID",S177="BLOCKED"),"BLOCKED",IF(AND(OR(S177="DIRECT COMPETITOR",S177="CONDITIONAL DIRECT"),COUNTIFS(CONFLICTS!$B$6:$B$205,A177,CONFLICTS!$H$6:$H$205,"YES",CONFLICTS!$I$6:$I$205,"OPEN",CONFLICTS!$R$6:$R$205,"VALID")&gt;0),"UNRESOLVED",IF(S177="UNRESOLVED","UNRESOLVED","READY"))))</x:f>
      </x:c>
      <x:c r="U177" s="25" t="str">
        <x:f>IF(A177="","",IF(S177="DIRECT COMPETITOR","Do not infer superiority, market share, win rate or customer outcomes.",IF(S177="CONDITIONAL DIRECT","Do not present replacement as like-for-like until partial/conflicting adoption dimensions are resolved.",IF(S177="ADJACENT","Do not promote feature/integration overlap into direct competition.",IF(S177="SUBSTITUTE / ALTERNATIVE","Do not force a service/internal route into a software-only matrix.",IF(S177="INTERMEDIARY / DISCOVERY","Do not infer product substitutability from visibility.","Do not promote authority/reference material into the commercial set."))))))</x:f>
      </x:c>
      <x:c r="V177" s="25" t="str">
        <x:f>IF(A177="","","Reopen when buyer, job, stage, implementation, security/procurement, switching, pricing/contract or sales evidence changes materially.")</x:f>
      </x:c>
      <x:c r="W177" s="25" t="str">
        <x:f>IF(A177="","",IF(C177="SOFTWARE PRODUCT","SOFTWARE",IF(C177="MARKETPLACE / INTERMEDIARY","INTERMEDIARY / DISCOVERY",IF(C177="AUTHORITY / STANDARD","AUTHORITY / REFERENCE","SUBSTITUTE / ALTERNATIVE"))))</x:f>
      </x:c>
      <x:c r="X177" s="25" t="str">
        <x:f>IF(A177="","",IF(OR(M177="NO",N177="NO",O177="NO"),"NO",IF(OR(M177="UNKNOWN",N177="UNKNOWN",O177="UNKNOWN"),"UNKNOWN",IF(AND(M177="MATCH",N177="MATCH",O177="MATCH"),"CORE MATCH","ADJACENT"))))</x:f>
      </x:c>
      <x:c r="Y177" s="25" t="str">
        <x:f>IF(A177="","",IF(OR(P177="NO",Q177="NO",R177="NO"),"NO",IF(OR(P177="UNKNOWN",Q177="UNKNOWN",R177="UNKNOWN"),"UNKNOWN",IF(AND(P177="MATCH",Q177="MATCH",R177="MATCH"),"MATCH","PARTIAL"))))</x:f>
      </x:c>
    </x:row>
    <x:row r="178">
      <x:c r="A178" s="21"/>
      <x:c r="B178" s="21"/>
      <x:c r="C178" s="21"/>
      <x:c r="D178" s="21"/>
      <x:c r="E178" s="21"/>
      <x:c r="F178" s="21"/>
      <x:c r="G178" s="21"/>
      <x:c r="H178" s="21"/>
      <x:c r="I178" s="21"/>
      <x:c r="J178" s="21"/>
      <x:c r="K178" s="25" t="str">
        <x:f>IF(A178="","",IF(COUNTIF($A$6:$A$205,A178)&gt;1,"INVALID - DUPLICATE ID",IF(AND(OR(EXACT(C178,"SOFTWARE PRODUCT"),EXACT(C178,"MARKETPLACE / INTERMEDIARY"),EXACT(C178,"CONSULTANCY / SERVICE"),EXACT(C178,"AUTHORITY / STANDARD"),EXACT(C178,"IN-HOUSE / DO NOTHING")),COUNTIFS(EVIDENCE_PACKET!$A$6:$A$205,D178,EVIDENCE_PACKET!$B$6:$B$205,A178,EVIDENCE_PACKET!$C$6:$C$205,"BUYER",EVIDENCE_PACKET!$Q$6:$Q$205,"VALID")=1,COUNTIFS(EVIDENCE_PACKET!$A$6:$A$205,E178,EVIDENCE_PACKET!$B$6:$B$205,A178,EVIDENCE_PACKET!$C$6:$C$205,"MATERIAL JOB",EVIDENCE_PACKET!$Q$6:$Q$205,"VALID")=1,COUNTIFS(EVIDENCE_PACKET!$A$6:$A$205,F178,EVIDENCE_PACKET!$B$6:$B$205,A178,EVIDENCE_PACKET!$C$6:$C$205,"BUYING STAGE",EVIDENCE_PACKET!$Q$6:$Q$205,"VALID")=1,COUNTIFS(EVIDENCE_PACKET!$A$6:$A$205,G178,EVIDENCE_PACKET!$B$6:$B$205,A178,EVIDENCE_PACKET!$C$6:$C$205,"IMPLEMENTATION",EVIDENCE_PACKET!$Q$6:$Q$205,"VALID")=1,COUNTIFS(EVIDENCE_PACKET!$A$6:$A$205,H178,EVIDENCE_PACKET!$B$6:$B$205,A178,EVIDENCE_PACKET!$C$6:$C$205,"SECURITY / PROCUREMENT",EVIDENCE_PACKET!$Q$6:$Q$205,"VALID")=1,COUNTIFS(EVIDENCE_PACKET!$A$6:$A$205,I178,EVIDENCE_PACKET!$B$6:$B$205,A178,EVIDENCE_PACKET!$C$6:$C$205,"SWITCHING / EXIT",EVIDENCE_PACKET!$Q$6:$Q$205,"VALID")=1,COUNTIF(D178:I178,D178)=1,COUNTIF(D178:I178,E178)=1,COUNTIF(D178:I178,F178)=1,COUNTIF(D178:I178,G178)=1,COUNTIF(D178:I178,H178)=1,COUNTIF(D178:I178,I178)=1,J178&lt;&gt;""),"VALID","INVALID - CONTROL / EVIDENCE")))</x:f>
      </x:c>
      <x:c r="L178" s="25" t="str">
        <x:f>IF(A178="","",IF(K178&lt;&gt;"VALID","BLOCKED",IF(AND(INDEX(EVIDENCE_PACKET!$F$6:$F$205,MATCH(D178,EVIDENCE_PACKET!$A$6:$A$205,0))="OBSERVED",INDEX(EVIDENCE_PACKET!$G$6:$G$205,MATCH(D178,EVIDENCE_PACKET!$A$6:$A$205,0))="CURRENT",INDEX(EVIDENCE_PACKET!$F$6:$F$205,MATCH(E178,EVIDENCE_PACKET!$A$6:$A$205,0))="OBSERVED",INDEX(EVIDENCE_PACKET!$G$6:$G$205,MATCH(E178,EVIDENCE_PACKET!$A$6:$A$205,0))="CURRENT",INDEX(EVIDENCE_PACKET!$F$6:$F$205,MATCH(F178,EVIDENCE_PACKET!$A$6:$A$205,0))="OBSERVED",INDEX(EVIDENCE_PACKET!$G$6:$G$205,MATCH(F178,EVIDENCE_PACKET!$A$6:$A$205,0))="CURRENT",INDEX(EVIDENCE_PACKET!$F$6:$F$205,MATCH(G178,EVIDENCE_PACKET!$A$6:$A$205,0))="OBSERVED",INDEX(EVIDENCE_PACKET!$G$6:$G$205,MATCH(G178,EVIDENCE_PACKET!$A$6:$A$205,0))="CURRENT",INDEX(EVIDENCE_PACKET!$F$6:$F$205,MATCH(H178,EVIDENCE_PACKET!$A$6:$A$205,0))="OBSERVED",INDEX(EVIDENCE_PACKET!$G$6:$G$205,MATCH(H178,EVIDENCE_PACKET!$A$6:$A$205,0))="CURRENT",INDEX(EVIDENCE_PACKET!$F$6:$F$205,MATCH(I178,EVIDENCE_PACKET!$A$6:$A$205,0))="OBSERVED",INDEX(EVIDENCE_PACKET!$G$6:$G$205,MATCH(I178,EVIDENCE_PACKET!$A$6:$A$205,0))="CURRENT"),"READY","UNRESOLVED")))</x:f>
      </x:c>
      <x:c r="M178" s="25" t="str">
        <x:f>IF(A178="","",IF(K178&lt;&gt;"VALID","BLOCKED",INDEX(EVIDENCE_PACKET!$H$6:$H$205,MATCH(D178,EVIDENCE_PACKET!$A$6:$A$205,0))))</x:f>
      </x:c>
      <x:c r="N178" s="25" t="str">
        <x:f>IF(A178="","",IF(K178&lt;&gt;"VALID","BLOCKED",INDEX(EVIDENCE_PACKET!$H$6:$H$205,MATCH(E178,EVIDENCE_PACKET!$A$6:$A$205,0))))</x:f>
      </x:c>
      <x:c r="O178" s="25" t="str">
        <x:f>IF(A178="","",IF(K178&lt;&gt;"VALID","BLOCKED",INDEX(EVIDENCE_PACKET!$H$6:$H$205,MATCH(F178,EVIDENCE_PACKET!$A$6:$A$205,0))))</x:f>
      </x:c>
      <x:c r="P178" s="25" t="str">
        <x:f>IF(A178="","",IF(K178&lt;&gt;"VALID","BLOCKED",INDEX(EVIDENCE_PACKET!$H$6:$H$205,MATCH(G178,EVIDENCE_PACKET!$A$6:$A$205,0))))</x:f>
      </x:c>
      <x:c r="Q178" s="25" t="str">
        <x:f>IF(A178="","",IF(K178&lt;&gt;"VALID","BLOCKED",INDEX(EVIDENCE_PACKET!$H$6:$H$205,MATCH(H178,EVIDENCE_PACKET!$A$6:$A$205,0))))</x:f>
      </x:c>
      <x:c r="R178" s="25" t="str">
        <x:f>IF(A178="","",IF(K178&lt;&gt;"VALID","BLOCKED",INDEX(EVIDENCE_PACKET!$H$6:$H$205,MATCH(I178,EVIDENCE_PACKET!$A$6:$A$205,0))))</x:f>
      </x:c>
      <x:c r="S178" s="25" t="str">
        <x:f>IF(A178="","",IF(K178&lt;&gt;"VALID","BLOCKED",IF(W178&lt;&gt;"SOFTWARE",W178,IF(L178&lt;&gt;"READY","UNRESOLVED",IF(X178="NO","EXCLUDE DIRECT",IF(X178="UNKNOWN","UNRESOLVED",IF(X178="ADJACENT","ADJACENT",IF(Y178="NO","EXCLUDE DIRECT",IF(Y178="UNKNOWN","UNRESOLVED",IF(Y178="MATCH","DIRECT COMPETITOR","CONDITIONAL DIRECT"))))))))))</x:f>
      </x:c>
      <x:c r="T178" s="25" t="str">
        <x:f>IF(A178="","",IF(OR(K178&lt;&gt;"VALID",S178="BLOCKED"),"BLOCKED",IF(AND(OR(S178="DIRECT COMPETITOR",S178="CONDITIONAL DIRECT"),COUNTIFS(CONFLICTS!$B$6:$B$205,A178,CONFLICTS!$H$6:$H$205,"YES",CONFLICTS!$I$6:$I$205,"OPEN",CONFLICTS!$R$6:$R$205,"VALID")&gt;0),"UNRESOLVED",IF(S178="UNRESOLVED","UNRESOLVED","READY"))))</x:f>
      </x:c>
      <x:c r="U178" s="25" t="str">
        <x:f>IF(A178="","",IF(S178="DIRECT COMPETITOR","Do not infer superiority, market share, win rate or customer outcomes.",IF(S178="CONDITIONAL DIRECT","Do not present replacement as like-for-like until partial/conflicting adoption dimensions are resolved.",IF(S178="ADJACENT","Do not promote feature/integration overlap into direct competition.",IF(S178="SUBSTITUTE / ALTERNATIVE","Do not force a service/internal route into a software-only matrix.",IF(S178="INTERMEDIARY / DISCOVERY","Do not infer product substitutability from visibility.","Do not promote authority/reference material into the commercial set."))))))</x:f>
      </x:c>
      <x:c r="V178" s="25" t="str">
        <x:f>IF(A178="","","Reopen when buyer, job, stage, implementation, security/procurement, switching, pricing/contract or sales evidence changes materially.")</x:f>
      </x:c>
      <x:c r="W178" s="25" t="str">
        <x:f>IF(A178="","",IF(C178="SOFTWARE PRODUCT","SOFTWARE",IF(C178="MARKETPLACE / INTERMEDIARY","INTERMEDIARY / DISCOVERY",IF(C178="AUTHORITY / STANDARD","AUTHORITY / REFERENCE","SUBSTITUTE / ALTERNATIVE"))))</x:f>
      </x:c>
      <x:c r="X178" s="25" t="str">
        <x:f>IF(A178="","",IF(OR(M178="NO",N178="NO",O178="NO"),"NO",IF(OR(M178="UNKNOWN",N178="UNKNOWN",O178="UNKNOWN"),"UNKNOWN",IF(AND(M178="MATCH",N178="MATCH",O178="MATCH"),"CORE MATCH","ADJACENT"))))</x:f>
      </x:c>
      <x:c r="Y178" s="25" t="str">
        <x:f>IF(A178="","",IF(OR(P178="NO",Q178="NO",R178="NO"),"NO",IF(OR(P178="UNKNOWN",Q178="UNKNOWN",R178="UNKNOWN"),"UNKNOWN",IF(AND(P178="MATCH",Q178="MATCH",R178="MATCH"),"MATCH","PARTIAL"))))</x:f>
      </x:c>
    </x:row>
    <x:row r="179">
      <x:c r="A179" s="21"/>
      <x:c r="B179" s="21"/>
      <x:c r="C179" s="21"/>
      <x:c r="D179" s="21"/>
      <x:c r="E179" s="21"/>
      <x:c r="F179" s="21"/>
      <x:c r="G179" s="21"/>
      <x:c r="H179" s="21"/>
      <x:c r="I179" s="21"/>
      <x:c r="J179" s="21"/>
      <x:c r="K179" s="25" t="str">
        <x:f>IF(A179="","",IF(COUNTIF($A$6:$A$205,A179)&gt;1,"INVALID - DUPLICATE ID",IF(AND(OR(EXACT(C179,"SOFTWARE PRODUCT"),EXACT(C179,"MARKETPLACE / INTERMEDIARY"),EXACT(C179,"CONSULTANCY / SERVICE"),EXACT(C179,"AUTHORITY / STANDARD"),EXACT(C179,"IN-HOUSE / DO NOTHING")),COUNTIFS(EVIDENCE_PACKET!$A$6:$A$205,D179,EVIDENCE_PACKET!$B$6:$B$205,A179,EVIDENCE_PACKET!$C$6:$C$205,"BUYER",EVIDENCE_PACKET!$Q$6:$Q$205,"VALID")=1,COUNTIFS(EVIDENCE_PACKET!$A$6:$A$205,E179,EVIDENCE_PACKET!$B$6:$B$205,A179,EVIDENCE_PACKET!$C$6:$C$205,"MATERIAL JOB",EVIDENCE_PACKET!$Q$6:$Q$205,"VALID")=1,COUNTIFS(EVIDENCE_PACKET!$A$6:$A$205,F179,EVIDENCE_PACKET!$B$6:$B$205,A179,EVIDENCE_PACKET!$C$6:$C$205,"BUYING STAGE",EVIDENCE_PACKET!$Q$6:$Q$205,"VALID")=1,COUNTIFS(EVIDENCE_PACKET!$A$6:$A$205,G179,EVIDENCE_PACKET!$B$6:$B$205,A179,EVIDENCE_PACKET!$C$6:$C$205,"IMPLEMENTATION",EVIDENCE_PACKET!$Q$6:$Q$205,"VALID")=1,COUNTIFS(EVIDENCE_PACKET!$A$6:$A$205,H179,EVIDENCE_PACKET!$B$6:$B$205,A179,EVIDENCE_PACKET!$C$6:$C$205,"SECURITY / PROCUREMENT",EVIDENCE_PACKET!$Q$6:$Q$205,"VALID")=1,COUNTIFS(EVIDENCE_PACKET!$A$6:$A$205,I179,EVIDENCE_PACKET!$B$6:$B$205,A179,EVIDENCE_PACKET!$C$6:$C$205,"SWITCHING / EXIT",EVIDENCE_PACKET!$Q$6:$Q$205,"VALID")=1,COUNTIF(D179:I179,D179)=1,COUNTIF(D179:I179,E179)=1,COUNTIF(D179:I179,F179)=1,COUNTIF(D179:I179,G179)=1,COUNTIF(D179:I179,H179)=1,COUNTIF(D179:I179,I179)=1,J179&lt;&gt;""),"VALID","INVALID - CONTROL / EVIDENCE")))</x:f>
      </x:c>
      <x:c r="L179" s="25" t="str">
        <x:f>IF(A179="","",IF(K179&lt;&gt;"VALID","BLOCKED",IF(AND(INDEX(EVIDENCE_PACKET!$F$6:$F$205,MATCH(D179,EVIDENCE_PACKET!$A$6:$A$205,0))="OBSERVED",INDEX(EVIDENCE_PACKET!$G$6:$G$205,MATCH(D179,EVIDENCE_PACKET!$A$6:$A$205,0))="CURRENT",INDEX(EVIDENCE_PACKET!$F$6:$F$205,MATCH(E179,EVIDENCE_PACKET!$A$6:$A$205,0))="OBSERVED",INDEX(EVIDENCE_PACKET!$G$6:$G$205,MATCH(E179,EVIDENCE_PACKET!$A$6:$A$205,0))="CURRENT",INDEX(EVIDENCE_PACKET!$F$6:$F$205,MATCH(F179,EVIDENCE_PACKET!$A$6:$A$205,0))="OBSERVED",INDEX(EVIDENCE_PACKET!$G$6:$G$205,MATCH(F179,EVIDENCE_PACKET!$A$6:$A$205,0))="CURRENT",INDEX(EVIDENCE_PACKET!$F$6:$F$205,MATCH(G179,EVIDENCE_PACKET!$A$6:$A$205,0))="OBSERVED",INDEX(EVIDENCE_PACKET!$G$6:$G$205,MATCH(G179,EVIDENCE_PACKET!$A$6:$A$205,0))="CURRENT",INDEX(EVIDENCE_PACKET!$F$6:$F$205,MATCH(H179,EVIDENCE_PACKET!$A$6:$A$205,0))="OBSERVED",INDEX(EVIDENCE_PACKET!$G$6:$G$205,MATCH(H179,EVIDENCE_PACKET!$A$6:$A$205,0))="CURRENT",INDEX(EVIDENCE_PACKET!$F$6:$F$205,MATCH(I179,EVIDENCE_PACKET!$A$6:$A$205,0))="OBSERVED",INDEX(EVIDENCE_PACKET!$G$6:$G$205,MATCH(I179,EVIDENCE_PACKET!$A$6:$A$205,0))="CURRENT"),"READY","UNRESOLVED")))</x:f>
      </x:c>
      <x:c r="M179" s="25" t="str">
        <x:f>IF(A179="","",IF(K179&lt;&gt;"VALID","BLOCKED",INDEX(EVIDENCE_PACKET!$H$6:$H$205,MATCH(D179,EVIDENCE_PACKET!$A$6:$A$205,0))))</x:f>
      </x:c>
      <x:c r="N179" s="25" t="str">
        <x:f>IF(A179="","",IF(K179&lt;&gt;"VALID","BLOCKED",INDEX(EVIDENCE_PACKET!$H$6:$H$205,MATCH(E179,EVIDENCE_PACKET!$A$6:$A$205,0))))</x:f>
      </x:c>
      <x:c r="O179" s="25" t="str">
        <x:f>IF(A179="","",IF(K179&lt;&gt;"VALID","BLOCKED",INDEX(EVIDENCE_PACKET!$H$6:$H$205,MATCH(F179,EVIDENCE_PACKET!$A$6:$A$205,0))))</x:f>
      </x:c>
      <x:c r="P179" s="25" t="str">
        <x:f>IF(A179="","",IF(K179&lt;&gt;"VALID","BLOCKED",INDEX(EVIDENCE_PACKET!$H$6:$H$205,MATCH(G179,EVIDENCE_PACKET!$A$6:$A$205,0))))</x:f>
      </x:c>
      <x:c r="Q179" s="25" t="str">
        <x:f>IF(A179="","",IF(K179&lt;&gt;"VALID","BLOCKED",INDEX(EVIDENCE_PACKET!$H$6:$H$205,MATCH(H179,EVIDENCE_PACKET!$A$6:$A$205,0))))</x:f>
      </x:c>
      <x:c r="R179" s="25" t="str">
        <x:f>IF(A179="","",IF(K179&lt;&gt;"VALID","BLOCKED",INDEX(EVIDENCE_PACKET!$H$6:$H$205,MATCH(I179,EVIDENCE_PACKET!$A$6:$A$205,0))))</x:f>
      </x:c>
      <x:c r="S179" s="25" t="str">
        <x:f>IF(A179="","",IF(K179&lt;&gt;"VALID","BLOCKED",IF(W179&lt;&gt;"SOFTWARE",W179,IF(L179&lt;&gt;"READY","UNRESOLVED",IF(X179="NO","EXCLUDE DIRECT",IF(X179="UNKNOWN","UNRESOLVED",IF(X179="ADJACENT","ADJACENT",IF(Y179="NO","EXCLUDE DIRECT",IF(Y179="UNKNOWN","UNRESOLVED",IF(Y179="MATCH","DIRECT COMPETITOR","CONDITIONAL DIRECT"))))))))))</x:f>
      </x:c>
      <x:c r="T179" s="25" t="str">
        <x:f>IF(A179="","",IF(OR(K179&lt;&gt;"VALID",S179="BLOCKED"),"BLOCKED",IF(AND(OR(S179="DIRECT COMPETITOR",S179="CONDITIONAL DIRECT"),COUNTIFS(CONFLICTS!$B$6:$B$205,A179,CONFLICTS!$H$6:$H$205,"YES",CONFLICTS!$I$6:$I$205,"OPEN",CONFLICTS!$R$6:$R$205,"VALID")&gt;0),"UNRESOLVED",IF(S179="UNRESOLVED","UNRESOLVED","READY"))))</x:f>
      </x:c>
      <x:c r="U179" s="25" t="str">
        <x:f>IF(A179="","",IF(S179="DIRECT COMPETITOR","Do not infer superiority, market share, win rate or customer outcomes.",IF(S179="CONDITIONAL DIRECT","Do not present replacement as like-for-like until partial/conflicting adoption dimensions are resolved.",IF(S179="ADJACENT","Do not promote feature/integration overlap into direct competition.",IF(S179="SUBSTITUTE / ALTERNATIVE","Do not force a service/internal route into a software-only matrix.",IF(S179="INTERMEDIARY / DISCOVERY","Do not infer product substitutability from visibility.","Do not promote authority/reference material into the commercial set."))))))</x:f>
      </x:c>
      <x:c r="V179" s="25" t="str">
        <x:f>IF(A179="","","Reopen when buyer, job, stage, implementation, security/procurement, switching, pricing/contract or sales evidence changes materially.")</x:f>
      </x:c>
      <x:c r="W179" s="25" t="str">
        <x:f>IF(A179="","",IF(C179="SOFTWARE PRODUCT","SOFTWARE",IF(C179="MARKETPLACE / INTERMEDIARY","INTERMEDIARY / DISCOVERY",IF(C179="AUTHORITY / STANDARD","AUTHORITY / REFERENCE","SUBSTITUTE / ALTERNATIVE"))))</x:f>
      </x:c>
      <x:c r="X179" s="25" t="str">
        <x:f>IF(A179="","",IF(OR(M179="NO",N179="NO",O179="NO"),"NO",IF(OR(M179="UNKNOWN",N179="UNKNOWN",O179="UNKNOWN"),"UNKNOWN",IF(AND(M179="MATCH",N179="MATCH",O179="MATCH"),"CORE MATCH","ADJACENT"))))</x:f>
      </x:c>
      <x:c r="Y179" s="25" t="str">
        <x:f>IF(A179="","",IF(OR(P179="NO",Q179="NO",R179="NO"),"NO",IF(OR(P179="UNKNOWN",Q179="UNKNOWN",R179="UNKNOWN"),"UNKNOWN",IF(AND(P179="MATCH",Q179="MATCH",R179="MATCH"),"MATCH","PARTIAL"))))</x:f>
      </x:c>
    </x:row>
    <x:row r="180">
      <x:c r="A180" s="21"/>
      <x:c r="B180" s="21"/>
      <x:c r="C180" s="21"/>
      <x:c r="D180" s="21"/>
      <x:c r="E180" s="21"/>
      <x:c r="F180" s="21"/>
      <x:c r="G180" s="21"/>
      <x:c r="H180" s="21"/>
      <x:c r="I180" s="21"/>
      <x:c r="J180" s="21"/>
      <x:c r="K180" s="25" t="str">
        <x:f>IF(A180="","",IF(COUNTIF($A$6:$A$205,A180)&gt;1,"INVALID - DUPLICATE ID",IF(AND(OR(EXACT(C180,"SOFTWARE PRODUCT"),EXACT(C180,"MARKETPLACE / INTERMEDIARY"),EXACT(C180,"CONSULTANCY / SERVICE"),EXACT(C180,"AUTHORITY / STANDARD"),EXACT(C180,"IN-HOUSE / DO NOTHING")),COUNTIFS(EVIDENCE_PACKET!$A$6:$A$205,D180,EVIDENCE_PACKET!$B$6:$B$205,A180,EVIDENCE_PACKET!$C$6:$C$205,"BUYER",EVIDENCE_PACKET!$Q$6:$Q$205,"VALID")=1,COUNTIFS(EVIDENCE_PACKET!$A$6:$A$205,E180,EVIDENCE_PACKET!$B$6:$B$205,A180,EVIDENCE_PACKET!$C$6:$C$205,"MATERIAL JOB",EVIDENCE_PACKET!$Q$6:$Q$205,"VALID")=1,COUNTIFS(EVIDENCE_PACKET!$A$6:$A$205,F180,EVIDENCE_PACKET!$B$6:$B$205,A180,EVIDENCE_PACKET!$C$6:$C$205,"BUYING STAGE",EVIDENCE_PACKET!$Q$6:$Q$205,"VALID")=1,COUNTIFS(EVIDENCE_PACKET!$A$6:$A$205,G180,EVIDENCE_PACKET!$B$6:$B$205,A180,EVIDENCE_PACKET!$C$6:$C$205,"IMPLEMENTATION",EVIDENCE_PACKET!$Q$6:$Q$205,"VALID")=1,COUNTIFS(EVIDENCE_PACKET!$A$6:$A$205,H180,EVIDENCE_PACKET!$B$6:$B$205,A180,EVIDENCE_PACKET!$C$6:$C$205,"SECURITY / PROCUREMENT",EVIDENCE_PACKET!$Q$6:$Q$205,"VALID")=1,COUNTIFS(EVIDENCE_PACKET!$A$6:$A$205,I180,EVIDENCE_PACKET!$B$6:$B$205,A180,EVIDENCE_PACKET!$C$6:$C$205,"SWITCHING / EXIT",EVIDENCE_PACKET!$Q$6:$Q$205,"VALID")=1,COUNTIF(D180:I180,D180)=1,COUNTIF(D180:I180,E180)=1,COUNTIF(D180:I180,F180)=1,COUNTIF(D180:I180,G180)=1,COUNTIF(D180:I180,H180)=1,COUNTIF(D180:I180,I180)=1,J180&lt;&gt;""),"VALID","INVALID - CONTROL / EVIDENCE")))</x:f>
      </x:c>
      <x:c r="L180" s="25" t="str">
        <x:f>IF(A180="","",IF(K180&lt;&gt;"VALID","BLOCKED",IF(AND(INDEX(EVIDENCE_PACKET!$F$6:$F$205,MATCH(D180,EVIDENCE_PACKET!$A$6:$A$205,0))="OBSERVED",INDEX(EVIDENCE_PACKET!$G$6:$G$205,MATCH(D180,EVIDENCE_PACKET!$A$6:$A$205,0))="CURRENT",INDEX(EVIDENCE_PACKET!$F$6:$F$205,MATCH(E180,EVIDENCE_PACKET!$A$6:$A$205,0))="OBSERVED",INDEX(EVIDENCE_PACKET!$G$6:$G$205,MATCH(E180,EVIDENCE_PACKET!$A$6:$A$205,0))="CURRENT",INDEX(EVIDENCE_PACKET!$F$6:$F$205,MATCH(F180,EVIDENCE_PACKET!$A$6:$A$205,0))="OBSERVED",INDEX(EVIDENCE_PACKET!$G$6:$G$205,MATCH(F180,EVIDENCE_PACKET!$A$6:$A$205,0))="CURRENT",INDEX(EVIDENCE_PACKET!$F$6:$F$205,MATCH(G180,EVIDENCE_PACKET!$A$6:$A$205,0))="OBSERVED",INDEX(EVIDENCE_PACKET!$G$6:$G$205,MATCH(G180,EVIDENCE_PACKET!$A$6:$A$205,0))="CURRENT",INDEX(EVIDENCE_PACKET!$F$6:$F$205,MATCH(H180,EVIDENCE_PACKET!$A$6:$A$205,0))="OBSERVED",INDEX(EVIDENCE_PACKET!$G$6:$G$205,MATCH(H180,EVIDENCE_PACKET!$A$6:$A$205,0))="CURRENT",INDEX(EVIDENCE_PACKET!$F$6:$F$205,MATCH(I180,EVIDENCE_PACKET!$A$6:$A$205,0))="OBSERVED",INDEX(EVIDENCE_PACKET!$G$6:$G$205,MATCH(I180,EVIDENCE_PACKET!$A$6:$A$205,0))="CURRENT"),"READY","UNRESOLVED")))</x:f>
      </x:c>
      <x:c r="M180" s="25" t="str">
        <x:f>IF(A180="","",IF(K180&lt;&gt;"VALID","BLOCKED",INDEX(EVIDENCE_PACKET!$H$6:$H$205,MATCH(D180,EVIDENCE_PACKET!$A$6:$A$205,0))))</x:f>
      </x:c>
      <x:c r="N180" s="25" t="str">
        <x:f>IF(A180="","",IF(K180&lt;&gt;"VALID","BLOCKED",INDEX(EVIDENCE_PACKET!$H$6:$H$205,MATCH(E180,EVIDENCE_PACKET!$A$6:$A$205,0))))</x:f>
      </x:c>
      <x:c r="O180" s="25" t="str">
        <x:f>IF(A180="","",IF(K180&lt;&gt;"VALID","BLOCKED",INDEX(EVIDENCE_PACKET!$H$6:$H$205,MATCH(F180,EVIDENCE_PACKET!$A$6:$A$205,0))))</x:f>
      </x:c>
      <x:c r="P180" s="25" t="str">
        <x:f>IF(A180="","",IF(K180&lt;&gt;"VALID","BLOCKED",INDEX(EVIDENCE_PACKET!$H$6:$H$205,MATCH(G180,EVIDENCE_PACKET!$A$6:$A$205,0))))</x:f>
      </x:c>
      <x:c r="Q180" s="25" t="str">
        <x:f>IF(A180="","",IF(K180&lt;&gt;"VALID","BLOCKED",INDEX(EVIDENCE_PACKET!$H$6:$H$205,MATCH(H180,EVIDENCE_PACKET!$A$6:$A$205,0))))</x:f>
      </x:c>
      <x:c r="R180" s="25" t="str">
        <x:f>IF(A180="","",IF(K180&lt;&gt;"VALID","BLOCKED",INDEX(EVIDENCE_PACKET!$H$6:$H$205,MATCH(I180,EVIDENCE_PACKET!$A$6:$A$205,0))))</x:f>
      </x:c>
      <x:c r="S180" s="25" t="str">
        <x:f>IF(A180="","",IF(K180&lt;&gt;"VALID","BLOCKED",IF(W180&lt;&gt;"SOFTWARE",W180,IF(L180&lt;&gt;"READY","UNRESOLVED",IF(X180="NO","EXCLUDE DIRECT",IF(X180="UNKNOWN","UNRESOLVED",IF(X180="ADJACENT","ADJACENT",IF(Y180="NO","EXCLUDE DIRECT",IF(Y180="UNKNOWN","UNRESOLVED",IF(Y180="MATCH","DIRECT COMPETITOR","CONDITIONAL DIRECT"))))))))))</x:f>
      </x:c>
      <x:c r="T180" s="25" t="str">
        <x:f>IF(A180="","",IF(OR(K180&lt;&gt;"VALID",S180="BLOCKED"),"BLOCKED",IF(AND(OR(S180="DIRECT COMPETITOR",S180="CONDITIONAL DIRECT"),COUNTIFS(CONFLICTS!$B$6:$B$205,A180,CONFLICTS!$H$6:$H$205,"YES",CONFLICTS!$I$6:$I$205,"OPEN",CONFLICTS!$R$6:$R$205,"VALID")&gt;0),"UNRESOLVED",IF(S180="UNRESOLVED","UNRESOLVED","READY"))))</x:f>
      </x:c>
      <x:c r="U180" s="25" t="str">
        <x:f>IF(A180="","",IF(S180="DIRECT COMPETITOR","Do not infer superiority, market share, win rate or customer outcomes.",IF(S180="CONDITIONAL DIRECT","Do not present replacement as like-for-like until partial/conflicting adoption dimensions are resolved.",IF(S180="ADJACENT","Do not promote feature/integration overlap into direct competition.",IF(S180="SUBSTITUTE / ALTERNATIVE","Do not force a service/internal route into a software-only matrix.",IF(S180="INTERMEDIARY / DISCOVERY","Do not infer product substitutability from visibility.","Do not promote authority/reference material into the commercial set."))))))</x:f>
      </x:c>
      <x:c r="V180" s="25" t="str">
        <x:f>IF(A180="","","Reopen when buyer, job, stage, implementation, security/procurement, switching, pricing/contract or sales evidence changes materially.")</x:f>
      </x:c>
      <x:c r="W180" s="25" t="str">
        <x:f>IF(A180="","",IF(C180="SOFTWARE PRODUCT","SOFTWARE",IF(C180="MARKETPLACE / INTERMEDIARY","INTERMEDIARY / DISCOVERY",IF(C180="AUTHORITY / STANDARD","AUTHORITY / REFERENCE","SUBSTITUTE / ALTERNATIVE"))))</x:f>
      </x:c>
      <x:c r="X180" s="25" t="str">
        <x:f>IF(A180="","",IF(OR(M180="NO",N180="NO",O180="NO"),"NO",IF(OR(M180="UNKNOWN",N180="UNKNOWN",O180="UNKNOWN"),"UNKNOWN",IF(AND(M180="MATCH",N180="MATCH",O180="MATCH"),"CORE MATCH","ADJACENT"))))</x:f>
      </x:c>
      <x:c r="Y180" s="25" t="str">
        <x:f>IF(A180="","",IF(OR(P180="NO",Q180="NO",R180="NO"),"NO",IF(OR(P180="UNKNOWN",Q180="UNKNOWN",R180="UNKNOWN"),"UNKNOWN",IF(AND(P180="MATCH",Q180="MATCH",R180="MATCH"),"MATCH","PARTIAL"))))</x:f>
      </x:c>
    </x:row>
    <x:row r="181">
      <x:c r="A181" s="21"/>
      <x:c r="B181" s="21"/>
      <x:c r="C181" s="21"/>
      <x:c r="D181" s="21"/>
      <x:c r="E181" s="21"/>
      <x:c r="F181" s="21"/>
      <x:c r="G181" s="21"/>
      <x:c r="H181" s="21"/>
      <x:c r="I181" s="21"/>
      <x:c r="J181" s="21"/>
      <x:c r="K181" s="25" t="str">
        <x:f>IF(A181="","",IF(COUNTIF($A$6:$A$205,A181)&gt;1,"INVALID - DUPLICATE ID",IF(AND(OR(EXACT(C181,"SOFTWARE PRODUCT"),EXACT(C181,"MARKETPLACE / INTERMEDIARY"),EXACT(C181,"CONSULTANCY / SERVICE"),EXACT(C181,"AUTHORITY / STANDARD"),EXACT(C181,"IN-HOUSE / DO NOTHING")),COUNTIFS(EVIDENCE_PACKET!$A$6:$A$205,D181,EVIDENCE_PACKET!$B$6:$B$205,A181,EVIDENCE_PACKET!$C$6:$C$205,"BUYER",EVIDENCE_PACKET!$Q$6:$Q$205,"VALID")=1,COUNTIFS(EVIDENCE_PACKET!$A$6:$A$205,E181,EVIDENCE_PACKET!$B$6:$B$205,A181,EVIDENCE_PACKET!$C$6:$C$205,"MATERIAL JOB",EVIDENCE_PACKET!$Q$6:$Q$205,"VALID")=1,COUNTIFS(EVIDENCE_PACKET!$A$6:$A$205,F181,EVIDENCE_PACKET!$B$6:$B$205,A181,EVIDENCE_PACKET!$C$6:$C$205,"BUYING STAGE",EVIDENCE_PACKET!$Q$6:$Q$205,"VALID")=1,COUNTIFS(EVIDENCE_PACKET!$A$6:$A$205,G181,EVIDENCE_PACKET!$B$6:$B$205,A181,EVIDENCE_PACKET!$C$6:$C$205,"IMPLEMENTATION",EVIDENCE_PACKET!$Q$6:$Q$205,"VALID")=1,COUNTIFS(EVIDENCE_PACKET!$A$6:$A$205,H181,EVIDENCE_PACKET!$B$6:$B$205,A181,EVIDENCE_PACKET!$C$6:$C$205,"SECURITY / PROCUREMENT",EVIDENCE_PACKET!$Q$6:$Q$205,"VALID")=1,COUNTIFS(EVIDENCE_PACKET!$A$6:$A$205,I181,EVIDENCE_PACKET!$B$6:$B$205,A181,EVIDENCE_PACKET!$C$6:$C$205,"SWITCHING / EXIT",EVIDENCE_PACKET!$Q$6:$Q$205,"VALID")=1,COUNTIF(D181:I181,D181)=1,COUNTIF(D181:I181,E181)=1,COUNTIF(D181:I181,F181)=1,COUNTIF(D181:I181,G181)=1,COUNTIF(D181:I181,H181)=1,COUNTIF(D181:I181,I181)=1,J181&lt;&gt;""),"VALID","INVALID - CONTROL / EVIDENCE")))</x:f>
      </x:c>
      <x:c r="L181" s="25" t="str">
        <x:f>IF(A181="","",IF(K181&lt;&gt;"VALID","BLOCKED",IF(AND(INDEX(EVIDENCE_PACKET!$F$6:$F$205,MATCH(D181,EVIDENCE_PACKET!$A$6:$A$205,0))="OBSERVED",INDEX(EVIDENCE_PACKET!$G$6:$G$205,MATCH(D181,EVIDENCE_PACKET!$A$6:$A$205,0))="CURRENT",INDEX(EVIDENCE_PACKET!$F$6:$F$205,MATCH(E181,EVIDENCE_PACKET!$A$6:$A$205,0))="OBSERVED",INDEX(EVIDENCE_PACKET!$G$6:$G$205,MATCH(E181,EVIDENCE_PACKET!$A$6:$A$205,0))="CURRENT",INDEX(EVIDENCE_PACKET!$F$6:$F$205,MATCH(F181,EVIDENCE_PACKET!$A$6:$A$205,0))="OBSERVED",INDEX(EVIDENCE_PACKET!$G$6:$G$205,MATCH(F181,EVIDENCE_PACKET!$A$6:$A$205,0))="CURRENT",INDEX(EVIDENCE_PACKET!$F$6:$F$205,MATCH(G181,EVIDENCE_PACKET!$A$6:$A$205,0))="OBSERVED",INDEX(EVIDENCE_PACKET!$G$6:$G$205,MATCH(G181,EVIDENCE_PACKET!$A$6:$A$205,0))="CURRENT",INDEX(EVIDENCE_PACKET!$F$6:$F$205,MATCH(H181,EVIDENCE_PACKET!$A$6:$A$205,0))="OBSERVED",INDEX(EVIDENCE_PACKET!$G$6:$G$205,MATCH(H181,EVIDENCE_PACKET!$A$6:$A$205,0))="CURRENT",INDEX(EVIDENCE_PACKET!$F$6:$F$205,MATCH(I181,EVIDENCE_PACKET!$A$6:$A$205,0))="OBSERVED",INDEX(EVIDENCE_PACKET!$G$6:$G$205,MATCH(I181,EVIDENCE_PACKET!$A$6:$A$205,0))="CURRENT"),"READY","UNRESOLVED")))</x:f>
      </x:c>
      <x:c r="M181" s="25" t="str">
        <x:f>IF(A181="","",IF(K181&lt;&gt;"VALID","BLOCKED",INDEX(EVIDENCE_PACKET!$H$6:$H$205,MATCH(D181,EVIDENCE_PACKET!$A$6:$A$205,0))))</x:f>
      </x:c>
      <x:c r="N181" s="25" t="str">
        <x:f>IF(A181="","",IF(K181&lt;&gt;"VALID","BLOCKED",INDEX(EVIDENCE_PACKET!$H$6:$H$205,MATCH(E181,EVIDENCE_PACKET!$A$6:$A$205,0))))</x:f>
      </x:c>
      <x:c r="O181" s="25" t="str">
        <x:f>IF(A181="","",IF(K181&lt;&gt;"VALID","BLOCKED",INDEX(EVIDENCE_PACKET!$H$6:$H$205,MATCH(F181,EVIDENCE_PACKET!$A$6:$A$205,0))))</x:f>
      </x:c>
      <x:c r="P181" s="25" t="str">
        <x:f>IF(A181="","",IF(K181&lt;&gt;"VALID","BLOCKED",INDEX(EVIDENCE_PACKET!$H$6:$H$205,MATCH(G181,EVIDENCE_PACKET!$A$6:$A$205,0))))</x:f>
      </x:c>
      <x:c r="Q181" s="25" t="str">
        <x:f>IF(A181="","",IF(K181&lt;&gt;"VALID","BLOCKED",INDEX(EVIDENCE_PACKET!$H$6:$H$205,MATCH(H181,EVIDENCE_PACKET!$A$6:$A$205,0))))</x:f>
      </x:c>
      <x:c r="R181" s="25" t="str">
        <x:f>IF(A181="","",IF(K181&lt;&gt;"VALID","BLOCKED",INDEX(EVIDENCE_PACKET!$H$6:$H$205,MATCH(I181,EVIDENCE_PACKET!$A$6:$A$205,0))))</x:f>
      </x:c>
      <x:c r="S181" s="25" t="str">
        <x:f>IF(A181="","",IF(K181&lt;&gt;"VALID","BLOCKED",IF(W181&lt;&gt;"SOFTWARE",W181,IF(L181&lt;&gt;"READY","UNRESOLVED",IF(X181="NO","EXCLUDE DIRECT",IF(X181="UNKNOWN","UNRESOLVED",IF(X181="ADJACENT","ADJACENT",IF(Y181="NO","EXCLUDE DIRECT",IF(Y181="UNKNOWN","UNRESOLVED",IF(Y181="MATCH","DIRECT COMPETITOR","CONDITIONAL DIRECT"))))))))))</x:f>
      </x:c>
      <x:c r="T181" s="25" t="str">
        <x:f>IF(A181="","",IF(OR(K181&lt;&gt;"VALID",S181="BLOCKED"),"BLOCKED",IF(AND(OR(S181="DIRECT COMPETITOR",S181="CONDITIONAL DIRECT"),COUNTIFS(CONFLICTS!$B$6:$B$205,A181,CONFLICTS!$H$6:$H$205,"YES",CONFLICTS!$I$6:$I$205,"OPEN",CONFLICTS!$R$6:$R$205,"VALID")&gt;0),"UNRESOLVED",IF(S181="UNRESOLVED","UNRESOLVED","READY"))))</x:f>
      </x:c>
      <x:c r="U181" s="25" t="str">
        <x:f>IF(A181="","",IF(S181="DIRECT COMPETITOR","Do not infer superiority, market share, win rate or customer outcomes.",IF(S181="CONDITIONAL DIRECT","Do not present replacement as like-for-like until partial/conflicting adoption dimensions are resolved.",IF(S181="ADJACENT","Do not promote feature/integration overlap into direct competition.",IF(S181="SUBSTITUTE / ALTERNATIVE","Do not force a service/internal route into a software-only matrix.",IF(S181="INTERMEDIARY / DISCOVERY","Do not infer product substitutability from visibility.","Do not promote authority/reference material into the commercial set."))))))</x:f>
      </x:c>
      <x:c r="V181" s="25" t="str">
        <x:f>IF(A181="","","Reopen when buyer, job, stage, implementation, security/procurement, switching, pricing/contract or sales evidence changes materially.")</x:f>
      </x:c>
      <x:c r="W181" s="25" t="str">
        <x:f>IF(A181="","",IF(C181="SOFTWARE PRODUCT","SOFTWARE",IF(C181="MARKETPLACE / INTERMEDIARY","INTERMEDIARY / DISCOVERY",IF(C181="AUTHORITY / STANDARD","AUTHORITY / REFERENCE","SUBSTITUTE / ALTERNATIVE"))))</x:f>
      </x:c>
      <x:c r="X181" s="25" t="str">
        <x:f>IF(A181="","",IF(OR(M181="NO",N181="NO",O181="NO"),"NO",IF(OR(M181="UNKNOWN",N181="UNKNOWN",O181="UNKNOWN"),"UNKNOWN",IF(AND(M181="MATCH",N181="MATCH",O181="MATCH"),"CORE MATCH","ADJACENT"))))</x:f>
      </x:c>
      <x:c r="Y181" s="25" t="str">
        <x:f>IF(A181="","",IF(OR(P181="NO",Q181="NO",R181="NO"),"NO",IF(OR(P181="UNKNOWN",Q181="UNKNOWN",R181="UNKNOWN"),"UNKNOWN",IF(AND(P181="MATCH",Q181="MATCH",R181="MATCH"),"MATCH","PARTIAL"))))</x:f>
      </x:c>
    </x:row>
    <x:row r="182">
      <x:c r="A182" s="21"/>
      <x:c r="B182" s="21"/>
      <x:c r="C182" s="21"/>
      <x:c r="D182" s="21"/>
      <x:c r="E182" s="21"/>
      <x:c r="F182" s="21"/>
      <x:c r="G182" s="21"/>
      <x:c r="H182" s="21"/>
      <x:c r="I182" s="21"/>
      <x:c r="J182" s="21"/>
      <x:c r="K182" s="25" t="str">
        <x:f>IF(A182="","",IF(COUNTIF($A$6:$A$205,A182)&gt;1,"INVALID - DUPLICATE ID",IF(AND(OR(EXACT(C182,"SOFTWARE PRODUCT"),EXACT(C182,"MARKETPLACE / INTERMEDIARY"),EXACT(C182,"CONSULTANCY / SERVICE"),EXACT(C182,"AUTHORITY / STANDARD"),EXACT(C182,"IN-HOUSE / DO NOTHING")),COUNTIFS(EVIDENCE_PACKET!$A$6:$A$205,D182,EVIDENCE_PACKET!$B$6:$B$205,A182,EVIDENCE_PACKET!$C$6:$C$205,"BUYER",EVIDENCE_PACKET!$Q$6:$Q$205,"VALID")=1,COUNTIFS(EVIDENCE_PACKET!$A$6:$A$205,E182,EVIDENCE_PACKET!$B$6:$B$205,A182,EVIDENCE_PACKET!$C$6:$C$205,"MATERIAL JOB",EVIDENCE_PACKET!$Q$6:$Q$205,"VALID")=1,COUNTIFS(EVIDENCE_PACKET!$A$6:$A$205,F182,EVIDENCE_PACKET!$B$6:$B$205,A182,EVIDENCE_PACKET!$C$6:$C$205,"BUYING STAGE",EVIDENCE_PACKET!$Q$6:$Q$205,"VALID")=1,COUNTIFS(EVIDENCE_PACKET!$A$6:$A$205,G182,EVIDENCE_PACKET!$B$6:$B$205,A182,EVIDENCE_PACKET!$C$6:$C$205,"IMPLEMENTATION",EVIDENCE_PACKET!$Q$6:$Q$205,"VALID")=1,COUNTIFS(EVIDENCE_PACKET!$A$6:$A$205,H182,EVIDENCE_PACKET!$B$6:$B$205,A182,EVIDENCE_PACKET!$C$6:$C$205,"SECURITY / PROCUREMENT",EVIDENCE_PACKET!$Q$6:$Q$205,"VALID")=1,COUNTIFS(EVIDENCE_PACKET!$A$6:$A$205,I182,EVIDENCE_PACKET!$B$6:$B$205,A182,EVIDENCE_PACKET!$C$6:$C$205,"SWITCHING / EXIT",EVIDENCE_PACKET!$Q$6:$Q$205,"VALID")=1,COUNTIF(D182:I182,D182)=1,COUNTIF(D182:I182,E182)=1,COUNTIF(D182:I182,F182)=1,COUNTIF(D182:I182,G182)=1,COUNTIF(D182:I182,H182)=1,COUNTIF(D182:I182,I182)=1,J182&lt;&gt;""),"VALID","INVALID - CONTROL / EVIDENCE")))</x:f>
      </x:c>
      <x:c r="L182" s="25" t="str">
        <x:f>IF(A182="","",IF(K182&lt;&gt;"VALID","BLOCKED",IF(AND(INDEX(EVIDENCE_PACKET!$F$6:$F$205,MATCH(D182,EVIDENCE_PACKET!$A$6:$A$205,0))="OBSERVED",INDEX(EVIDENCE_PACKET!$G$6:$G$205,MATCH(D182,EVIDENCE_PACKET!$A$6:$A$205,0))="CURRENT",INDEX(EVIDENCE_PACKET!$F$6:$F$205,MATCH(E182,EVIDENCE_PACKET!$A$6:$A$205,0))="OBSERVED",INDEX(EVIDENCE_PACKET!$G$6:$G$205,MATCH(E182,EVIDENCE_PACKET!$A$6:$A$205,0))="CURRENT",INDEX(EVIDENCE_PACKET!$F$6:$F$205,MATCH(F182,EVIDENCE_PACKET!$A$6:$A$205,0))="OBSERVED",INDEX(EVIDENCE_PACKET!$G$6:$G$205,MATCH(F182,EVIDENCE_PACKET!$A$6:$A$205,0))="CURRENT",INDEX(EVIDENCE_PACKET!$F$6:$F$205,MATCH(G182,EVIDENCE_PACKET!$A$6:$A$205,0))="OBSERVED",INDEX(EVIDENCE_PACKET!$G$6:$G$205,MATCH(G182,EVIDENCE_PACKET!$A$6:$A$205,0))="CURRENT",INDEX(EVIDENCE_PACKET!$F$6:$F$205,MATCH(H182,EVIDENCE_PACKET!$A$6:$A$205,0))="OBSERVED",INDEX(EVIDENCE_PACKET!$G$6:$G$205,MATCH(H182,EVIDENCE_PACKET!$A$6:$A$205,0))="CURRENT",INDEX(EVIDENCE_PACKET!$F$6:$F$205,MATCH(I182,EVIDENCE_PACKET!$A$6:$A$205,0))="OBSERVED",INDEX(EVIDENCE_PACKET!$G$6:$G$205,MATCH(I182,EVIDENCE_PACKET!$A$6:$A$205,0))="CURRENT"),"READY","UNRESOLVED")))</x:f>
      </x:c>
      <x:c r="M182" s="25" t="str">
        <x:f>IF(A182="","",IF(K182&lt;&gt;"VALID","BLOCKED",INDEX(EVIDENCE_PACKET!$H$6:$H$205,MATCH(D182,EVIDENCE_PACKET!$A$6:$A$205,0))))</x:f>
      </x:c>
      <x:c r="N182" s="25" t="str">
        <x:f>IF(A182="","",IF(K182&lt;&gt;"VALID","BLOCKED",INDEX(EVIDENCE_PACKET!$H$6:$H$205,MATCH(E182,EVIDENCE_PACKET!$A$6:$A$205,0))))</x:f>
      </x:c>
      <x:c r="O182" s="25" t="str">
        <x:f>IF(A182="","",IF(K182&lt;&gt;"VALID","BLOCKED",INDEX(EVIDENCE_PACKET!$H$6:$H$205,MATCH(F182,EVIDENCE_PACKET!$A$6:$A$205,0))))</x:f>
      </x:c>
      <x:c r="P182" s="25" t="str">
        <x:f>IF(A182="","",IF(K182&lt;&gt;"VALID","BLOCKED",INDEX(EVIDENCE_PACKET!$H$6:$H$205,MATCH(G182,EVIDENCE_PACKET!$A$6:$A$205,0))))</x:f>
      </x:c>
      <x:c r="Q182" s="25" t="str">
        <x:f>IF(A182="","",IF(K182&lt;&gt;"VALID","BLOCKED",INDEX(EVIDENCE_PACKET!$H$6:$H$205,MATCH(H182,EVIDENCE_PACKET!$A$6:$A$205,0))))</x:f>
      </x:c>
      <x:c r="R182" s="25" t="str">
        <x:f>IF(A182="","",IF(K182&lt;&gt;"VALID","BLOCKED",INDEX(EVIDENCE_PACKET!$H$6:$H$205,MATCH(I182,EVIDENCE_PACKET!$A$6:$A$205,0))))</x:f>
      </x:c>
      <x:c r="S182" s="25" t="str">
        <x:f>IF(A182="","",IF(K182&lt;&gt;"VALID","BLOCKED",IF(W182&lt;&gt;"SOFTWARE",W182,IF(L182&lt;&gt;"READY","UNRESOLVED",IF(X182="NO","EXCLUDE DIRECT",IF(X182="UNKNOWN","UNRESOLVED",IF(X182="ADJACENT","ADJACENT",IF(Y182="NO","EXCLUDE DIRECT",IF(Y182="UNKNOWN","UNRESOLVED",IF(Y182="MATCH","DIRECT COMPETITOR","CONDITIONAL DIRECT"))))))))))</x:f>
      </x:c>
      <x:c r="T182" s="25" t="str">
        <x:f>IF(A182="","",IF(OR(K182&lt;&gt;"VALID",S182="BLOCKED"),"BLOCKED",IF(AND(OR(S182="DIRECT COMPETITOR",S182="CONDITIONAL DIRECT"),COUNTIFS(CONFLICTS!$B$6:$B$205,A182,CONFLICTS!$H$6:$H$205,"YES",CONFLICTS!$I$6:$I$205,"OPEN",CONFLICTS!$R$6:$R$205,"VALID")&gt;0),"UNRESOLVED",IF(S182="UNRESOLVED","UNRESOLVED","READY"))))</x:f>
      </x:c>
      <x:c r="U182" s="25" t="str">
        <x:f>IF(A182="","",IF(S182="DIRECT COMPETITOR","Do not infer superiority, market share, win rate or customer outcomes.",IF(S182="CONDITIONAL DIRECT","Do not present replacement as like-for-like until partial/conflicting adoption dimensions are resolved.",IF(S182="ADJACENT","Do not promote feature/integration overlap into direct competition.",IF(S182="SUBSTITUTE / ALTERNATIVE","Do not force a service/internal route into a software-only matrix.",IF(S182="INTERMEDIARY / DISCOVERY","Do not infer product substitutability from visibility.","Do not promote authority/reference material into the commercial set."))))))</x:f>
      </x:c>
      <x:c r="V182" s="25" t="str">
        <x:f>IF(A182="","","Reopen when buyer, job, stage, implementation, security/procurement, switching, pricing/contract or sales evidence changes materially.")</x:f>
      </x:c>
      <x:c r="W182" s="25" t="str">
        <x:f>IF(A182="","",IF(C182="SOFTWARE PRODUCT","SOFTWARE",IF(C182="MARKETPLACE / INTERMEDIARY","INTERMEDIARY / DISCOVERY",IF(C182="AUTHORITY / STANDARD","AUTHORITY / REFERENCE","SUBSTITUTE / ALTERNATIVE"))))</x:f>
      </x:c>
      <x:c r="X182" s="25" t="str">
        <x:f>IF(A182="","",IF(OR(M182="NO",N182="NO",O182="NO"),"NO",IF(OR(M182="UNKNOWN",N182="UNKNOWN",O182="UNKNOWN"),"UNKNOWN",IF(AND(M182="MATCH",N182="MATCH",O182="MATCH"),"CORE MATCH","ADJACENT"))))</x:f>
      </x:c>
      <x:c r="Y182" s="25" t="str">
        <x:f>IF(A182="","",IF(OR(P182="NO",Q182="NO",R182="NO"),"NO",IF(OR(P182="UNKNOWN",Q182="UNKNOWN",R182="UNKNOWN"),"UNKNOWN",IF(AND(P182="MATCH",Q182="MATCH",R182="MATCH"),"MATCH","PARTIAL"))))</x:f>
      </x:c>
    </x:row>
    <x:row r="183">
      <x:c r="A183" s="21"/>
      <x:c r="B183" s="21"/>
      <x:c r="C183" s="21"/>
      <x:c r="D183" s="21"/>
      <x:c r="E183" s="21"/>
      <x:c r="F183" s="21"/>
      <x:c r="G183" s="21"/>
      <x:c r="H183" s="21"/>
      <x:c r="I183" s="21"/>
      <x:c r="J183" s="21"/>
      <x:c r="K183" s="25" t="str">
        <x:f>IF(A183="","",IF(COUNTIF($A$6:$A$205,A183)&gt;1,"INVALID - DUPLICATE ID",IF(AND(OR(EXACT(C183,"SOFTWARE PRODUCT"),EXACT(C183,"MARKETPLACE / INTERMEDIARY"),EXACT(C183,"CONSULTANCY / SERVICE"),EXACT(C183,"AUTHORITY / STANDARD"),EXACT(C183,"IN-HOUSE / DO NOTHING")),COUNTIFS(EVIDENCE_PACKET!$A$6:$A$205,D183,EVIDENCE_PACKET!$B$6:$B$205,A183,EVIDENCE_PACKET!$C$6:$C$205,"BUYER",EVIDENCE_PACKET!$Q$6:$Q$205,"VALID")=1,COUNTIFS(EVIDENCE_PACKET!$A$6:$A$205,E183,EVIDENCE_PACKET!$B$6:$B$205,A183,EVIDENCE_PACKET!$C$6:$C$205,"MATERIAL JOB",EVIDENCE_PACKET!$Q$6:$Q$205,"VALID")=1,COUNTIFS(EVIDENCE_PACKET!$A$6:$A$205,F183,EVIDENCE_PACKET!$B$6:$B$205,A183,EVIDENCE_PACKET!$C$6:$C$205,"BUYING STAGE",EVIDENCE_PACKET!$Q$6:$Q$205,"VALID")=1,COUNTIFS(EVIDENCE_PACKET!$A$6:$A$205,G183,EVIDENCE_PACKET!$B$6:$B$205,A183,EVIDENCE_PACKET!$C$6:$C$205,"IMPLEMENTATION",EVIDENCE_PACKET!$Q$6:$Q$205,"VALID")=1,COUNTIFS(EVIDENCE_PACKET!$A$6:$A$205,H183,EVIDENCE_PACKET!$B$6:$B$205,A183,EVIDENCE_PACKET!$C$6:$C$205,"SECURITY / PROCUREMENT",EVIDENCE_PACKET!$Q$6:$Q$205,"VALID")=1,COUNTIFS(EVIDENCE_PACKET!$A$6:$A$205,I183,EVIDENCE_PACKET!$B$6:$B$205,A183,EVIDENCE_PACKET!$C$6:$C$205,"SWITCHING / EXIT",EVIDENCE_PACKET!$Q$6:$Q$205,"VALID")=1,COUNTIF(D183:I183,D183)=1,COUNTIF(D183:I183,E183)=1,COUNTIF(D183:I183,F183)=1,COUNTIF(D183:I183,G183)=1,COUNTIF(D183:I183,H183)=1,COUNTIF(D183:I183,I183)=1,J183&lt;&gt;""),"VALID","INVALID - CONTROL / EVIDENCE")))</x:f>
      </x:c>
      <x:c r="L183" s="25" t="str">
        <x:f>IF(A183="","",IF(K183&lt;&gt;"VALID","BLOCKED",IF(AND(INDEX(EVIDENCE_PACKET!$F$6:$F$205,MATCH(D183,EVIDENCE_PACKET!$A$6:$A$205,0))="OBSERVED",INDEX(EVIDENCE_PACKET!$G$6:$G$205,MATCH(D183,EVIDENCE_PACKET!$A$6:$A$205,0))="CURRENT",INDEX(EVIDENCE_PACKET!$F$6:$F$205,MATCH(E183,EVIDENCE_PACKET!$A$6:$A$205,0))="OBSERVED",INDEX(EVIDENCE_PACKET!$G$6:$G$205,MATCH(E183,EVIDENCE_PACKET!$A$6:$A$205,0))="CURRENT",INDEX(EVIDENCE_PACKET!$F$6:$F$205,MATCH(F183,EVIDENCE_PACKET!$A$6:$A$205,0))="OBSERVED",INDEX(EVIDENCE_PACKET!$G$6:$G$205,MATCH(F183,EVIDENCE_PACKET!$A$6:$A$205,0))="CURRENT",INDEX(EVIDENCE_PACKET!$F$6:$F$205,MATCH(G183,EVIDENCE_PACKET!$A$6:$A$205,0))="OBSERVED",INDEX(EVIDENCE_PACKET!$G$6:$G$205,MATCH(G183,EVIDENCE_PACKET!$A$6:$A$205,0))="CURRENT",INDEX(EVIDENCE_PACKET!$F$6:$F$205,MATCH(H183,EVIDENCE_PACKET!$A$6:$A$205,0))="OBSERVED",INDEX(EVIDENCE_PACKET!$G$6:$G$205,MATCH(H183,EVIDENCE_PACKET!$A$6:$A$205,0))="CURRENT",INDEX(EVIDENCE_PACKET!$F$6:$F$205,MATCH(I183,EVIDENCE_PACKET!$A$6:$A$205,0))="OBSERVED",INDEX(EVIDENCE_PACKET!$G$6:$G$205,MATCH(I183,EVIDENCE_PACKET!$A$6:$A$205,0))="CURRENT"),"READY","UNRESOLVED")))</x:f>
      </x:c>
      <x:c r="M183" s="25" t="str">
        <x:f>IF(A183="","",IF(K183&lt;&gt;"VALID","BLOCKED",INDEX(EVIDENCE_PACKET!$H$6:$H$205,MATCH(D183,EVIDENCE_PACKET!$A$6:$A$205,0))))</x:f>
      </x:c>
      <x:c r="N183" s="25" t="str">
        <x:f>IF(A183="","",IF(K183&lt;&gt;"VALID","BLOCKED",INDEX(EVIDENCE_PACKET!$H$6:$H$205,MATCH(E183,EVIDENCE_PACKET!$A$6:$A$205,0))))</x:f>
      </x:c>
      <x:c r="O183" s="25" t="str">
        <x:f>IF(A183="","",IF(K183&lt;&gt;"VALID","BLOCKED",INDEX(EVIDENCE_PACKET!$H$6:$H$205,MATCH(F183,EVIDENCE_PACKET!$A$6:$A$205,0))))</x:f>
      </x:c>
      <x:c r="P183" s="25" t="str">
        <x:f>IF(A183="","",IF(K183&lt;&gt;"VALID","BLOCKED",INDEX(EVIDENCE_PACKET!$H$6:$H$205,MATCH(G183,EVIDENCE_PACKET!$A$6:$A$205,0))))</x:f>
      </x:c>
      <x:c r="Q183" s="25" t="str">
        <x:f>IF(A183="","",IF(K183&lt;&gt;"VALID","BLOCKED",INDEX(EVIDENCE_PACKET!$H$6:$H$205,MATCH(H183,EVIDENCE_PACKET!$A$6:$A$205,0))))</x:f>
      </x:c>
      <x:c r="R183" s="25" t="str">
        <x:f>IF(A183="","",IF(K183&lt;&gt;"VALID","BLOCKED",INDEX(EVIDENCE_PACKET!$H$6:$H$205,MATCH(I183,EVIDENCE_PACKET!$A$6:$A$205,0))))</x:f>
      </x:c>
      <x:c r="S183" s="25" t="str">
        <x:f>IF(A183="","",IF(K183&lt;&gt;"VALID","BLOCKED",IF(W183&lt;&gt;"SOFTWARE",W183,IF(L183&lt;&gt;"READY","UNRESOLVED",IF(X183="NO","EXCLUDE DIRECT",IF(X183="UNKNOWN","UNRESOLVED",IF(X183="ADJACENT","ADJACENT",IF(Y183="NO","EXCLUDE DIRECT",IF(Y183="UNKNOWN","UNRESOLVED",IF(Y183="MATCH","DIRECT COMPETITOR","CONDITIONAL DIRECT"))))))))))</x:f>
      </x:c>
      <x:c r="T183" s="25" t="str">
        <x:f>IF(A183="","",IF(OR(K183&lt;&gt;"VALID",S183="BLOCKED"),"BLOCKED",IF(AND(OR(S183="DIRECT COMPETITOR",S183="CONDITIONAL DIRECT"),COUNTIFS(CONFLICTS!$B$6:$B$205,A183,CONFLICTS!$H$6:$H$205,"YES",CONFLICTS!$I$6:$I$205,"OPEN",CONFLICTS!$R$6:$R$205,"VALID")&gt;0),"UNRESOLVED",IF(S183="UNRESOLVED","UNRESOLVED","READY"))))</x:f>
      </x:c>
      <x:c r="U183" s="25" t="str">
        <x:f>IF(A183="","",IF(S183="DIRECT COMPETITOR","Do not infer superiority, market share, win rate or customer outcomes.",IF(S183="CONDITIONAL DIRECT","Do not present replacement as like-for-like until partial/conflicting adoption dimensions are resolved.",IF(S183="ADJACENT","Do not promote feature/integration overlap into direct competition.",IF(S183="SUBSTITUTE / ALTERNATIVE","Do not force a service/internal route into a software-only matrix.",IF(S183="INTERMEDIARY / DISCOVERY","Do not infer product substitutability from visibility.","Do not promote authority/reference material into the commercial set."))))))</x:f>
      </x:c>
      <x:c r="V183" s="25" t="str">
        <x:f>IF(A183="","","Reopen when buyer, job, stage, implementation, security/procurement, switching, pricing/contract or sales evidence changes materially.")</x:f>
      </x:c>
      <x:c r="W183" s="25" t="str">
        <x:f>IF(A183="","",IF(C183="SOFTWARE PRODUCT","SOFTWARE",IF(C183="MARKETPLACE / INTERMEDIARY","INTERMEDIARY / DISCOVERY",IF(C183="AUTHORITY / STANDARD","AUTHORITY / REFERENCE","SUBSTITUTE / ALTERNATIVE"))))</x:f>
      </x:c>
      <x:c r="X183" s="25" t="str">
        <x:f>IF(A183="","",IF(OR(M183="NO",N183="NO",O183="NO"),"NO",IF(OR(M183="UNKNOWN",N183="UNKNOWN",O183="UNKNOWN"),"UNKNOWN",IF(AND(M183="MATCH",N183="MATCH",O183="MATCH"),"CORE MATCH","ADJACENT"))))</x:f>
      </x:c>
      <x:c r="Y183" s="25" t="str">
        <x:f>IF(A183="","",IF(OR(P183="NO",Q183="NO",R183="NO"),"NO",IF(OR(P183="UNKNOWN",Q183="UNKNOWN",R183="UNKNOWN"),"UNKNOWN",IF(AND(P183="MATCH",Q183="MATCH",R183="MATCH"),"MATCH","PARTIAL"))))</x:f>
      </x:c>
    </x:row>
    <x:row r="184">
      <x:c r="A184" s="21"/>
      <x:c r="B184" s="21"/>
      <x:c r="C184" s="21"/>
      <x:c r="D184" s="21"/>
      <x:c r="E184" s="21"/>
      <x:c r="F184" s="21"/>
      <x:c r="G184" s="21"/>
      <x:c r="H184" s="21"/>
      <x:c r="I184" s="21"/>
      <x:c r="J184" s="21"/>
      <x:c r="K184" s="25" t="str">
        <x:f>IF(A184="","",IF(COUNTIF($A$6:$A$205,A184)&gt;1,"INVALID - DUPLICATE ID",IF(AND(OR(EXACT(C184,"SOFTWARE PRODUCT"),EXACT(C184,"MARKETPLACE / INTERMEDIARY"),EXACT(C184,"CONSULTANCY / SERVICE"),EXACT(C184,"AUTHORITY / STANDARD"),EXACT(C184,"IN-HOUSE / DO NOTHING")),COUNTIFS(EVIDENCE_PACKET!$A$6:$A$205,D184,EVIDENCE_PACKET!$B$6:$B$205,A184,EVIDENCE_PACKET!$C$6:$C$205,"BUYER",EVIDENCE_PACKET!$Q$6:$Q$205,"VALID")=1,COUNTIFS(EVIDENCE_PACKET!$A$6:$A$205,E184,EVIDENCE_PACKET!$B$6:$B$205,A184,EVIDENCE_PACKET!$C$6:$C$205,"MATERIAL JOB",EVIDENCE_PACKET!$Q$6:$Q$205,"VALID")=1,COUNTIFS(EVIDENCE_PACKET!$A$6:$A$205,F184,EVIDENCE_PACKET!$B$6:$B$205,A184,EVIDENCE_PACKET!$C$6:$C$205,"BUYING STAGE",EVIDENCE_PACKET!$Q$6:$Q$205,"VALID")=1,COUNTIFS(EVIDENCE_PACKET!$A$6:$A$205,G184,EVIDENCE_PACKET!$B$6:$B$205,A184,EVIDENCE_PACKET!$C$6:$C$205,"IMPLEMENTATION",EVIDENCE_PACKET!$Q$6:$Q$205,"VALID")=1,COUNTIFS(EVIDENCE_PACKET!$A$6:$A$205,H184,EVIDENCE_PACKET!$B$6:$B$205,A184,EVIDENCE_PACKET!$C$6:$C$205,"SECURITY / PROCUREMENT",EVIDENCE_PACKET!$Q$6:$Q$205,"VALID")=1,COUNTIFS(EVIDENCE_PACKET!$A$6:$A$205,I184,EVIDENCE_PACKET!$B$6:$B$205,A184,EVIDENCE_PACKET!$C$6:$C$205,"SWITCHING / EXIT",EVIDENCE_PACKET!$Q$6:$Q$205,"VALID")=1,COUNTIF(D184:I184,D184)=1,COUNTIF(D184:I184,E184)=1,COUNTIF(D184:I184,F184)=1,COUNTIF(D184:I184,G184)=1,COUNTIF(D184:I184,H184)=1,COUNTIF(D184:I184,I184)=1,J184&lt;&gt;""),"VALID","INVALID - CONTROL / EVIDENCE")))</x:f>
      </x:c>
      <x:c r="L184" s="25" t="str">
        <x:f>IF(A184="","",IF(K184&lt;&gt;"VALID","BLOCKED",IF(AND(INDEX(EVIDENCE_PACKET!$F$6:$F$205,MATCH(D184,EVIDENCE_PACKET!$A$6:$A$205,0))="OBSERVED",INDEX(EVIDENCE_PACKET!$G$6:$G$205,MATCH(D184,EVIDENCE_PACKET!$A$6:$A$205,0))="CURRENT",INDEX(EVIDENCE_PACKET!$F$6:$F$205,MATCH(E184,EVIDENCE_PACKET!$A$6:$A$205,0))="OBSERVED",INDEX(EVIDENCE_PACKET!$G$6:$G$205,MATCH(E184,EVIDENCE_PACKET!$A$6:$A$205,0))="CURRENT",INDEX(EVIDENCE_PACKET!$F$6:$F$205,MATCH(F184,EVIDENCE_PACKET!$A$6:$A$205,0))="OBSERVED",INDEX(EVIDENCE_PACKET!$G$6:$G$205,MATCH(F184,EVIDENCE_PACKET!$A$6:$A$205,0))="CURRENT",INDEX(EVIDENCE_PACKET!$F$6:$F$205,MATCH(G184,EVIDENCE_PACKET!$A$6:$A$205,0))="OBSERVED",INDEX(EVIDENCE_PACKET!$G$6:$G$205,MATCH(G184,EVIDENCE_PACKET!$A$6:$A$205,0))="CURRENT",INDEX(EVIDENCE_PACKET!$F$6:$F$205,MATCH(H184,EVIDENCE_PACKET!$A$6:$A$205,0))="OBSERVED",INDEX(EVIDENCE_PACKET!$G$6:$G$205,MATCH(H184,EVIDENCE_PACKET!$A$6:$A$205,0))="CURRENT",INDEX(EVIDENCE_PACKET!$F$6:$F$205,MATCH(I184,EVIDENCE_PACKET!$A$6:$A$205,0))="OBSERVED",INDEX(EVIDENCE_PACKET!$G$6:$G$205,MATCH(I184,EVIDENCE_PACKET!$A$6:$A$205,0))="CURRENT"),"READY","UNRESOLVED")))</x:f>
      </x:c>
      <x:c r="M184" s="25" t="str">
        <x:f>IF(A184="","",IF(K184&lt;&gt;"VALID","BLOCKED",INDEX(EVIDENCE_PACKET!$H$6:$H$205,MATCH(D184,EVIDENCE_PACKET!$A$6:$A$205,0))))</x:f>
      </x:c>
      <x:c r="N184" s="25" t="str">
        <x:f>IF(A184="","",IF(K184&lt;&gt;"VALID","BLOCKED",INDEX(EVIDENCE_PACKET!$H$6:$H$205,MATCH(E184,EVIDENCE_PACKET!$A$6:$A$205,0))))</x:f>
      </x:c>
      <x:c r="O184" s="25" t="str">
        <x:f>IF(A184="","",IF(K184&lt;&gt;"VALID","BLOCKED",INDEX(EVIDENCE_PACKET!$H$6:$H$205,MATCH(F184,EVIDENCE_PACKET!$A$6:$A$205,0))))</x:f>
      </x:c>
      <x:c r="P184" s="25" t="str">
        <x:f>IF(A184="","",IF(K184&lt;&gt;"VALID","BLOCKED",INDEX(EVIDENCE_PACKET!$H$6:$H$205,MATCH(G184,EVIDENCE_PACKET!$A$6:$A$205,0))))</x:f>
      </x:c>
      <x:c r="Q184" s="25" t="str">
        <x:f>IF(A184="","",IF(K184&lt;&gt;"VALID","BLOCKED",INDEX(EVIDENCE_PACKET!$H$6:$H$205,MATCH(H184,EVIDENCE_PACKET!$A$6:$A$205,0))))</x:f>
      </x:c>
      <x:c r="R184" s="25" t="str">
        <x:f>IF(A184="","",IF(K184&lt;&gt;"VALID","BLOCKED",INDEX(EVIDENCE_PACKET!$H$6:$H$205,MATCH(I184,EVIDENCE_PACKET!$A$6:$A$205,0))))</x:f>
      </x:c>
      <x:c r="S184" s="25" t="str">
        <x:f>IF(A184="","",IF(K184&lt;&gt;"VALID","BLOCKED",IF(W184&lt;&gt;"SOFTWARE",W184,IF(L184&lt;&gt;"READY","UNRESOLVED",IF(X184="NO","EXCLUDE DIRECT",IF(X184="UNKNOWN","UNRESOLVED",IF(X184="ADJACENT","ADJACENT",IF(Y184="NO","EXCLUDE DIRECT",IF(Y184="UNKNOWN","UNRESOLVED",IF(Y184="MATCH","DIRECT COMPETITOR","CONDITIONAL DIRECT"))))))))))</x:f>
      </x:c>
      <x:c r="T184" s="25" t="str">
        <x:f>IF(A184="","",IF(OR(K184&lt;&gt;"VALID",S184="BLOCKED"),"BLOCKED",IF(AND(OR(S184="DIRECT COMPETITOR",S184="CONDITIONAL DIRECT"),COUNTIFS(CONFLICTS!$B$6:$B$205,A184,CONFLICTS!$H$6:$H$205,"YES",CONFLICTS!$I$6:$I$205,"OPEN",CONFLICTS!$R$6:$R$205,"VALID")&gt;0),"UNRESOLVED",IF(S184="UNRESOLVED","UNRESOLVED","READY"))))</x:f>
      </x:c>
      <x:c r="U184" s="25" t="str">
        <x:f>IF(A184="","",IF(S184="DIRECT COMPETITOR","Do not infer superiority, market share, win rate or customer outcomes.",IF(S184="CONDITIONAL DIRECT","Do not present replacement as like-for-like until partial/conflicting adoption dimensions are resolved.",IF(S184="ADJACENT","Do not promote feature/integration overlap into direct competition.",IF(S184="SUBSTITUTE / ALTERNATIVE","Do not force a service/internal route into a software-only matrix.",IF(S184="INTERMEDIARY / DISCOVERY","Do not infer product substitutability from visibility.","Do not promote authority/reference material into the commercial set."))))))</x:f>
      </x:c>
      <x:c r="V184" s="25" t="str">
        <x:f>IF(A184="","","Reopen when buyer, job, stage, implementation, security/procurement, switching, pricing/contract or sales evidence changes materially.")</x:f>
      </x:c>
      <x:c r="W184" s="25" t="str">
        <x:f>IF(A184="","",IF(C184="SOFTWARE PRODUCT","SOFTWARE",IF(C184="MARKETPLACE / INTERMEDIARY","INTERMEDIARY / DISCOVERY",IF(C184="AUTHORITY / STANDARD","AUTHORITY / REFERENCE","SUBSTITUTE / ALTERNATIVE"))))</x:f>
      </x:c>
      <x:c r="X184" s="25" t="str">
        <x:f>IF(A184="","",IF(OR(M184="NO",N184="NO",O184="NO"),"NO",IF(OR(M184="UNKNOWN",N184="UNKNOWN",O184="UNKNOWN"),"UNKNOWN",IF(AND(M184="MATCH",N184="MATCH",O184="MATCH"),"CORE MATCH","ADJACENT"))))</x:f>
      </x:c>
      <x:c r="Y184" s="25" t="str">
        <x:f>IF(A184="","",IF(OR(P184="NO",Q184="NO",R184="NO"),"NO",IF(OR(P184="UNKNOWN",Q184="UNKNOWN",R184="UNKNOWN"),"UNKNOWN",IF(AND(P184="MATCH",Q184="MATCH",R184="MATCH"),"MATCH","PARTIAL"))))</x:f>
      </x:c>
    </x:row>
    <x:row r="185">
      <x:c r="A185" s="21"/>
      <x:c r="B185" s="21"/>
      <x:c r="C185" s="21"/>
      <x:c r="D185" s="21"/>
      <x:c r="E185" s="21"/>
      <x:c r="F185" s="21"/>
      <x:c r="G185" s="21"/>
      <x:c r="H185" s="21"/>
      <x:c r="I185" s="21"/>
      <x:c r="J185" s="21"/>
      <x:c r="K185" s="25" t="str">
        <x:f>IF(A185="","",IF(COUNTIF($A$6:$A$205,A185)&gt;1,"INVALID - DUPLICATE ID",IF(AND(OR(EXACT(C185,"SOFTWARE PRODUCT"),EXACT(C185,"MARKETPLACE / INTERMEDIARY"),EXACT(C185,"CONSULTANCY / SERVICE"),EXACT(C185,"AUTHORITY / STANDARD"),EXACT(C185,"IN-HOUSE / DO NOTHING")),COUNTIFS(EVIDENCE_PACKET!$A$6:$A$205,D185,EVIDENCE_PACKET!$B$6:$B$205,A185,EVIDENCE_PACKET!$C$6:$C$205,"BUYER",EVIDENCE_PACKET!$Q$6:$Q$205,"VALID")=1,COUNTIFS(EVIDENCE_PACKET!$A$6:$A$205,E185,EVIDENCE_PACKET!$B$6:$B$205,A185,EVIDENCE_PACKET!$C$6:$C$205,"MATERIAL JOB",EVIDENCE_PACKET!$Q$6:$Q$205,"VALID")=1,COUNTIFS(EVIDENCE_PACKET!$A$6:$A$205,F185,EVIDENCE_PACKET!$B$6:$B$205,A185,EVIDENCE_PACKET!$C$6:$C$205,"BUYING STAGE",EVIDENCE_PACKET!$Q$6:$Q$205,"VALID")=1,COUNTIFS(EVIDENCE_PACKET!$A$6:$A$205,G185,EVIDENCE_PACKET!$B$6:$B$205,A185,EVIDENCE_PACKET!$C$6:$C$205,"IMPLEMENTATION",EVIDENCE_PACKET!$Q$6:$Q$205,"VALID")=1,COUNTIFS(EVIDENCE_PACKET!$A$6:$A$205,H185,EVIDENCE_PACKET!$B$6:$B$205,A185,EVIDENCE_PACKET!$C$6:$C$205,"SECURITY / PROCUREMENT",EVIDENCE_PACKET!$Q$6:$Q$205,"VALID")=1,COUNTIFS(EVIDENCE_PACKET!$A$6:$A$205,I185,EVIDENCE_PACKET!$B$6:$B$205,A185,EVIDENCE_PACKET!$C$6:$C$205,"SWITCHING / EXIT",EVIDENCE_PACKET!$Q$6:$Q$205,"VALID")=1,COUNTIF(D185:I185,D185)=1,COUNTIF(D185:I185,E185)=1,COUNTIF(D185:I185,F185)=1,COUNTIF(D185:I185,G185)=1,COUNTIF(D185:I185,H185)=1,COUNTIF(D185:I185,I185)=1,J185&lt;&gt;""),"VALID","INVALID - CONTROL / EVIDENCE")))</x:f>
      </x:c>
      <x:c r="L185" s="25" t="str">
        <x:f>IF(A185="","",IF(K185&lt;&gt;"VALID","BLOCKED",IF(AND(INDEX(EVIDENCE_PACKET!$F$6:$F$205,MATCH(D185,EVIDENCE_PACKET!$A$6:$A$205,0))="OBSERVED",INDEX(EVIDENCE_PACKET!$G$6:$G$205,MATCH(D185,EVIDENCE_PACKET!$A$6:$A$205,0))="CURRENT",INDEX(EVIDENCE_PACKET!$F$6:$F$205,MATCH(E185,EVIDENCE_PACKET!$A$6:$A$205,0))="OBSERVED",INDEX(EVIDENCE_PACKET!$G$6:$G$205,MATCH(E185,EVIDENCE_PACKET!$A$6:$A$205,0))="CURRENT",INDEX(EVIDENCE_PACKET!$F$6:$F$205,MATCH(F185,EVIDENCE_PACKET!$A$6:$A$205,0))="OBSERVED",INDEX(EVIDENCE_PACKET!$G$6:$G$205,MATCH(F185,EVIDENCE_PACKET!$A$6:$A$205,0))="CURRENT",INDEX(EVIDENCE_PACKET!$F$6:$F$205,MATCH(G185,EVIDENCE_PACKET!$A$6:$A$205,0))="OBSERVED",INDEX(EVIDENCE_PACKET!$G$6:$G$205,MATCH(G185,EVIDENCE_PACKET!$A$6:$A$205,0))="CURRENT",INDEX(EVIDENCE_PACKET!$F$6:$F$205,MATCH(H185,EVIDENCE_PACKET!$A$6:$A$205,0))="OBSERVED",INDEX(EVIDENCE_PACKET!$G$6:$G$205,MATCH(H185,EVIDENCE_PACKET!$A$6:$A$205,0))="CURRENT",INDEX(EVIDENCE_PACKET!$F$6:$F$205,MATCH(I185,EVIDENCE_PACKET!$A$6:$A$205,0))="OBSERVED",INDEX(EVIDENCE_PACKET!$G$6:$G$205,MATCH(I185,EVIDENCE_PACKET!$A$6:$A$205,0))="CURRENT"),"READY","UNRESOLVED")))</x:f>
      </x:c>
      <x:c r="M185" s="25" t="str">
        <x:f>IF(A185="","",IF(K185&lt;&gt;"VALID","BLOCKED",INDEX(EVIDENCE_PACKET!$H$6:$H$205,MATCH(D185,EVIDENCE_PACKET!$A$6:$A$205,0))))</x:f>
      </x:c>
      <x:c r="N185" s="25" t="str">
        <x:f>IF(A185="","",IF(K185&lt;&gt;"VALID","BLOCKED",INDEX(EVIDENCE_PACKET!$H$6:$H$205,MATCH(E185,EVIDENCE_PACKET!$A$6:$A$205,0))))</x:f>
      </x:c>
      <x:c r="O185" s="25" t="str">
        <x:f>IF(A185="","",IF(K185&lt;&gt;"VALID","BLOCKED",INDEX(EVIDENCE_PACKET!$H$6:$H$205,MATCH(F185,EVIDENCE_PACKET!$A$6:$A$205,0))))</x:f>
      </x:c>
      <x:c r="P185" s="25" t="str">
        <x:f>IF(A185="","",IF(K185&lt;&gt;"VALID","BLOCKED",INDEX(EVIDENCE_PACKET!$H$6:$H$205,MATCH(G185,EVIDENCE_PACKET!$A$6:$A$205,0))))</x:f>
      </x:c>
      <x:c r="Q185" s="25" t="str">
        <x:f>IF(A185="","",IF(K185&lt;&gt;"VALID","BLOCKED",INDEX(EVIDENCE_PACKET!$H$6:$H$205,MATCH(H185,EVIDENCE_PACKET!$A$6:$A$205,0))))</x:f>
      </x:c>
      <x:c r="R185" s="25" t="str">
        <x:f>IF(A185="","",IF(K185&lt;&gt;"VALID","BLOCKED",INDEX(EVIDENCE_PACKET!$H$6:$H$205,MATCH(I185,EVIDENCE_PACKET!$A$6:$A$205,0))))</x:f>
      </x:c>
      <x:c r="S185" s="25" t="str">
        <x:f>IF(A185="","",IF(K185&lt;&gt;"VALID","BLOCKED",IF(W185&lt;&gt;"SOFTWARE",W185,IF(L185&lt;&gt;"READY","UNRESOLVED",IF(X185="NO","EXCLUDE DIRECT",IF(X185="UNKNOWN","UNRESOLVED",IF(X185="ADJACENT","ADJACENT",IF(Y185="NO","EXCLUDE DIRECT",IF(Y185="UNKNOWN","UNRESOLVED",IF(Y185="MATCH","DIRECT COMPETITOR","CONDITIONAL DIRECT"))))))))))</x:f>
      </x:c>
      <x:c r="T185" s="25" t="str">
        <x:f>IF(A185="","",IF(OR(K185&lt;&gt;"VALID",S185="BLOCKED"),"BLOCKED",IF(AND(OR(S185="DIRECT COMPETITOR",S185="CONDITIONAL DIRECT"),COUNTIFS(CONFLICTS!$B$6:$B$205,A185,CONFLICTS!$H$6:$H$205,"YES",CONFLICTS!$I$6:$I$205,"OPEN",CONFLICTS!$R$6:$R$205,"VALID")&gt;0),"UNRESOLVED",IF(S185="UNRESOLVED","UNRESOLVED","READY"))))</x:f>
      </x:c>
      <x:c r="U185" s="25" t="str">
        <x:f>IF(A185="","",IF(S185="DIRECT COMPETITOR","Do not infer superiority, market share, win rate or customer outcomes.",IF(S185="CONDITIONAL DIRECT","Do not present replacement as like-for-like until partial/conflicting adoption dimensions are resolved.",IF(S185="ADJACENT","Do not promote feature/integration overlap into direct competition.",IF(S185="SUBSTITUTE / ALTERNATIVE","Do not force a service/internal route into a software-only matrix.",IF(S185="INTERMEDIARY / DISCOVERY","Do not infer product substitutability from visibility.","Do not promote authority/reference material into the commercial set."))))))</x:f>
      </x:c>
      <x:c r="V185" s="25" t="str">
        <x:f>IF(A185="","","Reopen when buyer, job, stage, implementation, security/procurement, switching, pricing/contract or sales evidence changes materially.")</x:f>
      </x:c>
      <x:c r="W185" s="25" t="str">
        <x:f>IF(A185="","",IF(C185="SOFTWARE PRODUCT","SOFTWARE",IF(C185="MARKETPLACE / INTERMEDIARY","INTERMEDIARY / DISCOVERY",IF(C185="AUTHORITY / STANDARD","AUTHORITY / REFERENCE","SUBSTITUTE / ALTERNATIVE"))))</x:f>
      </x:c>
      <x:c r="X185" s="25" t="str">
        <x:f>IF(A185="","",IF(OR(M185="NO",N185="NO",O185="NO"),"NO",IF(OR(M185="UNKNOWN",N185="UNKNOWN",O185="UNKNOWN"),"UNKNOWN",IF(AND(M185="MATCH",N185="MATCH",O185="MATCH"),"CORE MATCH","ADJACENT"))))</x:f>
      </x:c>
      <x:c r="Y185" s="25" t="str">
        <x:f>IF(A185="","",IF(OR(P185="NO",Q185="NO",R185="NO"),"NO",IF(OR(P185="UNKNOWN",Q185="UNKNOWN",R185="UNKNOWN"),"UNKNOWN",IF(AND(P185="MATCH",Q185="MATCH",R185="MATCH"),"MATCH","PARTIAL"))))</x:f>
      </x:c>
    </x:row>
    <x:row r="186">
      <x:c r="A186" s="21"/>
      <x:c r="B186" s="21"/>
      <x:c r="C186" s="21"/>
      <x:c r="D186" s="21"/>
      <x:c r="E186" s="21"/>
      <x:c r="F186" s="21"/>
      <x:c r="G186" s="21"/>
      <x:c r="H186" s="21"/>
      <x:c r="I186" s="21"/>
      <x:c r="J186" s="21"/>
      <x:c r="K186" s="25" t="str">
        <x:f>IF(A186="","",IF(COUNTIF($A$6:$A$205,A186)&gt;1,"INVALID - DUPLICATE ID",IF(AND(OR(EXACT(C186,"SOFTWARE PRODUCT"),EXACT(C186,"MARKETPLACE / INTERMEDIARY"),EXACT(C186,"CONSULTANCY / SERVICE"),EXACT(C186,"AUTHORITY / STANDARD"),EXACT(C186,"IN-HOUSE / DO NOTHING")),COUNTIFS(EVIDENCE_PACKET!$A$6:$A$205,D186,EVIDENCE_PACKET!$B$6:$B$205,A186,EVIDENCE_PACKET!$C$6:$C$205,"BUYER",EVIDENCE_PACKET!$Q$6:$Q$205,"VALID")=1,COUNTIFS(EVIDENCE_PACKET!$A$6:$A$205,E186,EVIDENCE_PACKET!$B$6:$B$205,A186,EVIDENCE_PACKET!$C$6:$C$205,"MATERIAL JOB",EVIDENCE_PACKET!$Q$6:$Q$205,"VALID")=1,COUNTIFS(EVIDENCE_PACKET!$A$6:$A$205,F186,EVIDENCE_PACKET!$B$6:$B$205,A186,EVIDENCE_PACKET!$C$6:$C$205,"BUYING STAGE",EVIDENCE_PACKET!$Q$6:$Q$205,"VALID")=1,COUNTIFS(EVIDENCE_PACKET!$A$6:$A$205,G186,EVIDENCE_PACKET!$B$6:$B$205,A186,EVIDENCE_PACKET!$C$6:$C$205,"IMPLEMENTATION",EVIDENCE_PACKET!$Q$6:$Q$205,"VALID")=1,COUNTIFS(EVIDENCE_PACKET!$A$6:$A$205,H186,EVIDENCE_PACKET!$B$6:$B$205,A186,EVIDENCE_PACKET!$C$6:$C$205,"SECURITY / PROCUREMENT",EVIDENCE_PACKET!$Q$6:$Q$205,"VALID")=1,COUNTIFS(EVIDENCE_PACKET!$A$6:$A$205,I186,EVIDENCE_PACKET!$B$6:$B$205,A186,EVIDENCE_PACKET!$C$6:$C$205,"SWITCHING / EXIT",EVIDENCE_PACKET!$Q$6:$Q$205,"VALID")=1,COUNTIF(D186:I186,D186)=1,COUNTIF(D186:I186,E186)=1,COUNTIF(D186:I186,F186)=1,COUNTIF(D186:I186,G186)=1,COUNTIF(D186:I186,H186)=1,COUNTIF(D186:I186,I186)=1,J186&lt;&gt;""),"VALID","INVALID - CONTROL / EVIDENCE")))</x:f>
      </x:c>
      <x:c r="L186" s="25" t="str">
        <x:f>IF(A186="","",IF(K186&lt;&gt;"VALID","BLOCKED",IF(AND(INDEX(EVIDENCE_PACKET!$F$6:$F$205,MATCH(D186,EVIDENCE_PACKET!$A$6:$A$205,0))="OBSERVED",INDEX(EVIDENCE_PACKET!$G$6:$G$205,MATCH(D186,EVIDENCE_PACKET!$A$6:$A$205,0))="CURRENT",INDEX(EVIDENCE_PACKET!$F$6:$F$205,MATCH(E186,EVIDENCE_PACKET!$A$6:$A$205,0))="OBSERVED",INDEX(EVIDENCE_PACKET!$G$6:$G$205,MATCH(E186,EVIDENCE_PACKET!$A$6:$A$205,0))="CURRENT",INDEX(EVIDENCE_PACKET!$F$6:$F$205,MATCH(F186,EVIDENCE_PACKET!$A$6:$A$205,0))="OBSERVED",INDEX(EVIDENCE_PACKET!$G$6:$G$205,MATCH(F186,EVIDENCE_PACKET!$A$6:$A$205,0))="CURRENT",INDEX(EVIDENCE_PACKET!$F$6:$F$205,MATCH(G186,EVIDENCE_PACKET!$A$6:$A$205,0))="OBSERVED",INDEX(EVIDENCE_PACKET!$G$6:$G$205,MATCH(G186,EVIDENCE_PACKET!$A$6:$A$205,0))="CURRENT",INDEX(EVIDENCE_PACKET!$F$6:$F$205,MATCH(H186,EVIDENCE_PACKET!$A$6:$A$205,0))="OBSERVED",INDEX(EVIDENCE_PACKET!$G$6:$G$205,MATCH(H186,EVIDENCE_PACKET!$A$6:$A$205,0))="CURRENT",INDEX(EVIDENCE_PACKET!$F$6:$F$205,MATCH(I186,EVIDENCE_PACKET!$A$6:$A$205,0))="OBSERVED",INDEX(EVIDENCE_PACKET!$G$6:$G$205,MATCH(I186,EVIDENCE_PACKET!$A$6:$A$205,0))="CURRENT"),"READY","UNRESOLVED")))</x:f>
      </x:c>
      <x:c r="M186" s="25" t="str">
        <x:f>IF(A186="","",IF(K186&lt;&gt;"VALID","BLOCKED",INDEX(EVIDENCE_PACKET!$H$6:$H$205,MATCH(D186,EVIDENCE_PACKET!$A$6:$A$205,0))))</x:f>
      </x:c>
      <x:c r="N186" s="25" t="str">
        <x:f>IF(A186="","",IF(K186&lt;&gt;"VALID","BLOCKED",INDEX(EVIDENCE_PACKET!$H$6:$H$205,MATCH(E186,EVIDENCE_PACKET!$A$6:$A$205,0))))</x:f>
      </x:c>
      <x:c r="O186" s="25" t="str">
        <x:f>IF(A186="","",IF(K186&lt;&gt;"VALID","BLOCKED",INDEX(EVIDENCE_PACKET!$H$6:$H$205,MATCH(F186,EVIDENCE_PACKET!$A$6:$A$205,0))))</x:f>
      </x:c>
      <x:c r="P186" s="25" t="str">
        <x:f>IF(A186="","",IF(K186&lt;&gt;"VALID","BLOCKED",INDEX(EVIDENCE_PACKET!$H$6:$H$205,MATCH(G186,EVIDENCE_PACKET!$A$6:$A$205,0))))</x:f>
      </x:c>
      <x:c r="Q186" s="25" t="str">
        <x:f>IF(A186="","",IF(K186&lt;&gt;"VALID","BLOCKED",INDEX(EVIDENCE_PACKET!$H$6:$H$205,MATCH(H186,EVIDENCE_PACKET!$A$6:$A$205,0))))</x:f>
      </x:c>
      <x:c r="R186" s="25" t="str">
        <x:f>IF(A186="","",IF(K186&lt;&gt;"VALID","BLOCKED",INDEX(EVIDENCE_PACKET!$H$6:$H$205,MATCH(I186,EVIDENCE_PACKET!$A$6:$A$205,0))))</x:f>
      </x:c>
      <x:c r="S186" s="25" t="str">
        <x:f>IF(A186="","",IF(K186&lt;&gt;"VALID","BLOCKED",IF(W186&lt;&gt;"SOFTWARE",W186,IF(L186&lt;&gt;"READY","UNRESOLVED",IF(X186="NO","EXCLUDE DIRECT",IF(X186="UNKNOWN","UNRESOLVED",IF(X186="ADJACENT","ADJACENT",IF(Y186="NO","EXCLUDE DIRECT",IF(Y186="UNKNOWN","UNRESOLVED",IF(Y186="MATCH","DIRECT COMPETITOR","CONDITIONAL DIRECT"))))))))))</x:f>
      </x:c>
      <x:c r="T186" s="25" t="str">
        <x:f>IF(A186="","",IF(OR(K186&lt;&gt;"VALID",S186="BLOCKED"),"BLOCKED",IF(AND(OR(S186="DIRECT COMPETITOR",S186="CONDITIONAL DIRECT"),COUNTIFS(CONFLICTS!$B$6:$B$205,A186,CONFLICTS!$H$6:$H$205,"YES",CONFLICTS!$I$6:$I$205,"OPEN",CONFLICTS!$R$6:$R$205,"VALID")&gt;0),"UNRESOLVED",IF(S186="UNRESOLVED","UNRESOLVED","READY"))))</x:f>
      </x:c>
      <x:c r="U186" s="25" t="str">
        <x:f>IF(A186="","",IF(S186="DIRECT COMPETITOR","Do not infer superiority, market share, win rate or customer outcomes.",IF(S186="CONDITIONAL DIRECT","Do not present replacement as like-for-like until partial/conflicting adoption dimensions are resolved.",IF(S186="ADJACENT","Do not promote feature/integration overlap into direct competition.",IF(S186="SUBSTITUTE / ALTERNATIVE","Do not force a service/internal route into a software-only matrix.",IF(S186="INTERMEDIARY / DISCOVERY","Do not infer product substitutability from visibility.","Do not promote authority/reference material into the commercial set."))))))</x:f>
      </x:c>
      <x:c r="V186" s="25" t="str">
        <x:f>IF(A186="","","Reopen when buyer, job, stage, implementation, security/procurement, switching, pricing/contract or sales evidence changes materially.")</x:f>
      </x:c>
      <x:c r="W186" s="25" t="str">
        <x:f>IF(A186="","",IF(C186="SOFTWARE PRODUCT","SOFTWARE",IF(C186="MARKETPLACE / INTERMEDIARY","INTERMEDIARY / DISCOVERY",IF(C186="AUTHORITY / STANDARD","AUTHORITY / REFERENCE","SUBSTITUTE / ALTERNATIVE"))))</x:f>
      </x:c>
      <x:c r="X186" s="25" t="str">
        <x:f>IF(A186="","",IF(OR(M186="NO",N186="NO",O186="NO"),"NO",IF(OR(M186="UNKNOWN",N186="UNKNOWN",O186="UNKNOWN"),"UNKNOWN",IF(AND(M186="MATCH",N186="MATCH",O186="MATCH"),"CORE MATCH","ADJACENT"))))</x:f>
      </x:c>
      <x:c r="Y186" s="25" t="str">
        <x:f>IF(A186="","",IF(OR(P186="NO",Q186="NO",R186="NO"),"NO",IF(OR(P186="UNKNOWN",Q186="UNKNOWN",R186="UNKNOWN"),"UNKNOWN",IF(AND(P186="MATCH",Q186="MATCH",R186="MATCH"),"MATCH","PARTIAL"))))</x:f>
      </x:c>
    </x:row>
    <x:row r="187">
      <x:c r="A187" s="21"/>
      <x:c r="B187" s="21"/>
      <x:c r="C187" s="21"/>
      <x:c r="D187" s="21"/>
      <x:c r="E187" s="21"/>
      <x:c r="F187" s="21"/>
      <x:c r="G187" s="21"/>
      <x:c r="H187" s="21"/>
      <x:c r="I187" s="21"/>
      <x:c r="J187" s="21"/>
      <x:c r="K187" s="25" t="str">
        <x:f>IF(A187="","",IF(COUNTIF($A$6:$A$205,A187)&gt;1,"INVALID - DUPLICATE ID",IF(AND(OR(EXACT(C187,"SOFTWARE PRODUCT"),EXACT(C187,"MARKETPLACE / INTERMEDIARY"),EXACT(C187,"CONSULTANCY / SERVICE"),EXACT(C187,"AUTHORITY / STANDARD"),EXACT(C187,"IN-HOUSE / DO NOTHING")),COUNTIFS(EVIDENCE_PACKET!$A$6:$A$205,D187,EVIDENCE_PACKET!$B$6:$B$205,A187,EVIDENCE_PACKET!$C$6:$C$205,"BUYER",EVIDENCE_PACKET!$Q$6:$Q$205,"VALID")=1,COUNTIFS(EVIDENCE_PACKET!$A$6:$A$205,E187,EVIDENCE_PACKET!$B$6:$B$205,A187,EVIDENCE_PACKET!$C$6:$C$205,"MATERIAL JOB",EVIDENCE_PACKET!$Q$6:$Q$205,"VALID")=1,COUNTIFS(EVIDENCE_PACKET!$A$6:$A$205,F187,EVIDENCE_PACKET!$B$6:$B$205,A187,EVIDENCE_PACKET!$C$6:$C$205,"BUYING STAGE",EVIDENCE_PACKET!$Q$6:$Q$205,"VALID")=1,COUNTIFS(EVIDENCE_PACKET!$A$6:$A$205,G187,EVIDENCE_PACKET!$B$6:$B$205,A187,EVIDENCE_PACKET!$C$6:$C$205,"IMPLEMENTATION",EVIDENCE_PACKET!$Q$6:$Q$205,"VALID")=1,COUNTIFS(EVIDENCE_PACKET!$A$6:$A$205,H187,EVIDENCE_PACKET!$B$6:$B$205,A187,EVIDENCE_PACKET!$C$6:$C$205,"SECURITY / PROCUREMENT",EVIDENCE_PACKET!$Q$6:$Q$205,"VALID")=1,COUNTIFS(EVIDENCE_PACKET!$A$6:$A$205,I187,EVIDENCE_PACKET!$B$6:$B$205,A187,EVIDENCE_PACKET!$C$6:$C$205,"SWITCHING / EXIT",EVIDENCE_PACKET!$Q$6:$Q$205,"VALID")=1,COUNTIF(D187:I187,D187)=1,COUNTIF(D187:I187,E187)=1,COUNTIF(D187:I187,F187)=1,COUNTIF(D187:I187,G187)=1,COUNTIF(D187:I187,H187)=1,COUNTIF(D187:I187,I187)=1,J187&lt;&gt;""),"VALID","INVALID - CONTROL / EVIDENCE")))</x:f>
      </x:c>
      <x:c r="L187" s="25" t="str">
        <x:f>IF(A187="","",IF(K187&lt;&gt;"VALID","BLOCKED",IF(AND(INDEX(EVIDENCE_PACKET!$F$6:$F$205,MATCH(D187,EVIDENCE_PACKET!$A$6:$A$205,0))="OBSERVED",INDEX(EVIDENCE_PACKET!$G$6:$G$205,MATCH(D187,EVIDENCE_PACKET!$A$6:$A$205,0))="CURRENT",INDEX(EVIDENCE_PACKET!$F$6:$F$205,MATCH(E187,EVIDENCE_PACKET!$A$6:$A$205,0))="OBSERVED",INDEX(EVIDENCE_PACKET!$G$6:$G$205,MATCH(E187,EVIDENCE_PACKET!$A$6:$A$205,0))="CURRENT",INDEX(EVIDENCE_PACKET!$F$6:$F$205,MATCH(F187,EVIDENCE_PACKET!$A$6:$A$205,0))="OBSERVED",INDEX(EVIDENCE_PACKET!$G$6:$G$205,MATCH(F187,EVIDENCE_PACKET!$A$6:$A$205,0))="CURRENT",INDEX(EVIDENCE_PACKET!$F$6:$F$205,MATCH(G187,EVIDENCE_PACKET!$A$6:$A$205,0))="OBSERVED",INDEX(EVIDENCE_PACKET!$G$6:$G$205,MATCH(G187,EVIDENCE_PACKET!$A$6:$A$205,0))="CURRENT",INDEX(EVIDENCE_PACKET!$F$6:$F$205,MATCH(H187,EVIDENCE_PACKET!$A$6:$A$205,0))="OBSERVED",INDEX(EVIDENCE_PACKET!$G$6:$G$205,MATCH(H187,EVIDENCE_PACKET!$A$6:$A$205,0))="CURRENT",INDEX(EVIDENCE_PACKET!$F$6:$F$205,MATCH(I187,EVIDENCE_PACKET!$A$6:$A$205,0))="OBSERVED",INDEX(EVIDENCE_PACKET!$G$6:$G$205,MATCH(I187,EVIDENCE_PACKET!$A$6:$A$205,0))="CURRENT"),"READY","UNRESOLVED")))</x:f>
      </x:c>
      <x:c r="M187" s="25" t="str">
        <x:f>IF(A187="","",IF(K187&lt;&gt;"VALID","BLOCKED",INDEX(EVIDENCE_PACKET!$H$6:$H$205,MATCH(D187,EVIDENCE_PACKET!$A$6:$A$205,0))))</x:f>
      </x:c>
      <x:c r="N187" s="25" t="str">
        <x:f>IF(A187="","",IF(K187&lt;&gt;"VALID","BLOCKED",INDEX(EVIDENCE_PACKET!$H$6:$H$205,MATCH(E187,EVIDENCE_PACKET!$A$6:$A$205,0))))</x:f>
      </x:c>
      <x:c r="O187" s="25" t="str">
        <x:f>IF(A187="","",IF(K187&lt;&gt;"VALID","BLOCKED",INDEX(EVIDENCE_PACKET!$H$6:$H$205,MATCH(F187,EVIDENCE_PACKET!$A$6:$A$205,0))))</x:f>
      </x:c>
      <x:c r="P187" s="25" t="str">
        <x:f>IF(A187="","",IF(K187&lt;&gt;"VALID","BLOCKED",INDEX(EVIDENCE_PACKET!$H$6:$H$205,MATCH(G187,EVIDENCE_PACKET!$A$6:$A$205,0))))</x:f>
      </x:c>
      <x:c r="Q187" s="25" t="str">
        <x:f>IF(A187="","",IF(K187&lt;&gt;"VALID","BLOCKED",INDEX(EVIDENCE_PACKET!$H$6:$H$205,MATCH(H187,EVIDENCE_PACKET!$A$6:$A$205,0))))</x:f>
      </x:c>
      <x:c r="R187" s="25" t="str">
        <x:f>IF(A187="","",IF(K187&lt;&gt;"VALID","BLOCKED",INDEX(EVIDENCE_PACKET!$H$6:$H$205,MATCH(I187,EVIDENCE_PACKET!$A$6:$A$205,0))))</x:f>
      </x:c>
      <x:c r="S187" s="25" t="str">
        <x:f>IF(A187="","",IF(K187&lt;&gt;"VALID","BLOCKED",IF(W187&lt;&gt;"SOFTWARE",W187,IF(L187&lt;&gt;"READY","UNRESOLVED",IF(X187="NO","EXCLUDE DIRECT",IF(X187="UNKNOWN","UNRESOLVED",IF(X187="ADJACENT","ADJACENT",IF(Y187="NO","EXCLUDE DIRECT",IF(Y187="UNKNOWN","UNRESOLVED",IF(Y187="MATCH","DIRECT COMPETITOR","CONDITIONAL DIRECT"))))))))))</x:f>
      </x:c>
      <x:c r="T187" s="25" t="str">
        <x:f>IF(A187="","",IF(OR(K187&lt;&gt;"VALID",S187="BLOCKED"),"BLOCKED",IF(AND(OR(S187="DIRECT COMPETITOR",S187="CONDITIONAL DIRECT"),COUNTIFS(CONFLICTS!$B$6:$B$205,A187,CONFLICTS!$H$6:$H$205,"YES",CONFLICTS!$I$6:$I$205,"OPEN",CONFLICTS!$R$6:$R$205,"VALID")&gt;0),"UNRESOLVED",IF(S187="UNRESOLVED","UNRESOLVED","READY"))))</x:f>
      </x:c>
      <x:c r="U187" s="25" t="str">
        <x:f>IF(A187="","",IF(S187="DIRECT COMPETITOR","Do not infer superiority, market share, win rate or customer outcomes.",IF(S187="CONDITIONAL DIRECT","Do not present replacement as like-for-like until partial/conflicting adoption dimensions are resolved.",IF(S187="ADJACENT","Do not promote feature/integration overlap into direct competition.",IF(S187="SUBSTITUTE / ALTERNATIVE","Do not force a service/internal route into a software-only matrix.",IF(S187="INTERMEDIARY / DISCOVERY","Do not infer product substitutability from visibility.","Do not promote authority/reference material into the commercial set."))))))</x:f>
      </x:c>
      <x:c r="V187" s="25" t="str">
        <x:f>IF(A187="","","Reopen when buyer, job, stage, implementation, security/procurement, switching, pricing/contract or sales evidence changes materially.")</x:f>
      </x:c>
      <x:c r="W187" s="25" t="str">
        <x:f>IF(A187="","",IF(C187="SOFTWARE PRODUCT","SOFTWARE",IF(C187="MARKETPLACE / INTERMEDIARY","INTERMEDIARY / DISCOVERY",IF(C187="AUTHORITY / STANDARD","AUTHORITY / REFERENCE","SUBSTITUTE / ALTERNATIVE"))))</x:f>
      </x:c>
      <x:c r="X187" s="25" t="str">
        <x:f>IF(A187="","",IF(OR(M187="NO",N187="NO",O187="NO"),"NO",IF(OR(M187="UNKNOWN",N187="UNKNOWN",O187="UNKNOWN"),"UNKNOWN",IF(AND(M187="MATCH",N187="MATCH",O187="MATCH"),"CORE MATCH","ADJACENT"))))</x:f>
      </x:c>
      <x:c r="Y187" s="25" t="str">
        <x:f>IF(A187="","",IF(OR(P187="NO",Q187="NO",R187="NO"),"NO",IF(OR(P187="UNKNOWN",Q187="UNKNOWN",R187="UNKNOWN"),"UNKNOWN",IF(AND(P187="MATCH",Q187="MATCH",R187="MATCH"),"MATCH","PARTIAL"))))</x:f>
      </x:c>
    </x:row>
    <x:row r="188">
      <x:c r="A188" s="21"/>
      <x:c r="B188" s="21"/>
      <x:c r="C188" s="21"/>
      <x:c r="D188" s="21"/>
      <x:c r="E188" s="21"/>
      <x:c r="F188" s="21"/>
      <x:c r="G188" s="21"/>
      <x:c r="H188" s="21"/>
      <x:c r="I188" s="21"/>
      <x:c r="J188" s="21"/>
      <x:c r="K188" s="25" t="str">
        <x:f>IF(A188="","",IF(COUNTIF($A$6:$A$205,A188)&gt;1,"INVALID - DUPLICATE ID",IF(AND(OR(EXACT(C188,"SOFTWARE PRODUCT"),EXACT(C188,"MARKETPLACE / INTERMEDIARY"),EXACT(C188,"CONSULTANCY / SERVICE"),EXACT(C188,"AUTHORITY / STANDARD"),EXACT(C188,"IN-HOUSE / DO NOTHING")),COUNTIFS(EVIDENCE_PACKET!$A$6:$A$205,D188,EVIDENCE_PACKET!$B$6:$B$205,A188,EVIDENCE_PACKET!$C$6:$C$205,"BUYER",EVIDENCE_PACKET!$Q$6:$Q$205,"VALID")=1,COUNTIFS(EVIDENCE_PACKET!$A$6:$A$205,E188,EVIDENCE_PACKET!$B$6:$B$205,A188,EVIDENCE_PACKET!$C$6:$C$205,"MATERIAL JOB",EVIDENCE_PACKET!$Q$6:$Q$205,"VALID")=1,COUNTIFS(EVIDENCE_PACKET!$A$6:$A$205,F188,EVIDENCE_PACKET!$B$6:$B$205,A188,EVIDENCE_PACKET!$C$6:$C$205,"BUYING STAGE",EVIDENCE_PACKET!$Q$6:$Q$205,"VALID")=1,COUNTIFS(EVIDENCE_PACKET!$A$6:$A$205,G188,EVIDENCE_PACKET!$B$6:$B$205,A188,EVIDENCE_PACKET!$C$6:$C$205,"IMPLEMENTATION",EVIDENCE_PACKET!$Q$6:$Q$205,"VALID")=1,COUNTIFS(EVIDENCE_PACKET!$A$6:$A$205,H188,EVIDENCE_PACKET!$B$6:$B$205,A188,EVIDENCE_PACKET!$C$6:$C$205,"SECURITY / PROCUREMENT",EVIDENCE_PACKET!$Q$6:$Q$205,"VALID")=1,COUNTIFS(EVIDENCE_PACKET!$A$6:$A$205,I188,EVIDENCE_PACKET!$B$6:$B$205,A188,EVIDENCE_PACKET!$C$6:$C$205,"SWITCHING / EXIT",EVIDENCE_PACKET!$Q$6:$Q$205,"VALID")=1,COUNTIF(D188:I188,D188)=1,COUNTIF(D188:I188,E188)=1,COUNTIF(D188:I188,F188)=1,COUNTIF(D188:I188,G188)=1,COUNTIF(D188:I188,H188)=1,COUNTIF(D188:I188,I188)=1,J188&lt;&gt;""),"VALID","INVALID - CONTROL / EVIDENCE")))</x:f>
      </x:c>
      <x:c r="L188" s="25" t="str">
        <x:f>IF(A188="","",IF(K188&lt;&gt;"VALID","BLOCKED",IF(AND(INDEX(EVIDENCE_PACKET!$F$6:$F$205,MATCH(D188,EVIDENCE_PACKET!$A$6:$A$205,0))="OBSERVED",INDEX(EVIDENCE_PACKET!$G$6:$G$205,MATCH(D188,EVIDENCE_PACKET!$A$6:$A$205,0))="CURRENT",INDEX(EVIDENCE_PACKET!$F$6:$F$205,MATCH(E188,EVIDENCE_PACKET!$A$6:$A$205,0))="OBSERVED",INDEX(EVIDENCE_PACKET!$G$6:$G$205,MATCH(E188,EVIDENCE_PACKET!$A$6:$A$205,0))="CURRENT",INDEX(EVIDENCE_PACKET!$F$6:$F$205,MATCH(F188,EVIDENCE_PACKET!$A$6:$A$205,0))="OBSERVED",INDEX(EVIDENCE_PACKET!$G$6:$G$205,MATCH(F188,EVIDENCE_PACKET!$A$6:$A$205,0))="CURRENT",INDEX(EVIDENCE_PACKET!$F$6:$F$205,MATCH(G188,EVIDENCE_PACKET!$A$6:$A$205,0))="OBSERVED",INDEX(EVIDENCE_PACKET!$G$6:$G$205,MATCH(G188,EVIDENCE_PACKET!$A$6:$A$205,0))="CURRENT",INDEX(EVIDENCE_PACKET!$F$6:$F$205,MATCH(H188,EVIDENCE_PACKET!$A$6:$A$205,0))="OBSERVED",INDEX(EVIDENCE_PACKET!$G$6:$G$205,MATCH(H188,EVIDENCE_PACKET!$A$6:$A$205,0))="CURRENT",INDEX(EVIDENCE_PACKET!$F$6:$F$205,MATCH(I188,EVIDENCE_PACKET!$A$6:$A$205,0))="OBSERVED",INDEX(EVIDENCE_PACKET!$G$6:$G$205,MATCH(I188,EVIDENCE_PACKET!$A$6:$A$205,0))="CURRENT"),"READY","UNRESOLVED")))</x:f>
      </x:c>
      <x:c r="M188" s="25" t="str">
        <x:f>IF(A188="","",IF(K188&lt;&gt;"VALID","BLOCKED",INDEX(EVIDENCE_PACKET!$H$6:$H$205,MATCH(D188,EVIDENCE_PACKET!$A$6:$A$205,0))))</x:f>
      </x:c>
      <x:c r="N188" s="25" t="str">
        <x:f>IF(A188="","",IF(K188&lt;&gt;"VALID","BLOCKED",INDEX(EVIDENCE_PACKET!$H$6:$H$205,MATCH(E188,EVIDENCE_PACKET!$A$6:$A$205,0))))</x:f>
      </x:c>
      <x:c r="O188" s="25" t="str">
        <x:f>IF(A188="","",IF(K188&lt;&gt;"VALID","BLOCKED",INDEX(EVIDENCE_PACKET!$H$6:$H$205,MATCH(F188,EVIDENCE_PACKET!$A$6:$A$205,0))))</x:f>
      </x:c>
      <x:c r="P188" s="25" t="str">
        <x:f>IF(A188="","",IF(K188&lt;&gt;"VALID","BLOCKED",INDEX(EVIDENCE_PACKET!$H$6:$H$205,MATCH(G188,EVIDENCE_PACKET!$A$6:$A$205,0))))</x:f>
      </x:c>
      <x:c r="Q188" s="25" t="str">
        <x:f>IF(A188="","",IF(K188&lt;&gt;"VALID","BLOCKED",INDEX(EVIDENCE_PACKET!$H$6:$H$205,MATCH(H188,EVIDENCE_PACKET!$A$6:$A$205,0))))</x:f>
      </x:c>
      <x:c r="R188" s="25" t="str">
        <x:f>IF(A188="","",IF(K188&lt;&gt;"VALID","BLOCKED",INDEX(EVIDENCE_PACKET!$H$6:$H$205,MATCH(I188,EVIDENCE_PACKET!$A$6:$A$205,0))))</x:f>
      </x:c>
      <x:c r="S188" s="25" t="str">
        <x:f>IF(A188="","",IF(K188&lt;&gt;"VALID","BLOCKED",IF(W188&lt;&gt;"SOFTWARE",W188,IF(L188&lt;&gt;"READY","UNRESOLVED",IF(X188="NO","EXCLUDE DIRECT",IF(X188="UNKNOWN","UNRESOLVED",IF(X188="ADJACENT","ADJACENT",IF(Y188="NO","EXCLUDE DIRECT",IF(Y188="UNKNOWN","UNRESOLVED",IF(Y188="MATCH","DIRECT COMPETITOR","CONDITIONAL DIRECT"))))))))))</x:f>
      </x:c>
      <x:c r="T188" s="25" t="str">
        <x:f>IF(A188="","",IF(OR(K188&lt;&gt;"VALID",S188="BLOCKED"),"BLOCKED",IF(AND(OR(S188="DIRECT COMPETITOR",S188="CONDITIONAL DIRECT"),COUNTIFS(CONFLICTS!$B$6:$B$205,A188,CONFLICTS!$H$6:$H$205,"YES",CONFLICTS!$I$6:$I$205,"OPEN",CONFLICTS!$R$6:$R$205,"VALID")&gt;0),"UNRESOLVED",IF(S188="UNRESOLVED","UNRESOLVED","READY"))))</x:f>
      </x:c>
      <x:c r="U188" s="25" t="str">
        <x:f>IF(A188="","",IF(S188="DIRECT COMPETITOR","Do not infer superiority, market share, win rate or customer outcomes.",IF(S188="CONDITIONAL DIRECT","Do not present replacement as like-for-like until partial/conflicting adoption dimensions are resolved.",IF(S188="ADJACENT","Do not promote feature/integration overlap into direct competition.",IF(S188="SUBSTITUTE / ALTERNATIVE","Do not force a service/internal route into a software-only matrix.",IF(S188="INTERMEDIARY / DISCOVERY","Do not infer product substitutability from visibility.","Do not promote authority/reference material into the commercial set."))))))</x:f>
      </x:c>
      <x:c r="V188" s="25" t="str">
        <x:f>IF(A188="","","Reopen when buyer, job, stage, implementation, security/procurement, switching, pricing/contract or sales evidence changes materially.")</x:f>
      </x:c>
      <x:c r="W188" s="25" t="str">
        <x:f>IF(A188="","",IF(C188="SOFTWARE PRODUCT","SOFTWARE",IF(C188="MARKETPLACE / INTERMEDIARY","INTERMEDIARY / DISCOVERY",IF(C188="AUTHORITY / STANDARD","AUTHORITY / REFERENCE","SUBSTITUTE / ALTERNATIVE"))))</x:f>
      </x:c>
      <x:c r="X188" s="25" t="str">
        <x:f>IF(A188="","",IF(OR(M188="NO",N188="NO",O188="NO"),"NO",IF(OR(M188="UNKNOWN",N188="UNKNOWN",O188="UNKNOWN"),"UNKNOWN",IF(AND(M188="MATCH",N188="MATCH",O188="MATCH"),"CORE MATCH","ADJACENT"))))</x:f>
      </x:c>
      <x:c r="Y188" s="25" t="str">
        <x:f>IF(A188="","",IF(OR(P188="NO",Q188="NO",R188="NO"),"NO",IF(OR(P188="UNKNOWN",Q188="UNKNOWN",R188="UNKNOWN"),"UNKNOWN",IF(AND(P188="MATCH",Q188="MATCH",R188="MATCH"),"MATCH","PARTIAL"))))</x:f>
      </x:c>
    </x:row>
    <x:row r="189">
      <x:c r="A189" s="21"/>
      <x:c r="B189" s="21"/>
      <x:c r="C189" s="21"/>
      <x:c r="D189" s="21"/>
      <x:c r="E189" s="21"/>
      <x:c r="F189" s="21"/>
      <x:c r="G189" s="21"/>
      <x:c r="H189" s="21"/>
      <x:c r="I189" s="21"/>
      <x:c r="J189" s="21"/>
      <x:c r="K189" s="25" t="str">
        <x:f>IF(A189="","",IF(COUNTIF($A$6:$A$205,A189)&gt;1,"INVALID - DUPLICATE ID",IF(AND(OR(EXACT(C189,"SOFTWARE PRODUCT"),EXACT(C189,"MARKETPLACE / INTERMEDIARY"),EXACT(C189,"CONSULTANCY / SERVICE"),EXACT(C189,"AUTHORITY / STANDARD"),EXACT(C189,"IN-HOUSE / DO NOTHING")),COUNTIFS(EVIDENCE_PACKET!$A$6:$A$205,D189,EVIDENCE_PACKET!$B$6:$B$205,A189,EVIDENCE_PACKET!$C$6:$C$205,"BUYER",EVIDENCE_PACKET!$Q$6:$Q$205,"VALID")=1,COUNTIFS(EVIDENCE_PACKET!$A$6:$A$205,E189,EVIDENCE_PACKET!$B$6:$B$205,A189,EVIDENCE_PACKET!$C$6:$C$205,"MATERIAL JOB",EVIDENCE_PACKET!$Q$6:$Q$205,"VALID")=1,COUNTIFS(EVIDENCE_PACKET!$A$6:$A$205,F189,EVIDENCE_PACKET!$B$6:$B$205,A189,EVIDENCE_PACKET!$C$6:$C$205,"BUYING STAGE",EVIDENCE_PACKET!$Q$6:$Q$205,"VALID")=1,COUNTIFS(EVIDENCE_PACKET!$A$6:$A$205,G189,EVIDENCE_PACKET!$B$6:$B$205,A189,EVIDENCE_PACKET!$C$6:$C$205,"IMPLEMENTATION",EVIDENCE_PACKET!$Q$6:$Q$205,"VALID")=1,COUNTIFS(EVIDENCE_PACKET!$A$6:$A$205,H189,EVIDENCE_PACKET!$B$6:$B$205,A189,EVIDENCE_PACKET!$C$6:$C$205,"SECURITY / PROCUREMENT",EVIDENCE_PACKET!$Q$6:$Q$205,"VALID")=1,COUNTIFS(EVIDENCE_PACKET!$A$6:$A$205,I189,EVIDENCE_PACKET!$B$6:$B$205,A189,EVIDENCE_PACKET!$C$6:$C$205,"SWITCHING / EXIT",EVIDENCE_PACKET!$Q$6:$Q$205,"VALID")=1,COUNTIF(D189:I189,D189)=1,COUNTIF(D189:I189,E189)=1,COUNTIF(D189:I189,F189)=1,COUNTIF(D189:I189,G189)=1,COUNTIF(D189:I189,H189)=1,COUNTIF(D189:I189,I189)=1,J189&lt;&gt;""),"VALID","INVALID - CONTROL / EVIDENCE")))</x:f>
      </x:c>
      <x:c r="L189" s="25" t="str">
        <x:f>IF(A189="","",IF(K189&lt;&gt;"VALID","BLOCKED",IF(AND(INDEX(EVIDENCE_PACKET!$F$6:$F$205,MATCH(D189,EVIDENCE_PACKET!$A$6:$A$205,0))="OBSERVED",INDEX(EVIDENCE_PACKET!$G$6:$G$205,MATCH(D189,EVIDENCE_PACKET!$A$6:$A$205,0))="CURRENT",INDEX(EVIDENCE_PACKET!$F$6:$F$205,MATCH(E189,EVIDENCE_PACKET!$A$6:$A$205,0))="OBSERVED",INDEX(EVIDENCE_PACKET!$G$6:$G$205,MATCH(E189,EVIDENCE_PACKET!$A$6:$A$205,0))="CURRENT",INDEX(EVIDENCE_PACKET!$F$6:$F$205,MATCH(F189,EVIDENCE_PACKET!$A$6:$A$205,0))="OBSERVED",INDEX(EVIDENCE_PACKET!$G$6:$G$205,MATCH(F189,EVIDENCE_PACKET!$A$6:$A$205,0))="CURRENT",INDEX(EVIDENCE_PACKET!$F$6:$F$205,MATCH(G189,EVIDENCE_PACKET!$A$6:$A$205,0))="OBSERVED",INDEX(EVIDENCE_PACKET!$G$6:$G$205,MATCH(G189,EVIDENCE_PACKET!$A$6:$A$205,0))="CURRENT",INDEX(EVIDENCE_PACKET!$F$6:$F$205,MATCH(H189,EVIDENCE_PACKET!$A$6:$A$205,0))="OBSERVED",INDEX(EVIDENCE_PACKET!$G$6:$G$205,MATCH(H189,EVIDENCE_PACKET!$A$6:$A$205,0))="CURRENT",INDEX(EVIDENCE_PACKET!$F$6:$F$205,MATCH(I189,EVIDENCE_PACKET!$A$6:$A$205,0))="OBSERVED",INDEX(EVIDENCE_PACKET!$G$6:$G$205,MATCH(I189,EVIDENCE_PACKET!$A$6:$A$205,0))="CURRENT"),"READY","UNRESOLVED")))</x:f>
      </x:c>
      <x:c r="M189" s="25" t="str">
        <x:f>IF(A189="","",IF(K189&lt;&gt;"VALID","BLOCKED",INDEX(EVIDENCE_PACKET!$H$6:$H$205,MATCH(D189,EVIDENCE_PACKET!$A$6:$A$205,0))))</x:f>
      </x:c>
      <x:c r="N189" s="25" t="str">
        <x:f>IF(A189="","",IF(K189&lt;&gt;"VALID","BLOCKED",INDEX(EVIDENCE_PACKET!$H$6:$H$205,MATCH(E189,EVIDENCE_PACKET!$A$6:$A$205,0))))</x:f>
      </x:c>
      <x:c r="O189" s="25" t="str">
        <x:f>IF(A189="","",IF(K189&lt;&gt;"VALID","BLOCKED",INDEX(EVIDENCE_PACKET!$H$6:$H$205,MATCH(F189,EVIDENCE_PACKET!$A$6:$A$205,0))))</x:f>
      </x:c>
      <x:c r="P189" s="25" t="str">
        <x:f>IF(A189="","",IF(K189&lt;&gt;"VALID","BLOCKED",INDEX(EVIDENCE_PACKET!$H$6:$H$205,MATCH(G189,EVIDENCE_PACKET!$A$6:$A$205,0))))</x:f>
      </x:c>
      <x:c r="Q189" s="25" t="str">
        <x:f>IF(A189="","",IF(K189&lt;&gt;"VALID","BLOCKED",INDEX(EVIDENCE_PACKET!$H$6:$H$205,MATCH(H189,EVIDENCE_PACKET!$A$6:$A$205,0))))</x:f>
      </x:c>
      <x:c r="R189" s="25" t="str">
        <x:f>IF(A189="","",IF(K189&lt;&gt;"VALID","BLOCKED",INDEX(EVIDENCE_PACKET!$H$6:$H$205,MATCH(I189,EVIDENCE_PACKET!$A$6:$A$205,0))))</x:f>
      </x:c>
      <x:c r="S189" s="25" t="str">
        <x:f>IF(A189="","",IF(K189&lt;&gt;"VALID","BLOCKED",IF(W189&lt;&gt;"SOFTWARE",W189,IF(L189&lt;&gt;"READY","UNRESOLVED",IF(X189="NO","EXCLUDE DIRECT",IF(X189="UNKNOWN","UNRESOLVED",IF(X189="ADJACENT","ADJACENT",IF(Y189="NO","EXCLUDE DIRECT",IF(Y189="UNKNOWN","UNRESOLVED",IF(Y189="MATCH","DIRECT COMPETITOR","CONDITIONAL DIRECT"))))))))))</x:f>
      </x:c>
      <x:c r="T189" s="25" t="str">
        <x:f>IF(A189="","",IF(OR(K189&lt;&gt;"VALID",S189="BLOCKED"),"BLOCKED",IF(AND(OR(S189="DIRECT COMPETITOR",S189="CONDITIONAL DIRECT"),COUNTIFS(CONFLICTS!$B$6:$B$205,A189,CONFLICTS!$H$6:$H$205,"YES",CONFLICTS!$I$6:$I$205,"OPEN",CONFLICTS!$R$6:$R$205,"VALID")&gt;0),"UNRESOLVED",IF(S189="UNRESOLVED","UNRESOLVED","READY"))))</x:f>
      </x:c>
      <x:c r="U189" s="25" t="str">
        <x:f>IF(A189="","",IF(S189="DIRECT COMPETITOR","Do not infer superiority, market share, win rate or customer outcomes.",IF(S189="CONDITIONAL DIRECT","Do not present replacement as like-for-like until partial/conflicting adoption dimensions are resolved.",IF(S189="ADJACENT","Do not promote feature/integration overlap into direct competition.",IF(S189="SUBSTITUTE / ALTERNATIVE","Do not force a service/internal route into a software-only matrix.",IF(S189="INTERMEDIARY / DISCOVERY","Do not infer product substitutability from visibility.","Do not promote authority/reference material into the commercial set."))))))</x:f>
      </x:c>
      <x:c r="V189" s="25" t="str">
        <x:f>IF(A189="","","Reopen when buyer, job, stage, implementation, security/procurement, switching, pricing/contract or sales evidence changes materially.")</x:f>
      </x:c>
      <x:c r="W189" s="25" t="str">
        <x:f>IF(A189="","",IF(C189="SOFTWARE PRODUCT","SOFTWARE",IF(C189="MARKETPLACE / INTERMEDIARY","INTERMEDIARY / DISCOVERY",IF(C189="AUTHORITY / STANDARD","AUTHORITY / REFERENCE","SUBSTITUTE / ALTERNATIVE"))))</x:f>
      </x:c>
      <x:c r="X189" s="25" t="str">
        <x:f>IF(A189="","",IF(OR(M189="NO",N189="NO",O189="NO"),"NO",IF(OR(M189="UNKNOWN",N189="UNKNOWN",O189="UNKNOWN"),"UNKNOWN",IF(AND(M189="MATCH",N189="MATCH",O189="MATCH"),"CORE MATCH","ADJACENT"))))</x:f>
      </x:c>
      <x:c r="Y189" s="25" t="str">
        <x:f>IF(A189="","",IF(OR(P189="NO",Q189="NO",R189="NO"),"NO",IF(OR(P189="UNKNOWN",Q189="UNKNOWN",R189="UNKNOWN"),"UNKNOWN",IF(AND(P189="MATCH",Q189="MATCH",R189="MATCH"),"MATCH","PARTIAL"))))</x:f>
      </x:c>
    </x:row>
    <x:row r="190">
      <x:c r="A190" s="21"/>
      <x:c r="B190" s="21"/>
      <x:c r="C190" s="21"/>
      <x:c r="D190" s="21"/>
      <x:c r="E190" s="21"/>
      <x:c r="F190" s="21"/>
      <x:c r="G190" s="21"/>
      <x:c r="H190" s="21"/>
      <x:c r="I190" s="21"/>
      <x:c r="J190" s="21"/>
      <x:c r="K190" s="25" t="str">
        <x:f>IF(A190="","",IF(COUNTIF($A$6:$A$205,A190)&gt;1,"INVALID - DUPLICATE ID",IF(AND(OR(EXACT(C190,"SOFTWARE PRODUCT"),EXACT(C190,"MARKETPLACE / INTERMEDIARY"),EXACT(C190,"CONSULTANCY / SERVICE"),EXACT(C190,"AUTHORITY / STANDARD"),EXACT(C190,"IN-HOUSE / DO NOTHING")),COUNTIFS(EVIDENCE_PACKET!$A$6:$A$205,D190,EVIDENCE_PACKET!$B$6:$B$205,A190,EVIDENCE_PACKET!$C$6:$C$205,"BUYER",EVIDENCE_PACKET!$Q$6:$Q$205,"VALID")=1,COUNTIFS(EVIDENCE_PACKET!$A$6:$A$205,E190,EVIDENCE_PACKET!$B$6:$B$205,A190,EVIDENCE_PACKET!$C$6:$C$205,"MATERIAL JOB",EVIDENCE_PACKET!$Q$6:$Q$205,"VALID")=1,COUNTIFS(EVIDENCE_PACKET!$A$6:$A$205,F190,EVIDENCE_PACKET!$B$6:$B$205,A190,EVIDENCE_PACKET!$C$6:$C$205,"BUYING STAGE",EVIDENCE_PACKET!$Q$6:$Q$205,"VALID")=1,COUNTIFS(EVIDENCE_PACKET!$A$6:$A$205,G190,EVIDENCE_PACKET!$B$6:$B$205,A190,EVIDENCE_PACKET!$C$6:$C$205,"IMPLEMENTATION",EVIDENCE_PACKET!$Q$6:$Q$205,"VALID")=1,COUNTIFS(EVIDENCE_PACKET!$A$6:$A$205,H190,EVIDENCE_PACKET!$B$6:$B$205,A190,EVIDENCE_PACKET!$C$6:$C$205,"SECURITY / PROCUREMENT",EVIDENCE_PACKET!$Q$6:$Q$205,"VALID")=1,COUNTIFS(EVIDENCE_PACKET!$A$6:$A$205,I190,EVIDENCE_PACKET!$B$6:$B$205,A190,EVIDENCE_PACKET!$C$6:$C$205,"SWITCHING / EXIT",EVIDENCE_PACKET!$Q$6:$Q$205,"VALID")=1,COUNTIF(D190:I190,D190)=1,COUNTIF(D190:I190,E190)=1,COUNTIF(D190:I190,F190)=1,COUNTIF(D190:I190,G190)=1,COUNTIF(D190:I190,H190)=1,COUNTIF(D190:I190,I190)=1,J190&lt;&gt;""),"VALID","INVALID - CONTROL / EVIDENCE")))</x:f>
      </x:c>
      <x:c r="L190" s="25" t="str">
        <x:f>IF(A190="","",IF(K190&lt;&gt;"VALID","BLOCKED",IF(AND(INDEX(EVIDENCE_PACKET!$F$6:$F$205,MATCH(D190,EVIDENCE_PACKET!$A$6:$A$205,0))="OBSERVED",INDEX(EVIDENCE_PACKET!$G$6:$G$205,MATCH(D190,EVIDENCE_PACKET!$A$6:$A$205,0))="CURRENT",INDEX(EVIDENCE_PACKET!$F$6:$F$205,MATCH(E190,EVIDENCE_PACKET!$A$6:$A$205,0))="OBSERVED",INDEX(EVIDENCE_PACKET!$G$6:$G$205,MATCH(E190,EVIDENCE_PACKET!$A$6:$A$205,0))="CURRENT",INDEX(EVIDENCE_PACKET!$F$6:$F$205,MATCH(F190,EVIDENCE_PACKET!$A$6:$A$205,0))="OBSERVED",INDEX(EVIDENCE_PACKET!$G$6:$G$205,MATCH(F190,EVIDENCE_PACKET!$A$6:$A$205,0))="CURRENT",INDEX(EVIDENCE_PACKET!$F$6:$F$205,MATCH(G190,EVIDENCE_PACKET!$A$6:$A$205,0))="OBSERVED",INDEX(EVIDENCE_PACKET!$G$6:$G$205,MATCH(G190,EVIDENCE_PACKET!$A$6:$A$205,0))="CURRENT",INDEX(EVIDENCE_PACKET!$F$6:$F$205,MATCH(H190,EVIDENCE_PACKET!$A$6:$A$205,0))="OBSERVED",INDEX(EVIDENCE_PACKET!$G$6:$G$205,MATCH(H190,EVIDENCE_PACKET!$A$6:$A$205,0))="CURRENT",INDEX(EVIDENCE_PACKET!$F$6:$F$205,MATCH(I190,EVIDENCE_PACKET!$A$6:$A$205,0))="OBSERVED",INDEX(EVIDENCE_PACKET!$G$6:$G$205,MATCH(I190,EVIDENCE_PACKET!$A$6:$A$205,0))="CURRENT"),"READY","UNRESOLVED")))</x:f>
      </x:c>
      <x:c r="M190" s="25" t="str">
        <x:f>IF(A190="","",IF(K190&lt;&gt;"VALID","BLOCKED",INDEX(EVIDENCE_PACKET!$H$6:$H$205,MATCH(D190,EVIDENCE_PACKET!$A$6:$A$205,0))))</x:f>
      </x:c>
      <x:c r="N190" s="25" t="str">
        <x:f>IF(A190="","",IF(K190&lt;&gt;"VALID","BLOCKED",INDEX(EVIDENCE_PACKET!$H$6:$H$205,MATCH(E190,EVIDENCE_PACKET!$A$6:$A$205,0))))</x:f>
      </x:c>
      <x:c r="O190" s="25" t="str">
        <x:f>IF(A190="","",IF(K190&lt;&gt;"VALID","BLOCKED",INDEX(EVIDENCE_PACKET!$H$6:$H$205,MATCH(F190,EVIDENCE_PACKET!$A$6:$A$205,0))))</x:f>
      </x:c>
      <x:c r="P190" s="25" t="str">
        <x:f>IF(A190="","",IF(K190&lt;&gt;"VALID","BLOCKED",INDEX(EVIDENCE_PACKET!$H$6:$H$205,MATCH(G190,EVIDENCE_PACKET!$A$6:$A$205,0))))</x:f>
      </x:c>
      <x:c r="Q190" s="25" t="str">
        <x:f>IF(A190="","",IF(K190&lt;&gt;"VALID","BLOCKED",INDEX(EVIDENCE_PACKET!$H$6:$H$205,MATCH(H190,EVIDENCE_PACKET!$A$6:$A$205,0))))</x:f>
      </x:c>
      <x:c r="R190" s="25" t="str">
        <x:f>IF(A190="","",IF(K190&lt;&gt;"VALID","BLOCKED",INDEX(EVIDENCE_PACKET!$H$6:$H$205,MATCH(I190,EVIDENCE_PACKET!$A$6:$A$205,0))))</x:f>
      </x:c>
      <x:c r="S190" s="25" t="str">
        <x:f>IF(A190="","",IF(K190&lt;&gt;"VALID","BLOCKED",IF(W190&lt;&gt;"SOFTWARE",W190,IF(L190&lt;&gt;"READY","UNRESOLVED",IF(X190="NO","EXCLUDE DIRECT",IF(X190="UNKNOWN","UNRESOLVED",IF(X190="ADJACENT","ADJACENT",IF(Y190="NO","EXCLUDE DIRECT",IF(Y190="UNKNOWN","UNRESOLVED",IF(Y190="MATCH","DIRECT COMPETITOR","CONDITIONAL DIRECT"))))))))))</x:f>
      </x:c>
      <x:c r="T190" s="25" t="str">
        <x:f>IF(A190="","",IF(OR(K190&lt;&gt;"VALID",S190="BLOCKED"),"BLOCKED",IF(AND(OR(S190="DIRECT COMPETITOR",S190="CONDITIONAL DIRECT"),COUNTIFS(CONFLICTS!$B$6:$B$205,A190,CONFLICTS!$H$6:$H$205,"YES",CONFLICTS!$I$6:$I$205,"OPEN",CONFLICTS!$R$6:$R$205,"VALID")&gt;0),"UNRESOLVED",IF(S190="UNRESOLVED","UNRESOLVED","READY"))))</x:f>
      </x:c>
      <x:c r="U190" s="25" t="str">
        <x:f>IF(A190="","",IF(S190="DIRECT COMPETITOR","Do not infer superiority, market share, win rate or customer outcomes.",IF(S190="CONDITIONAL DIRECT","Do not present replacement as like-for-like until partial/conflicting adoption dimensions are resolved.",IF(S190="ADJACENT","Do not promote feature/integration overlap into direct competition.",IF(S190="SUBSTITUTE / ALTERNATIVE","Do not force a service/internal route into a software-only matrix.",IF(S190="INTERMEDIARY / DISCOVERY","Do not infer product substitutability from visibility.","Do not promote authority/reference material into the commercial set."))))))</x:f>
      </x:c>
      <x:c r="V190" s="25" t="str">
        <x:f>IF(A190="","","Reopen when buyer, job, stage, implementation, security/procurement, switching, pricing/contract or sales evidence changes materially.")</x:f>
      </x:c>
      <x:c r="W190" s="25" t="str">
        <x:f>IF(A190="","",IF(C190="SOFTWARE PRODUCT","SOFTWARE",IF(C190="MARKETPLACE / INTERMEDIARY","INTERMEDIARY / DISCOVERY",IF(C190="AUTHORITY / STANDARD","AUTHORITY / REFERENCE","SUBSTITUTE / ALTERNATIVE"))))</x:f>
      </x:c>
      <x:c r="X190" s="25" t="str">
        <x:f>IF(A190="","",IF(OR(M190="NO",N190="NO",O190="NO"),"NO",IF(OR(M190="UNKNOWN",N190="UNKNOWN",O190="UNKNOWN"),"UNKNOWN",IF(AND(M190="MATCH",N190="MATCH",O190="MATCH"),"CORE MATCH","ADJACENT"))))</x:f>
      </x:c>
      <x:c r="Y190" s="25" t="str">
        <x:f>IF(A190="","",IF(OR(P190="NO",Q190="NO",R190="NO"),"NO",IF(OR(P190="UNKNOWN",Q190="UNKNOWN",R190="UNKNOWN"),"UNKNOWN",IF(AND(P190="MATCH",Q190="MATCH",R190="MATCH"),"MATCH","PARTIAL"))))</x:f>
      </x:c>
    </x:row>
    <x:row r="191">
      <x:c r="A191" s="21"/>
      <x:c r="B191" s="21"/>
      <x:c r="C191" s="21"/>
      <x:c r="D191" s="21"/>
      <x:c r="E191" s="21"/>
      <x:c r="F191" s="21"/>
      <x:c r="G191" s="21"/>
      <x:c r="H191" s="21"/>
      <x:c r="I191" s="21"/>
      <x:c r="J191" s="21"/>
      <x:c r="K191" s="25" t="str">
        <x:f>IF(A191="","",IF(COUNTIF($A$6:$A$205,A191)&gt;1,"INVALID - DUPLICATE ID",IF(AND(OR(EXACT(C191,"SOFTWARE PRODUCT"),EXACT(C191,"MARKETPLACE / INTERMEDIARY"),EXACT(C191,"CONSULTANCY / SERVICE"),EXACT(C191,"AUTHORITY / STANDARD"),EXACT(C191,"IN-HOUSE / DO NOTHING")),COUNTIFS(EVIDENCE_PACKET!$A$6:$A$205,D191,EVIDENCE_PACKET!$B$6:$B$205,A191,EVIDENCE_PACKET!$C$6:$C$205,"BUYER",EVIDENCE_PACKET!$Q$6:$Q$205,"VALID")=1,COUNTIFS(EVIDENCE_PACKET!$A$6:$A$205,E191,EVIDENCE_PACKET!$B$6:$B$205,A191,EVIDENCE_PACKET!$C$6:$C$205,"MATERIAL JOB",EVIDENCE_PACKET!$Q$6:$Q$205,"VALID")=1,COUNTIFS(EVIDENCE_PACKET!$A$6:$A$205,F191,EVIDENCE_PACKET!$B$6:$B$205,A191,EVIDENCE_PACKET!$C$6:$C$205,"BUYING STAGE",EVIDENCE_PACKET!$Q$6:$Q$205,"VALID")=1,COUNTIFS(EVIDENCE_PACKET!$A$6:$A$205,G191,EVIDENCE_PACKET!$B$6:$B$205,A191,EVIDENCE_PACKET!$C$6:$C$205,"IMPLEMENTATION",EVIDENCE_PACKET!$Q$6:$Q$205,"VALID")=1,COUNTIFS(EVIDENCE_PACKET!$A$6:$A$205,H191,EVIDENCE_PACKET!$B$6:$B$205,A191,EVIDENCE_PACKET!$C$6:$C$205,"SECURITY / PROCUREMENT",EVIDENCE_PACKET!$Q$6:$Q$205,"VALID")=1,COUNTIFS(EVIDENCE_PACKET!$A$6:$A$205,I191,EVIDENCE_PACKET!$B$6:$B$205,A191,EVIDENCE_PACKET!$C$6:$C$205,"SWITCHING / EXIT",EVIDENCE_PACKET!$Q$6:$Q$205,"VALID")=1,COUNTIF(D191:I191,D191)=1,COUNTIF(D191:I191,E191)=1,COUNTIF(D191:I191,F191)=1,COUNTIF(D191:I191,G191)=1,COUNTIF(D191:I191,H191)=1,COUNTIF(D191:I191,I191)=1,J191&lt;&gt;""),"VALID","INVALID - CONTROL / EVIDENCE")))</x:f>
      </x:c>
      <x:c r="L191" s="25" t="str">
        <x:f>IF(A191="","",IF(K191&lt;&gt;"VALID","BLOCKED",IF(AND(INDEX(EVIDENCE_PACKET!$F$6:$F$205,MATCH(D191,EVIDENCE_PACKET!$A$6:$A$205,0))="OBSERVED",INDEX(EVIDENCE_PACKET!$G$6:$G$205,MATCH(D191,EVIDENCE_PACKET!$A$6:$A$205,0))="CURRENT",INDEX(EVIDENCE_PACKET!$F$6:$F$205,MATCH(E191,EVIDENCE_PACKET!$A$6:$A$205,0))="OBSERVED",INDEX(EVIDENCE_PACKET!$G$6:$G$205,MATCH(E191,EVIDENCE_PACKET!$A$6:$A$205,0))="CURRENT",INDEX(EVIDENCE_PACKET!$F$6:$F$205,MATCH(F191,EVIDENCE_PACKET!$A$6:$A$205,0))="OBSERVED",INDEX(EVIDENCE_PACKET!$G$6:$G$205,MATCH(F191,EVIDENCE_PACKET!$A$6:$A$205,0))="CURRENT",INDEX(EVIDENCE_PACKET!$F$6:$F$205,MATCH(G191,EVIDENCE_PACKET!$A$6:$A$205,0))="OBSERVED",INDEX(EVIDENCE_PACKET!$G$6:$G$205,MATCH(G191,EVIDENCE_PACKET!$A$6:$A$205,0))="CURRENT",INDEX(EVIDENCE_PACKET!$F$6:$F$205,MATCH(H191,EVIDENCE_PACKET!$A$6:$A$205,0))="OBSERVED",INDEX(EVIDENCE_PACKET!$G$6:$G$205,MATCH(H191,EVIDENCE_PACKET!$A$6:$A$205,0))="CURRENT",INDEX(EVIDENCE_PACKET!$F$6:$F$205,MATCH(I191,EVIDENCE_PACKET!$A$6:$A$205,0))="OBSERVED",INDEX(EVIDENCE_PACKET!$G$6:$G$205,MATCH(I191,EVIDENCE_PACKET!$A$6:$A$205,0))="CURRENT"),"READY","UNRESOLVED")))</x:f>
      </x:c>
      <x:c r="M191" s="25" t="str">
        <x:f>IF(A191="","",IF(K191&lt;&gt;"VALID","BLOCKED",INDEX(EVIDENCE_PACKET!$H$6:$H$205,MATCH(D191,EVIDENCE_PACKET!$A$6:$A$205,0))))</x:f>
      </x:c>
      <x:c r="N191" s="25" t="str">
        <x:f>IF(A191="","",IF(K191&lt;&gt;"VALID","BLOCKED",INDEX(EVIDENCE_PACKET!$H$6:$H$205,MATCH(E191,EVIDENCE_PACKET!$A$6:$A$205,0))))</x:f>
      </x:c>
      <x:c r="O191" s="25" t="str">
        <x:f>IF(A191="","",IF(K191&lt;&gt;"VALID","BLOCKED",INDEX(EVIDENCE_PACKET!$H$6:$H$205,MATCH(F191,EVIDENCE_PACKET!$A$6:$A$205,0))))</x:f>
      </x:c>
      <x:c r="P191" s="25" t="str">
        <x:f>IF(A191="","",IF(K191&lt;&gt;"VALID","BLOCKED",INDEX(EVIDENCE_PACKET!$H$6:$H$205,MATCH(G191,EVIDENCE_PACKET!$A$6:$A$205,0))))</x:f>
      </x:c>
      <x:c r="Q191" s="25" t="str">
        <x:f>IF(A191="","",IF(K191&lt;&gt;"VALID","BLOCKED",INDEX(EVIDENCE_PACKET!$H$6:$H$205,MATCH(H191,EVIDENCE_PACKET!$A$6:$A$205,0))))</x:f>
      </x:c>
      <x:c r="R191" s="25" t="str">
        <x:f>IF(A191="","",IF(K191&lt;&gt;"VALID","BLOCKED",INDEX(EVIDENCE_PACKET!$H$6:$H$205,MATCH(I191,EVIDENCE_PACKET!$A$6:$A$205,0))))</x:f>
      </x:c>
      <x:c r="S191" s="25" t="str">
        <x:f>IF(A191="","",IF(K191&lt;&gt;"VALID","BLOCKED",IF(W191&lt;&gt;"SOFTWARE",W191,IF(L191&lt;&gt;"READY","UNRESOLVED",IF(X191="NO","EXCLUDE DIRECT",IF(X191="UNKNOWN","UNRESOLVED",IF(X191="ADJACENT","ADJACENT",IF(Y191="NO","EXCLUDE DIRECT",IF(Y191="UNKNOWN","UNRESOLVED",IF(Y191="MATCH","DIRECT COMPETITOR","CONDITIONAL DIRECT"))))))))))</x:f>
      </x:c>
      <x:c r="T191" s="25" t="str">
        <x:f>IF(A191="","",IF(OR(K191&lt;&gt;"VALID",S191="BLOCKED"),"BLOCKED",IF(AND(OR(S191="DIRECT COMPETITOR",S191="CONDITIONAL DIRECT"),COUNTIFS(CONFLICTS!$B$6:$B$205,A191,CONFLICTS!$H$6:$H$205,"YES",CONFLICTS!$I$6:$I$205,"OPEN",CONFLICTS!$R$6:$R$205,"VALID")&gt;0),"UNRESOLVED",IF(S191="UNRESOLVED","UNRESOLVED","READY"))))</x:f>
      </x:c>
      <x:c r="U191" s="25" t="str">
        <x:f>IF(A191="","",IF(S191="DIRECT COMPETITOR","Do not infer superiority, market share, win rate or customer outcomes.",IF(S191="CONDITIONAL DIRECT","Do not present replacement as like-for-like until partial/conflicting adoption dimensions are resolved.",IF(S191="ADJACENT","Do not promote feature/integration overlap into direct competition.",IF(S191="SUBSTITUTE / ALTERNATIVE","Do not force a service/internal route into a software-only matrix.",IF(S191="INTERMEDIARY / DISCOVERY","Do not infer product substitutability from visibility.","Do not promote authority/reference material into the commercial set."))))))</x:f>
      </x:c>
      <x:c r="V191" s="25" t="str">
        <x:f>IF(A191="","","Reopen when buyer, job, stage, implementation, security/procurement, switching, pricing/contract or sales evidence changes materially.")</x:f>
      </x:c>
      <x:c r="W191" s="25" t="str">
        <x:f>IF(A191="","",IF(C191="SOFTWARE PRODUCT","SOFTWARE",IF(C191="MARKETPLACE / INTERMEDIARY","INTERMEDIARY / DISCOVERY",IF(C191="AUTHORITY / STANDARD","AUTHORITY / REFERENCE","SUBSTITUTE / ALTERNATIVE"))))</x:f>
      </x:c>
      <x:c r="X191" s="25" t="str">
        <x:f>IF(A191="","",IF(OR(M191="NO",N191="NO",O191="NO"),"NO",IF(OR(M191="UNKNOWN",N191="UNKNOWN",O191="UNKNOWN"),"UNKNOWN",IF(AND(M191="MATCH",N191="MATCH",O191="MATCH"),"CORE MATCH","ADJACENT"))))</x:f>
      </x:c>
      <x:c r="Y191" s="25" t="str">
        <x:f>IF(A191="","",IF(OR(P191="NO",Q191="NO",R191="NO"),"NO",IF(OR(P191="UNKNOWN",Q191="UNKNOWN",R191="UNKNOWN"),"UNKNOWN",IF(AND(P191="MATCH",Q191="MATCH",R191="MATCH"),"MATCH","PARTIAL"))))</x:f>
      </x:c>
    </x:row>
    <x:row r="192">
      <x:c r="A192" s="21"/>
      <x:c r="B192" s="21"/>
      <x:c r="C192" s="21"/>
      <x:c r="D192" s="21"/>
      <x:c r="E192" s="21"/>
      <x:c r="F192" s="21"/>
      <x:c r="G192" s="21"/>
      <x:c r="H192" s="21"/>
      <x:c r="I192" s="21"/>
      <x:c r="J192" s="21"/>
      <x:c r="K192" s="25" t="str">
        <x:f>IF(A192="","",IF(COUNTIF($A$6:$A$205,A192)&gt;1,"INVALID - DUPLICATE ID",IF(AND(OR(EXACT(C192,"SOFTWARE PRODUCT"),EXACT(C192,"MARKETPLACE / INTERMEDIARY"),EXACT(C192,"CONSULTANCY / SERVICE"),EXACT(C192,"AUTHORITY / STANDARD"),EXACT(C192,"IN-HOUSE / DO NOTHING")),COUNTIFS(EVIDENCE_PACKET!$A$6:$A$205,D192,EVIDENCE_PACKET!$B$6:$B$205,A192,EVIDENCE_PACKET!$C$6:$C$205,"BUYER",EVIDENCE_PACKET!$Q$6:$Q$205,"VALID")=1,COUNTIFS(EVIDENCE_PACKET!$A$6:$A$205,E192,EVIDENCE_PACKET!$B$6:$B$205,A192,EVIDENCE_PACKET!$C$6:$C$205,"MATERIAL JOB",EVIDENCE_PACKET!$Q$6:$Q$205,"VALID")=1,COUNTIFS(EVIDENCE_PACKET!$A$6:$A$205,F192,EVIDENCE_PACKET!$B$6:$B$205,A192,EVIDENCE_PACKET!$C$6:$C$205,"BUYING STAGE",EVIDENCE_PACKET!$Q$6:$Q$205,"VALID")=1,COUNTIFS(EVIDENCE_PACKET!$A$6:$A$205,G192,EVIDENCE_PACKET!$B$6:$B$205,A192,EVIDENCE_PACKET!$C$6:$C$205,"IMPLEMENTATION",EVIDENCE_PACKET!$Q$6:$Q$205,"VALID")=1,COUNTIFS(EVIDENCE_PACKET!$A$6:$A$205,H192,EVIDENCE_PACKET!$B$6:$B$205,A192,EVIDENCE_PACKET!$C$6:$C$205,"SECURITY / PROCUREMENT",EVIDENCE_PACKET!$Q$6:$Q$205,"VALID")=1,COUNTIFS(EVIDENCE_PACKET!$A$6:$A$205,I192,EVIDENCE_PACKET!$B$6:$B$205,A192,EVIDENCE_PACKET!$C$6:$C$205,"SWITCHING / EXIT",EVIDENCE_PACKET!$Q$6:$Q$205,"VALID")=1,COUNTIF(D192:I192,D192)=1,COUNTIF(D192:I192,E192)=1,COUNTIF(D192:I192,F192)=1,COUNTIF(D192:I192,G192)=1,COUNTIF(D192:I192,H192)=1,COUNTIF(D192:I192,I192)=1,J192&lt;&gt;""),"VALID","INVALID - CONTROL / EVIDENCE")))</x:f>
      </x:c>
      <x:c r="L192" s="25" t="str">
        <x:f>IF(A192="","",IF(K192&lt;&gt;"VALID","BLOCKED",IF(AND(INDEX(EVIDENCE_PACKET!$F$6:$F$205,MATCH(D192,EVIDENCE_PACKET!$A$6:$A$205,0))="OBSERVED",INDEX(EVIDENCE_PACKET!$G$6:$G$205,MATCH(D192,EVIDENCE_PACKET!$A$6:$A$205,0))="CURRENT",INDEX(EVIDENCE_PACKET!$F$6:$F$205,MATCH(E192,EVIDENCE_PACKET!$A$6:$A$205,0))="OBSERVED",INDEX(EVIDENCE_PACKET!$G$6:$G$205,MATCH(E192,EVIDENCE_PACKET!$A$6:$A$205,0))="CURRENT",INDEX(EVIDENCE_PACKET!$F$6:$F$205,MATCH(F192,EVIDENCE_PACKET!$A$6:$A$205,0))="OBSERVED",INDEX(EVIDENCE_PACKET!$G$6:$G$205,MATCH(F192,EVIDENCE_PACKET!$A$6:$A$205,0))="CURRENT",INDEX(EVIDENCE_PACKET!$F$6:$F$205,MATCH(G192,EVIDENCE_PACKET!$A$6:$A$205,0))="OBSERVED",INDEX(EVIDENCE_PACKET!$G$6:$G$205,MATCH(G192,EVIDENCE_PACKET!$A$6:$A$205,0))="CURRENT",INDEX(EVIDENCE_PACKET!$F$6:$F$205,MATCH(H192,EVIDENCE_PACKET!$A$6:$A$205,0))="OBSERVED",INDEX(EVIDENCE_PACKET!$G$6:$G$205,MATCH(H192,EVIDENCE_PACKET!$A$6:$A$205,0))="CURRENT",INDEX(EVIDENCE_PACKET!$F$6:$F$205,MATCH(I192,EVIDENCE_PACKET!$A$6:$A$205,0))="OBSERVED",INDEX(EVIDENCE_PACKET!$G$6:$G$205,MATCH(I192,EVIDENCE_PACKET!$A$6:$A$205,0))="CURRENT"),"READY","UNRESOLVED")))</x:f>
      </x:c>
      <x:c r="M192" s="25" t="str">
        <x:f>IF(A192="","",IF(K192&lt;&gt;"VALID","BLOCKED",INDEX(EVIDENCE_PACKET!$H$6:$H$205,MATCH(D192,EVIDENCE_PACKET!$A$6:$A$205,0))))</x:f>
      </x:c>
      <x:c r="N192" s="25" t="str">
        <x:f>IF(A192="","",IF(K192&lt;&gt;"VALID","BLOCKED",INDEX(EVIDENCE_PACKET!$H$6:$H$205,MATCH(E192,EVIDENCE_PACKET!$A$6:$A$205,0))))</x:f>
      </x:c>
      <x:c r="O192" s="25" t="str">
        <x:f>IF(A192="","",IF(K192&lt;&gt;"VALID","BLOCKED",INDEX(EVIDENCE_PACKET!$H$6:$H$205,MATCH(F192,EVIDENCE_PACKET!$A$6:$A$205,0))))</x:f>
      </x:c>
      <x:c r="P192" s="25" t="str">
        <x:f>IF(A192="","",IF(K192&lt;&gt;"VALID","BLOCKED",INDEX(EVIDENCE_PACKET!$H$6:$H$205,MATCH(G192,EVIDENCE_PACKET!$A$6:$A$205,0))))</x:f>
      </x:c>
      <x:c r="Q192" s="25" t="str">
        <x:f>IF(A192="","",IF(K192&lt;&gt;"VALID","BLOCKED",INDEX(EVIDENCE_PACKET!$H$6:$H$205,MATCH(H192,EVIDENCE_PACKET!$A$6:$A$205,0))))</x:f>
      </x:c>
      <x:c r="R192" s="25" t="str">
        <x:f>IF(A192="","",IF(K192&lt;&gt;"VALID","BLOCKED",INDEX(EVIDENCE_PACKET!$H$6:$H$205,MATCH(I192,EVIDENCE_PACKET!$A$6:$A$205,0))))</x:f>
      </x:c>
      <x:c r="S192" s="25" t="str">
        <x:f>IF(A192="","",IF(K192&lt;&gt;"VALID","BLOCKED",IF(W192&lt;&gt;"SOFTWARE",W192,IF(L192&lt;&gt;"READY","UNRESOLVED",IF(X192="NO","EXCLUDE DIRECT",IF(X192="UNKNOWN","UNRESOLVED",IF(X192="ADJACENT","ADJACENT",IF(Y192="NO","EXCLUDE DIRECT",IF(Y192="UNKNOWN","UNRESOLVED",IF(Y192="MATCH","DIRECT COMPETITOR","CONDITIONAL DIRECT"))))))))))</x:f>
      </x:c>
      <x:c r="T192" s="25" t="str">
        <x:f>IF(A192="","",IF(OR(K192&lt;&gt;"VALID",S192="BLOCKED"),"BLOCKED",IF(AND(OR(S192="DIRECT COMPETITOR",S192="CONDITIONAL DIRECT"),COUNTIFS(CONFLICTS!$B$6:$B$205,A192,CONFLICTS!$H$6:$H$205,"YES",CONFLICTS!$I$6:$I$205,"OPEN",CONFLICTS!$R$6:$R$205,"VALID")&gt;0),"UNRESOLVED",IF(S192="UNRESOLVED","UNRESOLVED","READY"))))</x:f>
      </x:c>
      <x:c r="U192" s="25" t="str">
        <x:f>IF(A192="","",IF(S192="DIRECT COMPETITOR","Do not infer superiority, market share, win rate or customer outcomes.",IF(S192="CONDITIONAL DIRECT","Do not present replacement as like-for-like until partial/conflicting adoption dimensions are resolved.",IF(S192="ADJACENT","Do not promote feature/integration overlap into direct competition.",IF(S192="SUBSTITUTE / ALTERNATIVE","Do not force a service/internal route into a software-only matrix.",IF(S192="INTERMEDIARY / DISCOVERY","Do not infer product substitutability from visibility.","Do not promote authority/reference material into the commercial set."))))))</x:f>
      </x:c>
      <x:c r="V192" s="25" t="str">
        <x:f>IF(A192="","","Reopen when buyer, job, stage, implementation, security/procurement, switching, pricing/contract or sales evidence changes materially.")</x:f>
      </x:c>
      <x:c r="W192" s="25" t="str">
        <x:f>IF(A192="","",IF(C192="SOFTWARE PRODUCT","SOFTWARE",IF(C192="MARKETPLACE / INTERMEDIARY","INTERMEDIARY / DISCOVERY",IF(C192="AUTHORITY / STANDARD","AUTHORITY / REFERENCE","SUBSTITUTE / ALTERNATIVE"))))</x:f>
      </x:c>
      <x:c r="X192" s="25" t="str">
        <x:f>IF(A192="","",IF(OR(M192="NO",N192="NO",O192="NO"),"NO",IF(OR(M192="UNKNOWN",N192="UNKNOWN",O192="UNKNOWN"),"UNKNOWN",IF(AND(M192="MATCH",N192="MATCH",O192="MATCH"),"CORE MATCH","ADJACENT"))))</x:f>
      </x:c>
      <x:c r="Y192" s="25" t="str">
        <x:f>IF(A192="","",IF(OR(P192="NO",Q192="NO",R192="NO"),"NO",IF(OR(P192="UNKNOWN",Q192="UNKNOWN",R192="UNKNOWN"),"UNKNOWN",IF(AND(P192="MATCH",Q192="MATCH",R192="MATCH"),"MATCH","PARTIAL"))))</x:f>
      </x:c>
    </x:row>
    <x:row r="193">
      <x:c r="A193" s="21"/>
      <x:c r="B193" s="21"/>
      <x:c r="C193" s="21"/>
      <x:c r="D193" s="21"/>
      <x:c r="E193" s="21"/>
      <x:c r="F193" s="21"/>
      <x:c r="G193" s="21"/>
      <x:c r="H193" s="21"/>
      <x:c r="I193" s="21"/>
      <x:c r="J193" s="21"/>
      <x:c r="K193" s="25" t="str">
        <x:f>IF(A193="","",IF(COUNTIF($A$6:$A$205,A193)&gt;1,"INVALID - DUPLICATE ID",IF(AND(OR(EXACT(C193,"SOFTWARE PRODUCT"),EXACT(C193,"MARKETPLACE / INTERMEDIARY"),EXACT(C193,"CONSULTANCY / SERVICE"),EXACT(C193,"AUTHORITY / STANDARD"),EXACT(C193,"IN-HOUSE / DO NOTHING")),COUNTIFS(EVIDENCE_PACKET!$A$6:$A$205,D193,EVIDENCE_PACKET!$B$6:$B$205,A193,EVIDENCE_PACKET!$C$6:$C$205,"BUYER",EVIDENCE_PACKET!$Q$6:$Q$205,"VALID")=1,COUNTIFS(EVIDENCE_PACKET!$A$6:$A$205,E193,EVIDENCE_PACKET!$B$6:$B$205,A193,EVIDENCE_PACKET!$C$6:$C$205,"MATERIAL JOB",EVIDENCE_PACKET!$Q$6:$Q$205,"VALID")=1,COUNTIFS(EVIDENCE_PACKET!$A$6:$A$205,F193,EVIDENCE_PACKET!$B$6:$B$205,A193,EVIDENCE_PACKET!$C$6:$C$205,"BUYING STAGE",EVIDENCE_PACKET!$Q$6:$Q$205,"VALID")=1,COUNTIFS(EVIDENCE_PACKET!$A$6:$A$205,G193,EVIDENCE_PACKET!$B$6:$B$205,A193,EVIDENCE_PACKET!$C$6:$C$205,"IMPLEMENTATION",EVIDENCE_PACKET!$Q$6:$Q$205,"VALID")=1,COUNTIFS(EVIDENCE_PACKET!$A$6:$A$205,H193,EVIDENCE_PACKET!$B$6:$B$205,A193,EVIDENCE_PACKET!$C$6:$C$205,"SECURITY / PROCUREMENT",EVIDENCE_PACKET!$Q$6:$Q$205,"VALID")=1,COUNTIFS(EVIDENCE_PACKET!$A$6:$A$205,I193,EVIDENCE_PACKET!$B$6:$B$205,A193,EVIDENCE_PACKET!$C$6:$C$205,"SWITCHING / EXIT",EVIDENCE_PACKET!$Q$6:$Q$205,"VALID")=1,COUNTIF(D193:I193,D193)=1,COUNTIF(D193:I193,E193)=1,COUNTIF(D193:I193,F193)=1,COUNTIF(D193:I193,G193)=1,COUNTIF(D193:I193,H193)=1,COUNTIF(D193:I193,I193)=1,J193&lt;&gt;""),"VALID","INVALID - CONTROL / EVIDENCE")))</x:f>
      </x:c>
      <x:c r="L193" s="25" t="str">
        <x:f>IF(A193="","",IF(K193&lt;&gt;"VALID","BLOCKED",IF(AND(INDEX(EVIDENCE_PACKET!$F$6:$F$205,MATCH(D193,EVIDENCE_PACKET!$A$6:$A$205,0))="OBSERVED",INDEX(EVIDENCE_PACKET!$G$6:$G$205,MATCH(D193,EVIDENCE_PACKET!$A$6:$A$205,0))="CURRENT",INDEX(EVIDENCE_PACKET!$F$6:$F$205,MATCH(E193,EVIDENCE_PACKET!$A$6:$A$205,0))="OBSERVED",INDEX(EVIDENCE_PACKET!$G$6:$G$205,MATCH(E193,EVIDENCE_PACKET!$A$6:$A$205,0))="CURRENT",INDEX(EVIDENCE_PACKET!$F$6:$F$205,MATCH(F193,EVIDENCE_PACKET!$A$6:$A$205,0))="OBSERVED",INDEX(EVIDENCE_PACKET!$G$6:$G$205,MATCH(F193,EVIDENCE_PACKET!$A$6:$A$205,0))="CURRENT",INDEX(EVIDENCE_PACKET!$F$6:$F$205,MATCH(G193,EVIDENCE_PACKET!$A$6:$A$205,0))="OBSERVED",INDEX(EVIDENCE_PACKET!$G$6:$G$205,MATCH(G193,EVIDENCE_PACKET!$A$6:$A$205,0))="CURRENT",INDEX(EVIDENCE_PACKET!$F$6:$F$205,MATCH(H193,EVIDENCE_PACKET!$A$6:$A$205,0))="OBSERVED",INDEX(EVIDENCE_PACKET!$G$6:$G$205,MATCH(H193,EVIDENCE_PACKET!$A$6:$A$205,0))="CURRENT",INDEX(EVIDENCE_PACKET!$F$6:$F$205,MATCH(I193,EVIDENCE_PACKET!$A$6:$A$205,0))="OBSERVED",INDEX(EVIDENCE_PACKET!$G$6:$G$205,MATCH(I193,EVIDENCE_PACKET!$A$6:$A$205,0))="CURRENT"),"READY","UNRESOLVED")))</x:f>
      </x:c>
      <x:c r="M193" s="25" t="str">
        <x:f>IF(A193="","",IF(K193&lt;&gt;"VALID","BLOCKED",INDEX(EVIDENCE_PACKET!$H$6:$H$205,MATCH(D193,EVIDENCE_PACKET!$A$6:$A$205,0))))</x:f>
      </x:c>
      <x:c r="N193" s="25" t="str">
        <x:f>IF(A193="","",IF(K193&lt;&gt;"VALID","BLOCKED",INDEX(EVIDENCE_PACKET!$H$6:$H$205,MATCH(E193,EVIDENCE_PACKET!$A$6:$A$205,0))))</x:f>
      </x:c>
      <x:c r="O193" s="25" t="str">
        <x:f>IF(A193="","",IF(K193&lt;&gt;"VALID","BLOCKED",INDEX(EVIDENCE_PACKET!$H$6:$H$205,MATCH(F193,EVIDENCE_PACKET!$A$6:$A$205,0))))</x:f>
      </x:c>
      <x:c r="P193" s="25" t="str">
        <x:f>IF(A193="","",IF(K193&lt;&gt;"VALID","BLOCKED",INDEX(EVIDENCE_PACKET!$H$6:$H$205,MATCH(G193,EVIDENCE_PACKET!$A$6:$A$205,0))))</x:f>
      </x:c>
      <x:c r="Q193" s="25" t="str">
        <x:f>IF(A193="","",IF(K193&lt;&gt;"VALID","BLOCKED",INDEX(EVIDENCE_PACKET!$H$6:$H$205,MATCH(H193,EVIDENCE_PACKET!$A$6:$A$205,0))))</x:f>
      </x:c>
      <x:c r="R193" s="25" t="str">
        <x:f>IF(A193="","",IF(K193&lt;&gt;"VALID","BLOCKED",INDEX(EVIDENCE_PACKET!$H$6:$H$205,MATCH(I193,EVIDENCE_PACKET!$A$6:$A$205,0))))</x:f>
      </x:c>
      <x:c r="S193" s="25" t="str">
        <x:f>IF(A193="","",IF(K193&lt;&gt;"VALID","BLOCKED",IF(W193&lt;&gt;"SOFTWARE",W193,IF(L193&lt;&gt;"READY","UNRESOLVED",IF(X193="NO","EXCLUDE DIRECT",IF(X193="UNKNOWN","UNRESOLVED",IF(X193="ADJACENT","ADJACENT",IF(Y193="NO","EXCLUDE DIRECT",IF(Y193="UNKNOWN","UNRESOLVED",IF(Y193="MATCH","DIRECT COMPETITOR","CONDITIONAL DIRECT"))))))))))</x:f>
      </x:c>
      <x:c r="T193" s="25" t="str">
        <x:f>IF(A193="","",IF(OR(K193&lt;&gt;"VALID",S193="BLOCKED"),"BLOCKED",IF(AND(OR(S193="DIRECT COMPETITOR",S193="CONDITIONAL DIRECT"),COUNTIFS(CONFLICTS!$B$6:$B$205,A193,CONFLICTS!$H$6:$H$205,"YES",CONFLICTS!$I$6:$I$205,"OPEN",CONFLICTS!$R$6:$R$205,"VALID")&gt;0),"UNRESOLVED",IF(S193="UNRESOLVED","UNRESOLVED","READY"))))</x:f>
      </x:c>
      <x:c r="U193" s="25" t="str">
        <x:f>IF(A193="","",IF(S193="DIRECT COMPETITOR","Do not infer superiority, market share, win rate or customer outcomes.",IF(S193="CONDITIONAL DIRECT","Do not present replacement as like-for-like until partial/conflicting adoption dimensions are resolved.",IF(S193="ADJACENT","Do not promote feature/integration overlap into direct competition.",IF(S193="SUBSTITUTE / ALTERNATIVE","Do not force a service/internal route into a software-only matrix.",IF(S193="INTERMEDIARY / DISCOVERY","Do not infer product substitutability from visibility.","Do not promote authority/reference material into the commercial set."))))))</x:f>
      </x:c>
      <x:c r="V193" s="25" t="str">
        <x:f>IF(A193="","","Reopen when buyer, job, stage, implementation, security/procurement, switching, pricing/contract or sales evidence changes materially.")</x:f>
      </x:c>
      <x:c r="W193" s="25" t="str">
        <x:f>IF(A193="","",IF(C193="SOFTWARE PRODUCT","SOFTWARE",IF(C193="MARKETPLACE / INTERMEDIARY","INTERMEDIARY / DISCOVERY",IF(C193="AUTHORITY / STANDARD","AUTHORITY / REFERENCE","SUBSTITUTE / ALTERNATIVE"))))</x:f>
      </x:c>
      <x:c r="X193" s="25" t="str">
        <x:f>IF(A193="","",IF(OR(M193="NO",N193="NO",O193="NO"),"NO",IF(OR(M193="UNKNOWN",N193="UNKNOWN",O193="UNKNOWN"),"UNKNOWN",IF(AND(M193="MATCH",N193="MATCH",O193="MATCH"),"CORE MATCH","ADJACENT"))))</x:f>
      </x:c>
      <x:c r="Y193" s="25" t="str">
        <x:f>IF(A193="","",IF(OR(P193="NO",Q193="NO",R193="NO"),"NO",IF(OR(P193="UNKNOWN",Q193="UNKNOWN",R193="UNKNOWN"),"UNKNOWN",IF(AND(P193="MATCH",Q193="MATCH",R193="MATCH"),"MATCH","PARTIAL"))))</x:f>
      </x:c>
    </x:row>
    <x:row r="194">
      <x:c r="A194" s="21"/>
      <x:c r="B194" s="21"/>
      <x:c r="C194" s="21"/>
      <x:c r="D194" s="21"/>
      <x:c r="E194" s="21"/>
      <x:c r="F194" s="21"/>
      <x:c r="G194" s="21"/>
      <x:c r="H194" s="21"/>
      <x:c r="I194" s="21"/>
      <x:c r="J194" s="21"/>
      <x:c r="K194" s="25" t="str">
        <x:f>IF(A194="","",IF(COUNTIF($A$6:$A$205,A194)&gt;1,"INVALID - DUPLICATE ID",IF(AND(OR(EXACT(C194,"SOFTWARE PRODUCT"),EXACT(C194,"MARKETPLACE / INTERMEDIARY"),EXACT(C194,"CONSULTANCY / SERVICE"),EXACT(C194,"AUTHORITY / STANDARD"),EXACT(C194,"IN-HOUSE / DO NOTHING")),COUNTIFS(EVIDENCE_PACKET!$A$6:$A$205,D194,EVIDENCE_PACKET!$B$6:$B$205,A194,EVIDENCE_PACKET!$C$6:$C$205,"BUYER",EVIDENCE_PACKET!$Q$6:$Q$205,"VALID")=1,COUNTIFS(EVIDENCE_PACKET!$A$6:$A$205,E194,EVIDENCE_PACKET!$B$6:$B$205,A194,EVIDENCE_PACKET!$C$6:$C$205,"MATERIAL JOB",EVIDENCE_PACKET!$Q$6:$Q$205,"VALID")=1,COUNTIFS(EVIDENCE_PACKET!$A$6:$A$205,F194,EVIDENCE_PACKET!$B$6:$B$205,A194,EVIDENCE_PACKET!$C$6:$C$205,"BUYING STAGE",EVIDENCE_PACKET!$Q$6:$Q$205,"VALID")=1,COUNTIFS(EVIDENCE_PACKET!$A$6:$A$205,G194,EVIDENCE_PACKET!$B$6:$B$205,A194,EVIDENCE_PACKET!$C$6:$C$205,"IMPLEMENTATION",EVIDENCE_PACKET!$Q$6:$Q$205,"VALID")=1,COUNTIFS(EVIDENCE_PACKET!$A$6:$A$205,H194,EVIDENCE_PACKET!$B$6:$B$205,A194,EVIDENCE_PACKET!$C$6:$C$205,"SECURITY / PROCUREMENT",EVIDENCE_PACKET!$Q$6:$Q$205,"VALID")=1,COUNTIFS(EVIDENCE_PACKET!$A$6:$A$205,I194,EVIDENCE_PACKET!$B$6:$B$205,A194,EVIDENCE_PACKET!$C$6:$C$205,"SWITCHING / EXIT",EVIDENCE_PACKET!$Q$6:$Q$205,"VALID")=1,COUNTIF(D194:I194,D194)=1,COUNTIF(D194:I194,E194)=1,COUNTIF(D194:I194,F194)=1,COUNTIF(D194:I194,G194)=1,COUNTIF(D194:I194,H194)=1,COUNTIF(D194:I194,I194)=1,J194&lt;&gt;""),"VALID","INVALID - CONTROL / EVIDENCE")))</x:f>
      </x:c>
      <x:c r="L194" s="25" t="str">
        <x:f>IF(A194="","",IF(K194&lt;&gt;"VALID","BLOCKED",IF(AND(INDEX(EVIDENCE_PACKET!$F$6:$F$205,MATCH(D194,EVIDENCE_PACKET!$A$6:$A$205,0))="OBSERVED",INDEX(EVIDENCE_PACKET!$G$6:$G$205,MATCH(D194,EVIDENCE_PACKET!$A$6:$A$205,0))="CURRENT",INDEX(EVIDENCE_PACKET!$F$6:$F$205,MATCH(E194,EVIDENCE_PACKET!$A$6:$A$205,0))="OBSERVED",INDEX(EVIDENCE_PACKET!$G$6:$G$205,MATCH(E194,EVIDENCE_PACKET!$A$6:$A$205,0))="CURRENT",INDEX(EVIDENCE_PACKET!$F$6:$F$205,MATCH(F194,EVIDENCE_PACKET!$A$6:$A$205,0))="OBSERVED",INDEX(EVIDENCE_PACKET!$G$6:$G$205,MATCH(F194,EVIDENCE_PACKET!$A$6:$A$205,0))="CURRENT",INDEX(EVIDENCE_PACKET!$F$6:$F$205,MATCH(G194,EVIDENCE_PACKET!$A$6:$A$205,0))="OBSERVED",INDEX(EVIDENCE_PACKET!$G$6:$G$205,MATCH(G194,EVIDENCE_PACKET!$A$6:$A$205,0))="CURRENT",INDEX(EVIDENCE_PACKET!$F$6:$F$205,MATCH(H194,EVIDENCE_PACKET!$A$6:$A$205,0))="OBSERVED",INDEX(EVIDENCE_PACKET!$G$6:$G$205,MATCH(H194,EVIDENCE_PACKET!$A$6:$A$205,0))="CURRENT",INDEX(EVIDENCE_PACKET!$F$6:$F$205,MATCH(I194,EVIDENCE_PACKET!$A$6:$A$205,0))="OBSERVED",INDEX(EVIDENCE_PACKET!$G$6:$G$205,MATCH(I194,EVIDENCE_PACKET!$A$6:$A$205,0))="CURRENT"),"READY","UNRESOLVED")))</x:f>
      </x:c>
      <x:c r="M194" s="25" t="str">
        <x:f>IF(A194="","",IF(K194&lt;&gt;"VALID","BLOCKED",INDEX(EVIDENCE_PACKET!$H$6:$H$205,MATCH(D194,EVIDENCE_PACKET!$A$6:$A$205,0))))</x:f>
      </x:c>
      <x:c r="N194" s="25" t="str">
        <x:f>IF(A194="","",IF(K194&lt;&gt;"VALID","BLOCKED",INDEX(EVIDENCE_PACKET!$H$6:$H$205,MATCH(E194,EVIDENCE_PACKET!$A$6:$A$205,0))))</x:f>
      </x:c>
      <x:c r="O194" s="25" t="str">
        <x:f>IF(A194="","",IF(K194&lt;&gt;"VALID","BLOCKED",INDEX(EVIDENCE_PACKET!$H$6:$H$205,MATCH(F194,EVIDENCE_PACKET!$A$6:$A$205,0))))</x:f>
      </x:c>
      <x:c r="P194" s="25" t="str">
        <x:f>IF(A194="","",IF(K194&lt;&gt;"VALID","BLOCKED",INDEX(EVIDENCE_PACKET!$H$6:$H$205,MATCH(G194,EVIDENCE_PACKET!$A$6:$A$205,0))))</x:f>
      </x:c>
      <x:c r="Q194" s="25" t="str">
        <x:f>IF(A194="","",IF(K194&lt;&gt;"VALID","BLOCKED",INDEX(EVIDENCE_PACKET!$H$6:$H$205,MATCH(H194,EVIDENCE_PACKET!$A$6:$A$205,0))))</x:f>
      </x:c>
      <x:c r="R194" s="25" t="str">
        <x:f>IF(A194="","",IF(K194&lt;&gt;"VALID","BLOCKED",INDEX(EVIDENCE_PACKET!$H$6:$H$205,MATCH(I194,EVIDENCE_PACKET!$A$6:$A$205,0))))</x:f>
      </x:c>
      <x:c r="S194" s="25" t="str">
        <x:f>IF(A194="","",IF(K194&lt;&gt;"VALID","BLOCKED",IF(W194&lt;&gt;"SOFTWARE",W194,IF(L194&lt;&gt;"READY","UNRESOLVED",IF(X194="NO","EXCLUDE DIRECT",IF(X194="UNKNOWN","UNRESOLVED",IF(X194="ADJACENT","ADJACENT",IF(Y194="NO","EXCLUDE DIRECT",IF(Y194="UNKNOWN","UNRESOLVED",IF(Y194="MATCH","DIRECT COMPETITOR","CONDITIONAL DIRECT"))))))))))</x:f>
      </x:c>
      <x:c r="T194" s="25" t="str">
        <x:f>IF(A194="","",IF(OR(K194&lt;&gt;"VALID",S194="BLOCKED"),"BLOCKED",IF(AND(OR(S194="DIRECT COMPETITOR",S194="CONDITIONAL DIRECT"),COUNTIFS(CONFLICTS!$B$6:$B$205,A194,CONFLICTS!$H$6:$H$205,"YES",CONFLICTS!$I$6:$I$205,"OPEN",CONFLICTS!$R$6:$R$205,"VALID")&gt;0),"UNRESOLVED",IF(S194="UNRESOLVED","UNRESOLVED","READY"))))</x:f>
      </x:c>
      <x:c r="U194" s="25" t="str">
        <x:f>IF(A194="","",IF(S194="DIRECT COMPETITOR","Do not infer superiority, market share, win rate or customer outcomes.",IF(S194="CONDITIONAL DIRECT","Do not present replacement as like-for-like until partial/conflicting adoption dimensions are resolved.",IF(S194="ADJACENT","Do not promote feature/integration overlap into direct competition.",IF(S194="SUBSTITUTE / ALTERNATIVE","Do not force a service/internal route into a software-only matrix.",IF(S194="INTERMEDIARY / DISCOVERY","Do not infer product substitutability from visibility.","Do not promote authority/reference material into the commercial set."))))))</x:f>
      </x:c>
      <x:c r="V194" s="25" t="str">
        <x:f>IF(A194="","","Reopen when buyer, job, stage, implementation, security/procurement, switching, pricing/contract or sales evidence changes materially.")</x:f>
      </x:c>
      <x:c r="W194" s="25" t="str">
        <x:f>IF(A194="","",IF(C194="SOFTWARE PRODUCT","SOFTWARE",IF(C194="MARKETPLACE / INTERMEDIARY","INTERMEDIARY / DISCOVERY",IF(C194="AUTHORITY / STANDARD","AUTHORITY / REFERENCE","SUBSTITUTE / ALTERNATIVE"))))</x:f>
      </x:c>
      <x:c r="X194" s="25" t="str">
        <x:f>IF(A194="","",IF(OR(M194="NO",N194="NO",O194="NO"),"NO",IF(OR(M194="UNKNOWN",N194="UNKNOWN",O194="UNKNOWN"),"UNKNOWN",IF(AND(M194="MATCH",N194="MATCH",O194="MATCH"),"CORE MATCH","ADJACENT"))))</x:f>
      </x:c>
      <x:c r="Y194" s="25" t="str">
        <x:f>IF(A194="","",IF(OR(P194="NO",Q194="NO",R194="NO"),"NO",IF(OR(P194="UNKNOWN",Q194="UNKNOWN",R194="UNKNOWN"),"UNKNOWN",IF(AND(P194="MATCH",Q194="MATCH",R194="MATCH"),"MATCH","PARTIAL"))))</x:f>
      </x:c>
    </x:row>
    <x:row r="195">
      <x:c r="A195" s="21"/>
      <x:c r="B195" s="21"/>
      <x:c r="C195" s="21"/>
      <x:c r="D195" s="21"/>
      <x:c r="E195" s="21"/>
      <x:c r="F195" s="21"/>
      <x:c r="G195" s="21"/>
      <x:c r="H195" s="21"/>
      <x:c r="I195" s="21"/>
      <x:c r="J195" s="21"/>
      <x:c r="K195" s="25" t="str">
        <x:f>IF(A195="","",IF(COUNTIF($A$6:$A$205,A195)&gt;1,"INVALID - DUPLICATE ID",IF(AND(OR(EXACT(C195,"SOFTWARE PRODUCT"),EXACT(C195,"MARKETPLACE / INTERMEDIARY"),EXACT(C195,"CONSULTANCY / SERVICE"),EXACT(C195,"AUTHORITY / STANDARD"),EXACT(C195,"IN-HOUSE / DO NOTHING")),COUNTIFS(EVIDENCE_PACKET!$A$6:$A$205,D195,EVIDENCE_PACKET!$B$6:$B$205,A195,EVIDENCE_PACKET!$C$6:$C$205,"BUYER",EVIDENCE_PACKET!$Q$6:$Q$205,"VALID")=1,COUNTIFS(EVIDENCE_PACKET!$A$6:$A$205,E195,EVIDENCE_PACKET!$B$6:$B$205,A195,EVIDENCE_PACKET!$C$6:$C$205,"MATERIAL JOB",EVIDENCE_PACKET!$Q$6:$Q$205,"VALID")=1,COUNTIFS(EVIDENCE_PACKET!$A$6:$A$205,F195,EVIDENCE_PACKET!$B$6:$B$205,A195,EVIDENCE_PACKET!$C$6:$C$205,"BUYING STAGE",EVIDENCE_PACKET!$Q$6:$Q$205,"VALID")=1,COUNTIFS(EVIDENCE_PACKET!$A$6:$A$205,G195,EVIDENCE_PACKET!$B$6:$B$205,A195,EVIDENCE_PACKET!$C$6:$C$205,"IMPLEMENTATION",EVIDENCE_PACKET!$Q$6:$Q$205,"VALID")=1,COUNTIFS(EVIDENCE_PACKET!$A$6:$A$205,H195,EVIDENCE_PACKET!$B$6:$B$205,A195,EVIDENCE_PACKET!$C$6:$C$205,"SECURITY / PROCUREMENT",EVIDENCE_PACKET!$Q$6:$Q$205,"VALID")=1,COUNTIFS(EVIDENCE_PACKET!$A$6:$A$205,I195,EVIDENCE_PACKET!$B$6:$B$205,A195,EVIDENCE_PACKET!$C$6:$C$205,"SWITCHING / EXIT",EVIDENCE_PACKET!$Q$6:$Q$205,"VALID")=1,COUNTIF(D195:I195,D195)=1,COUNTIF(D195:I195,E195)=1,COUNTIF(D195:I195,F195)=1,COUNTIF(D195:I195,G195)=1,COUNTIF(D195:I195,H195)=1,COUNTIF(D195:I195,I195)=1,J195&lt;&gt;""),"VALID","INVALID - CONTROL / EVIDENCE")))</x:f>
      </x:c>
      <x:c r="L195" s="25" t="str">
        <x:f>IF(A195="","",IF(K195&lt;&gt;"VALID","BLOCKED",IF(AND(INDEX(EVIDENCE_PACKET!$F$6:$F$205,MATCH(D195,EVIDENCE_PACKET!$A$6:$A$205,0))="OBSERVED",INDEX(EVIDENCE_PACKET!$G$6:$G$205,MATCH(D195,EVIDENCE_PACKET!$A$6:$A$205,0))="CURRENT",INDEX(EVIDENCE_PACKET!$F$6:$F$205,MATCH(E195,EVIDENCE_PACKET!$A$6:$A$205,0))="OBSERVED",INDEX(EVIDENCE_PACKET!$G$6:$G$205,MATCH(E195,EVIDENCE_PACKET!$A$6:$A$205,0))="CURRENT",INDEX(EVIDENCE_PACKET!$F$6:$F$205,MATCH(F195,EVIDENCE_PACKET!$A$6:$A$205,0))="OBSERVED",INDEX(EVIDENCE_PACKET!$G$6:$G$205,MATCH(F195,EVIDENCE_PACKET!$A$6:$A$205,0))="CURRENT",INDEX(EVIDENCE_PACKET!$F$6:$F$205,MATCH(G195,EVIDENCE_PACKET!$A$6:$A$205,0))="OBSERVED",INDEX(EVIDENCE_PACKET!$G$6:$G$205,MATCH(G195,EVIDENCE_PACKET!$A$6:$A$205,0))="CURRENT",INDEX(EVIDENCE_PACKET!$F$6:$F$205,MATCH(H195,EVIDENCE_PACKET!$A$6:$A$205,0))="OBSERVED",INDEX(EVIDENCE_PACKET!$G$6:$G$205,MATCH(H195,EVIDENCE_PACKET!$A$6:$A$205,0))="CURRENT",INDEX(EVIDENCE_PACKET!$F$6:$F$205,MATCH(I195,EVIDENCE_PACKET!$A$6:$A$205,0))="OBSERVED",INDEX(EVIDENCE_PACKET!$G$6:$G$205,MATCH(I195,EVIDENCE_PACKET!$A$6:$A$205,0))="CURRENT"),"READY","UNRESOLVED")))</x:f>
      </x:c>
      <x:c r="M195" s="25" t="str">
        <x:f>IF(A195="","",IF(K195&lt;&gt;"VALID","BLOCKED",INDEX(EVIDENCE_PACKET!$H$6:$H$205,MATCH(D195,EVIDENCE_PACKET!$A$6:$A$205,0))))</x:f>
      </x:c>
      <x:c r="N195" s="25" t="str">
        <x:f>IF(A195="","",IF(K195&lt;&gt;"VALID","BLOCKED",INDEX(EVIDENCE_PACKET!$H$6:$H$205,MATCH(E195,EVIDENCE_PACKET!$A$6:$A$205,0))))</x:f>
      </x:c>
      <x:c r="O195" s="25" t="str">
        <x:f>IF(A195="","",IF(K195&lt;&gt;"VALID","BLOCKED",INDEX(EVIDENCE_PACKET!$H$6:$H$205,MATCH(F195,EVIDENCE_PACKET!$A$6:$A$205,0))))</x:f>
      </x:c>
      <x:c r="P195" s="25" t="str">
        <x:f>IF(A195="","",IF(K195&lt;&gt;"VALID","BLOCKED",INDEX(EVIDENCE_PACKET!$H$6:$H$205,MATCH(G195,EVIDENCE_PACKET!$A$6:$A$205,0))))</x:f>
      </x:c>
      <x:c r="Q195" s="25" t="str">
        <x:f>IF(A195="","",IF(K195&lt;&gt;"VALID","BLOCKED",INDEX(EVIDENCE_PACKET!$H$6:$H$205,MATCH(H195,EVIDENCE_PACKET!$A$6:$A$205,0))))</x:f>
      </x:c>
      <x:c r="R195" s="25" t="str">
        <x:f>IF(A195="","",IF(K195&lt;&gt;"VALID","BLOCKED",INDEX(EVIDENCE_PACKET!$H$6:$H$205,MATCH(I195,EVIDENCE_PACKET!$A$6:$A$205,0))))</x:f>
      </x:c>
      <x:c r="S195" s="25" t="str">
        <x:f>IF(A195="","",IF(K195&lt;&gt;"VALID","BLOCKED",IF(W195&lt;&gt;"SOFTWARE",W195,IF(L195&lt;&gt;"READY","UNRESOLVED",IF(X195="NO","EXCLUDE DIRECT",IF(X195="UNKNOWN","UNRESOLVED",IF(X195="ADJACENT","ADJACENT",IF(Y195="NO","EXCLUDE DIRECT",IF(Y195="UNKNOWN","UNRESOLVED",IF(Y195="MATCH","DIRECT COMPETITOR","CONDITIONAL DIRECT"))))))))))</x:f>
      </x:c>
      <x:c r="T195" s="25" t="str">
        <x:f>IF(A195="","",IF(OR(K195&lt;&gt;"VALID",S195="BLOCKED"),"BLOCKED",IF(AND(OR(S195="DIRECT COMPETITOR",S195="CONDITIONAL DIRECT"),COUNTIFS(CONFLICTS!$B$6:$B$205,A195,CONFLICTS!$H$6:$H$205,"YES",CONFLICTS!$I$6:$I$205,"OPEN",CONFLICTS!$R$6:$R$205,"VALID")&gt;0),"UNRESOLVED",IF(S195="UNRESOLVED","UNRESOLVED","READY"))))</x:f>
      </x:c>
      <x:c r="U195" s="25" t="str">
        <x:f>IF(A195="","",IF(S195="DIRECT COMPETITOR","Do not infer superiority, market share, win rate or customer outcomes.",IF(S195="CONDITIONAL DIRECT","Do not present replacement as like-for-like until partial/conflicting adoption dimensions are resolved.",IF(S195="ADJACENT","Do not promote feature/integration overlap into direct competition.",IF(S195="SUBSTITUTE / ALTERNATIVE","Do not force a service/internal route into a software-only matrix.",IF(S195="INTERMEDIARY / DISCOVERY","Do not infer product substitutability from visibility.","Do not promote authority/reference material into the commercial set."))))))</x:f>
      </x:c>
      <x:c r="V195" s="25" t="str">
        <x:f>IF(A195="","","Reopen when buyer, job, stage, implementation, security/procurement, switching, pricing/contract or sales evidence changes materially.")</x:f>
      </x:c>
      <x:c r="W195" s="25" t="str">
        <x:f>IF(A195="","",IF(C195="SOFTWARE PRODUCT","SOFTWARE",IF(C195="MARKETPLACE / INTERMEDIARY","INTERMEDIARY / DISCOVERY",IF(C195="AUTHORITY / STANDARD","AUTHORITY / REFERENCE","SUBSTITUTE / ALTERNATIVE"))))</x:f>
      </x:c>
      <x:c r="X195" s="25" t="str">
        <x:f>IF(A195="","",IF(OR(M195="NO",N195="NO",O195="NO"),"NO",IF(OR(M195="UNKNOWN",N195="UNKNOWN",O195="UNKNOWN"),"UNKNOWN",IF(AND(M195="MATCH",N195="MATCH",O195="MATCH"),"CORE MATCH","ADJACENT"))))</x:f>
      </x:c>
      <x:c r="Y195" s="25" t="str">
        <x:f>IF(A195="","",IF(OR(P195="NO",Q195="NO",R195="NO"),"NO",IF(OR(P195="UNKNOWN",Q195="UNKNOWN",R195="UNKNOWN"),"UNKNOWN",IF(AND(P195="MATCH",Q195="MATCH",R195="MATCH"),"MATCH","PARTIAL"))))</x:f>
      </x:c>
    </x:row>
    <x:row r="196">
      <x:c r="A196" s="21"/>
      <x:c r="B196" s="21"/>
      <x:c r="C196" s="21"/>
      <x:c r="D196" s="21"/>
      <x:c r="E196" s="21"/>
      <x:c r="F196" s="21"/>
      <x:c r="G196" s="21"/>
      <x:c r="H196" s="21"/>
      <x:c r="I196" s="21"/>
      <x:c r="J196" s="21"/>
      <x:c r="K196" s="25" t="str">
        <x:f>IF(A196="","",IF(COUNTIF($A$6:$A$205,A196)&gt;1,"INVALID - DUPLICATE ID",IF(AND(OR(EXACT(C196,"SOFTWARE PRODUCT"),EXACT(C196,"MARKETPLACE / INTERMEDIARY"),EXACT(C196,"CONSULTANCY / SERVICE"),EXACT(C196,"AUTHORITY / STANDARD"),EXACT(C196,"IN-HOUSE / DO NOTHING")),COUNTIFS(EVIDENCE_PACKET!$A$6:$A$205,D196,EVIDENCE_PACKET!$B$6:$B$205,A196,EVIDENCE_PACKET!$C$6:$C$205,"BUYER",EVIDENCE_PACKET!$Q$6:$Q$205,"VALID")=1,COUNTIFS(EVIDENCE_PACKET!$A$6:$A$205,E196,EVIDENCE_PACKET!$B$6:$B$205,A196,EVIDENCE_PACKET!$C$6:$C$205,"MATERIAL JOB",EVIDENCE_PACKET!$Q$6:$Q$205,"VALID")=1,COUNTIFS(EVIDENCE_PACKET!$A$6:$A$205,F196,EVIDENCE_PACKET!$B$6:$B$205,A196,EVIDENCE_PACKET!$C$6:$C$205,"BUYING STAGE",EVIDENCE_PACKET!$Q$6:$Q$205,"VALID")=1,COUNTIFS(EVIDENCE_PACKET!$A$6:$A$205,G196,EVIDENCE_PACKET!$B$6:$B$205,A196,EVIDENCE_PACKET!$C$6:$C$205,"IMPLEMENTATION",EVIDENCE_PACKET!$Q$6:$Q$205,"VALID")=1,COUNTIFS(EVIDENCE_PACKET!$A$6:$A$205,H196,EVIDENCE_PACKET!$B$6:$B$205,A196,EVIDENCE_PACKET!$C$6:$C$205,"SECURITY / PROCUREMENT",EVIDENCE_PACKET!$Q$6:$Q$205,"VALID")=1,COUNTIFS(EVIDENCE_PACKET!$A$6:$A$205,I196,EVIDENCE_PACKET!$B$6:$B$205,A196,EVIDENCE_PACKET!$C$6:$C$205,"SWITCHING / EXIT",EVIDENCE_PACKET!$Q$6:$Q$205,"VALID")=1,COUNTIF(D196:I196,D196)=1,COUNTIF(D196:I196,E196)=1,COUNTIF(D196:I196,F196)=1,COUNTIF(D196:I196,G196)=1,COUNTIF(D196:I196,H196)=1,COUNTIF(D196:I196,I196)=1,J196&lt;&gt;""),"VALID","INVALID - CONTROL / EVIDENCE")))</x:f>
      </x:c>
      <x:c r="L196" s="25" t="str">
        <x:f>IF(A196="","",IF(K196&lt;&gt;"VALID","BLOCKED",IF(AND(INDEX(EVIDENCE_PACKET!$F$6:$F$205,MATCH(D196,EVIDENCE_PACKET!$A$6:$A$205,0))="OBSERVED",INDEX(EVIDENCE_PACKET!$G$6:$G$205,MATCH(D196,EVIDENCE_PACKET!$A$6:$A$205,0))="CURRENT",INDEX(EVIDENCE_PACKET!$F$6:$F$205,MATCH(E196,EVIDENCE_PACKET!$A$6:$A$205,0))="OBSERVED",INDEX(EVIDENCE_PACKET!$G$6:$G$205,MATCH(E196,EVIDENCE_PACKET!$A$6:$A$205,0))="CURRENT",INDEX(EVIDENCE_PACKET!$F$6:$F$205,MATCH(F196,EVIDENCE_PACKET!$A$6:$A$205,0))="OBSERVED",INDEX(EVIDENCE_PACKET!$G$6:$G$205,MATCH(F196,EVIDENCE_PACKET!$A$6:$A$205,0))="CURRENT",INDEX(EVIDENCE_PACKET!$F$6:$F$205,MATCH(G196,EVIDENCE_PACKET!$A$6:$A$205,0))="OBSERVED",INDEX(EVIDENCE_PACKET!$G$6:$G$205,MATCH(G196,EVIDENCE_PACKET!$A$6:$A$205,0))="CURRENT",INDEX(EVIDENCE_PACKET!$F$6:$F$205,MATCH(H196,EVIDENCE_PACKET!$A$6:$A$205,0))="OBSERVED",INDEX(EVIDENCE_PACKET!$G$6:$G$205,MATCH(H196,EVIDENCE_PACKET!$A$6:$A$205,0))="CURRENT",INDEX(EVIDENCE_PACKET!$F$6:$F$205,MATCH(I196,EVIDENCE_PACKET!$A$6:$A$205,0))="OBSERVED",INDEX(EVIDENCE_PACKET!$G$6:$G$205,MATCH(I196,EVIDENCE_PACKET!$A$6:$A$205,0))="CURRENT"),"READY","UNRESOLVED")))</x:f>
      </x:c>
      <x:c r="M196" s="25" t="str">
        <x:f>IF(A196="","",IF(K196&lt;&gt;"VALID","BLOCKED",INDEX(EVIDENCE_PACKET!$H$6:$H$205,MATCH(D196,EVIDENCE_PACKET!$A$6:$A$205,0))))</x:f>
      </x:c>
      <x:c r="N196" s="25" t="str">
        <x:f>IF(A196="","",IF(K196&lt;&gt;"VALID","BLOCKED",INDEX(EVIDENCE_PACKET!$H$6:$H$205,MATCH(E196,EVIDENCE_PACKET!$A$6:$A$205,0))))</x:f>
      </x:c>
      <x:c r="O196" s="25" t="str">
        <x:f>IF(A196="","",IF(K196&lt;&gt;"VALID","BLOCKED",INDEX(EVIDENCE_PACKET!$H$6:$H$205,MATCH(F196,EVIDENCE_PACKET!$A$6:$A$205,0))))</x:f>
      </x:c>
      <x:c r="P196" s="25" t="str">
        <x:f>IF(A196="","",IF(K196&lt;&gt;"VALID","BLOCKED",INDEX(EVIDENCE_PACKET!$H$6:$H$205,MATCH(G196,EVIDENCE_PACKET!$A$6:$A$205,0))))</x:f>
      </x:c>
      <x:c r="Q196" s="25" t="str">
        <x:f>IF(A196="","",IF(K196&lt;&gt;"VALID","BLOCKED",INDEX(EVIDENCE_PACKET!$H$6:$H$205,MATCH(H196,EVIDENCE_PACKET!$A$6:$A$205,0))))</x:f>
      </x:c>
      <x:c r="R196" s="25" t="str">
        <x:f>IF(A196="","",IF(K196&lt;&gt;"VALID","BLOCKED",INDEX(EVIDENCE_PACKET!$H$6:$H$205,MATCH(I196,EVIDENCE_PACKET!$A$6:$A$205,0))))</x:f>
      </x:c>
      <x:c r="S196" s="25" t="str">
        <x:f>IF(A196="","",IF(K196&lt;&gt;"VALID","BLOCKED",IF(W196&lt;&gt;"SOFTWARE",W196,IF(L196&lt;&gt;"READY","UNRESOLVED",IF(X196="NO","EXCLUDE DIRECT",IF(X196="UNKNOWN","UNRESOLVED",IF(X196="ADJACENT","ADJACENT",IF(Y196="NO","EXCLUDE DIRECT",IF(Y196="UNKNOWN","UNRESOLVED",IF(Y196="MATCH","DIRECT COMPETITOR","CONDITIONAL DIRECT"))))))))))</x:f>
      </x:c>
      <x:c r="T196" s="25" t="str">
        <x:f>IF(A196="","",IF(OR(K196&lt;&gt;"VALID",S196="BLOCKED"),"BLOCKED",IF(AND(OR(S196="DIRECT COMPETITOR",S196="CONDITIONAL DIRECT"),COUNTIFS(CONFLICTS!$B$6:$B$205,A196,CONFLICTS!$H$6:$H$205,"YES",CONFLICTS!$I$6:$I$205,"OPEN",CONFLICTS!$R$6:$R$205,"VALID")&gt;0),"UNRESOLVED",IF(S196="UNRESOLVED","UNRESOLVED","READY"))))</x:f>
      </x:c>
      <x:c r="U196" s="25" t="str">
        <x:f>IF(A196="","",IF(S196="DIRECT COMPETITOR","Do not infer superiority, market share, win rate or customer outcomes.",IF(S196="CONDITIONAL DIRECT","Do not present replacement as like-for-like until partial/conflicting adoption dimensions are resolved.",IF(S196="ADJACENT","Do not promote feature/integration overlap into direct competition.",IF(S196="SUBSTITUTE / ALTERNATIVE","Do not force a service/internal route into a software-only matrix.",IF(S196="INTERMEDIARY / DISCOVERY","Do not infer product substitutability from visibility.","Do not promote authority/reference material into the commercial set."))))))</x:f>
      </x:c>
      <x:c r="V196" s="25" t="str">
        <x:f>IF(A196="","","Reopen when buyer, job, stage, implementation, security/procurement, switching, pricing/contract or sales evidence changes materially.")</x:f>
      </x:c>
      <x:c r="W196" s="25" t="str">
        <x:f>IF(A196="","",IF(C196="SOFTWARE PRODUCT","SOFTWARE",IF(C196="MARKETPLACE / INTERMEDIARY","INTERMEDIARY / DISCOVERY",IF(C196="AUTHORITY / STANDARD","AUTHORITY / REFERENCE","SUBSTITUTE / ALTERNATIVE"))))</x:f>
      </x:c>
      <x:c r="X196" s="25" t="str">
        <x:f>IF(A196="","",IF(OR(M196="NO",N196="NO",O196="NO"),"NO",IF(OR(M196="UNKNOWN",N196="UNKNOWN",O196="UNKNOWN"),"UNKNOWN",IF(AND(M196="MATCH",N196="MATCH",O196="MATCH"),"CORE MATCH","ADJACENT"))))</x:f>
      </x:c>
      <x:c r="Y196" s="25" t="str">
        <x:f>IF(A196="","",IF(OR(P196="NO",Q196="NO",R196="NO"),"NO",IF(OR(P196="UNKNOWN",Q196="UNKNOWN",R196="UNKNOWN"),"UNKNOWN",IF(AND(P196="MATCH",Q196="MATCH",R196="MATCH"),"MATCH","PARTIAL"))))</x:f>
      </x:c>
    </x:row>
    <x:row r="197">
      <x:c r="A197" s="21"/>
      <x:c r="B197" s="21"/>
      <x:c r="C197" s="21"/>
      <x:c r="D197" s="21"/>
      <x:c r="E197" s="21"/>
      <x:c r="F197" s="21"/>
      <x:c r="G197" s="21"/>
      <x:c r="H197" s="21"/>
      <x:c r="I197" s="21"/>
      <x:c r="J197" s="21"/>
      <x:c r="K197" s="25" t="str">
        <x:f>IF(A197="","",IF(COUNTIF($A$6:$A$205,A197)&gt;1,"INVALID - DUPLICATE ID",IF(AND(OR(EXACT(C197,"SOFTWARE PRODUCT"),EXACT(C197,"MARKETPLACE / INTERMEDIARY"),EXACT(C197,"CONSULTANCY / SERVICE"),EXACT(C197,"AUTHORITY / STANDARD"),EXACT(C197,"IN-HOUSE / DO NOTHING")),COUNTIFS(EVIDENCE_PACKET!$A$6:$A$205,D197,EVIDENCE_PACKET!$B$6:$B$205,A197,EVIDENCE_PACKET!$C$6:$C$205,"BUYER",EVIDENCE_PACKET!$Q$6:$Q$205,"VALID")=1,COUNTIFS(EVIDENCE_PACKET!$A$6:$A$205,E197,EVIDENCE_PACKET!$B$6:$B$205,A197,EVIDENCE_PACKET!$C$6:$C$205,"MATERIAL JOB",EVIDENCE_PACKET!$Q$6:$Q$205,"VALID")=1,COUNTIFS(EVIDENCE_PACKET!$A$6:$A$205,F197,EVIDENCE_PACKET!$B$6:$B$205,A197,EVIDENCE_PACKET!$C$6:$C$205,"BUYING STAGE",EVIDENCE_PACKET!$Q$6:$Q$205,"VALID")=1,COUNTIFS(EVIDENCE_PACKET!$A$6:$A$205,G197,EVIDENCE_PACKET!$B$6:$B$205,A197,EVIDENCE_PACKET!$C$6:$C$205,"IMPLEMENTATION",EVIDENCE_PACKET!$Q$6:$Q$205,"VALID")=1,COUNTIFS(EVIDENCE_PACKET!$A$6:$A$205,H197,EVIDENCE_PACKET!$B$6:$B$205,A197,EVIDENCE_PACKET!$C$6:$C$205,"SECURITY / PROCUREMENT",EVIDENCE_PACKET!$Q$6:$Q$205,"VALID")=1,COUNTIFS(EVIDENCE_PACKET!$A$6:$A$205,I197,EVIDENCE_PACKET!$B$6:$B$205,A197,EVIDENCE_PACKET!$C$6:$C$205,"SWITCHING / EXIT",EVIDENCE_PACKET!$Q$6:$Q$205,"VALID")=1,COUNTIF(D197:I197,D197)=1,COUNTIF(D197:I197,E197)=1,COUNTIF(D197:I197,F197)=1,COUNTIF(D197:I197,G197)=1,COUNTIF(D197:I197,H197)=1,COUNTIF(D197:I197,I197)=1,J197&lt;&gt;""),"VALID","INVALID - CONTROL / EVIDENCE")))</x:f>
      </x:c>
      <x:c r="L197" s="25" t="str">
        <x:f>IF(A197="","",IF(K197&lt;&gt;"VALID","BLOCKED",IF(AND(INDEX(EVIDENCE_PACKET!$F$6:$F$205,MATCH(D197,EVIDENCE_PACKET!$A$6:$A$205,0))="OBSERVED",INDEX(EVIDENCE_PACKET!$G$6:$G$205,MATCH(D197,EVIDENCE_PACKET!$A$6:$A$205,0))="CURRENT",INDEX(EVIDENCE_PACKET!$F$6:$F$205,MATCH(E197,EVIDENCE_PACKET!$A$6:$A$205,0))="OBSERVED",INDEX(EVIDENCE_PACKET!$G$6:$G$205,MATCH(E197,EVIDENCE_PACKET!$A$6:$A$205,0))="CURRENT",INDEX(EVIDENCE_PACKET!$F$6:$F$205,MATCH(F197,EVIDENCE_PACKET!$A$6:$A$205,0))="OBSERVED",INDEX(EVIDENCE_PACKET!$G$6:$G$205,MATCH(F197,EVIDENCE_PACKET!$A$6:$A$205,0))="CURRENT",INDEX(EVIDENCE_PACKET!$F$6:$F$205,MATCH(G197,EVIDENCE_PACKET!$A$6:$A$205,0))="OBSERVED",INDEX(EVIDENCE_PACKET!$G$6:$G$205,MATCH(G197,EVIDENCE_PACKET!$A$6:$A$205,0))="CURRENT",INDEX(EVIDENCE_PACKET!$F$6:$F$205,MATCH(H197,EVIDENCE_PACKET!$A$6:$A$205,0))="OBSERVED",INDEX(EVIDENCE_PACKET!$G$6:$G$205,MATCH(H197,EVIDENCE_PACKET!$A$6:$A$205,0))="CURRENT",INDEX(EVIDENCE_PACKET!$F$6:$F$205,MATCH(I197,EVIDENCE_PACKET!$A$6:$A$205,0))="OBSERVED",INDEX(EVIDENCE_PACKET!$G$6:$G$205,MATCH(I197,EVIDENCE_PACKET!$A$6:$A$205,0))="CURRENT"),"READY","UNRESOLVED")))</x:f>
      </x:c>
      <x:c r="M197" s="25" t="str">
        <x:f>IF(A197="","",IF(K197&lt;&gt;"VALID","BLOCKED",INDEX(EVIDENCE_PACKET!$H$6:$H$205,MATCH(D197,EVIDENCE_PACKET!$A$6:$A$205,0))))</x:f>
      </x:c>
      <x:c r="N197" s="25" t="str">
        <x:f>IF(A197="","",IF(K197&lt;&gt;"VALID","BLOCKED",INDEX(EVIDENCE_PACKET!$H$6:$H$205,MATCH(E197,EVIDENCE_PACKET!$A$6:$A$205,0))))</x:f>
      </x:c>
      <x:c r="O197" s="25" t="str">
        <x:f>IF(A197="","",IF(K197&lt;&gt;"VALID","BLOCKED",INDEX(EVIDENCE_PACKET!$H$6:$H$205,MATCH(F197,EVIDENCE_PACKET!$A$6:$A$205,0))))</x:f>
      </x:c>
      <x:c r="P197" s="25" t="str">
        <x:f>IF(A197="","",IF(K197&lt;&gt;"VALID","BLOCKED",INDEX(EVIDENCE_PACKET!$H$6:$H$205,MATCH(G197,EVIDENCE_PACKET!$A$6:$A$205,0))))</x:f>
      </x:c>
      <x:c r="Q197" s="25" t="str">
        <x:f>IF(A197="","",IF(K197&lt;&gt;"VALID","BLOCKED",INDEX(EVIDENCE_PACKET!$H$6:$H$205,MATCH(H197,EVIDENCE_PACKET!$A$6:$A$205,0))))</x:f>
      </x:c>
      <x:c r="R197" s="25" t="str">
        <x:f>IF(A197="","",IF(K197&lt;&gt;"VALID","BLOCKED",INDEX(EVIDENCE_PACKET!$H$6:$H$205,MATCH(I197,EVIDENCE_PACKET!$A$6:$A$205,0))))</x:f>
      </x:c>
      <x:c r="S197" s="25" t="str">
        <x:f>IF(A197="","",IF(K197&lt;&gt;"VALID","BLOCKED",IF(W197&lt;&gt;"SOFTWARE",W197,IF(L197&lt;&gt;"READY","UNRESOLVED",IF(X197="NO","EXCLUDE DIRECT",IF(X197="UNKNOWN","UNRESOLVED",IF(X197="ADJACENT","ADJACENT",IF(Y197="NO","EXCLUDE DIRECT",IF(Y197="UNKNOWN","UNRESOLVED",IF(Y197="MATCH","DIRECT COMPETITOR","CONDITIONAL DIRECT"))))))))))</x:f>
      </x:c>
      <x:c r="T197" s="25" t="str">
        <x:f>IF(A197="","",IF(OR(K197&lt;&gt;"VALID",S197="BLOCKED"),"BLOCKED",IF(AND(OR(S197="DIRECT COMPETITOR",S197="CONDITIONAL DIRECT"),COUNTIFS(CONFLICTS!$B$6:$B$205,A197,CONFLICTS!$H$6:$H$205,"YES",CONFLICTS!$I$6:$I$205,"OPEN",CONFLICTS!$R$6:$R$205,"VALID")&gt;0),"UNRESOLVED",IF(S197="UNRESOLVED","UNRESOLVED","READY"))))</x:f>
      </x:c>
      <x:c r="U197" s="25" t="str">
        <x:f>IF(A197="","",IF(S197="DIRECT COMPETITOR","Do not infer superiority, market share, win rate or customer outcomes.",IF(S197="CONDITIONAL DIRECT","Do not present replacement as like-for-like until partial/conflicting adoption dimensions are resolved.",IF(S197="ADJACENT","Do not promote feature/integration overlap into direct competition.",IF(S197="SUBSTITUTE / ALTERNATIVE","Do not force a service/internal route into a software-only matrix.",IF(S197="INTERMEDIARY / DISCOVERY","Do not infer product substitutability from visibility.","Do not promote authority/reference material into the commercial set."))))))</x:f>
      </x:c>
      <x:c r="V197" s="25" t="str">
        <x:f>IF(A197="","","Reopen when buyer, job, stage, implementation, security/procurement, switching, pricing/contract or sales evidence changes materially.")</x:f>
      </x:c>
      <x:c r="W197" s="25" t="str">
        <x:f>IF(A197="","",IF(C197="SOFTWARE PRODUCT","SOFTWARE",IF(C197="MARKETPLACE / INTERMEDIARY","INTERMEDIARY / DISCOVERY",IF(C197="AUTHORITY / STANDARD","AUTHORITY / REFERENCE","SUBSTITUTE / ALTERNATIVE"))))</x:f>
      </x:c>
      <x:c r="X197" s="25" t="str">
        <x:f>IF(A197="","",IF(OR(M197="NO",N197="NO",O197="NO"),"NO",IF(OR(M197="UNKNOWN",N197="UNKNOWN",O197="UNKNOWN"),"UNKNOWN",IF(AND(M197="MATCH",N197="MATCH",O197="MATCH"),"CORE MATCH","ADJACENT"))))</x:f>
      </x:c>
      <x:c r="Y197" s="25" t="str">
        <x:f>IF(A197="","",IF(OR(P197="NO",Q197="NO",R197="NO"),"NO",IF(OR(P197="UNKNOWN",Q197="UNKNOWN",R197="UNKNOWN"),"UNKNOWN",IF(AND(P197="MATCH",Q197="MATCH",R197="MATCH"),"MATCH","PARTIAL"))))</x:f>
      </x:c>
    </x:row>
    <x:row r="198">
      <x:c r="A198" s="21"/>
      <x:c r="B198" s="21"/>
      <x:c r="C198" s="21"/>
      <x:c r="D198" s="21"/>
      <x:c r="E198" s="21"/>
      <x:c r="F198" s="21"/>
      <x:c r="G198" s="21"/>
      <x:c r="H198" s="21"/>
      <x:c r="I198" s="21"/>
      <x:c r="J198" s="21"/>
      <x:c r="K198" s="25" t="str">
        <x:f>IF(A198="","",IF(COUNTIF($A$6:$A$205,A198)&gt;1,"INVALID - DUPLICATE ID",IF(AND(OR(EXACT(C198,"SOFTWARE PRODUCT"),EXACT(C198,"MARKETPLACE / INTERMEDIARY"),EXACT(C198,"CONSULTANCY / SERVICE"),EXACT(C198,"AUTHORITY / STANDARD"),EXACT(C198,"IN-HOUSE / DO NOTHING")),COUNTIFS(EVIDENCE_PACKET!$A$6:$A$205,D198,EVIDENCE_PACKET!$B$6:$B$205,A198,EVIDENCE_PACKET!$C$6:$C$205,"BUYER",EVIDENCE_PACKET!$Q$6:$Q$205,"VALID")=1,COUNTIFS(EVIDENCE_PACKET!$A$6:$A$205,E198,EVIDENCE_PACKET!$B$6:$B$205,A198,EVIDENCE_PACKET!$C$6:$C$205,"MATERIAL JOB",EVIDENCE_PACKET!$Q$6:$Q$205,"VALID")=1,COUNTIFS(EVIDENCE_PACKET!$A$6:$A$205,F198,EVIDENCE_PACKET!$B$6:$B$205,A198,EVIDENCE_PACKET!$C$6:$C$205,"BUYING STAGE",EVIDENCE_PACKET!$Q$6:$Q$205,"VALID")=1,COUNTIFS(EVIDENCE_PACKET!$A$6:$A$205,G198,EVIDENCE_PACKET!$B$6:$B$205,A198,EVIDENCE_PACKET!$C$6:$C$205,"IMPLEMENTATION",EVIDENCE_PACKET!$Q$6:$Q$205,"VALID")=1,COUNTIFS(EVIDENCE_PACKET!$A$6:$A$205,H198,EVIDENCE_PACKET!$B$6:$B$205,A198,EVIDENCE_PACKET!$C$6:$C$205,"SECURITY / PROCUREMENT",EVIDENCE_PACKET!$Q$6:$Q$205,"VALID")=1,COUNTIFS(EVIDENCE_PACKET!$A$6:$A$205,I198,EVIDENCE_PACKET!$B$6:$B$205,A198,EVIDENCE_PACKET!$C$6:$C$205,"SWITCHING / EXIT",EVIDENCE_PACKET!$Q$6:$Q$205,"VALID")=1,COUNTIF(D198:I198,D198)=1,COUNTIF(D198:I198,E198)=1,COUNTIF(D198:I198,F198)=1,COUNTIF(D198:I198,G198)=1,COUNTIF(D198:I198,H198)=1,COUNTIF(D198:I198,I198)=1,J198&lt;&gt;""),"VALID","INVALID - CONTROL / EVIDENCE")))</x:f>
      </x:c>
      <x:c r="L198" s="25" t="str">
        <x:f>IF(A198="","",IF(K198&lt;&gt;"VALID","BLOCKED",IF(AND(INDEX(EVIDENCE_PACKET!$F$6:$F$205,MATCH(D198,EVIDENCE_PACKET!$A$6:$A$205,0))="OBSERVED",INDEX(EVIDENCE_PACKET!$G$6:$G$205,MATCH(D198,EVIDENCE_PACKET!$A$6:$A$205,0))="CURRENT",INDEX(EVIDENCE_PACKET!$F$6:$F$205,MATCH(E198,EVIDENCE_PACKET!$A$6:$A$205,0))="OBSERVED",INDEX(EVIDENCE_PACKET!$G$6:$G$205,MATCH(E198,EVIDENCE_PACKET!$A$6:$A$205,0))="CURRENT",INDEX(EVIDENCE_PACKET!$F$6:$F$205,MATCH(F198,EVIDENCE_PACKET!$A$6:$A$205,0))="OBSERVED",INDEX(EVIDENCE_PACKET!$G$6:$G$205,MATCH(F198,EVIDENCE_PACKET!$A$6:$A$205,0))="CURRENT",INDEX(EVIDENCE_PACKET!$F$6:$F$205,MATCH(G198,EVIDENCE_PACKET!$A$6:$A$205,0))="OBSERVED",INDEX(EVIDENCE_PACKET!$G$6:$G$205,MATCH(G198,EVIDENCE_PACKET!$A$6:$A$205,0))="CURRENT",INDEX(EVIDENCE_PACKET!$F$6:$F$205,MATCH(H198,EVIDENCE_PACKET!$A$6:$A$205,0))="OBSERVED",INDEX(EVIDENCE_PACKET!$G$6:$G$205,MATCH(H198,EVIDENCE_PACKET!$A$6:$A$205,0))="CURRENT",INDEX(EVIDENCE_PACKET!$F$6:$F$205,MATCH(I198,EVIDENCE_PACKET!$A$6:$A$205,0))="OBSERVED",INDEX(EVIDENCE_PACKET!$G$6:$G$205,MATCH(I198,EVIDENCE_PACKET!$A$6:$A$205,0))="CURRENT"),"READY","UNRESOLVED")))</x:f>
      </x:c>
      <x:c r="M198" s="25" t="str">
        <x:f>IF(A198="","",IF(K198&lt;&gt;"VALID","BLOCKED",INDEX(EVIDENCE_PACKET!$H$6:$H$205,MATCH(D198,EVIDENCE_PACKET!$A$6:$A$205,0))))</x:f>
      </x:c>
      <x:c r="N198" s="25" t="str">
        <x:f>IF(A198="","",IF(K198&lt;&gt;"VALID","BLOCKED",INDEX(EVIDENCE_PACKET!$H$6:$H$205,MATCH(E198,EVIDENCE_PACKET!$A$6:$A$205,0))))</x:f>
      </x:c>
      <x:c r="O198" s="25" t="str">
        <x:f>IF(A198="","",IF(K198&lt;&gt;"VALID","BLOCKED",INDEX(EVIDENCE_PACKET!$H$6:$H$205,MATCH(F198,EVIDENCE_PACKET!$A$6:$A$205,0))))</x:f>
      </x:c>
      <x:c r="P198" s="25" t="str">
        <x:f>IF(A198="","",IF(K198&lt;&gt;"VALID","BLOCKED",INDEX(EVIDENCE_PACKET!$H$6:$H$205,MATCH(G198,EVIDENCE_PACKET!$A$6:$A$205,0))))</x:f>
      </x:c>
      <x:c r="Q198" s="25" t="str">
        <x:f>IF(A198="","",IF(K198&lt;&gt;"VALID","BLOCKED",INDEX(EVIDENCE_PACKET!$H$6:$H$205,MATCH(H198,EVIDENCE_PACKET!$A$6:$A$205,0))))</x:f>
      </x:c>
      <x:c r="R198" s="25" t="str">
        <x:f>IF(A198="","",IF(K198&lt;&gt;"VALID","BLOCKED",INDEX(EVIDENCE_PACKET!$H$6:$H$205,MATCH(I198,EVIDENCE_PACKET!$A$6:$A$205,0))))</x:f>
      </x:c>
      <x:c r="S198" s="25" t="str">
        <x:f>IF(A198="","",IF(K198&lt;&gt;"VALID","BLOCKED",IF(W198&lt;&gt;"SOFTWARE",W198,IF(L198&lt;&gt;"READY","UNRESOLVED",IF(X198="NO","EXCLUDE DIRECT",IF(X198="UNKNOWN","UNRESOLVED",IF(X198="ADJACENT","ADJACENT",IF(Y198="NO","EXCLUDE DIRECT",IF(Y198="UNKNOWN","UNRESOLVED",IF(Y198="MATCH","DIRECT COMPETITOR","CONDITIONAL DIRECT"))))))))))</x:f>
      </x:c>
      <x:c r="T198" s="25" t="str">
        <x:f>IF(A198="","",IF(OR(K198&lt;&gt;"VALID",S198="BLOCKED"),"BLOCKED",IF(AND(OR(S198="DIRECT COMPETITOR",S198="CONDITIONAL DIRECT"),COUNTIFS(CONFLICTS!$B$6:$B$205,A198,CONFLICTS!$H$6:$H$205,"YES",CONFLICTS!$I$6:$I$205,"OPEN",CONFLICTS!$R$6:$R$205,"VALID")&gt;0),"UNRESOLVED",IF(S198="UNRESOLVED","UNRESOLVED","READY"))))</x:f>
      </x:c>
      <x:c r="U198" s="25" t="str">
        <x:f>IF(A198="","",IF(S198="DIRECT COMPETITOR","Do not infer superiority, market share, win rate or customer outcomes.",IF(S198="CONDITIONAL DIRECT","Do not present replacement as like-for-like until partial/conflicting adoption dimensions are resolved.",IF(S198="ADJACENT","Do not promote feature/integration overlap into direct competition.",IF(S198="SUBSTITUTE / ALTERNATIVE","Do not force a service/internal route into a software-only matrix.",IF(S198="INTERMEDIARY / DISCOVERY","Do not infer product substitutability from visibility.","Do not promote authority/reference material into the commercial set."))))))</x:f>
      </x:c>
      <x:c r="V198" s="25" t="str">
        <x:f>IF(A198="","","Reopen when buyer, job, stage, implementation, security/procurement, switching, pricing/contract or sales evidence changes materially.")</x:f>
      </x:c>
      <x:c r="W198" s="25" t="str">
        <x:f>IF(A198="","",IF(C198="SOFTWARE PRODUCT","SOFTWARE",IF(C198="MARKETPLACE / INTERMEDIARY","INTERMEDIARY / DISCOVERY",IF(C198="AUTHORITY / STANDARD","AUTHORITY / REFERENCE","SUBSTITUTE / ALTERNATIVE"))))</x:f>
      </x:c>
      <x:c r="X198" s="25" t="str">
        <x:f>IF(A198="","",IF(OR(M198="NO",N198="NO",O198="NO"),"NO",IF(OR(M198="UNKNOWN",N198="UNKNOWN",O198="UNKNOWN"),"UNKNOWN",IF(AND(M198="MATCH",N198="MATCH",O198="MATCH"),"CORE MATCH","ADJACENT"))))</x:f>
      </x:c>
      <x:c r="Y198" s="25" t="str">
        <x:f>IF(A198="","",IF(OR(P198="NO",Q198="NO",R198="NO"),"NO",IF(OR(P198="UNKNOWN",Q198="UNKNOWN",R198="UNKNOWN"),"UNKNOWN",IF(AND(P198="MATCH",Q198="MATCH",R198="MATCH"),"MATCH","PARTIAL"))))</x:f>
      </x:c>
    </x:row>
    <x:row r="199">
      <x:c r="A199" s="21"/>
      <x:c r="B199" s="21"/>
      <x:c r="C199" s="21"/>
      <x:c r="D199" s="21"/>
      <x:c r="E199" s="21"/>
      <x:c r="F199" s="21"/>
      <x:c r="G199" s="21"/>
      <x:c r="H199" s="21"/>
      <x:c r="I199" s="21"/>
      <x:c r="J199" s="21"/>
      <x:c r="K199" s="25" t="str">
        <x:f>IF(A199="","",IF(COUNTIF($A$6:$A$205,A199)&gt;1,"INVALID - DUPLICATE ID",IF(AND(OR(EXACT(C199,"SOFTWARE PRODUCT"),EXACT(C199,"MARKETPLACE / INTERMEDIARY"),EXACT(C199,"CONSULTANCY / SERVICE"),EXACT(C199,"AUTHORITY / STANDARD"),EXACT(C199,"IN-HOUSE / DO NOTHING")),COUNTIFS(EVIDENCE_PACKET!$A$6:$A$205,D199,EVIDENCE_PACKET!$B$6:$B$205,A199,EVIDENCE_PACKET!$C$6:$C$205,"BUYER",EVIDENCE_PACKET!$Q$6:$Q$205,"VALID")=1,COUNTIFS(EVIDENCE_PACKET!$A$6:$A$205,E199,EVIDENCE_PACKET!$B$6:$B$205,A199,EVIDENCE_PACKET!$C$6:$C$205,"MATERIAL JOB",EVIDENCE_PACKET!$Q$6:$Q$205,"VALID")=1,COUNTIFS(EVIDENCE_PACKET!$A$6:$A$205,F199,EVIDENCE_PACKET!$B$6:$B$205,A199,EVIDENCE_PACKET!$C$6:$C$205,"BUYING STAGE",EVIDENCE_PACKET!$Q$6:$Q$205,"VALID")=1,COUNTIFS(EVIDENCE_PACKET!$A$6:$A$205,G199,EVIDENCE_PACKET!$B$6:$B$205,A199,EVIDENCE_PACKET!$C$6:$C$205,"IMPLEMENTATION",EVIDENCE_PACKET!$Q$6:$Q$205,"VALID")=1,COUNTIFS(EVIDENCE_PACKET!$A$6:$A$205,H199,EVIDENCE_PACKET!$B$6:$B$205,A199,EVIDENCE_PACKET!$C$6:$C$205,"SECURITY / PROCUREMENT",EVIDENCE_PACKET!$Q$6:$Q$205,"VALID")=1,COUNTIFS(EVIDENCE_PACKET!$A$6:$A$205,I199,EVIDENCE_PACKET!$B$6:$B$205,A199,EVIDENCE_PACKET!$C$6:$C$205,"SWITCHING / EXIT",EVIDENCE_PACKET!$Q$6:$Q$205,"VALID")=1,COUNTIF(D199:I199,D199)=1,COUNTIF(D199:I199,E199)=1,COUNTIF(D199:I199,F199)=1,COUNTIF(D199:I199,G199)=1,COUNTIF(D199:I199,H199)=1,COUNTIF(D199:I199,I199)=1,J199&lt;&gt;""),"VALID","INVALID - CONTROL / EVIDENCE")))</x:f>
      </x:c>
      <x:c r="L199" s="25" t="str">
        <x:f>IF(A199="","",IF(K199&lt;&gt;"VALID","BLOCKED",IF(AND(INDEX(EVIDENCE_PACKET!$F$6:$F$205,MATCH(D199,EVIDENCE_PACKET!$A$6:$A$205,0))="OBSERVED",INDEX(EVIDENCE_PACKET!$G$6:$G$205,MATCH(D199,EVIDENCE_PACKET!$A$6:$A$205,0))="CURRENT",INDEX(EVIDENCE_PACKET!$F$6:$F$205,MATCH(E199,EVIDENCE_PACKET!$A$6:$A$205,0))="OBSERVED",INDEX(EVIDENCE_PACKET!$G$6:$G$205,MATCH(E199,EVIDENCE_PACKET!$A$6:$A$205,0))="CURRENT",INDEX(EVIDENCE_PACKET!$F$6:$F$205,MATCH(F199,EVIDENCE_PACKET!$A$6:$A$205,0))="OBSERVED",INDEX(EVIDENCE_PACKET!$G$6:$G$205,MATCH(F199,EVIDENCE_PACKET!$A$6:$A$205,0))="CURRENT",INDEX(EVIDENCE_PACKET!$F$6:$F$205,MATCH(G199,EVIDENCE_PACKET!$A$6:$A$205,0))="OBSERVED",INDEX(EVIDENCE_PACKET!$G$6:$G$205,MATCH(G199,EVIDENCE_PACKET!$A$6:$A$205,0))="CURRENT",INDEX(EVIDENCE_PACKET!$F$6:$F$205,MATCH(H199,EVIDENCE_PACKET!$A$6:$A$205,0))="OBSERVED",INDEX(EVIDENCE_PACKET!$G$6:$G$205,MATCH(H199,EVIDENCE_PACKET!$A$6:$A$205,0))="CURRENT",INDEX(EVIDENCE_PACKET!$F$6:$F$205,MATCH(I199,EVIDENCE_PACKET!$A$6:$A$205,0))="OBSERVED",INDEX(EVIDENCE_PACKET!$G$6:$G$205,MATCH(I199,EVIDENCE_PACKET!$A$6:$A$205,0))="CURRENT"),"READY","UNRESOLVED")))</x:f>
      </x:c>
      <x:c r="M199" s="25" t="str">
        <x:f>IF(A199="","",IF(K199&lt;&gt;"VALID","BLOCKED",INDEX(EVIDENCE_PACKET!$H$6:$H$205,MATCH(D199,EVIDENCE_PACKET!$A$6:$A$205,0))))</x:f>
      </x:c>
      <x:c r="N199" s="25" t="str">
        <x:f>IF(A199="","",IF(K199&lt;&gt;"VALID","BLOCKED",INDEX(EVIDENCE_PACKET!$H$6:$H$205,MATCH(E199,EVIDENCE_PACKET!$A$6:$A$205,0))))</x:f>
      </x:c>
      <x:c r="O199" s="25" t="str">
        <x:f>IF(A199="","",IF(K199&lt;&gt;"VALID","BLOCKED",INDEX(EVIDENCE_PACKET!$H$6:$H$205,MATCH(F199,EVIDENCE_PACKET!$A$6:$A$205,0))))</x:f>
      </x:c>
      <x:c r="P199" s="25" t="str">
        <x:f>IF(A199="","",IF(K199&lt;&gt;"VALID","BLOCKED",INDEX(EVIDENCE_PACKET!$H$6:$H$205,MATCH(G199,EVIDENCE_PACKET!$A$6:$A$205,0))))</x:f>
      </x:c>
      <x:c r="Q199" s="25" t="str">
        <x:f>IF(A199="","",IF(K199&lt;&gt;"VALID","BLOCKED",INDEX(EVIDENCE_PACKET!$H$6:$H$205,MATCH(H199,EVIDENCE_PACKET!$A$6:$A$205,0))))</x:f>
      </x:c>
      <x:c r="R199" s="25" t="str">
        <x:f>IF(A199="","",IF(K199&lt;&gt;"VALID","BLOCKED",INDEX(EVIDENCE_PACKET!$H$6:$H$205,MATCH(I199,EVIDENCE_PACKET!$A$6:$A$205,0))))</x:f>
      </x:c>
      <x:c r="S199" s="25" t="str">
        <x:f>IF(A199="","",IF(K199&lt;&gt;"VALID","BLOCKED",IF(W199&lt;&gt;"SOFTWARE",W199,IF(L199&lt;&gt;"READY","UNRESOLVED",IF(X199="NO","EXCLUDE DIRECT",IF(X199="UNKNOWN","UNRESOLVED",IF(X199="ADJACENT","ADJACENT",IF(Y199="NO","EXCLUDE DIRECT",IF(Y199="UNKNOWN","UNRESOLVED",IF(Y199="MATCH","DIRECT COMPETITOR","CONDITIONAL DIRECT"))))))))))</x:f>
      </x:c>
      <x:c r="T199" s="25" t="str">
        <x:f>IF(A199="","",IF(OR(K199&lt;&gt;"VALID",S199="BLOCKED"),"BLOCKED",IF(AND(OR(S199="DIRECT COMPETITOR",S199="CONDITIONAL DIRECT"),COUNTIFS(CONFLICTS!$B$6:$B$205,A199,CONFLICTS!$H$6:$H$205,"YES",CONFLICTS!$I$6:$I$205,"OPEN",CONFLICTS!$R$6:$R$205,"VALID")&gt;0),"UNRESOLVED",IF(S199="UNRESOLVED","UNRESOLVED","READY"))))</x:f>
      </x:c>
      <x:c r="U199" s="25" t="str">
        <x:f>IF(A199="","",IF(S199="DIRECT COMPETITOR","Do not infer superiority, market share, win rate or customer outcomes.",IF(S199="CONDITIONAL DIRECT","Do not present replacement as like-for-like until partial/conflicting adoption dimensions are resolved.",IF(S199="ADJACENT","Do not promote feature/integration overlap into direct competition.",IF(S199="SUBSTITUTE / ALTERNATIVE","Do not force a service/internal route into a software-only matrix.",IF(S199="INTERMEDIARY / DISCOVERY","Do not infer product substitutability from visibility.","Do not promote authority/reference material into the commercial set."))))))</x:f>
      </x:c>
      <x:c r="V199" s="25" t="str">
        <x:f>IF(A199="","","Reopen when buyer, job, stage, implementation, security/procurement, switching, pricing/contract or sales evidence changes materially.")</x:f>
      </x:c>
      <x:c r="W199" s="25" t="str">
        <x:f>IF(A199="","",IF(C199="SOFTWARE PRODUCT","SOFTWARE",IF(C199="MARKETPLACE / INTERMEDIARY","INTERMEDIARY / DISCOVERY",IF(C199="AUTHORITY / STANDARD","AUTHORITY / REFERENCE","SUBSTITUTE / ALTERNATIVE"))))</x:f>
      </x:c>
      <x:c r="X199" s="25" t="str">
        <x:f>IF(A199="","",IF(OR(M199="NO",N199="NO",O199="NO"),"NO",IF(OR(M199="UNKNOWN",N199="UNKNOWN",O199="UNKNOWN"),"UNKNOWN",IF(AND(M199="MATCH",N199="MATCH",O199="MATCH"),"CORE MATCH","ADJACENT"))))</x:f>
      </x:c>
      <x:c r="Y199" s="25" t="str">
        <x:f>IF(A199="","",IF(OR(P199="NO",Q199="NO",R199="NO"),"NO",IF(OR(P199="UNKNOWN",Q199="UNKNOWN",R199="UNKNOWN"),"UNKNOWN",IF(AND(P199="MATCH",Q199="MATCH",R199="MATCH"),"MATCH","PARTIAL"))))</x:f>
      </x:c>
    </x:row>
    <x:row r="200">
      <x:c r="A200" s="21"/>
      <x:c r="B200" s="21"/>
      <x:c r="C200" s="21"/>
      <x:c r="D200" s="21"/>
      <x:c r="E200" s="21"/>
      <x:c r="F200" s="21"/>
      <x:c r="G200" s="21"/>
      <x:c r="H200" s="21"/>
      <x:c r="I200" s="21"/>
      <x:c r="J200" s="21"/>
      <x:c r="K200" s="25" t="str">
        <x:f>IF(A200="","",IF(COUNTIF($A$6:$A$205,A200)&gt;1,"INVALID - DUPLICATE ID",IF(AND(OR(EXACT(C200,"SOFTWARE PRODUCT"),EXACT(C200,"MARKETPLACE / INTERMEDIARY"),EXACT(C200,"CONSULTANCY / SERVICE"),EXACT(C200,"AUTHORITY / STANDARD"),EXACT(C200,"IN-HOUSE / DO NOTHING")),COUNTIFS(EVIDENCE_PACKET!$A$6:$A$205,D200,EVIDENCE_PACKET!$B$6:$B$205,A200,EVIDENCE_PACKET!$C$6:$C$205,"BUYER",EVIDENCE_PACKET!$Q$6:$Q$205,"VALID")=1,COUNTIFS(EVIDENCE_PACKET!$A$6:$A$205,E200,EVIDENCE_PACKET!$B$6:$B$205,A200,EVIDENCE_PACKET!$C$6:$C$205,"MATERIAL JOB",EVIDENCE_PACKET!$Q$6:$Q$205,"VALID")=1,COUNTIFS(EVIDENCE_PACKET!$A$6:$A$205,F200,EVIDENCE_PACKET!$B$6:$B$205,A200,EVIDENCE_PACKET!$C$6:$C$205,"BUYING STAGE",EVIDENCE_PACKET!$Q$6:$Q$205,"VALID")=1,COUNTIFS(EVIDENCE_PACKET!$A$6:$A$205,G200,EVIDENCE_PACKET!$B$6:$B$205,A200,EVIDENCE_PACKET!$C$6:$C$205,"IMPLEMENTATION",EVIDENCE_PACKET!$Q$6:$Q$205,"VALID")=1,COUNTIFS(EVIDENCE_PACKET!$A$6:$A$205,H200,EVIDENCE_PACKET!$B$6:$B$205,A200,EVIDENCE_PACKET!$C$6:$C$205,"SECURITY / PROCUREMENT",EVIDENCE_PACKET!$Q$6:$Q$205,"VALID")=1,COUNTIFS(EVIDENCE_PACKET!$A$6:$A$205,I200,EVIDENCE_PACKET!$B$6:$B$205,A200,EVIDENCE_PACKET!$C$6:$C$205,"SWITCHING / EXIT",EVIDENCE_PACKET!$Q$6:$Q$205,"VALID")=1,COUNTIF(D200:I200,D200)=1,COUNTIF(D200:I200,E200)=1,COUNTIF(D200:I200,F200)=1,COUNTIF(D200:I200,G200)=1,COUNTIF(D200:I200,H200)=1,COUNTIF(D200:I200,I200)=1,J200&lt;&gt;""),"VALID","INVALID - CONTROL / EVIDENCE")))</x:f>
      </x:c>
      <x:c r="L200" s="25" t="str">
        <x:f>IF(A200="","",IF(K200&lt;&gt;"VALID","BLOCKED",IF(AND(INDEX(EVIDENCE_PACKET!$F$6:$F$205,MATCH(D200,EVIDENCE_PACKET!$A$6:$A$205,0))="OBSERVED",INDEX(EVIDENCE_PACKET!$G$6:$G$205,MATCH(D200,EVIDENCE_PACKET!$A$6:$A$205,0))="CURRENT",INDEX(EVIDENCE_PACKET!$F$6:$F$205,MATCH(E200,EVIDENCE_PACKET!$A$6:$A$205,0))="OBSERVED",INDEX(EVIDENCE_PACKET!$G$6:$G$205,MATCH(E200,EVIDENCE_PACKET!$A$6:$A$205,0))="CURRENT",INDEX(EVIDENCE_PACKET!$F$6:$F$205,MATCH(F200,EVIDENCE_PACKET!$A$6:$A$205,0))="OBSERVED",INDEX(EVIDENCE_PACKET!$G$6:$G$205,MATCH(F200,EVIDENCE_PACKET!$A$6:$A$205,0))="CURRENT",INDEX(EVIDENCE_PACKET!$F$6:$F$205,MATCH(G200,EVIDENCE_PACKET!$A$6:$A$205,0))="OBSERVED",INDEX(EVIDENCE_PACKET!$G$6:$G$205,MATCH(G200,EVIDENCE_PACKET!$A$6:$A$205,0))="CURRENT",INDEX(EVIDENCE_PACKET!$F$6:$F$205,MATCH(H200,EVIDENCE_PACKET!$A$6:$A$205,0))="OBSERVED",INDEX(EVIDENCE_PACKET!$G$6:$G$205,MATCH(H200,EVIDENCE_PACKET!$A$6:$A$205,0))="CURRENT",INDEX(EVIDENCE_PACKET!$F$6:$F$205,MATCH(I200,EVIDENCE_PACKET!$A$6:$A$205,0))="OBSERVED",INDEX(EVIDENCE_PACKET!$G$6:$G$205,MATCH(I200,EVIDENCE_PACKET!$A$6:$A$205,0))="CURRENT"),"READY","UNRESOLVED")))</x:f>
      </x:c>
      <x:c r="M200" s="25" t="str">
        <x:f>IF(A200="","",IF(K200&lt;&gt;"VALID","BLOCKED",INDEX(EVIDENCE_PACKET!$H$6:$H$205,MATCH(D200,EVIDENCE_PACKET!$A$6:$A$205,0))))</x:f>
      </x:c>
      <x:c r="N200" s="25" t="str">
        <x:f>IF(A200="","",IF(K200&lt;&gt;"VALID","BLOCKED",INDEX(EVIDENCE_PACKET!$H$6:$H$205,MATCH(E200,EVIDENCE_PACKET!$A$6:$A$205,0))))</x:f>
      </x:c>
      <x:c r="O200" s="25" t="str">
        <x:f>IF(A200="","",IF(K200&lt;&gt;"VALID","BLOCKED",INDEX(EVIDENCE_PACKET!$H$6:$H$205,MATCH(F200,EVIDENCE_PACKET!$A$6:$A$205,0))))</x:f>
      </x:c>
      <x:c r="P200" s="25" t="str">
        <x:f>IF(A200="","",IF(K200&lt;&gt;"VALID","BLOCKED",INDEX(EVIDENCE_PACKET!$H$6:$H$205,MATCH(G200,EVIDENCE_PACKET!$A$6:$A$205,0))))</x:f>
      </x:c>
      <x:c r="Q200" s="25" t="str">
        <x:f>IF(A200="","",IF(K200&lt;&gt;"VALID","BLOCKED",INDEX(EVIDENCE_PACKET!$H$6:$H$205,MATCH(H200,EVIDENCE_PACKET!$A$6:$A$205,0))))</x:f>
      </x:c>
      <x:c r="R200" s="25" t="str">
        <x:f>IF(A200="","",IF(K200&lt;&gt;"VALID","BLOCKED",INDEX(EVIDENCE_PACKET!$H$6:$H$205,MATCH(I200,EVIDENCE_PACKET!$A$6:$A$205,0))))</x:f>
      </x:c>
      <x:c r="S200" s="25" t="str">
        <x:f>IF(A200="","",IF(K200&lt;&gt;"VALID","BLOCKED",IF(W200&lt;&gt;"SOFTWARE",W200,IF(L200&lt;&gt;"READY","UNRESOLVED",IF(X200="NO","EXCLUDE DIRECT",IF(X200="UNKNOWN","UNRESOLVED",IF(X200="ADJACENT","ADJACENT",IF(Y200="NO","EXCLUDE DIRECT",IF(Y200="UNKNOWN","UNRESOLVED",IF(Y200="MATCH","DIRECT COMPETITOR","CONDITIONAL DIRECT"))))))))))</x:f>
      </x:c>
      <x:c r="T200" s="25" t="str">
        <x:f>IF(A200="","",IF(OR(K200&lt;&gt;"VALID",S200="BLOCKED"),"BLOCKED",IF(AND(OR(S200="DIRECT COMPETITOR",S200="CONDITIONAL DIRECT"),COUNTIFS(CONFLICTS!$B$6:$B$205,A200,CONFLICTS!$H$6:$H$205,"YES",CONFLICTS!$I$6:$I$205,"OPEN",CONFLICTS!$R$6:$R$205,"VALID")&gt;0),"UNRESOLVED",IF(S200="UNRESOLVED","UNRESOLVED","READY"))))</x:f>
      </x:c>
      <x:c r="U200" s="25" t="str">
        <x:f>IF(A200="","",IF(S200="DIRECT COMPETITOR","Do not infer superiority, market share, win rate or customer outcomes.",IF(S200="CONDITIONAL DIRECT","Do not present replacement as like-for-like until partial/conflicting adoption dimensions are resolved.",IF(S200="ADJACENT","Do not promote feature/integration overlap into direct competition.",IF(S200="SUBSTITUTE / ALTERNATIVE","Do not force a service/internal route into a software-only matrix.",IF(S200="INTERMEDIARY / DISCOVERY","Do not infer product substitutability from visibility.","Do not promote authority/reference material into the commercial set."))))))</x:f>
      </x:c>
      <x:c r="V200" s="25" t="str">
        <x:f>IF(A200="","","Reopen when buyer, job, stage, implementation, security/procurement, switching, pricing/contract or sales evidence changes materially.")</x:f>
      </x:c>
      <x:c r="W200" s="25" t="str">
        <x:f>IF(A200="","",IF(C200="SOFTWARE PRODUCT","SOFTWARE",IF(C200="MARKETPLACE / INTERMEDIARY","INTERMEDIARY / DISCOVERY",IF(C200="AUTHORITY / STANDARD","AUTHORITY / REFERENCE","SUBSTITUTE / ALTERNATIVE"))))</x:f>
      </x:c>
      <x:c r="X200" s="25" t="str">
        <x:f>IF(A200="","",IF(OR(M200="NO",N200="NO",O200="NO"),"NO",IF(OR(M200="UNKNOWN",N200="UNKNOWN",O200="UNKNOWN"),"UNKNOWN",IF(AND(M200="MATCH",N200="MATCH",O200="MATCH"),"CORE MATCH","ADJACENT"))))</x:f>
      </x:c>
      <x:c r="Y200" s="25" t="str">
        <x:f>IF(A200="","",IF(OR(P200="NO",Q200="NO",R200="NO"),"NO",IF(OR(P200="UNKNOWN",Q200="UNKNOWN",R200="UNKNOWN"),"UNKNOWN",IF(AND(P200="MATCH",Q200="MATCH",R200="MATCH"),"MATCH","PARTIAL"))))</x:f>
      </x:c>
    </x:row>
    <x:row r="201">
      <x:c r="A201" s="21"/>
      <x:c r="B201" s="21"/>
      <x:c r="C201" s="21"/>
      <x:c r="D201" s="21"/>
      <x:c r="E201" s="21"/>
      <x:c r="F201" s="21"/>
      <x:c r="G201" s="21"/>
      <x:c r="H201" s="21"/>
      <x:c r="I201" s="21"/>
      <x:c r="J201" s="21"/>
      <x:c r="K201" s="25" t="str">
        <x:f>IF(A201="","",IF(COUNTIF($A$6:$A$205,A201)&gt;1,"INVALID - DUPLICATE ID",IF(AND(OR(EXACT(C201,"SOFTWARE PRODUCT"),EXACT(C201,"MARKETPLACE / INTERMEDIARY"),EXACT(C201,"CONSULTANCY / SERVICE"),EXACT(C201,"AUTHORITY / STANDARD"),EXACT(C201,"IN-HOUSE / DO NOTHING")),COUNTIFS(EVIDENCE_PACKET!$A$6:$A$205,D201,EVIDENCE_PACKET!$B$6:$B$205,A201,EVIDENCE_PACKET!$C$6:$C$205,"BUYER",EVIDENCE_PACKET!$Q$6:$Q$205,"VALID")=1,COUNTIFS(EVIDENCE_PACKET!$A$6:$A$205,E201,EVIDENCE_PACKET!$B$6:$B$205,A201,EVIDENCE_PACKET!$C$6:$C$205,"MATERIAL JOB",EVIDENCE_PACKET!$Q$6:$Q$205,"VALID")=1,COUNTIFS(EVIDENCE_PACKET!$A$6:$A$205,F201,EVIDENCE_PACKET!$B$6:$B$205,A201,EVIDENCE_PACKET!$C$6:$C$205,"BUYING STAGE",EVIDENCE_PACKET!$Q$6:$Q$205,"VALID")=1,COUNTIFS(EVIDENCE_PACKET!$A$6:$A$205,G201,EVIDENCE_PACKET!$B$6:$B$205,A201,EVIDENCE_PACKET!$C$6:$C$205,"IMPLEMENTATION",EVIDENCE_PACKET!$Q$6:$Q$205,"VALID")=1,COUNTIFS(EVIDENCE_PACKET!$A$6:$A$205,H201,EVIDENCE_PACKET!$B$6:$B$205,A201,EVIDENCE_PACKET!$C$6:$C$205,"SECURITY / PROCUREMENT",EVIDENCE_PACKET!$Q$6:$Q$205,"VALID")=1,COUNTIFS(EVIDENCE_PACKET!$A$6:$A$205,I201,EVIDENCE_PACKET!$B$6:$B$205,A201,EVIDENCE_PACKET!$C$6:$C$205,"SWITCHING / EXIT",EVIDENCE_PACKET!$Q$6:$Q$205,"VALID")=1,COUNTIF(D201:I201,D201)=1,COUNTIF(D201:I201,E201)=1,COUNTIF(D201:I201,F201)=1,COUNTIF(D201:I201,G201)=1,COUNTIF(D201:I201,H201)=1,COUNTIF(D201:I201,I201)=1,J201&lt;&gt;""),"VALID","INVALID - CONTROL / EVIDENCE")))</x:f>
      </x:c>
      <x:c r="L201" s="25" t="str">
        <x:f>IF(A201="","",IF(K201&lt;&gt;"VALID","BLOCKED",IF(AND(INDEX(EVIDENCE_PACKET!$F$6:$F$205,MATCH(D201,EVIDENCE_PACKET!$A$6:$A$205,0))="OBSERVED",INDEX(EVIDENCE_PACKET!$G$6:$G$205,MATCH(D201,EVIDENCE_PACKET!$A$6:$A$205,0))="CURRENT",INDEX(EVIDENCE_PACKET!$F$6:$F$205,MATCH(E201,EVIDENCE_PACKET!$A$6:$A$205,0))="OBSERVED",INDEX(EVIDENCE_PACKET!$G$6:$G$205,MATCH(E201,EVIDENCE_PACKET!$A$6:$A$205,0))="CURRENT",INDEX(EVIDENCE_PACKET!$F$6:$F$205,MATCH(F201,EVIDENCE_PACKET!$A$6:$A$205,0))="OBSERVED",INDEX(EVIDENCE_PACKET!$G$6:$G$205,MATCH(F201,EVIDENCE_PACKET!$A$6:$A$205,0))="CURRENT",INDEX(EVIDENCE_PACKET!$F$6:$F$205,MATCH(G201,EVIDENCE_PACKET!$A$6:$A$205,0))="OBSERVED",INDEX(EVIDENCE_PACKET!$G$6:$G$205,MATCH(G201,EVIDENCE_PACKET!$A$6:$A$205,0))="CURRENT",INDEX(EVIDENCE_PACKET!$F$6:$F$205,MATCH(H201,EVIDENCE_PACKET!$A$6:$A$205,0))="OBSERVED",INDEX(EVIDENCE_PACKET!$G$6:$G$205,MATCH(H201,EVIDENCE_PACKET!$A$6:$A$205,0))="CURRENT",INDEX(EVIDENCE_PACKET!$F$6:$F$205,MATCH(I201,EVIDENCE_PACKET!$A$6:$A$205,0))="OBSERVED",INDEX(EVIDENCE_PACKET!$G$6:$G$205,MATCH(I201,EVIDENCE_PACKET!$A$6:$A$205,0))="CURRENT"),"READY","UNRESOLVED")))</x:f>
      </x:c>
      <x:c r="M201" s="25" t="str">
        <x:f>IF(A201="","",IF(K201&lt;&gt;"VALID","BLOCKED",INDEX(EVIDENCE_PACKET!$H$6:$H$205,MATCH(D201,EVIDENCE_PACKET!$A$6:$A$205,0))))</x:f>
      </x:c>
      <x:c r="N201" s="25" t="str">
        <x:f>IF(A201="","",IF(K201&lt;&gt;"VALID","BLOCKED",INDEX(EVIDENCE_PACKET!$H$6:$H$205,MATCH(E201,EVIDENCE_PACKET!$A$6:$A$205,0))))</x:f>
      </x:c>
      <x:c r="O201" s="25" t="str">
        <x:f>IF(A201="","",IF(K201&lt;&gt;"VALID","BLOCKED",INDEX(EVIDENCE_PACKET!$H$6:$H$205,MATCH(F201,EVIDENCE_PACKET!$A$6:$A$205,0))))</x:f>
      </x:c>
      <x:c r="P201" s="25" t="str">
        <x:f>IF(A201="","",IF(K201&lt;&gt;"VALID","BLOCKED",INDEX(EVIDENCE_PACKET!$H$6:$H$205,MATCH(G201,EVIDENCE_PACKET!$A$6:$A$205,0))))</x:f>
      </x:c>
      <x:c r="Q201" s="25" t="str">
        <x:f>IF(A201="","",IF(K201&lt;&gt;"VALID","BLOCKED",INDEX(EVIDENCE_PACKET!$H$6:$H$205,MATCH(H201,EVIDENCE_PACKET!$A$6:$A$205,0))))</x:f>
      </x:c>
      <x:c r="R201" s="25" t="str">
        <x:f>IF(A201="","",IF(K201&lt;&gt;"VALID","BLOCKED",INDEX(EVIDENCE_PACKET!$H$6:$H$205,MATCH(I201,EVIDENCE_PACKET!$A$6:$A$205,0))))</x:f>
      </x:c>
      <x:c r="S201" s="25" t="str">
        <x:f>IF(A201="","",IF(K201&lt;&gt;"VALID","BLOCKED",IF(W201&lt;&gt;"SOFTWARE",W201,IF(L201&lt;&gt;"READY","UNRESOLVED",IF(X201="NO","EXCLUDE DIRECT",IF(X201="UNKNOWN","UNRESOLVED",IF(X201="ADJACENT","ADJACENT",IF(Y201="NO","EXCLUDE DIRECT",IF(Y201="UNKNOWN","UNRESOLVED",IF(Y201="MATCH","DIRECT COMPETITOR","CONDITIONAL DIRECT"))))))))))</x:f>
      </x:c>
      <x:c r="T201" s="25" t="str">
        <x:f>IF(A201="","",IF(OR(K201&lt;&gt;"VALID",S201="BLOCKED"),"BLOCKED",IF(AND(OR(S201="DIRECT COMPETITOR",S201="CONDITIONAL DIRECT"),COUNTIFS(CONFLICTS!$B$6:$B$205,A201,CONFLICTS!$H$6:$H$205,"YES",CONFLICTS!$I$6:$I$205,"OPEN",CONFLICTS!$R$6:$R$205,"VALID")&gt;0),"UNRESOLVED",IF(S201="UNRESOLVED","UNRESOLVED","READY"))))</x:f>
      </x:c>
      <x:c r="U201" s="25" t="str">
        <x:f>IF(A201="","",IF(S201="DIRECT COMPETITOR","Do not infer superiority, market share, win rate or customer outcomes.",IF(S201="CONDITIONAL DIRECT","Do not present replacement as like-for-like until partial/conflicting adoption dimensions are resolved.",IF(S201="ADJACENT","Do not promote feature/integration overlap into direct competition.",IF(S201="SUBSTITUTE / ALTERNATIVE","Do not force a service/internal route into a software-only matrix.",IF(S201="INTERMEDIARY / DISCOVERY","Do not infer product substitutability from visibility.","Do not promote authority/reference material into the commercial set."))))))</x:f>
      </x:c>
      <x:c r="V201" s="25" t="str">
        <x:f>IF(A201="","","Reopen when buyer, job, stage, implementation, security/procurement, switching, pricing/contract or sales evidence changes materially.")</x:f>
      </x:c>
      <x:c r="W201" s="25" t="str">
        <x:f>IF(A201="","",IF(C201="SOFTWARE PRODUCT","SOFTWARE",IF(C201="MARKETPLACE / INTERMEDIARY","INTERMEDIARY / DISCOVERY",IF(C201="AUTHORITY / STANDARD","AUTHORITY / REFERENCE","SUBSTITUTE / ALTERNATIVE"))))</x:f>
      </x:c>
      <x:c r="X201" s="25" t="str">
        <x:f>IF(A201="","",IF(OR(M201="NO",N201="NO",O201="NO"),"NO",IF(OR(M201="UNKNOWN",N201="UNKNOWN",O201="UNKNOWN"),"UNKNOWN",IF(AND(M201="MATCH",N201="MATCH",O201="MATCH"),"CORE MATCH","ADJACENT"))))</x:f>
      </x:c>
      <x:c r="Y201" s="25" t="str">
        <x:f>IF(A201="","",IF(OR(P201="NO",Q201="NO",R201="NO"),"NO",IF(OR(P201="UNKNOWN",Q201="UNKNOWN",R201="UNKNOWN"),"UNKNOWN",IF(AND(P201="MATCH",Q201="MATCH",R201="MATCH"),"MATCH","PARTIAL"))))</x:f>
      </x:c>
    </x:row>
    <x:row r="202">
      <x:c r="A202" s="21"/>
      <x:c r="B202" s="21"/>
      <x:c r="C202" s="21"/>
      <x:c r="D202" s="21"/>
      <x:c r="E202" s="21"/>
      <x:c r="F202" s="21"/>
      <x:c r="G202" s="21"/>
      <x:c r="H202" s="21"/>
      <x:c r="I202" s="21"/>
      <x:c r="J202" s="21"/>
      <x:c r="K202" s="25" t="str">
        <x:f>IF(A202="","",IF(COUNTIF($A$6:$A$205,A202)&gt;1,"INVALID - DUPLICATE ID",IF(AND(OR(EXACT(C202,"SOFTWARE PRODUCT"),EXACT(C202,"MARKETPLACE / INTERMEDIARY"),EXACT(C202,"CONSULTANCY / SERVICE"),EXACT(C202,"AUTHORITY / STANDARD"),EXACT(C202,"IN-HOUSE / DO NOTHING")),COUNTIFS(EVIDENCE_PACKET!$A$6:$A$205,D202,EVIDENCE_PACKET!$B$6:$B$205,A202,EVIDENCE_PACKET!$C$6:$C$205,"BUYER",EVIDENCE_PACKET!$Q$6:$Q$205,"VALID")=1,COUNTIFS(EVIDENCE_PACKET!$A$6:$A$205,E202,EVIDENCE_PACKET!$B$6:$B$205,A202,EVIDENCE_PACKET!$C$6:$C$205,"MATERIAL JOB",EVIDENCE_PACKET!$Q$6:$Q$205,"VALID")=1,COUNTIFS(EVIDENCE_PACKET!$A$6:$A$205,F202,EVIDENCE_PACKET!$B$6:$B$205,A202,EVIDENCE_PACKET!$C$6:$C$205,"BUYING STAGE",EVIDENCE_PACKET!$Q$6:$Q$205,"VALID")=1,COUNTIFS(EVIDENCE_PACKET!$A$6:$A$205,G202,EVIDENCE_PACKET!$B$6:$B$205,A202,EVIDENCE_PACKET!$C$6:$C$205,"IMPLEMENTATION",EVIDENCE_PACKET!$Q$6:$Q$205,"VALID")=1,COUNTIFS(EVIDENCE_PACKET!$A$6:$A$205,H202,EVIDENCE_PACKET!$B$6:$B$205,A202,EVIDENCE_PACKET!$C$6:$C$205,"SECURITY / PROCUREMENT",EVIDENCE_PACKET!$Q$6:$Q$205,"VALID")=1,COUNTIFS(EVIDENCE_PACKET!$A$6:$A$205,I202,EVIDENCE_PACKET!$B$6:$B$205,A202,EVIDENCE_PACKET!$C$6:$C$205,"SWITCHING / EXIT",EVIDENCE_PACKET!$Q$6:$Q$205,"VALID")=1,COUNTIF(D202:I202,D202)=1,COUNTIF(D202:I202,E202)=1,COUNTIF(D202:I202,F202)=1,COUNTIF(D202:I202,G202)=1,COUNTIF(D202:I202,H202)=1,COUNTIF(D202:I202,I202)=1,J202&lt;&gt;""),"VALID","INVALID - CONTROL / EVIDENCE")))</x:f>
      </x:c>
      <x:c r="L202" s="25" t="str">
        <x:f>IF(A202="","",IF(K202&lt;&gt;"VALID","BLOCKED",IF(AND(INDEX(EVIDENCE_PACKET!$F$6:$F$205,MATCH(D202,EVIDENCE_PACKET!$A$6:$A$205,0))="OBSERVED",INDEX(EVIDENCE_PACKET!$G$6:$G$205,MATCH(D202,EVIDENCE_PACKET!$A$6:$A$205,0))="CURRENT",INDEX(EVIDENCE_PACKET!$F$6:$F$205,MATCH(E202,EVIDENCE_PACKET!$A$6:$A$205,0))="OBSERVED",INDEX(EVIDENCE_PACKET!$G$6:$G$205,MATCH(E202,EVIDENCE_PACKET!$A$6:$A$205,0))="CURRENT",INDEX(EVIDENCE_PACKET!$F$6:$F$205,MATCH(F202,EVIDENCE_PACKET!$A$6:$A$205,0))="OBSERVED",INDEX(EVIDENCE_PACKET!$G$6:$G$205,MATCH(F202,EVIDENCE_PACKET!$A$6:$A$205,0))="CURRENT",INDEX(EVIDENCE_PACKET!$F$6:$F$205,MATCH(G202,EVIDENCE_PACKET!$A$6:$A$205,0))="OBSERVED",INDEX(EVIDENCE_PACKET!$G$6:$G$205,MATCH(G202,EVIDENCE_PACKET!$A$6:$A$205,0))="CURRENT",INDEX(EVIDENCE_PACKET!$F$6:$F$205,MATCH(H202,EVIDENCE_PACKET!$A$6:$A$205,0))="OBSERVED",INDEX(EVIDENCE_PACKET!$G$6:$G$205,MATCH(H202,EVIDENCE_PACKET!$A$6:$A$205,0))="CURRENT",INDEX(EVIDENCE_PACKET!$F$6:$F$205,MATCH(I202,EVIDENCE_PACKET!$A$6:$A$205,0))="OBSERVED",INDEX(EVIDENCE_PACKET!$G$6:$G$205,MATCH(I202,EVIDENCE_PACKET!$A$6:$A$205,0))="CURRENT"),"READY","UNRESOLVED")))</x:f>
      </x:c>
      <x:c r="M202" s="25" t="str">
        <x:f>IF(A202="","",IF(K202&lt;&gt;"VALID","BLOCKED",INDEX(EVIDENCE_PACKET!$H$6:$H$205,MATCH(D202,EVIDENCE_PACKET!$A$6:$A$205,0))))</x:f>
      </x:c>
      <x:c r="N202" s="25" t="str">
        <x:f>IF(A202="","",IF(K202&lt;&gt;"VALID","BLOCKED",INDEX(EVIDENCE_PACKET!$H$6:$H$205,MATCH(E202,EVIDENCE_PACKET!$A$6:$A$205,0))))</x:f>
      </x:c>
      <x:c r="O202" s="25" t="str">
        <x:f>IF(A202="","",IF(K202&lt;&gt;"VALID","BLOCKED",INDEX(EVIDENCE_PACKET!$H$6:$H$205,MATCH(F202,EVIDENCE_PACKET!$A$6:$A$205,0))))</x:f>
      </x:c>
      <x:c r="P202" s="25" t="str">
        <x:f>IF(A202="","",IF(K202&lt;&gt;"VALID","BLOCKED",INDEX(EVIDENCE_PACKET!$H$6:$H$205,MATCH(G202,EVIDENCE_PACKET!$A$6:$A$205,0))))</x:f>
      </x:c>
      <x:c r="Q202" s="25" t="str">
        <x:f>IF(A202="","",IF(K202&lt;&gt;"VALID","BLOCKED",INDEX(EVIDENCE_PACKET!$H$6:$H$205,MATCH(H202,EVIDENCE_PACKET!$A$6:$A$205,0))))</x:f>
      </x:c>
      <x:c r="R202" s="25" t="str">
        <x:f>IF(A202="","",IF(K202&lt;&gt;"VALID","BLOCKED",INDEX(EVIDENCE_PACKET!$H$6:$H$205,MATCH(I202,EVIDENCE_PACKET!$A$6:$A$205,0))))</x:f>
      </x:c>
      <x:c r="S202" s="25" t="str">
        <x:f>IF(A202="","",IF(K202&lt;&gt;"VALID","BLOCKED",IF(W202&lt;&gt;"SOFTWARE",W202,IF(L202&lt;&gt;"READY","UNRESOLVED",IF(X202="NO","EXCLUDE DIRECT",IF(X202="UNKNOWN","UNRESOLVED",IF(X202="ADJACENT","ADJACENT",IF(Y202="NO","EXCLUDE DIRECT",IF(Y202="UNKNOWN","UNRESOLVED",IF(Y202="MATCH","DIRECT COMPETITOR","CONDITIONAL DIRECT"))))))))))</x:f>
      </x:c>
      <x:c r="T202" s="25" t="str">
        <x:f>IF(A202="","",IF(OR(K202&lt;&gt;"VALID",S202="BLOCKED"),"BLOCKED",IF(AND(OR(S202="DIRECT COMPETITOR",S202="CONDITIONAL DIRECT"),COUNTIFS(CONFLICTS!$B$6:$B$205,A202,CONFLICTS!$H$6:$H$205,"YES",CONFLICTS!$I$6:$I$205,"OPEN",CONFLICTS!$R$6:$R$205,"VALID")&gt;0),"UNRESOLVED",IF(S202="UNRESOLVED","UNRESOLVED","READY"))))</x:f>
      </x:c>
      <x:c r="U202" s="25" t="str">
        <x:f>IF(A202="","",IF(S202="DIRECT COMPETITOR","Do not infer superiority, market share, win rate or customer outcomes.",IF(S202="CONDITIONAL DIRECT","Do not present replacement as like-for-like until partial/conflicting adoption dimensions are resolved.",IF(S202="ADJACENT","Do not promote feature/integration overlap into direct competition.",IF(S202="SUBSTITUTE / ALTERNATIVE","Do not force a service/internal route into a software-only matrix.",IF(S202="INTERMEDIARY / DISCOVERY","Do not infer product substitutability from visibility.","Do not promote authority/reference material into the commercial set."))))))</x:f>
      </x:c>
      <x:c r="V202" s="25" t="str">
        <x:f>IF(A202="","","Reopen when buyer, job, stage, implementation, security/procurement, switching, pricing/contract or sales evidence changes materially.")</x:f>
      </x:c>
      <x:c r="W202" s="25" t="str">
        <x:f>IF(A202="","",IF(C202="SOFTWARE PRODUCT","SOFTWARE",IF(C202="MARKETPLACE / INTERMEDIARY","INTERMEDIARY / DISCOVERY",IF(C202="AUTHORITY / STANDARD","AUTHORITY / REFERENCE","SUBSTITUTE / ALTERNATIVE"))))</x:f>
      </x:c>
      <x:c r="X202" s="25" t="str">
        <x:f>IF(A202="","",IF(OR(M202="NO",N202="NO",O202="NO"),"NO",IF(OR(M202="UNKNOWN",N202="UNKNOWN",O202="UNKNOWN"),"UNKNOWN",IF(AND(M202="MATCH",N202="MATCH",O202="MATCH"),"CORE MATCH","ADJACENT"))))</x:f>
      </x:c>
      <x:c r="Y202" s="25" t="str">
        <x:f>IF(A202="","",IF(OR(P202="NO",Q202="NO",R202="NO"),"NO",IF(OR(P202="UNKNOWN",Q202="UNKNOWN",R202="UNKNOWN"),"UNKNOWN",IF(AND(P202="MATCH",Q202="MATCH",R202="MATCH"),"MATCH","PARTIAL"))))</x:f>
      </x:c>
    </x:row>
    <x:row r="203">
      <x:c r="A203" s="21"/>
      <x:c r="B203" s="21"/>
      <x:c r="C203" s="21"/>
      <x:c r="D203" s="21"/>
      <x:c r="E203" s="21"/>
      <x:c r="F203" s="21"/>
      <x:c r="G203" s="21"/>
      <x:c r="H203" s="21"/>
      <x:c r="I203" s="21"/>
      <x:c r="J203" s="21"/>
      <x:c r="K203" s="25" t="str">
        <x:f>IF(A203="","",IF(COUNTIF($A$6:$A$205,A203)&gt;1,"INVALID - DUPLICATE ID",IF(AND(OR(EXACT(C203,"SOFTWARE PRODUCT"),EXACT(C203,"MARKETPLACE / INTERMEDIARY"),EXACT(C203,"CONSULTANCY / SERVICE"),EXACT(C203,"AUTHORITY / STANDARD"),EXACT(C203,"IN-HOUSE / DO NOTHING")),COUNTIFS(EVIDENCE_PACKET!$A$6:$A$205,D203,EVIDENCE_PACKET!$B$6:$B$205,A203,EVIDENCE_PACKET!$C$6:$C$205,"BUYER",EVIDENCE_PACKET!$Q$6:$Q$205,"VALID")=1,COUNTIFS(EVIDENCE_PACKET!$A$6:$A$205,E203,EVIDENCE_PACKET!$B$6:$B$205,A203,EVIDENCE_PACKET!$C$6:$C$205,"MATERIAL JOB",EVIDENCE_PACKET!$Q$6:$Q$205,"VALID")=1,COUNTIFS(EVIDENCE_PACKET!$A$6:$A$205,F203,EVIDENCE_PACKET!$B$6:$B$205,A203,EVIDENCE_PACKET!$C$6:$C$205,"BUYING STAGE",EVIDENCE_PACKET!$Q$6:$Q$205,"VALID")=1,COUNTIFS(EVIDENCE_PACKET!$A$6:$A$205,G203,EVIDENCE_PACKET!$B$6:$B$205,A203,EVIDENCE_PACKET!$C$6:$C$205,"IMPLEMENTATION",EVIDENCE_PACKET!$Q$6:$Q$205,"VALID")=1,COUNTIFS(EVIDENCE_PACKET!$A$6:$A$205,H203,EVIDENCE_PACKET!$B$6:$B$205,A203,EVIDENCE_PACKET!$C$6:$C$205,"SECURITY / PROCUREMENT",EVIDENCE_PACKET!$Q$6:$Q$205,"VALID")=1,COUNTIFS(EVIDENCE_PACKET!$A$6:$A$205,I203,EVIDENCE_PACKET!$B$6:$B$205,A203,EVIDENCE_PACKET!$C$6:$C$205,"SWITCHING / EXIT",EVIDENCE_PACKET!$Q$6:$Q$205,"VALID")=1,COUNTIF(D203:I203,D203)=1,COUNTIF(D203:I203,E203)=1,COUNTIF(D203:I203,F203)=1,COUNTIF(D203:I203,G203)=1,COUNTIF(D203:I203,H203)=1,COUNTIF(D203:I203,I203)=1,J203&lt;&gt;""),"VALID","INVALID - CONTROL / EVIDENCE")))</x:f>
      </x:c>
      <x:c r="L203" s="25" t="str">
        <x:f>IF(A203="","",IF(K203&lt;&gt;"VALID","BLOCKED",IF(AND(INDEX(EVIDENCE_PACKET!$F$6:$F$205,MATCH(D203,EVIDENCE_PACKET!$A$6:$A$205,0))="OBSERVED",INDEX(EVIDENCE_PACKET!$G$6:$G$205,MATCH(D203,EVIDENCE_PACKET!$A$6:$A$205,0))="CURRENT",INDEX(EVIDENCE_PACKET!$F$6:$F$205,MATCH(E203,EVIDENCE_PACKET!$A$6:$A$205,0))="OBSERVED",INDEX(EVIDENCE_PACKET!$G$6:$G$205,MATCH(E203,EVIDENCE_PACKET!$A$6:$A$205,0))="CURRENT",INDEX(EVIDENCE_PACKET!$F$6:$F$205,MATCH(F203,EVIDENCE_PACKET!$A$6:$A$205,0))="OBSERVED",INDEX(EVIDENCE_PACKET!$G$6:$G$205,MATCH(F203,EVIDENCE_PACKET!$A$6:$A$205,0))="CURRENT",INDEX(EVIDENCE_PACKET!$F$6:$F$205,MATCH(G203,EVIDENCE_PACKET!$A$6:$A$205,0))="OBSERVED",INDEX(EVIDENCE_PACKET!$G$6:$G$205,MATCH(G203,EVIDENCE_PACKET!$A$6:$A$205,0))="CURRENT",INDEX(EVIDENCE_PACKET!$F$6:$F$205,MATCH(H203,EVIDENCE_PACKET!$A$6:$A$205,0))="OBSERVED",INDEX(EVIDENCE_PACKET!$G$6:$G$205,MATCH(H203,EVIDENCE_PACKET!$A$6:$A$205,0))="CURRENT",INDEX(EVIDENCE_PACKET!$F$6:$F$205,MATCH(I203,EVIDENCE_PACKET!$A$6:$A$205,0))="OBSERVED",INDEX(EVIDENCE_PACKET!$G$6:$G$205,MATCH(I203,EVIDENCE_PACKET!$A$6:$A$205,0))="CURRENT"),"READY","UNRESOLVED")))</x:f>
      </x:c>
      <x:c r="M203" s="25" t="str">
        <x:f>IF(A203="","",IF(K203&lt;&gt;"VALID","BLOCKED",INDEX(EVIDENCE_PACKET!$H$6:$H$205,MATCH(D203,EVIDENCE_PACKET!$A$6:$A$205,0))))</x:f>
      </x:c>
      <x:c r="N203" s="25" t="str">
        <x:f>IF(A203="","",IF(K203&lt;&gt;"VALID","BLOCKED",INDEX(EVIDENCE_PACKET!$H$6:$H$205,MATCH(E203,EVIDENCE_PACKET!$A$6:$A$205,0))))</x:f>
      </x:c>
      <x:c r="O203" s="25" t="str">
        <x:f>IF(A203="","",IF(K203&lt;&gt;"VALID","BLOCKED",INDEX(EVIDENCE_PACKET!$H$6:$H$205,MATCH(F203,EVIDENCE_PACKET!$A$6:$A$205,0))))</x:f>
      </x:c>
      <x:c r="P203" s="25" t="str">
        <x:f>IF(A203="","",IF(K203&lt;&gt;"VALID","BLOCKED",INDEX(EVIDENCE_PACKET!$H$6:$H$205,MATCH(G203,EVIDENCE_PACKET!$A$6:$A$205,0))))</x:f>
      </x:c>
      <x:c r="Q203" s="25" t="str">
        <x:f>IF(A203="","",IF(K203&lt;&gt;"VALID","BLOCKED",INDEX(EVIDENCE_PACKET!$H$6:$H$205,MATCH(H203,EVIDENCE_PACKET!$A$6:$A$205,0))))</x:f>
      </x:c>
      <x:c r="R203" s="25" t="str">
        <x:f>IF(A203="","",IF(K203&lt;&gt;"VALID","BLOCKED",INDEX(EVIDENCE_PACKET!$H$6:$H$205,MATCH(I203,EVIDENCE_PACKET!$A$6:$A$205,0))))</x:f>
      </x:c>
      <x:c r="S203" s="25" t="str">
        <x:f>IF(A203="","",IF(K203&lt;&gt;"VALID","BLOCKED",IF(W203&lt;&gt;"SOFTWARE",W203,IF(L203&lt;&gt;"READY","UNRESOLVED",IF(X203="NO","EXCLUDE DIRECT",IF(X203="UNKNOWN","UNRESOLVED",IF(X203="ADJACENT","ADJACENT",IF(Y203="NO","EXCLUDE DIRECT",IF(Y203="UNKNOWN","UNRESOLVED",IF(Y203="MATCH","DIRECT COMPETITOR","CONDITIONAL DIRECT"))))))))))</x:f>
      </x:c>
      <x:c r="T203" s="25" t="str">
        <x:f>IF(A203="","",IF(OR(K203&lt;&gt;"VALID",S203="BLOCKED"),"BLOCKED",IF(AND(OR(S203="DIRECT COMPETITOR",S203="CONDITIONAL DIRECT"),COUNTIFS(CONFLICTS!$B$6:$B$205,A203,CONFLICTS!$H$6:$H$205,"YES",CONFLICTS!$I$6:$I$205,"OPEN",CONFLICTS!$R$6:$R$205,"VALID")&gt;0),"UNRESOLVED",IF(S203="UNRESOLVED","UNRESOLVED","READY"))))</x:f>
      </x:c>
      <x:c r="U203" s="25" t="str">
        <x:f>IF(A203="","",IF(S203="DIRECT COMPETITOR","Do not infer superiority, market share, win rate or customer outcomes.",IF(S203="CONDITIONAL DIRECT","Do not present replacement as like-for-like until partial/conflicting adoption dimensions are resolved.",IF(S203="ADJACENT","Do not promote feature/integration overlap into direct competition.",IF(S203="SUBSTITUTE / ALTERNATIVE","Do not force a service/internal route into a software-only matrix.",IF(S203="INTERMEDIARY / DISCOVERY","Do not infer product substitutability from visibility.","Do not promote authority/reference material into the commercial set."))))))</x:f>
      </x:c>
      <x:c r="V203" s="25" t="str">
        <x:f>IF(A203="","","Reopen when buyer, job, stage, implementation, security/procurement, switching, pricing/contract or sales evidence changes materially.")</x:f>
      </x:c>
      <x:c r="W203" s="25" t="str">
        <x:f>IF(A203="","",IF(C203="SOFTWARE PRODUCT","SOFTWARE",IF(C203="MARKETPLACE / INTERMEDIARY","INTERMEDIARY / DISCOVERY",IF(C203="AUTHORITY / STANDARD","AUTHORITY / REFERENCE","SUBSTITUTE / ALTERNATIVE"))))</x:f>
      </x:c>
      <x:c r="X203" s="25" t="str">
        <x:f>IF(A203="","",IF(OR(M203="NO",N203="NO",O203="NO"),"NO",IF(OR(M203="UNKNOWN",N203="UNKNOWN",O203="UNKNOWN"),"UNKNOWN",IF(AND(M203="MATCH",N203="MATCH",O203="MATCH"),"CORE MATCH","ADJACENT"))))</x:f>
      </x:c>
      <x:c r="Y203" s="25" t="str">
        <x:f>IF(A203="","",IF(OR(P203="NO",Q203="NO",R203="NO"),"NO",IF(OR(P203="UNKNOWN",Q203="UNKNOWN",R203="UNKNOWN"),"UNKNOWN",IF(AND(P203="MATCH",Q203="MATCH",R203="MATCH"),"MATCH","PARTIAL"))))</x:f>
      </x:c>
    </x:row>
    <x:row r="204">
      <x:c r="A204" s="21"/>
      <x:c r="B204" s="21"/>
      <x:c r="C204" s="21"/>
      <x:c r="D204" s="21"/>
      <x:c r="E204" s="21"/>
      <x:c r="F204" s="21"/>
      <x:c r="G204" s="21"/>
      <x:c r="H204" s="21"/>
      <x:c r="I204" s="21"/>
      <x:c r="J204" s="21"/>
      <x:c r="K204" s="25" t="str">
        <x:f>IF(A204="","",IF(COUNTIF($A$6:$A$205,A204)&gt;1,"INVALID - DUPLICATE ID",IF(AND(OR(EXACT(C204,"SOFTWARE PRODUCT"),EXACT(C204,"MARKETPLACE / INTERMEDIARY"),EXACT(C204,"CONSULTANCY / SERVICE"),EXACT(C204,"AUTHORITY / STANDARD"),EXACT(C204,"IN-HOUSE / DO NOTHING")),COUNTIFS(EVIDENCE_PACKET!$A$6:$A$205,D204,EVIDENCE_PACKET!$B$6:$B$205,A204,EVIDENCE_PACKET!$C$6:$C$205,"BUYER",EVIDENCE_PACKET!$Q$6:$Q$205,"VALID")=1,COUNTIFS(EVIDENCE_PACKET!$A$6:$A$205,E204,EVIDENCE_PACKET!$B$6:$B$205,A204,EVIDENCE_PACKET!$C$6:$C$205,"MATERIAL JOB",EVIDENCE_PACKET!$Q$6:$Q$205,"VALID")=1,COUNTIFS(EVIDENCE_PACKET!$A$6:$A$205,F204,EVIDENCE_PACKET!$B$6:$B$205,A204,EVIDENCE_PACKET!$C$6:$C$205,"BUYING STAGE",EVIDENCE_PACKET!$Q$6:$Q$205,"VALID")=1,COUNTIFS(EVIDENCE_PACKET!$A$6:$A$205,G204,EVIDENCE_PACKET!$B$6:$B$205,A204,EVIDENCE_PACKET!$C$6:$C$205,"IMPLEMENTATION",EVIDENCE_PACKET!$Q$6:$Q$205,"VALID")=1,COUNTIFS(EVIDENCE_PACKET!$A$6:$A$205,H204,EVIDENCE_PACKET!$B$6:$B$205,A204,EVIDENCE_PACKET!$C$6:$C$205,"SECURITY / PROCUREMENT",EVIDENCE_PACKET!$Q$6:$Q$205,"VALID")=1,COUNTIFS(EVIDENCE_PACKET!$A$6:$A$205,I204,EVIDENCE_PACKET!$B$6:$B$205,A204,EVIDENCE_PACKET!$C$6:$C$205,"SWITCHING / EXIT",EVIDENCE_PACKET!$Q$6:$Q$205,"VALID")=1,COUNTIF(D204:I204,D204)=1,COUNTIF(D204:I204,E204)=1,COUNTIF(D204:I204,F204)=1,COUNTIF(D204:I204,G204)=1,COUNTIF(D204:I204,H204)=1,COUNTIF(D204:I204,I204)=1,J204&lt;&gt;""),"VALID","INVALID - CONTROL / EVIDENCE")))</x:f>
      </x:c>
      <x:c r="L204" s="25" t="str">
        <x:f>IF(A204="","",IF(K204&lt;&gt;"VALID","BLOCKED",IF(AND(INDEX(EVIDENCE_PACKET!$F$6:$F$205,MATCH(D204,EVIDENCE_PACKET!$A$6:$A$205,0))="OBSERVED",INDEX(EVIDENCE_PACKET!$G$6:$G$205,MATCH(D204,EVIDENCE_PACKET!$A$6:$A$205,0))="CURRENT",INDEX(EVIDENCE_PACKET!$F$6:$F$205,MATCH(E204,EVIDENCE_PACKET!$A$6:$A$205,0))="OBSERVED",INDEX(EVIDENCE_PACKET!$G$6:$G$205,MATCH(E204,EVIDENCE_PACKET!$A$6:$A$205,0))="CURRENT",INDEX(EVIDENCE_PACKET!$F$6:$F$205,MATCH(F204,EVIDENCE_PACKET!$A$6:$A$205,0))="OBSERVED",INDEX(EVIDENCE_PACKET!$G$6:$G$205,MATCH(F204,EVIDENCE_PACKET!$A$6:$A$205,0))="CURRENT",INDEX(EVIDENCE_PACKET!$F$6:$F$205,MATCH(G204,EVIDENCE_PACKET!$A$6:$A$205,0))="OBSERVED",INDEX(EVIDENCE_PACKET!$G$6:$G$205,MATCH(G204,EVIDENCE_PACKET!$A$6:$A$205,0))="CURRENT",INDEX(EVIDENCE_PACKET!$F$6:$F$205,MATCH(H204,EVIDENCE_PACKET!$A$6:$A$205,0))="OBSERVED",INDEX(EVIDENCE_PACKET!$G$6:$G$205,MATCH(H204,EVIDENCE_PACKET!$A$6:$A$205,0))="CURRENT",INDEX(EVIDENCE_PACKET!$F$6:$F$205,MATCH(I204,EVIDENCE_PACKET!$A$6:$A$205,0))="OBSERVED",INDEX(EVIDENCE_PACKET!$G$6:$G$205,MATCH(I204,EVIDENCE_PACKET!$A$6:$A$205,0))="CURRENT"),"READY","UNRESOLVED")))</x:f>
      </x:c>
      <x:c r="M204" s="25" t="str">
        <x:f>IF(A204="","",IF(K204&lt;&gt;"VALID","BLOCKED",INDEX(EVIDENCE_PACKET!$H$6:$H$205,MATCH(D204,EVIDENCE_PACKET!$A$6:$A$205,0))))</x:f>
      </x:c>
      <x:c r="N204" s="25" t="str">
        <x:f>IF(A204="","",IF(K204&lt;&gt;"VALID","BLOCKED",INDEX(EVIDENCE_PACKET!$H$6:$H$205,MATCH(E204,EVIDENCE_PACKET!$A$6:$A$205,0))))</x:f>
      </x:c>
      <x:c r="O204" s="25" t="str">
        <x:f>IF(A204="","",IF(K204&lt;&gt;"VALID","BLOCKED",INDEX(EVIDENCE_PACKET!$H$6:$H$205,MATCH(F204,EVIDENCE_PACKET!$A$6:$A$205,0))))</x:f>
      </x:c>
      <x:c r="P204" s="25" t="str">
        <x:f>IF(A204="","",IF(K204&lt;&gt;"VALID","BLOCKED",INDEX(EVIDENCE_PACKET!$H$6:$H$205,MATCH(G204,EVIDENCE_PACKET!$A$6:$A$205,0))))</x:f>
      </x:c>
      <x:c r="Q204" s="25" t="str">
        <x:f>IF(A204="","",IF(K204&lt;&gt;"VALID","BLOCKED",INDEX(EVIDENCE_PACKET!$H$6:$H$205,MATCH(H204,EVIDENCE_PACKET!$A$6:$A$205,0))))</x:f>
      </x:c>
      <x:c r="R204" s="25" t="str">
        <x:f>IF(A204="","",IF(K204&lt;&gt;"VALID","BLOCKED",INDEX(EVIDENCE_PACKET!$H$6:$H$205,MATCH(I204,EVIDENCE_PACKET!$A$6:$A$205,0))))</x:f>
      </x:c>
      <x:c r="S204" s="25" t="str">
        <x:f>IF(A204="","",IF(K204&lt;&gt;"VALID","BLOCKED",IF(W204&lt;&gt;"SOFTWARE",W204,IF(L204&lt;&gt;"READY","UNRESOLVED",IF(X204="NO","EXCLUDE DIRECT",IF(X204="UNKNOWN","UNRESOLVED",IF(X204="ADJACENT","ADJACENT",IF(Y204="NO","EXCLUDE DIRECT",IF(Y204="UNKNOWN","UNRESOLVED",IF(Y204="MATCH","DIRECT COMPETITOR","CONDITIONAL DIRECT"))))))))))</x:f>
      </x:c>
      <x:c r="T204" s="25" t="str">
        <x:f>IF(A204="","",IF(OR(K204&lt;&gt;"VALID",S204="BLOCKED"),"BLOCKED",IF(AND(OR(S204="DIRECT COMPETITOR",S204="CONDITIONAL DIRECT"),COUNTIFS(CONFLICTS!$B$6:$B$205,A204,CONFLICTS!$H$6:$H$205,"YES",CONFLICTS!$I$6:$I$205,"OPEN",CONFLICTS!$R$6:$R$205,"VALID")&gt;0),"UNRESOLVED",IF(S204="UNRESOLVED","UNRESOLVED","READY"))))</x:f>
      </x:c>
      <x:c r="U204" s="25" t="str">
        <x:f>IF(A204="","",IF(S204="DIRECT COMPETITOR","Do not infer superiority, market share, win rate or customer outcomes.",IF(S204="CONDITIONAL DIRECT","Do not present replacement as like-for-like until partial/conflicting adoption dimensions are resolved.",IF(S204="ADJACENT","Do not promote feature/integration overlap into direct competition.",IF(S204="SUBSTITUTE / ALTERNATIVE","Do not force a service/internal route into a software-only matrix.",IF(S204="INTERMEDIARY / DISCOVERY","Do not infer product substitutability from visibility.","Do not promote authority/reference material into the commercial set."))))))</x:f>
      </x:c>
      <x:c r="V204" s="25" t="str">
        <x:f>IF(A204="","","Reopen when buyer, job, stage, implementation, security/procurement, switching, pricing/contract or sales evidence changes materially.")</x:f>
      </x:c>
      <x:c r="W204" s="25" t="str">
        <x:f>IF(A204="","",IF(C204="SOFTWARE PRODUCT","SOFTWARE",IF(C204="MARKETPLACE / INTERMEDIARY","INTERMEDIARY / DISCOVERY",IF(C204="AUTHORITY / STANDARD","AUTHORITY / REFERENCE","SUBSTITUTE / ALTERNATIVE"))))</x:f>
      </x:c>
      <x:c r="X204" s="25" t="str">
        <x:f>IF(A204="","",IF(OR(M204="NO",N204="NO",O204="NO"),"NO",IF(OR(M204="UNKNOWN",N204="UNKNOWN",O204="UNKNOWN"),"UNKNOWN",IF(AND(M204="MATCH",N204="MATCH",O204="MATCH"),"CORE MATCH","ADJACENT"))))</x:f>
      </x:c>
      <x:c r="Y204" s="25" t="str">
        <x:f>IF(A204="","",IF(OR(P204="NO",Q204="NO",R204="NO"),"NO",IF(OR(P204="UNKNOWN",Q204="UNKNOWN",R204="UNKNOWN"),"UNKNOWN",IF(AND(P204="MATCH",Q204="MATCH",R204="MATCH"),"MATCH","PARTIAL"))))</x:f>
      </x:c>
    </x:row>
    <x:row r="205">
      <x:c r="A205" s="21"/>
      <x:c r="B205" s="21"/>
      <x:c r="C205" s="21"/>
      <x:c r="D205" s="21"/>
      <x:c r="E205" s="21"/>
      <x:c r="F205" s="21"/>
      <x:c r="G205" s="21"/>
      <x:c r="H205" s="21"/>
      <x:c r="I205" s="21"/>
      <x:c r="J205" s="21"/>
      <x:c r="K205" s="25" t="str">
        <x:f>IF(A205="","",IF(COUNTIF($A$6:$A$205,A205)&gt;1,"INVALID - DUPLICATE ID",IF(AND(OR(EXACT(C205,"SOFTWARE PRODUCT"),EXACT(C205,"MARKETPLACE / INTERMEDIARY"),EXACT(C205,"CONSULTANCY / SERVICE"),EXACT(C205,"AUTHORITY / STANDARD"),EXACT(C205,"IN-HOUSE / DO NOTHING")),COUNTIFS(EVIDENCE_PACKET!$A$6:$A$205,D205,EVIDENCE_PACKET!$B$6:$B$205,A205,EVIDENCE_PACKET!$C$6:$C$205,"BUYER",EVIDENCE_PACKET!$Q$6:$Q$205,"VALID")=1,COUNTIFS(EVIDENCE_PACKET!$A$6:$A$205,E205,EVIDENCE_PACKET!$B$6:$B$205,A205,EVIDENCE_PACKET!$C$6:$C$205,"MATERIAL JOB",EVIDENCE_PACKET!$Q$6:$Q$205,"VALID")=1,COUNTIFS(EVIDENCE_PACKET!$A$6:$A$205,F205,EVIDENCE_PACKET!$B$6:$B$205,A205,EVIDENCE_PACKET!$C$6:$C$205,"BUYING STAGE",EVIDENCE_PACKET!$Q$6:$Q$205,"VALID")=1,COUNTIFS(EVIDENCE_PACKET!$A$6:$A$205,G205,EVIDENCE_PACKET!$B$6:$B$205,A205,EVIDENCE_PACKET!$C$6:$C$205,"IMPLEMENTATION",EVIDENCE_PACKET!$Q$6:$Q$205,"VALID")=1,COUNTIFS(EVIDENCE_PACKET!$A$6:$A$205,H205,EVIDENCE_PACKET!$B$6:$B$205,A205,EVIDENCE_PACKET!$C$6:$C$205,"SECURITY / PROCUREMENT",EVIDENCE_PACKET!$Q$6:$Q$205,"VALID")=1,COUNTIFS(EVIDENCE_PACKET!$A$6:$A$205,I205,EVIDENCE_PACKET!$B$6:$B$205,A205,EVIDENCE_PACKET!$C$6:$C$205,"SWITCHING / EXIT",EVIDENCE_PACKET!$Q$6:$Q$205,"VALID")=1,COUNTIF(D205:I205,D205)=1,COUNTIF(D205:I205,E205)=1,COUNTIF(D205:I205,F205)=1,COUNTIF(D205:I205,G205)=1,COUNTIF(D205:I205,H205)=1,COUNTIF(D205:I205,I205)=1,J205&lt;&gt;""),"VALID","INVALID - CONTROL / EVIDENCE")))</x:f>
      </x:c>
      <x:c r="L205" s="25" t="str">
        <x:f>IF(A205="","",IF(K205&lt;&gt;"VALID","BLOCKED",IF(AND(INDEX(EVIDENCE_PACKET!$F$6:$F$205,MATCH(D205,EVIDENCE_PACKET!$A$6:$A$205,0))="OBSERVED",INDEX(EVIDENCE_PACKET!$G$6:$G$205,MATCH(D205,EVIDENCE_PACKET!$A$6:$A$205,0))="CURRENT",INDEX(EVIDENCE_PACKET!$F$6:$F$205,MATCH(E205,EVIDENCE_PACKET!$A$6:$A$205,0))="OBSERVED",INDEX(EVIDENCE_PACKET!$G$6:$G$205,MATCH(E205,EVIDENCE_PACKET!$A$6:$A$205,0))="CURRENT",INDEX(EVIDENCE_PACKET!$F$6:$F$205,MATCH(F205,EVIDENCE_PACKET!$A$6:$A$205,0))="OBSERVED",INDEX(EVIDENCE_PACKET!$G$6:$G$205,MATCH(F205,EVIDENCE_PACKET!$A$6:$A$205,0))="CURRENT",INDEX(EVIDENCE_PACKET!$F$6:$F$205,MATCH(G205,EVIDENCE_PACKET!$A$6:$A$205,0))="OBSERVED",INDEX(EVIDENCE_PACKET!$G$6:$G$205,MATCH(G205,EVIDENCE_PACKET!$A$6:$A$205,0))="CURRENT",INDEX(EVIDENCE_PACKET!$F$6:$F$205,MATCH(H205,EVIDENCE_PACKET!$A$6:$A$205,0))="OBSERVED",INDEX(EVIDENCE_PACKET!$G$6:$G$205,MATCH(H205,EVIDENCE_PACKET!$A$6:$A$205,0))="CURRENT",INDEX(EVIDENCE_PACKET!$F$6:$F$205,MATCH(I205,EVIDENCE_PACKET!$A$6:$A$205,0))="OBSERVED",INDEX(EVIDENCE_PACKET!$G$6:$G$205,MATCH(I205,EVIDENCE_PACKET!$A$6:$A$205,0))="CURRENT"),"READY","UNRESOLVED")))</x:f>
      </x:c>
      <x:c r="M205" s="25" t="str">
        <x:f>IF(A205="","",IF(K205&lt;&gt;"VALID","BLOCKED",INDEX(EVIDENCE_PACKET!$H$6:$H$205,MATCH(D205,EVIDENCE_PACKET!$A$6:$A$205,0))))</x:f>
      </x:c>
      <x:c r="N205" s="25" t="str">
        <x:f>IF(A205="","",IF(K205&lt;&gt;"VALID","BLOCKED",INDEX(EVIDENCE_PACKET!$H$6:$H$205,MATCH(E205,EVIDENCE_PACKET!$A$6:$A$205,0))))</x:f>
      </x:c>
      <x:c r="O205" s="25" t="str">
        <x:f>IF(A205="","",IF(K205&lt;&gt;"VALID","BLOCKED",INDEX(EVIDENCE_PACKET!$H$6:$H$205,MATCH(F205,EVIDENCE_PACKET!$A$6:$A$205,0))))</x:f>
      </x:c>
      <x:c r="P205" s="25" t="str">
        <x:f>IF(A205="","",IF(K205&lt;&gt;"VALID","BLOCKED",INDEX(EVIDENCE_PACKET!$H$6:$H$205,MATCH(G205,EVIDENCE_PACKET!$A$6:$A$205,0))))</x:f>
      </x:c>
      <x:c r="Q205" s="25" t="str">
        <x:f>IF(A205="","",IF(K205&lt;&gt;"VALID","BLOCKED",INDEX(EVIDENCE_PACKET!$H$6:$H$205,MATCH(H205,EVIDENCE_PACKET!$A$6:$A$205,0))))</x:f>
      </x:c>
      <x:c r="R205" s="25" t="str">
        <x:f>IF(A205="","",IF(K205&lt;&gt;"VALID","BLOCKED",INDEX(EVIDENCE_PACKET!$H$6:$H$205,MATCH(I205,EVIDENCE_PACKET!$A$6:$A$205,0))))</x:f>
      </x:c>
      <x:c r="S205" s="25" t="str">
        <x:f>IF(A205="","",IF(K205&lt;&gt;"VALID","BLOCKED",IF(W205&lt;&gt;"SOFTWARE",W205,IF(L205&lt;&gt;"READY","UNRESOLVED",IF(X205="NO","EXCLUDE DIRECT",IF(X205="UNKNOWN","UNRESOLVED",IF(X205="ADJACENT","ADJACENT",IF(Y205="NO","EXCLUDE DIRECT",IF(Y205="UNKNOWN","UNRESOLVED",IF(Y205="MATCH","DIRECT COMPETITOR","CONDITIONAL DIRECT"))))))))))</x:f>
      </x:c>
      <x:c r="T205" s="25" t="str">
        <x:f>IF(A205="","",IF(OR(K205&lt;&gt;"VALID",S205="BLOCKED"),"BLOCKED",IF(AND(OR(S205="DIRECT COMPETITOR",S205="CONDITIONAL DIRECT"),COUNTIFS(CONFLICTS!$B$6:$B$205,A205,CONFLICTS!$H$6:$H$205,"YES",CONFLICTS!$I$6:$I$205,"OPEN",CONFLICTS!$R$6:$R$205,"VALID")&gt;0),"UNRESOLVED",IF(S205="UNRESOLVED","UNRESOLVED","READY"))))</x:f>
      </x:c>
      <x:c r="U205" s="25" t="str">
        <x:f>IF(A205="","",IF(S205="DIRECT COMPETITOR","Do not infer superiority, market share, win rate or customer outcomes.",IF(S205="CONDITIONAL DIRECT","Do not present replacement as like-for-like until partial/conflicting adoption dimensions are resolved.",IF(S205="ADJACENT","Do not promote feature/integration overlap into direct competition.",IF(S205="SUBSTITUTE / ALTERNATIVE","Do not force a service/internal route into a software-only matrix.",IF(S205="INTERMEDIARY / DISCOVERY","Do not infer product substitutability from visibility.","Do not promote authority/reference material into the commercial set."))))))</x:f>
      </x:c>
      <x:c r="V205" s="25" t="str">
        <x:f>IF(A205="","","Reopen when buyer, job, stage, implementation, security/procurement, switching, pricing/contract or sales evidence changes materially.")</x:f>
      </x:c>
      <x:c r="W205" s="25" t="str">
        <x:f>IF(A205="","",IF(C205="SOFTWARE PRODUCT","SOFTWARE",IF(C205="MARKETPLACE / INTERMEDIARY","INTERMEDIARY / DISCOVERY",IF(C205="AUTHORITY / STANDARD","AUTHORITY / REFERENCE","SUBSTITUTE / ALTERNATIVE"))))</x:f>
      </x:c>
      <x:c r="X205" s="25" t="str">
        <x:f>IF(A205="","",IF(OR(M205="NO",N205="NO",O205="NO"),"NO",IF(OR(M205="UNKNOWN",N205="UNKNOWN",O205="UNKNOWN"),"UNKNOWN",IF(AND(M205="MATCH",N205="MATCH",O205="MATCH"),"CORE MATCH","ADJACENT"))))</x:f>
      </x:c>
      <x:c r="Y205" s="25" t="str">
        <x:f>IF(A205="","",IF(OR(P205="NO",Q205="NO",R205="NO"),"NO",IF(OR(P205="UNKNOWN",Q205="UNKNOWN",R205="UNKNOWN"),"UNKNOWN",IF(AND(P205="MATCH",Q205="MATCH",R205="MATCH"),"MATCH","PARTIAL"))))</x:f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4" hidden="0" customWidth="1"/>
    <x:col min="4" max="4" width="46" hidden="0" customWidth="1"/>
    <x:col min="5" max="5" width="16" hidden="0" customWidth="1"/>
    <x:col min="6" max="6" width="46" hidden="0" customWidth="1"/>
    <x:col min="7" max="7" width="16" hidden="0" customWidth="1"/>
    <x:col min="8" max="8" width="12" hidden="0" customWidth="1"/>
    <x:col min="9" max="9" width="22" hidden="0" customWidth="1"/>
    <x:col min="10" max="10" width="22" hidden="0" customWidth="1"/>
    <x:col min="18" max="18" width="26" hidden="0" customWidth="1"/>
  </x:cols>
  <x:sheetData>
    <x:row r="1">
      <x:c r="A1" s="4" t="str">
        <x:v>Conflict ID</x:v>
      </x:c>
      <x:c r="B1" s="4" t="str">
        <x:v>Candidate ID</x:v>
      </x:c>
      <x:c r="C1" s="4" t="str">
        <x:v>Conflict type</x:v>
      </x:c>
      <x:c r="D1" s="4" t="str">
        <x:v>Statement A</x:v>
      </x:c>
      <x:c r="E1" s="4" t="str">
        <x:v>Evidence A ID</x:v>
      </x:c>
      <x:c r="F1" s="4" t="str">
        <x:v>Statement B</x:v>
      </x:c>
      <x:c r="G1" s="4" t="str">
        <x:v>Evidence B ID</x:v>
      </x:c>
      <x:c r="H1" s="4" t="str">
        <x:v>Material</x:v>
      </x:c>
      <x:c r="I1" s="4" t="str">
        <x:v>Status</x:v>
      </x:c>
      <x:c r="J1" s="4" t="str">
        <x:v>Owner</x:v>
      </x:c>
      <x:c r="K1" s="4" t="str">
        <x:v>Type token</x:v>
      </x:c>
      <x:c r="L1" s="4" t="str">
        <x:v>Material token</x:v>
      </x:c>
      <x:c r="M1" s="4" t="str">
        <x:v>Status token</x:v>
      </x:c>
      <x:c r="N1" s="4" t="str">
        <x:v>Distinct evidence</x:v>
      </x:c>
      <x:c r="O1" s="4" t="str">
        <x:v>Evidence A link</x:v>
      </x:c>
      <x:c r="P1" s="4" t="str">
        <x:v>Evidence B link</x:v>
      </x:c>
      <x:c r="Q1" s="4" t="str">
        <x:v>Statement control</x:v>
      </x:c>
      <x:c r="R1" s="4" t="str">
        <x:v>Control status</x:v>
      </x:c>
    </x:row>
    <x:row r="6">
      <x:c r="A6" s="21" t="str">
        <x:v>CF01</x:v>
      </x:c>
      <x:c r="B6" s="21" t="str">
        <x:v>B02</x:v>
      </x:c>
      <x:c r="C6" s="21" t="str">
        <x:v>IMPLEMENTATION</x:v>
      </x:c>
      <x:c r="D6" s="21" t="str">
        <x:v>Public product evidence suggests relatively quick setup.</x:v>
      </x:c>
      <x:c r="E6" s="21" t="str">
        <x:v>E010</x:v>
      </x:c>
      <x:c r="F6" s="21" t="str">
        <x:v>Secondary implementation evidence indicates material configuration/support work.</x:v>
      </x:c>
      <x:c r="G6" s="21" t="str">
        <x:v>E043</x:v>
      </x:c>
      <x:c r="H6" s="21" t="str">
        <x:v>YES</x:v>
      </x:c>
      <x:c r="I6" s="21" t="str">
        <x:v>OPEN</x:v>
      </x:c>
      <x:c r="J6" s="21" t="str">
        <x:v>Founder / reviewer</x:v>
      </x:c>
      <x:c r="K6" s="25" t="str">
        <x:f>IF(A6="","",IF(OR(EXACT(C6,"BUYER"),EXACT(C6,"MATERIAL JOB"),EXACT(C6,"BUYING STAGE"),EXACT(C6,"IMPLEMENTATION"),EXACT(C6,"SECURITY / PROCUREMENT"),EXACT(C6,"SWITCHING / EXIT"),EXACT(C6,"COMMERCIAL MODEL"),EXACT(C6,"EVIDENCE QUALITY")),"VALID","INVALID"))</x:f>
        <x:v>VALID</x:v>
      </x:c>
      <x:c r="L6" s="25" t="str">
        <x:f>IF(A6="","",IF(OR(EXACT(H6,"YES"),EXACT(H6,"NO")),"VALID","INVALID"))</x:f>
        <x:v>VALID</x:v>
      </x:c>
      <x:c r="M6" s="25" t="str">
        <x:f>IF(A6="","",IF(OR(EXACT(I6,"OPEN"),EXACT(I6,"RESOLVED"),EXACT(I6,"ACCEPTED UNCERTAINTY")),"VALID","INVALID"))</x:f>
        <x:v>VALID</x:v>
      </x:c>
      <x:c r="N6" s="25" t="str">
        <x:f>IF(A6="","",IF(AND(E6&lt;&gt;"",G6&lt;&gt;"",E6&lt;&gt;G6),"VALID","INVALID - DISTINCT EVIDENCE REQUIRED"))</x:f>
        <x:v>VALID</x:v>
      </x:c>
      <x:c r="O6" s="25" t="str">
        <x:f>IF(A6="","",IF(COUNTIFS(EVIDENCE_PACKET!$A$6:$A$205,E6,EVIDENCE_PACKET!$B$6:$B$205,B6,EVIDENCE_PACKET!$Q$6:$Q$205,"VALID")=1,"READY","INVALID - EVIDENCE A LINK"))</x:f>
        <x:v>READY</x:v>
      </x:c>
      <x:c r="P6" s="25" t="str">
        <x:f>IF(A6="","",IF(COUNTIFS(EVIDENCE_PACKET!$A$6:$A$205,G6,EVIDENCE_PACKET!$B$6:$B$205,B6,EVIDENCE_PACKET!$Q$6:$Q$205,"VALID")=1,"READY","INVALID - EVIDENCE B LINK"))</x:f>
        <x:v>READY</x:v>
      </x:c>
      <x:c r="Q6" s="25" t="str">
        <x:f>IF(A6="","",IF(AND(D6&lt;&gt;"",F6&lt;&gt;""),"VALID","INVALID - STATEMENT REQUIRED"))</x:f>
        <x:v>VALID</x:v>
      </x:c>
      <x:c r="R6" s="25" t="str">
        <x:f>IF(A6="","",IF(COUNTIF($A$6:$A$205,A6)&gt;1,"INVALID - DUPLICATE ID",IF(AND(B6&lt;&gt;"",J6&lt;&gt;"",K6="VALID",L6="VALID",M6="VALID",N6="VALID",O6="READY",P6="READY",Q6="VALID"),"VALID","INVALID - CONTROL / LINK")))</x:f>
        <x:v>VALID</x:v>
      </x:c>
    </x:row>
    <x:row r="7">
      <x:c r="A7" s="21" t="str">
        <x:v>CF02</x:v>
      </x:c>
      <x:c r="B7" s="21" t="str">
        <x:v>B02</x:v>
      </x:c>
      <x:c r="C7" s="21" t="str">
        <x:v>SWITCHING / EXIT</x:v>
      </x:c>
      <x:c r="D7" s="21" t="str">
        <x:v>Migration is described as supported.</x:v>
      </x:c>
      <x:c r="E7" s="21" t="str">
        <x:v>E012</x:v>
      </x:c>
      <x:c r="F7" s="21" t="str">
        <x:v>Secondary exit evidence indicates manual configuration rebuilding.</x:v>
      </x:c>
      <x:c r="G7" s="21" t="str">
        <x:v>E044</x:v>
      </x:c>
      <x:c r="H7" s="21" t="str">
        <x:v>YES</x:v>
      </x:c>
      <x:c r="I7" s="21" t="str">
        <x:v>OPEN</x:v>
      </x:c>
      <x:c r="J7" s="21" t="str">
        <x:v>Founder / reviewer</x:v>
      </x:c>
      <x:c r="K7" s="25" t="str">
        <x:f>IF(A7="","",IF(OR(EXACT(C7,"BUYER"),EXACT(C7,"MATERIAL JOB"),EXACT(C7,"BUYING STAGE"),EXACT(C7,"IMPLEMENTATION"),EXACT(C7,"SECURITY / PROCUREMENT"),EXACT(C7,"SWITCHING / EXIT"),EXACT(C7,"COMMERCIAL MODEL"),EXACT(C7,"EVIDENCE QUALITY")),"VALID","INVALID"))</x:f>
        <x:v>VALID</x:v>
      </x:c>
      <x:c r="L7" s="25" t="str">
        <x:f>IF(A7="","",IF(OR(EXACT(H7,"YES"),EXACT(H7,"NO")),"VALID","INVALID"))</x:f>
        <x:v>VALID</x:v>
      </x:c>
      <x:c r="M7" s="25" t="str">
        <x:f>IF(A7="","",IF(OR(EXACT(I7,"OPEN"),EXACT(I7,"RESOLVED"),EXACT(I7,"ACCEPTED UNCERTAINTY")),"VALID","INVALID"))</x:f>
        <x:v>VALID</x:v>
      </x:c>
      <x:c r="N7" s="25" t="str">
        <x:f>IF(A7="","",IF(AND(E7&lt;&gt;"",G7&lt;&gt;"",E7&lt;&gt;G7),"VALID","INVALID - DISTINCT EVIDENCE REQUIRED"))</x:f>
        <x:v>VALID</x:v>
      </x:c>
      <x:c r="O7" s="25" t="str">
        <x:f>IF(A7="","",IF(COUNTIFS(EVIDENCE_PACKET!$A$6:$A$205,E7,EVIDENCE_PACKET!$B$6:$B$205,B7,EVIDENCE_PACKET!$Q$6:$Q$205,"VALID")=1,"READY","INVALID - EVIDENCE A LINK"))</x:f>
        <x:v>READY</x:v>
      </x:c>
      <x:c r="P7" s="25" t="str">
        <x:f>IF(A7="","",IF(COUNTIFS(EVIDENCE_PACKET!$A$6:$A$205,G7,EVIDENCE_PACKET!$B$6:$B$205,B7,EVIDENCE_PACKET!$Q$6:$Q$205,"VALID")=1,"READY","INVALID - EVIDENCE B LINK"))</x:f>
        <x:v>READY</x:v>
      </x:c>
      <x:c r="Q7" s="25" t="str">
        <x:f>IF(A7="","",IF(AND(D7&lt;&gt;"",F7&lt;&gt;""),"VALID","INVALID - STATEMENT REQUIRED"))</x:f>
        <x:v>VALID</x:v>
      </x:c>
      <x:c r="R7" s="25" t="str">
        <x:f>IF(A7="","",IF(COUNTIF($A$6:$A$205,A7)&gt;1,"INVALID - DUPLICATE ID",IF(AND(B7&lt;&gt;"",J7&lt;&gt;"",K7="VALID",L7="VALID",M7="VALID",N7="VALID",O7="READY",P7="READY",Q7="VALID"),"VALID","INVALID - CONTROL / LINK")))</x:f>
        <x:v>VALID</x:v>
      </x:c>
    </x:row>
    <x:row r="8">
      <x:c r="A8" s="21"/>
      <x:c r="B8" s="21"/>
      <x:c r="C8" s="21"/>
      <x:c r="D8" s="21"/>
      <x:c r="E8" s="21"/>
      <x:c r="F8" s="21"/>
      <x:c r="G8" s="21"/>
      <x:c r="H8" s="21"/>
      <x:c r="I8" s="21"/>
      <x:c r="J8" s="21"/>
      <x:c r="K8" s="25" t="str">
        <x:f>IF(A8="","",IF(OR(EXACT(C8,"BUYER"),EXACT(C8,"MATERIAL JOB"),EXACT(C8,"BUYING STAGE"),EXACT(C8,"IMPLEMENTATION"),EXACT(C8,"SECURITY / PROCUREMENT"),EXACT(C8,"SWITCHING / EXIT"),EXACT(C8,"COMMERCIAL MODEL"),EXACT(C8,"EVIDENCE QUALITY")),"VALID","INVALID"))</x:f>
      </x:c>
      <x:c r="L8" s="25" t="str">
        <x:f>IF(A8="","",IF(OR(EXACT(H8,"YES"),EXACT(H8,"NO")),"VALID","INVALID"))</x:f>
      </x:c>
      <x:c r="M8" s="25" t="str">
        <x:f>IF(A8="","",IF(OR(EXACT(I8,"OPEN"),EXACT(I8,"RESOLVED"),EXACT(I8,"ACCEPTED UNCERTAINTY")),"VALID","INVALID"))</x:f>
      </x:c>
      <x:c r="N8" s="25" t="str">
        <x:f>IF(A8="","",IF(AND(E8&lt;&gt;"",G8&lt;&gt;"",E8&lt;&gt;G8),"VALID","INVALID - DISTINCT EVIDENCE REQUIRED"))</x:f>
      </x:c>
      <x:c r="O8" s="25" t="str">
        <x:f>IF(A8="","",IF(COUNTIFS(EVIDENCE_PACKET!$A$6:$A$205,E8,EVIDENCE_PACKET!$B$6:$B$205,B8,EVIDENCE_PACKET!$Q$6:$Q$205,"VALID")=1,"READY","INVALID - EVIDENCE A LINK"))</x:f>
      </x:c>
      <x:c r="P8" s="25" t="str">
        <x:f>IF(A8="","",IF(COUNTIFS(EVIDENCE_PACKET!$A$6:$A$205,G8,EVIDENCE_PACKET!$B$6:$B$205,B8,EVIDENCE_PACKET!$Q$6:$Q$205,"VALID")=1,"READY","INVALID - EVIDENCE B LINK"))</x:f>
      </x:c>
      <x:c r="Q8" s="25" t="str">
        <x:f>IF(A8="","",IF(AND(D8&lt;&gt;"",F8&lt;&gt;""),"VALID","INVALID - STATEMENT REQUIRED"))</x:f>
      </x:c>
      <x:c r="R8" s="25" t="str">
        <x:f>IF(A8="","",IF(COUNTIF($A$6:$A$205,A8)&gt;1,"INVALID - DUPLICATE ID",IF(AND(B8&lt;&gt;"",J8&lt;&gt;"",K8="VALID",L8="VALID",M8="VALID",N8="VALID",O8="READY",P8="READY",Q8="VALID"),"VALID","INVALID - CONTROL / LINK")))</x:f>
      </x:c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/>
      <x:c r="K9" s="25" t="str">
        <x:f>IF(A9="","",IF(OR(EXACT(C9,"BUYER"),EXACT(C9,"MATERIAL JOB"),EXACT(C9,"BUYING STAGE"),EXACT(C9,"IMPLEMENTATION"),EXACT(C9,"SECURITY / PROCUREMENT"),EXACT(C9,"SWITCHING / EXIT"),EXACT(C9,"COMMERCIAL MODEL"),EXACT(C9,"EVIDENCE QUALITY")),"VALID","INVALID"))</x:f>
      </x:c>
      <x:c r="L9" s="25" t="str">
        <x:f>IF(A9="","",IF(OR(EXACT(H9,"YES"),EXACT(H9,"NO")),"VALID","INVALID"))</x:f>
      </x:c>
      <x:c r="M9" s="25" t="str">
        <x:f>IF(A9="","",IF(OR(EXACT(I9,"OPEN"),EXACT(I9,"RESOLVED"),EXACT(I9,"ACCEPTED UNCERTAINTY")),"VALID","INVALID"))</x:f>
      </x:c>
      <x:c r="N9" s="25" t="str">
        <x:f>IF(A9="","",IF(AND(E9&lt;&gt;"",G9&lt;&gt;"",E9&lt;&gt;G9),"VALID","INVALID - DISTINCT EVIDENCE REQUIRED"))</x:f>
      </x:c>
      <x:c r="O9" s="25" t="str">
        <x:f>IF(A9="","",IF(COUNTIFS(EVIDENCE_PACKET!$A$6:$A$205,E9,EVIDENCE_PACKET!$B$6:$B$205,B9,EVIDENCE_PACKET!$Q$6:$Q$205,"VALID")=1,"READY","INVALID - EVIDENCE A LINK"))</x:f>
      </x:c>
      <x:c r="P9" s="25" t="str">
        <x:f>IF(A9="","",IF(COUNTIFS(EVIDENCE_PACKET!$A$6:$A$205,G9,EVIDENCE_PACKET!$B$6:$B$205,B9,EVIDENCE_PACKET!$Q$6:$Q$205,"VALID")=1,"READY","INVALID - EVIDENCE B LINK"))</x:f>
      </x:c>
      <x:c r="Q9" s="25" t="str">
        <x:f>IF(A9="","",IF(AND(D9&lt;&gt;"",F9&lt;&gt;""),"VALID","INVALID - STATEMENT REQUIRED"))</x:f>
      </x:c>
      <x:c r="R9" s="25" t="str">
        <x:f>IF(A9="","",IF(COUNTIF($A$6:$A$205,A9)&gt;1,"INVALID - DUPLICATE ID",IF(AND(B9&lt;&gt;"",J9&lt;&gt;"",K9="VALID",L9="VALID",M9="VALID",N9="VALID",O9="READY",P9="READY",Q9="VALID"),"VALID","INVALID - CONTROL / LINK")))</x:f>
      </x:c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5" t="str">
        <x:f>IF(A10="","",IF(OR(EXACT(C10,"BUYER"),EXACT(C10,"MATERIAL JOB"),EXACT(C10,"BUYING STAGE"),EXACT(C10,"IMPLEMENTATION"),EXACT(C10,"SECURITY / PROCUREMENT"),EXACT(C10,"SWITCHING / EXIT"),EXACT(C10,"COMMERCIAL MODEL"),EXACT(C10,"EVIDENCE QUALITY")),"VALID","INVALID"))</x:f>
      </x:c>
      <x:c r="L10" s="25" t="str">
        <x:f>IF(A10="","",IF(OR(EXACT(H10,"YES"),EXACT(H10,"NO")),"VALID","INVALID"))</x:f>
      </x:c>
      <x:c r="M10" s="25" t="str">
        <x:f>IF(A10="","",IF(OR(EXACT(I10,"OPEN"),EXACT(I10,"RESOLVED"),EXACT(I10,"ACCEPTED UNCERTAINTY")),"VALID","INVALID"))</x:f>
      </x:c>
      <x:c r="N10" s="25" t="str">
        <x:f>IF(A10="","",IF(AND(E10&lt;&gt;"",G10&lt;&gt;"",E10&lt;&gt;G10),"VALID","INVALID - DISTINCT EVIDENCE REQUIRED"))</x:f>
      </x:c>
      <x:c r="O10" s="25" t="str">
        <x:f>IF(A10="","",IF(COUNTIFS(EVIDENCE_PACKET!$A$6:$A$205,E10,EVIDENCE_PACKET!$B$6:$B$205,B10,EVIDENCE_PACKET!$Q$6:$Q$205,"VALID")=1,"READY","INVALID - EVIDENCE A LINK"))</x:f>
      </x:c>
      <x:c r="P10" s="25" t="str">
        <x:f>IF(A10="","",IF(COUNTIFS(EVIDENCE_PACKET!$A$6:$A$205,G10,EVIDENCE_PACKET!$B$6:$B$205,B10,EVIDENCE_PACKET!$Q$6:$Q$205,"VALID")=1,"READY","INVALID - EVIDENCE B LINK"))</x:f>
      </x:c>
      <x:c r="Q10" s="25" t="str">
        <x:f>IF(A10="","",IF(AND(D10&lt;&gt;"",F10&lt;&gt;""),"VALID","INVALID - STATEMENT REQUIRED"))</x:f>
      </x:c>
      <x:c r="R10" s="25" t="str">
        <x:f>IF(A10="","",IF(COUNTIF($A$6:$A$205,A10)&gt;1,"INVALID - DUPLICATE ID",IF(AND(B10&lt;&gt;"",J10&lt;&gt;"",K10="VALID",L10="VALID",M10="VALID",N10="VALID",O10="READY",P10="READY",Q10="VALID"),"VALID","INVALID - CONTROL / LINK")))</x:f>
      </x:c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5" t="str">
        <x:f>IF(A11="","",IF(OR(EXACT(C11,"BUYER"),EXACT(C11,"MATERIAL JOB"),EXACT(C11,"BUYING STAGE"),EXACT(C11,"IMPLEMENTATION"),EXACT(C11,"SECURITY / PROCUREMENT"),EXACT(C11,"SWITCHING / EXIT"),EXACT(C11,"COMMERCIAL MODEL"),EXACT(C11,"EVIDENCE QUALITY")),"VALID","INVALID"))</x:f>
      </x:c>
      <x:c r="L11" s="25" t="str">
        <x:f>IF(A11="","",IF(OR(EXACT(H11,"YES"),EXACT(H11,"NO")),"VALID","INVALID"))</x:f>
      </x:c>
      <x:c r="M11" s="25" t="str">
        <x:f>IF(A11="","",IF(OR(EXACT(I11,"OPEN"),EXACT(I11,"RESOLVED"),EXACT(I11,"ACCEPTED UNCERTAINTY")),"VALID","INVALID"))</x:f>
      </x:c>
      <x:c r="N11" s="25" t="str">
        <x:f>IF(A11="","",IF(AND(E11&lt;&gt;"",G11&lt;&gt;"",E11&lt;&gt;G11),"VALID","INVALID - DISTINCT EVIDENCE REQUIRED"))</x:f>
      </x:c>
      <x:c r="O11" s="25" t="str">
        <x:f>IF(A11="","",IF(COUNTIFS(EVIDENCE_PACKET!$A$6:$A$205,E11,EVIDENCE_PACKET!$B$6:$B$205,B11,EVIDENCE_PACKET!$Q$6:$Q$205,"VALID")=1,"READY","INVALID - EVIDENCE A LINK"))</x:f>
      </x:c>
      <x:c r="P11" s="25" t="str">
        <x:f>IF(A11="","",IF(COUNTIFS(EVIDENCE_PACKET!$A$6:$A$205,G11,EVIDENCE_PACKET!$B$6:$B$205,B11,EVIDENCE_PACKET!$Q$6:$Q$205,"VALID")=1,"READY","INVALID - EVIDENCE B LINK"))</x:f>
      </x:c>
      <x:c r="Q11" s="25" t="str">
        <x:f>IF(A11="","",IF(AND(D11&lt;&gt;"",F11&lt;&gt;""),"VALID","INVALID - STATEMENT REQUIRED"))</x:f>
      </x:c>
      <x:c r="R11" s="25" t="str">
        <x:f>IF(A11="","",IF(COUNTIF($A$6:$A$205,A11)&gt;1,"INVALID - DUPLICATE ID",IF(AND(B11&lt;&gt;"",J11&lt;&gt;"",K11="VALID",L11="VALID",M11="VALID",N11="VALID",O11="READY",P11="READY",Q11="VALID"),"VALID","INVALID - CONTROL / LINK")))</x:f>
      </x:c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5" t="str">
        <x:f>IF(A12="","",IF(OR(EXACT(C12,"BUYER"),EXACT(C12,"MATERIAL JOB"),EXACT(C12,"BUYING STAGE"),EXACT(C12,"IMPLEMENTATION"),EXACT(C12,"SECURITY / PROCUREMENT"),EXACT(C12,"SWITCHING / EXIT"),EXACT(C12,"COMMERCIAL MODEL"),EXACT(C12,"EVIDENCE QUALITY")),"VALID","INVALID"))</x:f>
      </x:c>
      <x:c r="L12" s="25" t="str">
        <x:f>IF(A12="","",IF(OR(EXACT(H12,"YES"),EXACT(H12,"NO")),"VALID","INVALID"))</x:f>
      </x:c>
      <x:c r="M12" s="25" t="str">
        <x:f>IF(A12="","",IF(OR(EXACT(I12,"OPEN"),EXACT(I12,"RESOLVED"),EXACT(I12,"ACCEPTED UNCERTAINTY")),"VALID","INVALID"))</x:f>
      </x:c>
      <x:c r="N12" s="25" t="str">
        <x:f>IF(A12="","",IF(AND(E12&lt;&gt;"",G12&lt;&gt;"",E12&lt;&gt;G12),"VALID","INVALID - DISTINCT EVIDENCE REQUIRED"))</x:f>
      </x:c>
      <x:c r="O12" s="25" t="str">
        <x:f>IF(A12="","",IF(COUNTIFS(EVIDENCE_PACKET!$A$6:$A$205,E12,EVIDENCE_PACKET!$B$6:$B$205,B12,EVIDENCE_PACKET!$Q$6:$Q$205,"VALID")=1,"READY","INVALID - EVIDENCE A LINK"))</x:f>
      </x:c>
      <x:c r="P12" s="25" t="str">
        <x:f>IF(A12="","",IF(COUNTIFS(EVIDENCE_PACKET!$A$6:$A$205,G12,EVIDENCE_PACKET!$B$6:$B$205,B12,EVIDENCE_PACKET!$Q$6:$Q$205,"VALID")=1,"READY","INVALID - EVIDENCE B LINK"))</x:f>
      </x:c>
      <x:c r="Q12" s="25" t="str">
        <x:f>IF(A12="","",IF(AND(D12&lt;&gt;"",F12&lt;&gt;""),"VALID","INVALID - STATEMENT REQUIRED"))</x:f>
      </x:c>
      <x:c r="R12" s="25" t="str">
        <x:f>IF(A12="","",IF(COUNTIF($A$6:$A$205,A12)&gt;1,"INVALID - DUPLICATE ID",IF(AND(B12&lt;&gt;"",J12&lt;&gt;"",K12="VALID",L12="VALID",M12="VALID",N12="VALID",O12="READY",P12="READY",Q12="VALID"),"VALID","INVALID - CONTROL / LINK")))</x:f>
      </x:c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5" t="str">
        <x:f>IF(A13="","",IF(OR(EXACT(C13,"BUYER"),EXACT(C13,"MATERIAL JOB"),EXACT(C13,"BUYING STAGE"),EXACT(C13,"IMPLEMENTATION"),EXACT(C13,"SECURITY / PROCUREMENT"),EXACT(C13,"SWITCHING / EXIT"),EXACT(C13,"COMMERCIAL MODEL"),EXACT(C13,"EVIDENCE QUALITY")),"VALID","INVALID"))</x:f>
      </x:c>
      <x:c r="L13" s="25" t="str">
        <x:f>IF(A13="","",IF(OR(EXACT(H13,"YES"),EXACT(H13,"NO")),"VALID","INVALID"))</x:f>
      </x:c>
      <x:c r="M13" s="25" t="str">
        <x:f>IF(A13="","",IF(OR(EXACT(I13,"OPEN"),EXACT(I13,"RESOLVED"),EXACT(I13,"ACCEPTED UNCERTAINTY")),"VALID","INVALID"))</x:f>
      </x:c>
      <x:c r="N13" s="25" t="str">
        <x:f>IF(A13="","",IF(AND(E13&lt;&gt;"",G13&lt;&gt;"",E13&lt;&gt;G13),"VALID","INVALID - DISTINCT EVIDENCE REQUIRED"))</x:f>
      </x:c>
      <x:c r="O13" s="25" t="str">
        <x:f>IF(A13="","",IF(COUNTIFS(EVIDENCE_PACKET!$A$6:$A$205,E13,EVIDENCE_PACKET!$B$6:$B$205,B13,EVIDENCE_PACKET!$Q$6:$Q$205,"VALID")=1,"READY","INVALID - EVIDENCE A LINK"))</x:f>
      </x:c>
      <x:c r="P13" s="25" t="str">
        <x:f>IF(A13="","",IF(COUNTIFS(EVIDENCE_PACKET!$A$6:$A$205,G13,EVIDENCE_PACKET!$B$6:$B$205,B13,EVIDENCE_PACKET!$Q$6:$Q$205,"VALID")=1,"READY","INVALID - EVIDENCE B LINK"))</x:f>
      </x:c>
      <x:c r="Q13" s="25" t="str">
        <x:f>IF(A13="","",IF(AND(D13&lt;&gt;"",F13&lt;&gt;""),"VALID","INVALID - STATEMENT REQUIRED"))</x:f>
      </x:c>
      <x:c r="R13" s="25" t="str">
        <x:f>IF(A13="","",IF(COUNTIF($A$6:$A$205,A13)&gt;1,"INVALID - DUPLICATE ID",IF(AND(B13&lt;&gt;"",J13&lt;&gt;"",K13="VALID",L13="VALID",M13="VALID",N13="VALID",O13="READY",P13="READY",Q13="VALID"),"VALID","INVALID - CONTROL / LINK")))</x:f>
      </x:c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5" t="str">
        <x:f>IF(A14="","",IF(OR(EXACT(C14,"BUYER"),EXACT(C14,"MATERIAL JOB"),EXACT(C14,"BUYING STAGE"),EXACT(C14,"IMPLEMENTATION"),EXACT(C14,"SECURITY / PROCUREMENT"),EXACT(C14,"SWITCHING / EXIT"),EXACT(C14,"COMMERCIAL MODEL"),EXACT(C14,"EVIDENCE QUALITY")),"VALID","INVALID"))</x:f>
      </x:c>
      <x:c r="L14" s="25" t="str">
        <x:f>IF(A14="","",IF(OR(EXACT(H14,"YES"),EXACT(H14,"NO")),"VALID","INVALID"))</x:f>
      </x:c>
      <x:c r="M14" s="25" t="str">
        <x:f>IF(A14="","",IF(OR(EXACT(I14,"OPEN"),EXACT(I14,"RESOLVED"),EXACT(I14,"ACCEPTED UNCERTAINTY")),"VALID","INVALID"))</x:f>
      </x:c>
      <x:c r="N14" s="25" t="str">
        <x:f>IF(A14="","",IF(AND(E14&lt;&gt;"",G14&lt;&gt;"",E14&lt;&gt;G14),"VALID","INVALID - DISTINCT EVIDENCE REQUIRED"))</x:f>
      </x:c>
      <x:c r="O14" s="25" t="str">
        <x:f>IF(A14="","",IF(COUNTIFS(EVIDENCE_PACKET!$A$6:$A$205,E14,EVIDENCE_PACKET!$B$6:$B$205,B14,EVIDENCE_PACKET!$Q$6:$Q$205,"VALID")=1,"READY","INVALID - EVIDENCE A LINK"))</x:f>
      </x:c>
      <x:c r="P14" s="25" t="str">
        <x:f>IF(A14="","",IF(COUNTIFS(EVIDENCE_PACKET!$A$6:$A$205,G14,EVIDENCE_PACKET!$B$6:$B$205,B14,EVIDENCE_PACKET!$Q$6:$Q$205,"VALID")=1,"READY","INVALID - EVIDENCE B LINK"))</x:f>
      </x:c>
      <x:c r="Q14" s="25" t="str">
        <x:f>IF(A14="","",IF(AND(D14&lt;&gt;"",F14&lt;&gt;""),"VALID","INVALID - STATEMENT REQUIRED"))</x:f>
      </x:c>
      <x:c r="R14" s="25" t="str">
        <x:f>IF(A14="","",IF(COUNTIF($A$6:$A$205,A14)&gt;1,"INVALID - DUPLICATE ID",IF(AND(B14&lt;&gt;"",J14&lt;&gt;"",K14="VALID",L14="VALID",M14="VALID",N14="VALID",O14="READY",P14="READY",Q14="VALID"),"VALID","INVALID - CONTROL / LINK")))</x:f>
      </x:c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5" t="str">
        <x:f>IF(A15="","",IF(OR(EXACT(C15,"BUYER"),EXACT(C15,"MATERIAL JOB"),EXACT(C15,"BUYING STAGE"),EXACT(C15,"IMPLEMENTATION"),EXACT(C15,"SECURITY / PROCUREMENT"),EXACT(C15,"SWITCHING / EXIT"),EXACT(C15,"COMMERCIAL MODEL"),EXACT(C15,"EVIDENCE QUALITY")),"VALID","INVALID"))</x:f>
      </x:c>
      <x:c r="L15" s="25" t="str">
        <x:f>IF(A15="","",IF(OR(EXACT(H15,"YES"),EXACT(H15,"NO")),"VALID","INVALID"))</x:f>
      </x:c>
      <x:c r="M15" s="25" t="str">
        <x:f>IF(A15="","",IF(OR(EXACT(I15,"OPEN"),EXACT(I15,"RESOLVED"),EXACT(I15,"ACCEPTED UNCERTAINTY")),"VALID","INVALID"))</x:f>
      </x:c>
      <x:c r="N15" s="25" t="str">
        <x:f>IF(A15="","",IF(AND(E15&lt;&gt;"",G15&lt;&gt;"",E15&lt;&gt;G15),"VALID","INVALID - DISTINCT EVIDENCE REQUIRED"))</x:f>
      </x:c>
      <x:c r="O15" s="25" t="str">
        <x:f>IF(A15="","",IF(COUNTIFS(EVIDENCE_PACKET!$A$6:$A$205,E15,EVIDENCE_PACKET!$B$6:$B$205,B15,EVIDENCE_PACKET!$Q$6:$Q$205,"VALID")=1,"READY","INVALID - EVIDENCE A LINK"))</x:f>
      </x:c>
      <x:c r="P15" s="25" t="str">
        <x:f>IF(A15="","",IF(COUNTIFS(EVIDENCE_PACKET!$A$6:$A$205,G15,EVIDENCE_PACKET!$B$6:$B$205,B15,EVIDENCE_PACKET!$Q$6:$Q$205,"VALID")=1,"READY","INVALID - EVIDENCE B LINK"))</x:f>
      </x:c>
      <x:c r="Q15" s="25" t="str">
        <x:f>IF(A15="","",IF(AND(D15&lt;&gt;"",F15&lt;&gt;""),"VALID","INVALID - STATEMENT REQUIRED"))</x:f>
      </x:c>
      <x:c r="R15" s="25" t="str">
        <x:f>IF(A15="","",IF(COUNTIF($A$6:$A$205,A15)&gt;1,"INVALID - DUPLICATE ID",IF(AND(B15&lt;&gt;"",J15&lt;&gt;"",K15="VALID",L15="VALID",M15="VALID",N15="VALID",O15="READY",P15="READY",Q15="VALID"),"VALID","INVALID - CONTROL / LINK")))</x:f>
      </x:c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5" t="str">
        <x:f>IF(A16="","",IF(OR(EXACT(C16,"BUYER"),EXACT(C16,"MATERIAL JOB"),EXACT(C16,"BUYING STAGE"),EXACT(C16,"IMPLEMENTATION"),EXACT(C16,"SECURITY / PROCUREMENT"),EXACT(C16,"SWITCHING / EXIT"),EXACT(C16,"COMMERCIAL MODEL"),EXACT(C16,"EVIDENCE QUALITY")),"VALID","INVALID"))</x:f>
      </x:c>
      <x:c r="L16" s="25" t="str">
        <x:f>IF(A16="","",IF(OR(EXACT(H16,"YES"),EXACT(H16,"NO")),"VALID","INVALID"))</x:f>
      </x:c>
      <x:c r="M16" s="25" t="str">
        <x:f>IF(A16="","",IF(OR(EXACT(I16,"OPEN"),EXACT(I16,"RESOLVED"),EXACT(I16,"ACCEPTED UNCERTAINTY")),"VALID","INVALID"))</x:f>
      </x:c>
      <x:c r="N16" s="25" t="str">
        <x:f>IF(A16="","",IF(AND(E16&lt;&gt;"",G16&lt;&gt;"",E16&lt;&gt;G16),"VALID","INVALID - DISTINCT EVIDENCE REQUIRED"))</x:f>
      </x:c>
      <x:c r="O16" s="25" t="str">
        <x:f>IF(A16="","",IF(COUNTIFS(EVIDENCE_PACKET!$A$6:$A$205,E16,EVIDENCE_PACKET!$B$6:$B$205,B16,EVIDENCE_PACKET!$Q$6:$Q$205,"VALID")=1,"READY","INVALID - EVIDENCE A LINK"))</x:f>
      </x:c>
      <x:c r="P16" s="25" t="str">
        <x:f>IF(A16="","",IF(COUNTIFS(EVIDENCE_PACKET!$A$6:$A$205,G16,EVIDENCE_PACKET!$B$6:$B$205,B16,EVIDENCE_PACKET!$Q$6:$Q$205,"VALID")=1,"READY","INVALID - EVIDENCE B LINK"))</x:f>
      </x:c>
      <x:c r="Q16" s="25" t="str">
        <x:f>IF(A16="","",IF(AND(D16&lt;&gt;"",F16&lt;&gt;""),"VALID","INVALID - STATEMENT REQUIRED"))</x:f>
      </x:c>
      <x:c r="R16" s="25" t="str">
        <x:f>IF(A16="","",IF(COUNTIF($A$6:$A$205,A16)&gt;1,"INVALID - DUPLICATE ID",IF(AND(B16&lt;&gt;"",J16&lt;&gt;"",K16="VALID",L16="VALID",M16="VALID",N16="VALID",O16="READY",P16="READY",Q16="VALID"),"VALID","INVALID - CONTROL / LINK")))</x:f>
      </x:c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5" t="str">
        <x:f>IF(A17="","",IF(OR(EXACT(C17,"BUYER"),EXACT(C17,"MATERIAL JOB"),EXACT(C17,"BUYING STAGE"),EXACT(C17,"IMPLEMENTATION"),EXACT(C17,"SECURITY / PROCUREMENT"),EXACT(C17,"SWITCHING / EXIT"),EXACT(C17,"COMMERCIAL MODEL"),EXACT(C17,"EVIDENCE QUALITY")),"VALID","INVALID"))</x:f>
      </x:c>
      <x:c r="L17" s="25" t="str">
        <x:f>IF(A17="","",IF(OR(EXACT(H17,"YES"),EXACT(H17,"NO")),"VALID","INVALID"))</x:f>
      </x:c>
      <x:c r="M17" s="25" t="str">
        <x:f>IF(A17="","",IF(OR(EXACT(I17,"OPEN"),EXACT(I17,"RESOLVED"),EXACT(I17,"ACCEPTED UNCERTAINTY")),"VALID","INVALID"))</x:f>
      </x:c>
      <x:c r="N17" s="25" t="str">
        <x:f>IF(A17="","",IF(AND(E17&lt;&gt;"",G17&lt;&gt;"",E17&lt;&gt;G17),"VALID","INVALID - DISTINCT EVIDENCE REQUIRED"))</x:f>
      </x:c>
      <x:c r="O17" s="25" t="str">
        <x:f>IF(A17="","",IF(COUNTIFS(EVIDENCE_PACKET!$A$6:$A$205,E17,EVIDENCE_PACKET!$B$6:$B$205,B17,EVIDENCE_PACKET!$Q$6:$Q$205,"VALID")=1,"READY","INVALID - EVIDENCE A LINK"))</x:f>
      </x:c>
      <x:c r="P17" s="25" t="str">
        <x:f>IF(A17="","",IF(COUNTIFS(EVIDENCE_PACKET!$A$6:$A$205,G17,EVIDENCE_PACKET!$B$6:$B$205,B17,EVIDENCE_PACKET!$Q$6:$Q$205,"VALID")=1,"READY","INVALID - EVIDENCE B LINK"))</x:f>
      </x:c>
      <x:c r="Q17" s="25" t="str">
        <x:f>IF(A17="","",IF(AND(D17&lt;&gt;"",F17&lt;&gt;""),"VALID","INVALID - STATEMENT REQUIRED"))</x:f>
      </x:c>
      <x:c r="R17" s="25" t="str">
        <x:f>IF(A17="","",IF(COUNTIF($A$6:$A$205,A17)&gt;1,"INVALID - DUPLICATE ID",IF(AND(B17&lt;&gt;"",J17&lt;&gt;"",K17="VALID",L17="VALID",M17="VALID",N17="VALID",O17="READY",P17="READY",Q17="VALID"),"VALID","INVALID - CONTROL / LINK")))</x:f>
      </x:c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5" t="str">
        <x:f>IF(A18="","",IF(OR(EXACT(C18,"BUYER"),EXACT(C18,"MATERIAL JOB"),EXACT(C18,"BUYING STAGE"),EXACT(C18,"IMPLEMENTATION"),EXACT(C18,"SECURITY / PROCUREMENT"),EXACT(C18,"SWITCHING / EXIT"),EXACT(C18,"COMMERCIAL MODEL"),EXACT(C18,"EVIDENCE QUALITY")),"VALID","INVALID"))</x:f>
      </x:c>
      <x:c r="L18" s="25" t="str">
        <x:f>IF(A18="","",IF(OR(EXACT(H18,"YES"),EXACT(H18,"NO")),"VALID","INVALID"))</x:f>
      </x:c>
      <x:c r="M18" s="25" t="str">
        <x:f>IF(A18="","",IF(OR(EXACT(I18,"OPEN"),EXACT(I18,"RESOLVED"),EXACT(I18,"ACCEPTED UNCERTAINTY")),"VALID","INVALID"))</x:f>
      </x:c>
      <x:c r="N18" s="25" t="str">
        <x:f>IF(A18="","",IF(AND(E18&lt;&gt;"",G18&lt;&gt;"",E18&lt;&gt;G18),"VALID","INVALID - DISTINCT EVIDENCE REQUIRED"))</x:f>
      </x:c>
      <x:c r="O18" s="25" t="str">
        <x:f>IF(A18="","",IF(COUNTIFS(EVIDENCE_PACKET!$A$6:$A$205,E18,EVIDENCE_PACKET!$B$6:$B$205,B18,EVIDENCE_PACKET!$Q$6:$Q$205,"VALID")=1,"READY","INVALID - EVIDENCE A LINK"))</x:f>
      </x:c>
      <x:c r="P18" s="25" t="str">
        <x:f>IF(A18="","",IF(COUNTIFS(EVIDENCE_PACKET!$A$6:$A$205,G18,EVIDENCE_PACKET!$B$6:$B$205,B18,EVIDENCE_PACKET!$Q$6:$Q$205,"VALID")=1,"READY","INVALID - EVIDENCE B LINK"))</x:f>
      </x:c>
      <x:c r="Q18" s="25" t="str">
        <x:f>IF(A18="","",IF(AND(D18&lt;&gt;"",F18&lt;&gt;""),"VALID","INVALID - STATEMENT REQUIRED"))</x:f>
      </x:c>
      <x:c r="R18" s="25" t="str">
        <x:f>IF(A18="","",IF(COUNTIF($A$6:$A$205,A18)&gt;1,"INVALID - DUPLICATE ID",IF(AND(B18&lt;&gt;"",J18&lt;&gt;"",K18="VALID",L18="VALID",M18="VALID",N18="VALID",O18="READY",P18="READY",Q18="VALID"),"VALID","INVALID - CONTROL / LINK")))</x:f>
      </x:c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5" t="str">
        <x:f>IF(A19="","",IF(OR(EXACT(C19,"BUYER"),EXACT(C19,"MATERIAL JOB"),EXACT(C19,"BUYING STAGE"),EXACT(C19,"IMPLEMENTATION"),EXACT(C19,"SECURITY / PROCUREMENT"),EXACT(C19,"SWITCHING / EXIT"),EXACT(C19,"COMMERCIAL MODEL"),EXACT(C19,"EVIDENCE QUALITY")),"VALID","INVALID"))</x:f>
      </x:c>
      <x:c r="L19" s="25" t="str">
        <x:f>IF(A19="","",IF(OR(EXACT(H19,"YES"),EXACT(H19,"NO")),"VALID","INVALID"))</x:f>
      </x:c>
      <x:c r="M19" s="25" t="str">
        <x:f>IF(A19="","",IF(OR(EXACT(I19,"OPEN"),EXACT(I19,"RESOLVED"),EXACT(I19,"ACCEPTED UNCERTAINTY")),"VALID","INVALID"))</x:f>
      </x:c>
      <x:c r="N19" s="25" t="str">
        <x:f>IF(A19="","",IF(AND(E19&lt;&gt;"",G19&lt;&gt;"",E19&lt;&gt;G19),"VALID","INVALID - DISTINCT EVIDENCE REQUIRED"))</x:f>
      </x:c>
      <x:c r="O19" s="25" t="str">
        <x:f>IF(A19="","",IF(COUNTIFS(EVIDENCE_PACKET!$A$6:$A$205,E19,EVIDENCE_PACKET!$B$6:$B$205,B19,EVIDENCE_PACKET!$Q$6:$Q$205,"VALID")=1,"READY","INVALID - EVIDENCE A LINK"))</x:f>
      </x:c>
      <x:c r="P19" s="25" t="str">
        <x:f>IF(A19="","",IF(COUNTIFS(EVIDENCE_PACKET!$A$6:$A$205,G19,EVIDENCE_PACKET!$B$6:$B$205,B19,EVIDENCE_PACKET!$Q$6:$Q$205,"VALID")=1,"READY","INVALID - EVIDENCE B LINK"))</x:f>
      </x:c>
      <x:c r="Q19" s="25" t="str">
        <x:f>IF(A19="","",IF(AND(D19&lt;&gt;"",F19&lt;&gt;""),"VALID","INVALID - STATEMENT REQUIRED"))</x:f>
      </x:c>
      <x:c r="R19" s="25" t="str">
        <x:f>IF(A19="","",IF(COUNTIF($A$6:$A$205,A19)&gt;1,"INVALID - DUPLICATE ID",IF(AND(B19&lt;&gt;"",J19&lt;&gt;"",K19="VALID",L19="VALID",M19="VALID",N19="VALID",O19="READY",P19="READY",Q19="VALID"),"VALID","INVALID - CONTROL / LINK")))</x:f>
      </x:c>
    </x:row>
    <x:row r="20">
      <x:c r="A20" s="21"/>
      <x:c r="B20" s="21"/>
      <x:c r="C20" s="21"/>
      <x:c r="D20" s="21"/>
      <x:c r="E20" s="21"/>
      <x:c r="F20" s="21"/>
      <x:c r="G20" s="21"/>
      <x:c r="H20" s="21"/>
      <x:c r="I20" s="21"/>
      <x:c r="J20" s="21"/>
      <x:c r="K20" s="25" t="str">
        <x:f>IF(A20="","",IF(OR(EXACT(C20,"BUYER"),EXACT(C20,"MATERIAL JOB"),EXACT(C20,"BUYING STAGE"),EXACT(C20,"IMPLEMENTATION"),EXACT(C20,"SECURITY / PROCUREMENT"),EXACT(C20,"SWITCHING / EXIT"),EXACT(C20,"COMMERCIAL MODEL"),EXACT(C20,"EVIDENCE QUALITY")),"VALID","INVALID"))</x:f>
      </x:c>
      <x:c r="L20" s="25" t="str">
        <x:f>IF(A20="","",IF(OR(EXACT(H20,"YES"),EXACT(H20,"NO")),"VALID","INVALID"))</x:f>
      </x:c>
      <x:c r="M20" s="25" t="str">
        <x:f>IF(A20="","",IF(OR(EXACT(I20,"OPEN"),EXACT(I20,"RESOLVED"),EXACT(I20,"ACCEPTED UNCERTAINTY")),"VALID","INVALID"))</x:f>
      </x:c>
      <x:c r="N20" s="25" t="str">
        <x:f>IF(A20="","",IF(AND(E20&lt;&gt;"",G20&lt;&gt;"",E20&lt;&gt;G20),"VALID","INVALID - DISTINCT EVIDENCE REQUIRED"))</x:f>
      </x:c>
      <x:c r="O20" s="25" t="str">
        <x:f>IF(A20="","",IF(COUNTIFS(EVIDENCE_PACKET!$A$6:$A$205,E20,EVIDENCE_PACKET!$B$6:$B$205,B20,EVIDENCE_PACKET!$Q$6:$Q$205,"VALID")=1,"READY","INVALID - EVIDENCE A LINK"))</x:f>
      </x:c>
      <x:c r="P20" s="25" t="str">
        <x:f>IF(A20="","",IF(COUNTIFS(EVIDENCE_PACKET!$A$6:$A$205,G20,EVIDENCE_PACKET!$B$6:$B$205,B20,EVIDENCE_PACKET!$Q$6:$Q$205,"VALID")=1,"READY","INVALID - EVIDENCE B LINK"))</x:f>
      </x:c>
      <x:c r="Q20" s="25" t="str">
        <x:f>IF(A20="","",IF(AND(D20&lt;&gt;"",F20&lt;&gt;""),"VALID","INVALID - STATEMENT REQUIRED"))</x:f>
      </x:c>
      <x:c r="R20" s="25" t="str">
        <x:f>IF(A20="","",IF(COUNTIF($A$6:$A$205,A20)&gt;1,"INVALID - DUPLICATE ID",IF(AND(B20&lt;&gt;"",J20&lt;&gt;"",K20="VALID",L20="VALID",M20="VALID",N20="VALID",O20="READY",P20="READY",Q20="VALID"),"VALID","INVALID - CONTROL / LINK")))</x:f>
      </x:c>
    </x:row>
    <x:row r="21">
      <x:c r="A21" s="21"/>
      <x:c r="B21" s="21"/>
      <x:c r="C21" s="21"/>
      <x:c r="D21" s="21"/>
      <x:c r="E21" s="21"/>
      <x:c r="F21" s="21"/>
      <x:c r="G21" s="21"/>
      <x:c r="H21" s="21"/>
      <x:c r="I21" s="21"/>
      <x:c r="J21" s="21"/>
      <x:c r="K21" s="25" t="str">
        <x:f>IF(A21="","",IF(OR(EXACT(C21,"BUYER"),EXACT(C21,"MATERIAL JOB"),EXACT(C21,"BUYING STAGE"),EXACT(C21,"IMPLEMENTATION"),EXACT(C21,"SECURITY / PROCUREMENT"),EXACT(C21,"SWITCHING / EXIT"),EXACT(C21,"COMMERCIAL MODEL"),EXACT(C21,"EVIDENCE QUALITY")),"VALID","INVALID"))</x:f>
      </x:c>
      <x:c r="L21" s="25" t="str">
        <x:f>IF(A21="","",IF(OR(EXACT(H21,"YES"),EXACT(H21,"NO")),"VALID","INVALID"))</x:f>
      </x:c>
      <x:c r="M21" s="25" t="str">
        <x:f>IF(A21="","",IF(OR(EXACT(I21,"OPEN"),EXACT(I21,"RESOLVED"),EXACT(I21,"ACCEPTED UNCERTAINTY")),"VALID","INVALID"))</x:f>
      </x:c>
      <x:c r="N21" s="25" t="str">
        <x:f>IF(A21="","",IF(AND(E21&lt;&gt;"",G21&lt;&gt;"",E21&lt;&gt;G21),"VALID","INVALID - DISTINCT EVIDENCE REQUIRED"))</x:f>
      </x:c>
      <x:c r="O21" s="25" t="str">
        <x:f>IF(A21="","",IF(COUNTIFS(EVIDENCE_PACKET!$A$6:$A$205,E21,EVIDENCE_PACKET!$B$6:$B$205,B21,EVIDENCE_PACKET!$Q$6:$Q$205,"VALID")=1,"READY","INVALID - EVIDENCE A LINK"))</x:f>
      </x:c>
      <x:c r="P21" s="25" t="str">
        <x:f>IF(A21="","",IF(COUNTIFS(EVIDENCE_PACKET!$A$6:$A$205,G21,EVIDENCE_PACKET!$B$6:$B$205,B21,EVIDENCE_PACKET!$Q$6:$Q$205,"VALID")=1,"READY","INVALID - EVIDENCE B LINK"))</x:f>
      </x:c>
      <x:c r="Q21" s="25" t="str">
        <x:f>IF(A21="","",IF(AND(D21&lt;&gt;"",F21&lt;&gt;""),"VALID","INVALID - STATEMENT REQUIRED"))</x:f>
      </x:c>
      <x:c r="R21" s="25" t="str">
        <x:f>IF(A21="","",IF(COUNTIF($A$6:$A$205,A21)&gt;1,"INVALID - DUPLICATE ID",IF(AND(B21&lt;&gt;"",J21&lt;&gt;"",K21="VALID",L21="VALID",M21="VALID",N21="VALID",O21="READY",P21="READY",Q21="VALID"),"VALID","INVALID - CONTROL / LINK")))</x:f>
      </x:c>
    </x:row>
    <x:row r="22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/>
      <x:c r="K22" s="25" t="str">
        <x:f>IF(A22="","",IF(OR(EXACT(C22,"BUYER"),EXACT(C22,"MATERIAL JOB"),EXACT(C22,"BUYING STAGE"),EXACT(C22,"IMPLEMENTATION"),EXACT(C22,"SECURITY / PROCUREMENT"),EXACT(C22,"SWITCHING / EXIT"),EXACT(C22,"COMMERCIAL MODEL"),EXACT(C22,"EVIDENCE QUALITY")),"VALID","INVALID"))</x:f>
      </x:c>
      <x:c r="L22" s="25" t="str">
        <x:f>IF(A22="","",IF(OR(EXACT(H22,"YES"),EXACT(H22,"NO")),"VALID","INVALID"))</x:f>
      </x:c>
      <x:c r="M22" s="25" t="str">
        <x:f>IF(A22="","",IF(OR(EXACT(I22,"OPEN"),EXACT(I22,"RESOLVED"),EXACT(I22,"ACCEPTED UNCERTAINTY")),"VALID","INVALID"))</x:f>
      </x:c>
      <x:c r="N22" s="25" t="str">
        <x:f>IF(A22="","",IF(AND(E22&lt;&gt;"",G22&lt;&gt;"",E22&lt;&gt;G22),"VALID","INVALID - DISTINCT EVIDENCE REQUIRED"))</x:f>
      </x:c>
      <x:c r="O22" s="25" t="str">
        <x:f>IF(A22="","",IF(COUNTIFS(EVIDENCE_PACKET!$A$6:$A$205,E22,EVIDENCE_PACKET!$B$6:$B$205,B22,EVIDENCE_PACKET!$Q$6:$Q$205,"VALID")=1,"READY","INVALID - EVIDENCE A LINK"))</x:f>
      </x:c>
      <x:c r="P22" s="25" t="str">
        <x:f>IF(A22="","",IF(COUNTIFS(EVIDENCE_PACKET!$A$6:$A$205,G22,EVIDENCE_PACKET!$B$6:$B$205,B22,EVIDENCE_PACKET!$Q$6:$Q$205,"VALID")=1,"READY","INVALID - EVIDENCE B LINK"))</x:f>
      </x:c>
      <x:c r="Q22" s="25" t="str">
        <x:f>IF(A22="","",IF(AND(D22&lt;&gt;"",F22&lt;&gt;""),"VALID","INVALID - STATEMENT REQUIRED"))</x:f>
      </x:c>
      <x:c r="R22" s="25" t="str">
        <x:f>IF(A22="","",IF(COUNTIF($A$6:$A$205,A22)&gt;1,"INVALID - DUPLICATE ID",IF(AND(B22&lt;&gt;"",J22&lt;&gt;"",K22="VALID",L22="VALID",M22="VALID",N22="VALID",O22="READY",P22="READY",Q22="VALID"),"VALID","INVALID - CONTROL / LINK")))</x:f>
      </x:c>
    </x:row>
    <x:row r="23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/>
      <x:c r="K23" s="25" t="str">
        <x:f>IF(A23="","",IF(OR(EXACT(C23,"BUYER"),EXACT(C23,"MATERIAL JOB"),EXACT(C23,"BUYING STAGE"),EXACT(C23,"IMPLEMENTATION"),EXACT(C23,"SECURITY / PROCUREMENT"),EXACT(C23,"SWITCHING / EXIT"),EXACT(C23,"COMMERCIAL MODEL"),EXACT(C23,"EVIDENCE QUALITY")),"VALID","INVALID"))</x:f>
      </x:c>
      <x:c r="L23" s="25" t="str">
        <x:f>IF(A23="","",IF(OR(EXACT(H23,"YES"),EXACT(H23,"NO")),"VALID","INVALID"))</x:f>
      </x:c>
      <x:c r="M23" s="25" t="str">
        <x:f>IF(A23="","",IF(OR(EXACT(I23,"OPEN"),EXACT(I23,"RESOLVED"),EXACT(I23,"ACCEPTED UNCERTAINTY")),"VALID","INVALID"))</x:f>
      </x:c>
      <x:c r="N23" s="25" t="str">
        <x:f>IF(A23="","",IF(AND(E23&lt;&gt;"",G23&lt;&gt;"",E23&lt;&gt;G23),"VALID","INVALID - DISTINCT EVIDENCE REQUIRED"))</x:f>
      </x:c>
      <x:c r="O23" s="25" t="str">
        <x:f>IF(A23="","",IF(COUNTIFS(EVIDENCE_PACKET!$A$6:$A$205,E23,EVIDENCE_PACKET!$B$6:$B$205,B23,EVIDENCE_PACKET!$Q$6:$Q$205,"VALID")=1,"READY","INVALID - EVIDENCE A LINK"))</x:f>
      </x:c>
      <x:c r="P23" s="25" t="str">
        <x:f>IF(A23="","",IF(COUNTIFS(EVIDENCE_PACKET!$A$6:$A$205,G23,EVIDENCE_PACKET!$B$6:$B$205,B23,EVIDENCE_PACKET!$Q$6:$Q$205,"VALID")=1,"READY","INVALID - EVIDENCE B LINK"))</x:f>
      </x:c>
      <x:c r="Q23" s="25" t="str">
        <x:f>IF(A23="","",IF(AND(D23&lt;&gt;"",F23&lt;&gt;""),"VALID","INVALID - STATEMENT REQUIRED"))</x:f>
      </x:c>
      <x:c r="R23" s="25" t="str">
        <x:f>IF(A23="","",IF(COUNTIF($A$6:$A$205,A23)&gt;1,"INVALID - DUPLICATE ID",IF(AND(B23&lt;&gt;"",J23&lt;&gt;"",K23="VALID",L23="VALID",M23="VALID",N23="VALID",O23="READY",P23="READY",Q23="VALID"),"VALID","INVALID - CONTROL / LINK")))</x:f>
      </x:c>
    </x:row>
    <x:row r="24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/>
      <x:c r="K24" s="25" t="str">
        <x:f>IF(A24="","",IF(OR(EXACT(C24,"BUYER"),EXACT(C24,"MATERIAL JOB"),EXACT(C24,"BUYING STAGE"),EXACT(C24,"IMPLEMENTATION"),EXACT(C24,"SECURITY / PROCUREMENT"),EXACT(C24,"SWITCHING / EXIT"),EXACT(C24,"COMMERCIAL MODEL"),EXACT(C24,"EVIDENCE QUALITY")),"VALID","INVALID"))</x:f>
      </x:c>
      <x:c r="L24" s="25" t="str">
        <x:f>IF(A24="","",IF(OR(EXACT(H24,"YES"),EXACT(H24,"NO")),"VALID","INVALID"))</x:f>
      </x:c>
      <x:c r="M24" s="25" t="str">
        <x:f>IF(A24="","",IF(OR(EXACT(I24,"OPEN"),EXACT(I24,"RESOLVED"),EXACT(I24,"ACCEPTED UNCERTAINTY")),"VALID","INVALID"))</x:f>
      </x:c>
      <x:c r="N24" s="25" t="str">
        <x:f>IF(A24="","",IF(AND(E24&lt;&gt;"",G24&lt;&gt;"",E24&lt;&gt;G24),"VALID","INVALID - DISTINCT EVIDENCE REQUIRED"))</x:f>
      </x:c>
      <x:c r="O24" s="25" t="str">
        <x:f>IF(A24="","",IF(COUNTIFS(EVIDENCE_PACKET!$A$6:$A$205,E24,EVIDENCE_PACKET!$B$6:$B$205,B24,EVIDENCE_PACKET!$Q$6:$Q$205,"VALID")=1,"READY","INVALID - EVIDENCE A LINK"))</x:f>
      </x:c>
      <x:c r="P24" s="25" t="str">
        <x:f>IF(A24="","",IF(COUNTIFS(EVIDENCE_PACKET!$A$6:$A$205,G24,EVIDENCE_PACKET!$B$6:$B$205,B24,EVIDENCE_PACKET!$Q$6:$Q$205,"VALID")=1,"READY","INVALID - EVIDENCE B LINK"))</x:f>
      </x:c>
      <x:c r="Q24" s="25" t="str">
        <x:f>IF(A24="","",IF(AND(D24&lt;&gt;"",F24&lt;&gt;""),"VALID","INVALID - STATEMENT REQUIRED"))</x:f>
      </x:c>
      <x:c r="R24" s="25" t="str">
        <x:f>IF(A24="","",IF(COUNTIF($A$6:$A$205,A24)&gt;1,"INVALID - DUPLICATE ID",IF(AND(B24&lt;&gt;"",J24&lt;&gt;"",K24="VALID",L24="VALID",M24="VALID",N24="VALID",O24="READY",P24="READY",Q24="VALID"),"VALID","INVALID - CONTROL / LINK")))</x:f>
      </x:c>
    </x:row>
    <x:row r="25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/>
      <x:c r="K25" s="25" t="str">
        <x:f>IF(A25="","",IF(OR(EXACT(C25,"BUYER"),EXACT(C25,"MATERIAL JOB"),EXACT(C25,"BUYING STAGE"),EXACT(C25,"IMPLEMENTATION"),EXACT(C25,"SECURITY / PROCUREMENT"),EXACT(C25,"SWITCHING / EXIT"),EXACT(C25,"COMMERCIAL MODEL"),EXACT(C25,"EVIDENCE QUALITY")),"VALID","INVALID"))</x:f>
      </x:c>
      <x:c r="L25" s="25" t="str">
        <x:f>IF(A25="","",IF(OR(EXACT(H25,"YES"),EXACT(H25,"NO")),"VALID","INVALID"))</x:f>
      </x:c>
      <x:c r="M25" s="25" t="str">
        <x:f>IF(A25="","",IF(OR(EXACT(I25,"OPEN"),EXACT(I25,"RESOLVED"),EXACT(I25,"ACCEPTED UNCERTAINTY")),"VALID","INVALID"))</x:f>
      </x:c>
      <x:c r="N25" s="25" t="str">
        <x:f>IF(A25="","",IF(AND(E25&lt;&gt;"",G25&lt;&gt;"",E25&lt;&gt;G25),"VALID","INVALID - DISTINCT EVIDENCE REQUIRED"))</x:f>
      </x:c>
      <x:c r="O25" s="25" t="str">
        <x:f>IF(A25="","",IF(COUNTIFS(EVIDENCE_PACKET!$A$6:$A$205,E25,EVIDENCE_PACKET!$B$6:$B$205,B25,EVIDENCE_PACKET!$Q$6:$Q$205,"VALID")=1,"READY","INVALID - EVIDENCE A LINK"))</x:f>
      </x:c>
      <x:c r="P25" s="25" t="str">
        <x:f>IF(A25="","",IF(COUNTIFS(EVIDENCE_PACKET!$A$6:$A$205,G25,EVIDENCE_PACKET!$B$6:$B$205,B25,EVIDENCE_PACKET!$Q$6:$Q$205,"VALID")=1,"READY","INVALID - EVIDENCE B LINK"))</x:f>
      </x:c>
      <x:c r="Q25" s="25" t="str">
        <x:f>IF(A25="","",IF(AND(D25&lt;&gt;"",F25&lt;&gt;""),"VALID","INVALID - STATEMENT REQUIRED"))</x:f>
      </x:c>
      <x:c r="R25" s="25" t="str">
        <x:f>IF(A25="","",IF(COUNTIF($A$6:$A$205,A25)&gt;1,"INVALID - DUPLICATE ID",IF(AND(B25&lt;&gt;"",J25&lt;&gt;"",K25="VALID",L25="VALID",M25="VALID",N25="VALID",O25="READY",P25="READY",Q25="VALID"),"VALID","INVALID - CONTROL / LINK")))</x:f>
      </x:c>
    </x:row>
    <x:row r="26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/>
      <x:c r="K26" s="25" t="str">
        <x:f>IF(A26="","",IF(OR(EXACT(C26,"BUYER"),EXACT(C26,"MATERIAL JOB"),EXACT(C26,"BUYING STAGE"),EXACT(C26,"IMPLEMENTATION"),EXACT(C26,"SECURITY / PROCUREMENT"),EXACT(C26,"SWITCHING / EXIT"),EXACT(C26,"COMMERCIAL MODEL"),EXACT(C26,"EVIDENCE QUALITY")),"VALID","INVALID"))</x:f>
      </x:c>
      <x:c r="L26" s="25" t="str">
        <x:f>IF(A26="","",IF(OR(EXACT(H26,"YES"),EXACT(H26,"NO")),"VALID","INVALID"))</x:f>
      </x:c>
      <x:c r="M26" s="25" t="str">
        <x:f>IF(A26="","",IF(OR(EXACT(I26,"OPEN"),EXACT(I26,"RESOLVED"),EXACT(I26,"ACCEPTED UNCERTAINTY")),"VALID","INVALID"))</x:f>
      </x:c>
      <x:c r="N26" s="25" t="str">
        <x:f>IF(A26="","",IF(AND(E26&lt;&gt;"",G26&lt;&gt;"",E26&lt;&gt;G26),"VALID","INVALID - DISTINCT EVIDENCE REQUIRED"))</x:f>
      </x:c>
      <x:c r="O26" s="25" t="str">
        <x:f>IF(A26="","",IF(COUNTIFS(EVIDENCE_PACKET!$A$6:$A$205,E26,EVIDENCE_PACKET!$B$6:$B$205,B26,EVIDENCE_PACKET!$Q$6:$Q$205,"VALID")=1,"READY","INVALID - EVIDENCE A LINK"))</x:f>
      </x:c>
      <x:c r="P26" s="25" t="str">
        <x:f>IF(A26="","",IF(COUNTIFS(EVIDENCE_PACKET!$A$6:$A$205,G26,EVIDENCE_PACKET!$B$6:$B$205,B26,EVIDENCE_PACKET!$Q$6:$Q$205,"VALID")=1,"READY","INVALID - EVIDENCE B LINK"))</x:f>
      </x:c>
      <x:c r="Q26" s="25" t="str">
        <x:f>IF(A26="","",IF(AND(D26&lt;&gt;"",F26&lt;&gt;""),"VALID","INVALID - STATEMENT REQUIRED"))</x:f>
      </x:c>
      <x:c r="R26" s="25" t="str">
        <x:f>IF(A26="","",IF(COUNTIF($A$6:$A$205,A26)&gt;1,"INVALID - DUPLICATE ID",IF(AND(B26&lt;&gt;"",J26&lt;&gt;"",K26="VALID",L26="VALID",M26="VALID",N26="VALID",O26="READY",P26="READY",Q26="VALID"),"VALID","INVALID - CONTROL / LINK")))</x:f>
      </x:c>
    </x:row>
    <x:row r="27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/>
      <x:c r="K27" s="25" t="str">
        <x:f>IF(A27="","",IF(OR(EXACT(C27,"BUYER"),EXACT(C27,"MATERIAL JOB"),EXACT(C27,"BUYING STAGE"),EXACT(C27,"IMPLEMENTATION"),EXACT(C27,"SECURITY / PROCUREMENT"),EXACT(C27,"SWITCHING / EXIT"),EXACT(C27,"COMMERCIAL MODEL"),EXACT(C27,"EVIDENCE QUALITY")),"VALID","INVALID"))</x:f>
      </x:c>
      <x:c r="L27" s="25" t="str">
        <x:f>IF(A27="","",IF(OR(EXACT(H27,"YES"),EXACT(H27,"NO")),"VALID","INVALID"))</x:f>
      </x:c>
      <x:c r="M27" s="25" t="str">
        <x:f>IF(A27="","",IF(OR(EXACT(I27,"OPEN"),EXACT(I27,"RESOLVED"),EXACT(I27,"ACCEPTED UNCERTAINTY")),"VALID","INVALID"))</x:f>
      </x:c>
      <x:c r="N27" s="25" t="str">
        <x:f>IF(A27="","",IF(AND(E27&lt;&gt;"",G27&lt;&gt;"",E27&lt;&gt;G27),"VALID","INVALID - DISTINCT EVIDENCE REQUIRED"))</x:f>
      </x:c>
      <x:c r="O27" s="25" t="str">
        <x:f>IF(A27="","",IF(COUNTIFS(EVIDENCE_PACKET!$A$6:$A$205,E27,EVIDENCE_PACKET!$B$6:$B$205,B27,EVIDENCE_PACKET!$Q$6:$Q$205,"VALID")=1,"READY","INVALID - EVIDENCE A LINK"))</x:f>
      </x:c>
      <x:c r="P27" s="25" t="str">
        <x:f>IF(A27="","",IF(COUNTIFS(EVIDENCE_PACKET!$A$6:$A$205,G27,EVIDENCE_PACKET!$B$6:$B$205,B27,EVIDENCE_PACKET!$Q$6:$Q$205,"VALID")=1,"READY","INVALID - EVIDENCE B LINK"))</x:f>
      </x:c>
      <x:c r="Q27" s="25" t="str">
        <x:f>IF(A27="","",IF(AND(D27&lt;&gt;"",F27&lt;&gt;""),"VALID","INVALID - STATEMENT REQUIRED"))</x:f>
      </x:c>
      <x:c r="R27" s="25" t="str">
        <x:f>IF(A27="","",IF(COUNTIF($A$6:$A$205,A27)&gt;1,"INVALID - DUPLICATE ID",IF(AND(B27&lt;&gt;"",J27&lt;&gt;"",K27="VALID",L27="VALID",M27="VALID",N27="VALID",O27="READY",P27="READY",Q27="VALID"),"VALID","INVALID - CONTROL / LINK")))</x:f>
      </x:c>
    </x:row>
    <x:row r="28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/>
      <x:c r="K28" s="25" t="str">
        <x:f>IF(A28="","",IF(OR(EXACT(C28,"BUYER"),EXACT(C28,"MATERIAL JOB"),EXACT(C28,"BUYING STAGE"),EXACT(C28,"IMPLEMENTATION"),EXACT(C28,"SECURITY / PROCUREMENT"),EXACT(C28,"SWITCHING / EXIT"),EXACT(C28,"COMMERCIAL MODEL"),EXACT(C28,"EVIDENCE QUALITY")),"VALID","INVALID"))</x:f>
      </x:c>
      <x:c r="L28" s="25" t="str">
        <x:f>IF(A28="","",IF(OR(EXACT(H28,"YES"),EXACT(H28,"NO")),"VALID","INVALID"))</x:f>
      </x:c>
      <x:c r="M28" s="25" t="str">
        <x:f>IF(A28="","",IF(OR(EXACT(I28,"OPEN"),EXACT(I28,"RESOLVED"),EXACT(I28,"ACCEPTED UNCERTAINTY")),"VALID","INVALID"))</x:f>
      </x:c>
      <x:c r="N28" s="25" t="str">
        <x:f>IF(A28="","",IF(AND(E28&lt;&gt;"",G28&lt;&gt;"",E28&lt;&gt;G28),"VALID","INVALID - DISTINCT EVIDENCE REQUIRED"))</x:f>
      </x:c>
      <x:c r="O28" s="25" t="str">
        <x:f>IF(A28="","",IF(COUNTIFS(EVIDENCE_PACKET!$A$6:$A$205,E28,EVIDENCE_PACKET!$B$6:$B$205,B28,EVIDENCE_PACKET!$Q$6:$Q$205,"VALID")=1,"READY","INVALID - EVIDENCE A LINK"))</x:f>
      </x:c>
      <x:c r="P28" s="25" t="str">
        <x:f>IF(A28="","",IF(COUNTIFS(EVIDENCE_PACKET!$A$6:$A$205,G28,EVIDENCE_PACKET!$B$6:$B$205,B28,EVIDENCE_PACKET!$Q$6:$Q$205,"VALID")=1,"READY","INVALID - EVIDENCE B LINK"))</x:f>
      </x:c>
      <x:c r="Q28" s="25" t="str">
        <x:f>IF(A28="","",IF(AND(D28&lt;&gt;"",F28&lt;&gt;""),"VALID","INVALID - STATEMENT REQUIRED"))</x:f>
      </x:c>
      <x:c r="R28" s="25" t="str">
        <x:f>IF(A28="","",IF(COUNTIF($A$6:$A$205,A28)&gt;1,"INVALID - DUPLICATE ID",IF(AND(B28&lt;&gt;"",J28&lt;&gt;"",K28="VALID",L28="VALID",M28="VALID",N28="VALID",O28="READY",P28="READY",Q28="VALID"),"VALID","INVALID - CONTROL / LINK")))</x:f>
      </x:c>
    </x:row>
    <x:row r="29">
      <x:c r="A29" s="21"/>
      <x:c r="B29" s="21"/>
      <x:c r="C29" s="21"/>
      <x:c r="D29" s="21"/>
      <x:c r="E29" s="21"/>
      <x:c r="F29" s="21"/>
      <x:c r="G29" s="21"/>
      <x:c r="H29" s="21"/>
      <x:c r="I29" s="21"/>
      <x:c r="J29" s="21"/>
      <x:c r="K29" s="25" t="str">
        <x:f>IF(A29="","",IF(OR(EXACT(C29,"BUYER"),EXACT(C29,"MATERIAL JOB"),EXACT(C29,"BUYING STAGE"),EXACT(C29,"IMPLEMENTATION"),EXACT(C29,"SECURITY / PROCUREMENT"),EXACT(C29,"SWITCHING / EXIT"),EXACT(C29,"COMMERCIAL MODEL"),EXACT(C29,"EVIDENCE QUALITY")),"VALID","INVALID"))</x:f>
      </x:c>
      <x:c r="L29" s="25" t="str">
        <x:f>IF(A29="","",IF(OR(EXACT(H29,"YES"),EXACT(H29,"NO")),"VALID","INVALID"))</x:f>
      </x:c>
      <x:c r="M29" s="25" t="str">
        <x:f>IF(A29="","",IF(OR(EXACT(I29,"OPEN"),EXACT(I29,"RESOLVED"),EXACT(I29,"ACCEPTED UNCERTAINTY")),"VALID","INVALID"))</x:f>
      </x:c>
      <x:c r="N29" s="25" t="str">
        <x:f>IF(A29="","",IF(AND(E29&lt;&gt;"",G29&lt;&gt;"",E29&lt;&gt;G29),"VALID","INVALID - DISTINCT EVIDENCE REQUIRED"))</x:f>
      </x:c>
      <x:c r="O29" s="25" t="str">
        <x:f>IF(A29="","",IF(COUNTIFS(EVIDENCE_PACKET!$A$6:$A$205,E29,EVIDENCE_PACKET!$B$6:$B$205,B29,EVIDENCE_PACKET!$Q$6:$Q$205,"VALID")=1,"READY","INVALID - EVIDENCE A LINK"))</x:f>
      </x:c>
      <x:c r="P29" s="25" t="str">
        <x:f>IF(A29="","",IF(COUNTIFS(EVIDENCE_PACKET!$A$6:$A$205,G29,EVIDENCE_PACKET!$B$6:$B$205,B29,EVIDENCE_PACKET!$Q$6:$Q$205,"VALID")=1,"READY","INVALID - EVIDENCE B LINK"))</x:f>
      </x:c>
      <x:c r="Q29" s="25" t="str">
        <x:f>IF(A29="","",IF(AND(D29&lt;&gt;"",F29&lt;&gt;""),"VALID","INVALID - STATEMENT REQUIRED"))</x:f>
      </x:c>
      <x:c r="R29" s="25" t="str">
        <x:f>IF(A29="","",IF(COUNTIF($A$6:$A$205,A29)&gt;1,"INVALID - DUPLICATE ID",IF(AND(B29&lt;&gt;"",J29&lt;&gt;"",K29="VALID",L29="VALID",M29="VALID",N29="VALID",O29="READY",P29="READY",Q29="VALID"),"VALID","INVALID - CONTROL / LINK")))</x:f>
      </x:c>
    </x:row>
    <x:row r="30">
      <x:c r="A30" s="21"/>
      <x:c r="B30" s="21"/>
      <x:c r="C30" s="21"/>
      <x:c r="D30" s="21"/>
      <x:c r="E30" s="21"/>
      <x:c r="F30" s="21"/>
      <x:c r="G30" s="21"/>
      <x:c r="H30" s="21"/>
      <x:c r="I30" s="21"/>
      <x:c r="J30" s="21"/>
      <x:c r="K30" s="25" t="str">
        <x:f>IF(A30="","",IF(OR(EXACT(C30,"BUYER"),EXACT(C30,"MATERIAL JOB"),EXACT(C30,"BUYING STAGE"),EXACT(C30,"IMPLEMENTATION"),EXACT(C30,"SECURITY / PROCUREMENT"),EXACT(C30,"SWITCHING / EXIT"),EXACT(C30,"COMMERCIAL MODEL"),EXACT(C30,"EVIDENCE QUALITY")),"VALID","INVALID"))</x:f>
      </x:c>
      <x:c r="L30" s="25" t="str">
        <x:f>IF(A30="","",IF(OR(EXACT(H30,"YES"),EXACT(H30,"NO")),"VALID","INVALID"))</x:f>
      </x:c>
      <x:c r="M30" s="25" t="str">
        <x:f>IF(A30="","",IF(OR(EXACT(I30,"OPEN"),EXACT(I30,"RESOLVED"),EXACT(I30,"ACCEPTED UNCERTAINTY")),"VALID","INVALID"))</x:f>
      </x:c>
      <x:c r="N30" s="25" t="str">
        <x:f>IF(A30="","",IF(AND(E30&lt;&gt;"",G30&lt;&gt;"",E30&lt;&gt;G30),"VALID","INVALID - DISTINCT EVIDENCE REQUIRED"))</x:f>
      </x:c>
      <x:c r="O30" s="25" t="str">
        <x:f>IF(A30="","",IF(COUNTIFS(EVIDENCE_PACKET!$A$6:$A$205,E30,EVIDENCE_PACKET!$B$6:$B$205,B30,EVIDENCE_PACKET!$Q$6:$Q$205,"VALID")=1,"READY","INVALID - EVIDENCE A LINK"))</x:f>
      </x:c>
      <x:c r="P30" s="25" t="str">
        <x:f>IF(A30="","",IF(COUNTIFS(EVIDENCE_PACKET!$A$6:$A$205,G30,EVIDENCE_PACKET!$B$6:$B$205,B30,EVIDENCE_PACKET!$Q$6:$Q$205,"VALID")=1,"READY","INVALID - EVIDENCE B LINK"))</x:f>
      </x:c>
      <x:c r="Q30" s="25" t="str">
        <x:f>IF(A30="","",IF(AND(D30&lt;&gt;"",F30&lt;&gt;""),"VALID","INVALID - STATEMENT REQUIRED"))</x:f>
      </x:c>
      <x:c r="R30" s="25" t="str">
        <x:f>IF(A30="","",IF(COUNTIF($A$6:$A$205,A30)&gt;1,"INVALID - DUPLICATE ID",IF(AND(B30&lt;&gt;"",J30&lt;&gt;"",K30="VALID",L30="VALID",M30="VALID",N30="VALID",O30="READY",P30="READY",Q30="VALID"),"VALID","INVALID - CONTROL / LINK")))</x:f>
      </x:c>
    </x:row>
    <x:row r="31">
      <x:c r="A31" s="21"/>
      <x:c r="B31" s="21"/>
      <x:c r="C31" s="21"/>
      <x:c r="D31" s="21"/>
      <x:c r="E31" s="21"/>
      <x:c r="F31" s="21"/>
      <x:c r="G31" s="21"/>
      <x:c r="H31" s="21"/>
      <x:c r="I31" s="21"/>
      <x:c r="J31" s="21"/>
      <x:c r="K31" s="25" t="str">
        <x:f>IF(A31="","",IF(OR(EXACT(C31,"BUYER"),EXACT(C31,"MATERIAL JOB"),EXACT(C31,"BUYING STAGE"),EXACT(C31,"IMPLEMENTATION"),EXACT(C31,"SECURITY / PROCUREMENT"),EXACT(C31,"SWITCHING / EXIT"),EXACT(C31,"COMMERCIAL MODEL"),EXACT(C31,"EVIDENCE QUALITY")),"VALID","INVALID"))</x:f>
      </x:c>
      <x:c r="L31" s="25" t="str">
        <x:f>IF(A31="","",IF(OR(EXACT(H31,"YES"),EXACT(H31,"NO")),"VALID","INVALID"))</x:f>
      </x:c>
      <x:c r="M31" s="25" t="str">
        <x:f>IF(A31="","",IF(OR(EXACT(I31,"OPEN"),EXACT(I31,"RESOLVED"),EXACT(I31,"ACCEPTED UNCERTAINTY")),"VALID","INVALID"))</x:f>
      </x:c>
      <x:c r="N31" s="25" t="str">
        <x:f>IF(A31="","",IF(AND(E31&lt;&gt;"",G31&lt;&gt;"",E31&lt;&gt;G31),"VALID","INVALID - DISTINCT EVIDENCE REQUIRED"))</x:f>
      </x:c>
      <x:c r="O31" s="25" t="str">
        <x:f>IF(A31="","",IF(COUNTIFS(EVIDENCE_PACKET!$A$6:$A$205,E31,EVIDENCE_PACKET!$B$6:$B$205,B31,EVIDENCE_PACKET!$Q$6:$Q$205,"VALID")=1,"READY","INVALID - EVIDENCE A LINK"))</x:f>
      </x:c>
      <x:c r="P31" s="25" t="str">
        <x:f>IF(A31="","",IF(COUNTIFS(EVIDENCE_PACKET!$A$6:$A$205,G31,EVIDENCE_PACKET!$B$6:$B$205,B31,EVIDENCE_PACKET!$Q$6:$Q$205,"VALID")=1,"READY","INVALID - EVIDENCE B LINK"))</x:f>
      </x:c>
      <x:c r="Q31" s="25" t="str">
        <x:f>IF(A31="","",IF(AND(D31&lt;&gt;"",F31&lt;&gt;""),"VALID","INVALID - STATEMENT REQUIRED"))</x:f>
      </x:c>
      <x:c r="R31" s="25" t="str">
        <x:f>IF(A31="","",IF(COUNTIF($A$6:$A$205,A31)&gt;1,"INVALID - DUPLICATE ID",IF(AND(B31&lt;&gt;"",J31&lt;&gt;"",K31="VALID",L31="VALID",M31="VALID",N31="VALID",O31="READY",P31="READY",Q31="VALID"),"VALID","INVALID - CONTROL / LINK")))</x:f>
      </x:c>
    </x:row>
    <x:row r="32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/>
      <x:c r="K32" s="25" t="str">
        <x:f>IF(A32="","",IF(OR(EXACT(C32,"BUYER"),EXACT(C32,"MATERIAL JOB"),EXACT(C32,"BUYING STAGE"),EXACT(C32,"IMPLEMENTATION"),EXACT(C32,"SECURITY / PROCUREMENT"),EXACT(C32,"SWITCHING / EXIT"),EXACT(C32,"COMMERCIAL MODEL"),EXACT(C32,"EVIDENCE QUALITY")),"VALID","INVALID"))</x:f>
      </x:c>
      <x:c r="L32" s="25" t="str">
        <x:f>IF(A32="","",IF(OR(EXACT(H32,"YES"),EXACT(H32,"NO")),"VALID","INVALID"))</x:f>
      </x:c>
      <x:c r="M32" s="25" t="str">
        <x:f>IF(A32="","",IF(OR(EXACT(I32,"OPEN"),EXACT(I32,"RESOLVED"),EXACT(I32,"ACCEPTED UNCERTAINTY")),"VALID","INVALID"))</x:f>
      </x:c>
      <x:c r="N32" s="25" t="str">
        <x:f>IF(A32="","",IF(AND(E32&lt;&gt;"",G32&lt;&gt;"",E32&lt;&gt;G32),"VALID","INVALID - DISTINCT EVIDENCE REQUIRED"))</x:f>
      </x:c>
      <x:c r="O32" s="25" t="str">
        <x:f>IF(A32="","",IF(COUNTIFS(EVIDENCE_PACKET!$A$6:$A$205,E32,EVIDENCE_PACKET!$B$6:$B$205,B32,EVIDENCE_PACKET!$Q$6:$Q$205,"VALID")=1,"READY","INVALID - EVIDENCE A LINK"))</x:f>
      </x:c>
      <x:c r="P32" s="25" t="str">
        <x:f>IF(A32="","",IF(COUNTIFS(EVIDENCE_PACKET!$A$6:$A$205,G32,EVIDENCE_PACKET!$B$6:$B$205,B32,EVIDENCE_PACKET!$Q$6:$Q$205,"VALID")=1,"READY","INVALID - EVIDENCE B LINK"))</x:f>
      </x:c>
      <x:c r="Q32" s="25" t="str">
        <x:f>IF(A32="","",IF(AND(D32&lt;&gt;"",F32&lt;&gt;""),"VALID","INVALID - STATEMENT REQUIRED"))</x:f>
      </x:c>
      <x:c r="R32" s="25" t="str">
        <x:f>IF(A32="","",IF(COUNTIF($A$6:$A$205,A32)&gt;1,"INVALID - DUPLICATE ID",IF(AND(B32&lt;&gt;"",J32&lt;&gt;"",K32="VALID",L32="VALID",M32="VALID",N32="VALID",O32="READY",P32="READY",Q32="VALID"),"VALID","INVALID - CONTROL / LINK")))</x:f>
      </x:c>
    </x:row>
    <x:row r="33">
      <x:c r="A33" s="21"/>
      <x:c r="B33" s="21"/>
      <x:c r="C33" s="21"/>
      <x:c r="D33" s="21"/>
      <x:c r="E33" s="21"/>
      <x:c r="F33" s="21"/>
      <x:c r="G33" s="21"/>
      <x:c r="H33" s="21"/>
      <x:c r="I33" s="21"/>
      <x:c r="J33" s="21"/>
      <x:c r="K33" s="25" t="str">
        <x:f>IF(A33="","",IF(OR(EXACT(C33,"BUYER"),EXACT(C33,"MATERIAL JOB"),EXACT(C33,"BUYING STAGE"),EXACT(C33,"IMPLEMENTATION"),EXACT(C33,"SECURITY / PROCUREMENT"),EXACT(C33,"SWITCHING / EXIT"),EXACT(C33,"COMMERCIAL MODEL"),EXACT(C33,"EVIDENCE QUALITY")),"VALID","INVALID"))</x:f>
      </x:c>
      <x:c r="L33" s="25" t="str">
        <x:f>IF(A33="","",IF(OR(EXACT(H33,"YES"),EXACT(H33,"NO")),"VALID","INVALID"))</x:f>
      </x:c>
      <x:c r="M33" s="25" t="str">
        <x:f>IF(A33="","",IF(OR(EXACT(I33,"OPEN"),EXACT(I33,"RESOLVED"),EXACT(I33,"ACCEPTED UNCERTAINTY")),"VALID","INVALID"))</x:f>
      </x:c>
      <x:c r="N33" s="25" t="str">
        <x:f>IF(A33="","",IF(AND(E33&lt;&gt;"",G33&lt;&gt;"",E33&lt;&gt;G33),"VALID","INVALID - DISTINCT EVIDENCE REQUIRED"))</x:f>
      </x:c>
      <x:c r="O33" s="25" t="str">
        <x:f>IF(A33="","",IF(COUNTIFS(EVIDENCE_PACKET!$A$6:$A$205,E33,EVIDENCE_PACKET!$B$6:$B$205,B33,EVIDENCE_PACKET!$Q$6:$Q$205,"VALID")=1,"READY","INVALID - EVIDENCE A LINK"))</x:f>
      </x:c>
      <x:c r="P33" s="25" t="str">
        <x:f>IF(A33="","",IF(COUNTIFS(EVIDENCE_PACKET!$A$6:$A$205,G33,EVIDENCE_PACKET!$B$6:$B$205,B33,EVIDENCE_PACKET!$Q$6:$Q$205,"VALID")=1,"READY","INVALID - EVIDENCE B LINK"))</x:f>
      </x:c>
      <x:c r="Q33" s="25" t="str">
        <x:f>IF(A33="","",IF(AND(D33&lt;&gt;"",F33&lt;&gt;""),"VALID","INVALID - STATEMENT REQUIRED"))</x:f>
      </x:c>
      <x:c r="R33" s="25" t="str">
        <x:f>IF(A33="","",IF(COUNTIF($A$6:$A$205,A33)&gt;1,"INVALID - DUPLICATE ID",IF(AND(B33&lt;&gt;"",J33&lt;&gt;"",K33="VALID",L33="VALID",M33="VALID",N33="VALID",O33="READY",P33="READY",Q33="VALID"),"VALID","INVALID - CONTROL / LINK")))</x:f>
      </x:c>
    </x:row>
    <x:row r="34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/>
      <x:c r="K34" s="25" t="str">
        <x:f>IF(A34="","",IF(OR(EXACT(C34,"BUYER"),EXACT(C34,"MATERIAL JOB"),EXACT(C34,"BUYING STAGE"),EXACT(C34,"IMPLEMENTATION"),EXACT(C34,"SECURITY / PROCUREMENT"),EXACT(C34,"SWITCHING / EXIT"),EXACT(C34,"COMMERCIAL MODEL"),EXACT(C34,"EVIDENCE QUALITY")),"VALID","INVALID"))</x:f>
      </x:c>
      <x:c r="L34" s="25" t="str">
        <x:f>IF(A34="","",IF(OR(EXACT(H34,"YES"),EXACT(H34,"NO")),"VALID","INVALID"))</x:f>
      </x:c>
      <x:c r="M34" s="25" t="str">
        <x:f>IF(A34="","",IF(OR(EXACT(I34,"OPEN"),EXACT(I34,"RESOLVED"),EXACT(I34,"ACCEPTED UNCERTAINTY")),"VALID","INVALID"))</x:f>
      </x:c>
      <x:c r="N34" s="25" t="str">
        <x:f>IF(A34="","",IF(AND(E34&lt;&gt;"",G34&lt;&gt;"",E34&lt;&gt;G34),"VALID","INVALID - DISTINCT EVIDENCE REQUIRED"))</x:f>
      </x:c>
      <x:c r="O34" s="25" t="str">
        <x:f>IF(A34="","",IF(COUNTIFS(EVIDENCE_PACKET!$A$6:$A$205,E34,EVIDENCE_PACKET!$B$6:$B$205,B34,EVIDENCE_PACKET!$Q$6:$Q$205,"VALID")=1,"READY","INVALID - EVIDENCE A LINK"))</x:f>
      </x:c>
      <x:c r="P34" s="25" t="str">
        <x:f>IF(A34="","",IF(COUNTIFS(EVIDENCE_PACKET!$A$6:$A$205,G34,EVIDENCE_PACKET!$B$6:$B$205,B34,EVIDENCE_PACKET!$Q$6:$Q$205,"VALID")=1,"READY","INVALID - EVIDENCE B LINK"))</x:f>
      </x:c>
      <x:c r="Q34" s="25" t="str">
        <x:f>IF(A34="","",IF(AND(D34&lt;&gt;"",F34&lt;&gt;""),"VALID","INVALID - STATEMENT REQUIRED"))</x:f>
      </x:c>
      <x:c r="R34" s="25" t="str">
        <x:f>IF(A34="","",IF(COUNTIF($A$6:$A$205,A34)&gt;1,"INVALID - DUPLICATE ID",IF(AND(B34&lt;&gt;"",J34&lt;&gt;"",K34="VALID",L34="VALID",M34="VALID",N34="VALID",O34="READY",P34="READY",Q34="VALID"),"VALID","INVALID - CONTROL / LINK")))</x:f>
      </x:c>
    </x:row>
    <x:row r="35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/>
      <x:c r="K35" s="25" t="str">
        <x:f>IF(A35="","",IF(OR(EXACT(C35,"BUYER"),EXACT(C35,"MATERIAL JOB"),EXACT(C35,"BUYING STAGE"),EXACT(C35,"IMPLEMENTATION"),EXACT(C35,"SECURITY / PROCUREMENT"),EXACT(C35,"SWITCHING / EXIT"),EXACT(C35,"COMMERCIAL MODEL"),EXACT(C35,"EVIDENCE QUALITY")),"VALID","INVALID"))</x:f>
      </x:c>
      <x:c r="L35" s="25" t="str">
        <x:f>IF(A35="","",IF(OR(EXACT(H35,"YES"),EXACT(H35,"NO")),"VALID","INVALID"))</x:f>
      </x:c>
      <x:c r="M35" s="25" t="str">
        <x:f>IF(A35="","",IF(OR(EXACT(I35,"OPEN"),EXACT(I35,"RESOLVED"),EXACT(I35,"ACCEPTED UNCERTAINTY")),"VALID","INVALID"))</x:f>
      </x:c>
      <x:c r="N35" s="25" t="str">
        <x:f>IF(A35="","",IF(AND(E35&lt;&gt;"",G35&lt;&gt;"",E35&lt;&gt;G35),"VALID","INVALID - DISTINCT EVIDENCE REQUIRED"))</x:f>
      </x:c>
      <x:c r="O35" s="25" t="str">
        <x:f>IF(A35="","",IF(COUNTIFS(EVIDENCE_PACKET!$A$6:$A$205,E35,EVIDENCE_PACKET!$B$6:$B$205,B35,EVIDENCE_PACKET!$Q$6:$Q$205,"VALID")=1,"READY","INVALID - EVIDENCE A LINK"))</x:f>
      </x:c>
      <x:c r="P35" s="25" t="str">
        <x:f>IF(A35="","",IF(COUNTIFS(EVIDENCE_PACKET!$A$6:$A$205,G35,EVIDENCE_PACKET!$B$6:$B$205,B35,EVIDENCE_PACKET!$Q$6:$Q$205,"VALID")=1,"READY","INVALID - EVIDENCE B LINK"))</x:f>
      </x:c>
      <x:c r="Q35" s="25" t="str">
        <x:f>IF(A35="","",IF(AND(D35&lt;&gt;"",F35&lt;&gt;""),"VALID","INVALID - STATEMENT REQUIRED"))</x:f>
      </x:c>
      <x:c r="R35" s="25" t="str">
        <x:f>IF(A35="","",IF(COUNTIF($A$6:$A$205,A35)&gt;1,"INVALID - DUPLICATE ID",IF(AND(B35&lt;&gt;"",J35&lt;&gt;"",K35="VALID",L35="VALID",M35="VALID",N35="VALID",O35="READY",P35="READY",Q35="VALID"),"VALID","INVALID - CONTROL / LINK")))</x:f>
      </x:c>
    </x:row>
    <x:row r="36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/>
      <x:c r="K36" s="25" t="str">
        <x:f>IF(A36="","",IF(OR(EXACT(C36,"BUYER"),EXACT(C36,"MATERIAL JOB"),EXACT(C36,"BUYING STAGE"),EXACT(C36,"IMPLEMENTATION"),EXACT(C36,"SECURITY / PROCUREMENT"),EXACT(C36,"SWITCHING / EXIT"),EXACT(C36,"COMMERCIAL MODEL"),EXACT(C36,"EVIDENCE QUALITY")),"VALID","INVALID"))</x:f>
      </x:c>
      <x:c r="L36" s="25" t="str">
        <x:f>IF(A36="","",IF(OR(EXACT(H36,"YES"),EXACT(H36,"NO")),"VALID","INVALID"))</x:f>
      </x:c>
      <x:c r="M36" s="25" t="str">
        <x:f>IF(A36="","",IF(OR(EXACT(I36,"OPEN"),EXACT(I36,"RESOLVED"),EXACT(I36,"ACCEPTED UNCERTAINTY")),"VALID","INVALID"))</x:f>
      </x:c>
      <x:c r="N36" s="25" t="str">
        <x:f>IF(A36="","",IF(AND(E36&lt;&gt;"",G36&lt;&gt;"",E36&lt;&gt;G36),"VALID","INVALID - DISTINCT EVIDENCE REQUIRED"))</x:f>
      </x:c>
      <x:c r="O36" s="25" t="str">
        <x:f>IF(A36="","",IF(COUNTIFS(EVIDENCE_PACKET!$A$6:$A$205,E36,EVIDENCE_PACKET!$B$6:$B$205,B36,EVIDENCE_PACKET!$Q$6:$Q$205,"VALID")=1,"READY","INVALID - EVIDENCE A LINK"))</x:f>
      </x:c>
      <x:c r="P36" s="25" t="str">
        <x:f>IF(A36="","",IF(COUNTIFS(EVIDENCE_PACKET!$A$6:$A$205,G36,EVIDENCE_PACKET!$B$6:$B$205,B36,EVIDENCE_PACKET!$Q$6:$Q$205,"VALID")=1,"READY","INVALID - EVIDENCE B LINK"))</x:f>
      </x:c>
      <x:c r="Q36" s="25" t="str">
        <x:f>IF(A36="","",IF(AND(D36&lt;&gt;"",F36&lt;&gt;""),"VALID","INVALID - STATEMENT REQUIRED"))</x:f>
      </x:c>
      <x:c r="R36" s="25" t="str">
        <x:f>IF(A36="","",IF(COUNTIF($A$6:$A$205,A36)&gt;1,"INVALID - DUPLICATE ID",IF(AND(B36&lt;&gt;"",J36&lt;&gt;"",K36="VALID",L36="VALID",M36="VALID",N36="VALID",O36="READY",P36="READY",Q36="VALID"),"VALID","INVALID - CONTROL / LINK")))</x:f>
      </x:c>
    </x:row>
    <x:row r="37">
      <x:c r="A37" s="21"/>
      <x:c r="B37" s="21"/>
      <x:c r="C37" s="21"/>
      <x:c r="D37" s="21"/>
      <x:c r="E37" s="21"/>
      <x:c r="F37" s="21"/>
      <x:c r="G37" s="21"/>
      <x:c r="H37" s="21"/>
      <x:c r="I37" s="21"/>
      <x:c r="J37" s="21"/>
      <x:c r="K37" s="25" t="str">
        <x:f>IF(A37="","",IF(OR(EXACT(C37,"BUYER"),EXACT(C37,"MATERIAL JOB"),EXACT(C37,"BUYING STAGE"),EXACT(C37,"IMPLEMENTATION"),EXACT(C37,"SECURITY / PROCUREMENT"),EXACT(C37,"SWITCHING / EXIT"),EXACT(C37,"COMMERCIAL MODEL"),EXACT(C37,"EVIDENCE QUALITY")),"VALID","INVALID"))</x:f>
      </x:c>
      <x:c r="L37" s="25" t="str">
        <x:f>IF(A37="","",IF(OR(EXACT(H37,"YES"),EXACT(H37,"NO")),"VALID","INVALID"))</x:f>
      </x:c>
      <x:c r="M37" s="25" t="str">
        <x:f>IF(A37="","",IF(OR(EXACT(I37,"OPEN"),EXACT(I37,"RESOLVED"),EXACT(I37,"ACCEPTED UNCERTAINTY")),"VALID","INVALID"))</x:f>
      </x:c>
      <x:c r="N37" s="25" t="str">
        <x:f>IF(A37="","",IF(AND(E37&lt;&gt;"",G37&lt;&gt;"",E37&lt;&gt;G37),"VALID","INVALID - DISTINCT EVIDENCE REQUIRED"))</x:f>
      </x:c>
      <x:c r="O37" s="25" t="str">
        <x:f>IF(A37="","",IF(COUNTIFS(EVIDENCE_PACKET!$A$6:$A$205,E37,EVIDENCE_PACKET!$B$6:$B$205,B37,EVIDENCE_PACKET!$Q$6:$Q$205,"VALID")=1,"READY","INVALID - EVIDENCE A LINK"))</x:f>
      </x:c>
      <x:c r="P37" s="25" t="str">
        <x:f>IF(A37="","",IF(COUNTIFS(EVIDENCE_PACKET!$A$6:$A$205,G37,EVIDENCE_PACKET!$B$6:$B$205,B37,EVIDENCE_PACKET!$Q$6:$Q$205,"VALID")=1,"READY","INVALID - EVIDENCE B LINK"))</x:f>
      </x:c>
      <x:c r="Q37" s="25" t="str">
        <x:f>IF(A37="","",IF(AND(D37&lt;&gt;"",F37&lt;&gt;""),"VALID","INVALID - STATEMENT REQUIRED"))</x:f>
      </x:c>
      <x:c r="R37" s="25" t="str">
        <x:f>IF(A37="","",IF(COUNTIF($A$6:$A$205,A37)&gt;1,"INVALID - DUPLICATE ID",IF(AND(B37&lt;&gt;"",J37&lt;&gt;"",K37="VALID",L37="VALID",M37="VALID",N37="VALID",O37="READY",P37="READY",Q37="VALID"),"VALID","INVALID - CONTROL / LINK")))</x:f>
      </x:c>
    </x:row>
    <x:row r="38">
      <x:c r="A38" s="21"/>
      <x:c r="B38" s="21"/>
      <x:c r="C38" s="21"/>
      <x:c r="D38" s="21"/>
      <x:c r="E38" s="21"/>
      <x:c r="F38" s="21"/>
      <x:c r="G38" s="21"/>
      <x:c r="H38" s="21"/>
      <x:c r="I38" s="21"/>
      <x:c r="J38" s="21"/>
      <x:c r="K38" s="25" t="str">
        <x:f>IF(A38="","",IF(OR(EXACT(C38,"BUYER"),EXACT(C38,"MATERIAL JOB"),EXACT(C38,"BUYING STAGE"),EXACT(C38,"IMPLEMENTATION"),EXACT(C38,"SECURITY / PROCUREMENT"),EXACT(C38,"SWITCHING / EXIT"),EXACT(C38,"COMMERCIAL MODEL"),EXACT(C38,"EVIDENCE QUALITY")),"VALID","INVALID"))</x:f>
      </x:c>
      <x:c r="L38" s="25" t="str">
        <x:f>IF(A38="","",IF(OR(EXACT(H38,"YES"),EXACT(H38,"NO")),"VALID","INVALID"))</x:f>
      </x:c>
      <x:c r="M38" s="25" t="str">
        <x:f>IF(A38="","",IF(OR(EXACT(I38,"OPEN"),EXACT(I38,"RESOLVED"),EXACT(I38,"ACCEPTED UNCERTAINTY")),"VALID","INVALID"))</x:f>
      </x:c>
      <x:c r="N38" s="25" t="str">
        <x:f>IF(A38="","",IF(AND(E38&lt;&gt;"",G38&lt;&gt;"",E38&lt;&gt;G38),"VALID","INVALID - DISTINCT EVIDENCE REQUIRED"))</x:f>
      </x:c>
      <x:c r="O38" s="25" t="str">
        <x:f>IF(A38="","",IF(COUNTIFS(EVIDENCE_PACKET!$A$6:$A$205,E38,EVIDENCE_PACKET!$B$6:$B$205,B38,EVIDENCE_PACKET!$Q$6:$Q$205,"VALID")=1,"READY","INVALID - EVIDENCE A LINK"))</x:f>
      </x:c>
      <x:c r="P38" s="25" t="str">
        <x:f>IF(A38="","",IF(COUNTIFS(EVIDENCE_PACKET!$A$6:$A$205,G38,EVIDENCE_PACKET!$B$6:$B$205,B38,EVIDENCE_PACKET!$Q$6:$Q$205,"VALID")=1,"READY","INVALID - EVIDENCE B LINK"))</x:f>
      </x:c>
      <x:c r="Q38" s="25" t="str">
        <x:f>IF(A38="","",IF(AND(D38&lt;&gt;"",F38&lt;&gt;""),"VALID","INVALID - STATEMENT REQUIRED"))</x:f>
      </x:c>
      <x:c r="R38" s="25" t="str">
        <x:f>IF(A38="","",IF(COUNTIF($A$6:$A$205,A38)&gt;1,"INVALID - DUPLICATE ID",IF(AND(B38&lt;&gt;"",J38&lt;&gt;"",K38="VALID",L38="VALID",M38="VALID",N38="VALID",O38="READY",P38="READY",Q38="VALID"),"VALID","INVALID - CONTROL / LINK")))</x:f>
      </x:c>
    </x:row>
    <x:row r="39">
      <x:c r="A39" s="21"/>
      <x:c r="B39" s="21"/>
      <x:c r="C39" s="21"/>
      <x:c r="D39" s="21"/>
      <x:c r="E39" s="21"/>
      <x:c r="F39" s="21"/>
      <x:c r="G39" s="21"/>
      <x:c r="H39" s="21"/>
      <x:c r="I39" s="21"/>
      <x:c r="J39" s="21"/>
      <x:c r="K39" s="25" t="str">
        <x:f>IF(A39="","",IF(OR(EXACT(C39,"BUYER"),EXACT(C39,"MATERIAL JOB"),EXACT(C39,"BUYING STAGE"),EXACT(C39,"IMPLEMENTATION"),EXACT(C39,"SECURITY / PROCUREMENT"),EXACT(C39,"SWITCHING / EXIT"),EXACT(C39,"COMMERCIAL MODEL"),EXACT(C39,"EVIDENCE QUALITY")),"VALID","INVALID"))</x:f>
      </x:c>
      <x:c r="L39" s="25" t="str">
        <x:f>IF(A39="","",IF(OR(EXACT(H39,"YES"),EXACT(H39,"NO")),"VALID","INVALID"))</x:f>
      </x:c>
      <x:c r="M39" s="25" t="str">
        <x:f>IF(A39="","",IF(OR(EXACT(I39,"OPEN"),EXACT(I39,"RESOLVED"),EXACT(I39,"ACCEPTED UNCERTAINTY")),"VALID","INVALID"))</x:f>
      </x:c>
      <x:c r="N39" s="25" t="str">
        <x:f>IF(A39="","",IF(AND(E39&lt;&gt;"",G39&lt;&gt;"",E39&lt;&gt;G39),"VALID","INVALID - DISTINCT EVIDENCE REQUIRED"))</x:f>
      </x:c>
      <x:c r="O39" s="25" t="str">
        <x:f>IF(A39="","",IF(COUNTIFS(EVIDENCE_PACKET!$A$6:$A$205,E39,EVIDENCE_PACKET!$B$6:$B$205,B39,EVIDENCE_PACKET!$Q$6:$Q$205,"VALID")=1,"READY","INVALID - EVIDENCE A LINK"))</x:f>
      </x:c>
      <x:c r="P39" s="25" t="str">
        <x:f>IF(A39="","",IF(COUNTIFS(EVIDENCE_PACKET!$A$6:$A$205,G39,EVIDENCE_PACKET!$B$6:$B$205,B39,EVIDENCE_PACKET!$Q$6:$Q$205,"VALID")=1,"READY","INVALID - EVIDENCE B LINK"))</x:f>
      </x:c>
      <x:c r="Q39" s="25" t="str">
        <x:f>IF(A39="","",IF(AND(D39&lt;&gt;"",F39&lt;&gt;""),"VALID","INVALID - STATEMENT REQUIRED"))</x:f>
      </x:c>
      <x:c r="R39" s="25" t="str">
        <x:f>IF(A39="","",IF(COUNTIF($A$6:$A$205,A39)&gt;1,"INVALID - DUPLICATE ID",IF(AND(B39&lt;&gt;"",J39&lt;&gt;"",K39="VALID",L39="VALID",M39="VALID",N39="VALID",O39="READY",P39="READY",Q39="VALID"),"VALID","INVALID - CONTROL / LINK")))</x:f>
      </x:c>
    </x:row>
    <x:row r="40">
      <x:c r="A40" s="21"/>
      <x:c r="B40" s="21"/>
      <x:c r="C40" s="21"/>
      <x:c r="D40" s="21"/>
      <x:c r="E40" s="21"/>
      <x:c r="F40" s="21"/>
      <x:c r="G40" s="21"/>
      <x:c r="H40" s="21"/>
      <x:c r="I40" s="21"/>
      <x:c r="J40" s="21"/>
      <x:c r="K40" s="25" t="str">
        <x:f>IF(A40="","",IF(OR(EXACT(C40,"BUYER"),EXACT(C40,"MATERIAL JOB"),EXACT(C40,"BUYING STAGE"),EXACT(C40,"IMPLEMENTATION"),EXACT(C40,"SECURITY / PROCUREMENT"),EXACT(C40,"SWITCHING / EXIT"),EXACT(C40,"COMMERCIAL MODEL"),EXACT(C40,"EVIDENCE QUALITY")),"VALID","INVALID"))</x:f>
      </x:c>
      <x:c r="L40" s="25" t="str">
        <x:f>IF(A40="","",IF(OR(EXACT(H40,"YES"),EXACT(H40,"NO")),"VALID","INVALID"))</x:f>
      </x:c>
      <x:c r="M40" s="25" t="str">
        <x:f>IF(A40="","",IF(OR(EXACT(I40,"OPEN"),EXACT(I40,"RESOLVED"),EXACT(I40,"ACCEPTED UNCERTAINTY")),"VALID","INVALID"))</x:f>
      </x:c>
      <x:c r="N40" s="25" t="str">
        <x:f>IF(A40="","",IF(AND(E40&lt;&gt;"",G40&lt;&gt;"",E40&lt;&gt;G40),"VALID","INVALID - DISTINCT EVIDENCE REQUIRED"))</x:f>
      </x:c>
      <x:c r="O40" s="25" t="str">
        <x:f>IF(A40="","",IF(COUNTIFS(EVIDENCE_PACKET!$A$6:$A$205,E40,EVIDENCE_PACKET!$B$6:$B$205,B40,EVIDENCE_PACKET!$Q$6:$Q$205,"VALID")=1,"READY","INVALID - EVIDENCE A LINK"))</x:f>
      </x:c>
      <x:c r="P40" s="25" t="str">
        <x:f>IF(A40="","",IF(COUNTIFS(EVIDENCE_PACKET!$A$6:$A$205,G40,EVIDENCE_PACKET!$B$6:$B$205,B40,EVIDENCE_PACKET!$Q$6:$Q$205,"VALID")=1,"READY","INVALID - EVIDENCE B LINK"))</x:f>
      </x:c>
      <x:c r="Q40" s="25" t="str">
        <x:f>IF(A40="","",IF(AND(D40&lt;&gt;"",F40&lt;&gt;""),"VALID","INVALID - STATEMENT REQUIRED"))</x:f>
      </x:c>
      <x:c r="R40" s="25" t="str">
        <x:f>IF(A40="","",IF(COUNTIF($A$6:$A$205,A40)&gt;1,"INVALID - DUPLICATE ID",IF(AND(B40&lt;&gt;"",J40&lt;&gt;"",K40="VALID",L40="VALID",M40="VALID",N40="VALID",O40="READY",P40="READY",Q40="VALID"),"VALID","INVALID - CONTROL / LINK")))</x:f>
      </x:c>
    </x:row>
    <x:row r="41">
      <x:c r="A41" s="21"/>
      <x:c r="B41" s="21"/>
      <x:c r="C41" s="21"/>
      <x:c r="D41" s="21"/>
      <x:c r="E41" s="21"/>
      <x:c r="F41" s="21"/>
      <x:c r="G41" s="21"/>
      <x:c r="H41" s="21"/>
      <x:c r="I41" s="21"/>
      <x:c r="J41" s="21"/>
      <x:c r="K41" s="25" t="str">
        <x:f>IF(A41="","",IF(OR(EXACT(C41,"BUYER"),EXACT(C41,"MATERIAL JOB"),EXACT(C41,"BUYING STAGE"),EXACT(C41,"IMPLEMENTATION"),EXACT(C41,"SECURITY / PROCUREMENT"),EXACT(C41,"SWITCHING / EXIT"),EXACT(C41,"COMMERCIAL MODEL"),EXACT(C41,"EVIDENCE QUALITY")),"VALID","INVALID"))</x:f>
      </x:c>
      <x:c r="L41" s="25" t="str">
        <x:f>IF(A41="","",IF(OR(EXACT(H41,"YES"),EXACT(H41,"NO")),"VALID","INVALID"))</x:f>
      </x:c>
      <x:c r="M41" s="25" t="str">
        <x:f>IF(A41="","",IF(OR(EXACT(I41,"OPEN"),EXACT(I41,"RESOLVED"),EXACT(I41,"ACCEPTED UNCERTAINTY")),"VALID","INVALID"))</x:f>
      </x:c>
      <x:c r="N41" s="25" t="str">
        <x:f>IF(A41="","",IF(AND(E41&lt;&gt;"",G41&lt;&gt;"",E41&lt;&gt;G41),"VALID","INVALID - DISTINCT EVIDENCE REQUIRED"))</x:f>
      </x:c>
      <x:c r="O41" s="25" t="str">
        <x:f>IF(A41="","",IF(COUNTIFS(EVIDENCE_PACKET!$A$6:$A$205,E41,EVIDENCE_PACKET!$B$6:$B$205,B41,EVIDENCE_PACKET!$Q$6:$Q$205,"VALID")=1,"READY","INVALID - EVIDENCE A LINK"))</x:f>
      </x:c>
      <x:c r="P41" s="25" t="str">
        <x:f>IF(A41="","",IF(COUNTIFS(EVIDENCE_PACKET!$A$6:$A$205,G41,EVIDENCE_PACKET!$B$6:$B$205,B41,EVIDENCE_PACKET!$Q$6:$Q$205,"VALID")=1,"READY","INVALID - EVIDENCE B LINK"))</x:f>
      </x:c>
      <x:c r="Q41" s="25" t="str">
        <x:f>IF(A41="","",IF(AND(D41&lt;&gt;"",F41&lt;&gt;""),"VALID","INVALID - STATEMENT REQUIRED"))</x:f>
      </x:c>
      <x:c r="R41" s="25" t="str">
        <x:f>IF(A41="","",IF(COUNTIF($A$6:$A$205,A41)&gt;1,"INVALID - DUPLICATE ID",IF(AND(B41&lt;&gt;"",J41&lt;&gt;"",K41="VALID",L41="VALID",M41="VALID",N41="VALID",O41="READY",P41="READY",Q41="VALID"),"VALID","INVALID - CONTROL / LINK")))</x:f>
      </x:c>
    </x:row>
    <x:row r="42">
      <x:c r="A42" s="21"/>
      <x:c r="B42" s="21"/>
      <x:c r="C42" s="21"/>
      <x:c r="D42" s="21"/>
      <x:c r="E42" s="21"/>
      <x:c r="F42" s="21"/>
      <x:c r="G42" s="21"/>
      <x:c r="H42" s="21"/>
      <x:c r="I42" s="21"/>
      <x:c r="J42" s="21"/>
      <x:c r="K42" s="25" t="str">
        <x:f>IF(A42="","",IF(OR(EXACT(C42,"BUYER"),EXACT(C42,"MATERIAL JOB"),EXACT(C42,"BUYING STAGE"),EXACT(C42,"IMPLEMENTATION"),EXACT(C42,"SECURITY / PROCUREMENT"),EXACT(C42,"SWITCHING / EXIT"),EXACT(C42,"COMMERCIAL MODEL"),EXACT(C42,"EVIDENCE QUALITY")),"VALID","INVALID"))</x:f>
      </x:c>
      <x:c r="L42" s="25" t="str">
        <x:f>IF(A42="","",IF(OR(EXACT(H42,"YES"),EXACT(H42,"NO")),"VALID","INVALID"))</x:f>
      </x:c>
      <x:c r="M42" s="25" t="str">
        <x:f>IF(A42="","",IF(OR(EXACT(I42,"OPEN"),EXACT(I42,"RESOLVED"),EXACT(I42,"ACCEPTED UNCERTAINTY")),"VALID","INVALID"))</x:f>
      </x:c>
      <x:c r="N42" s="25" t="str">
        <x:f>IF(A42="","",IF(AND(E42&lt;&gt;"",G42&lt;&gt;"",E42&lt;&gt;G42),"VALID","INVALID - DISTINCT EVIDENCE REQUIRED"))</x:f>
      </x:c>
      <x:c r="O42" s="25" t="str">
        <x:f>IF(A42="","",IF(COUNTIFS(EVIDENCE_PACKET!$A$6:$A$205,E42,EVIDENCE_PACKET!$B$6:$B$205,B42,EVIDENCE_PACKET!$Q$6:$Q$205,"VALID")=1,"READY","INVALID - EVIDENCE A LINK"))</x:f>
      </x:c>
      <x:c r="P42" s="25" t="str">
        <x:f>IF(A42="","",IF(COUNTIFS(EVIDENCE_PACKET!$A$6:$A$205,G42,EVIDENCE_PACKET!$B$6:$B$205,B42,EVIDENCE_PACKET!$Q$6:$Q$205,"VALID")=1,"READY","INVALID - EVIDENCE B LINK"))</x:f>
      </x:c>
      <x:c r="Q42" s="25" t="str">
        <x:f>IF(A42="","",IF(AND(D42&lt;&gt;"",F42&lt;&gt;""),"VALID","INVALID - STATEMENT REQUIRED"))</x:f>
      </x:c>
      <x:c r="R42" s="25" t="str">
        <x:f>IF(A42="","",IF(COUNTIF($A$6:$A$205,A42)&gt;1,"INVALID - DUPLICATE ID",IF(AND(B42&lt;&gt;"",J42&lt;&gt;"",K42="VALID",L42="VALID",M42="VALID",N42="VALID",O42="READY",P42="READY",Q42="VALID"),"VALID","INVALID - CONTROL / LINK")))</x:f>
      </x:c>
    </x:row>
    <x:row r="43">
      <x:c r="A43" s="21"/>
      <x:c r="B43" s="21"/>
      <x:c r="C43" s="21"/>
      <x:c r="D43" s="21"/>
      <x:c r="E43" s="21"/>
      <x:c r="F43" s="21"/>
      <x:c r="G43" s="21"/>
      <x:c r="H43" s="21"/>
      <x:c r="I43" s="21"/>
      <x:c r="J43" s="21"/>
      <x:c r="K43" s="25" t="str">
        <x:f>IF(A43="","",IF(OR(EXACT(C43,"BUYER"),EXACT(C43,"MATERIAL JOB"),EXACT(C43,"BUYING STAGE"),EXACT(C43,"IMPLEMENTATION"),EXACT(C43,"SECURITY / PROCUREMENT"),EXACT(C43,"SWITCHING / EXIT"),EXACT(C43,"COMMERCIAL MODEL"),EXACT(C43,"EVIDENCE QUALITY")),"VALID","INVALID"))</x:f>
      </x:c>
      <x:c r="L43" s="25" t="str">
        <x:f>IF(A43="","",IF(OR(EXACT(H43,"YES"),EXACT(H43,"NO")),"VALID","INVALID"))</x:f>
      </x:c>
      <x:c r="M43" s="25" t="str">
        <x:f>IF(A43="","",IF(OR(EXACT(I43,"OPEN"),EXACT(I43,"RESOLVED"),EXACT(I43,"ACCEPTED UNCERTAINTY")),"VALID","INVALID"))</x:f>
      </x:c>
      <x:c r="N43" s="25" t="str">
        <x:f>IF(A43="","",IF(AND(E43&lt;&gt;"",G43&lt;&gt;"",E43&lt;&gt;G43),"VALID","INVALID - DISTINCT EVIDENCE REQUIRED"))</x:f>
      </x:c>
      <x:c r="O43" s="25" t="str">
        <x:f>IF(A43="","",IF(COUNTIFS(EVIDENCE_PACKET!$A$6:$A$205,E43,EVIDENCE_PACKET!$B$6:$B$205,B43,EVIDENCE_PACKET!$Q$6:$Q$205,"VALID")=1,"READY","INVALID - EVIDENCE A LINK"))</x:f>
      </x:c>
      <x:c r="P43" s="25" t="str">
        <x:f>IF(A43="","",IF(COUNTIFS(EVIDENCE_PACKET!$A$6:$A$205,G43,EVIDENCE_PACKET!$B$6:$B$205,B43,EVIDENCE_PACKET!$Q$6:$Q$205,"VALID")=1,"READY","INVALID - EVIDENCE B LINK"))</x:f>
      </x:c>
      <x:c r="Q43" s="25" t="str">
        <x:f>IF(A43="","",IF(AND(D43&lt;&gt;"",F43&lt;&gt;""),"VALID","INVALID - STATEMENT REQUIRED"))</x:f>
      </x:c>
      <x:c r="R43" s="25" t="str">
        <x:f>IF(A43="","",IF(COUNTIF($A$6:$A$205,A43)&gt;1,"INVALID - DUPLICATE ID",IF(AND(B43&lt;&gt;"",J43&lt;&gt;"",K43="VALID",L43="VALID",M43="VALID",N43="VALID",O43="READY",P43="READY",Q43="VALID"),"VALID","INVALID - CONTROL / LINK")))</x:f>
      </x:c>
    </x:row>
    <x:row r="44">
      <x:c r="A44" s="21"/>
      <x:c r="B44" s="21"/>
      <x:c r="C44" s="21"/>
      <x:c r="D44" s="21"/>
      <x:c r="E44" s="21"/>
      <x:c r="F44" s="21"/>
      <x:c r="G44" s="21"/>
      <x:c r="H44" s="21"/>
      <x:c r="I44" s="21"/>
      <x:c r="J44" s="21"/>
      <x:c r="K44" s="25" t="str">
        <x:f>IF(A44="","",IF(OR(EXACT(C44,"BUYER"),EXACT(C44,"MATERIAL JOB"),EXACT(C44,"BUYING STAGE"),EXACT(C44,"IMPLEMENTATION"),EXACT(C44,"SECURITY / PROCUREMENT"),EXACT(C44,"SWITCHING / EXIT"),EXACT(C44,"COMMERCIAL MODEL"),EXACT(C44,"EVIDENCE QUALITY")),"VALID","INVALID"))</x:f>
      </x:c>
      <x:c r="L44" s="25" t="str">
        <x:f>IF(A44="","",IF(OR(EXACT(H44,"YES"),EXACT(H44,"NO")),"VALID","INVALID"))</x:f>
      </x:c>
      <x:c r="M44" s="25" t="str">
        <x:f>IF(A44="","",IF(OR(EXACT(I44,"OPEN"),EXACT(I44,"RESOLVED"),EXACT(I44,"ACCEPTED UNCERTAINTY")),"VALID","INVALID"))</x:f>
      </x:c>
      <x:c r="N44" s="25" t="str">
        <x:f>IF(A44="","",IF(AND(E44&lt;&gt;"",G44&lt;&gt;"",E44&lt;&gt;G44),"VALID","INVALID - DISTINCT EVIDENCE REQUIRED"))</x:f>
      </x:c>
      <x:c r="O44" s="25" t="str">
        <x:f>IF(A44="","",IF(COUNTIFS(EVIDENCE_PACKET!$A$6:$A$205,E44,EVIDENCE_PACKET!$B$6:$B$205,B44,EVIDENCE_PACKET!$Q$6:$Q$205,"VALID")=1,"READY","INVALID - EVIDENCE A LINK"))</x:f>
      </x:c>
      <x:c r="P44" s="25" t="str">
        <x:f>IF(A44="","",IF(COUNTIFS(EVIDENCE_PACKET!$A$6:$A$205,G44,EVIDENCE_PACKET!$B$6:$B$205,B44,EVIDENCE_PACKET!$Q$6:$Q$205,"VALID")=1,"READY","INVALID - EVIDENCE B LINK"))</x:f>
      </x:c>
      <x:c r="Q44" s="25" t="str">
        <x:f>IF(A44="","",IF(AND(D44&lt;&gt;"",F44&lt;&gt;""),"VALID","INVALID - STATEMENT REQUIRED"))</x:f>
      </x:c>
      <x:c r="R44" s="25" t="str">
        <x:f>IF(A44="","",IF(COUNTIF($A$6:$A$205,A44)&gt;1,"INVALID - DUPLICATE ID",IF(AND(B44&lt;&gt;"",J44&lt;&gt;"",K44="VALID",L44="VALID",M44="VALID",N44="VALID",O44="READY",P44="READY",Q44="VALID"),"VALID","INVALID - CONTROL / LINK")))</x:f>
      </x:c>
    </x:row>
    <x:row r="45">
      <x:c r="A45" s="21"/>
      <x:c r="B45" s="21"/>
      <x:c r="C45" s="21"/>
      <x:c r="D45" s="21"/>
      <x:c r="E45" s="21"/>
      <x:c r="F45" s="21"/>
      <x:c r="G45" s="21"/>
      <x:c r="H45" s="21"/>
      <x:c r="I45" s="21"/>
      <x:c r="J45" s="21"/>
      <x:c r="K45" s="25" t="str">
        <x:f>IF(A45="","",IF(OR(EXACT(C45,"BUYER"),EXACT(C45,"MATERIAL JOB"),EXACT(C45,"BUYING STAGE"),EXACT(C45,"IMPLEMENTATION"),EXACT(C45,"SECURITY / PROCUREMENT"),EXACT(C45,"SWITCHING / EXIT"),EXACT(C45,"COMMERCIAL MODEL"),EXACT(C45,"EVIDENCE QUALITY")),"VALID","INVALID"))</x:f>
      </x:c>
      <x:c r="L45" s="25" t="str">
        <x:f>IF(A45="","",IF(OR(EXACT(H45,"YES"),EXACT(H45,"NO")),"VALID","INVALID"))</x:f>
      </x:c>
      <x:c r="M45" s="25" t="str">
        <x:f>IF(A45="","",IF(OR(EXACT(I45,"OPEN"),EXACT(I45,"RESOLVED"),EXACT(I45,"ACCEPTED UNCERTAINTY")),"VALID","INVALID"))</x:f>
      </x:c>
      <x:c r="N45" s="25" t="str">
        <x:f>IF(A45="","",IF(AND(E45&lt;&gt;"",G45&lt;&gt;"",E45&lt;&gt;G45),"VALID","INVALID - DISTINCT EVIDENCE REQUIRED"))</x:f>
      </x:c>
      <x:c r="O45" s="25" t="str">
        <x:f>IF(A45="","",IF(COUNTIFS(EVIDENCE_PACKET!$A$6:$A$205,E45,EVIDENCE_PACKET!$B$6:$B$205,B45,EVIDENCE_PACKET!$Q$6:$Q$205,"VALID")=1,"READY","INVALID - EVIDENCE A LINK"))</x:f>
      </x:c>
      <x:c r="P45" s="25" t="str">
        <x:f>IF(A45="","",IF(COUNTIFS(EVIDENCE_PACKET!$A$6:$A$205,G45,EVIDENCE_PACKET!$B$6:$B$205,B45,EVIDENCE_PACKET!$Q$6:$Q$205,"VALID")=1,"READY","INVALID - EVIDENCE B LINK"))</x:f>
      </x:c>
      <x:c r="Q45" s="25" t="str">
        <x:f>IF(A45="","",IF(AND(D45&lt;&gt;"",F45&lt;&gt;""),"VALID","INVALID - STATEMENT REQUIRED"))</x:f>
      </x:c>
      <x:c r="R45" s="25" t="str">
        <x:f>IF(A45="","",IF(COUNTIF($A$6:$A$205,A45)&gt;1,"INVALID - DUPLICATE ID",IF(AND(B45&lt;&gt;"",J45&lt;&gt;"",K45="VALID",L45="VALID",M45="VALID",N45="VALID",O45="READY",P45="READY",Q45="VALID"),"VALID","INVALID - CONTROL / LINK")))</x:f>
      </x:c>
    </x:row>
    <x:row r="46">
      <x:c r="A46" s="21"/>
      <x:c r="B46" s="21"/>
      <x:c r="C46" s="21"/>
      <x:c r="D46" s="21"/>
      <x:c r="E46" s="21"/>
      <x:c r="F46" s="21"/>
      <x:c r="G46" s="21"/>
      <x:c r="H46" s="21"/>
      <x:c r="I46" s="21"/>
      <x:c r="J46" s="21"/>
      <x:c r="K46" s="25" t="str">
        <x:f>IF(A46="","",IF(OR(EXACT(C46,"BUYER"),EXACT(C46,"MATERIAL JOB"),EXACT(C46,"BUYING STAGE"),EXACT(C46,"IMPLEMENTATION"),EXACT(C46,"SECURITY / PROCUREMENT"),EXACT(C46,"SWITCHING / EXIT"),EXACT(C46,"COMMERCIAL MODEL"),EXACT(C46,"EVIDENCE QUALITY")),"VALID","INVALID"))</x:f>
      </x:c>
      <x:c r="L46" s="25" t="str">
        <x:f>IF(A46="","",IF(OR(EXACT(H46,"YES"),EXACT(H46,"NO")),"VALID","INVALID"))</x:f>
      </x:c>
      <x:c r="M46" s="25" t="str">
        <x:f>IF(A46="","",IF(OR(EXACT(I46,"OPEN"),EXACT(I46,"RESOLVED"),EXACT(I46,"ACCEPTED UNCERTAINTY")),"VALID","INVALID"))</x:f>
      </x:c>
      <x:c r="N46" s="25" t="str">
        <x:f>IF(A46="","",IF(AND(E46&lt;&gt;"",G46&lt;&gt;"",E46&lt;&gt;G46),"VALID","INVALID - DISTINCT EVIDENCE REQUIRED"))</x:f>
      </x:c>
      <x:c r="O46" s="25" t="str">
        <x:f>IF(A46="","",IF(COUNTIFS(EVIDENCE_PACKET!$A$6:$A$205,E46,EVIDENCE_PACKET!$B$6:$B$205,B46,EVIDENCE_PACKET!$Q$6:$Q$205,"VALID")=1,"READY","INVALID - EVIDENCE A LINK"))</x:f>
      </x:c>
      <x:c r="P46" s="25" t="str">
        <x:f>IF(A46="","",IF(COUNTIFS(EVIDENCE_PACKET!$A$6:$A$205,G46,EVIDENCE_PACKET!$B$6:$B$205,B46,EVIDENCE_PACKET!$Q$6:$Q$205,"VALID")=1,"READY","INVALID - EVIDENCE B LINK"))</x:f>
      </x:c>
      <x:c r="Q46" s="25" t="str">
        <x:f>IF(A46="","",IF(AND(D46&lt;&gt;"",F46&lt;&gt;""),"VALID","INVALID - STATEMENT REQUIRED"))</x:f>
      </x:c>
      <x:c r="R46" s="25" t="str">
        <x:f>IF(A46="","",IF(COUNTIF($A$6:$A$205,A46)&gt;1,"INVALID - DUPLICATE ID",IF(AND(B46&lt;&gt;"",J46&lt;&gt;"",K46="VALID",L46="VALID",M46="VALID",N46="VALID",O46="READY",P46="READY",Q46="VALID"),"VALID","INVALID - CONTROL / LINK")))</x:f>
      </x:c>
    </x:row>
    <x:row r="47">
      <x:c r="A47" s="21"/>
      <x:c r="B47" s="21"/>
      <x:c r="C47" s="21"/>
      <x:c r="D47" s="21"/>
      <x:c r="E47" s="21"/>
      <x:c r="F47" s="21"/>
      <x:c r="G47" s="21"/>
      <x:c r="H47" s="21"/>
      <x:c r="I47" s="21"/>
      <x:c r="J47" s="21"/>
      <x:c r="K47" s="25" t="str">
        <x:f>IF(A47="","",IF(OR(EXACT(C47,"BUYER"),EXACT(C47,"MATERIAL JOB"),EXACT(C47,"BUYING STAGE"),EXACT(C47,"IMPLEMENTATION"),EXACT(C47,"SECURITY / PROCUREMENT"),EXACT(C47,"SWITCHING / EXIT"),EXACT(C47,"COMMERCIAL MODEL"),EXACT(C47,"EVIDENCE QUALITY")),"VALID","INVALID"))</x:f>
      </x:c>
      <x:c r="L47" s="25" t="str">
        <x:f>IF(A47="","",IF(OR(EXACT(H47,"YES"),EXACT(H47,"NO")),"VALID","INVALID"))</x:f>
      </x:c>
      <x:c r="M47" s="25" t="str">
        <x:f>IF(A47="","",IF(OR(EXACT(I47,"OPEN"),EXACT(I47,"RESOLVED"),EXACT(I47,"ACCEPTED UNCERTAINTY")),"VALID","INVALID"))</x:f>
      </x:c>
      <x:c r="N47" s="25" t="str">
        <x:f>IF(A47="","",IF(AND(E47&lt;&gt;"",G47&lt;&gt;"",E47&lt;&gt;G47),"VALID","INVALID - DISTINCT EVIDENCE REQUIRED"))</x:f>
      </x:c>
      <x:c r="O47" s="25" t="str">
        <x:f>IF(A47="","",IF(COUNTIFS(EVIDENCE_PACKET!$A$6:$A$205,E47,EVIDENCE_PACKET!$B$6:$B$205,B47,EVIDENCE_PACKET!$Q$6:$Q$205,"VALID")=1,"READY","INVALID - EVIDENCE A LINK"))</x:f>
      </x:c>
      <x:c r="P47" s="25" t="str">
        <x:f>IF(A47="","",IF(COUNTIFS(EVIDENCE_PACKET!$A$6:$A$205,G47,EVIDENCE_PACKET!$B$6:$B$205,B47,EVIDENCE_PACKET!$Q$6:$Q$205,"VALID")=1,"READY","INVALID - EVIDENCE B LINK"))</x:f>
      </x:c>
      <x:c r="Q47" s="25" t="str">
        <x:f>IF(A47="","",IF(AND(D47&lt;&gt;"",F47&lt;&gt;""),"VALID","INVALID - STATEMENT REQUIRED"))</x:f>
      </x:c>
      <x:c r="R47" s="25" t="str">
        <x:f>IF(A47="","",IF(COUNTIF($A$6:$A$205,A47)&gt;1,"INVALID - DUPLICATE ID",IF(AND(B47&lt;&gt;"",J47&lt;&gt;"",K47="VALID",L47="VALID",M47="VALID",N47="VALID",O47="READY",P47="READY",Q47="VALID"),"VALID","INVALID - CONTROL / LINK")))</x:f>
      </x:c>
    </x:row>
    <x:row r="48">
      <x:c r="A48" s="21"/>
      <x:c r="B48" s="21"/>
      <x:c r="C48" s="21"/>
      <x:c r="D48" s="21"/>
      <x:c r="E48" s="21"/>
      <x:c r="F48" s="21"/>
      <x:c r="G48" s="21"/>
      <x:c r="H48" s="21"/>
      <x:c r="I48" s="21"/>
      <x:c r="J48" s="21"/>
      <x:c r="K48" s="25" t="str">
        <x:f>IF(A48="","",IF(OR(EXACT(C48,"BUYER"),EXACT(C48,"MATERIAL JOB"),EXACT(C48,"BUYING STAGE"),EXACT(C48,"IMPLEMENTATION"),EXACT(C48,"SECURITY / PROCUREMENT"),EXACT(C48,"SWITCHING / EXIT"),EXACT(C48,"COMMERCIAL MODEL"),EXACT(C48,"EVIDENCE QUALITY")),"VALID","INVALID"))</x:f>
      </x:c>
      <x:c r="L48" s="25" t="str">
        <x:f>IF(A48="","",IF(OR(EXACT(H48,"YES"),EXACT(H48,"NO")),"VALID","INVALID"))</x:f>
      </x:c>
      <x:c r="M48" s="25" t="str">
        <x:f>IF(A48="","",IF(OR(EXACT(I48,"OPEN"),EXACT(I48,"RESOLVED"),EXACT(I48,"ACCEPTED UNCERTAINTY")),"VALID","INVALID"))</x:f>
      </x:c>
      <x:c r="N48" s="25" t="str">
        <x:f>IF(A48="","",IF(AND(E48&lt;&gt;"",G48&lt;&gt;"",E48&lt;&gt;G48),"VALID","INVALID - DISTINCT EVIDENCE REQUIRED"))</x:f>
      </x:c>
      <x:c r="O48" s="25" t="str">
        <x:f>IF(A48="","",IF(COUNTIFS(EVIDENCE_PACKET!$A$6:$A$205,E48,EVIDENCE_PACKET!$B$6:$B$205,B48,EVIDENCE_PACKET!$Q$6:$Q$205,"VALID")=1,"READY","INVALID - EVIDENCE A LINK"))</x:f>
      </x:c>
      <x:c r="P48" s="25" t="str">
        <x:f>IF(A48="","",IF(COUNTIFS(EVIDENCE_PACKET!$A$6:$A$205,G48,EVIDENCE_PACKET!$B$6:$B$205,B48,EVIDENCE_PACKET!$Q$6:$Q$205,"VALID")=1,"READY","INVALID - EVIDENCE B LINK"))</x:f>
      </x:c>
      <x:c r="Q48" s="25" t="str">
        <x:f>IF(A48="","",IF(AND(D48&lt;&gt;"",F48&lt;&gt;""),"VALID","INVALID - STATEMENT REQUIRED"))</x:f>
      </x:c>
      <x:c r="R48" s="25" t="str">
        <x:f>IF(A48="","",IF(COUNTIF($A$6:$A$205,A48)&gt;1,"INVALID - DUPLICATE ID",IF(AND(B48&lt;&gt;"",J48&lt;&gt;"",K48="VALID",L48="VALID",M48="VALID",N48="VALID",O48="READY",P48="READY",Q48="VALID"),"VALID","INVALID - CONTROL / LINK")))</x:f>
      </x:c>
    </x:row>
    <x:row r="49">
      <x:c r="A49" s="21"/>
      <x:c r="B49" s="21"/>
      <x:c r="C49" s="21"/>
      <x:c r="D49" s="21"/>
      <x:c r="E49" s="21"/>
      <x:c r="F49" s="21"/>
      <x:c r="G49" s="21"/>
      <x:c r="H49" s="21"/>
      <x:c r="I49" s="21"/>
      <x:c r="J49" s="21"/>
      <x:c r="K49" s="25" t="str">
        <x:f>IF(A49="","",IF(OR(EXACT(C49,"BUYER"),EXACT(C49,"MATERIAL JOB"),EXACT(C49,"BUYING STAGE"),EXACT(C49,"IMPLEMENTATION"),EXACT(C49,"SECURITY / PROCUREMENT"),EXACT(C49,"SWITCHING / EXIT"),EXACT(C49,"COMMERCIAL MODEL"),EXACT(C49,"EVIDENCE QUALITY")),"VALID","INVALID"))</x:f>
      </x:c>
      <x:c r="L49" s="25" t="str">
        <x:f>IF(A49="","",IF(OR(EXACT(H49,"YES"),EXACT(H49,"NO")),"VALID","INVALID"))</x:f>
      </x:c>
      <x:c r="M49" s="25" t="str">
        <x:f>IF(A49="","",IF(OR(EXACT(I49,"OPEN"),EXACT(I49,"RESOLVED"),EXACT(I49,"ACCEPTED UNCERTAINTY")),"VALID","INVALID"))</x:f>
      </x:c>
      <x:c r="N49" s="25" t="str">
        <x:f>IF(A49="","",IF(AND(E49&lt;&gt;"",G49&lt;&gt;"",E49&lt;&gt;G49),"VALID","INVALID - DISTINCT EVIDENCE REQUIRED"))</x:f>
      </x:c>
      <x:c r="O49" s="25" t="str">
        <x:f>IF(A49="","",IF(COUNTIFS(EVIDENCE_PACKET!$A$6:$A$205,E49,EVIDENCE_PACKET!$B$6:$B$205,B49,EVIDENCE_PACKET!$Q$6:$Q$205,"VALID")=1,"READY","INVALID - EVIDENCE A LINK"))</x:f>
      </x:c>
      <x:c r="P49" s="25" t="str">
        <x:f>IF(A49="","",IF(COUNTIFS(EVIDENCE_PACKET!$A$6:$A$205,G49,EVIDENCE_PACKET!$B$6:$B$205,B49,EVIDENCE_PACKET!$Q$6:$Q$205,"VALID")=1,"READY","INVALID - EVIDENCE B LINK"))</x:f>
      </x:c>
      <x:c r="Q49" s="25" t="str">
        <x:f>IF(A49="","",IF(AND(D49&lt;&gt;"",F49&lt;&gt;""),"VALID","INVALID - STATEMENT REQUIRED"))</x:f>
      </x:c>
      <x:c r="R49" s="25" t="str">
        <x:f>IF(A49="","",IF(COUNTIF($A$6:$A$205,A49)&gt;1,"INVALID - DUPLICATE ID",IF(AND(B49&lt;&gt;"",J49&lt;&gt;"",K49="VALID",L49="VALID",M49="VALID",N49="VALID",O49="READY",P49="READY",Q49="VALID"),"VALID","INVALID - CONTROL / LINK")))</x:f>
      </x:c>
    </x:row>
    <x:row r="50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/>
      <x:c r="K50" s="25" t="str">
        <x:f>IF(A50="","",IF(OR(EXACT(C50,"BUYER"),EXACT(C50,"MATERIAL JOB"),EXACT(C50,"BUYING STAGE"),EXACT(C50,"IMPLEMENTATION"),EXACT(C50,"SECURITY / PROCUREMENT"),EXACT(C50,"SWITCHING / EXIT"),EXACT(C50,"COMMERCIAL MODEL"),EXACT(C50,"EVIDENCE QUALITY")),"VALID","INVALID"))</x:f>
      </x:c>
      <x:c r="L50" s="25" t="str">
        <x:f>IF(A50="","",IF(OR(EXACT(H50,"YES"),EXACT(H50,"NO")),"VALID","INVALID"))</x:f>
      </x:c>
      <x:c r="M50" s="25" t="str">
        <x:f>IF(A50="","",IF(OR(EXACT(I50,"OPEN"),EXACT(I50,"RESOLVED"),EXACT(I50,"ACCEPTED UNCERTAINTY")),"VALID","INVALID"))</x:f>
      </x:c>
      <x:c r="N50" s="25" t="str">
        <x:f>IF(A50="","",IF(AND(E50&lt;&gt;"",G50&lt;&gt;"",E50&lt;&gt;G50),"VALID","INVALID - DISTINCT EVIDENCE REQUIRED"))</x:f>
      </x:c>
      <x:c r="O50" s="25" t="str">
        <x:f>IF(A50="","",IF(COUNTIFS(EVIDENCE_PACKET!$A$6:$A$205,E50,EVIDENCE_PACKET!$B$6:$B$205,B50,EVIDENCE_PACKET!$Q$6:$Q$205,"VALID")=1,"READY","INVALID - EVIDENCE A LINK"))</x:f>
      </x:c>
      <x:c r="P50" s="25" t="str">
        <x:f>IF(A50="","",IF(COUNTIFS(EVIDENCE_PACKET!$A$6:$A$205,G50,EVIDENCE_PACKET!$B$6:$B$205,B50,EVIDENCE_PACKET!$Q$6:$Q$205,"VALID")=1,"READY","INVALID - EVIDENCE B LINK"))</x:f>
      </x:c>
      <x:c r="Q50" s="25" t="str">
        <x:f>IF(A50="","",IF(AND(D50&lt;&gt;"",F50&lt;&gt;""),"VALID","INVALID - STATEMENT REQUIRED"))</x:f>
      </x:c>
      <x:c r="R50" s="25" t="str">
        <x:f>IF(A50="","",IF(COUNTIF($A$6:$A$205,A50)&gt;1,"INVALID - DUPLICATE ID",IF(AND(B50&lt;&gt;"",J50&lt;&gt;"",K50="VALID",L50="VALID",M50="VALID",N50="VALID",O50="READY",P50="READY",Q50="VALID"),"VALID","INVALID - CONTROL / LINK")))</x:f>
      </x:c>
    </x:row>
    <x:row r="51">
      <x:c r="A51" s="21"/>
      <x:c r="B51" s="21"/>
      <x:c r="C51" s="21"/>
      <x:c r="D51" s="21"/>
      <x:c r="E51" s="21"/>
      <x:c r="F51" s="21"/>
      <x:c r="G51" s="21"/>
      <x:c r="H51" s="21"/>
      <x:c r="I51" s="21"/>
      <x:c r="J51" s="21"/>
      <x:c r="K51" s="25" t="str">
        <x:f>IF(A51="","",IF(OR(EXACT(C51,"BUYER"),EXACT(C51,"MATERIAL JOB"),EXACT(C51,"BUYING STAGE"),EXACT(C51,"IMPLEMENTATION"),EXACT(C51,"SECURITY / PROCUREMENT"),EXACT(C51,"SWITCHING / EXIT"),EXACT(C51,"COMMERCIAL MODEL"),EXACT(C51,"EVIDENCE QUALITY")),"VALID","INVALID"))</x:f>
      </x:c>
      <x:c r="L51" s="25" t="str">
        <x:f>IF(A51="","",IF(OR(EXACT(H51,"YES"),EXACT(H51,"NO")),"VALID","INVALID"))</x:f>
      </x:c>
      <x:c r="M51" s="25" t="str">
        <x:f>IF(A51="","",IF(OR(EXACT(I51,"OPEN"),EXACT(I51,"RESOLVED"),EXACT(I51,"ACCEPTED UNCERTAINTY")),"VALID","INVALID"))</x:f>
      </x:c>
      <x:c r="N51" s="25" t="str">
        <x:f>IF(A51="","",IF(AND(E51&lt;&gt;"",G51&lt;&gt;"",E51&lt;&gt;G51),"VALID","INVALID - DISTINCT EVIDENCE REQUIRED"))</x:f>
      </x:c>
      <x:c r="O51" s="25" t="str">
        <x:f>IF(A51="","",IF(COUNTIFS(EVIDENCE_PACKET!$A$6:$A$205,E51,EVIDENCE_PACKET!$B$6:$B$205,B51,EVIDENCE_PACKET!$Q$6:$Q$205,"VALID")=1,"READY","INVALID - EVIDENCE A LINK"))</x:f>
      </x:c>
      <x:c r="P51" s="25" t="str">
        <x:f>IF(A51="","",IF(COUNTIFS(EVIDENCE_PACKET!$A$6:$A$205,G51,EVIDENCE_PACKET!$B$6:$B$205,B51,EVIDENCE_PACKET!$Q$6:$Q$205,"VALID")=1,"READY","INVALID - EVIDENCE B LINK"))</x:f>
      </x:c>
      <x:c r="Q51" s="25" t="str">
        <x:f>IF(A51="","",IF(AND(D51&lt;&gt;"",F51&lt;&gt;""),"VALID","INVALID - STATEMENT REQUIRED"))</x:f>
      </x:c>
      <x:c r="R51" s="25" t="str">
        <x:f>IF(A51="","",IF(COUNTIF($A$6:$A$205,A51)&gt;1,"INVALID - DUPLICATE ID",IF(AND(B51&lt;&gt;"",J51&lt;&gt;"",K51="VALID",L51="VALID",M51="VALID",N51="VALID",O51="READY",P51="READY",Q51="VALID"),"VALID","INVALID - CONTROL / LINK")))</x:f>
      </x:c>
    </x:row>
    <x:row r="52">
      <x:c r="A52" s="21"/>
      <x:c r="B52" s="21"/>
      <x:c r="C52" s="21"/>
      <x:c r="D52" s="21"/>
      <x:c r="E52" s="21"/>
      <x:c r="F52" s="21"/>
      <x:c r="G52" s="21"/>
      <x:c r="H52" s="21"/>
      <x:c r="I52" s="21"/>
      <x:c r="J52" s="21"/>
      <x:c r="K52" s="25" t="str">
        <x:f>IF(A52="","",IF(OR(EXACT(C52,"BUYER"),EXACT(C52,"MATERIAL JOB"),EXACT(C52,"BUYING STAGE"),EXACT(C52,"IMPLEMENTATION"),EXACT(C52,"SECURITY / PROCUREMENT"),EXACT(C52,"SWITCHING / EXIT"),EXACT(C52,"COMMERCIAL MODEL"),EXACT(C52,"EVIDENCE QUALITY")),"VALID","INVALID"))</x:f>
      </x:c>
      <x:c r="L52" s="25" t="str">
        <x:f>IF(A52="","",IF(OR(EXACT(H52,"YES"),EXACT(H52,"NO")),"VALID","INVALID"))</x:f>
      </x:c>
      <x:c r="M52" s="25" t="str">
        <x:f>IF(A52="","",IF(OR(EXACT(I52,"OPEN"),EXACT(I52,"RESOLVED"),EXACT(I52,"ACCEPTED UNCERTAINTY")),"VALID","INVALID"))</x:f>
      </x:c>
      <x:c r="N52" s="25" t="str">
        <x:f>IF(A52="","",IF(AND(E52&lt;&gt;"",G52&lt;&gt;"",E52&lt;&gt;G52),"VALID","INVALID - DISTINCT EVIDENCE REQUIRED"))</x:f>
      </x:c>
      <x:c r="O52" s="25" t="str">
        <x:f>IF(A52="","",IF(COUNTIFS(EVIDENCE_PACKET!$A$6:$A$205,E52,EVIDENCE_PACKET!$B$6:$B$205,B52,EVIDENCE_PACKET!$Q$6:$Q$205,"VALID")=1,"READY","INVALID - EVIDENCE A LINK"))</x:f>
      </x:c>
      <x:c r="P52" s="25" t="str">
        <x:f>IF(A52="","",IF(COUNTIFS(EVIDENCE_PACKET!$A$6:$A$205,G52,EVIDENCE_PACKET!$B$6:$B$205,B52,EVIDENCE_PACKET!$Q$6:$Q$205,"VALID")=1,"READY","INVALID - EVIDENCE B LINK"))</x:f>
      </x:c>
      <x:c r="Q52" s="25" t="str">
        <x:f>IF(A52="","",IF(AND(D52&lt;&gt;"",F52&lt;&gt;""),"VALID","INVALID - STATEMENT REQUIRED"))</x:f>
      </x:c>
      <x:c r="R52" s="25" t="str">
        <x:f>IF(A52="","",IF(COUNTIF($A$6:$A$205,A52)&gt;1,"INVALID - DUPLICATE ID",IF(AND(B52&lt;&gt;"",J52&lt;&gt;"",K52="VALID",L52="VALID",M52="VALID",N52="VALID",O52="READY",P52="READY",Q52="VALID"),"VALID","INVALID - CONTROL / LINK")))</x:f>
      </x:c>
    </x:row>
    <x:row r="53">
      <x:c r="A53" s="21"/>
      <x:c r="B53" s="21"/>
      <x:c r="C53" s="21"/>
      <x:c r="D53" s="21"/>
      <x:c r="E53" s="21"/>
      <x:c r="F53" s="21"/>
      <x:c r="G53" s="21"/>
      <x:c r="H53" s="21"/>
      <x:c r="I53" s="21"/>
      <x:c r="J53" s="21"/>
      <x:c r="K53" s="25" t="str">
        <x:f>IF(A53="","",IF(OR(EXACT(C53,"BUYER"),EXACT(C53,"MATERIAL JOB"),EXACT(C53,"BUYING STAGE"),EXACT(C53,"IMPLEMENTATION"),EXACT(C53,"SECURITY / PROCUREMENT"),EXACT(C53,"SWITCHING / EXIT"),EXACT(C53,"COMMERCIAL MODEL"),EXACT(C53,"EVIDENCE QUALITY")),"VALID","INVALID"))</x:f>
      </x:c>
      <x:c r="L53" s="25" t="str">
        <x:f>IF(A53="","",IF(OR(EXACT(H53,"YES"),EXACT(H53,"NO")),"VALID","INVALID"))</x:f>
      </x:c>
      <x:c r="M53" s="25" t="str">
        <x:f>IF(A53="","",IF(OR(EXACT(I53,"OPEN"),EXACT(I53,"RESOLVED"),EXACT(I53,"ACCEPTED UNCERTAINTY")),"VALID","INVALID"))</x:f>
      </x:c>
      <x:c r="N53" s="25" t="str">
        <x:f>IF(A53="","",IF(AND(E53&lt;&gt;"",G53&lt;&gt;"",E53&lt;&gt;G53),"VALID","INVALID - DISTINCT EVIDENCE REQUIRED"))</x:f>
      </x:c>
      <x:c r="O53" s="25" t="str">
        <x:f>IF(A53="","",IF(COUNTIFS(EVIDENCE_PACKET!$A$6:$A$205,E53,EVIDENCE_PACKET!$B$6:$B$205,B53,EVIDENCE_PACKET!$Q$6:$Q$205,"VALID")=1,"READY","INVALID - EVIDENCE A LINK"))</x:f>
      </x:c>
      <x:c r="P53" s="25" t="str">
        <x:f>IF(A53="","",IF(COUNTIFS(EVIDENCE_PACKET!$A$6:$A$205,G53,EVIDENCE_PACKET!$B$6:$B$205,B53,EVIDENCE_PACKET!$Q$6:$Q$205,"VALID")=1,"READY","INVALID - EVIDENCE B LINK"))</x:f>
      </x:c>
      <x:c r="Q53" s="25" t="str">
        <x:f>IF(A53="","",IF(AND(D53&lt;&gt;"",F53&lt;&gt;""),"VALID","INVALID - STATEMENT REQUIRED"))</x:f>
      </x:c>
      <x:c r="R53" s="25" t="str">
        <x:f>IF(A53="","",IF(COUNTIF($A$6:$A$205,A53)&gt;1,"INVALID - DUPLICATE ID",IF(AND(B53&lt;&gt;"",J53&lt;&gt;"",K53="VALID",L53="VALID",M53="VALID",N53="VALID",O53="READY",P53="READY",Q53="VALID"),"VALID","INVALID - CONTROL / LINK")))</x:f>
      </x:c>
    </x:row>
    <x:row r="54">
      <x:c r="A54" s="21"/>
      <x:c r="B54" s="21"/>
      <x:c r="C54" s="21"/>
      <x:c r="D54" s="21"/>
      <x:c r="E54" s="21"/>
      <x:c r="F54" s="21"/>
      <x:c r="G54" s="21"/>
      <x:c r="H54" s="21"/>
      <x:c r="I54" s="21"/>
      <x:c r="J54" s="21"/>
      <x:c r="K54" s="25" t="str">
        <x:f>IF(A54="","",IF(OR(EXACT(C54,"BUYER"),EXACT(C54,"MATERIAL JOB"),EXACT(C54,"BUYING STAGE"),EXACT(C54,"IMPLEMENTATION"),EXACT(C54,"SECURITY / PROCUREMENT"),EXACT(C54,"SWITCHING / EXIT"),EXACT(C54,"COMMERCIAL MODEL"),EXACT(C54,"EVIDENCE QUALITY")),"VALID","INVALID"))</x:f>
      </x:c>
      <x:c r="L54" s="25" t="str">
        <x:f>IF(A54="","",IF(OR(EXACT(H54,"YES"),EXACT(H54,"NO")),"VALID","INVALID"))</x:f>
      </x:c>
      <x:c r="M54" s="25" t="str">
        <x:f>IF(A54="","",IF(OR(EXACT(I54,"OPEN"),EXACT(I54,"RESOLVED"),EXACT(I54,"ACCEPTED UNCERTAINTY")),"VALID","INVALID"))</x:f>
      </x:c>
      <x:c r="N54" s="25" t="str">
        <x:f>IF(A54="","",IF(AND(E54&lt;&gt;"",G54&lt;&gt;"",E54&lt;&gt;G54),"VALID","INVALID - DISTINCT EVIDENCE REQUIRED"))</x:f>
      </x:c>
      <x:c r="O54" s="25" t="str">
        <x:f>IF(A54="","",IF(COUNTIFS(EVIDENCE_PACKET!$A$6:$A$205,E54,EVIDENCE_PACKET!$B$6:$B$205,B54,EVIDENCE_PACKET!$Q$6:$Q$205,"VALID")=1,"READY","INVALID - EVIDENCE A LINK"))</x:f>
      </x:c>
      <x:c r="P54" s="25" t="str">
        <x:f>IF(A54="","",IF(COUNTIFS(EVIDENCE_PACKET!$A$6:$A$205,G54,EVIDENCE_PACKET!$B$6:$B$205,B54,EVIDENCE_PACKET!$Q$6:$Q$205,"VALID")=1,"READY","INVALID - EVIDENCE B LINK"))</x:f>
      </x:c>
      <x:c r="Q54" s="25" t="str">
        <x:f>IF(A54="","",IF(AND(D54&lt;&gt;"",F54&lt;&gt;""),"VALID","INVALID - STATEMENT REQUIRED"))</x:f>
      </x:c>
      <x:c r="R54" s="25" t="str">
        <x:f>IF(A54="","",IF(COUNTIF($A$6:$A$205,A54)&gt;1,"INVALID - DUPLICATE ID",IF(AND(B54&lt;&gt;"",J54&lt;&gt;"",K54="VALID",L54="VALID",M54="VALID",N54="VALID",O54="READY",P54="READY",Q54="VALID"),"VALID","INVALID - CONTROL / LINK")))</x:f>
      </x:c>
    </x:row>
    <x:row r="55">
      <x:c r="A55" s="21"/>
      <x:c r="B55" s="21"/>
      <x:c r="C55" s="21"/>
      <x:c r="D55" s="21"/>
      <x:c r="E55" s="21"/>
      <x:c r="F55" s="21"/>
      <x:c r="G55" s="21"/>
      <x:c r="H55" s="21"/>
      <x:c r="I55" s="21"/>
      <x:c r="J55" s="21"/>
      <x:c r="K55" s="25" t="str">
        <x:f>IF(A55="","",IF(OR(EXACT(C55,"BUYER"),EXACT(C55,"MATERIAL JOB"),EXACT(C55,"BUYING STAGE"),EXACT(C55,"IMPLEMENTATION"),EXACT(C55,"SECURITY / PROCUREMENT"),EXACT(C55,"SWITCHING / EXIT"),EXACT(C55,"COMMERCIAL MODEL"),EXACT(C55,"EVIDENCE QUALITY")),"VALID","INVALID"))</x:f>
      </x:c>
      <x:c r="L55" s="25" t="str">
        <x:f>IF(A55="","",IF(OR(EXACT(H55,"YES"),EXACT(H55,"NO")),"VALID","INVALID"))</x:f>
      </x:c>
      <x:c r="M55" s="25" t="str">
        <x:f>IF(A55="","",IF(OR(EXACT(I55,"OPEN"),EXACT(I55,"RESOLVED"),EXACT(I55,"ACCEPTED UNCERTAINTY")),"VALID","INVALID"))</x:f>
      </x:c>
      <x:c r="N55" s="25" t="str">
        <x:f>IF(A55="","",IF(AND(E55&lt;&gt;"",G55&lt;&gt;"",E55&lt;&gt;G55),"VALID","INVALID - DISTINCT EVIDENCE REQUIRED"))</x:f>
      </x:c>
      <x:c r="O55" s="25" t="str">
        <x:f>IF(A55="","",IF(COUNTIFS(EVIDENCE_PACKET!$A$6:$A$205,E55,EVIDENCE_PACKET!$B$6:$B$205,B55,EVIDENCE_PACKET!$Q$6:$Q$205,"VALID")=1,"READY","INVALID - EVIDENCE A LINK"))</x:f>
      </x:c>
      <x:c r="P55" s="25" t="str">
        <x:f>IF(A55="","",IF(COUNTIFS(EVIDENCE_PACKET!$A$6:$A$205,G55,EVIDENCE_PACKET!$B$6:$B$205,B55,EVIDENCE_PACKET!$Q$6:$Q$205,"VALID")=1,"READY","INVALID - EVIDENCE B LINK"))</x:f>
      </x:c>
      <x:c r="Q55" s="25" t="str">
        <x:f>IF(A55="","",IF(AND(D55&lt;&gt;"",F55&lt;&gt;""),"VALID","INVALID - STATEMENT REQUIRED"))</x:f>
      </x:c>
      <x:c r="R55" s="25" t="str">
        <x:f>IF(A55="","",IF(COUNTIF($A$6:$A$205,A55)&gt;1,"INVALID - DUPLICATE ID",IF(AND(B55&lt;&gt;"",J55&lt;&gt;"",K55="VALID",L55="VALID",M55="VALID",N55="VALID",O55="READY",P55="READY",Q55="VALID"),"VALID","INVALID - CONTROL / LINK")))</x:f>
      </x:c>
    </x:row>
    <x:row r="56">
      <x:c r="A56" s="21"/>
      <x:c r="B56" s="21"/>
      <x:c r="C56" s="21"/>
      <x:c r="D56" s="21"/>
      <x:c r="E56" s="21"/>
      <x:c r="F56" s="21"/>
      <x:c r="G56" s="21"/>
      <x:c r="H56" s="21"/>
      <x:c r="I56" s="21"/>
      <x:c r="J56" s="21"/>
      <x:c r="K56" s="25" t="str">
        <x:f>IF(A56="","",IF(OR(EXACT(C56,"BUYER"),EXACT(C56,"MATERIAL JOB"),EXACT(C56,"BUYING STAGE"),EXACT(C56,"IMPLEMENTATION"),EXACT(C56,"SECURITY / PROCUREMENT"),EXACT(C56,"SWITCHING / EXIT"),EXACT(C56,"COMMERCIAL MODEL"),EXACT(C56,"EVIDENCE QUALITY")),"VALID","INVALID"))</x:f>
      </x:c>
      <x:c r="L56" s="25" t="str">
        <x:f>IF(A56="","",IF(OR(EXACT(H56,"YES"),EXACT(H56,"NO")),"VALID","INVALID"))</x:f>
      </x:c>
      <x:c r="M56" s="25" t="str">
        <x:f>IF(A56="","",IF(OR(EXACT(I56,"OPEN"),EXACT(I56,"RESOLVED"),EXACT(I56,"ACCEPTED UNCERTAINTY")),"VALID","INVALID"))</x:f>
      </x:c>
      <x:c r="N56" s="25" t="str">
        <x:f>IF(A56="","",IF(AND(E56&lt;&gt;"",G56&lt;&gt;"",E56&lt;&gt;G56),"VALID","INVALID - DISTINCT EVIDENCE REQUIRED"))</x:f>
      </x:c>
      <x:c r="O56" s="25" t="str">
        <x:f>IF(A56="","",IF(COUNTIFS(EVIDENCE_PACKET!$A$6:$A$205,E56,EVIDENCE_PACKET!$B$6:$B$205,B56,EVIDENCE_PACKET!$Q$6:$Q$205,"VALID")=1,"READY","INVALID - EVIDENCE A LINK"))</x:f>
      </x:c>
      <x:c r="P56" s="25" t="str">
        <x:f>IF(A56="","",IF(COUNTIFS(EVIDENCE_PACKET!$A$6:$A$205,G56,EVIDENCE_PACKET!$B$6:$B$205,B56,EVIDENCE_PACKET!$Q$6:$Q$205,"VALID")=1,"READY","INVALID - EVIDENCE B LINK"))</x:f>
      </x:c>
      <x:c r="Q56" s="25" t="str">
        <x:f>IF(A56="","",IF(AND(D56&lt;&gt;"",F56&lt;&gt;""),"VALID","INVALID - STATEMENT REQUIRED"))</x:f>
      </x:c>
      <x:c r="R56" s="25" t="str">
        <x:f>IF(A56="","",IF(COUNTIF($A$6:$A$205,A56)&gt;1,"INVALID - DUPLICATE ID",IF(AND(B56&lt;&gt;"",J56&lt;&gt;"",K56="VALID",L56="VALID",M56="VALID",N56="VALID",O56="READY",P56="READY",Q56="VALID"),"VALID","INVALID - CONTROL / LINK")))</x:f>
      </x:c>
    </x:row>
    <x:row r="57">
      <x:c r="A57" s="21"/>
      <x:c r="B57" s="21"/>
      <x:c r="C57" s="21"/>
      <x:c r="D57" s="21"/>
      <x:c r="E57" s="21"/>
      <x:c r="F57" s="21"/>
      <x:c r="G57" s="21"/>
      <x:c r="H57" s="21"/>
      <x:c r="I57" s="21"/>
      <x:c r="J57" s="21"/>
      <x:c r="K57" s="25" t="str">
        <x:f>IF(A57="","",IF(OR(EXACT(C57,"BUYER"),EXACT(C57,"MATERIAL JOB"),EXACT(C57,"BUYING STAGE"),EXACT(C57,"IMPLEMENTATION"),EXACT(C57,"SECURITY / PROCUREMENT"),EXACT(C57,"SWITCHING / EXIT"),EXACT(C57,"COMMERCIAL MODEL"),EXACT(C57,"EVIDENCE QUALITY")),"VALID","INVALID"))</x:f>
      </x:c>
      <x:c r="L57" s="25" t="str">
        <x:f>IF(A57="","",IF(OR(EXACT(H57,"YES"),EXACT(H57,"NO")),"VALID","INVALID"))</x:f>
      </x:c>
      <x:c r="M57" s="25" t="str">
        <x:f>IF(A57="","",IF(OR(EXACT(I57,"OPEN"),EXACT(I57,"RESOLVED"),EXACT(I57,"ACCEPTED UNCERTAINTY")),"VALID","INVALID"))</x:f>
      </x:c>
      <x:c r="N57" s="25" t="str">
        <x:f>IF(A57="","",IF(AND(E57&lt;&gt;"",G57&lt;&gt;"",E57&lt;&gt;G57),"VALID","INVALID - DISTINCT EVIDENCE REQUIRED"))</x:f>
      </x:c>
      <x:c r="O57" s="25" t="str">
        <x:f>IF(A57="","",IF(COUNTIFS(EVIDENCE_PACKET!$A$6:$A$205,E57,EVIDENCE_PACKET!$B$6:$B$205,B57,EVIDENCE_PACKET!$Q$6:$Q$205,"VALID")=1,"READY","INVALID - EVIDENCE A LINK"))</x:f>
      </x:c>
      <x:c r="P57" s="25" t="str">
        <x:f>IF(A57="","",IF(COUNTIFS(EVIDENCE_PACKET!$A$6:$A$205,G57,EVIDENCE_PACKET!$B$6:$B$205,B57,EVIDENCE_PACKET!$Q$6:$Q$205,"VALID")=1,"READY","INVALID - EVIDENCE B LINK"))</x:f>
      </x:c>
      <x:c r="Q57" s="25" t="str">
        <x:f>IF(A57="","",IF(AND(D57&lt;&gt;"",F57&lt;&gt;""),"VALID","INVALID - STATEMENT REQUIRED"))</x:f>
      </x:c>
      <x:c r="R57" s="25" t="str">
        <x:f>IF(A57="","",IF(COUNTIF($A$6:$A$205,A57)&gt;1,"INVALID - DUPLICATE ID",IF(AND(B57&lt;&gt;"",J57&lt;&gt;"",K57="VALID",L57="VALID",M57="VALID",N57="VALID",O57="READY",P57="READY",Q57="VALID"),"VALID","INVALID - CONTROL / LINK")))</x:f>
      </x:c>
    </x:row>
    <x:row r="58">
      <x:c r="A58" s="21"/>
      <x:c r="B58" s="21"/>
      <x:c r="C58" s="21"/>
      <x:c r="D58" s="21"/>
      <x:c r="E58" s="21"/>
      <x:c r="F58" s="21"/>
      <x:c r="G58" s="21"/>
      <x:c r="H58" s="21"/>
      <x:c r="I58" s="21"/>
      <x:c r="J58" s="21"/>
      <x:c r="K58" s="25" t="str">
        <x:f>IF(A58="","",IF(OR(EXACT(C58,"BUYER"),EXACT(C58,"MATERIAL JOB"),EXACT(C58,"BUYING STAGE"),EXACT(C58,"IMPLEMENTATION"),EXACT(C58,"SECURITY / PROCUREMENT"),EXACT(C58,"SWITCHING / EXIT"),EXACT(C58,"COMMERCIAL MODEL"),EXACT(C58,"EVIDENCE QUALITY")),"VALID","INVALID"))</x:f>
      </x:c>
      <x:c r="L58" s="25" t="str">
        <x:f>IF(A58="","",IF(OR(EXACT(H58,"YES"),EXACT(H58,"NO")),"VALID","INVALID"))</x:f>
      </x:c>
      <x:c r="M58" s="25" t="str">
        <x:f>IF(A58="","",IF(OR(EXACT(I58,"OPEN"),EXACT(I58,"RESOLVED"),EXACT(I58,"ACCEPTED UNCERTAINTY")),"VALID","INVALID"))</x:f>
      </x:c>
      <x:c r="N58" s="25" t="str">
        <x:f>IF(A58="","",IF(AND(E58&lt;&gt;"",G58&lt;&gt;"",E58&lt;&gt;G58),"VALID","INVALID - DISTINCT EVIDENCE REQUIRED"))</x:f>
      </x:c>
      <x:c r="O58" s="25" t="str">
        <x:f>IF(A58="","",IF(COUNTIFS(EVIDENCE_PACKET!$A$6:$A$205,E58,EVIDENCE_PACKET!$B$6:$B$205,B58,EVIDENCE_PACKET!$Q$6:$Q$205,"VALID")=1,"READY","INVALID - EVIDENCE A LINK"))</x:f>
      </x:c>
      <x:c r="P58" s="25" t="str">
        <x:f>IF(A58="","",IF(COUNTIFS(EVIDENCE_PACKET!$A$6:$A$205,G58,EVIDENCE_PACKET!$B$6:$B$205,B58,EVIDENCE_PACKET!$Q$6:$Q$205,"VALID")=1,"READY","INVALID - EVIDENCE B LINK"))</x:f>
      </x:c>
      <x:c r="Q58" s="25" t="str">
        <x:f>IF(A58="","",IF(AND(D58&lt;&gt;"",F58&lt;&gt;""),"VALID","INVALID - STATEMENT REQUIRED"))</x:f>
      </x:c>
      <x:c r="R58" s="25" t="str">
        <x:f>IF(A58="","",IF(COUNTIF($A$6:$A$205,A58)&gt;1,"INVALID - DUPLICATE ID",IF(AND(B58&lt;&gt;"",J58&lt;&gt;"",K58="VALID",L58="VALID",M58="VALID",N58="VALID",O58="READY",P58="READY",Q58="VALID"),"VALID","INVALID - CONTROL / LINK")))</x:f>
      </x:c>
    </x:row>
    <x:row r="59">
      <x:c r="A59" s="21"/>
      <x:c r="B59" s="21"/>
      <x:c r="C59" s="21"/>
      <x:c r="D59" s="21"/>
      <x:c r="E59" s="21"/>
      <x:c r="F59" s="21"/>
      <x:c r="G59" s="21"/>
      <x:c r="H59" s="21"/>
      <x:c r="I59" s="21"/>
      <x:c r="J59" s="21"/>
      <x:c r="K59" s="25" t="str">
        <x:f>IF(A59="","",IF(OR(EXACT(C59,"BUYER"),EXACT(C59,"MATERIAL JOB"),EXACT(C59,"BUYING STAGE"),EXACT(C59,"IMPLEMENTATION"),EXACT(C59,"SECURITY / PROCUREMENT"),EXACT(C59,"SWITCHING / EXIT"),EXACT(C59,"COMMERCIAL MODEL"),EXACT(C59,"EVIDENCE QUALITY")),"VALID","INVALID"))</x:f>
      </x:c>
      <x:c r="L59" s="25" t="str">
        <x:f>IF(A59="","",IF(OR(EXACT(H59,"YES"),EXACT(H59,"NO")),"VALID","INVALID"))</x:f>
      </x:c>
      <x:c r="M59" s="25" t="str">
        <x:f>IF(A59="","",IF(OR(EXACT(I59,"OPEN"),EXACT(I59,"RESOLVED"),EXACT(I59,"ACCEPTED UNCERTAINTY")),"VALID","INVALID"))</x:f>
      </x:c>
      <x:c r="N59" s="25" t="str">
        <x:f>IF(A59="","",IF(AND(E59&lt;&gt;"",G59&lt;&gt;"",E59&lt;&gt;G59),"VALID","INVALID - DISTINCT EVIDENCE REQUIRED"))</x:f>
      </x:c>
      <x:c r="O59" s="25" t="str">
        <x:f>IF(A59="","",IF(COUNTIFS(EVIDENCE_PACKET!$A$6:$A$205,E59,EVIDENCE_PACKET!$B$6:$B$205,B59,EVIDENCE_PACKET!$Q$6:$Q$205,"VALID")=1,"READY","INVALID - EVIDENCE A LINK"))</x:f>
      </x:c>
      <x:c r="P59" s="25" t="str">
        <x:f>IF(A59="","",IF(COUNTIFS(EVIDENCE_PACKET!$A$6:$A$205,G59,EVIDENCE_PACKET!$B$6:$B$205,B59,EVIDENCE_PACKET!$Q$6:$Q$205,"VALID")=1,"READY","INVALID - EVIDENCE B LINK"))</x:f>
      </x:c>
      <x:c r="Q59" s="25" t="str">
        <x:f>IF(A59="","",IF(AND(D59&lt;&gt;"",F59&lt;&gt;""),"VALID","INVALID - STATEMENT REQUIRED"))</x:f>
      </x:c>
      <x:c r="R59" s="25" t="str">
        <x:f>IF(A59="","",IF(COUNTIF($A$6:$A$205,A59)&gt;1,"INVALID - DUPLICATE ID",IF(AND(B59&lt;&gt;"",J59&lt;&gt;"",K59="VALID",L59="VALID",M59="VALID",N59="VALID",O59="READY",P59="READY",Q59="VALID"),"VALID","INVALID - CONTROL / LINK")))</x:f>
      </x:c>
    </x:row>
    <x:row r="60">
      <x:c r="A60" s="21"/>
      <x:c r="B60" s="21"/>
      <x:c r="C60" s="21"/>
      <x:c r="D60" s="21"/>
      <x:c r="E60" s="21"/>
      <x:c r="F60" s="21"/>
      <x:c r="G60" s="21"/>
      <x:c r="H60" s="21"/>
      <x:c r="I60" s="21"/>
      <x:c r="J60" s="21"/>
      <x:c r="K60" s="25" t="str">
        <x:f>IF(A60="","",IF(OR(EXACT(C60,"BUYER"),EXACT(C60,"MATERIAL JOB"),EXACT(C60,"BUYING STAGE"),EXACT(C60,"IMPLEMENTATION"),EXACT(C60,"SECURITY / PROCUREMENT"),EXACT(C60,"SWITCHING / EXIT"),EXACT(C60,"COMMERCIAL MODEL"),EXACT(C60,"EVIDENCE QUALITY")),"VALID","INVALID"))</x:f>
      </x:c>
      <x:c r="L60" s="25" t="str">
        <x:f>IF(A60="","",IF(OR(EXACT(H60,"YES"),EXACT(H60,"NO")),"VALID","INVALID"))</x:f>
      </x:c>
      <x:c r="M60" s="25" t="str">
        <x:f>IF(A60="","",IF(OR(EXACT(I60,"OPEN"),EXACT(I60,"RESOLVED"),EXACT(I60,"ACCEPTED UNCERTAINTY")),"VALID","INVALID"))</x:f>
      </x:c>
      <x:c r="N60" s="25" t="str">
        <x:f>IF(A60="","",IF(AND(E60&lt;&gt;"",G60&lt;&gt;"",E60&lt;&gt;G60),"VALID","INVALID - DISTINCT EVIDENCE REQUIRED"))</x:f>
      </x:c>
      <x:c r="O60" s="25" t="str">
        <x:f>IF(A60="","",IF(COUNTIFS(EVIDENCE_PACKET!$A$6:$A$205,E60,EVIDENCE_PACKET!$B$6:$B$205,B60,EVIDENCE_PACKET!$Q$6:$Q$205,"VALID")=1,"READY","INVALID - EVIDENCE A LINK"))</x:f>
      </x:c>
      <x:c r="P60" s="25" t="str">
        <x:f>IF(A60="","",IF(COUNTIFS(EVIDENCE_PACKET!$A$6:$A$205,G60,EVIDENCE_PACKET!$B$6:$B$205,B60,EVIDENCE_PACKET!$Q$6:$Q$205,"VALID")=1,"READY","INVALID - EVIDENCE B LINK"))</x:f>
      </x:c>
      <x:c r="Q60" s="25" t="str">
        <x:f>IF(A60="","",IF(AND(D60&lt;&gt;"",F60&lt;&gt;""),"VALID","INVALID - STATEMENT REQUIRED"))</x:f>
      </x:c>
      <x:c r="R60" s="25" t="str">
        <x:f>IF(A60="","",IF(COUNTIF($A$6:$A$205,A60)&gt;1,"INVALID - DUPLICATE ID",IF(AND(B60&lt;&gt;"",J60&lt;&gt;"",K60="VALID",L60="VALID",M60="VALID",N60="VALID",O60="READY",P60="READY",Q60="VALID"),"VALID","INVALID - CONTROL / LINK")))</x:f>
      </x:c>
    </x:row>
    <x:row r="61">
      <x:c r="A61" s="21"/>
      <x:c r="B61" s="21"/>
      <x:c r="C61" s="21"/>
      <x:c r="D61" s="21"/>
      <x:c r="E61" s="21"/>
      <x:c r="F61" s="21"/>
      <x:c r="G61" s="21"/>
      <x:c r="H61" s="21"/>
      <x:c r="I61" s="21"/>
      <x:c r="J61" s="21"/>
      <x:c r="K61" s="25" t="str">
        <x:f>IF(A61="","",IF(OR(EXACT(C61,"BUYER"),EXACT(C61,"MATERIAL JOB"),EXACT(C61,"BUYING STAGE"),EXACT(C61,"IMPLEMENTATION"),EXACT(C61,"SECURITY / PROCUREMENT"),EXACT(C61,"SWITCHING / EXIT"),EXACT(C61,"COMMERCIAL MODEL"),EXACT(C61,"EVIDENCE QUALITY")),"VALID","INVALID"))</x:f>
      </x:c>
      <x:c r="L61" s="25" t="str">
        <x:f>IF(A61="","",IF(OR(EXACT(H61,"YES"),EXACT(H61,"NO")),"VALID","INVALID"))</x:f>
      </x:c>
      <x:c r="M61" s="25" t="str">
        <x:f>IF(A61="","",IF(OR(EXACT(I61,"OPEN"),EXACT(I61,"RESOLVED"),EXACT(I61,"ACCEPTED UNCERTAINTY")),"VALID","INVALID"))</x:f>
      </x:c>
      <x:c r="N61" s="25" t="str">
        <x:f>IF(A61="","",IF(AND(E61&lt;&gt;"",G61&lt;&gt;"",E61&lt;&gt;G61),"VALID","INVALID - DISTINCT EVIDENCE REQUIRED"))</x:f>
      </x:c>
      <x:c r="O61" s="25" t="str">
        <x:f>IF(A61="","",IF(COUNTIFS(EVIDENCE_PACKET!$A$6:$A$205,E61,EVIDENCE_PACKET!$B$6:$B$205,B61,EVIDENCE_PACKET!$Q$6:$Q$205,"VALID")=1,"READY","INVALID - EVIDENCE A LINK"))</x:f>
      </x:c>
      <x:c r="P61" s="25" t="str">
        <x:f>IF(A61="","",IF(COUNTIFS(EVIDENCE_PACKET!$A$6:$A$205,G61,EVIDENCE_PACKET!$B$6:$B$205,B61,EVIDENCE_PACKET!$Q$6:$Q$205,"VALID")=1,"READY","INVALID - EVIDENCE B LINK"))</x:f>
      </x:c>
      <x:c r="Q61" s="25" t="str">
        <x:f>IF(A61="","",IF(AND(D61&lt;&gt;"",F61&lt;&gt;""),"VALID","INVALID - STATEMENT REQUIRED"))</x:f>
      </x:c>
      <x:c r="R61" s="25" t="str">
        <x:f>IF(A61="","",IF(COUNTIF($A$6:$A$205,A61)&gt;1,"INVALID - DUPLICATE ID",IF(AND(B61&lt;&gt;"",J61&lt;&gt;"",K61="VALID",L61="VALID",M61="VALID",N61="VALID",O61="READY",P61="READY",Q61="VALID"),"VALID","INVALID - CONTROL / LINK")))</x:f>
      </x:c>
    </x:row>
    <x:row r="62">
      <x:c r="A62" s="21"/>
      <x:c r="B62" s="21"/>
      <x:c r="C62" s="21"/>
      <x:c r="D62" s="21"/>
      <x:c r="E62" s="21"/>
      <x:c r="F62" s="21"/>
      <x:c r="G62" s="21"/>
      <x:c r="H62" s="21"/>
      <x:c r="I62" s="21"/>
      <x:c r="J62" s="21"/>
      <x:c r="K62" s="25" t="str">
        <x:f>IF(A62="","",IF(OR(EXACT(C62,"BUYER"),EXACT(C62,"MATERIAL JOB"),EXACT(C62,"BUYING STAGE"),EXACT(C62,"IMPLEMENTATION"),EXACT(C62,"SECURITY / PROCUREMENT"),EXACT(C62,"SWITCHING / EXIT"),EXACT(C62,"COMMERCIAL MODEL"),EXACT(C62,"EVIDENCE QUALITY")),"VALID","INVALID"))</x:f>
      </x:c>
      <x:c r="L62" s="25" t="str">
        <x:f>IF(A62="","",IF(OR(EXACT(H62,"YES"),EXACT(H62,"NO")),"VALID","INVALID"))</x:f>
      </x:c>
      <x:c r="M62" s="25" t="str">
        <x:f>IF(A62="","",IF(OR(EXACT(I62,"OPEN"),EXACT(I62,"RESOLVED"),EXACT(I62,"ACCEPTED UNCERTAINTY")),"VALID","INVALID"))</x:f>
      </x:c>
      <x:c r="N62" s="25" t="str">
        <x:f>IF(A62="","",IF(AND(E62&lt;&gt;"",G62&lt;&gt;"",E62&lt;&gt;G62),"VALID","INVALID - DISTINCT EVIDENCE REQUIRED"))</x:f>
      </x:c>
      <x:c r="O62" s="25" t="str">
        <x:f>IF(A62="","",IF(COUNTIFS(EVIDENCE_PACKET!$A$6:$A$205,E62,EVIDENCE_PACKET!$B$6:$B$205,B62,EVIDENCE_PACKET!$Q$6:$Q$205,"VALID")=1,"READY","INVALID - EVIDENCE A LINK"))</x:f>
      </x:c>
      <x:c r="P62" s="25" t="str">
        <x:f>IF(A62="","",IF(COUNTIFS(EVIDENCE_PACKET!$A$6:$A$205,G62,EVIDENCE_PACKET!$B$6:$B$205,B62,EVIDENCE_PACKET!$Q$6:$Q$205,"VALID")=1,"READY","INVALID - EVIDENCE B LINK"))</x:f>
      </x:c>
      <x:c r="Q62" s="25" t="str">
        <x:f>IF(A62="","",IF(AND(D62&lt;&gt;"",F62&lt;&gt;""),"VALID","INVALID - STATEMENT REQUIRED"))</x:f>
      </x:c>
      <x:c r="R62" s="25" t="str">
        <x:f>IF(A62="","",IF(COUNTIF($A$6:$A$205,A62)&gt;1,"INVALID - DUPLICATE ID",IF(AND(B62&lt;&gt;"",J62&lt;&gt;"",K62="VALID",L62="VALID",M62="VALID",N62="VALID",O62="READY",P62="READY",Q62="VALID"),"VALID","INVALID - CONTROL / LINK")))</x:f>
      </x:c>
    </x:row>
    <x:row r="63">
      <x:c r="A63" s="21"/>
      <x:c r="B63" s="21"/>
      <x:c r="C63" s="21"/>
      <x:c r="D63" s="21"/>
      <x:c r="E63" s="21"/>
      <x:c r="F63" s="21"/>
      <x:c r="G63" s="21"/>
      <x:c r="H63" s="21"/>
      <x:c r="I63" s="21"/>
      <x:c r="J63" s="21"/>
      <x:c r="K63" s="25" t="str">
        <x:f>IF(A63="","",IF(OR(EXACT(C63,"BUYER"),EXACT(C63,"MATERIAL JOB"),EXACT(C63,"BUYING STAGE"),EXACT(C63,"IMPLEMENTATION"),EXACT(C63,"SECURITY / PROCUREMENT"),EXACT(C63,"SWITCHING / EXIT"),EXACT(C63,"COMMERCIAL MODEL"),EXACT(C63,"EVIDENCE QUALITY")),"VALID","INVALID"))</x:f>
      </x:c>
      <x:c r="L63" s="25" t="str">
        <x:f>IF(A63="","",IF(OR(EXACT(H63,"YES"),EXACT(H63,"NO")),"VALID","INVALID"))</x:f>
      </x:c>
      <x:c r="M63" s="25" t="str">
        <x:f>IF(A63="","",IF(OR(EXACT(I63,"OPEN"),EXACT(I63,"RESOLVED"),EXACT(I63,"ACCEPTED UNCERTAINTY")),"VALID","INVALID"))</x:f>
      </x:c>
      <x:c r="N63" s="25" t="str">
        <x:f>IF(A63="","",IF(AND(E63&lt;&gt;"",G63&lt;&gt;"",E63&lt;&gt;G63),"VALID","INVALID - DISTINCT EVIDENCE REQUIRED"))</x:f>
      </x:c>
      <x:c r="O63" s="25" t="str">
        <x:f>IF(A63="","",IF(COUNTIFS(EVIDENCE_PACKET!$A$6:$A$205,E63,EVIDENCE_PACKET!$B$6:$B$205,B63,EVIDENCE_PACKET!$Q$6:$Q$205,"VALID")=1,"READY","INVALID - EVIDENCE A LINK"))</x:f>
      </x:c>
      <x:c r="P63" s="25" t="str">
        <x:f>IF(A63="","",IF(COUNTIFS(EVIDENCE_PACKET!$A$6:$A$205,G63,EVIDENCE_PACKET!$B$6:$B$205,B63,EVIDENCE_PACKET!$Q$6:$Q$205,"VALID")=1,"READY","INVALID - EVIDENCE B LINK"))</x:f>
      </x:c>
      <x:c r="Q63" s="25" t="str">
        <x:f>IF(A63="","",IF(AND(D63&lt;&gt;"",F63&lt;&gt;""),"VALID","INVALID - STATEMENT REQUIRED"))</x:f>
      </x:c>
      <x:c r="R63" s="25" t="str">
        <x:f>IF(A63="","",IF(COUNTIF($A$6:$A$205,A63)&gt;1,"INVALID - DUPLICATE ID",IF(AND(B63&lt;&gt;"",J63&lt;&gt;"",K63="VALID",L63="VALID",M63="VALID",N63="VALID",O63="READY",P63="READY",Q63="VALID"),"VALID","INVALID - CONTROL / LINK")))</x:f>
      </x:c>
    </x:row>
    <x:row r="64">
      <x:c r="A64" s="21"/>
      <x:c r="B64" s="21"/>
      <x:c r="C64" s="21"/>
      <x:c r="D64" s="21"/>
      <x:c r="E64" s="21"/>
      <x:c r="F64" s="21"/>
      <x:c r="G64" s="21"/>
      <x:c r="H64" s="21"/>
      <x:c r="I64" s="21"/>
      <x:c r="J64" s="21"/>
      <x:c r="K64" s="25" t="str">
        <x:f>IF(A64="","",IF(OR(EXACT(C64,"BUYER"),EXACT(C64,"MATERIAL JOB"),EXACT(C64,"BUYING STAGE"),EXACT(C64,"IMPLEMENTATION"),EXACT(C64,"SECURITY / PROCUREMENT"),EXACT(C64,"SWITCHING / EXIT"),EXACT(C64,"COMMERCIAL MODEL"),EXACT(C64,"EVIDENCE QUALITY")),"VALID","INVALID"))</x:f>
      </x:c>
      <x:c r="L64" s="25" t="str">
        <x:f>IF(A64="","",IF(OR(EXACT(H64,"YES"),EXACT(H64,"NO")),"VALID","INVALID"))</x:f>
      </x:c>
      <x:c r="M64" s="25" t="str">
        <x:f>IF(A64="","",IF(OR(EXACT(I64,"OPEN"),EXACT(I64,"RESOLVED"),EXACT(I64,"ACCEPTED UNCERTAINTY")),"VALID","INVALID"))</x:f>
      </x:c>
      <x:c r="N64" s="25" t="str">
        <x:f>IF(A64="","",IF(AND(E64&lt;&gt;"",G64&lt;&gt;"",E64&lt;&gt;G64),"VALID","INVALID - DISTINCT EVIDENCE REQUIRED"))</x:f>
      </x:c>
      <x:c r="O64" s="25" t="str">
        <x:f>IF(A64="","",IF(COUNTIFS(EVIDENCE_PACKET!$A$6:$A$205,E64,EVIDENCE_PACKET!$B$6:$B$205,B64,EVIDENCE_PACKET!$Q$6:$Q$205,"VALID")=1,"READY","INVALID - EVIDENCE A LINK"))</x:f>
      </x:c>
      <x:c r="P64" s="25" t="str">
        <x:f>IF(A64="","",IF(COUNTIFS(EVIDENCE_PACKET!$A$6:$A$205,G64,EVIDENCE_PACKET!$B$6:$B$205,B64,EVIDENCE_PACKET!$Q$6:$Q$205,"VALID")=1,"READY","INVALID - EVIDENCE B LINK"))</x:f>
      </x:c>
      <x:c r="Q64" s="25" t="str">
        <x:f>IF(A64="","",IF(AND(D64&lt;&gt;"",F64&lt;&gt;""),"VALID","INVALID - STATEMENT REQUIRED"))</x:f>
      </x:c>
      <x:c r="R64" s="25" t="str">
        <x:f>IF(A64="","",IF(COUNTIF($A$6:$A$205,A64)&gt;1,"INVALID - DUPLICATE ID",IF(AND(B64&lt;&gt;"",J64&lt;&gt;"",K64="VALID",L64="VALID",M64="VALID",N64="VALID",O64="READY",P64="READY",Q64="VALID"),"VALID","INVALID - CONTROL / LINK")))</x:f>
      </x:c>
    </x:row>
    <x:row r="65">
      <x:c r="A65" s="21"/>
      <x:c r="B65" s="21"/>
      <x:c r="C65" s="21"/>
      <x:c r="D65" s="21"/>
      <x:c r="E65" s="21"/>
      <x:c r="F65" s="21"/>
      <x:c r="G65" s="21"/>
      <x:c r="H65" s="21"/>
      <x:c r="I65" s="21"/>
      <x:c r="J65" s="21"/>
      <x:c r="K65" s="25" t="str">
        <x:f>IF(A65="","",IF(OR(EXACT(C65,"BUYER"),EXACT(C65,"MATERIAL JOB"),EXACT(C65,"BUYING STAGE"),EXACT(C65,"IMPLEMENTATION"),EXACT(C65,"SECURITY / PROCUREMENT"),EXACT(C65,"SWITCHING / EXIT"),EXACT(C65,"COMMERCIAL MODEL"),EXACT(C65,"EVIDENCE QUALITY")),"VALID","INVALID"))</x:f>
      </x:c>
      <x:c r="L65" s="25" t="str">
        <x:f>IF(A65="","",IF(OR(EXACT(H65,"YES"),EXACT(H65,"NO")),"VALID","INVALID"))</x:f>
      </x:c>
      <x:c r="M65" s="25" t="str">
        <x:f>IF(A65="","",IF(OR(EXACT(I65,"OPEN"),EXACT(I65,"RESOLVED"),EXACT(I65,"ACCEPTED UNCERTAINTY")),"VALID","INVALID"))</x:f>
      </x:c>
      <x:c r="N65" s="25" t="str">
        <x:f>IF(A65="","",IF(AND(E65&lt;&gt;"",G65&lt;&gt;"",E65&lt;&gt;G65),"VALID","INVALID - DISTINCT EVIDENCE REQUIRED"))</x:f>
      </x:c>
      <x:c r="O65" s="25" t="str">
        <x:f>IF(A65="","",IF(COUNTIFS(EVIDENCE_PACKET!$A$6:$A$205,E65,EVIDENCE_PACKET!$B$6:$B$205,B65,EVIDENCE_PACKET!$Q$6:$Q$205,"VALID")=1,"READY","INVALID - EVIDENCE A LINK"))</x:f>
      </x:c>
      <x:c r="P65" s="25" t="str">
        <x:f>IF(A65="","",IF(COUNTIFS(EVIDENCE_PACKET!$A$6:$A$205,G65,EVIDENCE_PACKET!$B$6:$B$205,B65,EVIDENCE_PACKET!$Q$6:$Q$205,"VALID")=1,"READY","INVALID - EVIDENCE B LINK"))</x:f>
      </x:c>
      <x:c r="Q65" s="25" t="str">
        <x:f>IF(A65="","",IF(AND(D65&lt;&gt;"",F65&lt;&gt;""),"VALID","INVALID - STATEMENT REQUIRED"))</x:f>
      </x:c>
      <x:c r="R65" s="25" t="str">
        <x:f>IF(A65="","",IF(COUNTIF($A$6:$A$205,A65)&gt;1,"INVALID - DUPLICATE ID",IF(AND(B65&lt;&gt;"",J65&lt;&gt;"",K65="VALID",L65="VALID",M65="VALID",N65="VALID",O65="READY",P65="READY",Q65="VALID"),"VALID","INVALID - CONTROL / LINK")))</x:f>
      </x:c>
    </x:row>
    <x:row r="66">
      <x:c r="A66" s="21"/>
      <x:c r="B66" s="21"/>
      <x:c r="C66" s="21"/>
      <x:c r="D66" s="21"/>
      <x:c r="E66" s="21"/>
      <x:c r="F66" s="21"/>
      <x:c r="G66" s="21"/>
      <x:c r="H66" s="21"/>
      <x:c r="I66" s="21"/>
      <x:c r="J66" s="21"/>
      <x:c r="K66" s="25" t="str">
        <x:f>IF(A66="","",IF(OR(EXACT(C66,"BUYER"),EXACT(C66,"MATERIAL JOB"),EXACT(C66,"BUYING STAGE"),EXACT(C66,"IMPLEMENTATION"),EXACT(C66,"SECURITY / PROCUREMENT"),EXACT(C66,"SWITCHING / EXIT"),EXACT(C66,"COMMERCIAL MODEL"),EXACT(C66,"EVIDENCE QUALITY")),"VALID","INVALID"))</x:f>
      </x:c>
      <x:c r="L66" s="25" t="str">
        <x:f>IF(A66="","",IF(OR(EXACT(H66,"YES"),EXACT(H66,"NO")),"VALID","INVALID"))</x:f>
      </x:c>
      <x:c r="M66" s="25" t="str">
        <x:f>IF(A66="","",IF(OR(EXACT(I66,"OPEN"),EXACT(I66,"RESOLVED"),EXACT(I66,"ACCEPTED UNCERTAINTY")),"VALID","INVALID"))</x:f>
      </x:c>
      <x:c r="N66" s="25" t="str">
        <x:f>IF(A66="","",IF(AND(E66&lt;&gt;"",G66&lt;&gt;"",E66&lt;&gt;G66),"VALID","INVALID - DISTINCT EVIDENCE REQUIRED"))</x:f>
      </x:c>
      <x:c r="O66" s="25" t="str">
        <x:f>IF(A66="","",IF(COUNTIFS(EVIDENCE_PACKET!$A$6:$A$205,E66,EVIDENCE_PACKET!$B$6:$B$205,B66,EVIDENCE_PACKET!$Q$6:$Q$205,"VALID")=1,"READY","INVALID - EVIDENCE A LINK"))</x:f>
      </x:c>
      <x:c r="P66" s="25" t="str">
        <x:f>IF(A66="","",IF(COUNTIFS(EVIDENCE_PACKET!$A$6:$A$205,G66,EVIDENCE_PACKET!$B$6:$B$205,B66,EVIDENCE_PACKET!$Q$6:$Q$205,"VALID")=1,"READY","INVALID - EVIDENCE B LINK"))</x:f>
      </x:c>
      <x:c r="Q66" s="25" t="str">
        <x:f>IF(A66="","",IF(AND(D66&lt;&gt;"",F66&lt;&gt;""),"VALID","INVALID - STATEMENT REQUIRED"))</x:f>
      </x:c>
      <x:c r="R66" s="25" t="str">
        <x:f>IF(A66="","",IF(COUNTIF($A$6:$A$205,A66)&gt;1,"INVALID - DUPLICATE ID",IF(AND(B66&lt;&gt;"",J66&lt;&gt;"",K66="VALID",L66="VALID",M66="VALID",N66="VALID",O66="READY",P66="READY",Q66="VALID"),"VALID","INVALID - CONTROL / LINK")))</x:f>
      </x:c>
    </x:row>
    <x:row r="67">
      <x:c r="A67" s="21"/>
      <x:c r="B67" s="21"/>
      <x:c r="C67" s="21"/>
      <x:c r="D67" s="21"/>
      <x:c r="E67" s="21"/>
      <x:c r="F67" s="21"/>
      <x:c r="G67" s="21"/>
      <x:c r="H67" s="21"/>
      <x:c r="I67" s="21"/>
      <x:c r="J67" s="21"/>
      <x:c r="K67" s="25" t="str">
        <x:f>IF(A67="","",IF(OR(EXACT(C67,"BUYER"),EXACT(C67,"MATERIAL JOB"),EXACT(C67,"BUYING STAGE"),EXACT(C67,"IMPLEMENTATION"),EXACT(C67,"SECURITY / PROCUREMENT"),EXACT(C67,"SWITCHING / EXIT"),EXACT(C67,"COMMERCIAL MODEL"),EXACT(C67,"EVIDENCE QUALITY")),"VALID","INVALID"))</x:f>
      </x:c>
      <x:c r="L67" s="25" t="str">
        <x:f>IF(A67="","",IF(OR(EXACT(H67,"YES"),EXACT(H67,"NO")),"VALID","INVALID"))</x:f>
      </x:c>
      <x:c r="M67" s="25" t="str">
        <x:f>IF(A67="","",IF(OR(EXACT(I67,"OPEN"),EXACT(I67,"RESOLVED"),EXACT(I67,"ACCEPTED UNCERTAINTY")),"VALID","INVALID"))</x:f>
      </x:c>
      <x:c r="N67" s="25" t="str">
        <x:f>IF(A67="","",IF(AND(E67&lt;&gt;"",G67&lt;&gt;"",E67&lt;&gt;G67),"VALID","INVALID - DISTINCT EVIDENCE REQUIRED"))</x:f>
      </x:c>
      <x:c r="O67" s="25" t="str">
        <x:f>IF(A67="","",IF(COUNTIFS(EVIDENCE_PACKET!$A$6:$A$205,E67,EVIDENCE_PACKET!$B$6:$B$205,B67,EVIDENCE_PACKET!$Q$6:$Q$205,"VALID")=1,"READY","INVALID - EVIDENCE A LINK"))</x:f>
      </x:c>
      <x:c r="P67" s="25" t="str">
        <x:f>IF(A67="","",IF(COUNTIFS(EVIDENCE_PACKET!$A$6:$A$205,G67,EVIDENCE_PACKET!$B$6:$B$205,B67,EVIDENCE_PACKET!$Q$6:$Q$205,"VALID")=1,"READY","INVALID - EVIDENCE B LINK"))</x:f>
      </x:c>
      <x:c r="Q67" s="25" t="str">
        <x:f>IF(A67="","",IF(AND(D67&lt;&gt;"",F67&lt;&gt;""),"VALID","INVALID - STATEMENT REQUIRED"))</x:f>
      </x:c>
      <x:c r="R67" s="25" t="str">
        <x:f>IF(A67="","",IF(COUNTIF($A$6:$A$205,A67)&gt;1,"INVALID - DUPLICATE ID",IF(AND(B67&lt;&gt;"",J67&lt;&gt;"",K67="VALID",L67="VALID",M67="VALID",N67="VALID",O67="READY",P67="READY",Q67="VALID"),"VALID","INVALID - CONTROL / LINK")))</x:f>
      </x:c>
    </x:row>
    <x:row r="68">
      <x:c r="A68" s="21"/>
      <x:c r="B68" s="21"/>
      <x:c r="C68" s="21"/>
      <x:c r="D68" s="21"/>
      <x:c r="E68" s="21"/>
      <x:c r="F68" s="21"/>
      <x:c r="G68" s="21"/>
      <x:c r="H68" s="21"/>
      <x:c r="I68" s="21"/>
      <x:c r="J68" s="21"/>
      <x:c r="K68" s="25" t="str">
        <x:f>IF(A68="","",IF(OR(EXACT(C68,"BUYER"),EXACT(C68,"MATERIAL JOB"),EXACT(C68,"BUYING STAGE"),EXACT(C68,"IMPLEMENTATION"),EXACT(C68,"SECURITY / PROCUREMENT"),EXACT(C68,"SWITCHING / EXIT"),EXACT(C68,"COMMERCIAL MODEL"),EXACT(C68,"EVIDENCE QUALITY")),"VALID","INVALID"))</x:f>
      </x:c>
      <x:c r="L68" s="25" t="str">
        <x:f>IF(A68="","",IF(OR(EXACT(H68,"YES"),EXACT(H68,"NO")),"VALID","INVALID"))</x:f>
      </x:c>
      <x:c r="M68" s="25" t="str">
        <x:f>IF(A68="","",IF(OR(EXACT(I68,"OPEN"),EXACT(I68,"RESOLVED"),EXACT(I68,"ACCEPTED UNCERTAINTY")),"VALID","INVALID"))</x:f>
      </x:c>
      <x:c r="N68" s="25" t="str">
        <x:f>IF(A68="","",IF(AND(E68&lt;&gt;"",G68&lt;&gt;"",E68&lt;&gt;G68),"VALID","INVALID - DISTINCT EVIDENCE REQUIRED"))</x:f>
      </x:c>
      <x:c r="O68" s="25" t="str">
        <x:f>IF(A68="","",IF(COUNTIFS(EVIDENCE_PACKET!$A$6:$A$205,E68,EVIDENCE_PACKET!$B$6:$B$205,B68,EVIDENCE_PACKET!$Q$6:$Q$205,"VALID")=1,"READY","INVALID - EVIDENCE A LINK"))</x:f>
      </x:c>
      <x:c r="P68" s="25" t="str">
        <x:f>IF(A68="","",IF(COUNTIFS(EVIDENCE_PACKET!$A$6:$A$205,G68,EVIDENCE_PACKET!$B$6:$B$205,B68,EVIDENCE_PACKET!$Q$6:$Q$205,"VALID")=1,"READY","INVALID - EVIDENCE B LINK"))</x:f>
      </x:c>
      <x:c r="Q68" s="25" t="str">
        <x:f>IF(A68="","",IF(AND(D68&lt;&gt;"",F68&lt;&gt;""),"VALID","INVALID - STATEMENT REQUIRED"))</x:f>
      </x:c>
      <x:c r="R68" s="25" t="str">
        <x:f>IF(A68="","",IF(COUNTIF($A$6:$A$205,A68)&gt;1,"INVALID - DUPLICATE ID",IF(AND(B68&lt;&gt;"",J68&lt;&gt;"",K68="VALID",L68="VALID",M68="VALID",N68="VALID",O68="READY",P68="READY",Q68="VALID"),"VALID","INVALID - CONTROL / LINK")))</x:f>
      </x:c>
    </x:row>
    <x:row r="69">
      <x:c r="A69" s="21"/>
      <x:c r="B69" s="21"/>
      <x:c r="C69" s="21"/>
      <x:c r="D69" s="21"/>
      <x:c r="E69" s="21"/>
      <x:c r="F69" s="21"/>
      <x:c r="G69" s="21"/>
      <x:c r="H69" s="21"/>
      <x:c r="I69" s="21"/>
      <x:c r="J69" s="21"/>
      <x:c r="K69" s="25" t="str">
        <x:f>IF(A69="","",IF(OR(EXACT(C69,"BUYER"),EXACT(C69,"MATERIAL JOB"),EXACT(C69,"BUYING STAGE"),EXACT(C69,"IMPLEMENTATION"),EXACT(C69,"SECURITY / PROCUREMENT"),EXACT(C69,"SWITCHING / EXIT"),EXACT(C69,"COMMERCIAL MODEL"),EXACT(C69,"EVIDENCE QUALITY")),"VALID","INVALID"))</x:f>
      </x:c>
      <x:c r="L69" s="25" t="str">
        <x:f>IF(A69="","",IF(OR(EXACT(H69,"YES"),EXACT(H69,"NO")),"VALID","INVALID"))</x:f>
      </x:c>
      <x:c r="M69" s="25" t="str">
        <x:f>IF(A69="","",IF(OR(EXACT(I69,"OPEN"),EXACT(I69,"RESOLVED"),EXACT(I69,"ACCEPTED UNCERTAINTY")),"VALID","INVALID"))</x:f>
      </x:c>
      <x:c r="N69" s="25" t="str">
        <x:f>IF(A69="","",IF(AND(E69&lt;&gt;"",G69&lt;&gt;"",E69&lt;&gt;G69),"VALID","INVALID - DISTINCT EVIDENCE REQUIRED"))</x:f>
      </x:c>
      <x:c r="O69" s="25" t="str">
        <x:f>IF(A69="","",IF(COUNTIFS(EVIDENCE_PACKET!$A$6:$A$205,E69,EVIDENCE_PACKET!$B$6:$B$205,B69,EVIDENCE_PACKET!$Q$6:$Q$205,"VALID")=1,"READY","INVALID - EVIDENCE A LINK"))</x:f>
      </x:c>
      <x:c r="P69" s="25" t="str">
        <x:f>IF(A69="","",IF(COUNTIFS(EVIDENCE_PACKET!$A$6:$A$205,G69,EVIDENCE_PACKET!$B$6:$B$205,B69,EVIDENCE_PACKET!$Q$6:$Q$205,"VALID")=1,"READY","INVALID - EVIDENCE B LINK"))</x:f>
      </x:c>
      <x:c r="Q69" s="25" t="str">
        <x:f>IF(A69="","",IF(AND(D69&lt;&gt;"",F69&lt;&gt;""),"VALID","INVALID - STATEMENT REQUIRED"))</x:f>
      </x:c>
      <x:c r="R69" s="25" t="str">
        <x:f>IF(A69="","",IF(COUNTIF($A$6:$A$205,A69)&gt;1,"INVALID - DUPLICATE ID",IF(AND(B69&lt;&gt;"",J69&lt;&gt;"",K69="VALID",L69="VALID",M69="VALID",N69="VALID",O69="READY",P69="READY",Q69="VALID"),"VALID","INVALID - CONTROL / LINK")))</x:f>
      </x:c>
    </x:row>
    <x:row r="70">
      <x:c r="A70" s="21"/>
      <x:c r="B70" s="21"/>
      <x:c r="C70" s="21"/>
      <x:c r="D70" s="21"/>
      <x:c r="E70" s="21"/>
      <x:c r="F70" s="21"/>
      <x:c r="G70" s="21"/>
      <x:c r="H70" s="21"/>
      <x:c r="I70" s="21"/>
      <x:c r="J70" s="21"/>
      <x:c r="K70" s="25" t="str">
        <x:f>IF(A70="","",IF(OR(EXACT(C70,"BUYER"),EXACT(C70,"MATERIAL JOB"),EXACT(C70,"BUYING STAGE"),EXACT(C70,"IMPLEMENTATION"),EXACT(C70,"SECURITY / PROCUREMENT"),EXACT(C70,"SWITCHING / EXIT"),EXACT(C70,"COMMERCIAL MODEL"),EXACT(C70,"EVIDENCE QUALITY")),"VALID","INVALID"))</x:f>
      </x:c>
      <x:c r="L70" s="25" t="str">
        <x:f>IF(A70="","",IF(OR(EXACT(H70,"YES"),EXACT(H70,"NO")),"VALID","INVALID"))</x:f>
      </x:c>
      <x:c r="M70" s="25" t="str">
        <x:f>IF(A70="","",IF(OR(EXACT(I70,"OPEN"),EXACT(I70,"RESOLVED"),EXACT(I70,"ACCEPTED UNCERTAINTY")),"VALID","INVALID"))</x:f>
      </x:c>
      <x:c r="N70" s="25" t="str">
        <x:f>IF(A70="","",IF(AND(E70&lt;&gt;"",G70&lt;&gt;"",E70&lt;&gt;G70),"VALID","INVALID - DISTINCT EVIDENCE REQUIRED"))</x:f>
      </x:c>
      <x:c r="O70" s="25" t="str">
        <x:f>IF(A70="","",IF(COUNTIFS(EVIDENCE_PACKET!$A$6:$A$205,E70,EVIDENCE_PACKET!$B$6:$B$205,B70,EVIDENCE_PACKET!$Q$6:$Q$205,"VALID")=1,"READY","INVALID - EVIDENCE A LINK"))</x:f>
      </x:c>
      <x:c r="P70" s="25" t="str">
        <x:f>IF(A70="","",IF(COUNTIFS(EVIDENCE_PACKET!$A$6:$A$205,G70,EVIDENCE_PACKET!$B$6:$B$205,B70,EVIDENCE_PACKET!$Q$6:$Q$205,"VALID")=1,"READY","INVALID - EVIDENCE B LINK"))</x:f>
      </x:c>
      <x:c r="Q70" s="25" t="str">
        <x:f>IF(A70="","",IF(AND(D70&lt;&gt;"",F70&lt;&gt;""),"VALID","INVALID - STATEMENT REQUIRED"))</x:f>
      </x:c>
      <x:c r="R70" s="25" t="str">
        <x:f>IF(A70="","",IF(COUNTIF($A$6:$A$205,A70)&gt;1,"INVALID - DUPLICATE ID",IF(AND(B70&lt;&gt;"",J70&lt;&gt;"",K70="VALID",L70="VALID",M70="VALID",N70="VALID",O70="READY",P70="READY",Q70="VALID"),"VALID","INVALID - CONTROL / LINK")))</x:f>
      </x:c>
    </x:row>
    <x:row r="71">
      <x:c r="A71" s="21"/>
      <x:c r="B71" s="21"/>
      <x:c r="C71" s="21"/>
      <x:c r="D71" s="21"/>
      <x:c r="E71" s="21"/>
      <x:c r="F71" s="21"/>
      <x:c r="G71" s="21"/>
      <x:c r="H71" s="21"/>
      <x:c r="I71" s="21"/>
      <x:c r="J71" s="21"/>
      <x:c r="K71" s="25" t="str">
        <x:f>IF(A71="","",IF(OR(EXACT(C71,"BUYER"),EXACT(C71,"MATERIAL JOB"),EXACT(C71,"BUYING STAGE"),EXACT(C71,"IMPLEMENTATION"),EXACT(C71,"SECURITY / PROCUREMENT"),EXACT(C71,"SWITCHING / EXIT"),EXACT(C71,"COMMERCIAL MODEL"),EXACT(C71,"EVIDENCE QUALITY")),"VALID","INVALID"))</x:f>
      </x:c>
      <x:c r="L71" s="25" t="str">
        <x:f>IF(A71="","",IF(OR(EXACT(H71,"YES"),EXACT(H71,"NO")),"VALID","INVALID"))</x:f>
      </x:c>
      <x:c r="M71" s="25" t="str">
        <x:f>IF(A71="","",IF(OR(EXACT(I71,"OPEN"),EXACT(I71,"RESOLVED"),EXACT(I71,"ACCEPTED UNCERTAINTY")),"VALID","INVALID"))</x:f>
      </x:c>
      <x:c r="N71" s="25" t="str">
        <x:f>IF(A71="","",IF(AND(E71&lt;&gt;"",G71&lt;&gt;"",E71&lt;&gt;G71),"VALID","INVALID - DISTINCT EVIDENCE REQUIRED"))</x:f>
      </x:c>
      <x:c r="O71" s="25" t="str">
        <x:f>IF(A71="","",IF(COUNTIFS(EVIDENCE_PACKET!$A$6:$A$205,E71,EVIDENCE_PACKET!$B$6:$B$205,B71,EVIDENCE_PACKET!$Q$6:$Q$205,"VALID")=1,"READY","INVALID - EVIDENCE A LINK"))</x:f>
      </x:c>
      <x:c r="P71" s="25" t="str">
        <x:f>IF(A71="","",IF(COUNTIFS(EVIDENCE_PACKET!$A$6:$A$205,G71,EVIDENCE_PACKET!$B$6:$B$205,B71,EVIDENCE_PACKET!$Q$6:$Q$205,"VALID")=1,"READY","INVALID - EVIDENCE B LINK"))</x:f>
      </x:c>
      <x:c r="Q71" s="25" t="str">
        <x:f>IF(A71="","",IF(AND(D71&lt;&gt;"",F71&lt;&gt;""),"VALID","INVALID - STATEMENT REQUIRED"))</x:f>
      </x:c>
      <x:c r="R71" s="25" t="str">
        <x:f>IF(A71="","",IF(COUNTIF($A$6:$A$205,A71)&gt;1,"INVALID - DUPLICATE ID",IF(AND(B71&lt;&gt;"",J71&lt;&gt;"",K71="VALID",L71="VALID",M71="VALID",N71="VALID",O71="READY",P71="READY",Q71="VALID"),"VALID","INVALID - CONTROL / LINK")))</x:f>
      </x:c>
    </x:row>
    <x:row r="72">
      <x:c r="A72" s="21"/>
      <x:c r="B72" s="21"/>
      <x:c r="C72" s="21"/>
      <x:c r="D72" s="21"/>
      <x:c r="E72" s="21"/>
      <x:c r="F72" s="21"/>
      <x:c r="G72" s="21"/>
      <x:c r="H72" s="21"/>
      <x:c r="I72" s="21"/>
      <x:c r="J72" s="21"/>
      <x:c r="K72" s="25" t="str">
        <x:f>IF(A72="","",IF(OR(EXACT(C72,"BUYER"),EXACT(C72,"MATERIAL JOB"),EXACT(C72,"BUYING STAGE"),EXACT(C72,"IMPLEMENTATION"),EXACT(C72,"SECURITY / PROCUREMENT"),EXACT(C72,"SWITCHING / EXIT"),EXACT(C72,"COMMERCIAL MODEL"),EXACT(C72,"EVIDENCE QUALITY")),"VALID","INVALID"))</x:f>
      </x:c>
      <x:c r="L72" s="25" t="str">
        <x:f>IF(A72="","",IF(OR(EXACT(H72,"YES"),EXACT(H72,"NO")),"VALID","INVALID"))</x:f>
      </x:c>
      <x:c r="M72" s="25" t="str">
        <x:f>IF(A72="","",IF(OR(EXACT(I72,"OPEN"),EXACT(I72,"RESOLVED"),EXACT(I72,"ACCEPTED UNCERTAINTY")),"VALID","INVALID"))</x:f>
      </x:c>
      <x:c r="N72" s="25" t="str">
        <x:f>IF(A72="","",IF(AND(E72&lt;&gt;"",G72&lt;&gt;"",E72&lt;&gt;G72),"VALID","INVALID - DISTINCT EVIDENCE REQUIRED"))</x:f>
      </x:c>
      <x:c r="O72" s="25" t="str">
        <x:f>IF(A72="","",IF(COUNTIFS(EVIDENCE_PACKET!$A$6:$A$205,E72,EVIDENCE_PACKET!$B$6:$B$205,B72,EVIDENCE_PACKET!$Q$6:$Q$205,"VALID")=1,"READY","INVALID - EVIDENCE A LINK"))</x:f>
      </x:c>
      <x:c r="P72" s="25" t="str">
        <x:f>IF(A72="","",IF(COUNTIFS(EVIDENCE_PACKET!$A$6:$A$205,G72,EVIDENCE_PACKET!$B$6:$B$205,B72,EVIDENCE_PACKET!$Q$6:$Q$205,"VALID")=1,"READY","INVALID - EVIDENCE B LINK"))</x:f>
      </x:c>
      <x:c r="Q72" s="25" t="str">
        <x:f>IF(A72="","",IF(AND(D72&lt;&gt;"",F72&lt;&gt;""),"VALID","INVALID - STATEMENT REQUIRED"))</x:f>
      </x:c>
      <x:c r="R72" s="25" t="str">
        <x:f>IF(A72="","",IF(COUNTIF($A$6:$A$205,A72)&gt;1,"INVALID - DUPLICATE ID",IF(AND(B72&lt;&gt;"",J72&lt;&gt;"",K72="VALID",L72="VALID",M72="VALID",N72="VALID",O72="READY",P72="READY",Q72="VALID"),"VALID","INVALID - CONTROL / LINK")))</x:f>
      </x:c>
    </x:row>
    <x:row r="73">
      <x:c r="A73" s="21"/>
      <x:c r="B73" s="21"/>
      <x:c r="C73" s="21"/>
      <x:c r="D73" s="21"/>
      <x:c r="E73" s="21"/>
      <x:c r="F73" s="21"/>
      <x:c r="G73" s="21"/>
      <x:c r="H73" s="21"/>
      <x:c r="I73" s="21"/>
      <x:c r="J73" s="21"/>
      <x:c r="K73" s="25" t="str">
        <x:f>IF(A73="","",IF(OR(EXACT(C73,"BUYER"),EXACT(C73,"MATERIAL JOB"),EXACT(C73,"BUYING STAGE"),EXACT(C73,"IMPLEMENTATION"),EXACT(C73,"SECURITY / PROCUREMENT"),EXACT(C73,"SWITCHING / EXIT"),EXACT(C73,"COMMERCIAL MODEL"),EXACT(C73,"EVIDENCE QUALITY")),"VALID","INVALID"))</x:f>
      </x:c>
      <x:c r="L73" s="25" t="str">
        <x:f>IF(A73="","",IF(OR(EXACT(H73,"YES"),EXACT(H73,"NO")),"VALID","INVALID"))</x:f>
      </x:c>
      <x:c r="M73" s="25" t="str">
        <x:f>IF(A73="","",IF(OR(EXACT(I73,"OPEN"),EXACT(I73,"RESOLVED"),EXACT(I73,"ACCEPTED UNCERTAINTY")),"VALID","INVALID"))</x:f>
      </x:c>
      <x:c r="N73" s="25" t="str">
        <x:f>IF(A73="","",IF(AND(E73&lt;&gt;"",G73&lt;&gt;"",E73&lt;&gt;G73),"VALID","INVALID - DISTINCT EVIDENCE REQUIRED"))</x:f>
      </x:c>
      <x:c r="O73" s="25" t="str">
        <x:f>IF(A73="","",IF(COUNTIFS(EVIDENCE_PACKET!$A$6:$A$205,E73,EVIDENCE_PACKET!$B$6:$B$205,B73,EVIDENCE_PACKET!$Q$6:$Q$205,"VALID")=1,"READY","INVALID - EVIDENCE A LINK"))</x:f>
      </x:c>
      <x:c r="P73" s="25" t="str">
        <x:f>IF(A73="","",IF(COUNTIFS(EVIDENCE_PACKET!$A$6:$A$205,G73,EVIDENCE_PACKET!$B$6:$B$205,B73,EVIDENCE_PACKET!$Q$6:$Q$205,"VALID")=1,"READY","INVALID - EVIDENCE B LINK"))</x:f>
      </x:c>
      <x:c r="Q73" s="25" t="str">
        <x:f>IF(A73="","",IF(AND(D73&lt;&gt;"",F73&lt;&gt;""),"VALID","INVALID - STATEMENT REQUIRED"))</x:f>
      </x:c>
      <x:c r="R73" s="25" t="str">
        <x:f>IF(A73="","",IF(COUNTIF($A$6:$A$205,A73)&gt;1,"INVALID - DUPLICATE ID",IF(AND(B73&lt;&gt;"",J73&lt;&gt;"",K73="VALID",L73="VALID",M73="VALID",N73="VALID",O73="READY",P73="READY",Q73="VALID"),"VALID","INVALID - CONTROL / LINK")))</x:f>
      </x:c>
    </x:row>
    <x:row r="74">
      <x:c r="A74" s="21"/>
      <x:c r="B74" s="21"/>
      <x:c r="C74" s="21"/>
      <x:c r="D74" s="21"/>
      <x:c r="E74" s="21"/>
      <x:c r="F74" s="21"/>
      <x:c r="G74" s="21"/>
      <x:c r="H74" s="21"/>
      <x:c r="I74" s="21"/>
      <x:c r="J74" s="21"/>
      <x:c r="K74" s="25" t="str">
        <x:f>IF(A74="","",IF(OR(EXACT(C74,"BUYER"),EXACT(C74,"MATERIAL JOB"),EXACT(C74,"BUYING STAGE"),EXACT(C74,"IMPLEMENTATION"),EXACT(C74,"SECURITY / PROCUREMENT"),EXACT(C74,"SWITCHING / EXIT"),EXACT(C74,"COMMERCIAL MODEL"),EXACT(C74,"EVIDENCE QUALITY")),"VALID","INVALID"))</x:f>
      </x:c>
      <x:c r="L74" s="25" t="str">
        <x:f>IF(A74="","",IF(OR(EXACT(H74,"YES"),EXACT(H74,"NO")),"VALID","INVALID"))</x:f>
      </x:c>
      <x:c r="M74" s="25" t="str">
        <x:f>IF(A74="","",IF(OR(EXACT(I74,"OPEN"),EXACT(I74,"RESOLVED"),EXACT(I74,"ACCEPTED UNCERTAINTY")),"VALID","INVALID"))</x:f>
      </x:c>
      <x:c r="N74" s="25" t="str">
        <x:f>IF(A74="","",IF(AND(E74&lt;&gt;"",G74&lt;&gt;"",E74&lt;&gt;G74),"VALID","INVALID - DISTINCT EVIDENCE REQUIRED"))</x:f>
      </x:c>
      <x:c r="O74" s="25" t="str">
        <x:f>IF(A74="","",IF(COUNTIFS(EVIDENCE_PACKET!$A$6:$A$205,E74,EVIDENCE_PACKET!$B$6:$B$205,B74,EVIDENCE_PACKET!$Q$6:$Q$205,"VALID")=1,"READY","INVALID - EVIDENCE A LINK"))</x:f>
      </x:c>
      <x:c r="P74" s="25" t="str">
        <x:f>IF(A74="","",IF(COUNTIFS(EVIDENCE_PACKET!$A$6:$A$205,G74,EVIDENCE_PACKET!$B$6:$B$205,B74,EVIDENCE_PACKET!$Q$6:$Q$205,"VALID")=1,"READY","INVALID - EVIDENCE B LINK"))</x:f>
      </x:c>
      <x:c r="Q74" s="25" t="str">
        <x:f>IF(A74="","",IF(AND(D74&lt;&gt;"",F74&lt;&gt;""),"VALID","INVALID - STATEMENT REQUIRED"))</x:f>
      </x:c>
      <x:c r="R74" s="25" t="str">
        <x:f>IF(A74="","",IF(COUNTIF($A$6:$A$205,A74)&gt;1,"INVALID - DUPLICATE ID",IF(AND(B74&lt;&gt;"",J74&lt;&gt;"",K74="VALID",L74="VALID",M74="VALID",N74="VALID",O74="READY",P74="READY",Q74="VALID"),"VALID","INVALID - CONTROL / LINK")))</x:f>
      </x:c>
    </x:row>
    <x:row r="75">
      <x:c r="A75" s="21"/>
      <x:c r="B75" s="21"/>
      <x:c r="C75" s="21"/>
      <x:c r="D75" s="21"/>
      <x:c r="E75" s="21"/>
      <x:c r="F75" s="21"/>
      <x:c r="G75" s="21"/>
      <x:c r="H75" s="21"/>
      <x:c r="I75" s="21"/>
      <x:c r="J75" s="21"/>
      <x:c r="K75" s="25" t="str">
        <x:f>IF(A75="","",IF(OR(EXACT(C75,"BUYER"),EXACT(C75,"MATERIAL JOB"),EXACT(C75,"BUYING STAGE"),EXACT(C75,"IMPLEMENTATION"),EXACT(C75,"SECURITY / PROCUREMENT"),EXACT(C75,"SWITCHING / EXIT"),EXACT(C75,"COMMERCIAL MODEL"),EXACT(C75,"EVIDENCE QUALITY")),"VALID","INVALID"))</x:f>
      </x:c>
      <x:c r="L75" s="25" t="str">
        <x:f>IF(A75="","",IF(OR(EXACT(H75,"YES"),EXACT(H75,"NO")),"VALID","INVALID"))</x:f>
      </x:c>
      <x:c r="M75" s="25" t="str">
        <x:f>IF(A75="","",IF(OR(EXACT(I75,"OPEN"),EXACT(I75,"RESOLVED"),EXACT(I75,"ACCEPTED UNCERTAINTY")),"VALID","INVALID"))</x:f>
      </x:c>
      <x:c r="N75" s="25" t="str">
        <x:f>IF(A75="","",IF(AND(E75&lt;&gt;"",G75&lt;&gt;"",E75&lt;&gt;G75),"VALID","INVALID - DISTINCT EVIDENCE REQUIRED"))</x:f>
      </x:c>
      <x:c r="O75" s="25" t="str">
        <x:f>IF(A75="","",IF(COUNTIFS(EVIDENCE_PACKET!$A$6:$A$205,E75,EVIDENCE_PACKET!$B$6:$B$205,B75,EVIDENCE_PACKET!$Q$6:$Q$205,"VALID")=1,"READY","INVALID - EVIDENCE A LINK"))</x:f>
      </x:c>
      <x:c r="P75" s="25" t="str">
        <x:f>IF(A75="","",IF(COUNTIFS(EVIDENCE_PACKET!$A$6:$A$205,G75,EVIDENCE_PACKET!$B$6:$B$205,B75,EVIDENCE_PACKET!$Q$6:$Q$205,"VALID")=1,"READY","INVALID - EVIDENCE B LINK"))</x:f>
      </x:c>
      <x:c r="Q75" s="25" t="str">
        <x:f>IF(A75="","",IF(AND(D75&lt;&gt;"",F75&lt;&gt;""),"VALID","INVALID - STATEMENT REQUIRED"))</x:f>
      </x:c>
      <x:c r="R75" s="25" t="str">
        <x:f>IF(A75="","",IF(COUNTIF($A$6:$A$205,A75)&gt;1,"INVALID - DUPLICATE ID",IF(AND(B75&lt;&gt;"",J75&lt;&gt;"",K75="VALID",L75="VALID",M75="VALID",N75="VALID",O75="READY",P75="READY",Q75="VALID"),"VALID","INVALID - CONTROL / LINK")))</x:f>
      </x:c>
    </x:row>
    <x:row r="76">
      <x:c r="A76" s="21"/>
      <x:c r="B76" s="21"/>
      <x:c r="C76" s="21"/>
      <x:c r="D76" s="21"/>
      <x:c r="E76" s="21"/>
      <x:c r="F76" s="21"/>
      <x:c r="G76" s="21"/>
      <x:c r="H76" s="21"/>
      <x:c r="I76" s="21"/>
      <x:c r="J76" s="21"/>
      <x:c r="K76" s="25" t="str">
        <x:f>IF(A76="","",IF(OR(EXACT(C76,"BUYER"),EXACT(C76,"MATERIAL JOB"),EXACT(C76,"BUYING STAGE"),EXACT(C76,"IMPLEMENTATION"),EXACT(C76,"SECURITY / PROCUREMENT"),EXACT(C76,"SWITCHING / EXIT"),EXACT(C76,"COMMERCIAL MODEL"),EXACT(C76,"EVIDENCE QUALITY")),"VALID","INVALID"))</x:f>
      </x:c>
      <x:c r="L76" s="25" t="str">
        <x:f>IF(A76="","",IF(OR(EXACT(H76,"YES"),EXACT(H76,"NO")),"VALID","INVALID"))</x:f>
      </x:c>
      <x:c r="M76" s="25" t="str">
        <x:f>IF(A76="","",IF(OR(EXACT(I76,"OPEN"),EXACT(I76,"RESOLVED"),EXACT(I76,"ACCEPTED UNCERTAINTY")),"VALID","INVALID"))</x:f>
      </x:c>
      <x:c r="N76" s="25" t="str">
        <x:f>IF(A76="","",IF(AND(E76&lt;&gt;"",G76&lt;&gt;"",E76&lt;&gt;G76),"VALID","INVALID - DISTINCT EVIDENCE REQUIRED"))</x:f>
      </x:c>
      <x:c r="O76" s="25" t="str">
        <x:f>IF(A76="","",IF(COUNTIFS(EVIDENCE_PACKET!$A$6:$A$205,E76,EVIDENCE_PACKET!$B$6:$B$205,B76,EVIDENCE_PACKET!$Q$6:$Q$205,"VALID")=1,"READY","INVALID - EVIDENCE A LINK"))</x:f>
      </x:c>
      <x:c r="P76" s="25" t="str">
        <x:f>IF(A76="","",IF(COUNTIFS(EVIDENCE_PACKET!$A$6:$A$205,G76,EVIDENCE_PACKET!$B$6:$B$205,B76,EVIDENCE_PACKET!$Q$6:$Q$205,"VALID")=1,"READY","INVALID - EVIDENCE B LINK"))</x:f>
      </x:c>
      <x:c r="Q76" s="25" t="str">
        <x:f>IF(A76="","",IF(AND(D76&lt;&gt;"",F76&lt;&gt;""),"VALID","INVALID - STATEMENT REQUIRED"))</x:f>
      </x:c>
      <x:c r="R76" s="25" t="str">
        <x:f>IF(A76="","",IF(COUNTIF($A$6:$A$205,A76)&gt;1,"INVALID - DUPLICATE ID",IF(AND(B76&lt;&gt;"",J76&lt;&gt;"",K76="VALID",L76="VALID",M76="VALID",N76="VALID",O76="READY",P76="READY",Q76="VALID"),"VALID","INVALID - CONTROL / LINK")))</x:f>
      </x:c>
    </x:row>
    <x:row r="77">
      <x:c r="A77" s="21"/>
      <x:c r="B77" s="21"/>
      <x:c r="C77" s="21"/>
      <x:c r="D77" s="21"/>
      <x:c r="E77" s="21"/>
      <x:c r="F77" s="21"/>
      <x:c r="G77" s="21"/>
      <x:c r="H77" s="21"/>
      <x:c r="I77" s="21"/>
      <x:c r="J77" s="21"/>
      <x:c r="K77" s="25" t="str">
        <x:f>IF(A77="","",IF(OR(EXACT(C77,"BUYER"),EXACT(C77,"MATERIAL JOB"),EXACT(C77,"BUYING STAGE"),EXACT(C77,"IMPLEMENTATION"),EXACT(C77,"SECURITY / PROCUREMENT"),EXACT(C77,"SWITCHING / EXIT"),EXACT(C77,"COMMERCIAL MODEL"),EXACT(C77,"EVIDENCE QUALITY")),"VALID","INVALID"))</x:f>
      </x:c>
      <x:c r="L77" s="25" t="str">
        <x:f>IF(A77="","",IF(OR(EXACT(H77,"YES"),EXACT(H77,"NO")),"VALID","INVALID"))</x:f>
      </x:c>
      <x:c r="M77" s="25" t="str">
        <x:f>IF(A77="","",IF(OR(EXACT(I77,"OPEN"),EXACT(I77,"RESOLVED"),EXACT(I77,"ACCEPTED UNCERTAINTY")),"VALID","INVALID"))</x:f>
      </x:c>
      <x:c r="N77" s="25" t="str">
        <x:f>IF(A77="","",IF(AND(E77&lt;&gt;"",G77&lt;&gt;"",E77&lt;&gt;G77),"VALID","INVALID - DISTINCT EVIDENCE REQUIRED"))</x:f>
      </x:c>
      <x:c r="O77" s="25" t="str">
        <x:f>IF(A77="","",IF(COUNTIFS(EVIDENCE_PACKET!$A$6:$A$205,E77,EVIDENCE_PACKET!$B$6:$B$205,B77,EVIDENCE_PACKET!$Q$6:$Q$205,"VALID")=1,"READY","INVALID - EVIDENCE A LINK"))</x:f>
      </x:c>
      <x:c r="P77" s="25" t="str">
        <x:f>IF(A77="","",IF(COUNTIFS(EVIDENCE_PACKET!$A$6:$A$205,G77,EVIDENCE_PACKET!$B$6:$B$205,B77,EVIDENCE_PACKET!$Q$6:$Q$205,"VALID")=1,"READY","INVALID - EVIDENCE B LINK"))</x:f>
      </x:c>
      <x:c r="Q77" s="25" t="str">
        <x:f>IF(A77="","",IF(AND(D77&lt;&gt;"",F77&lt;&gt;""),"VALID","INVALID - STATEMENT REQUIRED"))</x:f>
      </x:c>
      <x:c r="R77" s="25" t="str">
        <x:f>IF(A77="","",IF(COUNTIF($A$6:$A$205,A77)&gt;1,"INVALID - DUPLICATE ID",IF(AND(B77&lt;&gt;"",J77&lt;&gt;"",K77="VALID",L77="VALID",M77="VALID",N77="VALID",O77="READY",P77="READY",Q77="VALID"),"VALID","INVALID - CONTROL / LINK")))</x:f>
      </x:c>
    </x:row>
    <x:row r="78">
      <x:c r="A78" s="21"/>
      <x:c r="B78" s="21"/>
      <x:c r="C78" s="21"/>
      <x:c r="D78" s="21"/>
      <x:c r="E78" s="21"/>
      <x:c r="F78" s="21"/>
      <x:c r="G78" s="21"/>
      <x:c r="H78" s="21"/>
      <x:c r="I78" s="21"/>
      <x:c r="J78" s="21"/>
      <x:c r="K78" s="25" t="str">
        <x:f>IF(A78="","",IF(OR(EXACT(C78,"BUYER"),EXACT(C78,"MATERIAL JOB"),EXACT(C78,"BUYING STAGE"),EXACT(C78,"IMPLEMENTATION"),EXACT(C78,"SECURITY / PROCUREMENT"),EXACT(C78,"SWITCHING / EXIT"),EXACT(C78,"COMMERCIAL MODEL"),EXACT(C78,"EVIDENCE QUALITY")),"VALID","INVALID"))</x:f>
      </x:c>
      <x:c r="L78" s="25" t="str">
        <x:f>IF(A78="","",IF(OR(EXACT(H78,"YES"),EXACT(H78,"NO")),"VALID","INVALID"))</x:f>
      </x:c>
      <x:c r="M78" s="25" t="str">
        <x:f>IF(A78="","",IF(OR(EXACT(I78,"OPEN"),EXACT(I78,"RESOLVED"),EXACT(I78,"ACCEPTED UNCERTAINTY")),"VALID","INVALID"))</x:f>
      </x:c>
      <x:c r="N78" s="25" t="str">
        <x:f>IF(A78="","",IF(AND(E78&lt;&gt;"",G78&lt;&gt;"",E78&lt;&gt;G78),"VALID","INVALID - DISTINCT EVIDENCE REQUIRED"))</x:f>
      </x:c>
      <x:c r="O78" s="25" t="str">
        <x:f>IF(A78="","",IF(COUNTIFS(EVIDENCE_PACKET!$A$6:$A$205,E78,EVIDENCE_PACKET!$B$6:$B$205,B78,EVIDENCE_PACKET!$Q$6:$Q$205,"VALID")=1,"READY","INVALID - EVIDENCE A LINK"))</x:f>
      </x:c>
      <x:c r="P78" s="25" t="str">
        <x:f>IF(A78="","",IF(COUNTIFS(EVIDENCE_PACKET!$A$6:$A$205,G78,EVIDENCE_PACKET!$B$6:$B$205,B78,EVIDENCE_PACKET!$Q$6:$Q$205,"VALID")=1,"READY","INVALID - EVIDENCE B LINK"))</x:f>
      </x:c>
      <x:c r="Q78" s="25" t="str">
        <x:f>IF(A78="","",IF(AND(D78&lt;&gt;"",F78&lt;&gt;""),"VALID","INVALID - STATEMENT REQUIRED"))</x:f>
      </x:c>
      <x:c r="R78" s="25" t="str">
        <x:f>IF(A78="","",IF(COUNTIF($A$6:$A$205,A78)&gt;1,"INVALID - DUPLICATE ID",IF(AND(B78&lt;&gt;"",J78&lt;&gt;"",K78="VALID",L78="VALID",M78="VALID",N78="VALID",O78="READY",P78="READY",Q78="VALID"),"VALID","INVALID - CONTROL / LINK")))</x:f>
      </x:c>
    </x:row>
    <x:row r="79">
      <x:c r="A79" s="21"/>
      <x:c r="B79" s="21"/>
      <x:c r="C79" s="21"/>
      <x:c r="D79" s="21"/>
      <x:c r="E79" s="21"/>
      <x:c r="F79" s="21"/>
      <x:c r="G79" s="21"/>
      <x:c r="H79" s="21"/>
      <x:c r="I79" s="21"/>
      <x:c r="J79" s="21"/>
      <x:c r="K79" s="25" t="str">
        <x:f>IF(A79="","",IF(OR(EXACT(C79,"BUYER"),EXACT(C79,"MATERIAL JOB"),EXACT(C79,"BUYING STAGE"),EXACT(C79,"IMPLEMENTATION"),EXACT(C79,"SECURITY / PROCUREMENT"),EXACT(C79,"SWITCHING / EXIT"),EXACT(C79,"COMMERCIAL MODEL"),EXACT(C79,"EVIDENCE QUALITY")),"VALID","INVALID"))</x:f>
      </x:c>
      <x:c r="L79" s="25" t="str">
        <x:f>IF(A79="","",IF(OR(EXACT(H79,"YES"),EXACT(H79,"NO")),"VALID","INVALID"))</x:f>
      </x:c>
      <x:c r="M79" s="25" t="str">
        <x:f>IF(A79="","",IF(OR(EXACT(I79,"OPEN"),EXACT(I79,"RESOLVED"),EXACT(I79,"ACCEPTED UNCERTAINTY")),"VALID","INVALID"))</x:f>
      </x:c>
      <x:c r="N79" s="25" t="str">
        <x:f>IF(A79="","",IF(AND(E79&lt;&gt;"",G79&lt;&gt;"",E79&lt;&gt;G79),"VALID","INVALID - DISTINCT EVIDENCE REQUIRED"))</x:f>
      </x:c>
      <x:c r="O79" s="25" t="str">
        <x:f>IF(A79="","",IF(COUNTIFS(EVIDENCE_PACKET!$A$6:$A$205,E79,EVIDENCE_PACKET!$B$6:$B$205,B79,EVIDENCE_PACKET!$Q$6:$Q$205,"VALID")=1,"READY","INVALID - EVIDENCE A LINK"))</x:f>
      </x:c>
      <x:c r="P79" s="25" t="str">
        <x:f>IF(A79="","",IF(COUNTIFS(EVIDENCE_PACKET!$A$6:$A$205,G79,EVIDENCE_PACKET!$B$6:$B$205,B79,EVIDENCE_PACKET!$Q$6:$Q$205,"VALID")=1,"READY","INVALID - EVIDENCE B LINK"))</x:f>
      </x:c>
      <x:c r="Q79" s="25" t="str">
        <x:f>IF(A79="","",IF(AND(D79&lt;&gt;"",F79&lt;&gt;""),"VALID","INVALID - STATEMENT REQUIRED"))</x:f>
      </x:c>
      <x:c r="R79" s="25" t="str">
        <x:f>IF(A79="","",IF(COUNTIF($A$6:$A$205,A79)&gt;1,"INVALID - DUPLICATE ID",IF(AND(B79&lt;&gt;"",J79&lt;&gt;"",K79="VALID",L79="VALID",M79="VALID",N79="VALID",O79="READY",P79="READY",Q79="VALID"),"VALID","INVALID - CONTROL / LINK")))</x:f>
      </x:c>
    </x:row>
    <x:row r="80">
      <x:c r="A80" s="21"/>
      <x:c r="B80" s="21"/>
      <x:c r="C80" s="21"/>
      <x:c r="D80" s="21"/>
      <x:c r="E80" s="21"/>
      <x:c r="F80" s="21"/>
      <x:c r="G80" s="21"/>
      <x:c r="H80" s="21"/>
      <x:c r="I80" s="21"/>
      <x:c r="J80" s="21"/>
      <x:c r="K80" s="25" t="str">
        <x:f>IF(A80="","",IF(OR(EXACT(C80,"BUYER"),EXACT(C80,"MATERIAL JOB"),EXACT(C80,"BUYING STAGE"),EXACT(C80,"IMPLEMENTATION"),EXACT(C80,"SECURITY / PROCUREMENT"),EXACT(C80,"SWITCHING / EXIT"),EXACT(C80,"COMMERCIAL MODEL"),EXACT(C80,"EVIDENCE QUALITY")),"VALID","INVALID"))</x:f>
      </x:c>
      <x:c r="L80" s="25" t="str">
        <x:f>IF(A80="","",IF(OR(EXACT(H80,"YES"),EXACT(H80,"NO")),"VALID","INVALID"))</x:f>
      </x:c>
      <x:c r="M80" s="25" t="str">
        <x:f>IF(A80="","",IF(OR(EXACT(I80,"OPEN"),EXACT(I80,"RESOLVED"),EXACT(I80,"ACCEPTED UNCERTAINTY")),"VALID","INVALID"))</x:f>
      </x:c>
      <x:c r="N80" s="25" t="str">
        <x:f>IF(A80="","",IF(AND(E80&lt;&gt;"",G80&lt;&gt;"",E80&lt;&gt;G80),"VALID","INVALID - DISTINCT EVIDENCE REQUIRED"))</x:f>
      </x:c>
      <x:c r="O80" s="25" t="str">
        <x:f>IF(A80="","",IF(COUNTIFS(EVIDENCE_PACKET!$A$6:$A$205,E80,EVIDENCE_PACKET!$B$6:$B$205,B80,EVIDENCE_PACKET!$Q$6:$Q$205,"VALID")=1,"READY","INVALID - EVIDENCE A LINK"))</x:f>
      </x:c>
      <x:c r="P80" s="25" t="str">
        <x:f>IF(A80="","",IF(COUNTIFS(EVIDENCE_PACKET!$A$6:$A$205,G80,EVIDENCE_PACKET!$B$6:$B$205,B80,EVIDENCE_PACKET!$Q$6:$Q$205,"VALID")=1,"READY","INVALID - EVIDENCE B LINK"))</x:f>
      </x:c>
      <x:c r="Q80" s="25" t="str">
        <x:f>IF(A80="","",IF(AND(D80&lt;&gt;"",F80&lt;&gt;""),"VALID","INVALID - STATEMENT REQUIRED"))</x:f>
      </x:c>
      <x:c r="R80" s="25" t="str">
        <x:f>IF(A80="","",IF(COUNTIF($A$6:$A$205,A80)&gt;1,"INVALID - DUPLICATE ID",IF(AND(B80&lt;&gt;"",J80&lt;&gt;"",K80="VALID",L80="VALID",M80="VALID",N80="VALID",O80="READY",P80="READY",Q80="VALID"),"VALID","INVALID - CONTROL / LINK")))</x:f>
      </x:c>
    </x:row>
    <x:row r="81">
      <x:c r="A81" s="21"/>
      <x:c r="B81" s="21"/>
      <x:c r="C81" s="21"/>
      <x:c r="D81" s="21"/>
      <x:c r="E81" s="21"/>
      <x:c r="F81" s="21"/>
      <x:c r="G81" s="21"/>
      <x:c r="H81" s="21"/>
      <x:c r="I81" s="21"/>
      <x:c r="J81" s="21"/>
      <x:c r="K81" s="25" t="str">
        <x:f>IF(A81="","",IF(OR(EXACT(C81,"BUYER"),EXACT(C81,"MATERIAL JOB"),EXACT(C81,"BUYING STAGE"),EXACT(C81,"IMPLEMENTATION"),EXACT(C81,"SECURITY / PROCUREMENT"),EXACT(C81,"SWITCHING / EXIT"),EXACT(C81,"COMMERCIAL MODEL"),EXACT(C81,"EVIDENCE QUALITY")),"VALID","INVALID"))</x:f>
      </x:c>
      <x:c r="L81" s="25" t="str">
        <x:f>IF(A81="","",IF(OR(EXACT(H81,"YES"),EXACT(H81,"NO")),"VALID","INVALID"))</x:f>
      </x:c>
      <x:c r="M81" s="25" t="str">
        <x:f>IF(A81="","",IF(OR(EXACT(I81,"OPEN"),EXACT(I81,"RESOLVED"),EXACT(I81,"ACCEPTED UNCERTAINTY")),"VALID","INVALID"))</x:f>
      </x:c>
      <x:c r="N81" s="25" t="str">
        <x:f>IF(A81="","",IF(AND(E81&lt;&gt;"",G81&lt;&gt;"",E81&lt;&gt;G81),"VALID","INVALID - DISTINCT EVIDENCE REQUIRED"))</x:f>
      </x:c>
      <x:c r="O81" s="25" t="str">
        <x:f>IF(A81="","",IF(COUNTIFS(EVIDENCE_PACKET!$A$6:$A$205,E81,EVIDENCE_PACKET!$B$6:$B$205,B81,EVIDENCE_PACKET!$Q$6:$Q$205,"VALID")=1,"READY","INVALID - EVIDENCE A LINK"))</x:f>
      </x:c>
      <x:c r="P81" s="25" t="str">
        <x:f>IF(A81="","",IF(COUNTIFS(EVIDENCE_PACKET!$A$6:$A$205,G81,EVIDENCE_PACKET!$B$6:$B$205,B81,EVIDENCE_PACKET!$Q$6:$Q$205,"VALID")=1,"READY","INVALID - EVIDENCE B LINK"))</x:f>
      </x:c>
      <x:c r="Q81" s="25" t="str">
        <x:f>IF(A81="","",IF(AND(D81&lt;&gt;"",F81&lt;&gt;""),"VALID","INVALID - STATEMENT REQUIRED"))</x:f>
      </x:c>
      <x:c r="R81" s="25" t="str">
        <x:f>IF(A81="","",IF(COUNTIF($A$6:$A$205,A81)&gt;1,"INVALID - DUPLICATE ID",IF(AND(B81&lt;&gt;"",J81&lt;&gt;"",K81="VALID",L81="VALID",M81="VALID",N81="VALID",O81="READY",P81="READY",Q81="VALID"),"VALID","INVALID - CONTROL / LINK")))</x:f>
      </x:c>
    </x:row>
    <x:row r="82">
      <x:c r="A82" s="21"/>
      <x:c r="B82" s="21"/>
      <x:c r="C82" s="21"/>
      <x:c r="D82" s="21"/>
      <x:c r="E82" s="21"/>
      <x:c r="F82" s="21"/>
      <x:c r="G82" s="21"/>
      <x:c r="H82" s="21"/>
      <x:c r="I82" s="21"/>
      <x:c r="J82" s="21"/>
      <x:c r="K82" s="25" t="str">
        <x:f>IF(A82="","",IF(OR(EXACT(C82,"BUYER"),EXACT(C82,"MATERIAL JOB"),EXACT(C82,"BUYING STAGE"),EXACT(C82,"IMPLEMENTATION"),EXACT(C82,"SECURITY / PROCUREMENT"),EXACT(C82,"SWITCHING / EXIT"),EXACT(C82,"COMMERCIAL MODEL"),EXACT(C82,"EVIDENCE QUALITY")),"VALID","INVALID"))</x:f>
      </x:c>
      <x:c r="L82" s="25" t="str">
        <x:f>IF(A82="","",IF(OR(EXACT(H82,"YES"),EXACT(H82,"NO")),"VALID","INVALID"))</x:f>
      </x:c>
      <x:c r="M82" s="25" t="str">
        <x:f>IF(A82="","",IF(OR(EXACT(I82,"OPEN"),EXACT(I82,"RESOLVED"),EXACT(I82,"ACCEPTED UNCERTAINTY")),"VALID","INVALID"))</x:f>
      </x:c>
      <x:c r="N82" s="25" t="str">
        <x:f>IF(A82="","",IF(AND(E82&lt;&gt;"",G82&lt;&gt;"",E82&lt;&gt;G82),"VALID","INVALID - DISTINCT EVIDENCE REQUIRED"))</x:f>
      </x:c>
      <x:c r="O82" s="25" t="str">
        <x:f>IF(A82="","",IF(COUNTIFS(EVIDENCE_PACKET!$A$6:$A$205,E82,EVIDENCE_PACKET!$B$6:$B$205,B82,EVIDENCE_PACKET!$Q$6:$Q$205,"VALID")=1,"READY","INVALID - EVIDENCE A LINK"))</x:f>
      </x:c>
      <x:c r="P82" s="25" t="str">
        <x:f>IF(A82="","",IF(COUNTIFS(EVIDENCE_PACKET!$A$6:$A$205,G82,EVIDENCE_PACKET!$B$6:$B$205,B82,EVIDENCE_PACKET!$Q$6:$Q$205,"VALID")=1,"READY","INVALID - EVIDENCE B LINK"))</x:f>
      </x:c>
      <x:c r="Q82" s="25" t="str">
        <x:f>IF(A82="","",IF(AND(D82&lt;&gt;"",F82&lt;&gt;""),"VALID","INVALID - STATEMENT REQUIRED"))</x:f>
      </x:c>
      <x:c r="R82" s="25" t="str">
        <x:f>IF(A82="","",IF(COUNTIF($A$6:$A$205,A82)&gt;1,"INVALID - DUPLICATE ID",IF(AND(B82&lt;&gt;"",J82&lt;&gt;"",K82="VALID",L82="VALID",M82="VALID",N82="VALID",O82="READY",P82="READY",Q82="VALID"),"VALID","INVALID - CONTROL / LINK")))</x:f>
      </x:c>
    </x:row>
    <x:row r="83">
      <x:c r="A83" s="21"/>
      <x:c r="B83" s="21"/>
      <x:c r="C83" s="21"/>
      <x:c r="D83" s="21"/>
      <x:c r="E83" s="21"/>
      <x:c r="F83" s="21"/>
      <x:c r="G83" s="21"/>
      <x:c r="H83" s="21"/>
      <x:c r="I83" s="21"/>
      <x:c r="J83" s="21"/>
      <x:c r="K83" s="25" t="str">
        <x:f>IF(A83="","",IF(OR(EXACT(C83,"BUYER"),EXACT(C83,"MATERIAL JOB"),EXACT(C83,"BUYING STAGE"),EXACT(C83,"IMPLEMENTATION"),EXACT(C83,"SECURITY / PROCUREMENT"),EXACT(C83,"SWITCHING / EXIT"),EXACT(C83,"COMMERCIAL MODEL"),EXACT(C83,"EVIDENCE QUALITY")),"VALID","INVALID"))</x:f>
      </x:c>
      <x:c r="L83" s="25" t="str">
        <x:f>IF(A83="","",IF(OR(EXACT(H83,"YES"),EXACT(H83,"NO")),"VALID","INVALID"))</x:f>
      </x:c>
      <x:c r="M83" s="25" t="str">
        <x:f>IF(A83="","",IF(OR(EXACT(I83,"OPEN"),EXACT(I83,"RESOLVED"),EXACT(I83,"ACCEPTED UNCERTAINTY")),"VALID","INVALID"))</x:f>
      </x:c>
      <x:c r="N83" s="25" t="str">
        <x:f>IF(A83="","",IF(AND(E83&lt;&gt;"",G83&lt;&gt;"",E83&lt;&gt;G83),"VALID","INVALID - DISTINCT EVIDENCE REQUIRED"))</x:f>
      </x:c>
      <x:c r="O83" s="25" t="str">
        <x:f>IF(A83="","",IF(COUNTIFS(EVIDENCE_PACKET!$A$6:$A$205,E83,EVIDENCE_PACKET!$B$6:$B$205,B83,EVIDENCE_PACKET!$Q$6:$Q$205,"VALID")=1,"READY","INVALID - EVIDENCE A LINK"))</x:f>
      </x:c>
      <x:c r="P83" s="25" t="str">
        <x:f>IF(A83="","",IF(COUNTIFS(EVIDENCE_PACKET!$A$6:$A$205,G83,EVIDENCE_PACKET!$B$6:$B$205,B83,EVIDENCE_PACKET!$Q$6:$Q$205,"VALID")=1,"READY","INVALID - EVIDENCE B LINK"))</x:f>
      </x:c>
      <x:c r="Q83" s="25" t="str">
        <x:f>IF(A83="","",IF(AND(D83&lt;&gt;"",F83&lt;&gt;""),"VALID","INVALID - STATEMENT REQUIRED"))</x:f>
      </x:c>
      <x:c r="R83" s="25" t="str">
        <x:f>IF(A83="","",IF(COUNTIF($A$6:$A$205,A83)&gt;1,"INVALID - DUPLICATE ID",IF(AND(B83&lt;&gt;"",J83&lt;&gt;"",K83="VALID",L83="VALID",M83="VALID",N83="VALID",O83="READY",P83="READY",Q83="VALID"),"VALID","INVALID - CONTROL / LINK")))</x:f>
      </x:c>
    </x:row>
    <x:row r="84">
      <x:c r="A84" s="21"/>
      <x:c r="B84" s="21"/>
      <x:c r="C84" s="21"/>
      <x:c r="D84" s="21"/>
      <x:c r="E84" s="21"/>
      <x:c r="F84" s="21"/>
      <x:c r="G84" s="21"/>
      <x:c r="H84" s="21"/>
      <x:c r="I84" s="21"/>
      <x:c r="J84" s="21"/>
      <x:c r="K84" s="25" t="str">
        <x:f>IF(A84="","",IF(OR(EXACT(C84,"BUYER"),EXACT(C84,"MATERIAL JOB"),EXACT(C84,"BUYING STAGE"),EXACT(C84,"IMPLEMENTATION"),EXACT(C84,"SECURITY / PROCUREMENT"),EXACT(C84,"SWITCHING / EXIT"),EXACT(C84,"COMMERCIAL MODEL"),EXACT(C84,"EVIDENCE QUALITY")),"VALID","INVALID"))</x:f>
      </x:c>
      <x:c r="L84" s="25" t="str">
        <x:f>IF(A84="","",IF(OR(EXACT(H84,"YES"),EXACT(H84,"NO")),"VALID","INVALID"))</x:f>
      </x:c>
      <x:c r="M84" s="25" t="str">
        <x:f>IF(A84="","",IF(OR(EXACT(I84,"OPEN"),EXACT(I84,"RESOLVED"),EXACT(I84,"ACCEPTED UNCERTAINTY")),"VALID","INVALID"))</x:f>
      </x:c>
      <x:c r="N84" s="25" t="str">
        <x:f>IF(A84="","",IF(AND(E84&lt;&gt;"",G84&lt;&gt;"",E84&lt;&gt;G84),"VALID","INVALID - DISTINCT EVIDENCE REQUIRED"))</x:f>
      </x:c>
      <x:c r="O84" s="25" t="str">
        <x:f>IF(A84="","",IF(COUNTIFS(EVIDENCE_PACKET!$A$6:$A$205,E84,EVIDENCE_PACKET!$B$6:$B$205,B84,EVIDENCE_PACKET!$Q$6:$Q$205,"VALID")=1,"READY","INVALID - EVIDENCE A LINK"))</x:f>
      </x:c>
      <x:c r="P84" s="25" t="str">
        <x:f>IF(A84="","",IF(COUNTIFS(EVIDENCE_PACKET!$A$6:$A$205,G84,EVIDENCE_PACKET!$B$6:$B$205,B84,EVIDENCE_PACKET!$Q$6:$Q$205,"VALID")=1,"READY","INVALID - EVIDENCE B LINK"))</x:f>
      </x:c>
      <x:c r="Q84" s="25" t="str">
        <x:f>IF(A84="","",IF(AND(D84&lt;&gt;"",F84&lt;&gt;""),"VALID","INVALID - STATEMENT REQUIRED"))</x:f>
      </x:c>
      <x:c r="R84" s="25" t="str">
        <x:f>IF(A84="","",IF(COUNTIF($A$6:$A$205,A84)&gt;1,"INVALID - DUPLICATE ID",IF(AND(B84&lt;&gt;"",J84&lt;&gt;"",K84="VALID",L84="VALID",M84="VALID",N84="VALID",O84="READY",P84="READY",Q84="VALID"),"VALID","INVALID - CONTROL / LINK")))</x:f>
      </x:c>
    </x:row>
    <x:row r="85">
      <x:c r="A85" s="21"/>
      <x:c r="B85" s="21"/>
      <x:c r="C85" s="21"/>
      <x:c r="D85" s="21"/>
      <x:c r="E85" s="21"/>
      <x:c r="F85" s="21"/>
      <x:c r="G85" s="21"/>
      <x:c r="H85" s="21"/>
      <x:c r="I85" s="21"/>
      <x:c r="J85" s="21"/>
      <x:c r="K85" s="25" t="str">
        <x:f>IF(A85="","",IF(OR(EXACT(C85,"BUYER"),EXACT(C85,"MATERIAL JOB"),EXACT(C85,"BUYING STAGE"),EXACT(C85,"IMPLEMENTATION"),EXACT(C85,"SECURITY / PROCUREMENT"),EXACT(C85,"SWITCHING / EXIT"),EXACT(C85,"COMMERCIAL MODEL"),EXACT(C85,"EVIDENCE QUALITY")),"VALID","INVALID"))</x:f>
      </x:c>
      <x:c r="L85" s="25" t="str">
        <x:f>IF(A85="","",IF(OR(EXACT(H85,"YES"),EXACT(H85,"NO")),"VALID","INVALID"))</x:f>
      </x:c>
      <x:c r="M85" s="25" t="str">
        <x:f>IF(A85="","",IF(OR(EXACT(I85,"OPEN"),EXACT(I85,"RESOLVED"),EXACT(I85,"ACCEPTED UNCERTAINTY")),"VALID","INVALID"))</x:f>
      </x:c>
      <x:c r="N85" s="25" t="str">
        <x:f>IF(A85="","",IF(AND(E85&lt;&gt;"",G85&lt;&gt;"",E85&lt;&gt;G85),"VALID","INVALID - DISTINCT EVIDENCE REQUIRED"))</x:f>
      </x:c>
      <x:c r="O85" s="25" t="str">
        <x:f>IF(A85="","",IF(COUNTIFS(EVIDENCE_PACKET!$A$6:$A$205,E85,EVIDENCE_PACKET!$B$6:$B$205,B85,EVIDENCE_PACKET!$Q$6:$Q$205,"VALID")=1,"READY","INVALID - EVIDENCE A LINK"))</x:f>
      </x:c>
      <x:c r="P85" s="25" t="str">
        <x:f>IF(A85="","",IF(COUNTIFS(EVIDENCE_PACKET!$A$6:$A$205,G85,EVIDENCE_PACKET!$B$6:$B$205,B85,EVIDENCE_PACKET!$Q$6:$Q$205,"VALID")=1,"READY","INVALID - EVIDENCE B LINK"))</x:f>
      </x:c>
      <x:c r="Q85" s="25" t="str">
        <x:f>IF(A85="","",IF(AND(D85&lt;&gt;"",F85&lt;&gt;""),"VALID","INVALID - STATEMENT REQUIRED"))</x:f>
      </x:c>
      <x:c r="R85" s="25" t="str">
        <x:f>IF(A85="","",IF(COUNTIF($A$6:$A$205,A85)&gt;1,"INVALID - DUPLICATE ID",IF(AND(B85&lt;&gt;"",J85&lt;&gt;"",K85="VALID",L85="VALID",M85="VALID",N85="VALID",O85="READY",P85="READY",Q85="VALID"),"VALID","INVALID - CONTROL / LINK")))</x:f>
      </x:c>
    </x:row>
    <x:row r="86">
      <x:c r="A86" s="21"/>
      <x:c r="B86" s="21"/>
      <x:c r="C86" s="21"/>
      <x:c r="D86" s="21"/>
      <x:c r="E86" s="21"/>
      <x:c r="F86" s="21"/>
      <x:c r="G86" s="21"/>
      <x:c r="H86" s="21"/>
      <x:c r="I86" s="21"/>
      <x:c r="J86" s="21"/>
      <x:c r="K86" s="25" t="str">
        <x:f>IF(A86="","",IF(OR(EXACT(C86,"BUYER"),EXACT(C86,"MATERIAL JOB"),EXACT(C86,"BUYING STAGE"),EXACT(C86,"IMPLEMENTATION"),EXACT(C86,"SECURITY / PROCUREMENT"),EXACT(C86,"SWITCHING / EXIT"),EXACT(C86,"COMMERCIAL MODEL"),EXACT(C86,"EVIDENCE QUALITY")),"VALID","INVALID"))</x:f>
      </x:c>
      <x:c r="L86" s="25" t="str">
        <x:f>IF(A86="","",IF(OR(EXACT(H86,"YES"),EXACT(H86,"NO")),"VALID","INVALID"))</x:f>
      </x:c>
      <x:c r="M86" s="25" t="str">
        <x:f>IF(A86="","",IF(OR(EXACT(I86,"OPEN"),EXACT(I86,"RESOLVED"),EXACT(I86,"ACCEPTED UNCERTAINTY")),"VALID","INVALID"))</x:f>
      </x:c>
      <x:c r="N86" s="25" t="str">
        <x:f>IF(A86="","",IF(AND(E86&lt;&gt;"",G86&lt;&gt;"",E86&lt;&gt;G86),"VALID","INVALID - DISTINCT EVIDENCE REQUIRED"))</x:f>
      </x:c>
      <x:c r="O86" s="25" t="str">
        <x:f>IF(A86="","",IF(COUNTIFS(EVIDENCE_PACKET!$A$6:$A$205,E86,EVIDENCE_PACKET!$B$6:$B$205,B86,EVIDENCE_PACKET!$Q$6:$Q$205,"VALID")=1,"READY","INVALID - EVIDENCE A LINK"))</x:f>
      </x:c>
      <x:c r="P86" s="25" t="str">
        <x:f>IF(A86="","",IF(COUNTIFS(EVIDENCE_PACKET!$A$6:$A$205,G86,EVIDENCE_PACKET!$B$6:$B$205,B86,EVIDENCE_PACKET!$Q$6:$Q$205,"VALID")=1,"READY","INVALID - EVIDENCE B LINK"))</x:f>
      </x:c>
      <x:c r="Q86" s="25" t="str">
        <x:f>IF(A86="","",IF(AND(D86&lt;&gt;"",F86&lt;&gt;""),"VALID","INVALID - STATEMENT REQUIRED"))</x:f>
      </x:c>
      <x:c r="R86" s="25" t="str">
        <x:f>IF(A86="","",IF(COUNTIF($A$6:$A$205,A86)&gt;1,"INVALID - DUPLICATE ID",IF(AND(B86&lt;&gt;"",J86&lt;&gt;"",K86="VALID",L86="VALID",M86="VALID",N86="VALID",O86="READY",P86="READY",Q86="VALID"),"VALID","INVALID - CONTROL / LINK")))</x:f>
      </x:c>
    </x:row>
    <x:row r="87">
      <x:c r="A87" s="21"/>
      <x:c r="B87" s="21"/>
      <x:c r="C87" s="21"/>
      <x:c r="D87" s="21"/>
      <x:c r="E87" s="21"/>
      <x:c r="F87" s="21"/>
      <x:c r="G87" s="21"/>
      <x:c r="H87" s="21"/>
      <x:c r="I87" s="21"/>
      <x:c r="J87" s="21"/>
      <x:c r="K87" s="25" t="str">
        <x:f>IF(A87="","",IF(OR(EXACT(C87,"BUYER"),EXACT(C87,"MATERIAL JOB"),EXACT(C87,"BUYING STAGE"),EXACT(C87,"IMPLEMENTATION"),EXACT(C87,"SECURITY / PROCUREMENT"),EXACT(C87,"SWITCHING / EXIT"),EXACT(C87,"COMMERCIAL MODEL"),EXACT(C87,"EVIDENCE QUALITY")),"VALID","INVALID"))</x:f>
      </x:c>
      <x:c r="L87" s="25" t="str">
        <x:f>IF(A87="","",IF(OR(EXACT(H87,"YES"),EXACT(H87,"NO")),"VALID","INVALID"))</x:f>
      </x:c>
      <x:c r="M87" s="25" t="str">
        <x:f>IF(A87="","",IF(OR(EXACT(I87,"OPEN"),EXACT(I87,"RESOLVED"),EXACT(I87,"ACCEPTED UNCERTAINTY")),"VALID","INVALID"))</x:f>
      </x:c>
      <x:c r="N87" s="25" t="str">
        <x:f>IF(A87="","",IF(AND(E87&lt;&gt;"",G87&lt;&gt;"",E87&lt;&gt;G87),"VALID","INVALID - DISTINCT EVIDENCE REQUIRED"))</x:f>
      </x:c>
      <x:c r="O87" s="25" t="str">
        <x:f>IF(A87="","",IF(COUNTIFS(EVIDENCE_PACKET!$A$6:$A$205,E87,EVIDENCE_PACKET!$B$6:$B$205,B87,EVIDENCE_PACKET!$Q$6:$Q$205,"VALID")=1,"READY","INVALID - EVIDENCE A LINK"))</x:f>
      </x:c>
      <x:c r="P87" s="25" t="str">
        <x:f>IF(A87="","",IF(COUNTIFS(EVIDENCE_PACKET!$A$6:$A$205,G87,EVIDENCE_PACKET!$B$6:$B$205,B87,EVIDENCE_PACKET!$Q$6:$Q$205,"VALID")=1,"READY","INVALID - EVIDENCE B LINK"))</x:f>
      </x:c>
      <x:c r="Q87" s="25" t="str">
        <x:f>IF(A87="","",IF(AND(D87&lt;&gt;"",F87&lt;&gt;""),"VALID","INVALID - STATEMENT REQUIRED"))</x:f>
      </x:c>
      <x:c r="R87" s="25" t="str">
        <x:f>IF(A87="","",IF(COUNTIF($A$6:$A$205,A87)&gt;1,"INVALID - DUPLICATE ID",IF(AND(B87&lt;&gt;"",J87&lt;&gt;"",K87="VALID",L87="VALID",M87="VALID",N87="VALID",O87="READY",P87="READY",Q87="VALID"),"VALID","INVALID - CONTROL / LINK")))</x:f>
      </x:c>
    </x:row>
    <x:row r="88">
      <x:c r="A88" s="21"/>
      <x:c r="B88" s="21"/>
      <x:c r="C88" s="21"/>
      <x:c r="D88" s="21"/>
      <x:c r="E88" s="21"/>
      <x:c r="F88" s="21"/>
      <x:c r="G88" s="21"/>
      <x:c r="H88" s="21"/>
      <x:c r="I88" s="21"/>
      <x:c r="J88" s="21"/>
      <x:c r="K88" s="25" t="str">
        <x:f>IF(A88="","",IF(OR(EXACT(C88,"BUYER"),EXACT(C88,"MATERIAL JOB"),EXACT(C88,"BUYING STAGE"),EXACT(C88,"IMPLEMENTATION"),EXACT(C88,"SECURITY / PROCUREMENT"),EXACT(C88,"SWITCHING / EXIT"),EXACT(C88,"COMMERCIAL MODEL"),EXACT(C88,"EVIDENCE QUALITY")),"VALID","INVALID"))</x:f>
      </x:c>
      <x:c r="L88" s="25" t="str">
        <x:f>IF(A88="","",IF(OR(EXACT(H88,"YES"),EXACT(H88,"NO")),"VALID","INVALID"))</x:f>
      </x:c>
      <x:c r="M88" s="25" t="str">
        <x:f>IF(A88="","",IF(OR(EXACT(I88,"OPEN"),EXACT(I88,"RESOLVED"),EXACT(I88,"ACCEPTED UNCERTAINTY")),"VALID","INVALID"))</x:f>
      </x:c>
      <x:c r="N88" s="25" t="str">
        <x:f>IF(A88="","",IF(AND(E88&lt;&gt;"",G88&lt;&gt;"",E88&lt;&gt;G88),"VALID","INVALID - DISTINCT EVIDENCE REQUIRED"))</x:f>
      </x:c>
      <x:c r="O88" s="25" t="str">
        <x:f>IF(A88="","",IF(COUNTIFS(EVIDENCE_PACKET!$A$6:$A$205,E88,EVIDENCE_PACKET!$B$6:$B$205,B88,EVIDENCE_PACKET!$Q$6:$Q$205,"VALID")=1,"READY","INVALID - EVIDENCE A LINK"))</x:f>
      </x:c>
      <x:c r="P88" s="25" t="str">
        <x:f>IF(A88="","",IF(COUNTIFS(EVIDENCE_PACKET!$A$6:$A$205,G88,EVIDENCE_PACKET!$B$6:$B$205,B88,EVIDENCE_PACKET!$Q$6:$Q$205,"VALID")=1,"READY","INVALID - EVIDENCE B LINK"))</x:f>
      </x:c>
      <x:c r="Q88" s="25" t="str">
        <x:f>IF(A88="","",IF(AND(D88&lt;&gt;"",F88&lt;&gt;""),"VALID","INVALID - STATEMENT REQUIRED"))</x:f>
      </x:c>
      <x:c r="R88" s="25" t="str">
        <x:f>IF(A88="","",IF(COUNTIF($A$6:$A$205,A88)&gt;1,"INVALID - DUPLICATE ID",IF(AND(B88&lt;&gt;"",J88&lt;&gt;"",K88="VALID",L88="VALID",M88="VALID",N88="VALID",O88="READY",P88="READY",Q88="VALID"),"VALID","INVALID - CONTROL / LINK")))</x:f>
      </x:c>
    </x:row>
    <x:row r="89">
      <x:c r="A89" s="21"/>
      <x:c r="B89" s="21"/>
      <x:c r="C89" s="21"/>
      <x:c r="D89" s="21"/>
      <x:c r="E89" s="21"/>
      <x:c r="F89" s="21"/>
      <x:c r="G89" s="21"/>
      <x:c r="H89" s="21"/>
      <x:c r="I89" s="21"/>
      <x:c r="J89" s="21"/>
      <x:c r="K89" s="25" t="str">
        <x:f>IF(A89="","",IF(OR(EXACT(C89,"BUYER"),EXACT(C89,"MATERIAL JOB"),EXACT(C89,"BUYING STAGE"),EXACT(C89,"IMPLEMENTATION"),EXACT(C89,"SECURITY / PROCUREMENT"),EXACT(C89,"SWITCHING / EXIT"),EXACT(C89,"COMMERCIAL MODEL"),EXACT(C89,"EVIDENCE QUALITY")),"VALID","INVALID"))</x:f>
      </x:c>
      <x:c r="L89" s="25" t="str">
        <x:f>IF(A89="","",IF(OR(EXACT(H89,"YES"),EXACT(H89,"NO")),"VALID","INVALID"))</x:f>
      </x:c>
      <x:c r="M89" s="25" t="str">
        <x:f>IF(A89="","",IF(OR(EXACT(I89,"OPEN"),EXACT(I89,"RESOLVED"),EXACT(I89,"ACCEPTED UNCERTAINTY")),"VALID","INVALID"))</x:f>
      </x:c>
      <x:c r="N89" s="25" t="str">
        <x:f>IF(A89="","",IF(AND(E89&lt;&gt;"",G89&lt;&gt;"",E89&lt;&gt;G89),"VALID","INVALID - DISTINCT EVIDENCE REQUIRED"))</x:f>
      </x:c>
      <x:c r="O89" s="25" t="str">
        <x:f>IF(A89="","",IF(COUNTIFS(EVIDENCE_PACKET!$A$6:$A$205,E89,EVIDENCE_PACKET!$B$6:$B$205,B89,EVIDENCE_PACKET!$Q$6:$Q$205,"VALID")=1,"READY","INVALID - EVIDENCE A LINK"))</x:f>
      </x:c>
      <x:c r="P89" s="25" t="str">
        <x:f>IF(A89="","",IF(COUNTIFS(EVIDENCE_PACKET!$A$6:$A$205,G89,EVIDENCE_PACKET!$B$6:$B$205,B89,EVIDENCE_PACKET!$Q$6:$Q$205,"VALID")=1,"READY","INVALID - EVIDENCE B LINK"))</x:f>
      </x:c>
      <x:c r="Q89" s="25" t="str">
        <x:f>IF(A89="","",IF(AND(D89&lt;&gt;"",F89&lt;&gt;""),"VALID","INVALID - STATEMENT REQUIRED"))</x:f>
      </x:c>
      <x:c r="R89" s="25" t="str">
        <x:f>IF(A89="","",IF(COUNTIF($A$6:$A$205,A89)&gt;1,"INVALID - DUPLICATE ID",IF(AND(B89&lt;&gt;"",J89&lt;&gt;"",K89="VALID",L89="VALID",M89="VALID",N89="VALID",O89="READY",P89="READY",Q89="VALID"),"VALID","INVALID - CONTROL / LINK")))</x:f>
      </x:c>
    </x:row>
    <x:row r="90">
      <x:c r="A90" s="21"/>
      <x:c r="B90" s="21"/>
      <x:c r="C90" s="21"/>
      <x:c r="D90" s="21"/>
      <x:c r="E90" s="21"/>
      <x:c r="F90" s="21"/>
      <x:c r="G90" s="21"/>
      <x:c r="H90" s="21"/>
      <x:c r="I90" s="21"/>
      <x:c r="J90" s="21"/>
      <x:c r="K90" s="25" t="str">
        <x:f>IF(A90="","",IF(OR(EXACT(C90,"BUYER"),EXACT(C90,"MATERIAL JOB"),EXACT(C90,"BUYING STAGE"),EXACT(C90,"IMPLEMENTATION"),EXACT(C90,"SECURITY / PROCUREMENT"),EXACT(C90,"SWITCHING / EXIT"),EXACT(C90,"COMMERCIAL MODEL"),EXACT(C90,"EVIDENCE QUALITY")),"VALID","INVALID"))</x:f>
      </x:c>
      <x:c r="L90" s="25" t="str">
        <x:f>IF(A90="","",IF(OR(EXACT(H90,"YES"),EXACT(H90,"NO")),"VALID","INVALID"))</x:f>
      </x:c>
      <x:c r="M90" s="25" t="str">
        <x:f>IF(A90="","",IF(OR(EXACT(I90,"OPEN"),EXACT(I90,"RESOLVED"),EXACT(I90,"ACCEPTED UNCERTAINTY")),"VALID","INVALID"))</x:f>
      </x:c>
      <x:c r="N90" s="25" t="str">
        <x:f>IF(A90="","",IF(AND(E90&lt;&gt;"",G90&lt;&gt;"",E90&lt;&gt;G90),"VALID","INVALID - DISTINCT EVIDENCE REQUIRED"))</x:f>
      </x:c>
      <x:c r="O90" s="25" t="str">
        <x:f>IF(A90="","",IF(COUNTIFS(EVIDENCE_PACKET!$A$6:$A$205,E90,EVIDENCE_PACKET!$B$6:$B$205,B90,EVIDENCE_PACKET!$Q$6:$Q$205,"VALID")=1,"READY","INVALID - EVIDENCE A LINK"))</x:f>
      </x:c>
      <x:c r="P90" s="25" t="str">
        <x:f>IF(A90="","",IF(COUNTIFS(EVIDENCE_PACKET!$A$6:$A$205,G90,EVIDENCE_PACKET!$B$6:$B$205,B90,EVIDENCE_PACKET!$Q$6:$Q$205,"VALID")=1,"READY","INVALID - EVIDENCE B LINK"))</x:f>
      </x:c>
      <x:c r="Q90" s="25" t="str">
        <x:f>IF(A90="","",IF(AND(D90&lt;&gt;"",F90&lt;&gt;""),"VALID","INVALID - STATEMENT REQUIRED"))</x:f>
      </x:c>
      <x:c r="R90" s="25" t="str">
        <x:f>IF(A90="","",IF(COUNTIF($A$6:$A$205,A90)&gt;1,"INVALID - DUPLICATE ID",IF(AND(B90&lt;&gt;"",J90&lt;&gt;"",K90="VALID",L90="VALID",M90="VALID",N90="VALID",O90="READY",P90="READY",Q90="VALID"),"VALID","INVALID - CONTROL / LINK")))</x:f>
      </x:c>
    </x:row>
    <x:row r="91">
      <x:c r="A91" s="21"/>
      <x:c r="B91" s="21"/>
      <x:c r="C91" s="21"/>
      <x:c r="D91" s="21"/>
      <x:c r="E91" s="21"/>
      <x:c r="F91" s="21"/>
      <x:c r="G91" s="21"/>
      <x:c r="H91" s="21"/>
      <x:c r="I91" s="21"/>
      <x:c r="J91" s="21"/>
      <x:c r="K91" s="25" t="str">
        <x:f>IF(A91="","",IF(OR(EXACT(C91,"BUYER"),EXACT(C91,"MATERIAL JOB"),EXACT(C91,"BUYING STAGE"),EXACT(C91,"IMPLEMENTATION"),EXACT(C91,"SECURITY / PROCUREMENT"),EXACT(C91,"SWITCHING / EXIT"),EXACT(C91,"COMMERCIAL MODEL"),EXACT(C91,"EVIDENCE QUALITY")),"VALID","INVALID"))</x:f>
      </x:c>
      <x:c r="L91" s="25" t="str">
        <x:f>IF(A91="","",IF(OR(EXACT(H91,"YES"),EXACT(H91,"NO")),"VALID","INVALID"))</x:f>
      </x:c>
      <x:c r="M91" s="25" t="str">
        <x:f>IF(A91="","",IF(OR(EXACT(I91,"OPEN"),EXACT(I91,"RESOLVED"),EXACT(I91,"ACCEPTED UNCERTAINTY")),"VALID","INVALID"))</x:f>
      </x:c>
      <x:c r="N91" s="25" t="str">
        <x:f>IF(A91="","",IF(AND(E91&lt;&gt;"",G91&lt;&gt;"",E91&lt;&gt;G91),"VALID","INVALID - DISTINCT EVIDENCE REQUIRED"))</x:f>
      </x:c>
      <x:c r="O91" s="25" t="str">
        <x:f>IF(A91="","",IF(COUNTIFS(EVIDENCE_PACKET!$A$6:$A$205,E91,EVIDENCE_PACKET!$B$6:$B$205,B91,EVIDENCE_PACKET!$Q$6:$Q$205,"VALID")=1,"READY","INVALID - EVIDENCE A LINK"))</x:f>
      </x:c>
      <x:c r="P91" s="25" t="str">
        <x:f>IF(A91="","",IF(COUNTIFS(EVIDENCE_PACKET!$A$6:$A$205,G91,EVIDENCE_PACKET!$B$6:$B$205,B91,EVIDENCE_PACKET!$Q$6:$Q$205,"VALID")=1,"READY","INVALID - EVIDENCE B LINK"))</x:f>
      </x:c>
      <x:c r="Q91" s="25" t="str">
        <x:f>IF(A91="","",IF(AND(D91&lt;&gt;"",F91&lt;&gt;""),"VALID","INVALID - STATEMENT REQUIRED"))</x:f>
      </x:c>
      <x:c r="R91" s="25" t="str">
        <x:f>IF(A91="","",IF(COUNTIF($A$6:$A$205,A91)&gt;1,"INVALID - DUPLICATE ID",IF(AND(B91&lt;&gt;"",J91&lt;&gt;"",K91="VALID",L91="VALID",M91="VALID",N91="VALID",O91="READY",P91="READY",Q91="VALID"),"VALID","INVALID - CONTROL / LINK")))</x:f>
      </x:c>
    </x:row>
    <x:row r="92">
      <x:c r="A92" s="21"/>
      <x:c r="B92" s="21"/>
      <x:c r="C92" s="21"/>
      <x:c r="D92" s="21"/>
      <x:c r="E92" s="21"/>
      <x:c r="F92" s="21"/>
      <x:c r="G92" s="21"/>
      <x:c r="H92" s="21"/>
      <x:c r="I92" s="21"/>
      <x:c r="J92" s="21"/>
      <x:c r="K92" s="25" t="str">
        <x:f>IF(A92="","",IF(OR(EXACT(C92,"BUYER"),EXACT(C92,"MATERIAL JOB"),EXACT(C92,"BUYING STAGE"),EXACT(C92,"IMPLEMENTATION"),EXACT(C92,"SECURITY / PROCUREMENT"),EXACT(C92,"SWITCHING / EXIT"),EXACT(C92,"COMMERCIAL MODEL"),EXACT(C92,"EVIDENCE QUALITY")),"VALID","INVALID"))</x:f>
      </x:c>
      <x:c r="L92" s="25" t="str">
        <x:f>IF(A92="","",IF(OR(EXACT(H92,"YES"),EXACT(H92,"NO")),"VALID","INVALID"))</x:f>
      </x:c>
      <x:c r="M92" s="25" t="str">
        <x:f>IF(A92="","",IF(OR(EXACT(I92,"OPEN"),EXACT(I92,"RESOLVED"),EXACT(I92,"ACCEPTED UNCERTAINTY")),"VALID","INVALID"))</x:f>
      </x:c>
      <x:c r="N92" s="25" t="str">
        <x:f>IF(A92="","",IF(AND(E92&lt;&gt;"",G92&lt;&gt;"",E92&lt;&gt;G92),"VALID","INVALID - DISTINCT EVIDENCE REQUIRED"))</x:f>
      </x:c>
      <x:c r="O92" s="25" t="str">
        <x:f>IF(A92="","",IF(COUNTIFS(EVIDENCE_PACKET!$A$6:$A$205,E92,EVIDENCE_PACKET!$B$6:$B$205,B92,EVIDENCE_PACKET!$Q$6:$Q$205,"VALID")=1,"READY","INVALID - EVIDENCE A LINK"))</x:f>
      </x:c>
      <x:c r="P92" s="25" t="str">
        <x:f>IF(A92="","",IF(COUNTIFS(EVIDENCE_PACKET!$A$6:$A$205,G92,EVIDENCE_PACKET!$B$6:$B$205,B92,EVIDENCE_PACKET!$Q$6:$Q$205,"VALID")=1,"READY","INVALID - EVIDENCE B LINK"))</x:f>
      </x:c>
      <x:c r="Q92" s="25" t="str">
        <x:f>IF(A92="","",IF(AND(D92&lt;&gt;"",F92&lt;&gt;""),"VALID","INVALID - STATEMENT REQUIRED"))</x:f>
      </x:c>
      <x:c r="R92" s="25" t="str">
        <x:f>IF(A92="","",IF(COUNTIF($A$6:$A$205,A92)&gt;1,"INVALID - DUPLICATE ID",IF(AND(B92&lt;&gt;"",J92&lt;&gt;"",K92="VALID",L92="VALID",M92="VALID",N92="VALID",O92="READY",P92="READY",Q92="VALID"),"VALID","INVALID - CONTROL / LINK")))</x:f>
      </x:c>
    </x:row>
    <x:row r="93">
      <x:c r="A93" s="21"/>
      <x:c r="B93" s="21"/>
      <x:c r="C93" s="21"/>
      <x:c r="D93" s="21"/>
      <x:c r="E93" s="21"/>
      <x:c r="F93" s="21"/>
      <x:c r="G93" s="21"/>
      <x:c r="H93" s="21"/>
      <x:c r="I93" s="21"/>
      <x:c r="J93" s="21"/>
      <x:c r="K93" s="25" t="str">
        <x:f>IF(A93="","",IF(OR(EXACT(C93,"BUYER"),EXACT(C93,"MATERIAL JOB"),EXACT(C93,"BUYING STAGE"),EXACT(C93,"IMPLEMENTATION"),EXACT(C93,"SECURITY / PROCUREMENT"),EXACT(C93,"SWITCHING / EXIT"),EXACT(C93,"COMMERCIAL MODEL"),EXACT(C93,"EVIDENCE QUALITY")),"VALID","INVALID"))</x:f>
      </x:c>
      <x:c r="L93" s="25" t="str">
        <x:f>IF(A93="","",IF(OR(EXACT(H93,"YES"),EXACT(H93,"NO")),"VALID","INVALID"))</x:f>
      </x:c>
      <x:c r="M93" s="25" t="str">
        <x:f>IF(A93="","",IF(OR(EXACT(I93,"OPEN"),EXACT(I93,"RESOLVED"),EXACT(I93,"ACCEPTED UNCERTAINTY")),"VALID","INVALID"))</x:f>
      </x:c>
      <x:c r="N93" s="25" t="str">
        <x:f>IF(A93="","",IF(AND(E93&lt;&gt;"",G93&lt;&gt;"",E93&lt;&gt;G93),"VALID","INVALID - DISTINCT EVIDENCE REQUIRED"))</x:f>
      </x:c>
      <x:c r="O93" s="25" t="str">
        <x:f>IF(A93="","",IF(COUNTIFS(EVIDENCE_PACKET!$A$6:$A$205,E93,EVIDENCE_PACKET!$B$6:$B$205,B93,EVIDENCE_PACKET!$Q$6:$Q$205,"VALID")=1,"READY","INVALID - EVIDENCE A LINK"))</x:f>
      </x:c>
      <x:c r="P93" s="25" t="str">
        <x:f>IF(A93="","",IF(COUNTIFS(EVIDENCE_PACKET!$A$6:$A$205,G93,EVIDENCE_PACKET!$B$6:$B$205,B93,EVIDENCE_PACKET!$Q$6:$Q$205,"VALID")=1,"READY","INVALID - EVIDENCE B LINK"))</x:f>
      </x:c>
      <x:c r="Q93" s="25" t="str">
        <x:f>IF(A93="","",IF(AND(D93&lt;&gt;"",F93&lt;&gt;""),"VALID","INVALID - STATEMENT REQUIRED"))</x:f>
      </x:c>
      <x:c r="R93" s="25" t="str">
        <x:f>IF(A93="","",IF(COUNTIF($A$6:$A$205,A93)&gt;1,"INVALID - DUPLICATE ID",IF(AND(B93&lt;&gt;"",J93&lt;&gt;"",K93="VALID",L93="VALID",M93="VALID",N93="VALID",O93="READY",P93="READY",Q93="VALID"),"VALID","INVALID - CONTROL / LINK")))</x:f>
      </x:c>
    </x:row>
    <x:row r="94">
      <x:c r="A94" s="21"/>
      <x:c r="B94" s="21"/>
      <x:c r="C94" s="21"/>
      <x:c r="D94" s="21"/>
      <x:c r="E94" s="21"/>
      <x:c r="F94" s="21"/>
      <x:c r="G94" s="21"/>
      <x:c r="H94" s="21"/>
      <x:c r="I94" s="21"/>
      <x:c r="J94" s="21"/>
      <x:c r="K94" s="25" t="str">
        <x:f>IF(A94="","",IF(OR(EXACT(C94,"BUYER"),EXACT(C94,"MATERIAL JOB"),EXACT(C94,"BUYING STAGE"),EXACT(C94,"IMPLEMENTATION"),EXACT(C94,"SECURITY / PROCUREMENT"),EXACT(C94,"SWITCHING / EXIT"),EXACT(C94,"COMMERCIAL MODEL"),EXACT(C94,"EVIDENCE QUALITY")),"VALID","INVALID"))</x:f>
      </x:c>
      <x:c r="L94" s="25" t="str">
        <x:f>IF(A94="","",IF(OR(EXACT(H94,"YES"),EXACT(H94,"NO")),"VALID","INVALID"))</x:f>
      </x:c>
      <x:c r="M94" s="25" t="str">
        <x:f>IF(A94="","",IF(OR(EXACT(I94,"OPEN"),EXACT(I94,"RESOLVED"),EXACT(I94,"ACCEPTED UNCERTAINTY")),"VALID","INVALID"))</x:f>
      </x:c>
      <x:c r="N94" s="25" t="str">
        <x:f>IF(A94="","",IF(AND(E94&lt;&gt;"",G94&lt;&gt;"",E94&lt;&gt;G94),"VALID","INVALID - DISTINCT EVIDENCE REQUIRED"))</x:f>
      </x:c>
      <x:c r="O94" s="25" t="str">
        <x:f>IF(A94="","",IF(COUNTIFS(EVIDENCE_PACKET!$A$6:$A$205,E94,EVIDENCE_PACKET!$B$6:$B$205,B94,EVIDENCE_PACKET!$Q$6:$Q$205,"VALID")=1,"READY","INVALID - EVIDENCE A LINK"))</x:f>
      </x:c>
      <x:c r="P94" s="25" t="str">
        <x:f>IF(A94="","",IF(COUNTIFS(EVIDENCE_PACKET!$A$6:$A$205,G94,EVIDENCE_PACKET!$B$6:$B$205,B94,EVIDENCE_PACKET!$Q$6:$Q$205,"VALID")=1,"READY","INVALID - EVIDENCE B LINK"))</x:f>
      </x:c>
      <x:c r="Q94" s="25" t="str">
        <x:f>IF(A94="","",IF(AND(D94&lt;&gt;"",F94&lt;&gt;""),"VALID","INVALID - STATEMENT REQUIRED"))</x:f>
      </x:c>
      <x:c r="R94" s="25" t="str">
        <x:f>IF(A94="","",IF(COUNTIF($A$6:$A$205,A94)&gt;1,"INVALID - DUPLICATE ID",IF(AND(B94&lt;&gt;"",J94&lt;&gt;"",K94="VALID",L94="VALID",M94="VALID",N94="VALID",O94="READY",P94="READY",Q94="VALID"),"VALID","INVALID - CONTROL / LINK")))</x:f>
      </x:c>
    </x:row>
    <x:row r="95">
      <x:c r="A95" s="21"/>
      <x:c r="B95" s="21"/>
      <x:c r="C95" s="21"/>
      <x:c r="D95" s="21"/>
      <x:c r="E95" s="21"/>
      <x:c r="F95" s="21"/>
      <x:c r="G95" s="21"/>
      <x:c r="H95" s="21"/>
      <x:c r="I95" s="21"/>
      <x:c r="J95" s="21"/>
      <x:c r="K95" s="25" t="str">
        <x:f>IF(A95="","",IF(OR(EXACT(C95,"BUYER"),EXACT(C95,"MATERIAL JOB"),EXACT(C95,"BUYING STAGE"),EXACT(C95,"IMPLEMENTATION"),EXACT(C95,"SECURITY / PROCUREMENT"),EXACT(C95,"SWITCHING / EXIT"),EXACT(C95,"COMMERCIAL MODEL"),EXACT(C95,"EVIDENCE QUALITY")),"VALID","INVALID"))</x:f>
      </x:c>
      <x:c r="L95" s="25" t="str">
        <x:f>IF(A95="","",IF(OR(EXACT(H95,"YES"),EXACT(H95,"NO")),"VALID","INVALID"))</x:f>
      </x:c>
      <x:c r="M95" s="25" t="str">
        <x:f>IF(A95="","",IF(OR(EXACT(I95,"OPEN"),EXACT(I95,"RESOLVED"),EXACT(I95,"ACCEPTED UNCERTAINTY")),"VALID","INVALID"))</x:f>
      </x:c>
      <x:c r="N95" s="25" t="str">
        <x:f>IF(A95="","",IF(AND(E95&lt;&gt;"",G95&lt;&gt;"",E95&lt;&gt;G95),"VALID","INVALID - DISTINCT EVIDENCE REQUIRED"))</x:f>
      </x:c>
      <x:c r="O95" s="25" t="str">
        <x:f>IF(A95="","",IF(COUNTIFS(EVIDENCE_PACKET!$A$6:$A$205,E95,EVIDENCE_PACKET!$B$6:$B$205,B95,EVIDENCE_PACKET!$Q$6:$Q$205,"VALID")=1,"READY","INVALID - EVIDENCE A LINK"))</x:f>
      </x:c>
      <x:c r="P95" s="25" t="str">
        <x:f>IF(A95="","",IF(COUNTIFS(EVIDENCE_PACKET!$A$6:$A$205,G95,EVIDENCE_PACKET!$B$6:$B$205,B95,EVIDENCE_PACKET!$Q$6:$Q$205,"VALID")=1,"READY","INVALID - EVIDENCE B LINK"))</x:f>
      </x:c>
      <x:c r="Q95" s="25" t="str">
        <x:f>IF(A95="","",IF(AND(D95&lt;&gt;"",F95&lt;&gt;""),"VALID","INVALID - STATEMENT REQUIRED"))</x:f>
      </x:c>
      <x:c r="R95" s="25" t="str">
        <x:f>IF(A95="","",IF(COUNTIF($A$6:$A$205,A95)&gt;1,"INVALID - DUPLICATE ID",IF(AND(B95&lt;&gt;"",J95&lt;&gt;"",K95="VALID",L95="VALID",M95="VALID",N95="VALID",O95="READY",P95="READY",Q95="VALID"),"VALID","INVALID - CONTROL / LINK")))</x:f>
      </x:c>
    </x:row>
    <x:row r="96">
      <x:c r="A96" s="21"/>
      <x:c r="B96" s="21"/>
      <x:c r="C96" s="21"/>
      <x:c r="D96" s="21"/>
      <x:c r="E96" s="21"/>
      <x:c r="F96" s="21"/>
      <x:c r="G96" s="21"/>
      <x:c r="H96" s="21"/>
      <x:c r="I96" s="21"/>
      <x:c r="J96" s="21"/>
      <x:c r="K96" s="25" t="str">
        <x:f>IF(A96="","",IF(OR(EXACT(C96,"BUYER"),EXACT(C96,"MATERIAL JOB"),EXACT(C96,"BUYING STAGE"),EXACT(C96,"IMPLEMENTATION"),EXACT(C96,"SECURITY / PROCUREMENT"),EXACT(C96,"SWITCHING / EXIT"),EXACT(C96,"COMMERCIAL MODEL"),EXACT(C96,"EVIDENCE QUALITY")),"VALID","INVALID"))</x:f>
      </x:c>
      <x:c r="L96" s="25" t="str">
        <x:f>IF(A96="","",IF(OR(EXACT(H96,"YES"),EXACT(H96,"NO")),"VALID","INVALID"))</x:f>
      </x:c>
      <x:c r="M96" s="25" t="str">
        <x:f>IF(A96="","",IF(OR(EXACT(I96,"OPEN"),EXACT(I96,"RESOLVED"),EXACT(I96,"ACCEPTED UNCERTAINTY")),"VALID","INVALID"))</x:f>
      </x:c>
      <x:c r="N96" s="25" t="str">
        <x:f>IF(A96="","",IF(AND(E96&lt;&gt;"",G96&lt;&gt;"",E96&lt;&gt;G96),"VALID","INVALID - DISTINCT EVIDENCE REQUIRED"))</x:f>
      </x:c>
      <x:c r="O96" s="25" t="str">
        <x:f>IF(A96="","",IF(COUNTIFS(EVIDENCE_PACKET!$A$6:$A$205,E96,EVIDENCE_PACKET!$B$6:$B$205,B96,EVIDENCE_PACKET!$Q$6:$Q$205,"VALID")=1,"READY","INVALID - EVIDENCE A LINK"))</x:f>
      </x:c>
      <x:c r="P96" s="25" t="str">
        <x:f>IF(A96="","",IF(COUNTIFS(EVIDENCE_PACKET!$A$6:$A$205,G96,EVIDENCE_PACKET!$B$6:$B$205,B96,EVIDENCE_PACKET!$Q$6:$Q$205,"VALID")=1,"READY","INVALID - EVIDENCE B LINK"))</x:f>
      </x:c>
      <x:c r="Q96" s="25" t="str">
        <x:f>IF(A96="","",IF(AND(D96&lt;&gt;"",F96&lt;&gt;""),"VALID","INVALID - STATEMENT REQUIRED"))</x:f>
      </x:c>
      <x:c r="R96" s="25" t="str">
        <x:f>IF(A96="","",IF(COUNTIF($A$6:$A$205,A96)&gt;1,"INVALID - DUPLICATE ID",IF(AND(B96&lt;&gt;"",J96&lt;&gt;"",K96="VALID",L96="VALID",M96="VALID",N96="VALID",O96="READY",P96="READY",Q96="VALID"),"VALID","INVALID - CONTROL / LINK")))</x:f>
      </x:c>
    </x:row>
    <x:row r="97">
      <x:c r="A97" s="21"/>
      <x:c r="B97" s="21"/>
      <x:c r="C97" s="21"/>
      <x:c r="D97" s="21"/>
      <x:c r="E97" s="21"/>
      <x:c r="F97" s="21"/>
      <x:c r="G97" s="21"/>
      <x:c r="H97" s="21"/>
      <x:c r="I97" s="21"/>
      <x:c r="J97" s="21"/>
      <x:c r="K97" s="25" t="str">
        <x:f>IF(A97="","",IF(OR(EXACT(C97,"BUYER"),EXACT(C97,"MATERIAL JOB"),EXACT(C97,"BUYING STAGE"),EXACT(C97,"IMPLEMENTATION"),EXACT(C97,"SECURITY / PROCUREMENT"),EXACT(C97,"SWITCHING / EXIT"),EXACT(C97,"COMMERCIAL MODEL"),EXACT(C97,"EVIDENCE QUALITY")),"VALID","INVALID"))</x:f>
      </x:c>
      <x:c r="L97" s="25" t="str">
        <x:f>IF(A97="","",IF(OR(EXACT(H97,"YES"),EXACT(H97,"NO")),"VALID","INVALID"))</x:f>
      </x:c>
      <x:c r="M97" s="25" t="str">
        <x:f>IF(A97="","",IF(OR(EXACT(I97,"OPEN"),EXACT(I97,"RESOLVED"),EXACT(I97,"ACCEPTED UNCERTAINTY")),"VALID","INVALID"))</x:f>
      </x:c>
      <x:c r="N97" s="25" t="str">
        <x:f>IF(A97="","",IF(AND(E97&lt;&gt;"",G97&lt;&gt;"",E97&lt;&gt;G97),"VALID","INVALID - DISTINCT EVIDENCE REQUIRED"))</x:f>
      </x:c>
      <x:c r="O97" s="25" t="str">
        <x:f>IF(A97="","",IF(COUNTIFS(EVIDENCE_PACKET!$A$6:$A$205,E97,EVIDENCE_PACKET!$B$6:$B$205,B97,EVIDENCE_PACKET!$Q$6:$Q$205,"VALID")=1,"READY","INVALID - EVIDENCE A LINK"))</x:f>
      </x:c>
      <x:c r="P97" s="25" t="str">
        <x:f>IF(A97="","",IF(COUNTIFS(EVIDENCE_PACKET!$A$6:$A$205,G97,EVIDENCE_PACKET!$B$6:$B$205,B97,EVIDENCE_PACKET!$Q$6:$Q$205,"VALID")=1,"READY","INVALID - EVIDENCE B LINK"))</x:f>
      </x:c>
      <x:c r="Q97" s="25" t="str">
        <x:f>IF(A97="","",IF(AND(D97&lt;&gt;"",F97&lt;&gt;""),"VALID","INVALID - STATEMENT REQUIRED"))</x:f>
      </x:c>
      <x:c r="R97" s="25" t="str">
        <x:f>IF(A97="","",IF(COUNTIF($A$6:$A$205,A97)&gt;1,"INVALID - DUPLICATE ID",IF(AND(B97&lt;&gt;"",J97&lt;&gt;"",K97="VALID",L97="VALID",M97="VALID",N97="VALID",O97="READY",P97="READY",Q97="VALID"),"VALID","INVALID - CONTROL / LINK")))</x:f>
      </x:c>
    </x:row>
    <x:row r="98">
      <x:c r="A98" s="21"/>
      <x:c r="B98" s="21"/>
      <x:c r="C98" s="21"/>
      <x:c r="D98" s="21"/>
      <x:c r="E98" s="21"/>
      <x:c r="F98" s="21"/>
      <x:c r="G98" s="21"/>
      <x:c r="H98" s="21"/>
      <x:c r="I98" s="21"/>
      <x:c r="J98" s="21"/>
      <x:c r="K98" s="25" t="str">
        <x:f>IF(A98="","",IF(OR(EXACT(C98,"BUYER"),EXACT(C98,"MATERIAL JOB"),EXACT(C98,"BUYING STAGE"),EXACT(C98,"IMPLEMENTATION"),EXACT(C98,"SECURITY / PROCUREMENT"),EXACT(C98,"SWITCHING / EXIT"),EXACT(C98,"COMMERCIAL MODEL"),EXACT(C98,"EVIDENCE QUALITY")),"VALID","INVALID"))</x:f>
      </x:c>
      <x:c r="L98" s="25" t="str">
        <x:f>IF(A98="","",IF(OR(EXACT(H98,"YES"),EXACT(H98,"NO")),"VALID","INVALID"))</x:f>
      </x:c>
      <x:c r="M98" s="25" t="str">
        <x:f>IF(A98="","",IF(OR(EXACT(I98,"OPEN"),EXACT(I98,"RESOLVED"),EXACT(I98,"ACCEPTED UNCERTAINTY")),"VALID","INVALID"))</x:f>
      </x:c>
      <x:c r="N98" s="25" t="str">
        <x:f>IF(A98="","",IF(AND(E98&lt;&gt;"",G98&lt;&gt;"",E98&lt;&gt;G98),"VALID","INVALID - DISTINCT EVIDENCE REQUIRED"))</x:f>
      </x:c>
      <x:c r="O98" s="25" t="str">
        <x:f>IF(A98="","",IF(COUNTIFS(EVIDENCE_PACKET!$A$6:$A$205,E98,EVIDENCE_PACKET!$B$6:$B$205,B98,EVIDENCE_PACKET!$Q$6:$Q$205,"VALID")=1,"READY","INVALID - EVIDENCE A LINK"))</x:f>
      </x:c>
      <x:c r="P98" s="25" t="str">
        <x:f>IF(A98="","",IF(COUNTIFS(EVIDENCE_PACKET!$A$6:$A$205,G98,EVIDENCE_PACKET!$B$6:$B$205,B98,EVIDENCE_PACKET!$Q$6:$Q$205,"VALID")=1,"READY","INVALID - EVIDENCE B LINK"))</x:f>
      </x:c>
      <x:c r="Q98" s="25" t="str">
        <x:f>IF(A98="","",IF(AND(D98&lt;&gt;"",F98&lt;&gt;""),"VALID","INVALID - STATEMENT REQUIRED"))</x:f>
      </x:c>
      <x:c r="R98" s="25" t="str">
        <x:f>IF(A98="","",IF(COUNTIF($A$6:$A$205,A98)&gt;1,"INVALID - DUPLICATE ID",IF(AND(B98&lt;&gt;"",J98&lt;&gt;"",K98="VALID",L98="VALID",M98="VALID",N98="VALID",O98="READY",P98="READY",Q98="VALID"),"VALID","INVALID - CONTROL / LINK")))</x:f>
      </x:c>
    </x:row>
    <x:row r="99">
      <x:c r="A99" s="21"/>
      <x:c r="B99" s="21"/>
      <x:c r="C99" s="21"/>
      <x:c r="D99" s="21"/>
      <x:c r="E99" s="21"/>
      <x:c r="F99" s="21"/>
      <x:c r="G99" s="21"/>
      <x:c r="H99" s="21"/>
      <x:c r="I99" s="21"/>
      <x:c r="J99" s="21"/>
      <x:c r="K99" s="25" t="str">
        <x:f>IF(A99="","",IF(OR(EXACT(C99,"BUYER"),EXACT(C99,"MATERIAL JOB"),EXACT(C99,"BUYING STAGE"),EXACT(C99,"IMPLEMENTATION"),EXACT(C99,"SECURITY / PROCUREMENT"),EXACT(C99,"SWITCHING / EXIT"),EXACT(C99,"COMMERCIAL MODEL"),EXACT(C99,"EVIDENCE QUALITY")),"VALID","INVALID"))</x:f>
      </x:c>
      <x:c r="L99" s="25" t="str">
        <x:f>IF(A99="","",IF(OR(EXACT(H99,"YES"),EXACT(H99,"NO")),"VALID","INVALID"))</x:f>
      </x:c>
      <x:c r="M99" s="25" t="str">
        <x:f>IF(A99="","",IF(OR(EXACT(I99,"OPEN"),EXACT(I99,"RESOLVED"),EXACT(I99,"ACCEPTED UNCERTAINTY")),"VALID","INVALID"))</x:f>
      </x:c>
      <x:c r="N99" s="25" t="str">
        <x:f>IF(A99="","",IF(AND(E99&lt;&gt;"",G99&lt;&gt;"",E99&lt;&gt;G99),"VALID","INVALID - DISTINCT EVIDENCE REQUIRED"))</x:f>
      </x:c>
      <x:c r="O99" s="25" t="str">
        <x:f>IF(A99="","",IF(COUNTIFS(EVIDENCE_PACKET!$A$6:$A$205,E99,EVIDENCE_PACKET!$B$6:$B$205,B99,EVIDENCE_PACKET!$Q$6:$Q$205,"VALID")=1,"READY","INVALID - EVIDENCE A LINK"))</x:f>
      </x:c>
      <x:c r="P99" s="25" t="str">
        <x:f>IF(A99="","",IF(COUNTIFS(EVIDENCE_PACKET!$A$6:$A$205,G99,EVIDENCE_PACKET!$B$6:$B$205,B99,EVIDENCE_PACKET!$Q$6:$Q$205,"VALID")=1,"READY","INVALID - EVIDENCE B LINK"))</x:f>
      </x:c>
      <x:c r="Q99" s="25" t="str">
        <x:f>IF(A99="","",IF(AND(D99&lt;&gt;"",F99&lt;&gt;""),"VALID","INVALID - STATEMENT REQUIRED"))</x:f>
      </x:c>
      <x:c r="R99" s="25" t="str">
        <x:f>IF(A99="","",IF(COUNTIF($A$6:$A$205,A99)&gt;1,"INVALID - DUPLICATE ID",IF(AND(B99&lt;&gt;"",J99&lt;&gt;"",K99="VALID",L99="VALID",M99="VALID",N99="VALID",O99="READY",P99="READY",Q99="VALID"),"VALID","INVALID - CONTROL / LINK")))</x:f>
      </x:c>
    </x:row>
    <x:row r="100">
      <x:c r="A100" s="21"/>
      <x:c r="B100" s="21"/>
      <x:c r="C100" s="21"/>
      <x:c r="D100" s="21"/>
      <x:c r="E100" s="21"/>
      <x:c r="F100" s="21"/>
      <x:c r="G100" s="21"/>
      <x:c r="H100" s="21"/>
      <x:c r="I100" s="21"/>
      <x:c r="J100" s="21"/>
      <x:c r="K100" s="25" t="str">
        <x:f>IF(A100="","",IF(OR(EXACT(C100,"BUYER"),EXACT(C100,"MATERIAL JOB"),EXACT(C100,"BUYING STAGE"),EXACT(C100,"IMPLEMENTATION"),EXACT(C100,"SECURITY / PROCUREMENT"),EXACT(C100,"SWITCHING / EXIT"),EXACT(C100,"COMMERCIAL MODEL"),EXACT(C100,"EVIDENCE QUALITY")),"VALID","INVALID"))</x:f>
      </x:c>
      <x:c r="L100" s="25" t="str">
        <x:f>IF(A100="","",IF(OR(EXACT(H100,"YES"),EXACT(H100,"NO")),"VALID","INVALID"))</x:f>
      </x:c>
      <x:c r="M100" s="25" t="str">
        <x:f>IF(A100="","",IF(OR(EXACT(I100,"OPEN"),EXACT(I100,"RESOLVED"),EXACT(I100,"ACCEPTED UNCERTAINTY")),"VALID","INVALID"))</x:f>
      </x:c>
      <x:c r="N100" s="25" t="str">
        <x:f>IF(A100="","",IF(AND(E100&lt;&gt;"",G100&lt;&gt;"",E100&lt;&gt;G100),"VALID","INVALID - DISTINCT EVIDENCE REQUIRED"))</x:f>
      </x:c>
      <x:c r="O100" s="25" t="str">
        <x:f>IF(A100="","",IF(COUNTIFS(EVIDENCE_PACKET!$A$6:$A$205,E100,EVIDENCE_PACKET!$B$6:$B$205,B100,EVIDENCE_PACKET!$Q$6:$Q$205,"VALID")=1,"READY","INVALID - EVIDENCE A LINK"))</x:f>
      </x:c>
      <x:c r="P100" s="25" t="str">
        <x:f>IF(A100="","",IF(COUNTIFS(EVIDENCE_PACKET!$A$6:$A$205,G100,EVIDENCE_PACKET!$B$6:$B$205,B100,EVIDENCE_PACKET!$Q$6:$Q$205,"VALID")=1,"READY","INVALID - EVIDENCE B LINK"))</x:f>
      </x:c>
      <x:c r="Q100" s="25" t="str">
        <x:f>IF(A100="","",IF(AND(D100&lt;&gt;"",F100&lt;&gt;""),"VALID","INVALID - STATEMENT REQUIRED"))</x:f>
      </x:c>
      <x:c r="R100" s="25" t="str">
        <x:f>IF(A100="","",IF(COUNTIF($A$6:$A$205,A100)&gt;1,"INVALID - DUPLICATE ID",IF(AND(B100&lt;&gt;"",J100&lt;&gt;"",K100="VALID",L100="VALID",M100="VALID",N100="VALID",O100="READY",P100="READY",Q100="VALID"),"VALID","INVALID - CONTROL / LINK")))</x:f>
      </x:c>
    </x:row>
    <x:row r="101">
      <x:c r="A101" s="21"/>
      <x:c r="B101" s="21"/>
      <x:c r="C101" s="21"/>
      <x:c r="D101" s="21"/>
      <x:c r="E101" s="21"/>
      <x:c r="F101" s="21"/>
      <x:c r="G101" s="21"/>
      <x:c r="H101" s="21"/>
      <x:c r="I101" s="21"/>
      <x:c r="J101" s="21"/>
      <x:c r="K101" s="25" t="str">
        <x:f>IF(A101="","",IF(OR(EXACT(C101,"BUYER"),EXACT(C101,"MATERIAL JOB"),EXACT(C101,"BUYING STAGE"),EXACT(C101,"IMPLEMENTATION"),EXACT(C101,"SECURITY / PROCUREMENT"),EXACT(C101,"SWITCHING / EXIT"),EXACT(C101,"COMMERCIAL MODEL"),EXACT(C101,"EVIDENCE QUALITY")),"VALID","INVALID"))</x:f>
      </x:c>
      <x:c r="L101" s="25" t="str">
        <x:f>IF(A101="","",IF(OR(EXACT(H101,"YES"),EXACT(H101,"NO")),"VALID","INVALID"))</x:f>
      </x:c>
      <x:c r="M101" s="25" t="str">
        <x:f>IF(A101="","",IF(OR(EXACT(I101,"OPEN"),EXACT(I101,"RESOLVED"),EXACT(I101,"ACCEPTED UNCERTAINTY")),"VALID","INVALID"))</x:f>
      </x:c>
      <x:c r="N101" s="25" t="str">
        <x:f>IF(A101="","",IF(AND(E101&lt;&gt;"",G101&lt;&gt;"",E101&lt;&gt;G101),"VALID","INVALID - DISTINCT EVIDENCE REQUIRED"))</x:f>
      </x:c>
      <x:c r="O101" s="25" t="str">
        <x:f>IF(A101="","",IF(COUNTIFS(EVIDENCE_PACKET!$A$6:$A$205,E101,EVIDENCE_PACKET!$B$6:$B$205,B101,EVIDENCE_PACKET!$Q$6:$Q$205,"VALID")=1,"READY","INVALID - EVIDENCE A LINK"))</x:f>
      </x:c>
      <x:c r="P101" s="25" t="str">
        <x:f>IF(A101="","",IF(COUNTIFS(EVIDENCE_PACKET!$A$6:$A$205,G101,EVIDENCE_PACKET!$B$6:$B$205,B101,EVIDENCE_PACKET!$Q$6:$Q$205,"VALID")=1,"READY","INVALID - EVIDENCE B LINK"))</x:f>
      </x:c>
      <x:c r="Q101" s="25" t="str">
        <x:f>IF(A101="","",IF(AND(D101&lt;&gt;"",F101&lt;&gt;""),"VALID","INVALID - STATEMENT REQUIRED"))</x:f>
      </x:c>
      <x:c r="R101" s="25" t="str">
        <x:f>IF(A101="","",IF(COUNTIF($A$6:$A$205,A101)&gt;1,"INVALID - DUPLICATE ID",IF(AND(B101&lt;&gt;"",J101&lt;&gt;"",K101="VALID",L101="VALID",M101="VALID",N101="VALID",O101="READY",P101="READY",Q101="VALID"),"VALID","INVALID - CONTROL / LINK")))</x:f>
      </x:c>
    </x:row>
    <x:row r="102">
      <x:c r="A102" s="21"/>
      <x:c r="B102" s="21"/>
      <x:c r="C102" s="21"/>
      <x:c r="D102" s="21"/>
      <x:c r="E102" s="21"/>
      <x:c r="F102" s="21"/>
      <x:c r="G102" s="21"/>
      <x:c r="H102" s="21"/>
      <x:c r="I102" s="21"/>
      <x:c r="J102" s="21"/>
      <x:c r="K102" s="25" t="str">
        <x:f>IF(A102="","",IF(OR(EXACT(C102,"BUYER"),EXACT(C102,"MATERIAL JOB"),EXACT(C102,"BUYING STAGE"),EXACT(C102,"IMPLEMENTATION"),EXACT(C102,"SECURITY / PROCUREMENT"),EXACT(C102,"SWITCHING / EXIT"),EXACT(C102,"COMMERCIAL MODEL"),EXACT(C102,"EVIDENCE QUALITY")),"VALID","INVALID"))</x:f>
      </x:c>
      <x:c r="L102" s="25" t="str">
        <x:f>IF(A102="","",IF(OR(EXACT(H102,"YES"),EXACT(H102,"NO")),"VALID","INVALID"))</x:f>
      </x:c>
      <x:c r="M102" s="25" t="str">
        <x:f>IF(A102="","",IF(OR(EXACT(I102,"OPEN"),EXACT(I102,"RESOLVED"),EXACT(I102,"ACCEPTED UNCERTAINTY")),"VALID","INVALID"))</x:f>
      </x:c>
      <x:c r="N102" s="25" t="str">
        <x:f>IF(A102="","",IF(AND(E102&lt;&gt;"",G102&lt;&gt;"",E102&lt;&gt;G102),"VALID","INVALID - DISTINCT EVIDENCE REQUIRED"))</x:f>
      </x:c>
      <x:c r="O102" s="25" t="str">
        <x:f>IF(A102="","",IF(COUNTIFS(EVIDENCE_PACKET!$A$6:$A$205,E102,EVIDENCE_PACKET!$B$6:$B$205,B102,EVIDENCE_PACKET!$Q$6:$Q$205,"VALID")=1,"READY","INVALID - EVIDENCE A LINK"))</x:f>
      </x:c>
      <x:c r="P102" s="25" t="str">
        <x:f>IF(A102="","",IF(COUNTIFS(EVIDENCE_PACKET!$A$6:$A$205,G102,EVIDENCE_PACKET!$B$6:$B$205,B102,EVIDENCE_PACKET!$Q$6:$Q$205,"VALID")=1,"READY","INVALID - EVIDENCE B LINK"))</x:f>
      </x:c>
      <x:c r="Q102" s="25" t="str">
        <x:f>IF(A102="","",IF(AND(D102&lt;&gt;"",F102&lt;&gt;""),"VALID","INVALID - STATEMENT REQUIRED"))</x:f>
      </x:c>
      <x:c r="R102" s="25" t="str">
        <x:f>IF(A102="","",IF(COUNTIF($A$6:$A$205,A102)&gt;1,"INVALID - DUPLICATE ID",IF(AND(B102&lt;&gt;"",J102&lt;&gt;"",K102="VALID",L102="VALID",M102="VALID",N102="VALID",O102="READY",P102="READY",Q102="VALID"),"VALID","INVALID - CONTROL / LINK")))</x:f>
      </x:c>
    </x:row>
    <x:row r="103">
      <x:c r="A103" s="21"/>
      <x:c r="B103" s="21"/>
      <x:c r="C103" s="21"/>
      <x:c r="D103" s="21"/>
      <x:c r="E103" s="21"/>
      <x:c r="F103" s="21"/>
      <x:c r="G103" s="21"/>
      <x:c r="H103" s="21"/>
      <x:c r="I103" s="21"/>
      <x:c r="J103" s="21"/>
      <x:c r="K103" s="25" t="str">
        <x:f>IF(A103="","",IF(OR(EXACT(C103,"BUYER"),EXACT(C103,"MATERIAL JOB"),EXACT(C103,"BUYING STAGE"),EXACT(C103,"IMPLEMENTATION"),EXACT(C103,"SECURITY / PROCUREMENT"),EXACT(C103,"SWITCHING / EXIT"),EXACT(C103,"COMMERCIAL MODEL"),EXACT(C103,"EVIDENCE QUALITY")),"VALID","INVALID"))</x:f>
      </x:c>
      <x:c r="L103" s="25" t="str">
        <x:f>IF(A103="","",IF(OR(EXACT(H103,"YES"),EXACT(H103,"NO")),"VALID","INVALID"))</x:f>
      </x:c>
      <x:c r="M103" s="25" t="str">
        <x:f>IF(A103="","",IF(OR(EXACT(I103,"OPEN"),EXACT(I103,"RESOLVED"),EXACT(I103,"ACCEPTED UNCERTAINTY")),"VALID","INVALID"))</x:f>
      </x:c>
      <x:c r="N103" s="25" t="str">
        <x:f>IF(A103="","",IF(AND(E103&lt;&gt;"",G103&lt;&gt;"",E103&lt;&gt;G103),"VALID","INVALID - DISTINCT EVIDENCE REQUIRED"))</x:f>
      </x:c>
      <x:c r="O103" s="25" t="str">
        <x:f>IF(A103="","",IF(COUNTIFS(EVIDENCE_PACKET!$A$6:$A$205,E103,EVIDENCE_PACKET!$B$6:$B$205,B103,EVIDENCE_PACKET!$Q$6:$Q$205,"VALID")=1,"READY","INVALID - EVIDENCE A LINK"))</x:f>
      </x:c>
      <x:c r="P103" s="25" t="str">
        <x:f>IF(A103="","",IF(COUNTIFS(EVIDENCE_PACKET!$A$6:$A$205,G103,EVIDENCE_PACKET!$B$6:$B$205,B103,EVIDENCE_PACKET!$Q$6:$Q$205,"VALID")=1,"READY","INVALID - EVIDENCE B LINK"))</x:f>
      </x:c>
      <x:c r="Q103" s="25" t="str">
        <x:f>IF(A103="","",IF(AND(D103&lt;&gt;"",F103&lt;&gt;""),"VALID","INVALID - STATEMENT REQUIRED"))</x:f>
      </x:c>
      <x:c r="R103" s="25" t="str">
        <x:f>IF(A103="","",IF(COUNTIF($A$6:$A$205,A103)&gt;1,"INVALID - DUPLICATE ID",IF(AND(B103&lt;&gt;"",J103&lt;&gt;"",K103="VALID",L103="VALID",M103="VALID",N103="VALID",O103="READY",P103="READY",Q103="VALID"),"VALID","INVALID - CONTROL / LINK")))</x:f>
      </x:c>
    </x:row>
    <x:row r="104">
      <x:c r="A104" s="21"/>
      <x:c r="B104" s="21"/>
      <x:c r="C104" s="21"/>
      <x:c r="D104" s="21"/>
      <x:c r="E104" s="21"/>
      <x:c r="F104" s="21"/>
      <x:c r="G104" s="21"/>
      <x:c r="H104" s="21"/>
      <x:c r="I104" s="21"/>
      <x:c r="J104" s="21"/>
      <x:c r="K104" s="25" t="str">
        <x:f>IF(A104="","",IF(OR(EXACT(C104,"BUYER"),EXACT(C104,"MATERIAL JOB"),EXACT(C104,"BUYING STAGE"),EXACT(C104,"IMPLEMENTATION"),EXACT(C104,"SECURITY / PROCUREMENT"),EXACT(C104,"SWITCHING / EXIT"),EXACT(C104,"COMMERCIAL MODEL"),EXACT(C104,"EVIDENCE QUALITY")),"VALID","INVALID"))</x:f>
      </x:c>
      <x:c r="L104" s="25" t="str">
        <x:f>IF(A104="","",IF(OR(EXACT(H104,"YES"),EXACT(H104,"NO")),"VALID","INVALID"))</x:f>
      </x:c>
      <x:c r="M104" s="25" t="str">
        <x:f>IF(A104="","",IF(OR(EXACT(I104,"OPEN"),EXACT(I104,"RESOLVED"),EXACT(I104,"ACCEPTED UNCERTAINTY")),"VALID","INVALID"))</x:f>
      </x:c>
      <x:c r="N104" s="25" t="str">
        <x:f>IF(A104="","",IF(AND(E104&lt;&gt;"",G104&lt;&gt;"",E104&lt;&gt;G104),"VALID","INVALID - DISTINCT EVIDENCE REQUIRED"))</x:f>
      </x:c>
      <x:c r="O104" s="25" t="str">
        <x:f>IF(A104="","",IF(COUNTIFS(EVIDENCE_PACKET!$A$6:$A$205,E104,EVIDENCE_PACKET!$B$6:$B$205,B104,EVIDENCE_PACKET!$Q$6:$Q$205,"VALID")=1,"READY","INVALID - EVIDENCE A LINK"))</x:f>
      </x:c>
      <x:c r="P104" s="25" t="str">
        <x:f>IF(A104="","",IF(COUNTIFS(EVIDENCE_PACKET!$A$6:$A$205,G104,EVIDENCE_PACKET!$B$6:$B$205,B104,EVIDENCE_PACKET!$Q$6:$Q$205,"VALID")=1,"READY","INVALID - EVIDENCE B LINK"))</x:f>
      </x:c>
      <x:c r="Q104" s="25" t="str">
        <x:f>IF(A104="","",IF(AND(D104&lt;&gt;"",F104&lt;&gt;""),"VALID","INVALID - STATEMENT REQUIRED"))</x:f>
      </x:c>
      <x:c r="R104" s="25" t="str">
        <x:f>IF(A104="","",IF(COUNTIF($A$6:$A$205,A104)&gt;1,"INVALID - DUPLICATE ID",IF(AND(B104&lt;&gt;"",J104&lt;&gt;"",K104="VALID",L104="VALID",M104="VALID",N104="VALID",O104="READY",P104="READY",Q104="VALID"),"VALID","INVALID - CONTROL / LINK")))</x:f>
      </x:c>
    </x:row>
    <x:row r="105">
      <x:c r="A105" s="21"/>
      <x:c r="B105" s="21"/>
      <x:c r="C105" s="21"/>
      <x:c r="D105" s="21"/>
      <x:c r="E105" s="21"/>
      <x:c r="F105" s="21"/>
      <x:c r="G105" s="21"/>
      <x:c r="H105" s="21"/>
      <x:c r="I105" s="21"/>
      <x:c r="J105" s="21"/>
      <x:c r="K105" s="25" t="str">
        <x:f>IF(A105="","",IF(OR(EXACT(C105,"BUYER"),EXACT(C105,"MATERIAL JOB"),EXACT(C105,"BUYING STAGE"),EXACT(C105,"IMPLEMENTATION"),EXACT(C105,"SECURITY / PROCUREMENT"),EXACT(C105,"SWITCHING / EXIT"),EXACT(C105,"COMMERCIAL MODEL"),EXACT(C105,"EVIDENCE QUALITY")),"VALID","INVALID"))</x:f>
      </x:c>
      <x:c r="L105" s="25" t="str">
        <x:f>IF(A105="","",IF(OR(EXACT(H105,"YES"),EXACT(H105,"NO")),"VALID","INVALID"))</x:f>
      </x:c>
      <x:c r="M105" s="25" t="str">
        <x:f>IF(A105="","",IF(OR(EXACT(I105,"OPEN"),EXACT(I105,"RESOLVED"),EXACT(I105,"ACCEPTED UNCERTAINTY")),"VALID","INVALID"))</x:f>
      </x:c>
      <x:c r="N105" s="25" t="str">
        <x:f>IF(A105="","",IF(AND(E105&lt;&gt;"",G105&lt;&gt;"",E105&lt;&gt;G105),"VALID","INVALID - DISTINCT EVIDENCE REQUIRED"))</x:f>
      </x:c>
      <x:c r="O105" s="25" t="str">
        <x:f>IF(A105="","",IF(COUNTIFS(EVIDENCE_PACKET!$A$6:$A$205,E105,EVIDENCE_PACKET!$B$6:$B$205,B105,EVIDENCE_PACKET!$Q$6:$Q$205,"VALID")=1,"READY","INVALID - EVIDENCE A LINK"))</x:f>
      </x:c>
      <x:c r="P105" s="25" t="str">
        <x:f>IF(A105="","",IF(COUNTIFS(EVIDENCE_PACKET!$A$6:$A$205,G105,EVIDENCE_PACKET!$B$6:$B$205,B105,EVIDENCE_PACKET!$Q$6:$Q$205,"VALID")=1,"READY","INVALID - EVIDENCE B LINK"))</x:f>
      </x:c>
      <x:c r="Q105" s="25" t="str">
        <x:f>IF(A105="","",IF(AND(D105&lt;&gt;"",F105&lt;&gt;""),"VALID","INVALID - STATEMENT REQUIRED"))</x:f>
      </x:c>
      <x:c r="R105" s="25" t="str">
        <x:f>IF(A105="","",IF(COUNTIF($A$6:$A$205,A105)&gt;1,"INVALID - DUPLICATE ID",IF(AND(B105&lt;&gt;"",J105&lt;&gt;"",K105="VALID",L105="VALID",M105="VALID",N105="VALID",O105="READY",P105="READY",Q105="VALID"),"VALID","INVALID - CONTROL / LINK")))</x:f>
      </x:c>
    </x:row>
    <x:row r="106">
      <x:c r="A106" s="21"/>
      <x:c r="B106" s="21"/>
      <x:c r="C106" s="21"/>
      <x:c r="D106" s="21"/>
      <x:c r="E106" s="21"/>
      <x:c r="F106" s="21"/>
      <x:c r="G106" s="21"/>
      <x:c r="H106" s="21"/>
      <x:c r="I106" s="21"/>
      <x:c r="J106" s="21"/>
      <x:c r="K106" s="25" t="str">
        <x:f>IF(A106="","",IF(OR(EXACT(C106,"BUYER"),EXACT(C106,"MATERIAL JOB"),EXACT(C106,"BUYING STAGE"),EXACT(C106,"IMPLEMENTATION"),EXACT(C106,"SECURITY / PROCUREMENT"),EXACT(C106,"SWITCHING / EXIT"),EXACT(C106,"COMMERCIAL MODEL"),EXACT(C106,"EVIDENCE QUALITY")),"VALID","INVALID"))</x:f>
      </x:c>
      <x:c r="L106" s="25" t="str">
        <x:f>IF(A106="","",IF(OR(EXACT(H106,"YES"),EXACT(H106,"NO")),"VALID","INVALID"))</x:f>
      </x:c>
      <x:c r="M106" s="25" t="str">
        <x:f>IF(A106="","",IF(OR(EXACT(I106,"OPEN"),EXACT(I106,"RESOLVED"),EXACT(I106,"ACCEPTED UNCERTAINTY")),"VALID","INVALID"))</x:f>
      </x:c>
      <x:c r="N106" s="25" t="str">
        <x:f>IF(A106="","",IF(AND(E106&lt;&gt;"",G106&lt;&gt;"",E106&lt;&gt;G106),"VALID","INVALID - DISTINCT EVIDENCE REQUIRED"))</x:f>
      </x:c>
      <x:c r="O106" s="25" t="str">
        <x:f>IF(A106="","",IF(COUNTIFS(EVIDENCE_PACKET!$A$6:$A$205,E106,EVIDENCE_PACKET!$B$6:$B$205,B106,EVIDENCE_PACKET!$Q$6:$Q$205,"VALID")=1,"READY","INVALID - EVIDENCE A LINK"))</x:f>
      </x:c>
      <x:c r="P106" s="25" t="str">
        <x:f>IF(A106="","",IF(COUNTIFS(EVIDENCE_PACKET!$A$6:$A$205,G106,EVIDENCE_PACKET!$B$6:$B$205,B106,EVIDENCE_PACKET!$Q$6:$Q$205,"VALID")=1,"READY","INVALID - EVIDENCE B LINK"))</x:f>
      </x:c>
      <x:c r="Q106" s="25" t="str">
        <x:f>IF(A106="","",IF(AND(D106&lt;&gt;"",F106&lt;&gt;""),"VALID","INVALID - STATEMENT REQUIRED"))</x:f>
      </x:c>
      <x:c r="R106" s="25" t="str">
        <x:f>IF(A106="","",IF(COUNTIF($A$6:$A$205,A106)&gt;1,"INVALID - DUPLICATE ID",IF(AND(B106&lt;&gt;"",J106&lt;&gt;"",K106="VALID",L106="VALID",M106="VALID",N106="VALID",O106="READY",P106="READY",Q106="VALID"),"VALID","INVALID - CONTROL / LINK")))</x:f>
      </x:c>
    </x:row>
    <x:row r="107">
      <x:c r="A107" s="21"/>
      <x:c r="B107" s="21"/>
      <x:c r="C107" s="21"/>
      <x:c r="D107" s="21"/>
      <x:c r="E107" s="21"/>
      <x:c r="F107" s="21"/>
      <x:c r="G107" s="21"/>
      <x:c r="H107" s="21"/>
      <x:c r="I107" s="21"/>
      <x:c r="J107" s="21"/>
      <x:c r="K107" s="25" t="str">
        <x:f>IF(A107="","",IF(OR(EXACT(C107,"BUYER"),EXACT(C107,"MATERIAL JOB"),EXACT(C107,"BUYING STAGE"),EXACT(C107,"IMPLEMENTATION"),EXACT(C107,"SECURITY / PROCUREMENT"),EXACT(C107,"SWITCHING / EXIT"),EXACT(C107,"COMMERCIAL MODEL"),EXACT(C107,"EVIDENCE QUALITY")),"VALID","INVALID"))</x:f>
      </x:c>
      <x:c r="L107" s="25" t="str">
        <x:f>IF(A107="","",IF(OR(EXACT(H107,"YES"),EXACT(H107,"NO")),"VALID","INVALID"))</x:f>
      </x:c>
      <x:c r="M107" s="25" t="str">
        <x:f>IF(A107="","",IF(OR(EXACT(I107,"OPEN"),EXACT(I107,"RESOLVED"),EXACT(I107,"ACCEPTED UNCERTAINTY")),"VALID","INVALID"))</x:f>
      </x:c>
      <x:c r="N107" s="25" t="str">
        <x:f>IF(A107="","",IF(AND(E107&lt;&gt;"",G107&lt;&gt;"",E107&lt;&gt;G107),"VALID","INVALID - DISTINCT EVIDENCE REQUIRED"))</x:f>
      </x:c>
      <x:c r="O107" s="25" t="str">
        <x:f>IF(A107="","",IF(COUNTIFS(EVIDENCE_PACKET!$A$6:$A$205,E107,EVIDENCE_PACKET!$B$6:$B$205,B107,EVIDENCE_PACKET!$Q$6:$Q$205,"VALID")=1,"READY","INVALID - EVIDENCE A LINK"))</x:f>
      </x:c>
      <x:c r="P107" s="25" t="str">
        <x:f>IF(A107="","",IF(COUNTIFS(EVIDENCE_PACKET!$A$6:$A$205,G107,EVIDENCE_PACKET!$B$6:$B$205,B107,EVIDENCE_PACKET!$Q$6:$Q$205,"VALID")=1,"READY","INVALID - EVIDENCE B LINK"))</x:f>
      </x:c>
      <x:c r="Q107" s="25" t="str">
        <x:f>IF(A107="","",IF(AND(D107&lt;&gt;"",F107&lt;&gt;""),"VALID","INVALID - STATEMENT REQUIRED"))</x:f>
      </x:c>
      <x:c r="R107" s="25" t="str">
        <x:f>IF(A107="","",IF(COUNTIF($A$6:$A$205,A107)&gt;1,"INVALID - DUPLICATE ID",IF(AND(B107&lt;&gt;"",J107&lt;&gt;"",K107="VALID",L107="VALID",M107="VALID",N107="VALID",O107="READY",P107="READY",Q107="VALID"),"VALID","INVALID - CONTROL / LINK")))</x:f>
      </x:c>
    </x:row>
    <x:row r="108">
      <x:c r="A108" s="21"/>
      <x:c r="B108" s="21"/>
      <x:c r="C108" s="21"/>
      <x:c r="D108" s="21"/>
      <x:c r="E108" s="21"/>
      <x:c r="F108" s="21"/>
      <x:c r="G108" s="21"/>
      <x:c r="H108" s="21"/>
      <x:c r="I108" s="21"/>
      <x:c r="J108" s="21"/>
      <x:c r="K108" s="25" t="str">
        <x:f>IF(A108="","",IF(OR(EXACT(C108,"BUYER"),EXACT(C108,"MATERIAL JOB"),EXACT(C108,"BUYING STAGE"),EXACT(C108,"IMPLEMENTATION"),EXACT(C108,"SECURITY / PROCUREMENT"),EXACT(C108,"SWITCHING / EXIT"),EXACT(C108,"COMMERCIAL MODEL"),EXACT(C108,"EVIDENCE QUALITY")),"VALID","INVALID"))</x:f>
      </x:c>
      <x:c r="L108" s="25" t="str">
        <x:f>IF(A108="","",IF(OR(EXACT(H108,"YES"),EXACT(H108,"NO")),"VALID","INVALID"))</x:f>
      </x:c>
      <x:c r="M108" s="25" t="str">
        <x:f>IF(A108="","",IF(OR(EXACT(I108,"OPEN"),EXACT(I108,"RESOLVED"),EXACT(I108,"ACCEPTED UNCERTAINTY")),"VALID","INVALID"))</x:f>
      </x:c>
      <x:c r="N108" s="25" t="str">
        <x:f>IF(A108="","",IF(AND(E108&lt;&gt;"",G108&lt;&gt;"",E108&lt;&gt;G108),"VALID","INVALID - DISTINCT EVIDENCE REQUIRED"))</x:f>
      </x:c>
      <x:c r="O108" s="25" t="str">
        <x:f>IF(A108="","",IF(COUNTIFS(EVIDENCE_PACKET!$A$6:$A$205,E108,EVIDENCE_PACKET!$B$6:$B$205,B108,EVIDENCE_PACKET!$Q$6:$Q$205,"VALID")=1,"READY","INVALID - EVIDENCE A LINK"))</x:f>
      </x:c>
      <x:c r="P108" s="25" t="str">
        <x:f>IF(A108="","",IF(COUNTIFS(EVIDENCE_PACKET!$A$6:$A$205,G108,EVIDENCE_PACKET!$B$6:$B$205,B108,EVIDENCE_PACKET!$Q$6:$Q$205,"VALID")=1,"READY","INVALID - EVIDENCE B LINK"))</x:f>
      </x:c>
      <x:c r="Q108" s="25" t="str">
        <x:f>IF(A108="","",IF(AND(D108&lt;&gt;"",F108&lt;&gt;""),"VALID","INVALID - STATEMENT REQUIRED"))</x:f>
      </x:c>
      <x:c r="R108" s="25" t="str">
        <x:f>IF(A108="","",IF(COUNTIF($A$6:$A$205,A108)&gt;1,"INVALID - DUPLICATE ID",IF(AND(B108&lt;&gt;"",J108&lt;&gt;"",K108="VALID",L108="VALID",M108="VALID",N108="VALID",O108="READY",P108="READY",Q108="VALID"),"VALID","INVALID - CONTROL / LINK")))</x:f>
      </x:c>
    </x:row>
    <x:row r="109">
      <x:c r="A109" s="21"/>
      <x:c r="B109" s="21"/>
      <x:c r="C109" s="21"/>
      <x:c r="D109" s="21"/>
      <x:c r="E109" s="21"/>
      <x:c r="F109" s="21"/>
      <x:c r="G109" s="21"/>
      <x:c r="H109" s="21"/>
      <x:c r="I109" s="21"/>
      <x:c r="J109" s="21"/>
      <x:c r="K109" s="25" t="str">
        <x:f>IF(A109="","",IF(OR(EXACT(C109,"BUYER"),EXACT(C109,"MATERIAL JOB"),EXACT(C109,"BUYING STAGE"),EXACT(C109,"IMPLEMENTATION"),EXACT(C109,"SECURITY / PROCUREMENT"),EXACT(C109,"SWITCHING / EXIT"),EXACT(C109,"COMMERCIAL MODEL"),EXACT(C109,"EVIDENCE QUALITY")),"VALID","INVALID"))</x:f>
      </x:c>
      <x:c r="L109" s="25" t="str">
        <x:f>IF(A109="","",IF(OR(EXACT(H109,"YES"),EXACT(H109,"NO")),"VALID","INVALID"))</x:f>
      </x:c>
      <x:c r="M109" s="25" t="str">
        <x:f>IF(A109="","",IF(OR(EXACT(I109,"OPEN"),EXACT(I109,"RESOLVED"),EXACT(I109,"ACCEPTED UNCERTAINTY")),"VALID","INVALID"))</x:f>
      </x:c>
      <x:c r="N109" s="25" t="str">
        <x:f>IF(A109="","",IF(AND(E109&lt;&gt;"",G109&lt;&gt;"",E109&lt;&gt;G109),"VALID","INVALID - DISTINCT EVIDENCE REQUIRED"))</x:f>
      </x:c>
      <x:c r="O109" s="25" t="str">
        <x:f>IF(A109="","",IF(COUNTIFS(EVIDENCE_PACKET!$A$6:$A$205,E109,EVIDENCE_PACKET!$B$6:$B$205,B109,EVIDENCE_PACKET!$Q$6:$Q$205,"VALID")=1,"READY","INVALID - EVIDENCE A LINK"))</x:f>
      </x:c>
      <x:c r="P109" s="25" t="str">
        <x:f>IF(A109="","",IF(COUNTIFS(EVIDENCE_PACKET!$A$6:$A$205,G109,EVIDENCE_PACKET!$B$6:$B$205,B109,EVIDENCE_PACKET!$Q$6:$Q$205,"VALID")=1,"READY","INVALID - EVIDENCE B LINK"))</x:f>
      </x:c>
      <x:c r="Q109" s="25" t="str">
        <x:f>IF(A109="","",IF(AND(D109&lt;&gt;"",F109&lt;&gt;""),"VALID","INVALID - STATEMENT REQUIRED"))</x:f>
      </x:c>
      <x:c r="R109" s="25" t="str">
        <x:f>IF(A109="","",IF(COUNTIF($A$6:$A$205,A109)&gt;1,"INVALID - DUPLICATE ID",IF(AND(B109&lt;&gt;"",J109&lt;&gt;"",K109="VALID",L109="VALID",M109="VALID",N109="VALID",O109="READY",P109="READY",Q109="VALID"),"VALID","INVALID - CONTROL / LINK")))</x:f>
      </x:c>
    </x:row>
    <x:row r="110">
      <x:c r="A110" s="21"/>
      <x:c r="B110" s="21"/>
      <x:c r="C110" s="21"/>
      <x:c r="D110" s="21"/>
      <x:c r="E110" s="21"/>
      <x:c r="F110" s="21"/>
      <x:c r="G110" s="21"/>
      <x:c r="H110" s="21"/>
      <x:c r="I110" s="21"/>
      <x:c r="J110" s="21"/>
      <x:c r="K110" s="25" t="str">
        <x:f>IF(A110="","",IF(OR(EXACT(C110,"BUYER"),EXACT(C110,"MATERIAL JOB"),EXACT(C110,"BUYING STAGE"),EXACT(C110,"IMPLEMENTATION"),EXACT(C110,"SECURITY / PROCUREMENT"),EXACT(C110,"SWITCHING / EXIT"),EXACT(C110,"COMMERCIAL MODEL"),EXACT(C110,"EVIDENCE QUALITY")),"VALID","INVALID"))</x:f>
      </x:c>
      <x:c r="L110" s="25" t="str">
        <x:f>IF(A110="","",IF(OR(EXACT(H110,"YES"),EXACT(H110,"NO")),"VALID","INVALID"))</x:f>
      </x:c>
      <x:c r="M110" s="25" t="str">
        <x:f>IF(A110="","",IF(OR(EXACT(I110,"OPEN"),EXACT(I110,"RESOLVED"),EXACT(I110,"ACCEPTED UNCERTAINTY")),"VALID","INVALID"))</x:f>
      </x:c>
      <x:c r="N110" s="25" t="str">
        <x:f>IF(A110="","",IF(AND(E110&lt;&gt;"",G110&lt;&gt;"",E110&lt;&gt;G110),"VALID","INVALID - DISTINCT EVIDENCE REQUIRED"))</x:f>
      </x:c>
      <x:c r="O110" s="25" t="str">
        <x:f>IF(A110="","",IF(COUNTIFS(EVIDENCE_PACKET!$A$6:$A$205,E110,EVIDENCE_PACKET!$B$6:$B$205,B110,EVIDENCE_PACKET!$Q$6:$Q$205,"VALID")=1,"READY","INVALID - EVIDENCE A LINK"))</x:f>
      </x:c>
      <x:c r="P110" s="25" t="str">
        <x:f>IF(A110="","",IF(COUNTIFS(EVIDENCE_PACKET!$A$6:$A$205,G110,EVIDENCE_PACKET!$B$6:$B$205,B110,EVIDENCE_PACKET!$Q$6:$Q$205,"VALID")=1,"READY","INVALID - EVIDENCE B LINK"))</x:f>
      </x:c>
      <x:c r="Q110" s="25" t="str">
        <x:f>IF(A110="","",IF(AND(D110&lt;&gt;"",F110&lt;&gt;""),"VALID","INVALID - STATEMENT REQUIRED"))</x:f>
      </x:c>
      <x:c r="R110" s="25" t="str">
        <x:f>IF(A110="","",IF(COUNTIF($A$6:$A$205,A110)&gt;1,"INVALID - DUPLICATE ID",IF(AND(B110&lt;&gt;"",J110&lt;&gt;"",K110="VALID",L110="VALID",M110="VALID",N110="VALID",O110="READY",P110="READY",Q110="VALID"),"VALID","INVALID - CONTROL / LINK")))</x:f>
      </x:c>
    </x:row>
    <x:row r="111">
      <x:c r="A111" s="21"/>
      <x:c r="B111" s="21"/>
      <x:c r="C111" s="21"/>
      <x:c r="D111" s="21"/>
      <x:c r="E111" s="21"/>
      <x:c r="F111" s="21"/>
      <x:c r="G111" s="21"/>
      <x:c r="H111" s="21"/>
      <x:c r="I111" s="21"/>
      <x:c r="J111" s="21"/>
      <x:c r="K111" s="25" t="str">
        <x:f>IF(A111="","",IF(OR(EXACT(C111,"BUYER"),EXACT(C111,"MATERIAL JOB"),EXACT(C111,"BUYING STAGE"),EXACT(C111,"IMPLEMENTATION"),EXACT(C111,"SECURITY / PROCUREMENT"),EXACT(C111,"SWITCHING / EXIT"),EXACT(C111,"COMMERCIAL MODEL"),EXACT(C111,"EVIDENCE QUALITY")),"VALID","INVALID"))</x:f>
      </x:c>
      <x:c r="L111" s="25" t="str">
        <x:f>IF(A111="","",IF(OR(EXACT(H111,"YES"),EXACT(H111,"NO")),"VALID","INVALID"))</x:f>
      </x:c>
      <x:c r="M111" s="25" t="str">
        <x:f>IF(A111="","",IF(OR(EXACT(I111,"OPEN"),EXACT(I111,"RESOLVED"),EXACT(I111,"ACCEPTED UNCERTAINTY")),"VALID","INVALID"))</x:f>
      </x:c>
      <x:c r="N111" s="25" t="str">
        <x:f>IF(A111="","",IF(AND(E111&lt;&gt;"",G111&lt;&gt;"",E111&lt;&gt;G111),"VALID","INVALID - DISTINCT EVIDENCE REQUIRED"))</x:f>
      </x:c>
      <x:c r="O111" s="25" t="str">
        <x:f>IF(A111="","",IF(COUNTIFS(EVIDENCE_PACKET!$A$6:$A$205,E111,EVIDENCE_PACKET!$B$6:$B$205,B111,EVIDENCE_PACKET!$Q$6:$Q$205,"VALID")=1,"READY","INVALID - EVIDENCE A LINK"))</x:f>
      </x:c>
      <x:c r="P111" s="25" t="str">
        <x:f>IF(A111="","",IF(COUNTIFS(EVIDENCE_PACKET!$A$6:$A$205,G111,EVIDENCE_PACKET!$B$6:$B$205,B111,EVIDENCE_PACKET!$Q$6:$Q$205,"VALID")=1,"READY","INVALID - EVIDENCE B LINK"))</x:f>
      </x:c>
      <x:c r="Q111" s="25" t="str">
        <x:f>IF(A111="","",IF(AND(D111&lt;&gt;"",F111&lt;&gt;""),"VALID","INVALID - STATEMENT REQUIRED"))</x:f>
      </x:c>
      <x:c r="R111" s="25" t="str">
        <x:f>IF(A111="","",IF(COUNTIF($A$6:$A$205,A111)&gt;1,"INVALID - DUPLICATE ID",IF(AND(B111&lt;&gt;"",J111&lt;&gt;"",K111="VALID",L111="VALID",M111="VALID",N111="VALID",O111="READY",P111="READY",Q111="VALID"),"VALID","INVALID - CONTROL / LINK")))</x:f>
      </x:c>
    </x:row>
    <x:row r="112">
      <x:c r="A112" s="21"/>
      <x:c r="B112" s="21"/>
      <x:c r="C112" s="21"/>
      <x:c r="D112" s="21"/>
      <x:c r="E112" s="21"/>
      <x:c r="F112" s="21"/>
      <x:c r="G112" s="21"/>
      <x:c r="H112" s="21"/>
      <x:c r="I112" s="21"/>
      <x:c r="J112" s="21"/>
      <x:c r="K112" s="25" t="str">
        <x:f>IF(A112="","",IF(OR(EXACT(C112,"BUYER"),EXACT(C112,"MATERIAL JOB"),EXACT(C112,"BUYING STAGE"),EXACT(C112,"IMPLEMENTATION"),EXACT(C112,"SECURITY / PROCUREMENT"),EXACT(C112,"SWITCHING / EXIT"),EXACT(C112,"COMMERCIAL MODEL"),EXACT(C112,"EVIDENCE QUALITY")),"VALID","INVALID"))</x:f>
      </x:c>
      <x:c r="L112" s="25" t="str">
        <x:f>IF(A112="","",IF(OR(EXACT(H112,"YES"),EXACT(H112,"NO")),"VALID","INVALID"))</x:f>
      </x:c>
      <x:c r="M112" s="25" t="str">
        <x:f>IF(A112="","",IF(OR(EXACT(I112,"OPEN"),EXACT(I112,"RESOLVED"),EXACT(I112,"ACCEPTED UNCERTAINTY")),"VALID","INVALID"))</x:f>
      </x:c>
      <x:c r="N112" s="25" t="str">
        <x:f>IF(A112="","",IF(AND(E112&lt;&gt;"",G112&lt;&gt;"",E112&lt;&gt;G112),"VALID","INVALID - DISTINCT EVIDENCE REQUIRED"))</x:f>
      </x:c>
      <x:c r="O112" s="25" t="str">
        <x:f>IF(A112="","",IF(COUNTIFS(EVIDENCE_PACKET!$A$6:$A$205,E112,EVIDENCE_PACKET!$B$6:$B$205,B112,EVIDENCE_PACKET!$Q$6:$Q$205,"VALID")=1,"READY","INVALID - EVIDENCE A LINK"))</x:f>
      </x:c>
      <x:c r="P112" s="25" t="str">
        <x:f>IF(A112="","",IF(COUNTIFS(EVIDENCE_PACKET!$A$6:$A$205,G112,EVIDENCE_PACKET!$B$6:$B$205,B112,EVIDENCE_PACKET!$Q$6:$Q$205,"VALID")=1,"READY","INVALID - EVIDENCE B LINK"))</x:f>
      </x:c>
      <x:c r="Q112" s="25" t="str">
        <x:f>IF(A112="","",IF(AND(D112&lt;&gt;"",F112&lt;&gt;""),"VALID","INVALID - STATEMENT REQUIRED"))</x:f>
      </x:c>
      <x:c r="R112" s="25" t="str">
        <x:f>IF(A112="","",IF(COUNTIF($A$6:$A$205,A112)&gt;1,"INVALID - DUPLICATE ID",IF(AND(B112&lt;&gt;"",J112&lt;&gt;"",K112="VALID",L112="VALID",M112="VALID",N112="VALID",O112="READY",P112="READY",Q112="VALID"),"VALID","INVALID - CONTROL / LINK")))</x:f>
      </x:c>
    </x:row>
    <x:row r="113">
      <x:c r="A113" s="21"/>
      <x:c r="B113" s="21"/>
      <x:c r="C113" s="21"/>
      <x:c r="D113" s="21"/>
      <x:c r="E113" s="21"/>
      <x:c r="F113" s="21"/>
      <x:c r="G113" s="21"/>
      <x:c r="H113" s="21"/>
      <x:c r="I113" s="21"/>
      <x:c r="J113" s="21"/>
      <x:c r="K113" s="25" t="str">
        <x:f>IF(A113="","",IF(OR(EXACT(C113,"BUYER"),EXACT(C113,"MATERIAL JOB"),EXACT(C113,"BUYING STAGE"),EXACT(C113,"IMPLEMENTATION"),EXACT(C113,"SECURITY / PROCUREMENT"),EXACT(C113,"SWITCHING / EXIT"),EXACT(C113,"COMMERCIAL MODEL"),EXACT(C113,"EVIDENCE QUALITY")),"VALID","INVALID"))</x:f>
      </x:c>
      <x:c r="L113" s="25" t="str">
        <x:f>IF(A113="","",IF(OR(EXACT(H113,"YES"),EXACT(H113,"NO")),"VALID","INVALID"))</x:f>
      </x:c>
      <x:c r="M113" s="25" t="str">
        <x:f>IF(A113="","",IF(OR(EXACT(I113,"OPEN"),EXACT(I113,"RESOLVED"),EXACT(I113,"ACCEPTED UNCERTAINTY")),"VALID","INVALID"))</x:f>
      </x:c>
      <x:c r="N113" s="25" t="str">
        <x:f>IF(A113="","",IF(AND(E113&lt;&gt;"",G113&lt;&gt;"",E113&lt;&gt;G113),"VALID","INVALID - DISTINCT EVIDENCE REQUIRED"))</x:f>
      </x:c>
      <x:c r="O113" s="25" t="str">
        <x:f>IF(A113="","",IF(COUNTIFS(EVIDENCE_PACKET!$A$6:$A$205,E113,EVIDENCE_PACKET!$B$6:$B$205,B113,EVIDENCE_PACKET!$Q$6:$Q$205,"VALID")=1,"READY","INVALID - EVIDENCE A LINK"))</x:f>
      </x:c>
      <x:c r="P113" s="25" t="str">
        <x:f>IF(A113="","",IF(COUNTIFS(EVIDENCE_PACKET!$A$6:$A$205,G113,EVIDENCE_PACKET!$B$6:$B$205,B113,EVIDENCE_PACKET!$Q$6:$Q$205,"VALID")=1,"READY","INVALID - EVIDENCE B LINK"))</x:f>
      </x:c>
      <x:c r="Q113" s="25" t="str">
        <x:f>IF(A113="","",IF(AND(D113&lt;&gt;"",F113&lt;&gt;""),"VALID","INVALID - STATEMENT REQUIRED"))</x:f>
      </x:c>
      <x:c r="R113" s="25" t="str">
        <x:f>IF(A113="","",IF(COUNTIF($A$6:$A$205,A113)&gt;1,"INVALID - DUPLICATE ID",IF(AND(B113&lt;&gt;"",J113&lt;&gt;"",K113="VALID",L113="VALID",M113="VALID",N113="VALID",O113="READY",P113="READY",Q113="VALID"),"VALID","INVALID - CONTROL / LINK")))</x:f>
      </x:c>
    </x:row>
    <x:row r="114">
      <x:c r="A114" s="21"/>
      <x:c r="B114" s="21"/>
      <x:c r="C114" s="21"/>
      <x:c r="D114" s="21"/>
      <x:c r="E114" s="21"/>
      <x:c r="F114" s="21"/>
      <x:c r="G114" s="21"/>
      <x:c r="H114" s="21"/>
      <x:c r="I114" s="21"/>
      <x:c r="J114" s="21"/>
      <x:c r="K114" s="25" t="str">
        <x:f>IF(A114="","",IF(OR(EXACT(C114,"BUYER"),EXACT(C114,"MATERIAL JOB"),EXACT(C114,"BUYING STAGE"),EXACT(C114,"IMPLEMENTATION"),EXACT(C114,"SECURITY / PROCUREMENT"),EXACT(C114,"SWITCHING / EXIT"),EXACT(C114,"COMMERCIAL MODEL"),EXACT(C114,"EVIDENCE QUALITY")),"VALID","INVALID"))</x:f>
      </x:c>
      <x:c r="L114" s="25" t="str">
        <x:f>IF(A114="","",IF(OR(EXACT(H114,"YES"),EXACT(H114,"NO")),"VALID","INVALID"))</x:f>
      </x:c>
      <x:c r="M114" s="25" t="str">
        <x:f>IF(A114="","",IF(OR(EXACT(I114,"OPEN"),EXACT(I114,"RESOLVED"),EXACT(I114,"ACCEPTED UNCERTAINTY")),"VALID","INVALID"))</x:f>
      </x:c>
      <x:c r="N114" s="25" t="str">
        <x:f>IF(A114="","",IF(AND(E114&lt;&gt;"",G114&lt;&gt;"",E114&lt;&gt;G114),"VALID","INVALID - DISTINCT EVIDENCE REQUIRED"))</x:f>
      </x:c>
      <x:c r="O114" s="25" t="str">
        <x:f>IF(A114="","",IF(COUNTIFS(EVIDENCE_PACKET!$A$6:$A$205,E114,EVIDENCE_PACKET!$B$6:$B$205,B114,EVIDENCE_PACKET!$Q$6:$Q$205,"VALID")=1,"READY","INVALID - EVIDENCE A LINK"))</x:f>
      </x:c>
      <x:c r="P114" s="25" t="str">
        <x:f>IF(A114="","",IF(COUNTIFS(EVIDENCE_PACKET!$A$6:$A$205,G114,EVIDENCE_PACKET!$B$6:$B$205,B114,EVIDENCE_PACKET!$Q$6:$Q$205,"VALID")=1,"READY","INVALID - EVIDENCE B LINK"))</x:f>
      </x:c>
      <x:c r="Q114" s="25" t="str">
        <x:f>IF(A114="","",IF(AND(D114&lt;&gt;"",F114&lt;&gt;""),"VALID","INVALID - STATEMENT REQUIRED"))</x:f>
      </x:c>
      <x:c r="R114" s="25" t="str">
        <x:f>IF(A114="","",IF(COUNTIF($A$6:$A$205,A114)&gt;1,"INVALID - DUPLICATE ID",IF(AND(B114&lt;&gt;"",J114&lt;&gt;"",K114="VALID",L114="VALID",M114="VALID",N114="VALID",O114="READY",P114="READY",Q114="VALID"),"VALID","INVALID - CONTROL / LINK")))</x:f>
      </x:c>
    </x:row>
    <x:row r="115">
      <x:c r="A115" s="21"/>
      <x:c r="B115" s="21"/>
      <x:c r="C115" s="21"/>
      <x:c r="D115" s="21"/>
      <x:c r="E115" s="21"/>
      <x:c r="F115" s="21"/>
      <x:c r="G115" s="21"/>
      <x:c r="H115" s="21"/>
      <x:c r="I115" s="21"/>
      <x:c r="J115" s="21"/>
      <x:c r="K115" s="25" t="str">
        <x:f>IF(A115="","",IF(OR(EXACT(C115,"BUYER"),EXACT(C115,"MATERIAL JOB"),EXACT(C115,"BUYING STAGE"),EXACT(C115,"IMPLEMENTATION"),EXACT(C115,"SECURITY / PROCUREMENT"),EXACT(C115,"SWITCHING / EXIT"),EXACT(C115,"COMMERCIAL MODEL"),EXACT(C115,"EVIDENCE QUALITY")),"VALID","INVALID"))</x:f>
      </x:c>
      <x:c r="L115" s="25" t="str">
        <x:f>IF(A115="","",IF(OR(EXACT(H115,"YES"),EXACT(H115,"NO")),"VALID","INVALID"))</x:f>
      </x:c>
      <x:c r="M115" s="25" t="str">
        <x:f>IF(A115="","",IF(OR(EXACT(I115,"OPEN"),EXACT(I115,"RESOLVED"),EXACT(I115,"ACCEPTED UNCERTAINTY")),"VALID","INVALID"))</x:f>
      </x:c>
      <x:c r="N115" s="25" t="str">
        <x:f>IF(A115="","",IF(AND(E115&lt;&gt;"",G115&lt;&gt;"",E115&lt;&gt;G115),"VALID","INVALID - DISTINCT EVIDENCE REQUIRED"))</x:f>
      </x:c>
      <x:c r="O115" s="25" t="str">
        <x:f>IF(A115="","",IF(COUNTIFS(EVIDENCE_PACKET!$A$6:$A$205,E115,EVIDENCE_PACKET!$B$6:$B$205,B115,EVIDENCE_PACKET!$Q$6:$Q$205,"VALID")=1,"READY","INVALID - EVIDENCE A LINK"))</x:f>
      </x:c>
      <x:c r="P115" s="25" t="str">
        <x:f>IF(A115="","",IF(COUNTIFS(EVIDENCE_PACKET!$A$6:$A$205,G115,EVIDENCE_PACKET!$B$6:$B$205,B115,EVIDENCE_PACKET!$Q$6:$Q$205,"VALID")=1,"READY","INVALID - EVIDENCE B LINK"))</x:f>
      </x:c>
      <x:c r="Q115" s="25" t="str">
        <x:f>IF(A115="","",IF(AND(D115&lt;&gt;"",F115&lt;&gt;""),"VALID","INVALID - STATEMENT REQUIRED"))</x:f>
      </x:c>
      <x:c r="R115" s="25" t="str">
        <x:f>IF(A115="","",IF(COUNTIF($A$6:$A$205,A115)&gt;1,"INVALID - DUPLICATE ID",IF(AND(B115&lt;&gt;"",J115&lt;&gt;"",K115="VALID",L115="VALID",M115="VALID",N115="VALID",O115="READY",P115="READY",Q115="VALID"),"VALID","INVALID - CONTROL / LINK")))</x:f>
      </x:c>
    </x:row>
    <x:row r="116">
      <x:c r="A116" s="21"/>
      <x:c r="B116" s="21"/>
      <x:c r="C116" s="21"/>
      <x:c r="D116" s="21"/>
      <x:c r="E116" s="21"/>
      <x:c r="F116" s="21"/>
      <x:c r="G116" s="21"/>
      <x:c r="H116" s="21"/>
      <x:c r="I116" s="21"/>
      <x:c r="J116" s="21"/>
      <x:c r="K116" s="25" t="str">
        <x:f>IF(A116="","",IF(OR(EXACT(C116,"BUYER"),EXACT(C116,"MATERIAL JOB"),EXACT(C116,"BUYING STAGE"),EXACT(C116,"IMPLEMENTATION"),EXACT(C116,"SECURITY / PROCUREMENT"),EXACT(C116,"SWITCHING / EXIT"),EXACT(C116,"COMMERCIAL MODEL"),EXACT(C116,"EVIDENCE QUALITY")),"VALID","INVALID"))</x:f>
      </x:c>
      <x:c r="L116" s="25" t="str">
        <x:f>IF(A116="","",IF(OR(EXACT(H116,"YES"),EXACT(H116,"NO")),"VALID","INVALID"))</x:f>
      </x:c>
      <x:c r="M116" s="25" t="str">
        <x:f>IF(A116="","",IF(OR(EXACT(I116,"OPEN"),EXACT(I116,"RESOLVED"),EXACT(I116,"ACCEPTED UNCERTAINTY")),"VALID","INVALID"))</x:f>
      </x:c>
      <x:c r="N116" s="25" t="str">
        <x:f>IF(A116="","",IF(AND(E116&lt;&gt;"",G116&lt;&gt;"",E116&lt;&gt;G116),"VALID","INVALID - DISTINCT EVIDENCE REQUIRED"))</x:f>
      </x:c>
      <x:c r="O116" s="25" t="str">
        <x:f>IF(A116="","",IF(COUNTIFS(EVIDENCE_PACKET!$A$6:$A$205,E116,EVIDENCE_PACKET!$B$6:$B$205,B116,EVIDENCE_PACKET!$Q$6:$Q$205,"VALID")=1,"READY","INVALID - EVIDENCE A LINK"))</x:f>
      </x:c>
      <x:c r="P116" s="25" t="str">
        <x:f>IF(A116="","",IF(COUNTIFS(EVIDENCE_PACKET!$A$6:$A$205,G116,EVIDENCE_PACKET!$B$6:$B$205,B116,EVIDENCE_PACKET!$Q$6:$Q$205,"VALID")=1,"READY","INVALID - EVIDENCE B LINK"))</x:f>
      </x:c>
      <x:c r="Q116" s="25" t="str">
        <x:f>IF(A116="","",IF(AND(D116&lt;&gt;"",F116&lt;&gt;""),"VALID","INVALID - STATEMENT REQUIRED"))</x:f>
      </x:c>
      <x:c r="R116" s="25" t="str">
        <x:f>IF(A116="","",IF(COUNTIF($A$6:$A$205,A116)&gt;1,"INVALID - DUPLICATE ID",IF(AND(B116&lt;&gt;"",J116&lt;&gt;"",K116="VALID",L116="VALID",M116="VALID",N116="VALID",O116="READY",P116="READY",Q116="VALID"),"VALID","INVALID - CONTROL / LINK")))</x:f>
      </x:c>
    </x:row>
    <x:row r="117">
      <x:c r="A117" s="21"/>
      <x:c r="B117" s="21"/>
      <x:c r="C117" s="21"/>
      <x:c r="D117" s="21"/>
      <x:c r="E117" s="21"/>
      <x:c r="F117" s="21"/>
      <x:c r="G117" s="21"/>
      <x:c r="H117" s="21"/>
      <x:c r="I117" s="21"/>
      <x:c r="J117" s="21"/>
      <x:c r="K117" s="25" t="str">
        <x:f>IF(A117="","",IF(OR(EXACT(C117,"BUYER"),EXACT(C117,"MATERIAL JOB"),EXACT(C117,"BUYING STAGE"),EXACT(C117,"IMPLEMENTATION"),EXACT(C117,"SECURITY / PROCUREMENT"),EXACT(C117,"SWITCHING / EXIT"),EXACT(C117,"COMMERCIAL MODEL"),EXACT(C117,"EVIDENCE QUALITY")),"VALID","INVALID"))</x:f>
      </x:c>
      <x:c r="L117" s="25" t="str">
        <x:f>IF(A117="","",IF(OR(EXACT(H117,"YES"),EXACT(H117,"NO")),"VALID","INVALID"))</x:f>
      </x:c>
      <x:c r="M117" s="25" t="str">
        <x:f>IF(A117="","",IF(OR(EXACT(I117,"OPEN"),EXACT(I117,"RESOLVED"),EXACT(I117,"ACCEPTED UNCERTAINTY")),"VALID","INVALID"))</x:f>
      </x:c>
      <x:c r="N117" s="25" t="str">
        <x:f>IF(A117="","",IF(AND(E117&lt;&gt;"",G117&lt;&gt;"",E117&lt;&gt;G117),"VALID","INVALID - DISTINCT EVIDENCE REQUIRED"))</x:f>
      </x:c>
      <x:c r="O117" s="25" t="str">
        <x:f>IF(A117="","",IF(COUNTIFS(EVIDENCE_PACKET!$A$6:$A$205,E117,EVIDENCE_PACKET!$B$6:$B$205,B117,EVIDENCE_PACKET!$Q$6:$Q$205,"VALID")=1,"READY","INVALID - EVIDENCE A LINK"))</x:f>
      </x:c>
      <x:c r="P117" s="25" t="str">
        <x:f>IF(A117="","",IF(COUNTIFS(EVIDENCE_PACKET!$A$6:$A$205,G117,EVIDENCE_PACKET!$B$6:$B$205,B117,EVIDENCE_PACKET!$Q$6:$Q$205,"VALID")=1,"READY","INVALID - EVIDENCE B LINK"))</x:f>
      </x:c>
      <x:c r="Q117" s="25" t="str">
        <x:f>IF(A117="","",IF(AND(D117&lt;&gt;"",F117&lt;&gt;""),"VALID","INVALID - STATEMENT REQUIRED"))</x:f>
      </x:c>
      <x:c r="R117" s="25" t="str">
        <x:f>IF(A117="","",IF(COUNTIF($A$6:$A$205,A117)&gt;1,"INVALID - DUPLICATE ID",IF(AND(B117&lt;&gt;"",J117&lt;&gt;"",K117="VALID",L117="VALID",M117="VALID",N117="VALID",O117="READY",P117="READY",Q117="VALID"),"VALID","INVALID - CONTROL / LINK")))</x:f>
      </x:c>
    </x:row>
    <x:row r="118">
      <x:c r="A118" s="21"/>
      <x:c r="B118" s="21"/>
      <x:c r="C118" s="21"/>
      <x:c r="D118" s="21"/>
      <x:c r="E118" s="21"/>
      <x:c r="F118" s="21"/>
      <x:c r="G118" s="21"/>
      <x:c r="H118" s="21"/>
      <x:c r="I118" s="21"/>
      <x:c r="J118" s="21"/>
      <x:c r="K118" s="25" t="str">
        <x:f>IF(A118="","",IF(OR(EXACT(C118,"BUYER"),EXACT(C118,"MATERIAL JOB"),EXACT(C118,"BUYING STAGE"),EXACT(C118,"IMPLEMENTATION"),EXACT(C118,"SECURITY / PROCUREMENT"),EXACT(C118,"SWITCHING / EXIT"),EXACT(C118,"COMMERCIAL MODEL"),EXACT(C118,"EVIDENCE QUALITY")),"VALID","INVALID"))</x:f>
      </x:c>
      <x:c r="L118" s="25" t="str">
        <x:f>IF(A118="","",IF(OR(EXACT(H118,"YES"),EXACT(H118,"NO")),"VALID","INVALID"))</x:f>
      </x:c>
      <x:c r="M118" s="25" t="str">
        <x:f>IF(A118="","",IF(OR(EXACT(I118,"OPEN"),EXACT(I118,"RESOLVED"),EXACT(I118,"ACCEPTED UNCERTAINTY")),"VALID","INVALID"))</x:f>
      </x:c>
      <x:c r="N118" s="25" t="str">
        <x:f>IF(A118="","",IF(AND(E118&lt;&gt;"",G118&lt;&gt;"",E118&lt;&gt;G118),"VALID","INVALID - DISTINCT EVIDENCE REQUIRED"))</x:f>
      </x:c>
      <x:c r="O118" s="25" t="str">
        <x:f>IF(A118="","",IF(COUNTIFS(EVIDENCE_PACKET!$A$6:$A$205,E118,EVIDENCE_PACKET!$B$6:$B$205,B118,EVIDENCE_PACKET!$Q$6:$Q$205,"VALID")=1,"READY","INVALID - EVIDENCE A LINK"))</x:f>
      </x:c>
      <x:c r="P118" s="25" t="str">
        <x:f>IF(A118="","",IF(COUNTIFS(EVIDENCE_PACKET!$A$6:$A$205,G118,EVIDENCE_PACKET!$B$6:$B$205,B118,EVIDENCE_PACKET!$Q$6:$Q$205,"VALID")=1,"READY","INVALID - EVIDENCE B LINK"))</x:f>
      </x:c>
      <x:c r="Q118" s="25" t="str">
        <x:f>IF(A118="","",IF(AND(D118&lt;&gt;"",F118&lt;&gt;""),"VALID","INVALID - STATEMENT REQUIRED"))</x:f>
      </x:c>
      <x:c r="R118" s="25" t="str">
        <x:f>IF(A118="","",IF(COUNTIF($A$6:$A$205,A118)&gt;1,"INVALID - DUPLICATE ID",IF(AND(B118&lt;&gt;"",J118&lt;&gt;"",K118="VALID",L118="VALID",M118="VALID",N118="VALID",O118="READY",P118="READY",Q118="VALID"),"VALID","INVALID - CONTROL / LINK")))</x:f>
      </x:c>
    </x:row>
    <x:row r="119">
      <x:c r="A119" s="21"/>
      <x:c r="B119" s="21"/>
      <x:c r="C119" s="21"/>
      <x:c r="D119" s="21"/>
      <x:c r="E119" s="21"/>
      <x:c r="F119" s="21"/>
      <x:c r="G119" s="21"/>
      <x:c r="H119" s="21"/>
      <x:c r="I119" s="21"/>
      <x:c r="J119" s="21"/>
      <x:c r="K119" s="25" t="str">
        <x:f>IF(A119="","",IF(OR(EXACT(C119,"BUYER"),EXACT(C119,"MATERIAL JOB"),EXACT(C119,"BUYING STAGE"),EXACT(C119,"IMPLEMENTATION"),EXACT(C119,"SECURITY / PROCUREMENT"),EXACT(C119,"SWITCHING / EXIT"),EXACT(C119,"COMMERCIAL MODEL"),EXACT(C119,"EVIDENCE QUALITY")),"VALID","INVALID"))</x:f>
      </x:c>
      <x:c r="L119" s="25" t="str">
        <x:f>IF(A119="","",IF(OR(EXACT(H119,"YES"),EXACT(H119,"NO")),"VALID","INVALID"))</x:f>
      </x:c>
      <x:c r="M119" s="25" t="str">
        <x:f>IF(A119="","",IF(OR(EXACT(I119,"OPEN"),EXACT(I119,"RESOLVED"),EXACT(I119,"ACCEPTED UNCERTAINTY")),"VALID","INVALID"))</x:f>
      </x:c>
      <x:c r="N119" s="25" t="str">
        <x:f>IF(A119="","",IF(AND(E119&lt;&gt;"",G119&lt;&gt;"",E119&lt;&gt;G119),"VALID","INVALID - DISTINCT EVIDENCE REQUIRED"))</x:f>
      </x:c>
      <x:c r="O119" s="25" t="str">
        <x:f>IF(A119="","",IF(COUNTIFS(EVIDENCE_PACKET!$A$6:$A$205,E119,EVIDENCE_PACKET!$B$6:$B$205,B119,EVIDENCE_PACKET!$Q$6:$Q$205,"VALID")=1,"READY","INVALID - EVIDENCE A LINK"))</x:f>
      </x:c>
      <x:c r="P119" s="25" t="str">
        <x:f>IF(A119="","",IF(COUNTIFS(EVIDENCE_PACKET!$A$6:$A$205,G119,EVIDENCE_PACKET!$B$6:$B$205,B119,EVIDENCE_PACKET!$Q$6:$Q$205,"VALID")=1,"READY","INVALID - EVIDENCE B LINK"))</x:f>
      </x:c>
      <x:c r="Q119" s="25" t="str">
        <x:f>IF(A119="","",IF(AND(D119&lt;&gt;"",F119&lt;&gt;""),"VALID","INVALID - STATEMENT REQUIRED"))</x:f>
      </x:c>
      <x:c r="R119" s="25" t="str">
        <x:f>IF(A119="","",IF(COUNTIF($A$6:$A$205,A119)&gt;1,"INVALID - DUPLICATE ID",IF(AND(B119&lt;&gt;"",J119&lt;&gt;"",K119="VALID",L119="VALID",M119="VALID",N119="VALID",O119="READY",P119="READY",Q119="VALID"),"VALID","INVALID - CONTROL / LINK")))</x:f>
      </x:c>
    </x:row>
    <x:row r="120">
      <x:c r="A120" s="21"/>
      <x:c r="B120" s="21"/>
      <x:c r="C120" s="21"/>
      <x:c r="D120" s="21"/>
      <x:c r="E120" s="21"/>
      <x:c r="F120" s="21"/>
      <x:c r="G120" s="21"/>
      <x:c r="H120" s="21"/>
      <x:c r="I120" s="21"/>
      <x:c r="J120" s="21"/>
      <x:c r="K120" s="25" t="str">
        <x:f>IF(A120="","",IF(OR(EXACT(C120,"BUYER"),EXACT(C120,"MATERIAL JOB"),EXACT(C120,"BUYING STAGE"),EXACT(C120,"IMPLEMENTATION"),EXACT(C120,"SECURITY / PROCUREMENT"),EXACT(C120,"SWITCHING / EXIT"),EXACT(C120,"COMMERCIAL MODEL"),EXACT(C120,"EVIDENCE QUALITY")),"VALID","INVALID"))</x:f>
      </x:c>
      <x:c r="L120" s="25" t="str">
        <x:f>IF(A120="","",IF(OR(EXACT(H120,"YES"),EXACT(H120,"NO")),"VALID","INVALID"))</x:f>
      </x:c>
      <x:c r="M120" s="25" t="str">
        <x:f>IF(A120="","",IF(OR(EXACT(I120,"OPEN"),EXACT(I120,"RESOLVED"),EXACT(I120,"ACCEPTED UNCERTAINTY")),"VALID","INVALID"))</x:f>
      </x:c>
      <x:c r="N120" s="25" t="str">
        <x:f>IF(A120="","",IF(AND(E120&lt;&gt;"",G120&lt;&gt;"",E120&lt;&gt;G120),"VALID","INVALID - DISTINCT EVIDENCE REQUIRED"))</x:f>
      </x:c>
      <x:c r="O120" s="25" t="str">
        <x:f>IF(A120="","",IF(COUNTIFS(EVIDENCE_PACKET!$A$6:$A$205,E120,EVIDENCE_PACKET!$B$6:$B$205,B120,EVIDENCE_PACKET!$Q$6:$Q$205,"VALID")=1,"READY","INVALID - EVIDENCE A LINK"))</x:f>
      </x:c>
      <x:c r="P120" s="25" t="str">
        <x:f>IF(A120="","",IF(COUNTIFS(EVIDENCE_PACKET!$A$6:$A$205,G120,EVIDENCE_PACKET!$B$6:$B$205,B120,EVIDENCE_PACKET!$Q$6:$Q$205,"VALID")=1,"READY","INVALID - EVIDENCE B LINK"))</x:f>
      </x:c>
      <x:c r="Q120" s="25" t="str">
        <x:f>IF(A120="","",IF(AND(D120&lt;&gt;"",F120&lt;&gt;""),"VALID","INVALID - STATEMENT REQUIRED"))</x:f>
      </x:c>
      <x:c r="R120" s="25" t="str">
        <x:f>IF(A120="","",IF(COUNTIF($A$6:$A$205,A120)&gt;1,"INVALID - DUPLICATE ID",IF(AND(B120&lt;&gt;"",J120&lt;&gt;"",K120="VALID",L120="VALID",M120="VALID",N120="VALID",O120="READY",P120="READY",Q120="VALID"),"VALID","INVALID - CONTROL / LINK")))</x:f>
      </x:c>
    </x:row>
    <x:row r="121">
      <x:c r="A121" s="21"/>
      <x:c r="B121" s="21"/>
      <x:c r="C121" s="21"/>
      <x:c r="D121" s="21"/>
      <x:c r="E121" s="21"/>
      <x:c r="F121" s="21"/>
      <x:c r="G121" s="21"/>
      <x:c r="H121" s="21"/>
      <x:c r="I121" s="21"/>
      <x:c r="J121" s="21"/>
      <x:c r="K121" s="25" t="str">
        <x:f>IF(A121="","",IF(OR(EXACT(C121,"BUYER"),EXACT(C121,"MATERIAL JOB"),EXACT(C121,"BUYING STAGE"),EXACT(C121,"IMPLEMENTATION"),EXACT(C121,"SECURITY / PROCUREMENT"),EXACT(C121,"SWITCHING / EXIT"),EXACT(C121,"COMMERCIAL MODEL"),EXACT(C121,"EVIDENCE QUALITY")),"VALID","INVALID"))</x:f>
      </x:c>
      <x:c r="L121" s="25" t="str">
        <x:f>IF(A121="","",IF(OR(EXACT(H121,"YES"),EXACT(H121,"NO")),"VALID","INVALID"))</x:f>
      </x:c>
      <x:c r="M121" s="25" t="str">
        <x:f>IF(A121="","",IF(OR(EXACT(I121,"OPEN"),EXACT(I121,"RESOLVED"),EXACT(I121,"ACCEPTED UNCERTAINTY")),"VALID","INVALID"))</x:f>
      </x:c>
      <x:c r="N121" s="25" t="str">
        <x:f>IF(A121="","",IF(AND(E121&lt;&gt;"",G121&lt;&gt;"",E121&lt;&gt;G121),"VALID","INVALID - DISTINCT EVIDENCE REQUIRED"))</x:f>
      </x:c>
      <x:c r="O121" s="25" t="str">
        <x:f>IF(A121="","",IF(COUNTIFS(EVIDENCE_PACKET!$A$6:$A$205,E121,EVIDENCE_PACKET!$B$6:$B$205,B121,EVIDENCE_PACKET!$Q$6:$Q$205,"VALID")=1,"READY","INVALID - EVIDENCE A LINK"))</x:f>
      </x:c>
      <x:c r="P121" s="25" t="str">
        <x:f>IF(A121="","",IF(COUNTIFS(EVIDENCE_PACKET!$A$6:$A$205,G121,EVIDENCE_PACKET!$B$6:$B$205,B121,EVIDENCE_PACKET!$Q$6:$Q$205,"VALID")=1,"READY","INVALID - EVIDENCE B LINK"))</x:f>
      </x:c>
      <x:c r="Q121" s="25" t="str">
        <x:f>IF(A121="","",IF(AND(D121&lt;&gt;"",F121&lt;&gt;""),"VALID","INVALID - STATEMENT REQUIRED"))</x:f>
      </x:c>
      <x:c r="R121" s="25" t="str">
        <x:f>IF(A121="","",IF(COUNTIF($A$6:$A$205,A121)&gt;1,"INVALID - DUPLICATE ID",IF(AND(B121&lt;&gt;"",J121&lt;&gt;"",K121="VALID",L121="VALID",M121="VALID",N121="VALID",O121="READY",P121="READY",Q121="VALID"),"VALID","INVALID - CONTROL / LINK")))</x:f>
      </x:c>
    </x:row>
    <x:row r="122">
      <x:c r="A122" s="21"/>
      <x:c r="B122" s="21"/>
      <x:c r="C122" s="21"/>
      <x:c r="D122" s="21"/>
      <x:c r="E122" s="21"/>
      <x:c r="F122" s="21"/>
      <x:c r="G122" s="21"/>
      <x:c r="H122" s="21"/>
      <x:c r="I122" s="21"/>
      <x:c r="J122" s="21"/>
      <x:c r="K122" s="25" t="str">
        <x:f>IF(A122="","",IF(OR(EXACT(C122,"BUYER"),EXACT(C122,"MATERIAL JOB"),EXACT(C122,"BUYING STAGE"),EXACT(C122,"IMPLEMENTATION"),EXACT(C122,"SECURITY / PROCUREMENT"),EXACT(C122,"SWITCHING / EXIT"),EXACT(C122,"COMMERCIAL MODEL"),EXACT(C122,"EVIDENCE QUALITY")),"VALID","INVALID"))</x:f>
      </x:c>
      <x:c r="L122" s="25" t="str">
        <x:f>IF(A122="","",IF(OR(EXACT(H122,"YES"),EXACT(H122,"NO")),"VALID","INVALID"))</x:f>
      </x:c>
      <x:c r="M122" s="25" t="str">
        <x:f>IF(A122="","",IF(OR(EXACT(I122,"OPEN"),EXACT(I122,"RESOLVED"),EXACT(I122,"ACCEPTED UNCERTAINTY")),"VALID","INVALID"))</x:f>
      </x:c>
      <x:c r="N122" s="25" t="str">
        <x:f>IF(A122="","",IF(AND(E122&lt;&gt;"",G122&lt;&gt;"",E122&lt;&gt;G122),"VALID","INVALID - DISTINCT EVIDENCE REQUIRED"))</x:f>
      </x:c>
      <x:c r="O122" s="25" t="str">
        <x:f>IF(A122="","",IF(COUNTIFS(EVIDENCE_PACKET!$A$6:$A$205,E122,EVIDENCE_PACKET!$B$6:$B$205,B122,EVIDENCE_PACKET!$Q$6:$Q$205,"VALID")=1,"READY","INVALID - EVIDENCE A LINK"))</x:f>
      </x:c>
      <x:c r="P122" s="25" t="str">
        <x:f>IF(A122="","",IF(COUNTIFS(EVIDENCE_PACKET!$A$6:$A$205,G122,EVIDENCE_PACKET!$B$6:$B$205,B122,EVIDENCE_PACKET!$Q$6:$Q$205,"VALID")=1,"READY","INVALID - EVIDENCE B LINK"))</x:f>
      </x:c>
      <x:c r="Q122" s="25" t="str">
        <x:f>IF(A122="","",IF(AND(D122&lt;&gt;"",F122&lt;&gt;""),"VALID","INVALID - STATEMENT REQUIRED"))</x:f>
      </x:c>
      <x:c r="R122" s="25" t="str">
        <x:f>IF(A122="","",IF(COUNTIF($A$6:$A$205,A122)&gt;1,"INVALID - DUPLICATE ID",IF(AND(B122&lt;&gt;"",J122&lt;&gt;"",K122="VALID",L122="VALID",M122="VALID",N122="VALID",O122="READY",P122="READY",Q122="VALID"),"VALID","INVALID - CONTROL / LINK")))</x:f>
      </x:c>
    </x:row>
    <x:row r="123">
      <x:c r="A123" s="21"/>
      <x:c r="B123" s="21"/>
      <x:c r="C123" s="21"/>
      <x:c r="D123" s="21"/>
      <x:c r="E123" s="21"/>
      <x:c r="F123" s="21"/>
      <x:c r="G123" s="21"/>
      <x:c r="H123" s="21"/>
      <x:c r="I123" s="21"/>
      <x:c r="J123" s="21"/>
      <x:c r="K123" s="25" t="str">
        <x:f>IF(A123="","",IF(OR(EXACT(C123,"BUYER"),EXACT(C123,"MATERIAL JOB"),EXACT(C123,"BUYING STAGE"),EXACT(C123,"IMPLEMENTATION"),EXACT(C123,"SECURITY / PROCUREMENT"),EXACT(C123,"SWITCHING / EXIT"),EXACT(C123,"COMMERCIAL MODEL"),EXACT(C123,"EVIDENCE QUALITY")),"VALID","INVALID"))</x:f>
      </x:c>
      <x:c r="L123" s="25" t="str">
        <x:f>IF(A123="","",IF(OR(EXACT(H123,"YES"),EXACT(H123,"NO")),"VALID","INVALID"))</x:f>
      </x:c>
      <x:c r="M123" s="25" t="str">
        <x:f>IF(A123="","",IF(OR(EXACT(I123,"OPEN"),EXACT(I123,"RESOLVED"),EXACT(I123,"ACCEPTED UNCERTAINTY")),"VALID","INVALID"))</x:f>
      </x:c>
      <x:c r="N123" s="25" t="str">
        <x:f>IF(A123="","",IF(AND(E123&lt;&gt;"",G123&lt;&gt;"",E123&lt;&gt;G123),"VALID","INVALID - DISTINCT EVIDENCE REQUIRED"))</x:f>
      </x:c>
      <x:c r="O123" s="25" t="str">
        <x:f>IF(A123="","",IF(COUNTIFS(EVIDENCE_PACKET!$A$6:$A$205,E123,EVIDENCE_PACKET!$B$6:$B$205,B123,EVIDENCE_PACKET!$Q$6:$Q$205,"VALID")=1,"READY","INVALID - EVIDENCE A LINK"))</x:f>
      </x:c>
      <x:c r="P123" s="25" t="str">
        <x:f>IF(A123="","",IF(COUNTIFS(EVIDENCE_PACKET!$A$6:$A$205,G123,EVIDENCE_PACKET!$B$6:$B$205,B123,EVIDENCE_PACKET!$Q$6:$Q$205,"VALID")=1,"READY","INVALID - EVIDENCE B LINK"))</x:f>
      </x:c>
      <x:c r="Q123" s="25" t="str">
        <x:f>IF(A123="","",IF(AND(D123&lt;&gt;"",F123&lt;&gt;""),"VALID","INVALID - STATEMENT REQUIRED"))</x:f>
      </x:c>
      <x:c r="R123" s="25" t="str">
        <x:f>IF(A123="","",IF(COUNTIF($A$6:$A$205,A123)&gt;1,"INVALID - DUPLICATE ID",IF(AND(B123&lt;&gt;"",J123&lt;&gt;"",K123="VALID",L123="VALID",M123="VALID",N123="VALID",O123="READY",P123="READY",Q123="VALID"),"VALID","INVALID - CONTROL / LINK")))</x:f>
      </x:c>
    </x:row>
    <x:row r="124">
      <x:c r="A124" s="21"/>
      <x:c r="B124" s="21"/>
      <x:c r="C124" s="21"/>
      <x:c r="D124" s="21"/>
      <x:c r="E124" s="21"/>
      <x:c r="F124" s="21"/>
      <x:c r="G124" s="21"/>
      <x:c r="H124" s="21"/>
      <x:c r="I124" s="21"/>
      <x:c r="J124" s="21"/>
      <x:c r="K124" s="25" t="str">
        <x:f>IF(A124="","",IF(OR(EXACT(C124,"BUYER"),EXACT(C124,"MATERIAL JOB"),EXACT(C124,"BUYING STAGE"),EXACT(C124,"IMPLEMENTATION"),EXACT(C124,"SECURITY / PROCUREMENT"),EXACT(C124,"SWITCHING / EXIT"),EXACT(C124,"COMMERCIAL MODEL"),EXACT(C124,"EVIDENCE QUALITY")),"VALID","INVALID"))</x:f>
      </x:c>
      <x:c r="L124" s="25" t="str">
        <x:f>IF(A124="","",IF(OR(EXACT(H124,"YES"),EXACT(H124,"NO")),"VALID","INVALID"))</x:f>
      </x:c>
      <x:c r="M124" s="25" t="str">
        <x:f>IF(A124="","",IF(OR(EXACT(I124,"OPEN"),EXACT(I124,"RESOLVED"),EXACT(I124,"ACCEPTED UNCERTAINTY")),"VALID","INVALID"))</x:f>
      </x:c>
      <x:c r="N124" s="25" t="str">
        <x:f>IF(A124="","",IF(AND(E124&lt;&gt;"",G124&lt;&gt;"",E124&lt;&gt;G124),"VALID","INVALID - DISTINCT EVIDENCE REQUIRED"))</x:f>
      </x:c>
      <x:c r="O124" s="25" t="str">
        <x:f>IF(A124="","",IF(COUNTIFS(EVIDENCE_PACKET!$A$6:$A$205,E124,EVIDENCE_PACKET!$B$6:$B$205,B124,EVIDENCE_PACKET!$Q$6:$Q$205,"VALID")=1,"READY","INVALID - EVIDENCE A LINK"))</x:f>
      </x:c>
      <x:c r="P124" s="25" t="str">
        <x:f>IF(A124="","",IF(COUNTIFS(EVIDENCE_PACKET!$A$6:$A$205,G124,EVIDENCE_PACKET!$B$6:$B$205,B124,EVIDENCE_PACKET!$Q$6:$Q$205,"VALID")=1,"READY","INVALID - EVIDENCE B LINK"))</x:f>
      </x:c>
      <x:c r="Q124" s="25" t="str">
        <x:f>IF(A124="","",IF(AND(D124&lt;&gt;"",F124&lt;&gt;""),"VALID","INVALID - STATEMENT REQUIRED"))</x:f>
      </x:c>
      <x:c r="R124" s="25" t="str">
        <x:f>IF(A124="","",IF(COUNTIF($A$6:$A$205,A124)&gt;1,"INVALID - DUPLICATE ID",IF(AND(B124&lt;&gt;"",J124&lt;&gt;"",K124="VALID",L124="VALID",M124="VALID",N124="VALID",O124="READY",P124="READY",Q124="VALID"),"VALID","INVALID - CONTROL / LINK")))</x:f>
      </x:c>
    </x:row>
    <x:row r="125">
      <x:c r="A125" s="21"/>
      <x:c r="B125" s="21"/>
      <x:c r="C125" s="21"/>
      <x:c r="D125" s="21"/>
      <x:c r="E125" s="21"/>
      <x:c r="F125" s="21"/>
      <x:c r="G125" s="21"/>
      <x:c r="H125" s="21"/>
      <x:c r="I125" s="21"/>
      <x:c r="J125" s="21"/>
      <x:c r="K125" s="25" t="str">
        <x:f>IF(A125="","",IF(OR(EXACT(C125,"BUYER"),EXACT(C125,"MATERIAL JOB"),EXACT(C125,"BUYING STAGE"),EXACT(C125,"IMPLEMENTATION"),EXACT(C125,"SECURITY / PROCUREMENT"),EXACT(C125,"SWITCHING / EXIT"),EXACT(C125,"COMMERCIAL MODEL"),EXACT(C125,"EVIDENCE QUALITY")),"VALID","INVALID"))</x:f>
      </x:c>
      <x:c r="L125" s="25" t="str">
        <x:f>IF(A125="","",IF(OR(EXACT(H125,"YES"),EXACT(H125,"NO")),"VALID","INVALID"))</x:f>
      </x:c>
      <x:c r="M125" s="25" t="str">
        <x:f>IF(A125="","",IF(OR(EXACT(I125,"OPEN"),EXACT(I125,"RESOLVED"),EXACT(I125,"ACCEPTED UNCERTAINTY")),"VALID","INVALID"))</x:f>
      </x:c>
      <x:c r="N125" s="25" t="str">
        <x:f>IF(A125="","",IF(AND(E125&lt;&gt;"",G125&lt;&gt;"",E125&lt;&gt;G125),"VALID","INVALID - DISTINCT EVIDENCE REQUIRED"))</x:f>
      </x:c>
      <x:c r="O125" s="25" t="str">
        <x:f>IF(A125="","",IF(COUNTIFS(EVIDENCE_PACKET!$A$6:$A$205,E125,EVIDENCE_PACKET!$B$6:$B$205,B125,EVIDENCE_PACKET!$Q$6:$Q$205,"VALID")=1,"READY","INVALID - EVIDENCE A LINK"))</x:f>
      </x:c>
      <x:c r="P125" s="25" t="str">
        <x:f>IF(A125="","",IF(COUNTIFS(EVIDENCE_PACKET!$A$6:$A$205,G125,EVIDENCE_PACKET!$B$6:$B$205,B125,EVIDENCE_PACKET!$Q$6:$Q$205,"VALID")=1,"READY","INVALID - EVIDENCE B LINK"))</x:f>
      </x:c>
      <x:c r="Q125" s="25" t="str">
        <x:f>IF(A125="","",IF(AND(D125&lt;&gt;"",F125&lt;&gt;""),"VALID","INVALID - STATEMENT REQUIRED"))</x:f>
      </x:c>
      <x:c r="R125" s="25" t="str">
        <x:f>IF(A125="","",IF(COUNTIF($A$6:$A$205,A125)&gt;1,"INVALID - DUPLICATE ID",IF(AND(B125&lt;&gt;"",J125&lt;&gt;"",K125="VALID",L125="VALID",M125="VALID",N125="VALID",O125="READY",P125="READY",Q125="VALID"),"VALID","INVALID - CONTROL / LINK")))</x:f>
      </x:c>
    </x:row>
    <x:row r="126">
      <x:c r="A126" s="21"/>
      <x:c r="B126" s="21"/>
      <x:c r="C126" s="21"/>
      <x:c r="D126" s="21"/>
      <x:c r="E126" s="21"/>
      <x:c r="F126" s="21"/>
      <x:c r="G126" s="21"/>
      <x:c r="H126" s="21"/>
      <x:c r="I126" s="21"/>
      <x:c r="J126" s="21"/>
      <x:c r="K126" s="25" t="str">
        <x:f>IF(A126="","",IF(OR(EXACT(C126,"BUYER"),EXACT(C126,"MATERIAL JOB"),EXACT(C126,"BUYING STAGE"),EXACT(C126,"IMPLEMENTATION"),EXACT(C126,"SECURITY / PROCUREMENT"),EXACT(C126,"SWITCHING / EXIT"),EXACT(C126,"COMMERCIAL MODEL"),EXACT(C126,"EVIDENCE QUALITY")),"VALID","INVALID"))</x:f>
      </x:c>
      <x:c r="L126" s="25" t="str">
        <x:f>IF(A126="","",IF(OR(EXACT(H126,"YES"),EXACT(H126,"NO")),"VALID","INVALID"))</x:f>
      </x:c>
      <x:c r="M126" s="25" t="str">
        <x:f>IF(A126="","",IF(OR(EXACT(I126,"OPEN"),EXACT(I126,"RESOLVED"),EXACT(I126,"ACCEPTED UNCERTAINTY")),"VALID","INVALID"))</x:f>
      </x:c>
      <x:c r="N126" s="25" t="str">
        <x:f>IF(A126="","",IF(AND(E126&lt;&gt;"",G126&lt;&gt;"",E126&lt;&gt;G126),"VALID","INVALID - DISTINCT EVIDENCE REQUIRED"))</x:f>
      </x:c>
      <x:c r="O126" s="25" t="str">
        <x:f>IF(A126="","",IF(COUNTIFS(EVIDENCE_PACKET!$A$6:$A$205,E126,EVIDENCE_PACKET!$B$6:$B$205,B126,EVIDENCE_PACKET!$Q$6:$Q$205,"VALID")=1,"READY","INVALID - EVIDENCE A LINK"))</x:f>
      </x:c>
      <x:c r="P126" s="25" t="str">
        <x:f>IF(A126="","",IF(COUNTIFS(EVIDENCE_PACKET!$A$6:$A$205,G126,EVIDENCE_PACKET!$B$6:$B$205,B126,EVIDENCE_PACKET!$Q$6:$Q$205,"VALID")=1,"READY","INVALID - EVIDENCE B LINK"))</x:f>
      </x:c>
      <x:c r="Q126" s="25" t="str">
        <x:f>IF(A126="","",IF(AND(D126&lt;&gt;"",F126&lt;&gt;""),"VALID","INVALID - STATEMENT REQUIRED"))</x:f>
      </x:c>
      <x:c r="R126" s="25" t="str">
        <x:f>IF(A126="","",IF(COUNTIF($A$6:$A$205,A126)&gt;1,"INVALID - DUPLICATE ID",IF(AND(B126&lt;&gt;"",J126&lt;&gt;"",K126="VALID",L126="VALID",M126="VALID",N126="VALID",O126="READY",P126="READY",Q126="VALID"),"VALID","INVALID - CONTROL / LINK")))</x:f>
      </x:c>
    </x:row>
    <x:row r="127">
      <x:c r="A127" s="21"/>
      <x:c r="B127" s="21"/>
      <x:c r="C127" s="21"/>
      <x:c r="D127" s="21"/>
      <x:c r="E127" s="21"/>
      <x:c r="F127" s="21"/>
      <x:c r="G127" s="21"/>
      <x:c r="H127" s="21"/>
      <x:c r="I127" s="21"/>
      <x:c r="J127" s="21"/>
      <x:c r="K127" s="25" t="str">
        <x:f>IF(A127="","",IF(OR(EXACT(C127,"BUYER"),EXACT(C127,"MATERIAL JOB"),EXACT(C127,"BUYING STAGE"),EXACT(C127,"IMPLEMENTATION"),EXACT(C127,"SECURITY / PROCUREMENT"),EXACT(C127,"SWITCHING / EXIT"),EXACT(C127,"COMMERCIAL MODEL"),EXACT(C127,"EVIDENCE QUALITY")),"VALID","INVALID"))</x:f>
      </x:c>
      <x:c r="L127" s="25" t="str">
        <x:f>IF(A127="","",IF(OR(EXACT(H127,"YES"),EXACT(H127,"NO")),"VALID","INVALID"))</x:f>
      </x:c>
      <x:c r="M127" s="25" t="str">
        <x:f>IF(A127="","",IF(OR(EXACT(I127,"OPEN"),EXACT(I127,"RESOLVED"),EXACT(I127,"ACCEPTED UNCERTAINTY")),"VALID","INVALID"))</x:f>
      </x:c>
      <x:c r="N127" s="25" t="str">
        <x:f>IF(A127="","",IF(AND(E127&lt;&gt;"",G127&lt;&gt;"",E127&lt;&gt;G127),"VALID","INVALID - DISTINCT EVIDENCE REQUIRED"))</x:f>
      </x:c>
      <x:c r="O127" s="25" t="str">
        <x:f>IF(A127="","",IF(COUNTIFS(EVIDENCE_PACKET!$A$6:$A$205,E127,EVIDENCE_PACKET!$B$6:$B$205,B127,EVIDENCE_PACKET!$Q$6:$Q$205,"VALID")=1,"READY","INVALID - EVIDENCE A LINK"))</x:f>
      </x:c>
      <x:c r="P127" s="25" t="str">
        <x:f>IF(A127="","",IF(COUNTIFS(EVIDENCE_PACKET!$A$6:$A$205,G127,EVIDENCE_PACKET!$B$6:$B$205,B127,EVIDENCE_PACKET!$Q$6:$Q$205,"VALID")=1,"READY","INVALID - EVIDENCE B LINK"))</x:f>
      </x:c>
      <x:c r="Q127" s="25" t="str">
        <x:f>IF(A127="","",IF(AND(D127&lt;&gt;"",F127&lt;&gt;""),"VALID","INVALID - STATEMENT REQUIRED"))</x:f>
      </x:c>
      <x:c r="R127" s="25" t="str">
        <x:f>IF(A127="","",IF(COUNTIF($A$6:$A$205,A127)&gt;1,"INVALID - DUPLICATE ID",IF(AND(B127&lt;&gt;"",J127&lt;&gt;"",K127="VALID",L127="VALID",M127="VALID",N127="VALID",O127="READY",P127="READY",Q127="VALID"),"VALID","INVALID - CONTROL / LINK")))</x:f>
      </x:c>
    </x:row>
    <x:row r="128">
      <x:c r="A128" s="21"/>
      <x:c r="B128" s="21"/>
      <x:c r="C128" s="21"/>
      <x:c r="D128" s="21"/>
      <x:c r="E128" s="21"/>
      <x:c r="F128" s="21"/>
      <x:c r="G128" s="21"/>
      <x:c r="H128" s="21"/>
      <x:c r="I128" s="21"/>
      <x:c r="J128" s="21"/>
      <x:c r="K128" s="25" t="str">
        <x:f>IF(A128="","",IF(OR(EXACT(C128,"BUYER"),EXACT(C128,"MATERIAL JOB"),EXACT(C128,"BUYING STAGE"),EXACT(C128,"IMPLEMENTATION"),EXACT(C128,"SECURITY / PROCUREMENT"),EXACT(C128,"SWITCHING / EXIT"),EXACT(C128,"COMMERCIAL MODEL"),EXACT(C128,"EVIDENCE QUALITY")),"VALID","INVALID"))</x:f>
      </x:c>
      <x:c r="L128" s="25" t="str">
        <x:f>IF(A128="","",IF(OR(EXACT(H128,"YES"),EXACT(H128,"NO")),"VALID","INVALID"))</x:f>
      </x:c>
      <x:c r="M128" s="25" t="str">
        <x:f>IF(A128="","",IF(OR(EXACT(I128,"OPEN"),EXACT(I128,"RESOLVED"),EXACT(I128,"ACCEPTED UNCERTAINTY")),"VALID","INVALID"))</x:f>
      </x:c>
      <x:c r="N128" s="25" t="str">
        <x:f>IF(A128="","",IF(AND(E128&lt;&gt;"",G128&lt;&gt;"",E128&lt;&gt;G128),"VALID","INVALID - DISTINCT EVIDENCE REQUIRED"))</x:f>
      </x:c>
      <x:c r="O128" s="25" t="str">
        <x:f>IF(A128="","",IF(COUNTIFS(EVIDENCE_PACKET!$A$6:$A$205,E128,EVIDENCE_PACKET!$B$6:$B$205,B128,EVIDENCE_PACKET!$Q$6:$Q$205,"VALID")=1,"READY","INVALID - EVIDENCE A LINK"))</x:f>
      </x:c>
      <x:c r="P128" s="25" t="str">
        <x:f>IF(A128="","",IF(COUNTIFS(EVIDENCE_PACKET!$A$6:$A$205,G128,EVIDENCE_PACKET!$B$6:$B$205,B128,EVIDENCE_PACKET!$Q$6:$Q$205,"VALID")=1,"READY","INVALID - EVIDENCE B LINK"))</x:f>
      </x:c>
      <x:c r="Q128" s="25" t="str">
        <x:f>IF(A128="","",IF(AND(D128&lt;&gt;"",F128&lt;&gt;""),"VALID","INVALID - STATEMENT REQUIRED"))</x:f>
      </x:c>
      <x:c r="R128" s="25" t="str">
        <x:f>IF(A128="","",IF(COUNTIF($A$6:$A$205,A128)&gt;1,"INVALID - DUPLICATE ID",IF(AND(B128&lt;&gt;"",J128&lt;&gt;"",K128="VALID",L128="VALID",M128="VALID",N128="VALID",O128="READY",P128="READY",Q128="VALID"),"VALID","INVALID - CONTROL / LINK")))</x:f>
      </x:c>
    </x:row>
    <x:row r="129">
      <x:c r="A129" s="21"/>
      <x:c r="B129" s="21"/>
      <x:c r="C129" s="21"/>
      <x:c r="D129" s="21"/>
      <x:c r="E129" s="21"/>
      <x:c r="F129" s="21"/>
      <x:c r="G129" s="21"/>
      <x:c r="H129" s="21"/>
      <x:c r="I129" s="21"/>
      <x:c r="J129" s="21"/>
      <x:c r="K129" s="25" t="str">
        <x:f>IF(A129="","",IF(OR(EXACT(C129,"BUYER"),EXACT(C129,"MATERIAL JOB"),EXACT(C129,"BUYING STAGE"),EXACT(C129,"IMPLEMENTATION"),EXACT(C129,"SECURITY / PROCUREMENT"),EXACT(C129,"SWITCHING / EXIT"),EXACT(C129,"COMMERCIAL MODEL"),EXACT(C129,"EVIDENCE QUALITY")),"VALID","INVALID"))</x:f>
      </x:c>
      <x:c r="L129" s="25" t="str">
        <x:f>IF(A129="","",IF(OR(EXACT(H129,"YES"),EXACT(H129,"NO")),"VALID","INVALID"))</x:f>
      </x:c>
      <x:c r="M129" s="25" t="str">
        <x:f>IF(A129="","",IF(OR(EXACT(I129,"OPEN"),EXACT(I129,"RESOLVED"),EXACT(I129,"ACCEPTED UNCERTAINTY")),"VALID","INVALID"))</x:f>
      </x:c>
      <x:c r="N129" s="25" t="str">
        <x:f>IF(A129="","",IF(AND(E129&lt;&gt;"",G129&lt;&gt;"",E129&lt;&gt;G129),"VALID","INVALID - DISTINCT EVIDENCE REQUIRED"))</x:f>
      </x:c>
      <x:c r="O129" s="25" t="str">
        <x:f>IF(A129="","",IF(COUNTIFS(EVIDENCE_PACKET!$A$6:$A$205,E129,EVIDENCE_PACKET!$B$6:$B$205,B129,EVIDENCE_PACKET!$Q$6:$Q$205,"VALID")=1,"READY","INVALID - EVIDENCE A LINK"))</x:f>
      </x:c>
      <x:c r="P129" s="25" t="str">
        <x:f>IF(A129="","",IF(COUNTIFS(EVIDENCE_PACKET!$A$6:$A$205,G129,EVIDENCE_PACKET!$B$6:$B$205,B129,EVIDENCE_PACKET!$Q$6:$Q$205,"VALID")=1,"READY","INVALID - EVIDENCE B LINK"))</x:f>
      </x:c>
      <x:c r="Q129" s="25" t="str">
        <x:f>IF(A129="","",IF(AND(D129&lt;&gt;"",F129&lt;&gt;""),"VALID","INVALID - STATEMENT REQUIRED"))</x:f>
      </x:c>
      <x:c r="R129" s="25" t="str">
        <x:f>IF(A129="","",IF(COUNTIF($A$6:$A$205,A129)&gt;1,"INVALID - DUPLICATE ID",IF(AND(B129&lt;&gt;"",J129&lt;&gt;"",K129="VALID",L129="VALID",M129="VALID",N129="VALID",O129="READY",P129="READY",Q129="VALID"),"VALID","INVALID - CONTROL / LINK")))</x:f>
      </x:c>
    </x:row>
    <x:row r="130">
      <x:c r="A130" s="21"/>
      <x:c r="B130" s="21"/>
      <x:c r="C130" s="21"/>
      <x:c r="D130" s="21"/>
      <x:c r="E130" s="21"/>
      <x:c r="F130" s="21"/>
      <x:c r="G130" s="21"/>
      <x:c r="H130" s="21"/>
      <x:c r="I130" s="21"/>
      <x:c r="J130" s="21"/>
      <x:c r="K130" s="25" t="str">
        <x:f>IF(A130="","",IF(OR(EXACT(C130,"BUYER"),EXACT(C130,"MATERIAL JOB"),EXACT(C130,"BUYING STAGE"),EXACT(C130,"IMPLEMENTATION"),EXACT(C130,"SECURITY / PROCUREMENT"),EXACT(C130,"SWITCHING / EXIT"),EXACT(C130,"COMMERCIAL MODEL"),EXACT(C130,"EVIDENCE QUALITY")),"VALID","INVALID"))</x:f>
      </x:c>
      <x:c r="L130" s="25" t="str">
        <x:f>IF(A130="","",IF(OR(EXACT(H130,"YES"),EXACT(H130,"NO")),"VALID","INVALID"))</x:f>
      </x:c>
      <x:c r="M130" s="25" t="str">
        <x:f>IF(A130="","",IF(OR(EXACT(I130,"OPEN"),EXACT(I130,"RESOLVED"),EXACT(I130,"ACCEPTED UNCERTAINTY")),"VALID","INVALID"))</x:f>
      </x:c>
      <x:c r="N130" s="25" t="str">
        <x:f>IF(A130="","",IF(AND(E130&lt;&gt;"",G130&lt;&gt;"",E130&lt;&gt;G130),"VALID","INVALID - DISTINCT EVIDENCE REQUIRED"))</x:f>
      </x:c>
      <x:c r="O130" s="25" t="str">
        <x:f>IF(A130="","",IF(COUNTIFS(EVIDENCE_PACKET!$A$6:$A$205,E130,EVIDENCE_PACKET!$B$6:$B$205,B130,EVIDENCE_PACKET!$Q$6:$Q$205,"VALID")=1,"READY","INVALID - EVIDENCE A LINK"))</x:f>
      </x:c>
      <x:c r="P130" s="25" t="str">
        <x:f>IF(A130="","",IF(COUNTIFS(EVIDENCE_PACKET!$A$6:$A$205,G130,EVIDENCE_PACKET!$B$6:$B$205,B130,EVIDENCE_PACKET!$Q$6:$Q$205,"VALID")=1,"READY","INVALID - EVIDENCE B LINK"))</x:f>
      </x:c>
      <x:c r="Q130" s="25" t="str">
        <x:f>IF(A130="","",IF(AND(D130&lt;&gt;"",F130&lt;&gt;""),"VALID","INVALID - STATEMENT REQUIRED"))</x:f>
      </x:c>
      <x:c r="R130" s="25" t="str">
        <x:f>IF(A130="","",IF(COUNTIF($A$6:$A$205,A130)&gt;1,"INVALID - DUPLICATE ID",IF(AND(B130&lt;&gt;"",J130&lt;&gt;"",K130="VALID",L130="VALID",M130="VALID",N130="VALID",O130="READY",P130="READY",Q130="VALID"),"VALID","INVALID - CONTROL / LINK")))</x:f>
      </x:c>
    </x:row>
    <x:row r="131">
      <x:c r="A131" s="21"/>
      <x:c r="B131" s="21"/>
      <x:c r="C131" s="21"/>
      <x:c r="D131" s="21"/>
      <x:c r="E131" s="21"/>
      <x:c r="F131" s="21"/>
      <x:c r="G131" s="21"/>
      <x:c r="H131" s="21"/>
      <x:c r="I131" s="21"/>
      <x:c r="J131" s="21"/>
      <x:c r="K131" s="25" t="str">
        <x:f>IF(A131="","",IF(OR(EXACT(C131,"BUYER"),EXACT(C131,"MATERIAL JOB"),EXACT(C131,"BUYING STAGE"),EXACT(C131,"IMPLEMENTATION"),EXACT(C131,"SECURITY / PROCUREMENT"),EXACT(C131,"SWITCHING / EXIT"),EXACT(C131,"COMMERCIAL MODEL"),EXACT(C131,"EVIDENCE QUALITY")),"VALID","INVALID"))</x:f>
      </x:c>
      <x:c r="L131" s="25" t="str">
        <x:f>IF(A131="","",IF(OR(EXACT(H131,"YES"),EXACT(H131,"NO")),"VALID","INVALID"))</x:f>
      </x:c>
      <x:c r="M131" s="25" t="str">
        <x:f>IF(A131="","",IF(OR(EXACT(I131,"OPEN"),EXACT(I131,"RESOLVED"),EXACT(I131,"ACCEPTED UNCERTAINTY")),"VALID","INVALID"))</x:f>
      </x:c>
      <x:c r="N131" s="25" t="str">
        <x:f>IF(A131="","",IF(AND(E131&lt;&gt;"",G131&lt;&gt;"",E131&lt;&gt;G131),"VALID","INVALID - DISTINCT EVIDENCE REQUIRED"))</x:f>
      </x:c>
      <x:c r="O131" s="25" t="str">
        <x:f>IF(A131="","",IF(COUNTIFS(EVIDENCE_PACKET!$A$6:$A$205,E131,EVIDENCE_PACKET!$B$6:$B$205,B131,EVIDENCE_PACKET!$Q$6:$Q$205,"VALID")=1,"READY","INVALID - EVIDENCE A LINK"))</x:f>
      </x:c>
      <x:c r="P131" s="25" t="str">
        <x:f>IF(A131="","",IF(COUNTIFS(EVIDENCE_PACKET!$A$6:$A$205,G131,EVIDENCE_PACKET!$B$6:$B$205,B131,EVIDENCE_PACKET!$Q$6:$Q$205,"VALID")=1,"READY","INVALID - EVIDENCE B LINK"))</x:f>
      </x:c>
      <x:c r="Q131" s="25" t="str">
        <x:f>IF(A131="","",IF(AND(D131&lt;&gt;"",F131&lt;&gt;""),"VALID","INVALID - STATEMENT REQUIRED"))</x:f>
      </x:c>
      <x:c r="R131" s="25" t="str">
        <x:f>IF(A131="","",IF(COUNTIF($A$6:$A$205,A131)&gt;1,"INVALID - DUPLICATE ID",IF(AND(B131&lt;&gt;"",J131&lt;&gt;"",K131="VALID",L131="VALID",M131="VALID",N131="VALID",O131="READY",P131="READY",Q131="VALID"),"VALID","INVALID - CONTROL / LINK")))</x:f>
      </x:c>
    </x:row>
    <x:row r="132">
      <x:c r="A132" s="21"/>
      <x:c r="B132" s="21"/>
      <x:c r="C132" s="21"/>
      <x:c r="D132" s="21"/>
      <x:c r="E132" s="21"/>
      <x:c r="F132" s="21"/>
      <x:c r="G132" s="21"/>
      <x:c r="H132" s="21"/>
      <x:c r="I132" s="21"/>
      <x:c r="J132" s="21"/>
      <x:c r="K132" s="25" t="str">
        <x:f>IF(A132="","",IF(OR(EXACT(C132,"BUYER"),EXACT(C132,"MATERIAL JOB"),EXACT(C132,"BUYING STAGE"),EXACT(C132,"IMPLEMENTATION"),EXACT(C132,"SECURITY / PROCUREMENT"),EXACT(C132,"SWITCHING / EXIT"),EXACT(C132,"COMMERCIAL MODEL"),EXACT(C132,"EVIDENCE QUALITY")),"VALID","INVALID"))</x:f>
      </x:c>
      <x:c r="L132" s="25" t="str">
        <x:f>IF(A132="","",IF(OR(EXACT(H132,"YES"),EXACT(H132,"NO")),"VALID","INVALID"))</x:f>
      </x:c>
      <x:c r="M132" s="25" t="str">
        <x:f>IF(A132="","",IF(OR(EXACT(I132,"OPEN"),EXACT(I132,"RESOLVED"),EXACT(I132,"ACCEPTED UNCERTAINTY")),"VALID","INVALID"))</x:f>
      </x:c>
      <x:c r="N132" s="25" t="str">
        <x:f>IF(A132="","",IF(AND(E132&lt;&gt;"",G132&lt;&gt;"",E132&lt;&gt;G132),"VALID","INVALID - DISTINCT EVIDENCE REQUIRED"))</x:f>
      </x:c>
      <x:c r="O132" s="25" t="str">
        <x:f>IF(A132="","",IF(COUNTIFS(EVIDENCE_PACKET!$A$6:$A$205,E132,EVIDENCE_PACKET!$B$6:$B$205,B132,EVIDENCE_PACKET!$Q$6:$Q$205,"VALID")=1,"READY","INVALID - EVIDENCE A LINK"))</x:f>
      </x:c>
      <x:c r="P132" s="25" t="str">
        <x:f>IF(A132="","",IF(COUNTIFS(EVIDENCE_PACKET!$A$6:$A$205,G132,EVIDENCE_PACKET!$B$6:$B$205,B132,EVIDENCE_PACKET!$Q$6:$Q$205,"VALID")=1,"READY","INVALID - EVIDENCE B LINK"))</x:f>
      </x:c>
      <x:c r="Q132" s="25" t="str">
        <x:f>IF(A132="","",IF(AND(D132&lt;&gt;"",F132&lt;&gt;""),"VALID","INVALID - STATEMENT REQUIRED"))</x:f>
      </x:c>
      <x:c r="R132" s="25" t="str">
        <x:f>IF(A132="","",IF(COUNTIF($A$6:$A$205,A132)&gt;1,"INVALID - DUPLICATE ID",IF(AND(B132&lt;&gt;"",J132&lt;&gt;"",K132="VALID",L132="VALID",M132="VALID",N132="VALID",O132="READY",P132="READY",Q132="VALID"),"VALID","INVALID - CONTROL / LINK")))</x:f>
      </x:c>
    </x:row>
    <x:row r="133">
      <x:c r="A133" s="21"/>
      <x:c r="B133" s="21"/>
      <x:c r="C133" s="21"/>
      <x:c r="D133" s="21"/>
      <x:c r="E133" s="21"/>
      <x:c r="F133" s="21"/>
      <x:c r="G133" s="21"/>
      <x:c r="H133" s="21"/>
      <x:c r="I133" s="21"/>
      <x:c r="J133" s="21"/>
      <x:c r="K133" s="25" t="str">
        <x:f>IF(A133="","",IF(OR(EXACT(C133,"BUYER"),EXACT(C133,"MATERIAL JOB"),EXACT(C133,"BUYING STAGE"),EXACT(C133,"IMPLEMENTATION"),EXACT(C133,"SECURITY / PROCUREMENT"),EXACT(C133,"SWITCHING / EXIT"),EXACT(C133,"COMMERCIAL MODEL"),EXACT(C133,"EVIDENCE QUALITY")),"VALID","INVALID"))</x:f>
      </x:c>
      <x:c r="L133" s="25" t="str">
        <x:f>IF(A133="","",IF(OR(EXACT(H133,"YES"),EXACT(H133,"NO")),"VALID","INVALID"))</x:f>
      </x:c>
      <x:c r="M133" s="25" t="str">
        <x:f>IF(A133="","",IF(OR(EXACT(I133,"OPEN"),EXACT(I133,"RESOLVED"),EXACT(I133,"ACCEPTED UNCERTAINTY")),"VALID","INVALID"))</x:f>
      </x:c>
      <x:c r="N133" s="25" t="str">
        <x:f>IF(A133="","",IF(AND(E133&lt;&gt;"",G133&lt;&gt;"",E133&lt;&gt;G133),"VALID","INVALID - DISTINCT EVIDENCE REQUIRED"))</x:f>
      </x:c>
      <x:c r="O133" s="25" t="str">
        <x:f>IF(A133="","",IF(COUNTIFS(EVIDENCE_PACKET!$A$6:$A$205,E133,EVIDENCE_PACKET!$B$6:$B$205,B133,EVIDENCE_PACKET!$Q$6:$Q$205,"VALID")=1,"READY","INVALID - EVIDENCE A LINK"))</x:f>
      </x:c>
      <x:c r="P133" s="25" t="str">
        <x:f>IF(A133="","",IF(COUNTIFS(EVIDENCE_PACKET!$A$6:$A$205,G133,EVIDENCE_PACKET!$B$6:$B$205,B133,EVIDENCE_PACKET!$Q$6:$Q$205,"VALID")=1,"READY","INVALID - EVIDENCE B LINK"))</x:f>
      </x:c>
      <x:c r="Q133" s="25" t="str">
        <x:f>IF(A133="","",IF(AND(D133&lt;&gt;"",F133&lt;&gt;""),"VALID","INVALID - STATEMENT REQUIRED"))</x:f>
      </x:c>
      <x:c r="R133" s="25" t="str">
        <x:f>IF(A133="","",IF(COUNTIF($A$6:$A$205,A133)&gt;1,"INVALID - DUPLICATE ID",IF(AND(B133&lt;&gt;"",J133&lt;&gt;"",K133="VALID",L133="VALID",M133="VALID",N133="VALID",O133="READY",P133="READY",Q133="VALID"),"VALID","INVALID - CONTROL / LINK")))</x:f>
      </x:c>
    </x:row>
    <x:row r="134">
      <x:c r="A134" s="21"/>
      <x:c r="B134" s="21"/>
      <x:c r="C134" s="21"/>
      <x:c r="D134" s="21"/>
      <x:c r="E134" s="21"/>
      <x:c r="F134" s="21"/>
      <x:c r="G134" s="21"/>
      <x:c r="H134" s="21"/>
      <x:c r="I134" s="21"/>
      <x:c r="J134" s="21"/>
      <x:c r="K134" s="25" t="str">
        <x:f>IF(A134="","",IF(OR(EXACT(C134,"BUYER"),EXACT(C134,"MATERIAL JOB"),EXACT(C134,"BUYING STAGE"),EXACT(C134,"IMPLEMENTATION"),EXACT(C134,"SECURITY / PROCUREMENT"),EXACT(C134,"SWITCHING / EXIT"),EXACT(C134,"COMMERCIAL MODEL"),EXACT(C134,"EVIDENCE QUALITY")),"VALID","INVALID"))</x:f>
      </x:c>
      <x:c r="L134" s="25" t="str">
        <x:f>IF(A134="","",IF(OR(EXACT(H134,"YES"),EXACT(H134,"NO")),"VALID","INVALID"))</x:f>
      </x:c>
      <x:c r="M134" s="25" t="str">
        <x:f>IF(A134="","",IF(OR(EXACT(I134,"OPEN"),EXACT(I134,"RESOLVED"),EXACT(I134,"ACCEPTED UNCERTAINTY")),"VALID","INVALID"))</x:f>
      </x:c>
      <x:c r="N134" s="25" t="str">
        <x:f>IF(A134="","",IF(AND(E134&lt;&gt;"",G134&lt;&gt;"",E134&lt;&gt;G134),"VALID","INVALID - DISTINCT EVIDENCE REQUIRED"))</x:f>
      </x:c>
      <x:c r="O134" s="25" t="str">
        <x:f>IF(A134="","",IF(COUNTIFS(EVIDENCE_PACKET!$A$6:$A$205,E134,EVIDENCE_PACKET!$B$6:$B$205,B134,EVIDENCE_PACKET!$Q$6:$Q$205,"VALID")=1,"READY","INVALID - EVIDENCE A LINK"))</x:f>
      </x:c>
      <x:c r="P134" s="25" t="str">
        <x:f>IF(A134="","",IF(COUNTIFS(EVIDENCE_PACKET!$A$6:$A$205,G134,EVIDENCE_PACKET!$B$6:$B$205,B134,EVIDENCE_PACKET!$Q$6:$Q$205,"VALID")=1,"READY","INVALID - EVIDENCE B LINK"))</x:f>
      </x:c>
      <x:c r="Q134" s="25" t="str">
        <x:f>IF(A134="","",IF(AND(D134&lt;&gt;"",F134&lt;&gt;""),"VALID","INVALID - STATEMENT REQUIRED"))</x:f>
      </x:c>
      <x:c r="R134" s="25" t="str">
        <x:f>IF(A134="","",IF(COUNTIF($A$6:$A$205,A134)&gt;1,"INVALID - DUPLICATE ID",IF(AND(B134&lt;&gt;"",J134&lt;&gt;"",K134="VALID",L134="VALID",M134="VALID",N134="VALID",O134="READY",P134="READY",Q134="VALID"),"VALID","INVALID - CONTROL / LINK")))</x:f>
      </x:c>
    </x:row>
    <x:row r="135">
      <x:c r="A135" s="21"/>
      <x:c r="B135" s="21"/>
      <x:c r="C135" s="21"/>
      <x:c r="D135" s="21"/>
      <x:c r="E135" s="21"/>
      <x:c r="F135" s="21"/>
      <x:c r="G135" s="21"/>
      <x:c r="H135" s="21"/>
      <x:c r="I135" s="21"/>
      <x:c r="J135" s="21"/>
      <x:c r="K135" s="25" t="str">
        <x:f>IF(A135="","",IF(OR(EXACT(C135,"BUYER"),EXACT(C135,"MATERIAL JOB"),EXACT(C135,"BUYING STAGE"),EXACT(C135,"IMPLEMENTATION"),EXACT(C135,"SECURITY / PROCUREMENT"),EXACT(C135,"SWITCHING / EXIT"),EXACT(C135,"COMMERCIAL MODEL"),EXACT(C135,"EVIDENCE QUALITY")),"VALID","INVALID"))</x:f>
      </x:c>
      <x:c r="L135" s="25" t="str">
        <x:f>IF(A135="","",IF(OR(EXACT(H135,"YES"),EXACT(H135,"NO")),"VALID","INVALID"))</x:f>
      </x:c>
      <x:c r="M135" s="25" t="str">
        <x:f>IF(A135="","",IF(OR(EXACT(I135,"OPEN"),EXACT(I135,"RESOLVED"),EXACT(I135,"ACCEPTED UNCERTAINTY")),"VALID","INVALID"))</x:f>
      </x:c>
      <x:c r="N135" s="25" t="str">
        <x:f>IF(A135="","",IF(AND(E135&lt;&gt;"",G135&lt;&gt;"",E135&lt;&gt;G135),"VALID","INVALID - DISTINCT EVIDENCE REQUIRED"))</x:f>
      </x:c>
      <x:c r="O135" s="25" t="str">
        <x:f>IF(A135="","",IF(COUNTIFS(EVIDENCE_PACKET!$A$6:$A$205,E135,EVIDENCE_PACKET!$B$6:$B$205,B135,EVIDENCE_PACKET!$Q$6:$Q$205,"VALID")=1,"READY","INVALID - EVIDENCE A LINK"))</x:f>
      </x:c>
      <x:c r="P135" s="25" t="str">
        <x:f>IF(A135="","",IF(COUNTIFS(EVIDENCE_PACKET!$A$6:$A$205,G135,EVIDENCE_PACKET!$B$6:$B$205,B135,EVIDENCE_PACKET!$Q$6:$Q$205,"VALID")=1,"READY","INVALID - EVIDENCE B LINK"))</x:f>
      </x:c>
      <x:c r="Q135" s="25" t="str">
        <x:f>IF(A135="","",IF(AND(D135&lt;&gt;"",F135&lt;&gt;""),"VALID","INVALID - STATEMENT REQUIRED"))</x:f>
      </x:c>
      <x:c r="R135" s="25" t="str">
        <x:f>IF(A135="","",IF(COUNTIF($A$6:$A$205,A135)&gt;1,"INVALID - DUPLICATE ID",IF(AND(B135&lt;&gt;"",J135&lt;&gt;"",K135="VALID",L135="VALID",M135="VALID",N135="VALID",O135="READY",P135="READY",Q135="VALID"),"VALID","INVALID - CONTROL / LINK")))</x:f>
      </x:c>
    </x:row>
    <x:row r="136">
      <x:c r="A136" s="21"/>
      <x:c r="B136" s="21"/>
      <x:c r="C136" s="21"/>
      <x:c r="D136" s="21"/>
      <x:c r="E136" s="21"/>
      <x:c r="F136" s="21"/>
      <x:c r="G136" s="21"/>
      <x:c r="H136" s="21"/>
      <x:c r="I136" s="21"/>
      <x:c r="J136" s="21"/>
      <x:c r="K136" s="25" t="str">
        <x:f>IF(A136="","",IF(OR(EXACT(C136,"BUYER"),EXACT(C136,"MATERIAL JOB"),EXACT(C136,"BUYING STAGE"),EXACT(C136,"IMPLEMENTATION"),EXACT(C136,"SECURITY / PROCUREMENT"),EXACT(C136,"SWITCHING / EXIT"),EXACT(C136,"COMMERCIAL MODEL"),EXACT(C136,"EVIDENCE QUALITY")),"VALID","INVALID"))</x:f>
      </x:c>
      <x:c r="L136" s="25" t="str">
        <x:f>IF(A136="","",IF(OR(EXACT(H136,"YES"),EXACT(H136,"NO")),"VALID","INVALID"))</x:f>
      </x:c>
      <x:c r="M136" s="25" t="str">
        <x:f>IF(A136="","",IF(OR(EXACT(I136,"OPEN"),EXACT(I136,"RESOLVED"),EXACT(I136,"ACCEPTED UNCERTAINTY")),"VALID","INVALID"))</x:f>
      </x:c>
      <x:c r="N136" s="25" t="str">
        <x:f>IF(A136="","",IF(AND(E136&lt;&gt;"",G136&lt;&gt;"",E136&lt;&gt;G136),"VALID","INVALID - DISTINCT EVIDENCE REQUIRED"))</x:f>
      </x:c>
      <x:c r="O136" s="25" t="str">
        <x:f>IF(A136="","",IF(COUNTIFS(EVIDENCE_PACKET!$A$6:$A$205,E136,EVIDENCE_PACKET!$B$6:$B$205,B136,EVIDENCE_PACKET!$Q$6:$Q$205,"VALID")=1,"READY","INVALID - EVIDENCE A LINK"))</x:f>
      </x:c>
      <x:c r="P136" s="25" t="str">
        <x:f>IF(A136="","",IF(COUNTIFS(EVIDENCE_PACKET!$A$6:$A$205,G136,EVIDENCE_PACKET!$B$6:$B$205,B136,EVIDENCE_PACKET!$Q$6:$Q$205,"VALID")=1,"READY","INVALID - EVIDENCE B LINK"))</x:f>
      </x:c>
      <x:c r="Q136" s="25" t="str">
        <x:f>IF(A136="","",IF(AND(D136&lt;&gt;"",F136&lt;&gt;""),"VALID","INVALID - STATEMENT REQUIRED"))</x:f>
      </x:c>
      <x:c r="R136" s="25" t="str">
        <x:f>IF(A136="","",IF(COUNTIF($A$6:$A$205,A136)&gt;1,"INVALID - DUPLICATE ID",IF(AND(B136&lt;&gt;"",J136&lt;&gt;"",K136="VALID",L136="VALID",M136="VALID",N136="VALID",O136="READY",P136="READY",Q136="VALID"),"VALID","INVALID - CONTROL / LINK")))</x:f>
      </x:c>
    </x:row>
    <x:row r="137">
      <x:c r="A137" s="21"/>
      <x:c r="B137" s="21"/>
      <x:c r="C137" s="21"/>
      <x:c r="D137" s="21"/>
      <x:c r="E137" s="21"/>
      <x:c r="F137" s="21"/>
      <x:c r="G137" s="21"/>
      <x:c r="H137" s="21"/>
      <x:c r="I137" s="21"/>
      <x:c r="J137" s="21"/>
      <x:c r="K137" s="25" t="str">
        <x:f>IF(A137="","",IF(OR(EXACT(C137,"BUYER"),EXACT(C137,"MATERIAL JOB"),EXACT(C137,"BUYING STAGE"),EXACT(C137,"IMPLEMENTATION"),EXACT(C137,"SECURITY / PROCUREMENT"),EXACT(C137,"SWITCHING / EXIT"),EXACT(C137,"COMMERCIAL MODEL"),EXACT(C137,"EVIDENCE QUALITY")),"VALID","INVALID"))</x:f>
      </x:c>
      <x:c r="L137" s="25" t="str">
        <x:f>IF(A137="","",IF(OR(EXACT(H137,"YES"),EXACT(H137,"NO")),"VALID","INVALID"))</x:f>
      </x:c>
      <x:c r="M137" s="25" t="str">
        <x:f>IF(A137="","",IF(OR(EXACT(I137,"OPEN"),EXACT(I137,"RESOLVED"),EXACT(I137,"ACCEPTED UNCERTAINTY")),"VALID","INVALID"))</x:f>
      </x:c>
      <x:c r="N137" s="25" t="str">
        <x:f>IF(A137="","",IF(AND(E137&lt;&gt;"",G137&lt;&gt;"",E137&lt;&gt;G137),"VALID","INVALID - DISTINCT EVIDENCE REQUIRED"))</x:f>
      </x:c>
      <x:c r="O137" s="25" t="str">
        <x:f>IF(A137="","",IF(COUNTIFS(EVIDENCE_PACKET!$A$6:$A$205,E137,EVIDENCE_PACKET!$B$6:$B$205,B137,EVIDENCE_PACKET!$Q$6:$Q$205,"VALID")=1,"READY","INVALID - EVIDENCE A LINK"))</x:f>
      </x:c>
      <x:c r="P137" s="25" t="str">
        <x:f>IF(A137="","",IF(COUNTIFS(EVIDENCE_PACKET!$A$6:$A$205,G137,EVIDENCE_PACKET!$B$6:$B$205,B137,EVIDENCE_PACKET!$Q$6:$Q$205,"VALID")=1,"READY","INVALID - EVIDENCE B LINK"))</x:f>
      </x:c>
      <x:c r="Q137" s="25" t="str">
        <x:f>IF(A137="","",IF(AND(D137&lt;&gt;"",F137&lt;&gt;""),"VALID","INVALID - STATEMENT REQUIRED"))</x:f>
      </x:c>
      <x:c r="R137" s="25" t="str">
        <x:f>IF(A137="","",IF(COUNTIF($A$6:$A$205,A137)&gt;1,"INVALID - DUPLICATE ID",IF(AND(B137&lt;&gt;"",J137&lt;&gt;"",K137="VALID",L137="VALID",M137="VALID",N137="VALID",O137="READY",P137="READY",Q137="VALID"),"VALID","INVALID - CONTROL / LINK")))</x:f>
      </x:c>
    </x:row>
    <x:row r="138">
      <x:c r="A138" s="21"/>
      <x:c r="B138" s="21"/>
      <x:c r="C138" s="21"/>
      <x:c r="D138" s="21"/>
      <x:c r="E138" s="21"/>
      <x:c r="F138" s="21"/>
      <x:c r="G138" s="21"/>
      <x:c r="H138" s="21"/>
      <x:c r="I138" s="21"/>
      <x:c r="J138" s="21"/>
      <x:c r="K138" s="25" t="str">
        <x:f>IF(A138="","",IF(OR(EXACT(C138,"BUYER"),EXACT(C138,"MATERIAL JOB"),EXACT(C138,"BUYING STAGE"),EXACT(C138,"IMPLEMENTATION"),EXACT(C138,"SECURITY / PROCUREMENT"),EXACT(C138,"SWITCHING / EXIT"),EXACT(C138,"COMMERCIAL MODEL"),EXACT(C138,"EVIDENCE QUALITY")),"VALID","INVALID"))</x:f>
      </x:c>
      <x:c r="L138" s="25" t="str">
        <x:f>IF(A138="","",IF(OR(EXACT(H138,"YES"),EXACT(H138,"NO")),"VALID","INVALID"))</x:f>
      </x:c>
      <x:c r="M138" s="25" t="str">
        <x:f>IF(A138="","",IF(OR(EXACT(I138,"OPEN"),EXACT(I138,"RESOLVED"),EXACT(I138,"ACCEPTED UNCERTAINTY")),"VALID","INVALID"))</x:f>
      </x:c>
      <x:c r="N138" s="25" t="str">
        <x:f>IF(A138="","",IF(AND(E138&lt;&gt;"",G138&lt;&gt;"",E138&lt;&gt;G138),"VALID","INVALID - DISTINCT EVIDENCE REQUIRED"))</x:f>
      </x:c>
      <x:c r="O138" s="25" t="str">
        <x:f>IF(A138="","",IF(COUNTIFS(EVIDENCE_PACKET!$A$6:$A$205,E138,EVIDENCE_PACKET!$B$6:$B$205,B138,EVIDENCE_PACKET!$Q$6:$Q$205,"VALID")=1,"READY","INVALID - EVIDENCE A LINK"))</x:f>
      </x:c>
      <x:c r="P138" s="25" t="str">
        <x:f>IF(A138="","",IF(COUNTIFS(EVIDENCE_PACKET!$A$6:$A$205,G138,EVIDENCE_PACKET!$B$6:$B$205,B138,EVIDENCE_PACKET!$Q$6:$Q$205,"VALID")=1,"READY","INVALID - EVIDENCE B LINK"))</x:f>
      </x:c>
      <x:c r="Q138" s="25" t="str">
        <x:f>IF(A138="","",IF(AND(D138&lt;&gt;"",F138&lt;&gt;""),"VALID","INVALID - STATEMENT REQUIRED"))</x:f>
      </x:c>
      <x:c r="R138" s="25" t="str">
        <x:f>IF(A138="","",IF(COUNTIF($A$6:$A$205,A138)&gt;1,"INVALID - DUPLICATE ID",IF(AND(B138&lt;&gt;"",J138&lt;&gt;"",K138="VALID",L138="VALID",M138="VALID",N138="VALID",O138="READY",P138="READY",Q138="VALID"),"VALID","INVALID - CONTROL / LINK")))</x:f>
      </x:c>
    </x:row>
    <x:row r="139">
      <x:c r="A139" s="21"/>
      <x:c r="B139" s="21"/>
      <x:c r="C139" s="21"/>
      <x:c r="D139" s="21"/>
      <x:c r="E139" s="21"/>
      <x:c r="F139" s="21"/>
      <x:c r="G139" s="21"/>
      <x:c r="H139" s="21"/>
      <x:c r="I139" s="21"/>
      <x:c r="J139" s="21"/>
      <x:c r="K139" s="25" t="str">
        <x:f>IF(A139="","",IF(OR(EXACT(C139,"BUYER"),EXACT(C139,"MATERIAL JOB"),EXACT(C139,"BUYING STAGE"),EXACT(C139,"IMPLEMENTATION"),EXACT(C139,"SECURITY / PROCUREMENT"),EXACT(C139,"SWITCHING / EXIT"),EXACT(C139,"COMMERCIAL MODEL"),EXACT(C139,"EVIDENCE QUALITY")),"VALID","INVALID"))</x:f>
      </x:c>
      <x:c r="L139" s="25" t="str">
        <x:f>IF(A139="","",IF(OR(EXACT(H139,"YES"),EXACT(H139,"NO")),"VALID","INVALID"))</x:f>
      </x:c>
      <x:c r="M139" s="25" t="str">
        <x:f>IF(A139="","",IF(OR(EXACT(I139,"OPEN"),EXACT(I139,"RESOLVED"),EXACT(I139,"ACCEPTED UNCERTAINTY")),"VALID","INVALID"))</x:f>
      </x:c>
      <x:c r="N139" s="25" t="str">
        <x:f>IF(A139="","",IF(AND(E139&lt;&gt;"",G139&lt;&gt;"",E139&lt;&gt;G139),"VALID","INVALID - DISTINCT EVIDENCE REQUIRED"))</x:f>
      </x:c>
      <x:c r="O139" s="25" t="str">
        <x:f>IF(A139="","",IF(COUNTIFS(EVIDENCE_PACKET!$A$6:$A$205,E139,EVIDENCE_PACKET!$B$6:$B$205,B139,EVIDENCE_PACKET!$Q$6:$Q$205,"VALID")=1,"READY","INVALID - EVIDENCE A LINK"))</x:f>
      </x:c>
      <x:c r="P139" s="25" t="str">
        <x:f>IF(A139="","",IF(COUNTIFS(EVIDENCE_PACKET!$A$6:$A$205,G139,EVIDENCE_PACKET!$B$6:$B$205,B139,EVIDENCE_PACKET!$Q$6:$Q$205,"VALID")=1,"READY","INVALID - EVIDENCE B LINK"))</x:f>
      </x:c>
      <x:c r="Q139" s="25" t="str">
        <x:f>IF(A139="","",IF(AND(D139&lt;&gt;"",F139&lt;&gt;""),"VALID","INVALID - STATEMENT REQUIRED"))</x:f>
      </x:c>
      <x:c r="R139" s="25" t="str">
        <x:f>IF(A139="","",IF(COUNTIF($A$6:$A$205,A139)&gt;1,"INVALID - DUPLICATE ID",IF(AND(B139&lt;&gt;"",J139&lt;&gt;"",K139="VALID",L139="VALID",M139="VALID",N139="VALID",O139="READY",P139="READY",Q139="VALID"),"VALID","INVALID - CONTROL / LINK")))</x:f>
      </x:c>
    </x:row>
    <x:row r="140">
      <x:c r="A140" s="21"/>
      <x:c r="B140" s="21"/>
      <x:c r="C140" s="21"/>
      <x:c r="D140" s="21"/>
      <x:c r="E140" s="21"/>
      <x:c r="F140" s="21"/>
      <x:c r="G140" s="21"/>
      <x:c r="H140" s="21"/>
      <x:c r="I140" s="21"/>
      <x:c r="J140" s="21"/>
      <x:c r="K140" s="25" t="str">
        <x:f>IF(A140="","",IF(OR(EXACT(C140,"BUYER"),EXACT(C140,"MATERIAL JOB"),EXACT(C140,"BUYING STAGE"),EXACT(C140,"IMPLEMENTATION"),EXACT(C140,"SECURITY / PROCUREMENT"),EXACT(C140,"SWITCHING / EXIT"),EXACT(C140,"COMMERCIAL MODEL"),EXACT(C140,"EVIDENCE QUALITY")),"VALID","INVALID"))</x:f>
      </x:c>
      <x:c r="L140" s="25" t="str">
        <x:f>IF(A140="","",IF(OR(EXACT(H140,"YES"),EXACT(H140,"NO")),"VALID","INVALID"))</x:f>
      </x:c>
      <x:c r="M140" s="25" t="str">
        <x:f>IF(A140="","",IF(OR(EXACT(I140,"OPEN"),EXACT(I140,"RESOLVED"),EXACT(I140,"ACCEPTED UNCERTAINTY")),"VALID","INVALID"))</x:f>
      </x:c>
      <x:c r="N140" s="25" t="str">
        <x:f>IF(A140="","",IF(AND(E140&lt;&gt;"",G140&lt;&gt;"",E140&lt;&gt;G140),"VALID","INVALID - DISTINCT EVIDENCE REQUIRED"))</x:f>
      </x:c>
      <x:c r="O140" s="25" t="str">
        <x:f>IF(A140="","",IF(COUNTIFS(EVIDENCE_PACKET!$A$6:$A$205,E140,EVIDENCE_PACKET!$B$6:$B$205,B140,EVIDENCE_PACKET!$Q$6:$Q$205,"VALID")=1,"READY","INVALID - EVIDENCE A LINK"))</x:f>
      </x:c>
      <x:c r="P140" s="25" t="str">
        <x:f>IF(A140="","",IF(COUNTIFS(EVIDENCE_PACKET!$A$6:$A$205,G140,EVIDENCE_PACKET!$B$6:$B$205,B140,EVIDENCE_PACKET!$Q$6:$Q$205,"VALID")=1,"READY","INVALID - EVIDENCE B LINK"))</x:f>
      </x:c>
      <x:c r="Q140" s="25" t="str">
        <x:f>IF(A140="","",IF(AND(D140&lt;&gt;"",F140&lt;&gt;""),"VALID","INVALID - STATEMENT REQUIRED"))</x:f>
      </x:c>
      <x:c r="R140" s="25" t="str">
        <x:f>IF(A140="","",IF(COUNTIF($A$6:$A$205,A140)&gt;1,"INVALID - DUPLICATE ID",IF(AND(B140&lt;&gt;"",J140&lt;&gt;"",K140="VALID",L140="VALID",M140="VALID",N140="VALID",O140="READY",P140="READY",Q140="VALID"),"VALID","INVALID - CONTROL / LINK")))</x:f>
      </x:c>
    </x:row>
    <x:row r="141">
      <x:c r="A141" s="21"/>
      <x:c r="B141" s="21"/>
      <x:c r="C141" s="21"/>
      <x:c r="D141" s="21"/>
      <x:c r="E141" s="21"/>
      <x:c r="F141" s="21"/>
      <x:c r="G141" s="21"/>
      <x:c r="H141" s="21"/>
      <x:c r="I141" s="21"/>
      <x:c r="J141" s="21"/>
      <x:c r="K141" s="25" t="str">
        <x:f>IF(A141="","",IF(OR(EXACT(C141,"BUYER"),EXACT(C141,"MATERIAL JOB"),EXACT(C141,"BUYING STAGE"),EXACT(C141,"IMPLEMENTATION"),EXACT(C141,"SECURITY / PROCUREMENT"),EXACT(C141,"SWITCHING / EXIT"),EXACT(C141,"COMMERCIAL MODEL"),EXACT(C141,"EVIDENCE QUALITY")),"VALID","INVALID"))</x:f>
      </x:c>
      <x:c r="L141" s="25" t="str">
        <x:f>IF(A141="","",IF(OR(EXACT(H141,"YES"),EXACT(H141,"NO")),"VALID","INVALID"))</x:f>
      </x:c>
      <x:c r="M141" s="25" t="str">
        <x:f>IF(A141="","",IF(OR(EXACT(I141,"OPEN"),EXACT(I141,"RESOLVED"),EXACT(I141,"ACCEPTED UNCERTAINTY")),"VALID","INVALID"))</x:f>
      </x:c>
      <x:c r="N141" s="25" t="str">
        <x:f>IF(A141="","",IF(AND(E141&lt;&gt;"",G141&lt;&gt;"",E141&lt;&gt;G141),"VALID","INVALID - DISTINCT EVIDENCE REQUIRED"))</x:f>
      </x:c>
      <x:c r="O141" s="25" t="str">
        <x:f>IF(A141="","",IF(COUNTIFS(EVIDENCE_PACKET!$A$6:$A$205,E141,EVIDENCE_PACKET!$B$6:$B$205,B141,EVIDENCE_PACKET!$Q$6:$Q$205,"VALID")=1,"READY","INVALID - EVIDENCE A LINK"))</x:f>
      </x:c>
      <x:c r="P141" s="25" t="str">
        <x:f>IF(A141="","",IF(COUNTIFS(EVIDENCE_PACKET!$A$6:$A$205,G141,EVIDENCE_PACKET!$B$6:$B$205,B141,EVIDENCE_PACKET!$Q$6:$Q$205,"VALID")=1,"READY","INVALID - EVIDENCE B LINK"))</x:f>
      </x:c>
      <x:c r="Q141" s="25" t="str">
        <x:f>IF(A141="","",IF(AND(D141&lt;&gt;"",F141&lt;&gt;""),"VALID","INVALID - STATEMENT REQUIRED"))</x:f>
      </x:c>
      <x:c r="R141" s="25" t="str">
        <x:f>IF(A141="","",IF(COUNTIF($A$6:$A$205,A141)&gt;1,"INVALID - DUPLICATE ID",IF(AND(B141&lt;&gt;"",J141&lt;&gt;"",K141="VALID",L141="VALID",M141="VALID",N141="VALID",O141="READY",P141="READY",Q141="VALID"),"VALID","INVALID - CONTROL / LINK")))</x:f>
      </x:c>
    </x:row>
    <x:row r="142">
      <x:c r="A142" s="21"/>
      <x:c r="B142" s="21"/>
      <x:c r="C142" s="21"/>
      <x:c r="D142" s="21"/>
      <x:c r="E142" s="21"/>
      <x:c r="F142" s="21"/>
      <x:c r="G142" s="21"/>
      <x:c r="H142" s="21"/>
      <x:c r="I142" s="21"/>
      <x:c r="J142" s="21"/>
      <x:c r="K142" s="25" t="str">
        <x:f>IF(A142="","",IF(OR(EXACT(C142,"BUYER"),EXACT(C142,"MATERIAL JOB"),EXACT(C142,"BUYING STAGE"),EXACT(C142,"IMPLEMENTATION"),EXACT(C142,"SECURITY / PROCUREMENT"),EXACT(C142,"SWITCHING / EXIT"),EXACT(C142,"COMMERCIAL MODEL"),EXACT(C142,"EVIDENCE QUALITY")),"VALID","INVALID"))</x:f>
      </x:c>
      <x:c r="L142" s="25" t="str">
        <x:f>IF(A142="","",IF(OR(EXACT(H142,"YES"),EXACT(H142,"NO")),"VALID","INVALID"))</x:f>
      </x:c>
      <x:c r="M142" s="25" t="str">
        <x:f>IF(A142="","",IF(OR(EXACT(I142,"OPEN"),EXACT(I142,"RESOLVED"),EXACT(I142,"ACCEPTED UNCERTAINTY")),"VALID","INVALID"))</x:f>
      </x:c>
      <x:c r="N142" s="25" t="str">
        <x:f>IF(A142="","",IF(AND(E142&lt;&gt;"",G142&lt;&gt;"",E142&lt;&gt;G142),"VALID","INVALID - DISTINCT EVIDENCE REQUIRED"))</x:f>
      </x:c>
      <x:c r="O142" s="25" t="str">
        <x:f>IF(A142="","",IF(COUNTIFS(EVIDENCE_PACKET!$A$6:$A$205,E142,EVIDENCE_PACKET!$B$6:$B$205,B142,EVIDENCE_PACKET!$Q$6:$Q$205,"VALID")=1,"READY","INVALID - EVIDENCE A LINK"))</x:f>
      </x:c>
      <x:c r="P142" s="25" t="str">
        <x:f>IF(A142="","",IF(COUNTIFS(EVIDENCE_PACKET!$A$6:$A$205,G142,EVIDENCE_PACKET!$B$6:$B$205,B142,EVIDENCE_PACKET!$Q$6:$Q$205,"VALID")=1,"READY","INVALID - EVIDENCE B LINK"))</x:f>
      </x:c>
      <x:c r="Q142" s="25" t="str">
        <x:f>IF(A142="","",IF(AND(D142&lt;&gt;"",F142&lt;&gt;""),"VALID","INVALID - STATEMENT REQUIRED"))</x:f>
      </x:c>
      <x:c r="R142" s="25" t="str">
        <x:f>IF(A142="","",IF(COUNTIF($A$6:$A$205,A142)&gt;1,"INVALID - DUPLICATE ID",IF(AND(B142&lt;&gt;"",J142&lt;&gt;"",K142="VALID",L142="VALID",M142="VALID",N142="VALID",O142="READY",P142="READY",Q142="VALID"),"VALID","INVALID - CONTROL / LINK")))</x:f>
      </x:c>
    </x:row>
    <x:row r="143">
      <x:c r="A143" s="21"/>
      <x:c r="B143" s="21"/>
      <x:c r="C143" s="21"/>
      <x:c r="D143" s="21"/>
      <x:c r="E143" s="21"/>
      <x:c r="F143" s="21"/>
      <x:c r="G143" s="21"/>
      <x:c r="H143" s="21"/>
      <x:c r="I143" s="21"/>
      <x:c r="J143" s="21"/>
      <x:c r="K143" s="25" t="str">
        <x:f>IF(A143="","",IF(OR(EXACT(C143,"BUYER"),EXACT(C143,"MATERIAL JOB"),EXACT(C143,"BUYING STAGE"),EXACT(C143,"IMPLEMENTATION"),EXACT(C143,"SECURITY / PROCUREMENT"),EXACT(C143,"SWITCHING / EXIT"),EXACT(C143,"COMMERCIAL MODEL"),EXACT(C143,"EVIDENCE QUALITY")),"VALID","INVALID"))</x:f>
      </x:c>
      <x:c r="L143" s="25" t="str">
        <x:f>IF(A143="","",IF(OR(EXACT(H143,"YES"),EXACT(H143,"NO")),"VALID","INVALID"))</x:f>
      </x:c>
      <x:c r="M143" s="25" t="str">
        <x:f>IF(A143="","",IF(OR(EXACT(I143,"OPEN"),EXACT(I143,"RESOLVED"),EXACT(I143,"ACCEPTED UNCERTAINTY")),"VALID","INVALID"))</x:f>
      </x:c>
      <x:c r="N143" s="25" t="str">
        <x:f>IF(A143="","",IF(AND(E143&lt;&gt;"",G143&lt;&gt;"",E143&lt;&gt;G143),"VALID","INVALID - DISTINCT EVIDENCE REQUIRED"))</x:f>
      </x:c>
      <x:c r="O143" s="25" t="str">
        <x:f>IF(A143="","",IF(COUNTIFS(EVIDENCE_PACKET!$A$6:$A$205,E143,EVIDENCE_PACKET!$B$6:$B$205,B143,EVIDENCE_PACKET!$Q$6:$Q$205,"VALID")=1,"READY","INVALID - EVIDENCE A LINK"))</x:f>
      </x:c>
      <x:c r="P143" s="25" t="str">
        <x:f>IF(A143="","",IF(COUNTIFS(EVIDENCE_PACKET!$A$6:$A$205,G143,EVIDENCE_PACKET!$B$6:$B$205,B143,EVIDENCE_PACKET!$Q$6:$Q$205,"VALID")=1,"READY","INVALID - EVIDENCE B LINK"))</x:f>
      </x:c>
      <x:c r="Q143" s="25" t="str">
        <x:f>IF(A143="","",IF(AND(D143&lt;&gt;"",F143&lt;&gt;""),"VALID","INVALID - STATEMENT REQUIRED"))</x:f>
      </x:c>
      <x:c r="R143" s="25" t="str">
        <x:f>IF(A143="","",IF(COUNTIF($A$6:$A$205,A143)&gt;1,"INVALID - DUPLICATE ID",IF(AND(B143&lt;&gt;"",J143&lt;&gt;"",K143="VALID",L143="VALID",M143="VALID",N143="VALID",O143="READY",P143="READY",Q143="VALID"),"VALID","INVALID - CONTROL / LINK")))</x:f>
      </x:c>
    </x:row>
    <x:row r="144">
      <x:c r="A144" s="21"/>
      <x:c r="B144" s="21"/>
      <x:c r="C144" s="21"/>
      <x:c r="D144" s="21"/>
      <x:c r="E144" s="21"/>
      <x:c r="F144" s="21"/>
      <x:c r="G144" s="21"/>
      <x:c r="H144" s="21"/>
      <x:c r="I144" s="21"/>
      <x:c r="J144" s="21"/>
      <x:c r="K144" s="25" t="str">
        <x:f>IF(A144="","",IF(OR(EXACT(C144,"BUYER"),EXACT(C144,"MATERIAL JOB"),EXACT(C144,"BUYING STAGE"),EXACT(C144,"IMPLEMENTATION"),EXACT(C144,"SECURITY / PROCUREMENT"),EXACT(C144,"SWITCHING / EXIT"),EXACT(C144,"COMMERCIAL MODEL"),EXACT(C144,"EVIDENCE QUALITY")),"VALID","INVALID"))</x:f>
      </x:c>
      <x:c r="L144" s="25" t="str">
        <x:f>IF(A144="","",IF(OR(EXACT(H144,"YES"),EXACT(H144,"NO")),"VALID","INVALID"))</x:f>
      </x:c>
      <x:c r="M144" s="25" t="str">
        <x:f>IF(A144="","",IF(OR(EXACT(I144,"OPEN"),EXACT(I144,"RESOLVED"),EXACT(I144,"ACCEPTED UNCERTAINTY")),"VALID","INVALID"))</x:f>
      </x:c>
      <x:c r="N144" s="25" t="str">
        <x:f>IF(A144="","",IF(AND(E144&lt;&gt;"",G144&lt;&gt;"",E144&lt;&gt;G144),"VALID","INVALID - DISTINCT EVIDENCE REQUIRED"))</x:f>
      </x:c>
      <x:c r="O144" s="25" t="str">
        <x:f>IF(A144="","",IF(COUNTIFS(EVIDENCE_PACKET!$A$6:$A$205,E144,EVIDENCE_PACKET!$B$6:$B$205,B144,EVIDENCE_PACKET!$Q$6:$Q$205,"VALID")=1,"READY","INVALID - EVIDENCE A LINK"))</x:f>
      </x:c>
      <x:c r="P144" s="25" t="str">
        <x:f>IF(A144="","",IF(COUNTIFS(EVIDENCE_PACKET!$A$6:$A$205,G144,EVIDENCE_PACKET!$B$6:$B$205,B144,EVIDENCE_PACKET!$Q$6:$Q$205,"VALID")=1,"READY","INVALID - EVIDENCE B LINK"))</x:f>
      </x:c>
      <x:c r="Q144" s="25" t="str">
        <x:f>IF(A144="","",IF(AND(D144&lt;&gt;"",F144&lt;&gt;""),"VALID","INVALID - STATEMENT REQUIRED"))</x:f>
      </x:c>
      <x:c r="R144" s="25" t="str">
        <x:f>IF(A144="","",IF(COUNTIF($A$6:$A$205,A144)&gt;1,"INVALID - DUPLICATE ID",IF(AND(B144&lt;&gt;"",J144&lt;&gt;"",K144="VALID",L144="VALID",M144="VALID",N144="VALID",O144="READY",P144="READY",Q144="VALID"),"VALID","INVALID - CONTROL / LINK")))</x:f>
      </x:c>
    </x:row>
    <x:row r="145">
      <x:c r="A145" s="21"/>
      <x:c r="B145" s="21"/>
      <x:c r="C145" s="21"/>
      <x:c r="D145" s="21"/>
      <x:c r="E145" s="21"/>
      <x:c r="F145" s="21"/>
      <x:c r="G145" s="21"/>
      <x:c r="H145" s="21"/>
      <x:c r="I145" s="21"/>
      <x:c r="J145" s="21"/>
      <x:c r="K145" s="25" t="str">
        <x:f>IF(A145="","",IF(OR(EXACT(C145,"BUYER"),EXACT(C145,"MATERIAL JOB"),EXACT(C145,"BUYING STAGE"),EXACT(C145,"IMPLEMENTATION"),EXACT(C145,"SECURITY / PROCUREMENT"),EXACT(C145,"SWITCHING / EXIT"),EXACT(C145,"COMMERCIAL MODEL"),EXACT(C145,"EVIDENCE QUALITY")),"VALID","INVALID"))</x:f>
      </x:c>
      <x:c r="L145" s="25" t="str">
        <x:f>IF(A145="","",IF(OR(EXACT(H145,"YES"),EXACT(H145,"NO")),"VALID","INVALID"))</x:f>
      </x:c>
      <x:c r="M145" s="25" t="str">
        <x:f>IF(A145="","",IF(OR(EXACT(I145,"OPEN"),EXACT(I145,"RESOLVED"),EXACT(I145,"ACCEPTED UNCERTAINTY")),"VALID","INVALID"))</x:f>
      </x:c>
      <x:c r="N145" s="25" t="str">
        <x:f>IF(A145="","",IF(AND(E145&lt;&gt;"",G145&lt;&gt;"",E145&lt;&gt;G145),"VALID","INVALID - DISTINCT EVIDENCE REQUIRED"))</x:f>
      </x:c>
      <x:c r="O145" s="25" t="str">
        <x:f>IF(A145="","",IF(COUNTIFS(EVIDENCE_PACKET!$A$6:$A$205,E145,EVIDENCE_PACKET!$B$6:$B$205,B145,EVIDENCE_PACKET!$Q$6:$Q$205,"VALID")=1,"READY","INVALID - EVIDENCE A LINK"))</x:f>
      </x:c>
      <x:c r="P145" s="25" t="str">
        <x:f>IF(A145="","",IF(COUNTIFS(EVIDENCE_PACKET!$A$6:$A$205,G145,EVIDENCE_PACKET!$B$6:$B$205,B145,EVIDENCE_PACKET!$Q$6:$Q$205,"VALID")=1,"READY","INVALID - EVIDENCE B LINK"))</x:f>
      </x:c>
      <x:c r="Q145" s="25" t="str">
        <x:f>IF(A145="","",IF(AND(D145&lt;&gt;"",F145&lt;&gt;""),"VALID","INVALID - STATEMENT REQUIRED"))</x:f>
      </x:c>
      <x:c r="R145" s="25" t="str">
        <x:f>IF(A145="","",IF(COUNTIF($A$6:$A$205,A145)&gt;1,"INVALID - DUPLICATE ID",IF(AND(B145&lt;&gt;"",J145&lt;&gt;"",K145="VALID",L145="VALID",M145="VALID",N145="VALID",O145="READY",P145="READY",Q145="VALID"),"VALID","INVALID - CONTROL / LINK")))</x:f>
      </x:c>
    </x:row>
    <x:row r="146">
      <x:c r="A146" s="21"/>
      <x:c r="B146" s="21"/>
      <x:c r="C146" s="21"/>
      <x:c r="D146" s="21"/>
      <x:c r="E146" s="21"/>
      <x:c r="F146" s="21"/>
      <x:c r="G146" s="21"/>
      <x:c r="H146" s="21"/>
      <x:c r="I146" s="21"/>
      <x:c r="J146" s="21"/>
      <x:c r="K146" s="25" t="str">
        <x:f>IF(A146="","",IF(OR(EXACT(C146,"BUYER"),EXACT(C146,"MATERIAL JOB"),EXACT(C146,"BUYING STAGE"),EXACT(C146,"IMPLEMENTATION"),EXACT(C146,"SECURITY / PROCUREMENT"),EXACT(C146,"SWITCHING / EXIT"),EXACT(C146,"COMMERCIAL MODEL"),EXACT(C146,"EVIDENCE QUALITY")),"VALID","INVALID"))</x:f>
      </x:c>
      <x:c r="L146" s="25" t="str">
        <x:f>IF(A146="","",IF(OR(EXACT(H146,"YES"),EXACT(H146,"NO")),"VALID","INVALID"))</x:f>
      </x:c>
      <x:c r="M146" s="25" t="str">
        <x:f>IF(A146="","",IF(OR(EXACT(I146,"OPEN"),EXACT(I146,"RESOLVED"),EXACT(I146,"ACCEPTED UNCERTAINTY")),"VALID","INVALID"))</x:f>
      </x:c>
      <x:c r="N146" s="25" t="str">
        <x:f>IF(A146="","",IF(AND(E146&lt;&gt;"",G146&lt;&gt;"",E146&lt;&gt;G146),"VALID","INVALID - DISTINCT EVIDENCE REQUIRED"))</x:f>
      </x:c>
      <x:c r="O146" s="25" t="str">
        <x:f>IF(A146="","",IF(COUNTIFS(EVIDENCE_PACKET!$A$6:$A$205,E146,EVIDENCE_PACKET!$B$6:$B$205,B146,EVIDENCE_PACKET!$Q$6:$Q$205,"VALID")=1,"READY","INVALID - EVIDENCE A LINK"))</x:f>
      </x:c>
      <x:c r="P146" s="25" t="str">
        <x:f>IF(A146="","",IF(COUNTIFS(EVIDENCE_PACKET!$A$6:$A$205,G146,EVIDENCE_PACKET!$B$6:$B$205,B146,EVIDENCE_PACKET!$Q$6:$Q$205,"VALID")=1,"READY","INVALID - EVIDENCE B LINK"))</x:f>
      </x:c>
      <x:c r="Q146" s="25" t="str">
        <x:f>IF(A146="","",IF(AND(D146&lt;&gt;"",F146&lt;&gt;""),"VALID","INVALID - STATEMENT REQUIRED"))</x:f>
      </x:c>
      <x:c r="R146" s="25" t="str">
        <x:f>IF(A146="","",IF(COUNTIF($A$6:$A$205,A146)&gt;1,"INVALID - DUPLICATE ID",IF(AND(B146&lt;&gt;"",J146&lt;&gt;"",K146="VALID",L146="VALID",M146="VALID",N146="VALID",O146="READY",P146="READY",Q146="VALID"),"VALID","INVALID - CONTROL / LINK")))</x:f>
      </x:c>
    </x:row>
    <x:row r="147">
      <x:c r="A147" s="21"/>
      <x:c r="B147" s="21"/>
      <x:c r="C147" s="21"/>
      <x:c r="D147" s="21"/>
      <x:c r="E147" s="21"/>
      <x:c r="F147" s="21"/>
      <x:c r="G147" s="21"/>
      <x:c r="H147" s="21"/>
      <x:c r="I147" s="21"/>
      <x:c r="J147" s="21"/>
      <x:c r="K147" s="25" t="str">
        <x:f>IF(A147="","",IF(OR(EXACT(C147,"BUYER"),EXACT(C147,"MATERIAL JOB"),EXACT(C147,"BUYING STAGE"),EXACT(C147,"IMPLEMENTATION"),EXACT(C147,"SECURITY / PROCUREMENT"),EXACT(C147,"SWITCHING / EXIT"),EXACT(C147,"COMMERCIAL MODEL"),EXACT(C147,"EVIDENCE QUALITY")),"VALID","INVALID"))</x:f>
      </x:c>
      <x:c r="L147" s="25" t="str">
        <x:f>IF(A147="","",IF(OR(EXACT(H147,"YES"),EXACT(H147,"NO")),"VALID","INVALID"))</x:f>
      </x:c>
      <x:c r="M147" s="25" t="str">
        <x:f>IF(A147="","",IF(OR(EXACT(I147,"OPEN"),EXACT(I147,"RESOLVED"),EXACT(I147,"ACCEPTED UNCERTAINTY")),"VALID","INVALID"))</x:f>
      </x:c>
      <x:c r="N147" s="25" t="str">
        <x:f>IF(A147="","",IF(AND(E147&lt;&gt;"",G147&lt;&gt;"",E147&lt;&gt;G147),"VALID","INVALID - DISTINCT EVIDENCE REQUIRED"))</x:f>
      </x:c>
      <x:c r="O147" s="25" t="str">
        <x:f>IF(A147="","",IF(COUNTIFS(EVIDENCE_PACKET!$A$6:$A$205,E147,EVIDENCE_PACKET!$B$6:$B$205,B147,EVIDENCE_PACKET!$Q$6:$Q$205,"VALID")=1,"READY","INVALID - EVIDENCE A LINK"))</x:f>
      </x:c>
      <x:c r="P147" s="25" t="str">
        <x:f>IF(A147="","",IF(COUNTIFS(EVIDENCE_PACKET!$A$6:$A$205,G147,EVIDENCE_PACKET!$B$6:$B$205,B147,EVIDENCE_PACKET!$Q$6:$Q$205,"VALID")=1,"READY","INVALID - EVIDENCE B LINK"))</x:f>
      </x:c>
      <x:c r="Q147" s="25" t="str">
        <x:f>IF(A147="","",IF(AND(D147&lt;&gt;"",F147&lt;&gt;""),"VALID","INVALID - STATEMENT REQUIRED"))</x:f>
      </x:c>
      <x:c r="R147" s="25" t="str">
        <x:f>IF(A147="","",IF(COUNTIF($A$6:$A$205,A147)&gt;1,"INVALID - DUPLICATE ID",IF(AND(B147&lt;&gt;"",J147&lt;&gt;"",K147="VALID",L147="VALID",M147="VALID",N147="VALID",O147="READY",P147="READY",Q147="VALID"),"VALID","INVALID - CONTROL / LINK")))</x:f>
      </x:c>
    </x:row>
    <x:row r="148">
      <x:c r="A148" s="21"/>
      <x:c r="B148" s="21"/>
      <x:c r="C148" s="21"/>
      <x:c r="D148" s="21"/>
      <x:c r="E148" s="21"/>
      <x:c r="F148" s="21"/>
      <x:c r="G148" s="21"/>
      <x:c r="H148" s="21"/>
      <x:c r="I148" s="21"/>
      <x:c r="J148" s="21"/>
      <x:c r="K148" s="25" t="str">
        <x:f>IF(A148="","",IF(OR(EXACT(C148,"BUYER"),EXACT(C148,"MATERIAL JOB"),EXACT(C148,"BUYING STAGE"),EXACT(C148,"IMPLEMENTATION"),EXACT(C148,"SECURITY / PROCUREMENT"),EXACT(C148,"SWITCHING / EXIT"),EXACT(C148,"COMMERCIAL MODEL"),EXACT(C148,"EVIDENCE QUALITY")),"VALID","INVALID"))</x:f>
      </x:c>
      <x:c r="L148" s="25" t="str">
        <x:f>IF(A148="","",IF(OR(EXACT(H148,"YES"),EXACT(H148,"NO")),"VALID","INVALID"))</x:f>
      </x:c>
      <x:c r="M148" s="25" t="str">
        <x:f>IF(A148="","",IF(OR(EXACT(I148,"OPEN"),EXACT(I148,"RESOLVED"),EXACT(I148,"ACCEPTED UNCERTAINTY")),"VALID","INVALID"))</x:f>
      </x:c>
      <x:c r="N148" s="25" t="str">
        <x:f>IF(A148="","",IF(AND(E148&lt;&gt;"",G148&lt;&gt;"",E148&lt;&gt;G148),"VALID","INVALID - DISTINCT EVIDENCE REQUIRED"))</x:f>
      </x:c>
      <x:c r="O148" s="25" t="str">
        <x:f>IF(A148="","",IF(COUNTIFS(EVIDENCE_PACKET!$A$6:$A$205,E148,EVIDENCE_PACKET!$B$6:$B$205,B148,EVIDENCE_PACKET!$Q$6:$Q$205,"VALID")=1,"READY","INVALID - EVIDENCE A LINK"))</x:f>
      </x:c>
      <x:c r="P148" s="25" t="str">
        <x:f>IF(A148="","",IF(COUNTIFS(EVIDENCE_PACKET!$A$6:$A$205,G148,EVIDENCE_PACKET!$B$6:$B$205,B148,EVIDENCE_PACKET!$Q$6:$Q$205,"VALID")=1,"READY","INVALID - EVIDENCE B LINK"))</x:f>
      </x:c>
      <x:c r="Q148" s="25" t="str">
        <x:f>IF(A148="","",IF(AND(D148&lt;&gt;"",F148&lt;&gt;""),"VALID","INVALID - STATEMENT REQUIRED"))</x:f>
      </x:c>
      <x:c r="R148" s="25" t="str">
        <x:f>IF(A148="","",IF(COUNTIF($A$6:$A$205,A148)&gt;1,"INVALID - DUPLICATE ID",IF(AND(B148&lt;&gt;"",J148&lt;&gt;"",K148="VALID",L148="VALID",M148="VALID",N148="VALID",O148="READY",P148="READY",Q148="VALID"),"VALID","INVALID - CONTROL / LINK")))</x:f>
      </x:c>
    </x:row>
    <x:row r="149">
      <x:c r="A149" s="21"/>
      <x:c r="B149" s="21"/>
      <x:c r="C149" s="21"/>
      <x:c r="D149" s="21"/>
      <x:c r="E149" s="21"/>
      <x:c r="F149" s="21"/>
      <x:c r="G149" s="21"/>
      <x:c r="H149" s="21"/>
      <x:c r="I149" s="21"/>
      <x:c r="J149" s="21"/>
      <x:c r="K149" s="25" t="str">
        <x:f>IF(A149="","",IF(OR(EXACT(C149,"BUYER"),EXACT(C149,"MATERIAL JOB"),EXACT(C149,"BUYING STAGE"),EXACT(C149,"IMPLEMENTATION"),EXACT(C149,"SECURITY / PROCUREMENT"),EXACT(C149,"SWITCHING / EXIT"),EXACT(C149,"COMMERCIAL MODEL"),EXACT(C149,"EVIDENCE QUALITY")),"VALID","INVALID"))</x:f>
      </x:c>
      <x:c r="L149" s="25" t="str">
        <x:f>IF(A149="","",IF(OR(EXACT(H149,"YES"),EXACT(H149,"NO")),"VALID","INVALID"))</x:f>
      </x:c>
      <x:c r="M149" s="25" t="str">
        <x:f>IF(A149="","",IF(OR(EXACT(I149,"OPEN"),EXACT(I149,"RESOLVED"),EXACT(I149,"ACCEPTED UNCERTAINTY")),"VALID","INVALID"))</x:f>
      </x:c>
      <x:c r="N149" s="25" t="str">
        <x:f>IF(A149="","",IF(AND(E149&lt;&gt;"",G149&lt;&gt;"",E149&lt;&gt;G149),"VALID","INVALID - DISTINCT EVIDENCE REQUIRED"))</x:f>
      </x:c>
      <x:c r="O149" s="25" t="str">
        <x:f>IF(A149="","",IF(COUNTIFS(EVIDENCE_PACKET!$A$6:$A$205,E149,EVIDENCE_PACKET!$B$6:$B$205,B149,EVIDENCE_PACKET!$Q$6:$Q$205,"VALID")=1,"READY","INVALID - EVIDENCE A LINK"))</x:f>
      </x:c>
      <x:c r="P149" s="25" t="str">
        <x:f>IF(A149="","",IF(COUNTIFS(EVIDENCE_PACKET!$A$6:$A$205,G149,EVIDENCE_PACKET!$B$6:$B$205,B149,EVIDENCE_PACKET!$Q$6:$Q$205,"VALID")=1,"READY","INVALID - EVIDENCE B LINK"))</x:f>
      </x:c>
      <x:c r="Q149" s="25" t="str">
        <x:f>IF(A149="","",IF(AND(D149&lt;&gt;"",F149&lt;&gt;""),"VALID","INVALID - STATEMENT REQUIRED"))</x:f>
      </x:c>
      <x:c r="R149" s="25" t="str">
        <x:f>IF(A149="","",IF(COUNTIF($A$6:$A$205,A149)&gt;1,"INVALID - DUPLICATE ID",IF(AND(B149&lt;&gt;"",J149&lt;&gt;"",K149="VALID",L149="VALID",M149="VALID",N149="VALID",O149="READY",P149="READY",Q149="VALID"),"VALID","INVALID - CONTROL / LINK")))</x:f>
      </x:c>
    </x:row>
    <x:row r="150">
      <x:c r="A150" s="21"/>
      <x:c r="B150" s="21"/>
      <x:c r="C150" s="21"/>
      <x:c r="D150" s="21"/>
      <x:c r="E150" s="21"/>
      <x:c r="F150" s="21"/>
      <x:c r="G150" s="21"/>
      <x:c r="H150" s="21"/>
      <x:c r="I150" s="21"/>
      <x:c r="J150" s="21"/>
      <x:c r="K150" s="25" t="str">
        <x:f>IF(A150="","",IF(OR(EXACT(C150,"BUYER"),EXACT(C150,"MATERIAL JOB"),EXACT(C150,"BUYING STAGE"),EXACT(C150,"IMPLEMENTATION"),EXACT(C150,"SECURITY / PROCUREMENT"),EXACT(C150,"SWITCHING / EXIT"),EXACT(C150,"COMMERCIAL MODEL"),EXACT(C150,"EVIDENCE QUALITY")),"VALID","INVALID"))</x:f>
      </x:c>
      <x:c r="L150" s="25" t="str">
        <x:f>IF(A150="","",IF(OR(EXACT(H150,"YES"),EXACT(H150,"NO")),"VALID","INVALID"))</x:f>
      </x:c>
      <x:c r="M150" s="25" t="str">
        <x:f>IF(A150="","",IF(OR(EXACT(I150,"OPEN"),EXACT(I150,"RESOLVED"),EXACT(I150,"ACCEPTED UNCERTAINTY")),"VALID","INVALID"))</x:f>
      </x:c>
      <x:c r="N150" s="25" t="str">
        <x:f>IF(A150="","",IF(AND(E150&lt;&gt;"",G150&lt;&gt;"",E150&lt;&gt;G150),"VALID","INVALID - DISTINCT EVIDENCE REQUIRED"))</x:f>
      </x:c>
      <x:c r="O150" s="25" t="str">
        <x:f>IF(A150="","",IF(COUNTIFS(EVIDENCE_PACKET!$A$6:$A$205,E150,EVIDENCE_PACKET!$B$6:$B$205,B150,EVIDENCE_PACKET!$Q$6:$Q$205,"VALID")=1,"READY","INVALID - EVIDENCE A LINK"))</x:f>
      </x:c>
      <x:c r="P150" s="25" t="str">
        <x:f>IF(A150="","",IF(COUNTIFS(EVIDENCE_PACKET!$A$6:$A$205,G150,EVIDENCE_PACKET!$B$6:$B$205,B150,EVIDENCE_PACKET!$Q$6:$Q$205,"VALID")=1,"READY","INVALID - EVIDENCE B LINK"))</x:f>
      </x:c>
      <x:c r="Q150" s="25" t="str">
        <x:f>IF(A150="","",IF(AND(D150&lt;&gt;"",F150&lt;&gt;""),"VALID","INVALID - STATEMENT REQUIRED"))</x:f>
      </x:c>
      <x:c r="R150" s="25" t="str">
        <x:f>IF(A150="","",IF(COUNTIF($A$6:$A$205,A150)&gt;1,"INVALID - DUPLICATE ID",IF(AND(B150&lt;&gt;"",J150&lt;&gt;"",K150="VALID",L150="VALID",M150="VALID",N150="VALID",O150="READY",P150="READY",Q150="VALID"),"VALID","INVALID - CONTROL / LINK")))</x:f>
      </x:c>
    </x:row>
    <x:row r="151">
      <x:c r="A151" s="21"/>
      <x:c r="B151" s="21"/>
      <x:c r="C151" s="21"/>
      <x:c r="D151" s="21"/>
      <x:c r="E151" s="21"/>
      <x:c r="F151" s="21"/>
      <x:c r="G151" s="21"/>
      <x:c r="H151" s="21"/>
      <x:c r="I151" s="21"/>
      <x:c r="J151" s="21"/>
      <x:c r="K151" s="25" t="str">
        <x:f>IF(A151="","",IF(OR(EXACT(C151,"BUYER"),EXACT(C151,"MATERIAL JOB"),EXACT(C151,"BUYING STAGE"),EXACT(C151,"IMPLEMENTATION"),EXACT(C151,"SECURITY / PROCUREMENT"),EXACT(C151,"SWITCHING / EXIT"),EXACT(C151,"COMMERCIAL MODEL"),EXACT(C151,"EVIDENCE QUALITY")),"VALID","INVALID"))</x:f>
      </x:c>
      <x:c r="L151" s="25" t="str">
        <x:f>IF(A151="","",IF(OR(EXACT(H151,"YES"),EXACT(H151,"NO")),"VALID","INVALID"))</x:f>
      </x:c>
      <x:c r="M151" s="25" t="str">
        <x:f>IF(A151="","",IF(OR(EXACT(I151,"OPEN"),EXACT(I151,"RESOLVED"),EXACT(I151,"ACCEPTED UNCERTAINTY")),"VALID","INVALID"))</x:f>
      </x:c>
      <x:c r="N151" s="25" t="str">
        <x:f>IF(A151="","",IF(AND(E151&lt;&gt;"",G151&lt;&gt;"",E151&lt;&gt;G151),"VALID","INVALID - DISTINCT EVIDENCE REQUIRED"))</x:f>
      </x:c>
      <x:c r="O151" s="25" t="str">
        <x:f>IF(A151="","",IF(COUNTIFS(EVIDENCE_PACKET!$A$6:$A$205,E151,EVIDENCE_PACKET!$B$6:$B$205,B151,EVIDENCE_PACKET!$Q$6:$Q$205,"VALID")=1,"READY","INVALID - EVIDENCE A LINK"))</x:f>
      </x:c>
      <x:c r="P151" s="25" t="str">
        <x:f>IF(A151="","",IF(COUNTIFS(EVIDENCE_PACKET!$A$6:$A$205,G151,EVIDENCE_PACKET!$B$6:$B$205,B151,EVIDENCE_PACKET!$Q$6:$Q$205,"VALID")=1,"READY","INVALID - EVIDENCE B LINK"))</x:f>
      </x:c>
      <x:c r="Q151" s="25" t="str">
        <x:f>IF(A151="","",IF(AND(D151&lt;&gt;"",F151&lt;&gt;""),"VALID","INVALID - STATEMENT REQUIRED"))</x:f>
      </x:c>
      <x:c r="R151" s="25" t="str">
        <x:f>IF(A151="","",IF(COUNTIF($A$6:$A$205,A151)&gt;1,"INVALID - DUPLICATE ID",IF(AND(B151&lt;&gt;"",J151&lt;&gt;"",K151="VALID",L151="VALID",M151="VALID",N151="VALID",O151="READY",P151="READY",Q151="VALID"),"VALID","INVALID - CONTROL / LINK")))</x:f>
      </x:c>
    </x:row>
    <x:row r="152">
      <x:c r="A152" s="21"/>
      <x:c r="B152" s="21"/>
      <x:c r="C152" s="21"/>
      <x:c r="D152" s="21"/>
      <x:c r="E152" s="21"/>
      <x:c r="F152" s="21"/>
      <x:c r="G152" s="21"/>
      <x:c r="H152" s="21"/>
      <x:c r="I152" s="21"/>
      <x:c r="J152" s="21"/>
      <x:c r="K152" s="25" t="str">
        <x:f>IF(A152="","",IF(OR(EXACT(C152,"BUYER"),EXACT(C152,"MATERIAL JOB"),EXACT(C152,"BUYING STAGE"),EXACT(C152,"IMPLEMENTATION"),EXACT(C152,"SECURITY / PROCUREMENT"),EXACT(C152,"SWITCHING / EXIT"),EXACT(C152,"COMMERCIAL MODEL"),EXACT(C152,"EVIDENCE QUALITY")),"VALID","INVALID"))</x:f>
      </x:c>
      <x:c r="L152" s="25" t="str">
        <x:f>IF(A152="","",IF(OR(EXACT(H152,"YES"),EXACT(H152,"NO")),"VALID","INVALID"))</x:f>
      </x:c>
      <x:c r="M152" s="25" t="str">
        <x:f>IF(A152="","",IF(OR(EXACT(I152,"OPEN"),EXACT(I152,"RESOLVED"),EXACT(I152,"ACCEPTED UNCERTAINTY")),"VALID","INVALID"))</x:f>
      </x:c>
      <x:c r="N152" s="25" t="str">
        <x:f>IF(A152="","",IF(AND(E152&lt;&gt;"",G152&lt;&gt;"",E152&lt;&gt;G152),"VALID","INVALID - DISTINCT EVIDENCE REQUIRED"))</x:f>
      </x:c>
      <x:c r="O152" s="25" t="str">
        <x:f>IF(A152="","",IF(COUNTIFS(EVIDENCE_PACKET!$A$6:$A$205,E152,EVIDENCE_PACKET!$B$6:$B$205,B152,EVIDENCE_PACKET!$Q$6:$Q$205,"VALID")=1,"READY","INVALID - EVIDENCE A LINK"))</x:f>
      </x:c>
      <x:c r="P152" s="25" t="str">
        <x:f>IF(A152="","",IF(COUNTIFS(EVIDENCE_PACKET!$A$6:$A$205,G152,EVIDENCE_PACKET!$B$6:$B$205,B152,EVIDENCE_PACKET!$Q$6:$Q$205,"VALID")=1,"READY","INVALID - EVIDENCE B LINK"))</x:f>
      </x:c>
      <x:c r="Q152" s="25" t="str">
        <x:f>IF(A152="","",IF(AND(D152&lt;&gt;"",F152&lt;&gt;""),"VALID","INVALID - STATEMENT REQUIRED"))</x:f>
      </x:c>
      <x:c r="R152" s="25" t="str">
        <x:f>IF(A152="","",IF(COUNTIF($A$6:$A$205,A152)&gt;1,"INVALID - DUPLICATE ID",IF(AND(B152&lt;&gt;"",J152&lt;&gt;"",K152="VALID",L152="VALID",M152="VALID",N152="VALID",O152="READY",P152="READY",Q152="VALID"),"VALID","INVALID - CONTROL / LINK")))</x:f>
      </x:c>
    </x:row>
    <x:row r="153">
      <x:c r="A153" s="21"/>
      <x:c r="B153" s="21"/>
      <x:c r="C153" s="21"/>
      <x:c r="D153" s="21"/>
      <x:c r="E153" s="21"/>
      <x:c r="F153" s="21"/>
      <x:c r="G153" s="21"/>
      <x:c r="H153" s="21"/>
      <x:c r="I153" s="21"/>
      <x:c r="J153" s="21"/>
      <x:c r="K153" s="25" t="str">
        <x:f>IF(A153="","",IF(OR(EXACT(C153,"BUYER"),EXACT(C153,"MATERIAL JOB"),EXACT(C153,"BUYING STAGE"),EXACT(C153,"IMPLEMENTATION"),EXACT(C153,"SECURITY / PROCUREMENT"),EXACT(C153,"SWITCHING / EXIT"),EXACT(C153,"COMMERCIAL MODEL"),EXACT(C153,"EVIDENCE QUALITY")),"VALID","INVALID"))</x:f>
      </x:c>
      <x:c r="L153" s="25" t="str">
        <x:f>IF(A153="","",IF(OR(EXACT(H153,"YES"),EXACT(H153,"NO")),"VALID","INVALID"))</x:f>
      </x:c>
      <x:c r="M153" s="25" t="str">
        <x:f>IF(A153="","",IF(OR(EXACT(I153,"OPEN"),EXACT(I153,"RESOLVED"),EXACT(I153,"ACCEPTED UNCERTAINTY")),"VALID","INVALID"))</x:f>
      </x:c>
      <x:c r="N153" s="25" t="str">
        <x:f>IF(A153="","",IF(AND(E153&lt;&gt;"",G153&lt;&gt;"",E153&lt;&gt;G153),"VALID","INVALID - DISTINCT EVIDENCE REQUIRED"))</x:f>
      </x:c>
      <x:c r="O153" s="25" t="str">
        <x:f>IF(A153="","",IF(COUNTIFS(EVIDENCE_PACKET!$A$6:$A$205,E153,EVIDENCE_PACKET!$B$6:$B$205,B153,EVIDENCE_PACKET!$Q$6:$Q$205,"VALID")=1,"READY","INVALID - EVIDENCE A LINK"))</x:f>
      </x:c>
      <x:c r="P153" s="25" t="str">
        <x:f>IF(A153="","",IF(COUNTIFS(EVIDENCE_PACKET!$A$6:$A$205,G153,EVIDENCE_PACKET!$B$6:$B$205,B153,EVIDENCE_PACKET!$Q$6:$Q$205,"VALID")=1,"READY","INVALID - EVIDENCE B LINK"))</x:f>
      </x:c>
      <x:c r="Q153" s="25" t="str">
        <x:f>IF(A153="","",IF(AND(D153&lt;&gt;"",F153&lt;&gt;""),"VALID","INVALID - STATEMENT REQUIRED"))</x:f>
      </x:c>
      <x:c r="R153" s="25" t="str">
        <x:f>IF(A153="","",IF(COUNTIF($A$6:$A$205,A153)&gt;1,"INVALID - DUPLICATE ID",IF(AND(B153&lt;&gt;"",J153&lt;&gt;"",K153="VALID",L153="VALID",M153="VALID",N153="VALID",O153="READY",P153="READY",Q153="VALID"),"VALID","INVALID - CONTROL / LINK")))</x:f>
      </x:c>
    </x:row>
    <x:row r="154">
      <x:c r="A154" s="21"/>
      <x:c r="B154" s="21"/>
      <x:c r="C154" s="21"/>
      <x:c r="D154" s="21"/>
      <x:c r="E154" s="21"/>
      <x:c r="F154" s="21"/>
      <x:c r="G154" s="21"/>
      <x:c r="H154" s="21"/>
      <x:c r="I154" s="21"/>
      <x:c r="J154" s="21"/>
      <x:c r="K154" s="25" t="str">
        <x:f>IF(A154="","",IF(OR(EXACT(C154,"BUYER"),EXACT(C154,"MATERIAL JOB"),EXACT(C154,"BUYING STAGE"),EXACT(C154,"IMPLEMENTATION"),EXACT(C154,"SECURITY / PROCUREMENT"),EXACT(C154,"SWITCHING / EXIT"),EXACT(C154,"COMMERCIAL MODEL"),EXACT(C154,"EVIDENCE QUALITY")),"VALID","INVALID"))</x:f>
      </x:c>
      <x:c r="L154" s="25" t="str">
        <x:f>IF(A154="","",IF(OR(EXACT(H154,"YES"),EXACT(H154,"NO")),"VALID","INVALID"))</x:f>
      </x:c>
      <x:c r="M154" s="25" t="str">
        <x:f>IF(A154="","",IF(OR(EXACT(I154,"OPEN"),EXACT(I154,"RESOLVED"),EXACT(I154,"ACCEPTED UNCERTAINTY")),"VALID","INVALID"))</x:f>
      </x:c>
      <x:c r="N154" s="25" t="str">
        <x:f>IF(A154="","",IF(AND(E154&lt;&gt;"",G154&lt;&gt;"",E154&lt;&gt;G154),"VALID","INVALID - DISTINCT EVIDENCE REQUIRED"))</x:f>
      </x:c>
      <x:c r="O154" s="25" t="str">
        <x:f>IF(A154="","",IF(COUNTIFS(EVIDENCE_PACKET!$A$6:$A$205,E154,EVIDENCE_PACKET!$B$6:$B$205,B154,EVIDENCE_PACKET!$Q$6:$Q$205,"VALID")=1,"READY","INVALID - EVIDENCE A LINK"))</x:f>
      </x:c>
      <x:c r="P154" s="25" t="str">
        <x:f>IF(A154="","",IF(COUNTIFS(EVIDENCE_PACKET!$A$6:$A$205,G154,EVIDENCE_PACKET!$B$6:$B$205,B154,EVIDENCE_PACKET!$Q$6:$Q$205,"VALID")=1,"READY","INVALID - EVIDENCE B LINK"))</x:f>
      </x:c>
      <x:c r="Q154" s="25" t="str">
        <x:f>IF(A154="","",IF(AND(D154&lt;&gt;"",F154&lt;&gt;""),"VALID","INVALID - STATEMENT REQUIRED"))</x:f>
      </x:c>
      <x:c r="R154" s="25" t="str">
        <x:f>IF(A154="","",IF(COUNTIF($A$6:$A$205,A154)&gt;1,"INVALID - DUPLICATE ID",IF(AND(B154&lt;&gt;"",J154&lt;&gt;"",K154="VALID",L154="VALID",M154="VALID",N154="VALID",O154="READY",P154="READY",Q154="VALID"),"VALID","INVALID - CONTROL / LINK")))</x:f>
      </x:c>
    </x:row>
    <x:row r="155">
      <x:c r="A155" s="21"/>
      <x:c r="B155" s="21"/>
      <x:c r="C155" s="21"/>
      <x:c r="D155" s="21"/>
      <x:c r="E155" s="21"/>
      <x:c r="F155" s="21"/>
      <x:c r="G155" s="21"/>
      <x:c r="H155" s="21"/>
      <x:c r="I155" s="21"/>
      <x:c r="J155" s="21"/>
      <x:c r="K155" s="25" t="str">
        <x:f>IF(A155="","",IF(OR(EXACT(C155,"BUYER"),EXACT(C155,"MATERIAL JOB"),EXACT(C155,"BUYING STAGE"),EXACT(C155,"IMPLEMENTATION"),EXACT(C155,"SECURITY / PROCUREMENT"),EXACT(C155,"SWITCHING / EXIT"),EXACT(C155,"COMMERCIAL MODEL"),EXACT(C155,"EVIDENCE QUALITY")),"VALID","INVALID"))</x:f>
      </x:c>
      <x:c r="L155" s="25" t="str">
        <x:f>IF(A155="","",IF(OR(EXACT(H155,"YES"),EXACT(H155,"NO")),"VALID","INVALID"))</x:f>
      </x:c>
      <x:c r="M155" s="25" t="str">
        <x:f>IF(A155="","",IF(OR(EXACT(I155,"OPEN"),EXACT(I155,"RESOLVED"),EXACT(I155,"ACCEPTED UNCERTAINTY")),"VALID","INVALID"))</x:f>
      </x:c>
      <x:c r="N155" s="25" t="str">
        <x:f>IF(A155="","",IF(AND(E155&lt;&gt;"",G155&lt;&gt;"",E155&lt;&gt;G155),"VALID","INVALID - DISTINCT EVIDENCE REQUIRED"))</x:f>
      </x:c>
      <x:c r="O155" s="25" t="str">
        <x:f>IF(A155="","",IF(COUNTIFS(EVIDENCE_PACKET!$A$6:$A$205,E155,EVIDENCE_PACKET!$B$6:$B$205,B155,EVIDENCE_PACKET!$Q$6:$Q$205,"VALID")=1,"READY","INVALID - EVIDENCE A LINK"))</x:f>
      </x:c>
      <x:c r="P155" s="25" t="str">
        <x:f>IF(A155="","",IF(COUNTIFS(EVIDENCE_PACKET!$A$6:$A$205,G155,EVIDENCE_PACKET!$B$6:$B$205,B155,EVIDENCE_PACKET!$Q$6:$Q$205,"VALID")=1,"READY","INVALID - EVIDENCE B LINK"))</x:f>
      </x:c>
      <x:c r="Q155" s="25" t="str">
        <x:f>IF(A155="","",IF(AND(D155&lt;&gt;"",F155&lt;&gt;""),"VALID","INVALID - STATEMENT REQUIRED"))</x:f>
      </x:c>
      <x:c r="R155" s="25" t="str">
        <x:f>IF(A155="","",IF(COUNTIF($A$6:$A$205,A155)&gt;1,"INVALID - DUPLICATE ID",IF(AND(B155&lt;&gt;"",J155&lt;&gt;"",K155="VALID",L155="VALID",M155="VALID",N155="VALID",O155="READY",P155="READY",Q155="VALID"),"VALID","INVALID - CONTROL / LINK")))</x:f>
      </x:c>
    </x:row>
    <x:row r="156">
      <x:c r="A156" s="21"/>
      <x:c r="B156" s="21"/>
      <x:c r="C156" s="21"/>
      <x:c r="D156" s="21"/>
      <x:c r="E156" s="21"/>
      <x:c r="F156" s="21"/>
      <x:c r="G156" s="21"/>
      <x:c r="H156" s="21"/>
      <x:c r="I156" s="21"/>
      <x:c r="J156" s="21"/>
      <x:c r="K156" s="25" t="str">
        <x:f>IF(A156="","",IF(OR(EXACT(C156,"BUYER"),EXACT(C156,"MATERIAL JOB"),EXACT(C156,"BUYING STAGE"),EXACT(C156,"IMPLEMENTATION"),EXACT(C156,"SECURITY / PROCUREMENT"),EXACT(C156,"SWITCHING / EXIT"),EXACT(C156,"COMMERCIAL MODEL"),EXACT(C156,"EVIDENCE QUALITY")),"VALID","INVALID"))</x:f>
      </x:c>
      <x:c r="L156" s="25" t="str">
        <x:f>IF(A156="","",IF(OR(EXACT(H156,"YES"),EXACT(H156,"NO")),"VALID","INVALID"))</x:f>
      </x:c>
      <x:c r="M156" s="25" t="str">
        <x:f>IF(A156="","",IF(OR(EXACT(I156,"OPEN"),EXACT(I156,"RESOLVED"),EXACT(I156,"ACCEPTED UNCERTAINTY")),"VALID","INVALID"))</x:f>
      </x:c>
      <x:c r="N156" s="25" t="str">
        <x:f>IF(A156="","",IF(AND(E156&lt;&gt;"",G156&lt;&gt;"",E156&lt;&gt;G156),"VALID","INVALID - DISTINCT EVIDENCE REQUIRED"))</x:f>
      </x:c>
      <x:c r="O156" s="25" t="str">
        <x:f>IF(A156="","",IF(COUNTIFS(EVIDENCE_PACKET!$A$6:$A$205,E156,EVIDENCE_PACKET!$B$6:$B$205,B156,EVIDENCE_PACKET!$Q$6:$Q$205,"VALID")=1,"READY","INVALID - EVIDENCE A LINK"))</x:f>
      </x:c>
      <x:c r="P156" s="25" t="str">
        <x:f>IF(A156="","",IF(COUNTIFS(EVIDENCE_PACKET!$A$6:$A$205,G156,EVIDENCE_PACKET!$B$6:$B$205,B156,EVIDENCE_PACKET!$Q$6:$Q$205,"VALID")=1,"READY","INVALID - EVIDENCE B LINK"))</x:f>
      </x:c>
      <x:c r="Q156" s="25" t="str">
        <x:f>IF(A156="","",IF(AND(D156&lt;&gt;"",F156&lt;&gt;""),"VALID","INVALID - STATEMENT REQUIRED"))</x:f>
      </x:c>
      <x:c r="R156" s="25" t="str">
        <x:f>IF(A156="","",IF(COUNTIF($A$6:$A$205,A156)&gt;1,"INVALID - DUPLICATE ID",IF(AND(B156&lt;&gt;"",J156&lt;&gt;"",K156="VALID",L156="VALID",M156="VALID",N156="VALID",O156="READY",P156="READY",Q156="VALID"),"VALID","INVALID - CONTROL / LINK")))</x:f>
      </x:c>
    </x:row>
    <x:row r="157">
      <x:c r="A157" s="21"/>
      <x:c r="B157" s="21"/>
      <x:c r="C157" s="21"/>
      <x:c r="D157" s="21"/>
      <x:c r="E157" s="21"/>
      <x:c r="F157" s="21"/>
      <x:c r="G157" s="21"/>
      <x:c r="H157" s="21"/>
      <x:c r="I157" s="21"/>
      <x:c r="J157" s="21"/>
      <x:c r="K157" s="25" t="str">
        <x:f>IF(A157="","",IF(OR(EXACT(C157,"BUYER"),EXACT(C157,"MATERIAL JOB"),EXACT(C157,"BUYING STAGE"),EXACT(C157,"IMPLEMENTATION"),EXACT(C157,"SECURITY / PROCUREMENT"),EXACT(C157,"SWITCHING / EXIT"),EXACT(C157,"COMMERCIAL MODEL"),EXACT(C157,"EVIDENCE QUALITY")),"VALID","INVALID"))</x:f>
      </x:c>
      <x:c r="L157" s="25" t="str">
        <x:f>IF(A157="","",IF(OR(EXACT(H157,"YES"),EXACT(H157,"NO")),"VALID","INVALID"))</x:f>
      </x:c>
      <x:c r="M157" s="25" t="str">
        <x:f>IF(A157="","",IF(OR(EXACT(I157,"OPEN"),EXACT(I157,"RESOLVED"),EXACT(I157,"ACCEPTED UNCERTAINTY")),"VALID","INVALID"))</x:f>
      </x:c>
      <x:c r="N157" s="25" t="str">
        <x:f>IF(A157="","",IF(AND(E157&lt;&gt;"",G157&lt;&gt;"",E157&lt;&gt;G157),"VALID","INVALID - DISTINCT EVIDENCE REQUIRED"))</x:f>
      </x:c>
      <x:c r="O157" s="25" t="str">
        <x:f>IF(A157="","",IF(COUNTIFS(EVIDENCE_PACKET!$A$6:$A$205,E157,EVIDENCE_PACKET!$B$6:$B$205,B157,EVIDENCE_PACKET!$Q$6:$Q$205,"VALID")=1,"READY","INVALID - EVIDENCE A LINK"))</x:f>
      </x:c>
      <x:c r="P157" s="25" t="str">
        <x:f>IF(A157="","",IF(COUNTIFS(EVIDENCE_PACKET!$A$6:$A$205,G157,EVIDENCE_PACKET!$B$6:$B$205,B157,EVIDENCE_PACKET!$Q$6:$Q$205,"VALID")=1,"READY","INVALID - EVIDENCE B LINK"))</x:f>
      </x:c>
      <x:c r="Q157" s="25" t="str">
        <x:f>IF(A157="","",IF(AND(D157&lt;&gt;"",F157&lt;&gt;""),"VALID","INVALID - STATEMENT REQUIRED"))</x:f>
      </x:c>
      <x:c r="R157" s="25" t="str">
        <x:f>IF(A157="","",IF(COUNTIF($A$6:$A$205,A157)&gt;1,"INVALID - DUPLICATE ID",IF(AND(B157&lt;&gt;"",J157&lt;&gt;"",K157="VALID",L157="VALID",M157="VALID",N157="VALID",O157="READY",P157="READY",Q157="VALID"),"VALID","INVALID - CONTROL / LINK")))</x:f>
      </x:c>
    </x:row>
    <x:row r="158">
      <x:c r="A158" s="21"/>
      <x:c r="B158" s="21"/>
      <x:c r="C158" s="21"/>
      <x:c r="D158" s="21"/>
      <x:c r="E158" s="21"/>
      <x:c r="F158" s="21"/>
      <x:c r="G158" s="21"/>
      <x:c r="H158" s="21"/>
      <x:c r="I158" s="21"/>
      <x:c r="J158" s="21"/>
      <x:c r="K158" s="25" t="str">
        <x:f>IF(A158="","",IF(OR(EXACT(C158,"BUYER"),EXACT(C158,"MATERIAL JOB"),EXACT(C158,"BUYING STAGE"),EXACT(C158,"IMPLEMENTATION"),EXACT(C158,"SECURITY / PROCUREMENT"),EXACT(C158,"SWITCHING / EXIT"),EXACT(C158,"COMMERCIAL MODEL"),EXACT(C158,"EVIDENCE QUALITY")),"VALID","INVALID"))</x:f>
      </x:c>
      <x:c r="L158" s="25" t="str">
        <x:f>IF(A158="","",IF(OR(EXACT(H158,"YES"),EXACT(H158,"NO")),"VALID","INVALID"))</x:f>
      </x:c>
      <x:c r="M158" s="25" t="str">
        <x:f>IF(A158="","",IF(OR(EXACT(I158,"OPEN"),EXACT(I158,"RESOLVED"),EXACT(I158,"ACCEPTED UNCERTAINTY")),"VALID","INVALID"))</x:f>
      </x:c>
      <x:c r="N158" s="25" t="str">
        <x:f>IF(A158="","",IF(AND(E158&lt;&gt;"",G158&lt;&gt;"",E158&lt;&gt;G158),"VALID","INVALID - DISTINCT EVIDENCE REQUIRED"))</x:f>
      </x:c>
      <x:c r="O158" s="25" t="str">
        <x:f>IF(A158="","",IF(COUNTIFS(EVIDENCE_PACKET!$A$6:$A$205,E158,EVIDENCE_PACKET!$B$6:$B$205,B158,EVIDENCE_PACKET!$Q$6:$Q$205,"VALID")=1,"READY","INVALID - EVIDENCE A LINK"))</x:f>
      </x:c>
      <x:c r="P158" s="25" t="str">
        <x:f>IF(A158="","",IF(COUNTIFS(EVIDENCE_PACKET!$A$6:$A$205,G158,EVIDENCE_PACKET!$B$6:$B$205,B158,EVIDENCE_PACKET!$Q$6:$Q$205,"VALID")=1,"READY","INVALID - EVIDENCE B LINK"))</x:f>
      </x:c>
      <x:c r="Q158" s="25" t="str">
        <x:f>IF(A158="","",IF(AND(D158&lt;&gt;"",F158&lt;&gt;""),"VALID","INVALID - STATEMENT REQUIRED"))</x:f>
      </x:c>
      <x:c r="R158" s="25" t="str">
        <x:f>IF(A158="","",IF(COUNTIF($A$6:$A$205,A158)&gt;1,"INVALID - DUPLICATE ID",IF(AND(B158&lt;&gt;"",J158&lt;&gt;"",K158="VALID",L158="VALID",M158="VALID",N158="VALID",O158="READY",P158="READY",Q158="VALID"),"VALID","INVALID - CONTROL / LINK")))</x:f>
      </x:c>
    </x:row>
    <x:row r="159">
      <x:c r="A159" s="21"/>
      <x:c r="B159" s="21"/>
      <x:c r="C159" s="21"/>
      <x:c r="D159" s="21"/>
      <x:c r="E159" s="21"/>
      <x:c r="F159" s="21"/>
      <x:c r="G159" s="21"/>
      <x:c r="H159" s="21"/>
      <x:c r="I159" s="21"/>
      <x:c r="J159" s="21"/>
      <x:c r="K159" s="25" t="str">
        <x:f>IF(A159="","",IF(OR(EXACT(C159,"BUYER"),EXACT(C159,"MATERIAL JOB"),EXACT(C159,"BUYING STAGE"),EXACT(C159,"IMPLEMENTATION"),EXACT(C159,"SECURITY / PROCUREMENT"),EXACT(C159,"SWITCHING / EXIT"),EXACT(C159,"COMMERCIAL MODEL"),EXACT(C159,"EVIDENCE QUALITY")),"VALID","INVALID"))</x:f>
      </x:c>
      <x:c r="L159" s="25" t="str">
        <x:f>IF(A159="","",IF(OR(EXACT(H159,"YES"),EXACT(H159,"NO")),"VALID","INVALID"))</x:f>
      </x:c>
      <x:c r="M159" s="25" t="str">
        <x:f>IF(A159="","",IF(OR(EXACT(I159,"OPEN"),EXACT(I159,"RESOLVED"),EXACT(I159,"ACCEPTED UNCERTAINTY")),"VALID","INVALID"))</x:f>
      </x:c>
      <x:c r="N159" s="25" t="str">
        <x:f>IF(A159="","",IF(AND(E159&lt;&gt;"",G159&lt;&gt;"",E159&lt;&gt;G159),"VALID","INVALID - DISTINCT EVIDENCE REQUIRED"))</x:f>
      </x:c>
      <x:c r="O159" s="25" t="str">
        <x:f>IF(A159="","",IF(COUNTIFS(EVIDENCE_PACKET!$A$6:$A$205,E159,EVIDENCE_PACKET!$B$6:$B$205,B159,EVIDENCE_PACKET!$Q$6:$Q$205,"VALID")=1,"READY","INVALID - EVIDENCE A LINK"))</x:f>
      </x:c>
      <x:c r="P159" s="25" t="str">
        <x:f>IF(A159="","",IF(COUNTIFS(EVIDENCE_PACKET!$A$6:$A$205,G159,EVIDENCE_PACKET!$B$6:$B$205,B159,EVIDENCE_PACKET!$Q$6:$Q$205,"VALID")=1,"READY","INVALID - EVIDENCE B LINK"))</x:f>
      </x:c>
      <x:c r="Q159" s="25" t="str">
        <x:f>IF(A159="","",IF(AND(D159&lt;&gt;"",F159&lt;&gt;""),"VALID","INVALID - STATEMENT REQUIRED"))</x:f>
      </x:c>
      <x:c r="R159" s="25" t="str">
        <x:f>IF(A159="","",IF(COUNTIF($A$6:$A$205,A159)&gt;1,"INVALID - DUPLICATE ID",IF(AND(B159&lt;&gt;"",J159&lt;&gt;"",K159="VALID",L159="VALID",M159="VALID",N159="VALID",O159="READY",P159="READY",Q159="VALID"),"VALID","INVALID - CONTROL / LINK")))</x:f>
      </x:c>
    </x:row>
    <x:row r="160">
      <x:c r="A160" s="21"/>
      <x:c r="B160" s="21"/>
      <x:c r="C160" s="21"/>
      <x:c r="D160" s="21"/>
      <x:c r="E160" s="21"/>
      <x:c r="F160" s="21"/>
      <x:c r="G160" s="21"/>
      <x:c r="H160" s="21"/>
      <x:c r="I160" s="21"/>
      <x:c r="J160" s="21"/>
      <x:c r="K160" s="25" t="str">
        <x:f>IF(A160="","",IF(OR(EXACT(C160,"BUYER"),EXACT(C160,"MATERIAL JOB"),EXACT(C160,"BUYING STAGE"),EXACT(C160,"IMPLEMENTATION"),EXACT(C160,"SECURITY / PROCUREMENT"),EXACT(C160,"SWITCHING / EXIT"),EXACT(C160,"COMMERCIAL MODEL"),EXACT(C160,"EVIDENCE QUALITY")),"VALID","INVALID"))</x:f>
      </x:c>
      <x:c r="L160" s="25" t="str">
        <x:f>IF(A160="","",IF(OR(EXACT(H160,"YES"),EXACT(H160,"NO")),"VALID","INVALID"))</x:f>
      </x:c>
      <x:c r="M160" s="25" t="str">
        <x:f>IF(A160="","",IF(OR(EXACT(I160,"OPEN"),EXACT(I160,"RESOLVED"),EXACT(I160,"ACCEPTED UNCERTAINTY")),"VALID","INVALID"))</x:f>
      </x:c>
      <x:c r="N160" s="25" t="str">
        <x:f>IF(A160="","",IF(AND(E160&lt;&gt;"",G160&lt;&gt;"",E160&lt;&gt;G160),"VALID","INVALID - DISTINCT EVIDENCE REQUIRED"))</x:f>
      </x:c>
      <x:c r="O160" s="25" t="str">
        <x:f>IF(A160="","",IF(COUNTIFS(EVIDENCE_PACKET!$A$6:$A$205,E160,EVIDENCE_PACKET!$B$6:$B$205,B160,EVIDENCE_PACKET!$Q$6:$Q$205,"VALID")=1,"READY","INVALID - EVIDENCE A LINK"))</x:f>
      </x:c>
      <x:c r="P160" s="25" t="str">
        <x:f>IF(A160="","",IF(COUNTIFS(EVIDENCE_PACKET!$A$6:$A$205,G160,EVIDENCE_PACKET!$B$6:$B$205,B160,EVIDENCE_PACKET!$Q$6:$Q$205,"VALID")=1,"READY","INVALID - EVIDENCE B LINK"))</x:f>
      </x:c>
      <x:c r="Q160" s="25" t="str">
        <x:f>IF(A160="","",IF(AND(D160&lt;&gt;"",F160&lt;&gt;""),"VALID","INVALID - STATEMENT REQUIRED"))</x:f>
      </x:c>
      <x:c r="R160" s="25" t="str">
        <x:f>IF(A160="","",IF(COUNTIF($A$6:$A$205,A160)&gt;1,"INVALID - DUPLICATE ID",IF(AND(B160&lt;&gt;"",J160&lt;&gt;"",K160="VALID",L160="VALID",M160="VALID",N160="VALID",O160="READY",P160="READY",Q160="VALID"),"VALID","INVALID - CONTROL / LINK")))</x:f>
      </x:c>
    </x:row>
    <x:row r="161">
      <x:c r="A161" s="21"/>
      <x:c r="B161" s="21"/>
      <x:c r="C161" s="21"/>
      <x:c r="D161" s="21"/>
      <x:c r="E161" s="21"/>
      <x:c r="F161" s="21"/>
      <x:c r="G161" s="21"/>
      <x:c r="H161" s="21"/>
      <x:c r="I161" s="21"/>
      <x:c r="J161" s="21"/>
      <x:c r="K161" s="25" t="str">
        <x:f>IF(A161="","",IF(OR(EXACT(C161,"BUYER"),EXACT(C161,"MATERIAL JOB"),EXACT(C161,"BUYING STAGE"),EXACT(C161,"IMPLEMENTATION"),EXACT(C161,"SECURITY / PROCUREMENT"),EXACT(C161,"SWITCHING / EXIT"),EXACT(C161,"COMMERCIAL MODEL"),EXACT(C161,"EVIDENCE QUALITY")),"VALID","INVALID"))</x:f>
      </x:c>
      <x:c r="L161" s="25" t="str">
        <x:f>IF(A161="","",IF(OR(EXACT(H161,"YES"),EXACT(H161,"NO")),"VALID","INVALID"))</x:f>
      </x:c>
      <x:c r="M161" s="25" t="str">
        <x:f>IF(A161="","",IF(OR(EXACT(I161,"OPEN"),EXACT(I161,"RESOLVED"),EXACT(I161,"ACCEPTED UNCERTAINTY")),"VALID","INVALID"))</x:f>
      </x:c>
      <x:c r="N161" s="25" t="str">
        <x:f>IF(A161="","",IF(AND(E161&lt;&gt;"",G161&lt;&gt;"",E161&lt;&gt;G161),"VALID","INVALID - DISTINCT EVIDENCE REQUIRED"))</x:f>
      </x:c>
      <x:c r="O161" s="25" t="str">
        <x:f>IF(A161="","",IF(COUNTIFS(EVIDENCE_PACKET!$A$6:$A$205,E161,EVIDENCE_PACKET!$B$6:$B$205,B161,EVIDENCE_PACKET!$Q$6:$Q$205,"VALID")=1,"READY","INVALID - EVIDENCE A LINK"))</x:f>
      </x:c>
      <x:c r="P161" s="25" t="str">
        <x:f>IF(A161="","",IF(COUNTIFS(EVIDENCE_PACKET!$A$6:$A$205,G161,EVIDENCE_PACKET!$B$6:$B$205,B161,EVIDENCE_PACKET!$Q$6:$Q$205,"VALID")=1,"READY","INVALID - EVIDENCE B LINK"))</x:f>
      </x:c>
      <x:c r="Q161" s="25" t="str">
        <x:f>IF(A161="","",IF(AND(D161&lt;&gt;"",F161&lt;&gt;""),"VALID","INVALID - STATEMENT REQUIRED"))</x:f>
      </x:c>
      <x:c r="R161" s="25" t="str">
        <x:f>IF(A161="","",IF(COUNTIF($A$6:$A$205,A161)&gt;1,"INVALID - DUPLICATE ID",IF(AND(B161&lt;&gt;"",J161&lt;&gt;"",K161="VALID",L161="VALID",M161="VALID",N161="VALID",O161="READY",P161="READY",Q161="VALID"),"VALID","INVALID - CONTROL / LINK")))</x:f>
      </x:c>
    </x:row>
    <x:row r="162">
      <x:c r="A162" s="21"/>
      <x:c r="B162" s="21"/>
      <x:c r="C162" s="21"/>
      <x:c r="D162" s="21"/>
      <x:c r="E162" s="21"/>
      <x:c r="F162" s="21"/>
      <x:c r="G162" s="21"/>
      <x:c r="H162" s="21"/>
      <x:c r="I162" s="21"/>
      <x:c r="J162" s="21"/>
      <x:c r="K162" s="25" t="str">
        <x:f>IF(A162="","",IF(OR(EXACT(C162,"BUYER"),EXACT(C162,"MATERIAL JOB"),EXACT(C162,"BUYING STAGE"),EXACT(C162,"IMPLEMENTATION"),EXACT(C162,"SECURITY / PROCUREMENT"),EXACT(C162,"SWITCHING / EXIT"),EXACT(C162,"COMMERCIAL MODEL"),EXACT(C162,"EVIDENCE QUALITY")),"VALID","INVALID"))</x:f>
      </x:c>
      <x:c r="L162" s="25" t="str">
        <x:f>IF(A162="","",IF(OR(EXACT(H162,"YES"),EXACT(H162,"NO")),"VALID","INVALID"))</x:f>
      </x:c>
      <x:c r="M162" s="25" t="str">
        <x:f>IF(A162="","",IF(OR(EXACT(I162,"OPEN"),EXACT(I162,"RESOLVED"),EXACT(I162,"ACCEPTED UNCERTAINTY")),"VALID","INVALID"))</x:f>
      </x:c>
      <x:c r="N162" s="25" t="str">
        <x:f>IF(A162="","",IF(AND(E162&lt;&gt;"",G162&lt;&gt;"",E162&lt;&gt;G162),"VALID","INVALID - DISTINCT EVIDENCE REQUIRED"))</x:f>
      </x:c>
      <x:c r="O162" s="25" t="str">
        <x:f>IF(A162="","",IF(COUNTIFS(EVIDENCE_PACKET!$A$6:$A$205,E162,EVIDENCE_PACKET!$B$6:$B$205,B162,EVIDENCE_PACKET!$Q$6:$Q$205,"VALID")=1,"READY","INVALID - EVIDENCE A LINK"))</x:f>
      </x:c>
      <x:c r="P162" s="25" t="str">
        <x:f>IF(A162="","",IF(COUNTIFS(EVIDENCE_PACKET!$A$6:$A$205,G162,EVIDENCE_PACKET!$B$6:$B$205,B162,EVIDENCE_PACKET!$Q$6:$Q$205,"VALID")=1,"READY","INVALID - EVIDENCE B LINK"))</x:f>
      </x:c>
      <x:c r="Q162" s="25" t="str">
        <x:f>IF(A162="","",IF(AND(D162&lt;&gt;"",F162&lt;&gt;""),"VALID","INVALID - STATEMENT REQUIRED"))</x:f>
      </x:c>
      <x:c r="R162" s="25" t="str">
        <x:f>IF(A162="","",IF(COUNTIF($A$6:$A$205,A162)&gt;1,"INVALID - DUPLICATE ID",IF(AND(B162&lt;&gt;"",J162&lt;&gt;"",K162="VALID",L162="VALID",M162="VALID",N162="VALID",O162="READY",P162="READY",Q162="VALID"),"VALID","INVALID - CONTROL / LINK")))</x:f>
      </x:c>
    </x:row>
    <x:row r="163">
      <x:c r="A163" s="21"/>
      <x:c r="B163" s="21"/>
      <x:c r="C163" s="21"/>
      <x:c r="D163" s="21"/>
      <x:c r="E163" s="21"/>
      <x:c r="F163" s="21"/>
      <x:c r="G163" s="21"/>
      <x:c r="H163" s="21"/>
      <x:c r="I163" s="21"/>
      <x:c r="J163" s="21"/>
      <x:c r="K163" s="25" t="str">
        <x:f>IF(A163="","",IF(OR(EXACT(C163,"BUYER"),EXACT(C163,"MATERIAL JOB"),EXACT(C163,"BUYING STAGE"),EXACT(C163,"IMPLEMENTATION"),EXACT(C163,"SECURITY / PROCUREMENT"),EXACT(C163,"SWITCHING / EXIT"),EXACT(C163,"COMMERCIAL MODEL"),EXACT(C163,"EVIDENCE QUALITY")),"VALID","INVALID"))</x:f>
      </x:c>
      <x:c r="L163" s="25" t="str">
        <x:f>IF(A163="","",IF(OR(EXACT(H163,"YES"),EXACT(H163,"NO")),"VALID","INVALID"))</x:f>
      </x:c>
      <x:c r="M163" s="25" t="str">
        <x:f>IF(A163="","",IF(OR(EXACT(I163,"OPEN"),EXACT(I163,"RESOLVED"),EXACT(I163,"ACCEPTED UNCERTAINTY")),"VALID","INVALID"))</x:f>
      </x:c>
      <x:c r="N163" s="25" t="str">
        <x:f>IF(A163="","",IF(AND(E163&lt;&gt;"",G163&lt;&gt;"",E163&lt;&gt;G163),"VALID","INVALID - DISTINCT EVIDENCE REQUIRED"))</x:f>
      </x:c>
      <x:c r="O163" s="25" t="str">
        <x:f>IF(A163="","",IF(COUNTIFS(EVIDENCE_PACKET!$A$6:$A$205,E163,EVIDENCE_PACKET!$B$6:$B$205,B163,EVIDENCE_PACKET!$Q$6:$Q$205,"VALID")=1,"READY","INVALID - EVIDENCE A LINK"))</x:f>
      </x:c>
      <x:c r="P163" s="25" t="str">
        <x:f>IF(A163="","",IF(COUNTIFS(EVIDENCE_PACKET!$A$6:$A$205,G163,EVIDENCE_PACKET!$B$6:$B$205,B163,EVIDENCE_PACKET!$Q$6:$Q$205,"VALID")=1,"READY","INVALID - EVIDENCE B LINK"))</x:f>
      </x:c>
      <x:c r="Q163" s="25" t="str">
        <x:f>IF(A163="","",IF(AND(D163&lt;&gt;"",F163&lt;&gt;""),"VALID","INVALID - STATEMENT REQUIRED"))</x:f>
      </x:c>
      <x:c r="R163" s="25" t="str">
        <x:f>IF(A163="","",IF(COUNTIF($A$6:$A$205,A163)&gt;1,"INVALID - DUPLICATE ID",IF(AND(B163&lt;&gt;"",J163&lt;&gt;"",K163="VALID",L163="VALID",M163="VALID",N163="VALID",O163="READY",P163="READY",Q163="VALID"),"VALID","INVALID - CONTROL / LINK")))</x:f>
      </x:c>
    </x:row>
    <x:row r="164">
      <x:c r="A164" s="21"/>
      <x:c r="B164" s="21"/>
      <x:c r="C164" s="21"/>
      <x:c r="D164" s="21"/>
      <x:c r="E164" s="21"/>
      <x:c r="F164" s="21"/>
      <x:c r="G164" s="21"/>
      <x:c r="H164" s="21"/>
      <x:c r="I164" s="21"/>
      <x:c r="J164" s="21"/>
      <x:c r="K164" s="25" t="str">
        <x:f>IF(A164="","",IF(OR(EXACT(C164,"BUYER"),EXACT(C164,"MATERIAL JOB"),EXACT(C164,"BUYING STAGE"),EXACT(C164,"IMPLEMENTATION"),EXACT(C164,"SECURITY / PROCUREMENT"),EXACT(C164,"SWITCHING / EXIT"),EXACT(C164,"COMMERCIAL MODEL"),EXACT(C164,"EVIDENCE QUALITY")),"VALID","INVALID"))</x:f>
      </x:c>
      <x:c r="L164" s="25" t="str">
        <x:f>IF(A164="","",IF(OR(EXACT(H164,"YES"),EXACT(H164,"NO")),"VALID","INVALID"))</x:f>
      </x:c>
      <x:c r="M164" s="25" t="str">
        <x:f>IF(A164="","",IF(OR(EXACT(I164,"OPEN"),EXACT(I164,"RESOLVED"),EXACT(I164,"ACCEPTED UNCERTAINTY")),"VALID","INVALID"))</x:f>
      </x:c>
      <x:c r="N164" s="25" t="str">
        <x:f>IF(A164="","",IF(AND(E164&lt;&gt;"",G164&lt;&gt;"",E164&lt;&gt;G164),"VALID","INVALID - DISTINCT EVIDENCE REQUIRED"))</x:f>
      </x:c>
      <x:c r="O164" s="25" t="str">
        <x:f>IF(A164="","",IF(COUNTIFS(EVIDENCE_PACKET!$A$6:$A$205,E164,EVIDENCE_PACKET!$B$6:$B$205,B164,EVIDENCE_PACKET!$Q$6:$Q$205,"VALID")=1,"READY","INVALID - EVIDENCE A LINK"))</x:f>
      </x:c>
      <x:c r="P164" s="25" t="str">
        <x:f>IF(A164="","",IF(COUNTIFS(EVIDENCE_PACKET!$A$6:$A$205,G164,EVIDENCE_PACKET!$B$6:$B$205,B164,EVIDENCE_PACKET!$Q$6:$Q$205,"VALID")=1,"READY","INVALID - EVIDENCE B LINK"))</x:f>
      </x:c>
      <x:c r="Q164" s="25" t="str">
        <x:f>IF(A164="","",IF(AND(D164&lt;&gt;"",F164&lt;&gt;""),"VALID","INVALID - STATEMENT REQUIRED"))</x:f>
      </x:c>
      <x:c r="R164" s="25" t="str">
        <x:f>IF(A164="","",IF(COUNTIF($A$6:$A$205,A164)&gt;1,"INVALID - DUPLICATE ID",IF(AND(B164&lt;&gt;"",J164&lt;&gt;"",K164="VALID",L164="VALID",M164="VALID",N164="VALID",O164="READY",P164="READY",Q164="VALID"),"VALID","INVALID - CONTROL / LINK")))</x:f>
      </x:c>
    </x:row>
    <x:row r="165">
      <x:c r="A165" s="21"/>
      <x:c r="B165" s="21"/>
      <x:c r="C165" s="21"/>
      <x:c r="D165" s="21"/>
      <x:c r="E165" s="21"/>
      <x:c r="F165" s="21"/>
      <x:c r="G165" s="21"/>
      <x:c r="H165" s="21"/>
      <x:c r="I165" s="21"/>
      <x:c r="J165" s="21"/>
      <x:c r="K165" s="25" t="str">
        <x:f>IF(A165="","",IF(OR(EXACT(C165,"BUYER"),EXACT(C165,"MATERIAL JOB"),EXACT(C165,"BUYING STAGE"),EXACT(C165,"IMPLEMENTATION"),EXACT(C165,"SECURITY / PROCUREMENT"),EXACT(C165,"SWITCHING / EXIT"),EXACT(C165,"COMMERCIAL MODEL"),EXACT(C165,"EVIDENCE QUALITY")),"VALID","INVALID"))</x:f>
      </x:c>
      <x:c r="L165" s="25" t="str">
        <x:f>IF(A165="","",IF(OR(EXACT(H165,"YES"),EXACT(H165,"NO")),"VALID","INVALID"))</x:f>
      </x:c>
      <x:c r="M165" s="25" t="str">
        <x:f>IF(A165="","",IF(OR(EXACT(I165,"OPEN"),EXACT(I165,"RESOLVED"),EXACT(I165,"ACCEPTED UNCERTAINTY")),"VALID","INVALID"))</x:f>
      </x:c>
      <x:c r="N165" s="25" t="str">
        <x:f>IF(A165="","",IF(AND(E165&lt;&gt;"",G165&lt;&gt;"",E165&lt;&gt;G165),"VALID","INVALID - DISTINCT EVIDENCE REQUIRED"))</x:f>
      </x:c>
      <x:c r="O165" s="25" t="str">
        <x:f>IF(A165="","",IF(COUNTIFS(EVIDENCE_PACKET!$A$6:$A$205,E165,EVIDENCE_PACKET!$B$6:$B$205,B165,EVIDENCE_PACKET!$Q$6:$Q$205,"VALID")=1,"READY","INVALID - EVIDENCE A LINK"))</x:f>
      </x:c>
      <x:c r="P165" s="25" t="str">
        <x:f>IF(A165="","",IF(COUNTIFS(EVIDENCE_PACKET!$A$6:$A$205,G165,EVIDENCE_PACKET!$B$6:$B$205,B165,EVIDENCE_PACKET!$Q$6:$Q$205,"VALID")=1,"READY","INVALID - EVIDENCE B LINK"))</x:f>
      </x:c>
      <x:c r="Q165" s="25" t="str">
        <x:f>IF(A165="","",IF(AND(D165&lt;&gt;"",F165&lt;&gt;""),"VALID","INVALID - STATEMENT REQUIRED"))</x:f>
      </x:c>
      <x:c r="R165" s="25" t="str">
        <x:f>IF(A165="","",IF(COUNTIF($A$6:$A$205,A165)&gt;1,"INVALID - DUPLICATE ID",IF(AND(B165&lt;&gt;"",J165&lt;&gt;"",K165="VALID",L165="VALID",M165="VALID",N165="VALID",O165="READY",P165="READY",Q165="VALID"),"VALID","INVALID - CONTROL / LINK")))</x:f>
      </x:c>
    </x:row>
    <x:row r="166">
      <x:c r="A166" s="21"/>
      <x:c r="B166" s="21"/>
      <x:c r="C166" s="21"/>
      <x:c r="D166" s="21"/>
      <x:c r="E166" s="21"/>
      <x:c r="F166" s="21"/>
      <x:c r="G166" s="21"/>
      <x:c r="H166" s="21"/>
      <x:c r="I166" s="21"/>
      <x:c r="J166" s="21"/>
      <x:c r="K166" s="25" t="str">
        <x:f>IF(A166="","",IF(OR(EXACT(C166,"BUYER"),EXACT(C166,"MATERIAL JOB"),EXACT(C166,"BUYING STAGE"),EXACT(C166,"IMPLEMENTATION"),EXACT(C166,"SECURITY / PROCUREMENT"),EXACT(C166,"SWITCHING / EXIT"),EXACT(C166,"COMMERCIAL MODEL"),EXACT(C166,"EVIDENCE QUALITY")),"VALID","INVALID"))</x:f>
      </x:c>
      <x:c r="L166" s="25" t="str">
        <x:f>IF(A166="","",IF(OR(EXACT(H166,"YES"),EXACT(H166,"NO")),"VALID","INVALID"))</x:f>
      </x:c>
      <x:c r="M166" s="25" t="str">
        <x:f>IF(A166="","",IF(OR(EXACT(I166,"OPEN"),EXACT(I166,"RESOLVED"),EXACT(I166,"ACCEPTED UNCERTAINTY")),"VALID","INVALID"))</x:f>
      </x:c>
      <x:c r="N166" s="25" t="str">
        <x:f>IF(A166="","",IF(AND(E166&lt;&gt;"",G166&lt;&gt;"",E166&lt;&gt;G166),"VALID","INVALID - DISTINCT EVIDENCE REQUIRED"))</x:f>
      </x:c>
      <x:c r="O166" s="25" t="str">
        <x:f>IF(A166="","",IF(COUNTIFS(EVIDENCE_PACKET!$A$6:$A$205,E166,EVIDENCE_PACKET!$B$6:$B$205,B166,EVIDENCE_PACKET!$Q$6:$Q$205,"VALID")=1,"READY","INVALID - EVIDENCE A LINK"))</x:f>
      </x:c>
      <x:c r="P166" s="25" t="str">
        <x:f>IF(A166="","",IF(COUNTIFS(EVIDENCE_PACKET!$A$6:$A$205,G166,EVIDENCE_PACKET!$B$6:$B$205,B166,EVIDENCE_PACKET!$Q$6:$Q$205,"VALID")=1,"READY","INVALID - EVIDENCE B LINK"))</x:f>
      </x:c>
      <x:c r="Q166" s="25" t="str">
        <x:f>IF(A166="","",IF(AND(D166&lt;&gt;"",F166&lt;&gt;""),"VALID","INVALID - STATEMENT REQUIRED"))</x:f>
      </x:c>
      <x:c r="R166" s="25" t="str">
        <x:f>IF(A166="","",IF(COUNTIF($A$6:$A$205,A166)&gt;1,"INVALID - DUPLICATE ID",IF(AND(B166&lt;&gt;"",J166&lt;&gt;"",K166="VALID",L166="VALID",M166="VALID",N166="VALID",O166="READY",P166="READY",Q166="VALID"),"VALID","INVALID - CONTROL / LINK")))</x:f>
      </x:c>
    </x:row>
    <x:row r="167">
      <x:c r="A167" s="21"/>
      <x:c r="B167" s="21"/>
      <x:c r="C167" s="21"/>
      <x:c r="D167" s="21"/>
      <x:c r="E167" s="21"/>
      <x:c r="F167" s="21"/>
      <x:c r="G167" s="21"/>
      <x:c r="H167" s="21"/>
      <x:c r="I167" s="21"/>
      <x:c r="J167" s="21"/>
      <x:c r="K167" s="25" t="str">
        <x:f>IF(A167="","",IF(OR(EXACT(C167,"BUYER"),EXACT(C167,"MATERIAL JOB"),EXACT(C167,"BUYING STAGE"),EXACT(C167,"IMPLEMENTATION"),EXACT(C167,"SECURITY / PROCUREMENT"),EXACT(C167,"SWITCHING / EXIT"),EXACT(C167,"COMMERCIAL MODEL"),EXACT(C167,"EVIDENCE QUALITY")),"VALID","INVALID"))</x:f>
      </x:c>
      <x:c r="L167" s="25" t="str">
        <x:f>IF(A167="","",IF(OR(EXACT(H167,"YES"),EXACT(H167,"NO")),"VALID","INVALID"))</x:f>
      </x:c>
      <x:c r="M167" s="25" t="str">
        <x:f>IF(A167="","",IF(OR(EXACT(I167,"OPEN"),EXACT(I167,"RESOLVED"),EXACT(I167,"ACCEPTED UNCERTAINTY")),"VALID","INVALID"))</x:f>
      </x:c>
      <x:c r="N167" s="25" t="str">
        <x:f>IF(A167="","",IF(AND(E167&lt;&gt;"",G167&lt;&gt;"",E167&lt;&gt;G167),"VALID","INVALID - DISTINCT EVIDENCE REQUIRED"))</x:f>
      </x:c>
      <x:c r="O167" s="25" t="str">
        <x:f>IF(A167="","",IF(COUNTIFS(EVIDENCE_PACKET!$A$6:$A$205,E167,EVIDENCE_PACKET!$B$6:$B$205,B167,EVIDENCE_PACKET!$Q$6:$Q$205,"VALID")=1,"READY","INVALID - EVIDENCE A LINK"))</x:f>
      </x:c>
      <x:c r="P167" s="25" t="str">
        <x:f>IF(A167="","",IF(COUNTIFS(EVIDENCE_PACKET!$A$6:$A$205,G167,EVIDENCE_PACKET!$B$6:$B$205,B167,EVIDENCE_PACKET!$Q$6:$Q$205,"VALID")=1,"READY","INVALID - EVIDENCE B LINK"))</x:f>
      </x:c>
      <x:c r="Q167" s="25" t="str">
        <x:f>IF(A167="","",IF(AND(D167&lt;&gt;"",F167&lt;&gt;""),"VALID","INVALID - STATEMENT REQUIRED"))</x:f>
      </x:c>
      <x:c r="R167" s="25" t="str">
        <x:f>IF(A167="","",IF(COUNTIF($A$6:$A$205,A167)&gt;1,"INVALID - DUPLICATE ID",IF(AND(B167&lt;&gt;"",J167&lt;&gt;"",K167="VALID",L167="VALID",M167="VALID",N167="VALID",O167="READY",P167="READY",Q167="VALID"),"VALID","INVALID - CONTROL / LINK")))</x:f>
      </x:c>
    </x:row>
    <x:row r="168">
      <x:c r="A168" s="21"/>
      <x:c r="B168" s="21"/>
      <x:c r="C168" s="21"/>
      <x:c r="D168" s="21"/>
      <x:c r="E168" s="21"/>
      <x:c r="F168" s="21"/>
      <x:c r="G168" s="21"/>
      <x:c r="H168" s="21"/>
      <x:c r="I168" s="21"/>
      <x:c r="J168" s="21"/>
      <x:c r="K168" s="25" t="str">
        <x:f>IF(A168="","",IF(OR(EXACT(C168,"BUYER"),EXACT(C168,"MATERIAL JOB"),EXACT(C168,"BUYING STAGE"),EXACT(C168,"IMPLEMENTATION"),EXACT(C168,"SECURITY / PROCUREMENT"),EXACT(C168,"SWITCHING / EXIT"),EXACT(C168,"COMMERCIAL MODEL"),EXACT(C168,"EVIDENCE QUALITY")),"VALID","INVALID"))</x:f>
      </x:c>
      <x:c r="L168" s="25" t="str">
        <x:f>IF(A168="","",IF(OR(EXACT(H168,"YES"),EXACT(H168,"NO")),"VALID","INVALID"))</x:f>
      </x:c>
      <x:c r="M168" s="25" t="str">
        <x:f>IF(A168="","",IF(OR(EXACT(I168,"OPEN"),EXACT(I168,"RESOLVED"),EXACT(I168,"ACCEPTED UNCERTAINTY")),"VALID","INVALID"))</x:f>
      </x:c>
      <x:c r="N168" s="25" t="str">
        <x:f>IF(A168="","",IF(AND(E168&lt;&gt;"",G168&lt;&gt;"",E168&lt;&gt;G168),"VALID","INVALID - DISTINCT EVIDENCE REQUIRED"))</x:f>
      </x:c>
      <x:c r="O168" s="25" t="str">
        <x:f>IF(A168="","",IF(COUNTIFS(EVIDENCE_PACKET!$A$6:$A$205,E168,EVIDENCE_PACKET!$B$6:$B$205,B168,EVIDENCE_PACKET!$Q$6:$Q$205,"VALID")=1,"READY","INVALID - EVIDENCE A LINK"))</x:f>
      </x:c>
      <x:c r="P168" s="25" t="str">
        <x:f>IF(A168="","",IF(COUNTIFS(EVIDENCE_PACKET!$A$6:$A$205,G168,EVIDENCE_PACKET!$B$6:$B$205,B168,EVIDENCE_PACKET!$Q$6:$Q$205,"VALID")=1,"READY","INVALID - EVIDENCE B LINK"))</x:f>
      </x:c>
      <x:c r="Q168" s="25" t="str">
        <x:f>IF(A168="","",IF(AND(D168&lt;&gt;"",F168&lt;&gt;""),"VALID","INVALID - STATEMENT REQUIRED"))</x:f>
      </x:c>
      <x:c r="R168" s="25" t="str">
        <x:f>IF(A168="","",IF(COUNTIF($A$6:$A$205,A168)&gt;1,"INVALID - DUPLICATE ID",IF(AND(B168&lt;&gt;"",J168&lt;&gt;"",K168="VALID",L168="VALID",M168="VALID",N168="VALID",O168="READY",P168="READY",Q168="VALID"),"VALID","INVALID - CONTROL / LINK")))</x:f>
      </x:c>
    </x:row>
    <x:row r="169">
      <x:c r="A169" s="21"/>
      <x:c r="B169" s="21"/>
      <x:c r="C169" s="21"/>
      <x:c r="D169" s="21"/>
      <x:c r="E169" s="21"/>
      <x:c r="F169" s="21"/>
      <x:c r="G169" s="21"/>
      <x:c r="H169" s="21"/>
      <x:c r="I169" s="21"/>
      <x:c r="J169" s="21"/>
      <x:c r="K169" s="25" t="str">
        <x:f>IF(A169="","",IF(OR(EXACT(C169,"BUYER"),EXACT(C169,"MATERIAL JOB"),EXACT(C169,"BUYING STAGE"),EXACT(C169,"IMPLEMENTATION"),EXACT(C169,"SECURITY / PROCUREMENT"),EXACT(C169,"SWITCHING / EXIT"),EXACT(C169,"COMMERCIAL MODEL"),EXACT(C169,"EVIDENCE QUALITY")),"VALID","INVALID"))</x:f>
      </x:c>
      <x:c r="L169" s="25" t="str">
        <x:f>IF(A169="","",IF(OR(EXACT(H169,"YES"),EXACT(H169,"NO")),"VALID","INVALID"))</x:f>
      </x:c>
      <x:c r="M169" s="25" t="str">
        <x:f>IF(A169="","",IF(OR(EXACT(I169,"OPEN"),EXACT(I169,"RESOLVED"),EXACT(I169,"ACCEPTED UNCERTAINTY")),"VALID","INVALID"))</x:f>
      </x:c>
      <x:c r="N169" s="25" t="str">
        <x:f>IF(A169="","",IF(AND(E169&lt;&gt;"",G169&lt;&gt;"",E169&lt;&gt;G169),"VALID","INVALID - DISTINCT EVIDENCE REQUIRED"))</x:f>
      </x:c>
      <x:c r="O169" s="25" t="str">
        <x:f>IF(A169="","",IF(COUNTIFS(EVIDENCE_PACKET!$A$6:$A$205,E169,EVIDENCE_PACKET!$B$6:$B$205,B169,EVIDENCE_PACKET!$Q$6:$Q$205,"VALID")=1,"READY","INVALID - EVIDENCE A LINK"))</x:f>
      </x:c>
      <x:c r="P169" s="25" t="str">
        <x:f>IF(A169="","",IF(COUNTIFS(EVIDENCE_PACKET!$A$6:$A$205,G169,EVIDENCE_PACKET!$B$6:$B$205,B169,EVIDENCE_PACKET!$Q$6:$Q$205,"VALID")=1,"READY","INVALID - EVIDENCE B LINK"))</x:f>
      </x:c>
      <x:c r="Q169" s="25" t="str">
        <x:f>IF(A169="","",IF(AND(D169&lt;&gt;"",F169&lt;&gt;""),"VALID","INVALID - STATEMENT REQUIRED"))</x:f>
      </x:c>
      <x:c r="R169" s="25" t="str">
        <x:f>IF(A169="","",IF(COUNTIF($A$6:$A$205,A169)&gt;1,"INVALID - DUPLICATE ID",IF(AND(B169&lt;&gt;"",J169&lt;&gt;"",K169="VALID",L169="VALID",M169="VALID",N169="VALID",O169="READY",P169="READY",Q169="VALID"),"VALID","INVALID - CONTROL / LINK")))</x:f>
      </x:c>
    </x:row>
    <x:row r="170">
      <x:c r="A170" s="21"/>
      <x:c r="B170" s="21"/>
      <x:c r="C170" s="21"/>
      <x:c r="D170" s="21"/>
      <x:c r="E170" s="21"/>
      <x:c r="F170" s="21"/>
      <x:c r="G170" s="21"/>
      <x:c r="H170" s="21"/>
      <x:c r="I170" s="21"/>
      <x:c r="J170" s="21"/>
      <x:c r="K170" s="25" t="str">
        <x:f>IF(A170="","",IF(OR(EXACT(C170,"BUYER"),EXACT(C170,"MATERIAL JOB"),EXACT(C170,"BUYING STAGE"),EXACT(C170,"IMPLEMENTATION"),EXACT(C170,"SECURITY / PROCUREMENT"),EXACT(C170,"SWITCHING / EXIT"),EXACT(C170,"COMMERCIAL MODEL"),EXACT(C170,"EVIDENCE QUALITY")),"VALID","INVALID"))</x:f>
      </x:c>
      <x:c r="L170" s="25" t="str">
        <x:f>IF(A170="","",IF(OR(EXACT(H170,"YES"),EXACT(H170,"NO")),"VALID","INVALID"))</x:f>
      </x:c>
      <x:c r="M170" s="25" t="str">
        <x:f>IF(A170="","",IF(OR(EXACT(I170,"OPEN"),EXACT(I170,"RESOLVED"),EXACT(I170,"ACCEPTED UNCERTAINTY")),"VALID","INVALID"))</x:f>
      </x:c>
      <x:c r="N170" s="25" t="str">
        <x:f>IF(A170="","",IF(AND(E170&lt;&gt;"",G170&lt;&gt;"",E170&lt;&gt;G170),"VALID","INVALID - DISTINCT EVIDENCE REQUIRED"))</x:f>
      </x:c>
      <x:c r="O170" s="25" t="str">
        <x:f>IF(A170="","",IF(COUNTIFS(EVIDENCE_PACKET!$A$6:$A$205,E170,EVIDENCE_PACKET!$B$6:$B$205,B170,EVIDENCE_PACKET!$Q$6:$Q$205,"VALID")=1,"READY","INVALID - EVIDENCE A LINK"))</x:f>
      </x:c>
      <x:c r="P170" s="25" t="str">
        <x:f>IF(A170="","",IF(COUNTIFS(EVIDENCE_PACKET!$A$6:$A$205,G170,EVIDENCE_PACKET!$B$6:$B$205,B170,EVIDENCE_PACKET!$Q$6:$Q$205,"VALID")=1,"READY","INVALID - EVIDENCE B LINK"))</x:f>
      </x:c>
      <x:c r="Q170" s="25" t="str">
        <x:f>IF(A170="","",IF(AND(D170&lt;&gt;"",F170&lt;&gt;""),"VALID","INVALID - STATEMENT REQUIRED"))</x:f>
      </x:c>
      <x:c r="R170" s="25" t="str">
        <x:f>IF(A170="","",IF(COUNTIF($A$6:$A$205,A170)&gt;1,"INVALID - DUPLICATE ID",IF(AND(B170&lt;&gt;"",J170&lt;&gt;"",K170="VALID",L170="VALID",M170="VALID",N170="VALID",O170="READY",P170="READY",Q170="VALID"),"VALID","INVALID - CONTROL / LINK")))</x:f>
      </x:c>
    </x:row>
    <x:row r="171">
      <x:c r="A171" s="21"/>
      <x:c r="B171" s="21"/>
      <x:c r="C171" s="21"/>
      <x:c r="D171" s="21"/>
      <x:c r="E171" s="21"/>
      <x:c r="F171" s="21"/>
      <x:c r="G171" s="21"/>
      <x:c r="H171" s="21"/>
      <x:c r="I171" s="21"/>
      <x:c r="J171" s="21"/>
      <x:c r="K171" s="25" t="str">
        <x:f>IF(A171="","",IF(OR(EXACT(C171,"BUYER"),EXACT(C171,"MATERIAL JOB"),EXACT(C171,"BUYING STAGE"),EXACT(C171,"IMPLEMENTATION"),EXACT(C171,"SECURITY / PROCUREMENT"),EXACT(C171,"SWITCHING / EXIT"),EXACT(C171,"COMMERCIAL MODEL"),EXACT(C171,"EVIDENCE QUALITY")),"VALID","INVALID"))</x:f>
      </x:c>
      <x:c r="L171" s="25" t="str">
        <x:f>IF(A171="","",IF(OR(EXACT(H171,"YES"),EXACT(H171,"NO")),"VALID","INVALID"))</x:f>
      </x:c>
      <x:c r="M171" s="25" t="str">
        <x:f>IF(A171="","",IF(OR(EXACT(I171,"OPEN"),EXACT(I171,"RESOLVED"),EXACT(I171,"ACCEPTED UNCERTAINTY")),"VALID","INVALID"))</x:f>
      </x:c>
      <x:c r="N171" s="25" t="str">
        <x:f>IF(A171="","",IF(AND(E171&lt;&gt;"",G171&lt;&gt;"",E171&lt;&gt;G171),"VALID","INVALID - DISTINCT EVIDENCE REQUIRED"))</x:f>
      </x:c>
      <x:c r="O171" s="25" t="str">
        <x:f>IF(A171="","",IF(COUNTIFS(EVIDENCE_PACKET!$A$6:$A$205,E171,EVIDENCE_PACKET!$B$6:$B$205,B171,EVIDENCE_PACKET!$Q$6:$Q$205,"VALID")=1,"READY","INVALID - EVIDENCE A LINK"))</x:f>
      </x:c>
      <x:c r="P171" s="25" t="str">
        <x:f>IF(A171="","",IF(COUNTIFS(EVIDENCE_PACKET!$A$6:$A$205,G171,EVIDENCE_PACKET!$B$6:$B$205,B171,EVIDENCE_PACKET!$Q$6:$Q$205,"VALID")=1,"READY","INVALID - EVIDENCE B LINK"))</x:f>
      </x:c>
      <x:c r="Q171" s="25" t="str">
        <x:f>IF(A171="","",IF(AND(D171&lt;&gt;"",F171&lt;&gt;""),"VALID","INVALID - STATEMENT REQUIRED"))</x:f>
      </x:c>
      <x:c r="R171" s="25" t="str">
        <x:f>IF(A171="","",IF(COUNTIF($A$6:$A$205,A171)&gt;1,"INVALID - DUPLICATE ID",IF(AND(B171&lt;&gt;"",J171&lt;&gt;"",K171="VALID",L171="VALID",M171="VALID",N171="VALID",O171="READY",P171="READY",Q171="VALID"),"VALID","INVALID - CONTROL / LINK")))</x:f>
      </x:c>
    </x:row>
    <x:row r="172">
      <x:c r="A172" s="21"/>
      <x:c r="B172" s="21"/>
      <x:c r="C172" s="21"/>
      <x:c r="D172" s="21"/>
      <x:c r="E172" s="21"/>
      <x:c r="F172" s="21"/>
      <x:c r="G172" s="21"/>
      <x:c r="H172" s="21"/>
      <x:c r="I172" s="21"/>
      <x:c r="J172" s="21"/>
      <x:c r="K172" s="25" t="str">
        <x:f>IF(A172="","",IF(OR(EXACT(C172,"BUYER"),EXACT(C172,"MATERIAL JOB"),EXACT(C172,"BUYING STAGE"),EXACT(C172,"IMPLEMENTATION"),EXACT(C172,"SECURITY / PROCUREMENT"),EXACT(C172,"SWITCHING / EXIT"),EXACT(C172,"COMMERCIAL MODEL"),EXACT(C172,"EVIDENCE QUALITY")),"VALID","INVALID"))</x:f>
      </x:c>
      <x:c r="L172" s="25" t="str">
        <x:f>IF(A172="","",IF(OR(EXACT(H172,"YES"),EXACT(H172,"NO")),"VALID","INVALID"))</x:f>
      </x:c>
      <x:c r="M172" s="25" t="str">
        <x:f>IF(A172="","",IF(OR(EXACT(I172,"OPEN"),EXACT(I172,"RESOLVED"),EXACT(I172,"ACCEPTED UNCERTAINTY")),"VALID","INVALID"))</x:f>
      </x:c>
      <x:c r="N172" s="25" t="str">
        <x:f>IF(A172="","",IF(AND(E172&lt;&gt;"",G172&lt;&gt;"",E172&lt;&gt;G172),"VALID","INVALID - DISTINCT EVIDENCE REQUIRED"))</x:f>
      </x:c>
      <x:c r="O172" s="25" t="str">
        <x:f>IF(A172="","",IF(COUNTIFS(EVIDENCE_PACKET!$A$6:$A$205,E172,EVIDENCE_PACKET!$B$6:$B$205,B172,EVIDENCE_PACKET!$Q$6:$Q$205,"VALID")=1,"READY","INVALID - EVIDENCE A LINK"))</x:f>
      </x:c>
      <x:c r="P172" s="25" t="str">
        <x:f>IF(A172="","",IF(COUNTIFS(EVIDENCE_PACKET!$A$6:$A$205,G172,EVIDENCE_PACKET!$B$6:$B$205,B172,EVIDENCE_PACKET!$Q$6:$Q$205,"VALID")=1,"READY","INVALID - EVIDENCE B LINK"))</x:f>
      </x:c>
      <x:c r="Q172" s="25" t="str">
        <x:f>IF(A172="","",IF(AND(D172&lt;&gt;"",F172&lt;&gt;""),"VALID","INVALID - STATEMENT REQUIRED"))</x:f>
      </x:c>
      <x:c r="R172" s="25" t="str">
        <x:f>IF(A172="","",IF(COUNTIF($A$6:$A$205,A172)&gt;1,"INVALID - DUPLICATE ID",IF(AND(B172&lt;&gt;"",J172&lt;&gt;"",K172="VALID",L172="VALID",M172="VALID",N172="VALID",O172="READY",P172="READY",Q172="VALID"),"VALID","INVALID - CONTROL / LINK")))</x:f>
      </x:c>
    </x:row>
    <x:row r="173">
      <x:c r="A173" s="21"/>
      <x:c r="B173" s="21"/>
      <x:c r="C173" s="21"/>
      <x:c r="D173" s="21"/>
      <x:c r="E173" s="21"/>
      <x:c r="F173" s="21"/>
      <x:c r="G173" s="21"/>
      <x:c r="H173" s="21"/>
      <x:c r="I173" s="21"/>
      <x:c r="J173" s="21"/>
      <x:c r="K173" s="25" t="str">
        <x:f>IF(A173="","",IF(OR(EXACT(C173,"BUYER"),EXACT(C173,"MATERIAL JOB"),EXACT(C173,"BUYING STAGE"),EXACT(C173,"IMPLEMENTATION"),EXACT(C173,"SECURITY / PROCUREMENT"),EXACT(C173,"SWITCHING / EXIT"),EXACT(C173,"COMMERCIAL MODEL"),EXACT(C173,"EVIDENCE QUALITY")),"VALID","INVALID"))</x:f>
      </x:c>
      <x:c r="L173" s="25" t="str">
        <x:f>IF(A173="","",IF(OR(EXACT(H173,"YES"),EXACT(H173,"NO")),"VALID","INVALID"))</x:f>
      </x:c>
      <x:c r="M173" s="25" t="str">
        <x:f>IF(A173="","",IF(OR(EXACT(I173,"OPEN"),EXACT(I173,"RESOLVED"),EXACT(I173,"ACCEPTED UNCERTAINTY")),"VALID","INVALID"))</x:f>
      </x:c>
      <x:c r="N173" s="25" t="str">
        <x:f>IF(A173="","",IF(AND(E173&lt;&gt;"",G173&lt;&gt;"",E173&lt;&gt;G173),"VALID","INVALID - DISTINCT EVIDENCE REQUIRED"))</x:f>
      </x:c>
      <x:c r="O173" s="25" t="str">
        <x:f>IF(A173="","",IF(COUNTIFS(EVIDENCE_PACKET!$A$6:$A$205,E173,EVIDENCE_PACKET!$B$6:$B$205,B173,EVIDENCE_PACKET!$Q$6:$Q$205,"VALID")=1,"READY","INVALID - EVIDENCE A LINK"))</x:f>
      </x:c>
      <x:c r="P173" s="25" t="str">
        <x:f>IF(A173="","",IF(COUNTIFS(EVIDENCE_PACKET!$A$6:$A$205,G173,EVIDENCE_PACKET!$B$6:$B$205,B173,EVIDENCE_PACKET!$Q$6:$Q$205,"VALID")=1,"READY","INVALID - EVIDENCE B LINK"))</x:f>
      </x:c>
      <x:c r="Q173" s="25" t="str">
        <x:f>IF(A173="","",IF(AND(D173&lt;&gt;"",F173&lt;&gt;""),"VALID","INVALID - STATEMENT REQUIRED"))</x:f>
      </x:c>
      <x:c r="R173" s="25" t="str">
        <x:f>IF(A173="","",IF(COUNTIF($A$6:$A$205,A173)&gt;1,"INVALID - DUPLICATE ID",IF(AND(B173&lt;&gt;"",J173&lt;&gt;"",K173="VALID",L173="VALID",M173="VALID",N173="VALID",O173="READY",P173="READY",Q173="VALID"),"VALID","INVALID - CONTROL / LINK")))</x:f>
      </x:c>
    </x:row>
    <x:row r="174">
      <x:c r="A174" s="21"/>
      <x:c r="B174" s="21"/>
      <x:c r="C174" s="21"/>
      <x:c r="D174" s="21"/>
      <x:c r="E174" s="21"/>
      <x:c r="F174" s="21"/>
      <x:c r="G174" s="21"/>
      <x:c r="H174" s="21"/>
      <x:c r="I174" s="21"/>
      <x:c r="J174" s="21"/>
      <x:c r="K174" s="25" t="str">
        <x:f>IF(A174="","",IF(OR(EXACT(C174,"BUYER"),EXACT(C174,"MATERIAL JOB"),EXACT(C174,"BUYING STAGE"),EXACT(C174,"IMPLEMENTATION"),EXACT(C174,"SECURITY / PROCUREMENT"),EXACT(C174,"SWITCHING / EXIT"),EXACT(C174,"COMMERCIAL MODEL"),EXACT(C174,"EVIDENCE QUALITY")),"VALID","INVALID"))</x:f>
      </x:c>
      <x:c r="L174" s="25" t="str">
        <x:f>IF(A174="","",IF(OR(EXACT(H174,"YES"),EXACT(H174,"NO")),"VALID","INVALID"))</x:f>
      </x:c>
      <x:c r="M174" s="25" t="str">
        <x:f>IF(A174="","",IF(OR(EXACT(I174,"OPEN"),EXACT(I174,"RESOLVED"),EXACT(I174,"ACCEPTED UNCERTAINTY")),"VALID","INVALID"))</x:f>
      </x:c>
      <x:c r="N174" s="25" t="str">
        <x:f>IF(A174="","",IF(AND(E174&lt;&gt;"",G174&lt;&gt;"",E174&lt;&gt;G174),"VALID","INVALID - DISTINCT EVIDENCE REQUIRED"))</x:f>
      </x:c>
      <x:c r="O174" s="25" t="str">
        <x:f>IF(A174="","",IF(COUNTIFS(EVIDENCE_PACKET!$A$6:$A$205,E174,EVIDENCE_PACKET!$B$6:$B$205,B174,EVIDENCE_PACKET!$Q$6:$Q$205,"VALID")=1,"READY","INVALID - EVIDENCE A LINK"))</x:f>
      </x:c>
      <x:c r="P174" s="25" t="str">
        <x:f>IF(A174="","",IF(COUNTIFS(EVIDENCE_PACKET!$A$6:$A$205,G174,EVIDENCE_PACKET!$B$6:$B$205,B174,EVIDENCE_PACKET!$Q$6:$Q$205,"VALID")=1,"READY","INVALID - EVIDENCE B LINK"))</x:f>
      </x:c>
      <x:c r="Q174" s="25" t="str">
        <x:f>IF(A174="","",IF(AND(D174&lt;&gt;"",F174&lt;&gt;""),"VALID","INVALID - STATEMENT REQUIRED"))</x:f>
      </x:c>
      <x:c r="R174" s="25" t="str">
        <x:f>IF(A174="","",IF(COUNTIF($A$6:$A$205,A174)&gt;1,"INVALID - DUPLICATE ID",IF(AND(B174&lt;&gt;"",J174&lt;&gt;"",K174="VALID",L174="VALID",M174="VALID",N174="VALID",O174="READY",P174="READY",Q174="VALID"),"VALID","INVALID - CONTROL / LINK")))</x:f>
      </x:c>
    </x:row>
    <x:row r="175">
      <x:c r="A175" s="21"/>
      <x:c r="B175" s="21"/>
      <x:c r="C175" s="21"/>
      <x:c r="D175" s="21"/>
      <x:c r="E175" s="21"/>
      <x:c r="F175" s="21"/>
      <x:c r="G175" s="21"/>
      <x:c r="H175" s="21"/>
      <x:c r="I175" s="21"/>
      <x:c r="J175" s="21"/>
      <x:c r="K175" s="25" t="str">
        <x:f>IF(A175="","",IF(OR(EXACT(C175,"BUYER"),EXACT(C175,"MATERIAL JOB"),EXACT(C175,"BUYING STAGE"),EXACT(C175,"IMPLEMENTATION"),EXACT(C175,"SECURITY / PROCUREMENT"),EXACT(C175,"SWITCHING / EXIT"),EXACT(C175,"COMMERCIAL MODEL"),EXACT(C175,"EVIDENCE QUALITY")),"VALID","INVALID"))</x:f>
      </x:c>
      <x:c r="L175" s="25" t="str">
        <x:f>IF(A175="","",IF(OR(EXACT(H175,"YES"),EXACT(H175,"NO")),"VALID","INVALID"))</x:f>
      </x:c>
      <x:c r="M175" s="25" t="str">
        <x:f>IF(A175="","",IF(OR(EXACT(I175,"OPEN"),EXACT(I175,"RESOLVED"),EXACT(I175,"ACCEPTED UNCERTAINTY")),"VALID","INVALID"))</x:f>
      </x:c>
      <x:c r="N175" s="25" t="str">
        <x:f>IF(A175="","",IF(AND(E175&lt;&gt;"",G175&lt;&gt;"",E175&lt;&gt;G175),"VALID","INVALID - DISTINCT EVIDENCE REQUIRED"))</x:f>
      </x:c>
      <x:c r="O175" s="25" t="str">
        <x:f>IF(A175="","",IF(COUNTIFS(EVIDENCE_PACKET!$A$6:$A$205,E175,EVIDENCE_PACKET!$B$6:$B$205,B175,EVIDENCE_PACKET!$Q$6:$Q$205,"VALID")=1,"READY","INVALID - EVIDENCE A LINK"))</x:f>
      </x:c>
      <x:c r="P175" s="25" t="str">
        <x:f>IF(A175="","",IF(COUNTIFS(EVIDENCE_PACKET!$A$6:$A$205,G175,EVIDENCE_PACKET!$B$6:$B$205,B175,EVIDENCE_PACKET!$Q$6:$Q$205,"VALID")=1,"READY","INVALID - EVIDENCE B LINK"))</x:f>
      </x:c>
      <x:c r="Q175" s="25" t="str">
        <x:f>IF(A175="","",IF(AND(D175&lt;&gt;"",F175&lt;&gt;""),"VALID","INVALID - STATEMENT REQUIRED"))</x:f>
      </x:c>
      <x:c r="R175" s="25" t="str">
        <x:f>IF(A175="","",IF(COUNTIF($A$6:$A$205,A175)&gt;1,"INVALID - DUPLICATE ID",IF(AND(B175&lt;&gt;"",J175&lt;&gt;"",K175="VALID",L175="VALID",M175="VALID",N175="VALID",O175="READY",P175="READY",Q175="VALID"),"VALID","INVALID - CONTROL / LINK")))</x:f>
      </x:c>
    </x:row>
    <x:row r="176">
      <x:c r="A176" s="21"/>
      <x:c r="B176" s="21"/>
      <x:c r="C176" s="21"/>
      <x:c r="D176" s="21"/>
      <x:c r="E176" s="21"/>
      <x:c r="F176" s="21"/>
      <x:c r="G176" s="21"/>
      <x:c r="H176" s="21"/>
      <x:c r="I176" s="21"/>
      <x:c r="J176" s="21"/>
      <x:c r="K176" s="25" t="str">
        <x:f>IF(A176="","",IF(OR(EXACT(C176,"BUYER"),EXACT(C176,"MATERIAL JOB"),EXACT(C176,"BUYING STAGE"),EXACT(C176,"IMPLEMENTATION"),EXACT(C176,"SECURITY / PROCUREMENT"),EXACT(C176,"SWITCHING / EXIT"),EXACT(C176,"COMMERCIAL MODEL"),EXACT(C176,"EVIDENCE QUALITY")),"VALID","INVALID"))</x:f>
      </x:c>
      <x:c r="L176" s="25" t="str">
        <x:f>IF(A176="","",IF(OR(EXACT(H176,"YES"),EXACT(H176,"NO")),"VALID","INVALID"))</x:f>
      </x:c>
      <x:c r="M176" s="25" t="str">
        <x:f>IF(A176="","",IF(OR(EXACT(I176,"OPEN"),EXACT(I176,"RESOLVED"),EXACT(I176,"ACCEPTED UNCERTAINTY")),"VALID","INVALID"))</x:f>
      </x:c>
      <x:c r="N176" s="25" t="str">
        <x:f>IF(A176="","",IF(AND(E176&lt;&gt;"",G176&lt;&gt;"",E176&lt;&gt;G176),"VALID","INVALID - DISTINCT EVIDENCE REQUIRED"))</x:f>
      </x:c>
      <x:c r="O176" s="25" t="str">
        <x:f>IF(A176="","",IF(COUNTIFS(EVIDENCE_PACKET!$A$6:$A$205,E176,EVIDENCE_PACKET!$B$6:$B$205,B176,EVIDENCE_PACKET!$Q$6:$Q$205,"VALID")=1,"READY","INVALID - EVIDENCE A LINK"))</x:f>
      </x:c>
      <x:c r="P176" s="25" t="str">
        <x:f>IF(A176="","",IF(COUNTIFS(EVIDENCE_PACKET!$A$6:$A$205,G176,EVIDENCE_PACKET!$B$6:$B$205,B176,EVIDENCE_PACKET!$Q$6:$Q$205,"VALID")=1,"READY","INVALID - EVIDENCE B LINK"))</x:f>
      </x:c>
      <x:c r="Q176" s="25" t="str">
        <x:f>IF(A176="","",IF(AND(D176&lt;&gt;"",F176&lt;&gt;""),"VALID","INVALID - STATEMENT REQUIRED"))</x:f>
      </x:c>
      <x:c r="R176" s="25" t="str">
        <x:f>IF(A176="","",IF(COUNTIF($A$6:$A$205,A176)&gt;1,"INVALID - DUPLICATE ID",IF(AND(B176&lt;&gt;"",J176&lt;&gt;"",K176="VALID",L176="VALID",M176="VALID",N176="VALID",O176="READY",P176="READY",Q176="VALID"),"VALID","INVALID - CONTROL / LINK")))</x:f>
      </x:c>
    </x:row>
    <x:row r="177">
      <x:c r="A177" s="21"/>
      <x:c r="B177" s="21"/>
      <x:c r="C177" s="21"/>
      <x:c r="D177" s="21"/>
      <x:c r="E177" s="21"/>
      <x:c r="F177" s="21"/>
      <x:c r="G177" s="21"/>
      <x:c r="H177" s="21"/>
      <x:c r="I177" s="21"/>
      <x:c r="J177" s="21"/>
      <x:c r="K177" s="25" t="str">
        <x:f>IF(A177="","",IF(OR(EXACT(C177,"BUYER"),EXACT(C177,"MATERIAL JOB"),EXACT(C177,"BUYING STAGE"),EXACT(C177,"IMPLEMENTATION"),EXACT(C177,"SECURITY / PROCUREMENT"),EXACT(C177,"SWITCHING / EXIT"),EXACT(C177,"COMMERCIAL MODEL"),EXACT(C177,"EVIDENCE QUALITY")),"VALID","INVALID"))</x:f>
      </x:c>
      <x:c r="L177" s="25" t="str">
        <x:f>IF(A177="","",IF(OR(EXACT(H177,"YES"),EXACT(H177,"NO")),"VALID","INVALID"))</x:f>
      </x:c>
      <x:c r="M177" s="25" t="str">
        <x:f>IF(A177="","",IF(OR(EXACT(I177,"OPEN"),EXACT(I177,"RESOLVED"),EXACT(I177,"ACCEPTED UNCERTAINTY")),"VALID","INVALID"))</x:f>
      </x:c>
      <x:c r="N177" s="25" t="str">
        <x:f>IF(A177="","",IF(AND(E177&lt;&gt;"",G177&lt;&gt;"",E177&lt;&gt;G177),"VALID","INVALID - DISTINCT EVIDENCE REQUIRED"))</x:f>
      </x:c>
      <x:c r="O177" s="25" t="str">
        <x:f>IF(A177="","",IF(COUNTIFS(EVIDENCE_PACKET!$A$6:$A$205,E177,EVIDENCE_PACKET!$B$6:$B$205,B177,EVIDENCE_PACKET!$Q$6:$Q$205,"VALID")=1,"READY","INVALID - EVIDENCE A LINK"))</x:f>
      </x:c>
      <x:c r="P177" s="25" t="str">
        <x:f>IF(A177="","",IF(COUNTIFS(EVIDENCE_PACKET!$A$6:$A$205,G177,EVIDENCE_PACKET!$B$6:$B$205,B177,EVIDENCE_PACKET!$Q$6:$Q$205,"VALID")=1,"READY","INVALID - EVIDENCE B LINK"))</x:f>
      </x:c>
      <x:c r="Q177" s="25" t="str">
        <x:f>IF(A177="","",IF(AND(D177&lt;&gt;"",F177&lt;&gt;""),"VALID","INVALID - STATEMENT REQUIRED"))</x:f>
      </x:c>
      <x:c r="R177" s="25" t="str">
        <x:f>IF(A177="","",IF(COUNTIF($A$6:$A$205,A177)&gt;1,"INVALID - DUPLICATE ID",IF(AND(B177&lt;&gt;"",J177&lt;&gt;"",K177="VALID",L177="VALID",M177="VALID",N177="VALID",O177="READY",P177="READY",Q177="VALID"),"VALID","INVALID - CONTROL / LINK")))</x:f>
      </x:c>
    </x:row>
    <x:row r="178">
      <x:c r="A178" s="21"/>
      <x:c r="B178" s="21"/>
      <x:c r="C178" s="21"/>
      <x:c r="D178" s="21"/>
      <x:c r="E178" s="21"/>
      <x:c r="F178" s="21"/>
      <x:c r="G178" s="21"/>
      <x:c r="H178" s="21"/>
      <x:c r="I178" s="21"/>
      <x:c r="J178" s="21"/>
      <x:c r="K178" s="25" t="str">
        <x:f>IF(A178="","",IF(OR(EXACT(C178,"BUYER"),EXACT(C178,"MATERIAL JOB"),EXACT(C178,"BUYING STAGE"),EXACT(C178,"IMPLEMENTATION"),EXACT(C178,"SECURITY / PROCUREMENT"),EXACT(C178,"SWITCHING / EXIT"),EXACT(C178,"COMMERCIAL MODEL"),EXACT(C178,"EVIDENCE QUALITY")),"VALID","INVALID"))</x:f>
      </x:c>
      <x:c r="L178" s="25" t="str">
        <x:f>IF(A178="","",IF(OR(EXACT(H178,"YES"),EXACT(H178,"NO")),"VALID","INVALID"))</x:f>
      </x:c>
      <x:c r="M178" s="25" t="str">
        <x:f>IF(A178="","",IF(OR(EXACT(I178,"OPEN"),EXACT(I178,"RESOLVED"),EXACT(I178,"ACCEPTED UNCERTAINTY")),"VALID","INVALID"))</x:f>
      </x:c>
      <x:c r="N178" s="25" t="str">
        <x:f>IF(A178="","",IF(AND(E178&lt;&gt;"",G178&lt;&gt;"",E178&lt;&gt;G178),"VALID","INVALID - DISTINCT EVIDENCE REQUIRED"))</x:f>
      </x:c>
      <x:c r="O178" s="25" t="str">
        <x:f>IF(A178="","",IF(COUNTIFS(EVIDENCE_PACKET!$A$6:$A$205,E178,EVIDENCE_PACKET!$B$6:$B$205,B178,EVIDENCE_PACKET!$Q$6:$Q$205,"VALID")=1,"READY","INVALID - EVIDENCE A LINK"))</x:f>
      </x:c>
      <x:c r="P178" s="25" t="str">
        <x:f>IF(A178="","",IF(COUNTIFS(EVIDENCE_PACKET!$A$6:$A$205,G178,EVIDENCE_PACKET!$B$6:$B$205,B178,EVIDENCE_PACKET!$Q$6:$Q$205,"VALID")=1,"READY","INVALID - EVIDENCE B LINK"))</x:f>
      </x:c>
      <x:c r="Q178" s="25" t="str">
        <x:f>IF(A178="","",IF(AND(D178&lt;&gt;"",F178&lt;&gt;""),"VALID","INVALID - STATEMENT REQUIRED"))</x:f>
      </x:c>
      <x:c r="R178" s="25" t="str">
        <x:f>IF(A178="","",IF(COUNTIF($A$6:$A$205,A178)&gt;1,"INVALID - DUPLICATE ID",IF(AND(B178&lt;&gt;"",J178&lt;&gt;"",K178="VALID",L178="VALID",M178="VALID",N178="VALID",O178="READY",P178="READY",Q178="VALID"),"VALID","INVALID - CONTROL / LINK")))</x:f>
      </x:c>
    </x:row>
    <x:row r="179">
      <x:c r="A179" s="21"/>
      <x:c r="B179" s="21"/>
      <x:c r="C179" s="21"/>
      <x:c r="D179" s="21"/>
      <x:c r="E179" s="21"/>
      <x:c r="F179" s="21"/>
      <x:c r="G179" s="21"/>
      <x:c r="H179" s="21"/>
      <x:c r="I179" s="21"/>
      <x:c r="J179" s="21"/>
      <x:c r="K179" s="25" t="str">
        <x:f>IF(A179="","",IF(OR(EXACT(C179,"BUYER"),EXACT(C179,"MATERIAL JOB"),EXACT(C179,"BUYING STAGE"),EXACT(C179,"IMPLEMENTATION"),EXACT(C179,"SECURITY / PROCUREMENT"),EXACT(C179,"SWITCHING / EXIT"),EXACT(C179,"COMMERCIAL MODEL"),EXACT(C179,"EVIDENCE QUALITY")),"VALID","INVALID"))</x:f>
      </x:c>
      <x:c r="L179" s="25" t="str">
        <x:f>IF(A179="","",IF(OR(EXACT(H179,"YES"),EXACT(H179,"NO")),"VALID","INVALID"))</x:f>
      </x:c>
      <x:c r="M179" s="25" t="str">
        <x:f>IF(A179="","",IF(OR(EXACT(I179,"OPEN"),EXACT(I179,"RESOLVED"),EXACT(I179,"ACCEPTED UNCERTAINTY")),"VALID","INVALID"))</x:f>
      </x:c>
      <x:c r="N179" s="25" t="str">
        <x:f>IF(A179="","",IF(AND(E179&lt;&gt;"",G179&lt;&gt;"",E179&lt;&gt;G179),"VALID","INVALID - DISTINCT EVIDENCE REQUIRED"))</x:f>
      </x:c>
      <x:c r="O179" s="25" t="str">
        <x:f>IF(A179="","",IF(COUNTIFS(EVIDENCE_PACKET!$A$6:$A$205,E179,EVIDENCE_PACKET!$B$6:$B$205,B179,EVIDENCE_PACKET!$Q$6:$Q$205,"VALID")=1,"READY","INVALID - EVIDENCE A LINK"))</x:f>
      </x:c>
      <x:c r="P179" s="25" t="str">
        <x:f>IF(A179="","",IF(COUNTIFS(EVIDENCE_PACKET!$A$6:$A$205,G179,EVIDENCE_PACKET!$B$6:$B$205,B179,EVIDENCE_PACKET!$Q$6:$Q$205,"VALID")=1,"READY","INVALID - EVIDENCE B LINK"))</x:f>
      </x:c>
      <x:c r="Q179" s="25" t="str">
        <x:f>IF(A179="","",IF(AND(D179&lt;&gt;"",F179&lt;&gt;""),"VALID","INVALID - STATEMENT REQUIRED"))</x:f>
      </x:c>
      <x:c r="R179" s="25" t="str">
        <x:f>IF(A179="","",IF(COUNTIF($A$6:$A$205,A179)&gt;1,"INVALID - DUPLICATE ID",IF(AND(B179&lt;&gt;"",J179&lt;&gt;"",K179="VALID",L179="VALID",M179="VALID",N179="VALID",O179="READY",P179="READY",Q179="VALID"),"VALID","INVALID - CONTROL / LINK")))</x:f>
      </x:c>
    </x:row>
    <x:row r="180">
      <x:c r="A180" s="21"/>
      <x:c r="B180" s="21"/>
      <x:c r="C180" s="21"/>
      <x:c r="D180" s="21"/>
      <x:c r="E180" s="21"/>
      <x:c r="F180" s="21"/>
      <x:c r="G180" s="21"/>
      <x:c r="H180" s="21"/>
      <x:c r="I180" s="21"/>
      <x:c r="J180" s="21"/>
      <x:c r="K180" s="25" t="str">
        <x:f>IF(A180="","",IF(OR(EXACT(C180,"BUYER"),EXACT(C180,"MATERIAL JOB"),EXACT(C180,"BUYING STAGE"),EXACT(C180,"IMPLEMENTATION"),EXACT(C180,"SECURITY / PROCUREMENT"),EXACT(C180,"SWITCHING / EXIT"),EXACT(C180,"COMMERCIAL MODEL"),EXACT(C180,"EVIDENCE QUALITY")),"VALID","INVALID"))</x:f>
      </x:c>
      <x:c r="L180" s="25" t="str">
        <x:f>IF(A180="","",IF(OR(EXACT(H180,"YES"),EXACT(H180,"NO")),"VALID","INVALID"))</x:f>
      </x:c>
      <x:c r="M180" s="25" t="str">
        <x:f>IF(A180="","",IF(OR(EXACT(I180,"OPEN"),EXACT(I180,"RESOLVED"),EXACT(I180,"ACCEPTED UNCERTAINTY")),"VALID","INVALID"))</x:f>
      </x:c>
      <x:c r="N180" s="25" t="str">
        <x:f>IF(A180="","",IF(AND(E180&lt;&gt;"",G180&lt;&gt;"",E180&lt;&gt;G180),"VALID","INVALID - DISTINCT EVIDENCE REQUIRED"))</x:f>
      </x:c>
      <x:c r="O180" s="25" t="str">
        <x:f>IF(A180="","",IF(COUNTIFS(EVIDENCE_PACKET!$A$6:$A$205,E180,EVIDENCE_PACKET!$B$6:$B$205,B180,EVIDENCE_PACKET!$Q$6:$Q$205,"VALID")=1,"READY","INVALID - EVIDENCE A LINK"))</x:f>
      </x:c>
      <x:c r="P180" s="25" t="str">
        <x:f>IF(A180="","",IF(COUNTIFS(EVIDENCE_PACKET!$A$6:$A$205,G180,EVIDENCE_PACKET!$B$6:$B$205,B180,EVIDENCE_PACKET!$Q$6:$Q$205,"VALID")=1,"READY","INVALID - EVIDENCE B LINK"))</x:f>
      </x:c>
      <x:c r="Q180" s="25" t="str">
        <x:f>IF(A180="","",IF(AND(D180&lt;&gt;"",F180&lt;&gt;""),"VALID","INVALID - STATEMENT REQUIRED"))</x:f>
      </x:c>
      <x:c r="R180" s="25" t="str">
        <x:f>IF(A180="","",IF(COUNTIF($A$6:$A$205,A180)&gt;1,"INVALID - DUPLICATE ID",IF(AND(B180&lt;&gt;"",J180&lt;&gt;"",K180="VALID",L180="VALID",M180="VALID",N180="VALID",O180="READY",P180="READY",Q180="VALID"),"VALID","INVALID - CONTROL / LINK")))</x:f>
      </x:c>
    </x:row>
    <x:row r="181">
      <x:c r="A181" s="21"/>
      <x:c r="B181" s="21"/>
      <x:c r="C181" s="21"/>
      <x:c r="D181" s="21"/>
      <x:c r="E181" s="21"/>
      <x:c r="F181" s="21"/>
      <x:c r="G181" s="21"/>
      <x:c r="H181" s="21"/>
      <x:c r="I181" s="21"/>
      <x:c r="J181" s="21"/>
      <x:c r="K181" s="25" t="str">
        <x:f>IF(A181="","",IF(OR(EXACT(C181,"BUYER"),EXACT(C181,"MATERIAL JOB"),EXACT(C181,"BUYING STAGE"),EXACT(C181,"IMPLEMENTATION"),EXACT(C181,"SECURITY / PROCUREMENT"),EXACT(C181,"SWITCHING / EXIT"),EXACT(C181,"COMMERCIAL MODEL"),EXACT(C181,"EVIDENCE QUALITY")),"VALID","INVALID"))</x:f>
      </x:c>
      <x:c r="L181" s="25" t="str">
        <x:f>IF(A181="","",IF(OR(EXACT(H181,"YES"),EXACT(H181,"NO")),"VALID","INVALID"))</x:f>
      </x:c>
      <x:c r="M181" s="25" t="str">
        <x:f>IF(A181="","",IF(OR(EXACT(I181,"OPEN"),EXACT(I181,"RESOLVED"),EXACT(I181,"ACCEPTED UNCERTAINTY")),"VALID","INVALID"))</x:f>
      </x:c>
      <x:c r="N181" s="25" t="str">
        <x:f>IF(A181="","",IF(AND(E181&lt;&gt;"",G181&lt;&gt;"",E181&lt;&gt;G181),"VALID","INVALID - DISTINCT EVIDENCE REQUIRED"))</x:f>
      </x:c>
      <x:c r="O181" s="25" t="str">
        <x:f>IF(A181="","",IF(COUNTIFS(EVIDENCE_PACKET!$A$6:$A$205,E181,EVIDENCE_PACKET!$B$6:$B$205,B181,EVIDENCE_PACKET!$Q$6:$Q$205,"VALID")=1,"READY","INVALID - EVIDENCE A LINK"))</x:f>
      </x:c>
      <x:c r="P181" s="25" t="str">
        <x:f>IF(A181="","",IF(COUNTIFS(EVIDENCE_PACKET!$A$6:$A$205,G181,EVIDENCE_PACKET!$B$6:$B$205,B181,EVIDENCE_PACKET!$Q$6:$Q$205,"VALID")=1,"READY","INVALID - EVIDENCE B LINK"))</x:f>
      </x:c>
      <x:c r="Q181" s="25" t="str">
        <x:f>IF(A181="","",IF(AND(D181&lt;&gt;"",F181&lt;&gt;""),"VALID","INVALID - STATEMENT REQUIRED"))</x:f>
      </x:c>
      <x:c r="R181" s="25" t="str">
        <x:f>IF(A181="","",IF(COUNTIF($A$6:$A$205,A181)&gt;1,"INVALID - DUPLICATE ID",IF(AND(B181&lt;&gt;"",J181&lt;&gt;"",K181="VALID",L181="VALID",M181="VALID",N181="VALID",O181="READY",P181="READY",Q181="VALID"),"VALID","INVALID - CONTROL / LINK")))</x:f>
      </x:c>
    </x:row>
    <x:row r="182">
      <x:c r="A182" s="21"/>
      <x:c r="B182" s="21"/>
      <x:c r="C182" s="21"/>
      <x:c r="D182" s="21"/>
      <x:c r="E182" s="21"/>
      <x:c r="F182" s="21"/>
      <x:c r="G182" s="21"/>
      <x:c r="H182" s="21"/>
      <x:c r="I182" s="21"/>
      <x:c r="J182" s="21"/>
      <x:c r="K182" s="25" t="str">
        <x:f>IF(A182="","",IF(OR(EXACT(C182,"BUYER"),EXACT(C182,"MATERIAL JOB"),EXACT(C182,"BUYING STAGE"),EXACT(C182,"IMPLEMENTATION"),EXACT(C182,"SECURITY / PROCUREMENT"),EXACT(C182,"SWITCHING / EXIT"),EXACT(C182,"COMMERCIAL MODEL"),EXACT(C182,"EVIDENCE QUALITY")),"VALID","INVALID"))</x:f>
      </x:c>
      <x:c r="L182" s="25" t="str">
        <x:f>IF(A182="","",IF(OR(EXACT(H182,"YES"),EXACT(H182,"NO")),"VALID","INVALID"))</x:f>
      </x:c>
      <x:c r="M182" s="25" t="str">
        <x:f>IF(A182="","",IF(OR(EXACT(I182,"OPEN"),EXACT(I182,"RESOLVED"),EXACT(I182,"ACCEPTED UNCERTAINTY")),"VALID","INVALID"))</x:f>
      </x:c>
      <x:c r="N182" s="25" t="str">
        <x:f>IF(A182="","",IF(AND(E182&lt;&gt;"",G182&lt;&gt;"",E182&lt;&gt;G182),"VALID","INVALID - DISTINCT EVIDENCE REQUIRED"))</x:f>
      </x:c>
      <x:c r="O182" s="25" t="str">
        <x:f>IF(A182="","",IF(COUNTIFS(EVIDENCE_PACKET!$A$6:$A$205,E182,EVIDENCE_PACKET!$B$6:$B$205,B182,EVIDENCE_PACKET!$Q$6:$Q$205,"VALID")=1,"READY","INVALID - EVIDENCE A LINK"))</x:f>
      </x:c>
      <x:c r="P182" s="25" t="str">
        <x:f>IF(A182="","",IF(COUNTIFS(EVIDENCE_PACKET!$A$6:$A$205,G182,EVIDENCE_PACKET!$B$6:$B$205,B182,EVIDENCE_PACKET!$Q$6:$Q$205,"VALID")=1,"READY","INVALID - EVIDENCE B LINK"))</x:f>
      </x:c>
      <x:c r="Q182" s="25" t="str">
        <x:f>IF(A182="","",IF(AND(D182&lt;&gt;"",F182&lt;&gt;""),"VALID","INVALID - STATEMENT REQUIRED"))</x:f>
      </x:c>
      <x:c r="R182" s="25" t="str">
        <x:f>IF(A182="","",IF(COUNTIF($A$6:$A$205,A182)&gt;1,"INVALID - DUPLICATE ID",IF(AND(B182&lt;&gt;"",J182&lt;&gt;"",K182="VALID",L182="VALID",M182="VALID",N182="VALID",O182="READY",P182="READY",Q182="VALID"),"VALID","INVALID - CONTROL / LINK")))</x:f>
      </x:c>
    </x:row>
    <x:row r="183">
      <x:c r="A183" s="21"/>
      <x:c r="B183" s="21"/>
      <x:c r="C183" s="21"/>
      <x:c r="D183" s="21"/>
      <x:c r="E183" s="21"/>
      <x:c r="F183" s="21"/>
      <x:c r="G183" s="21"/>
      <x:c r="H183" s="21"/>
      <x:c r="I183" s="21"/>
      <x:c r="J183" s="21"/>
      <x:c r="K183" s="25" t="str">
        <x:f>IF(A183="","",IF(OR(EXACT(C183,"BUYER"),EXACT(C183,"MATERIAL JOB"),EXACT(C183,"BUYING STAGE"),EXACT(C183,"IMPLEMENTATION"),EXACT(C183,"SECURITY / PROCUREMENT"),EXACT(C183,"SWITCHING / EXIT"),EXACT(C183,"COMMERCIAL MODEL"),EXACT(C183,"EVIDENCE QUALITY")),"VALID","INVALID"))</x:f>
      </x:c>
      <x:c r="L183" s="25" t="str">
        <x:f>IF(A183="","",IF(OR(EXACT(H183,"YES"),EXACT(H183,"NO")),"VALID","INVALID"))</x:f>
      </x:c>
      <x:c r="M183" s="25" t="str">
        <x:f>IF(A183="","",IF(OR(EXACT(I183,"OPEN"),EXACT(I183,"RESOLVED"),EXACT(I183,"ACCEPTED UNCERTAINTY")),"VALID","INVALID"))</x:f>
      </x:c>
      <x:c r="N183" s="25" t="str">
        <x:f>IF(A183="","",IF(AND(E183&lt;&gt;"",G183&lt;&gt;"",E183&lt;&gt;G183),"VALID","INVALID - DISTINCT EVIDENCE REQUIRED"))</x:f>
      </x:c>
      <x:c r="O183" s="25" t="str">
        <x:f>IF(A183="","",IF(COUNTIFS(EVIDENCE_PACKET!$A$6:$A$205,E183,EVIDENCE_PACKET!$B$6:$B$205,B183,EVIDENCE_PACKET!$Q$6:$Q$205,"VALID")=1,"READY","INVALID - EVIDENCE A LINK"))</x:f>
      </x:c>
      <x:c r="P183" s="25" t="str">
        <x:f>IF(A183="","",IF(COUNTIFS(EVIDENCE_PACKET!$A$6:$A$205,G183,EVIDENCE_PACKET!$B$6:$B$205,B183,EVIDENCE_PACKET!$Q$6:$Q$205,"VALID")=1,"READY","INVALID - EVIDENCE B LINK"))</x:f>
      </x:c>
      <x:c r="Q183" s="25" t="str">
        <x:f>IF(A183="","",IF(AND(D183&lt;&gt;"",F183&lt;&gt;""),"VALID","INVALID - STATEMENT REQUIRED"))</x:f>
      </x:c>
      <x:c r="R183" s="25" t="str">
        <x:f>IF(A183="","",IF(COUNTIF($A$6:$A$205,A183)&gt;1,"INVALID - DUPLICATE ID",IF(AND(B183&lt;&gt;"",J183&lt;&gt;"",K183="VALID",L183="VALID",M183="VALID",N183="VALID",O183="READY",P183="READY",Q183="VALID"),"VALID","INVALID - CONTROL / LINK")))</x:f>
      </x:c>
    </x:row>
    <x:row r="184">
      <x:c r="A184" s="21"/>
      <x:c r="B184" s="21"/>
      <x:c r="C184" s="21"/>
      <x:c r="D184" s="21"/>
      <x:c r="E184" s="21"/>
      <x:c r="F184" s="21"/>
      <x:c r="G184" s="21"/>
      <x:c r="H184" s="21"/>
      <x:c r="I184" s="21"/>
      <x:c r="J184" s="21"/>
      <x:c r="K184" s="25" t="str">
        <x:f>IF(A184="","",IF(OR(EXACT(C184,"BUYER"),EXACT(C184,"MATERIAL JOB"),EXACT(C184,"BUYING STAGE"),EXACT(C184,"IMPLEMENTATION"),EXACT(C184,"SECURITY / PROCUREMENT"),EXACT(C184,"SWITCHING / EXIT"),EXACT(C184,"COMMERCIAL MODEL"),EXACT(C184,"EVIDENCE QUALITY")),"VALID","INVALID"))</x:f>
      </x:c>
      <x:c r="L184" s="25" t="str">
        <x:f>IF(A184="","",IF(OR(EXACT(H184,"YES"),EXACT(H184,"NO")),"VALID","INVALID"))</x:f>
      </x:c>
      <x:c r="M184" s="25" t="str">
        <x:f>IF(A184="","",IF(OR(EXACT(I184,"OPEN"),EXACT(I184,"RESOLVED"),EXACT(I184,"ACCEPTED UNCERTAINTY")),"VALID","INVALID"))</x:f>
      </x:c>
      <x:c r="N184" s="25" t="str">
        <x:f>IF(A184="","",IF(AND(E184&lt;&gt;"",G184&lt;&gt;"",E184&lt;&gt;G184),"VALID","INVALID - DISTINCT EVIDENCE REQUIRED"))</x:f>
      </x:c>
      <x:c r="O184" s="25" t="str">
        <x:f>IF(A184="","",IF(COUNTIFS(EVIDENCE_PACKET!$A$6:$A$205,E184,EVIDENCE_PACKET!$B$6:$B$205,B184,EVIDENCE_PACKET!$Q$6:$Q$205,"VALID")=1,"READY","INVALID - EVIDENCE A LINK"))</x:f>
      </x:c>
      <x:c r="P184" s="25" t="str">
        <x:f>IF(A184="","",IF(COUNTIFS(EVIDENCE_PACKET!$A$6:$A$205,G184,EVIDENCE_PACKET!$B$6:$B$205,B184,EVIDENCE_PACKET!$Q$6:$Q$205,"VALID")=1,"READY","INVALID - EVIDENCE B LINK"))</x:f>
      </x:c>
      <x:c r="Q184" s="25" t="str">
        <x:f>IF(A184="","",IF(AND(D184&lt;&gt;"",F184&lt;&gt;""),"VALID","INVALID - STATEMENT REQUIRED"))</x:f>
      </x:c>
      <x:c r="R184" s="25" t="str">
        <x:f>IF(A184="","",IF(COUNTIF($A$6:$A$205,A184)&gt;1,"INVALID - DUPLICATE ID",IF(AND(B184&lt;&gt;"",J184&lt;&gt;"",K184="VALID",L184="VALID",M184="VALID",N184="VALID",O184="READY",P184="READY",Q184="VALID"),"VALID","INVALID - CONTROL / LINK")))</x:f>
      </x:c>
    </x:row>
    <x:row r="185">
      <x:c r="A185" s="21"/>
      <x:c r="B185" s="21"/>
      <x:c r="C185" s="21"/>
      <x:c r="D185" s="21"/>
      <x:c r="E185" s="21"/>
      <x:c r="F185" s="21"/>
      <x:c r="G185" s="21"/>
      <x:c r="H185" s="21"/>
      <x:c r="I185" s="21"/>
      <x:c r="J185" s="21"/>
      <x:c r="K185" s="25" t="str">
        <x:f>IF(A185="","",IF(OR(EXACT(C185,"BUYER"),EXACT(C185,"MATERIAL JOB"),EXACT(C185,"BUYING STAGE"),EXACT(C185,"IMPLEMENTATION"),EXACT(C185,"SECURITY / PROCUREMENT"),EXACT(C185,"SWITCHING / EXIT"),EXACT(C185,"COMMERCIAL MODEL"),EXACT(C185,"EVIDENCE QUALITY")),"VALID","INVALID"))</x:f>
      </x:c>
      <x:c r="L185" s="25" t="str">
        <x:f>IF(A185="","",IF(OR(EXACT(H185,"YES"),EXACT(H185,"NO")),"VALID","INVALID"))</x:f>
      </x:c>
      <x:c r="M185" s="25" t="str">
        <x:f>IF(A185="","",IF(OR(EXACT(I185,"OPEN"),EXACT(I185,"RESOLVED"),EXACT(I185,"ACCEPTED UNCERTAINTY")),"VALID","INVALID"))</x:f>
      </x:c>
      <x:c r="N185" s="25" t="str">
        <x:f>IF(A185="","",IF(AND(E185&lt;&gt;"",G185&lt;&gt;"",E185&lt;&gt;G185),"VALID","INVALID - DISTINCT EVIDENCE REQUIRED"))</x:f>
      </x:c>
      <x:c r="O185" s="25" t="str">
        <x:f>IF(A185="","",IF(COUNTIFS(EVIDENCE_PACKET!$A$6:$A$205,E185,EVIDENCE_PACKET!$B$6:$B$205,B185,EVIDENCE_PACKET!$Q$6:$Q$205,"VALID")=1,"READY","INVALID - EVIDENCE A LINK"))</x:f>
      </x:c>
      <x:c r="P185" s="25" t="str">
        <x:f>IF(A185="","",IF(COUNTIFS(EVIDENCE_PACKET!$A$6:$A$205,G185,EVIDENCE_PACKET!$B$6:$B$205,B185,EVIDENCE_PACKET!$Q$6:$Q$205,"VALID")=1,"READY","INVALID - EVIDENCE B LINK"))</x:f>
      </x:c>
      <x:c r="Q185" s="25" t="str">
        <x:f>IF(A185="","",IF(AND(D185&lt;&gt;"",F185&lt;&gt;""),"VALID","INVALID - STATEMENT REQUIRED"))</x:f>
      </x:c>
      <x:c r="R185" s="25" t="str">
        <x:f>IF(A185="","",IF(COUNTIF($A$6:$A$205,A185)&gt;1,"INVALID - DUPLICATE ID",IF(AND(B185&lt;&gt;"",J185&lt;&gt;"",K185="VALID",L185="VALID",M185="VALID",N185="VALID",O185="READY",P185="READY",Q185="VALID"),"VALID","INVALID - CONTROL / LINK")))</x:f>
      </x:c>
    </x:row>
    <x:row r="186">
      <x:c r="A186" s="21"/>
      <x:c r="B186" s="21"/>
      <x:c r="C186" s="21"/>
      <x:c r="D186" s="21"/>
      <x:c r="E186" s="21"/>
      <x:c r="F186" s="21"/>
      <x:c r="G186" s="21"/>
      <x:c r="H186" s="21"/>
      <x:c r="I186" s="21"/>
      <x:c r="J186" s="21"/>
      <x:c r="K186" s="25" t="str">
        <x:f>IF(A186="","",IF(OR(EXACT(C186,"BUYER"),EXACT(C186,"MATERIAL JOB"),EXACT(C186,"BUYING STAGE"),EXACT(C186,"IMPLEMENTATION"),EXACT(C186,"SECURITY / PROCUREMENT"),EXACT(C186,"SWITCHING / EXIT"),EXACT(C186,"COMMERCIAL MODEL"),EXACT(C186,"EVIDENCE QUALITY")),"VALID","INVALID"))</x:f>
      </x:c>
      <x:c r="L186" s="25" t="str">
        <x:f>IF(A186="","",IF(OR(EXACT(H186,"YES"),EXACT(H186,"NO")),"VALID","INVALID"))</x:f>
      </x:c>
      <x:c r="M186" s="25" t="str">
        <x:f>IF(A186="","",IF(OR(EXACT(I186,"OPEN"),EXACT(I186,"RESOLVED"),EXACT(I186,"ACCEPTED UNCERTAINTY")),"VALID","INVALID"))</x:f>
      </x:c>
      <x:c r="N186" s="25" t="str">
        <x:f>IF(A186="","",IF(AND(E186&lt;&gt;"",G186&lt;&gt;"",E186&lt;&gt;G186),"VALID","INVALID - DISTINCT EVIDENCE REQUIRED"))</x:f>
      </x:c>
      <x:c r="O186" s="25" t="str">
        <x:f>IF(A186="","",IF(COUNTIFS(EVIDENCE_PACKET!$A$6:$A$205,E186,EVIDENCE_PACKET!$B$6:$B$205,B186,EVIDENCE_PACKET!$Q$6:$Q$205,"VALID")=1,"READY","INVALID - EVIDENCE A LINK"))</x:f>
      </x:c>
      <x:c r="P186" s="25" t="str">
        <x:f>IF(A186="","",IF(COUNTIFS(EVIDENCE_PACKET!$A$6:$A$205,G186,EVIDENCE_PACKET!$B$6:$B$205,B186,EVIDENCE_PACKET!$Q$6:$Q$205,"VALID")=1,"READY","INVALID - EVIDENCE B LINK"))</x:f>
      </x:c>
      <x:c r="Q186" s="25" t="str">
        <x:f>IF(A186="","",IF(AND(D186&lt;&gt;"",F186&lt;&gt;""),"VALID","INVALID - STATEMENT REQUIRED"))</x:f>
      </x:c>
      <x:c r="R186" s="25" t="str">
        <x:f>IF(A186="","",IF(COUNTIF($A$6:$A$205,A186)&gt;1,"INVALID - DUPLICATE ID",IF(AND(B186&lt;&gt;"",J186&lt;&gt;"",K186="VALID",L186="VALID",M186="VALID",N186="VALID",O186="READY",P186="READY",Q186="VALID"),"VALID","INVALID - CONTROL / LINK")))</x:f>
      </x:c>
    </x:row>
    <x:row r="187">
      <x:c r="A187" s="21"/>
      <x:c r="B187" s="21"/>
      <x:c r="C187" s="21"/>
      <x:c r="D187" s="21"/>
      <x:c r="E187" s="21"/>
      <x:c r="F187" s="21"/>
      <x:c r="G187" s="21"/>
      <x:c r="H187" s="21"/>
      <x:c r="I187" s="21"/>
      <x:c r="J187" s="21"/>
      <x:c r="K187" s="25" t="str">
        <x:f>IF(A187="","",IF(OR(EXACT(C187,"BUYER"),EXACT(C187,"MATERIAL JOB"),EXACT(C187,"BUYING STAGE"),EXACT(C187,"IMPLEMENTATION"),EXACT(C187,"SECURITY / PROCUREMENT"),EXACT(C187,"SWITCHING / EXIT"),EXACT(C187,"COMMERCIAL MODEL"),EXACT(C187,"EVIDENCE QUALITY")),"VALID","INVALID"))</x:f>
      </x:c>
      <x:c r="L187" s="25" t="str">
        <x:f>IF(A187="","",IF(OR(EXACT(H187,"YES"),EXACT(H187,"NO")),"VALID","INVALID"))</x:f>
      </x:c>
      <x:c r="M187" s="25" t="str">
        <x:f>IF(A187="","",IF(OR(EXACT(I187,"OPEN"),EXACT(I187,"RESOLVED"),EXACT(I187,"ACCEPTED UNCERTAINTY")),"VALID","INVALID"))</x:f>
      </x:c>
      <x:c r="N187" s="25" t="str">
        <x:f>IF(A187="","",IF(AND(E187&lt;&gt;"",G187&lt;&gt;"",E187&lt;&gt;G187),"VALID","INVALID - DISTINCT EVIDENCE REQUIRED"))</x:f>
      </x:c>
      <x:c r="O187" s="25" t="str">
        <x:f>IF(A187="","",IF(COUNTIFS(EVIDENCE_PACKET!$A$6:$A$205,E187,EVIDENCE_PACKET!$B$6:$B$205,B187,EVIDENCE_PACKET!$Q$6:$Q$205,"VALID")=1,"READY","INVALID - EVIDENCE A LINK"))</x:f>
      </x:c>
      <x:c r="P187" s="25" t="str">
        <x:f>IF(A187="","",IF(COUNTIFS(EVIDENCE_PACKET!$A$6:$A$205,G187,EVIDENCE_PACKET!$B$6:$B$205,B187,EVIDENCE_PACKET!$Q$6:$Q$205,"VALID")=1,"READY","INVALID - EVIDENCE B LINK"))</x:f>
      </x:c>
      <x:c r="Q187" s="25" t="str">
        <x:f>IF(A187="","",IF(AND(D187&lt;&gt;"",F187&lt;&gt;""),"VALID","INVALID - STATEMENT REQUIRED"))</x:f>
      </x:c>
      <x:c r="R187" s="25" t="str">
        <x:f>IF(A187="","",IF(COUNTIF($A$6:$A$205,A187)&gt;1,"INVALID - DUPLICATE ID",IF(AND(B187&lt;&gt;"",J187&lt;&gt;"",K187="VALID",L187="VALID",M187="VALID",N187="VALID",O187="READY",P187="READY",Q187="VALID"),"VALID","INVALID - CONTROL / LINK")))</x:f>
      </x:c>
    </x:row>
    <x:row r="188">
      <x:c r="A188" s="21"/>
      <x:c r="B188" s="21"/>
      <x:c r="C188" s="21"/>
      <x:c r="D188" s="21"/>
      <x:c r="E188" s="21"/>
      <x:c r="F188" s="21"/>
      <x:c r="G188" s="21"/>
      <x:c r="H188" s="21"/>
      <x:c r="I188" s="21"/>
      <x:c r="J188" s="21"/>
      <x:c r="K188" s="25" t="str">
        <x:f>IF(A188="","",IF(OR(EXACT(C188,"BUYER"),EXACT(C188,"MATERIAL JOB"),EXACT(C188,"BUYING STAGE"),EXACT(C188,"IMPLEMENTATION"),EXACT(C188,"SECURITY / PROCUREMENT"),EXACT(C188,"SWITCHING / EXIT"),EXACT(C188,"COMMERCIAL MODEL"),EXACT(C188,"EVIDENCE QUALITY")),"VALID","INVALID"))</x:f>
      </x:c>
      <x:c r="L188" s="25" t="str">
        <x:f>IF(A188="","",IF(OR(EXACT(H188,"YES"),EXACT(H188,"NO")),"VALID","INVALID"))</x:f>
      </x:c>
      <x:c r="M188" s="25" t="str">
        <x:f>IF(A188="","",IF(OR(EXACT(I188,"OPEN"),EXACT(I188,"RESOLVED"),EXACT(I188,"ACCEPTED UNCERTAINTY")),"VALID","INVALID"))</x:f>
      </x:c>
      <x:c r="N188" s="25" t="str">
        <x:f>IF(A188="","",IF(AND(E188&lt;&gt;"",G188&lt;&gt;"",E188&lt;&gt;G188),"VALID","INVALID - DISTINCT EVIDENCE REQUIRED"))</x:f>
      </x:c>
      <x:c r="O188" s="25" t="str">
        <x:f>IF(A188="","",IF(COUNTIFS(EVIDENCE_PACKET!$A$6:$A$205,E188,EVIDENCE_PACKET!$B$6:$B$205,B188,EVIDENCE_PACKET!$Q$6:$Q$205,"VALID")=1,"READY","INVALID - EVIDENCE A LINK"))</x:f>
      </x:c>
      <x:c r="P188" s="25" t="str">
        <x:f>IF(A188="","",IF(COUNTIFS(EVIDENCE_PACKET!$A$6:$A$205,G188,EVIDENCE_PACKET!$B$6:$B$205,B188,EVIDENCE_PACKET!$Q$6:$Q$205,"VALID")=1,"READY","INVALID - EVIDENCE B LINK"))</x:f>
      </x:c>
      <x:c r="Q188" s="25" t="str">
        <x:f>IF(A188="","",IF(AND(D188&lt;&gt;"",F188&lt;&gt;""),"VALID","INVALID - STATEMENT REQUIRED"))</x:f>
      </x:c>
      <x:c r="R188" s="25" t="str">
        <x:f>IF(A188="","",IF(COUNTIF($A$6:$A$205,A188)&gt;1,"INVALID - DUPLICATE ID",IF(AND(B188&lt;&gt;"",J188&lt;&gt;"",K188="VALID",L188="VALID",M188="VALID",N188="VALID",O188="READY",P188="READY",Q188="VALID"),"VALID","INVALID - CONTROL / LINK")))</x:f>
      </x:c>
    </x:row>
    <x:row r="189">
      <x:c r="A189" s="21"/>
      <x:c r="B189" s="21"/>
      <x:c r="C189" s="21"/>
      <x:c r="D189" s="21"/>
      <x:c r="E189" s="21"/>
      <x:c r="F189" s="21"/>
      <x:c r="G189" s="21"/>
      <x:c r="H189" s="21"/>
      <x:c r="I189" s="21"/>
      <x:c r="J189" s="21"/>
      <x:c r="K189" s="25" t="str">
        <x:f>IF(A189="","",IF(OR(EXACT(C189,"BUYER"),EXACT(C189,"MATERIAL JOB"),EXACT(C189,"BUYING STAGE"),EXACT(C189,"IMPLEMENTATION"),EXACT(C189,"SECURITY / PROCUREMENT"),EXACT(C189,"SWITCHING / EXIT"),EXACT(C189,"COMMERCIAL MODEL"),EXACT(C189,"EVIDENCE QUALITY")),"VALID","INVALID"))</x:f>
      </x:c>
      <x:c r="L189" s="25" t="str">
        <x:f>IF(A189="","",IF(OR(EXACT(H189,"YES"),EXACT(H189,"NO")),"VALID","INVALID"))</x:f>
      </x:c>
      <x:c r="M189" s="25" t="str">
        <x:f>IF(A189="","",IF(OR(EXACT(I189,"OPEN"),EXACT(I189,"RESOLVED"),EXACT(I189,"ACCEPTED UNCERTAINTY")),"VALID","INVALID"))</x:f>
      </x:c>
      <x:c r="N189" s="25" t="str">
        <x:f>IF(A189="","",IF(AND(E189&lt;&gt;"",G189&lt;&gt;"",E189&lt;&gt;G189),"VALID","INVALID - DISTINCT EVIDENCE REQUIRED"))</x:f>
      </x:c>
      <x:c r="O189" s="25" t="str">
        <x:f>IF(A189="","",IF(COUNTIFS(EVIDENCE_PACKET!$A$6:$A$205,E189,EVIDENCE_PACKET!$B$6:$B$205,B189,EVIDENCE_PACKET!$Q$6:$Q$205,"VALID")=1,"READY","INVALID - EVIDENCE A LINK"))</x:f>
      </x:c>
      <x:c r="P189" s="25" t="str">
        <x:f>IF(A189="","",IF(COUNTIFS(EVIDENCE_PACKET!$A$6:$A$205,G189,EVIDENCE_PACKET!$B$6:$B$205,B189,EVIDENCE_PACKET!$Q$6:$Q$205,"VALID")=1,"READY","INVALID - EVIDENCE B LINK"))</x:f>
      </x:c>
      <x:c r="Q189" s="25" t="str">
        <x:f>IF(A189="","",IF(AND(D189&lt;&gt;"",F189&lt;&gt;""),"VALID","INVALID - STATEMENT REQUIRED"))</x:f>
      </x:c>
      <x:c r="R189" s="25" t="str">
        <x:f>IF(A189="","",IF(COUNTIF($A$6:$A$205,A189)&gt;1,"INVALID - DUPLICATE ID",IF(AND(B189&lt;&gt;"",J189&lt;&gt;"",K189="VALID",L189="VALID",M189="VALID",N189="VALID",O189="READY",P189="READY",Q189="VALID"),"VALID","INVALID - CONTROL / LINK")))</x:f>
      </x:c>
    </x:row>
    <x:row r="190">
      <x:c r="A190" s="21"/>
      <x:c r="B190" s="21"/>
      <x:c r="C190" s="21"/>
      <x:c r="D190" s="21"/>
      <x:c r="E190" s="21"/>
      <x:c r="F190" s="21"/>
      <x:c r="G190" s="21"/>
      <x:c r="H190" s="21"/>
      <x:c r="I190" s="21"/>
      <x:c r="J190" s="21"/>
      <x:c r="K190" s="25" t="str">
        <x:f>IF(A190="","",IF(OR(EXACT(C190,"BUYER"),EXACT(C190,"MATERIAL JOB"),EXACT(C190,"BUYING STAGE"),EXACT(C190,"IMPLEMENTATION"),EXACT(C190,"SECURITY / PROCUREMENT"),EXACT(C190,"SWITCHING / EXIT"),EXACT(C190,"COMMERCIAL MODEL"),EXACT(C190,"EVIDENCE QUALITY")),"VALID","INVALID"))</x:f>
      </x:c>
      <x:c r="L190" s="25" t="str">
        <x:f>IF(A190="","",IF(OR(EXACT(H190,"YES"),EXACT(H190,"NO")),"VALID","INVALID"))</x:f>
      </x:c>
      <x:c r="M190" s="25" t="str">
        <x:f>IF(A190="","",IF(OR(EXACT(I190,"OPEN"),EXACT(I190,"RESOLVED"),EXACT(I190,"ACCEPTED UNCERTAINTY")),"VALID","INVALID"))</x:f>
      </x:c>
      <x:c r="N190" s="25" t="str">
        <x:f>IF(A190="","",IF(AND(E190&lt;&gt;"",G190&lt;&gt;"",E190&lt;&gt;G190),"VALID","INVALID - DISTINCT EVIDENCE REQUIRED"))</x:f>
      </x:c>
      <x:c r="O190" s="25" t="str">
        <x:f>IF(A190="","",IF(COUNTIFS(EVIDENCE_PACKET!$A$6:$A$205,E190,EVIDENCE_PACKET!$B$6:$B$205,B190,EVIDENCE_PACKET!$Q$6:$Q$205,"VALID")=1,"READY","INVALID - EVIDENCE A LINK"))</x:f>
      </x:c>
      <x:c r="P190" s="25" t="str">
        <x:f>IF(A190="","",IF(COUNTIFS(EVIDENCE_PACKET!$A$6:$A$205,G190,EVIDENCE_PACKET!$B$6:$B$205,B190,EVIDENCE_PACKET!$Q$6:$Q$205,"VALID")=1,"READY","INVALID - EVIDENCE B LINK"))</x:f>
      </x:c>
      <x:c r="Q190" s="25" t="str">
        <x:f>IF(A190="","",IF(AND(D190&lt;&gt;"",F190&lt;&gt;""),"VALID","INVALID - STATEMENT REQUIRED"))</x:f>
      </x:c>
      <x:c r="R190" s="25" t="str">
        <x:f>IF(A190="","",IF(COUNTIF($A$6:$A$205,A190)&gt;1,"INVALID - DUPLICATE ID",IF(AND(B190&lt;&gt;"",J190&lt;&gt;"",K190="VALID",L190="VALID",M190="VALID",N190="VALID",O190="READY",P190="READY",Q190="VALID"),"VALID","INVALID - CONTROL / LINK")))</x:f>
      </x:c>
    </x:row>
    <x:row r="191">
      <x:c r="A191" s="21"/>
      <x:c r="B191" s="21"/>
      <x:c r="C191" s="21"/>
      <x:c r="D191" s="21"/>
      <x:c r="E191" s="21"/>
      <x:c r="F191" s="21"/>
      <x:c r="G191" s="21"/>
      <x:c r="H191" s="21"/>
      <x:c r="I191" s="21"/>
      <x:c r="J191" s="21"/>
      <x:c r="K191" s="25" t="str">
        <x:f>IF(A191="","",IF(OR(EXACT(C191,"BUYER"),EXACT(C191,"MATERIAL JOB"),EXACT(C191,"BUYING STAGE"),EXACT(C191,"IMPLEMENTATION"),EXACT(C191,"SECURITY / PROCUREMENT"),EXACT(C191,"SWITCHING / EXIT"),EXACT(C191,"COMMERCIAL MODEL"),EXACT(C191,"EVIDENCE QUALITY")),"VALID","INVALID"))</x:f>
      </x:c>
      <x:c r="L191" s="25" t="str">
        <x:f>IF(A191="","",IF(OR(EXACT(H191,"YES"),EXACT(H191,"NO")),"VALID","INVALID"))</x:f>
      </x:c>
      <x:c r="M191" s="25" t="str">
        <x:f>IF(A191="","",IF(OR(EXACT(I191,"OPEN"),EXACT(I191,"RESOLVED"),EXACT(I191,"ACCEPTED UNCERTAINTY")),"VALID","INVALID"))</x:f>
      </x:c>
      <x:c r="N191" s="25" t="str">
        <x:f>IF(A191="","",IF(AND(E191&lt;&gt;"",G191&lt;&gt;"",E191&lt;&gt;G191),"VALID","INVALID - DISTINCT EVIDENCE REQUIRED"))</x:f>
      </x:c>
      <x:c r="O191" s="25" t="str">
        <x:f>IF(A191="","",IF(COUNTIFS(EVIDENCE_PACKET!$A$6:$A$205,E191,EVIDENCE_PACKET!$B$6:$B$205,B191,EVIDENCE_PACKET!$Q$6:$Q$205,"VALID")=1,"READY","INVALID - EVIDENCE A LINK"))</x:f>
      </x:c>
      <x:c r="P191" s="25" t="str">
        <x:f>IF(A191="","",IF(COUNTIFS(EVIDENCE_PACKET!$A$6:$A$205,G191,EVIDENCE_PACKET!$B$6:$B$205,B191,EVIDENCE_PACKET!$Q$6:$Q$205,"VALID")=1,"READY","INVALID - EVIDENCE B LINK"))</x:f>
      </x:c>
      <x:c r="Q191" s="25" t="str">
        <x:f>IF(A191="","",IF(AND(D191&lt;&gt;"",F191&lt;&gt;""),"VALID","INVALID - STATEMENT REQUIRED"))</x:f>
      </x:c>
      <x:c r="R191" s="25" t="str">
        <x:f>IF(A191="","",IF(COUNTIF($A$6:$A$205,A191)&gt;1,"INVALID - DUPLICATE ID",IF(AND(B191&lt;&gt;"",J191&lt;&gt;"",K191="VALID",L191="VALID",M191="VALID",N191="VALID",O191="READY",P191="READY",Q191="VALID"),"VALID","INVALID - CONTROL / LINK")))</x:f>
      </x:c>
    </x:row>
    <x:row r="192">
      <x:c r="A192" s="21"/>
      <x:c r="B192" s="21"/>
      <x:c r="C192" s="21"/>
      <x:c r="D192" s="21"/>
      <x:c r="E192" s="21"/>
      <x:c r="F192" s="21"/>
      <x:c r="G192" s="21"/>
      <x:c r="H192" s="21"/>
      <x:c r="I192" s="21"/>
      <x:c r="J192" s="21"/>
      <x:c r="K192" s="25" t="str">
        <x:f>IF(A192="","",IF(OR(EXACT(C192,"BUYER"),EXACT(C192,"MATERIAL JOB"),EXACT(C192,"BUYING STAGE"),EXACT(C192,"IMPLEMENTATION"),EXACT(C192,"SECURITY / PROCUREMENT"),EXACT(C192,"SWITCHING / EXIT"),EXACT(C192,"COMMERCIAL MODEL"),EXACT(C192,"EVIDENCE QUALITY")),"VALID","INVALID"))</x:f>
      </x:c>
      <x:c r="L192" s="25" t="str">
        <x:f>IF(A192="","",IF(OR(EXACT(H192,"YES"),EXACT(H192,"NO")),"VALID","INVALID"))</x:f>
      </x:c>
      <x:c r="M192" s="25" t="str">
        <x:f>IF(A192="","",IF(OR(EXACT(I192,"OPEN"),EXACT(I192,"RESOLVED"),EXACT(I192,"ACCEPTED UNCERTAINTY")),"VALID","INVALID"))</x:f>
      </x:c>
      <x:c r="N192" s="25" t="str">
        <x:f>IF(A192="","",IF(AND(E192&lt;&gt;"",G192&lt;&gt;"",E192&lt;&gt;G192),"VALID","INVALID - DISTINCT EVIDENCE REQUIRED"))</x:f>
      </x:c>
      <x:c r="O192" s="25" t="str">
        <x:f>IF(A192="","",IF(COUNTIFS(EVIDENCE_PACKET!$A$6:$A$205,E192,EVIDENCE_PACKET!$B$6:$B$205,B192,EVIDENCE_PACKET!$Q$6:$Q$205,"VALID")=1,"READY","INVALID - EVIDENCE A LINK"))</x:f>
      </x:c>
      <x:c r="P192" s="25" t="str">
        <x:f>IF(A192="","",IF(COUNTIFS(EVIDENCE_PACKET!$A$6:$A$205,G192,EVIDENCE_PACKET!$B$6:$B$205,B192,EVIDENCE_PACKET!$Q$6:$Q$205,"VALID")=1,"READY","INVALID - EVIDENCE B LINK"))</x:f>
      </x:c>
      <x:c r="Q192" s="25" t="str">
        <x:f>IF(A192="","",IF(AND(D192&lt;&gt;"",F192&lt;&gt;""),"VALID","INVALID - STATEMENT REQUIRED"))</x:f>
      </x:c>
      <x:c r="R192" s="25" t="str">
        <x:f>IF(A192="","",IF(COUNTIF($A$6:$A$205,A192)&gt;1,"INVALID - DUPLICATE ID",IF(AND(B192&lt;&gt;"",J192&lt;&gt;"",K192="VALID",L192="VALID",M192="VALID",N192="VALID",O192="READY",P192="READY",Q192="VALID"),"VALID","INVALID - CONTROL / LINK")))</x:f>
      </x:c>
    </x:row>
    <x:row r="193">
      <x:c r="A193" s="21"/>
      <x:c r="B193" s="21"/>
      <x:c r="C193" s="21"/>
      <x:c r="D193" s="21"/>
      <x:c r="E193" s="21"/>
      <x:c r="F193" s="21"/>
      <x:c r="G193" s="21"/>
      <x:c r="H193" s="21"/>
      <x:c r="I193" s="21"/>
      <x:c r="J193" s="21"/>
      <x:c r="K193" s="25" t="str">
        <x:f>IF(A193="","",IF(OR(EXACT(C193,"BUYER"),EXACT(C193,"MATERIAL JOB"),EXACT(C193,"BUYING STAGE"),EXACT(C193,"IMPLEMENTATION"),EXACT(C193,"SECURITY / PROCUREMENT"),EXACT(C193,"SWITCHING / EXIT"),EXACT(C193,"COMMERCIAL MODEL"),EXACT(C193,"EVIDENCE QUALITY")),"VALID","INVALID"))</x:f>
      </x:c>
      <x:c r="L193" s="25" t="str">
        <x:f>IF(A193="","",IF(OR(EXACT(H193,"YES"),EXACT(H193,"NO")),"VALID","INVALID"))</x:f>
      </x:c>
      <x:c r="M193" s="25" t="str">
        <x:f>IF(A193="","",IF(OR(EXACT(I193,"OPEN"),EXACT(I193,"RESOLVED"),EXACT(I193,"ACCEPTED UNCERTAINTY")),"VALID","INVALID"))</x:f>
      </x:c>
      <x:c r="N193" s="25" t="str">
        <x:f>IF(A193="","",IF(AND(E193&lt;&gt;"",G193&lt;&gt;"",E193&lt;&gt;G193),"VALID","INVALID - DISTINCT EVIDENCE REQUIRED"))</x:f>
      </x:c>
      <x:c r="O193" s="25" t="str">
        <x:f>IF(A193="","",IF(COUNTIFS(EVIDENCE_PACKET!$A$6:$A$205,E193,EVIDENCE_PACKET!$B$6:$B$205,B193,EVIDENCE_PACKET!$Q$6:$Q$205,"VALID")=1,"READY","INVALID - EVIDENCE A LINK"))</x:f>
      </x:c>
      <x:c r="P193" s="25" t="str">
        <x:f>IF(A193="","",IF(COUNTIFS(EVIDENCE_PACKET!$A$6:$A$205,G193,EVIDENCE_PACKET!$B$6:$B$205,B193,EVIDENCE_PACKET!$Q$6:$Q$205,"VALID")=1,"READY","INVALID - EVIDENCE B LINK"))</x:f>
      </x:c>
      <x:c r="Q193" s="25" t="str">
        <x:f>IF(A193="","",IF(AND(D193&lt;&gt;"",F193&lt;&gt;""),"VALID","INVALID - STATEMENT REQUIRED"))</x:f>
      </x:c>
      <x:c r="R193" s="25" t="str">
        <x:f>IF(A193="","",IF(COUNTIF($A$6:$A$205,A193)&gt;1,"INVALID - DUPLICATE ID",IF(AND(B193&lt;&gt;"",J193&lt;&gt;"",K193="VALID",L193="VALID",M193="VALID",N193="VALID",O193="READY",P193="READY",Q193="VALID"),"VALID","INVALID - CONTROL / LINK")))</x:f>
      </x:c>
    </x:row>
    <x:row r="194">
      <x:c r="A194" s="21"/>
      <x:c r="B194" s="21"/>
      <x:c r="C194" s="21"/>
      <x:c r="D194" s="21"/>
      <x:c r="E194" s="21"/>
      <x:c r="F194" s="21"/>
      <x:c r="G194" s="21"/>
      <x:c r="H194" s="21"/>
      <x:c r="I194" s="21"/>
      <x:c r="J194" s="21"/>
      <x:c r="K194" s="25" t="str">
        <x:f>IF(A194="","",IF(OR(EXACT(C194,"BUYER"),EXACT(C194,"MATERIAL JOB"),EXACT(C194,"BUYING STAGE"),EXACT(C194,"IMPLEMENTATION"),EXACT(C194,"SECURITY / PROCUREMENT"),EXACT(C194,"SWITCHING / EXIT"),EXACT(C194,"COMMERCIAL MODEL"),EXACT(C194,"EVIDENCE QUALITY")),"VALID","INVALID"))</x:f>
      </x:c>
      <x:c r="L194" s="25" t="str">
        <x:f>IF(A194="","",IF(OR(EXACT(H194,"YES"),EXACT(H194,"NO")),"VALID","INVALID"))</x:f>
      </x:c>
      <x:c r="M194" s="25" t="str">
        <x:f>IF(A194="","",IF(OR(EXACT(I194,"OPEN"),EXACT(I194,"RESOLVED"),EXACT(I194,"ACCEPTED UNCERTAINTY")),"VALID","INVALID"))</x:f>
      </x:c>
      <x:c r="N194" s="25" t="str">
        <x:f>IF(A194="","",IF(AND(E194&lt;&gt;"",G194&lt;&gt;"",E194&lt;&gt;G194),"VALID","INVALID - DISTINCT EVIDENCE REQUIRED"))</x:f>
      </x:c>
      <x:c r="O194" s="25" t="str">
        <x:f>IF(A194="","",IF(COUNTIFS(EVIDENCE_PACKET!$A$6:$A$205,E194,EVIDENCE_PACKET!$B$6:$B$205,B194,EVIDENCE_PACKET!$Q$6:$Q$205,"VALID")=1,"READY","INVALID - EVIDENCE A LINK"))</x:f>
      </x:c>
      <x:c r="P194" s="25" t="str">
        <x:f>IF(A194="","",IF(COUNTIFS(EVIDENCE_PACKET!$A$6:$A$205,G194,EVIDENCE_PACKET!$B$6:$B$205,B194,EVIDENCE_PACKET!$Q$6:$Q$205,"VALID")=1,"READY","INVALID - EVIDENCE B LINK"))</x:f>
      </x:c>
      <x:c r="Q194" s="25" t="str">
        <x:f>IF(A194="","",IF(AND(D194&lt;&gt;"",F194&lt;&gt;""),"VALID","INVALID - STATEMENT REQUIRED"))</x:f>
      </x:c>
      <x:c r="R194" s="25" t="str">
        <x:f>IF(A194="","",IF(COUNTIF($A$6:$A$205,A194)&gt;1,"INVALID - DUPLICATE ID",IF(AND(B194&lt;&gt;"",J194&lt;&gt;"",K194="VALID",L194="VALID",M194="VALID",N194="VALID",O194="READY",P194="READY",Q194="VALID"),"VALID","INVALID - CONTROL / LINK")))</x:f>
      </x:c>
    </x:row>
    <x:row r="195">
      <x:c r="A195" s="21"/>
      <x:c r="B195" s="21"/>
      <x:c r="C195" s="21"/>
      <x:c r="D195" s="21"/>
      <x:c r="E195" s="21"/>
      <x:c r="F195" s="21"/>
      <x:c r="G195" s="21"/>
      <x:c r="H195" s="21"/>
      <x:c r="I195" s="21"/>
      <x:c r="J195" s="21"/>
      <x:c r="K195" s="25" t="str">
        <x:f>IF(A195="","",IF(OR(EXACT(C195,"BUYER"),EXACT(C195,"MATERIAL JOB"),EXACT(C195,"BUYING STAGE"),EXACT(C195,"IMPLEMENTATION"),EXACT(C195,"SECURITY / PROCUREMENT"),EXACT(C195,"SWITCHING / EXIT"),EXACT(C195,"COMMERCIAL MODEL"),EXACT(C195,"EVIDENCE QUALITY")),"VALID","INVALID"))</x:f>
      </x:c>
      <x:c r="L195" s="25" t="str">
        <x:f>IF(A195="","",IF(OR(EXACT(H195,"YES"),EXACT(H195,"NO")),"VALID","INVALID"))</x:f>
      </x:c>
      <x:c r="M195" s="25" t="str">
        <x:f>IF(A195="","",IF(OR(EXACT(I195,"OPEN"),EXACT(I195,"RESOLVED"),EXACT(I195,"ACCEPTED UNCERTAINTY")),"VALID","INVALID"))</x:f>
      </x:c>
      <x:c r="N195" s="25" t="str">
        <x:f>IF(A195="","",IF(AND(E195&lt;&gt;"",G195&lt;&gt;"",E195&lt;&gt;G195),"VALID","INVALID - DISTINCT EVIDENCE REQUIRED"))</x:f>
      </x:c>
      <x:c r="O195" s="25" t="str">
        <x:f>IF(A195="","",IF(COUNTIFS(EVIDENCE_PACKET!$A$6:$A$205,E195,EVIDENCE_PACKET!$B$6:$B$205,B195,EVIDENCE_PACKET!$Q$6:$Q$205,"VALID")=1,"READY","INVALID - EVIDENCE A LINK"))</x:f>
      </x:c>
      <x:c r="P195" s="25" t="str">
        <x:f>IF(A195="","",IF(COUNTIFS(EVIDENCE_PACKET!$A$6:$A$205,G195,EVIDENCE_PACKET!$B$6:$B$205,B195,EVIDENCE_PACKET!$Q$6:$Q$205,"VALID")=1,"READY","INVALID - EVIDENCE B LINK"))</x:f>
      </x:c>
      <x:c r="Q195" s="25" t="str">
        <x:f>IF(A195="","",IF(AND(D195&lt;&gt;"",F195&lt;&gt;""),"VALID","INVALID - STATEMENT REQUIRED"))</x:f>
      </x:c>
      <x:c r="R195" s="25" t="str">
        <x:f>IF(A195="","",IF(COUNTIF($A$6:$A$205,A195)&gt;1,"INVALID - DUPLICATE ID",IF(AND(B195&lt;&gt;"",J195&lt;&gt;"",K195="VALID",L195="VALID",M195="VALID",N195="VALID",O195="READY",P195="READY",Q195="VALID"),"VALID","INVALID - CONTROL / LINK")))</x:f>
      </x:c>
    </x:row>
    <x:row r="196">
      <x:c r="A196" s="21"/>
      <x:c r="B196" s="21"/>
      <x:c r="C196" s="21"/>
      <x:c r="D196" s="21"/>
      <x:c r="E196" s="21"/>
      <x:c r="F196" s="21"/>
      <x:c r="G196" s="21"/>
      <x:c r="H196" s="21"/>
      <x:c r="I196" s="21"/>
      <x:c r="J196" s="21"/>
      <x:c r="K196" s="25" t="str">
        <x:f>IF(A196="","",IF(OR(EXACT(C196,"BUYER"),EXACT(C196,"MATERIAL JOB"),EXACT(C196,"BUYING STAGE"),EXACT(C196,"IMPLEMENTATION"),EXACT(C196,"SECURITY / PROCUREMENT"),EXACT(C196,"SWITCHING / EXIT"),EXACT(C196,"COMMERCIAL MODEL"),EXACT(C196,"EVIDENCE QUALITY")),"VALID","INVALID"))</x:f>
      </x:c>
      <x:c r="L196" s="25" t="str">
        <x:f>IF(A196="","",IF(OR(EXACT(H196,"YES"),EXACT(H196,"NO")),"VALID","INVALID"))</x:f>
      </x:c>
      <x:c r="M196" s="25" t="str">
        <x:f>IF(A196="","",IF(OR(EXACT(I196,"OPEN"),EXACT(I196,"RESOLVED"),EXACT(I196,"ACCEPTED UNCERTAINTY")),"VALID","INVALID"))</x:f>
      </x:c>
      <x:c r="N196" s="25" t="str">
        <x:f>IF(A196="","",IF(AND(E196&lt;&gt;"",G196&lt;&gt;"",E196&lt;&gt;G196),"VALID","INVALID - DISTINCT EVIDENCE REQUIRED"))</x:f>
      </x:c>
      <x:c r="O196" s="25" t="str">
        <x:f>IF(A196="","",IF(COUNTIFS(EVIDENCE_PACKET!$A$6:$A$205,E196,EVIDENCE_PACKET!$B$6:$B$205,B196,EVIDENCE_PACKET!$Q$6:$Q$205,"VALID")=1,"READY","INVALID - EVIDENCE A LINK"))</x:f>
      </x:c>
      <x:c r="P196" s="25" t="str">
        <x:f>IF(A196="","",IF(COUNTIFS(EVIDENCE_PACKET!$A$6:$A$205,G196,EVIDENCE_PACKET!$B$6:$B$205,B196,EVIDENCE_PACKET!$Q$6:$Q$205,"VALID")=1,"READY","INVALID - EVIDENCE B LINK"))</x:f>
      </x:c>
      <x:c r="Q196" s="25" t="str">
        <x:f>IF(A196="","",IF(AND(D196&lt;&gt;"",F196&lt;&gt;""),"VALID","INVALID - STATEMENT REQUIRED"))</x:f>
      </x:c>
      <x:c r="R196" s="25" t="str">
        <x:f>IF(A196="","",IF(COUNTIF($A$6:$A$205,A196)&gt;1,"INVALID - DUPLICATE ID",IF(AND(B196&lt;&gt;"",J196&lt;&gt;"",K196="VALID",L196="VALID",M196="VALID",N196="VALID",O196="READY",P196="READY",Q196="VALID"),"VALID","INVALID - CONTROL / LINK")))</x:f>
      </x:c>
    </x:row>
    <x:row r="197">
      <x:c r="A197" s="21"/>
      <x:c r="B197" s="21"/>
      <x:c r="C197" s="21"/>
      <x:c r="D197" s="21"/>
      <x:c r="E197" s="21"/>
      <x:c r="F197" s="21"/>
      <x:c r="G197" s="21"/>
      <x:c r="H197" s="21"/>
      <x:c r="I197" s="21"/>
      <x:c r="J197" s="21"/>
      <x:c r="K197" s="25" t="str">
        <x:f>IF(A197="","",IF(OR(EXACT(C197,"BUYER"),EXACT(C197,"MATERIAL JOB"),EXACT(C197,"BUYING STAGE"),EXACT(C197,"IMPLEMENTATION"),EXACT(C197,"SECURITY / PROCUREMENT"),EXACT(C197,"SWITCHING / EXIT"),EXACT(C197,"COMMERCIAL MODEL"),EXACT(C197,"EVIDENCE QUALITY")),"VALID","INVALID"))</x:f>
      </x:c>
      <x:c r="L197" s="25" t="str">
        <x:f>IF(A197="","",IF(OR(EXACT(H197,"YES"),EXACT(H197,"NO")),"VALID","INVALID"))</x:f>
      </x:c>
      <x:c r="M197" s="25" t="str">
        <x:f>IF(A197="","",IF(OR(EXACT(I197,"OPEN"),EXACT(I197,"RESOLVED"),EXACT(I197,"ACCEPTED UNCERTAINTY")),"VALID","INVALID"))</x:f>
      </x:c>
      <x:c r="N197" s="25" t="str">
        <x:f>IF(A197="","",IF(AND(E197&lt;&gt;"",G197&lt;&gt;"",E197&lt;&gt;G197),"VALID","INVALID - DISTINCT EVIDENCE REQUIRED"))</x:f>
      </x:c>
      <x:c r="O197" s="25" t="str">
        <x:f>IF(A197="","",IF(COUNTIFS(EVIDENCE_PACKET!$A$6:$A$205,E197,EVIDENCE_PACKET!$B$6:$B$205,B197,EVIDENCE_PACKET!$Q$6:$Q$205,"VALID")=1,"READY","INVALID - EVIDENCE A LINK"))</x:f>
      </x:c>
      <x:c r="P197" s="25" t="str">
        <x:f>IF(A197="","",IF(COUNTIFS(EVIDENCE_PACKET!$A$6:$A$205,G197,EVIDENCE_PACKET!$B$6:$B$205,B197,EVIDENCE_PACKET!$Q$6:$Q$205,"VALID")=1,"READY","INVALID - EVIDENCE B LINK"))</x:f>
      </x:c>
      <x:c r="Q197" s="25" t="str">
        <x:f>IF(A197="","",IF(AND(D197&lt;&gt;"",F197&lt;&gt;""),"VALID","INVALID - STATEMENT REQUIRED"))</x:f>
      </x:c>
      <x:c r="R197" s="25" t="str">
        <x:f>IF(A197="","",IF(COUNTIF($A$6:$A$205,A197)&gt;1,"INVALID - DUPLICATE ID",IF(AND(B197&lt;&gt;"",J197&lt;&gt;"",K197="VALID",L197="VALID",M197="VALID",N197="VALID",O197="READY",P197="READY",Q197="VALID"),"VALID","INVALID - CONTROL / LINK")))</x:f>
      </x:c>
    </x:row>
    <x:row r="198">
      <x:c r="A198" s="21"/>
      <x:c r="B198" s="21"/>
      <x:c r="C198" s="21"/>
      <x:c r="D198" s="21"/>
      <x:c r="E198" s="21"/>
      <x:c r="F198" s="21"/>
      <x:c r="G198" s="21"/>
      <x:c r="H198" s="21"/>
      <x:c r="I198" s="21"/>
      <x:c r="J198" s="21"/>
      <x:c r="K198" s="25" t="str">
        <x:f>IF(A198="","",IF(OR(EXACT(C198,"BUYER"),EXACT(C198,"MATERIAL JOB"),EXACT(C198,"BUYING STAGE"),EXACT(C198,"IMPLEMENTATION"),EXACT(C198,"SECURITY / PROCUREMENT"),EXACT(C198,"SWITCHING / EXIT"),EXACT(C198,"COMMERCIAL MODEL"),EXACT(C198,"EVIDENCE QUALITY")),"VALID","INVALID"))</x:f>
      </x:c>
      <x:c r="L198" s="25" t="str">
        <x:f>IF(A198="","",IF(OR(EXACT(H198,"YES"),EXACT(H198,"NO")),"VALID","INVALID"))</x:f>
      </x:c>
      <x:c r="M198" s="25" t="str">
        <x:f>IF(A198="","",IF(OR(EXACT(I198,"OPEN"),EXACT(I198,"RESOLVED"),EXACT(I198,"ACCEPTED UNCERTAINTY")),"VALID","INVALID"))</x:f>
      </x:c>
      <x:c r="N198" s="25" t="str">
        <x:f>IF(A198="","",IF(AND(E198&lt;&gt;"",G198&lt;&gt;"",E198&lt;&gt;G198),"VALID","INVALID - DISTINCT EVIDENCE REQUIRED"))</x:f>
      </x:c>
      <x:c r="O198" s="25" t="str">
        <x:f>IF(A198="","",IF(COUNTIFS(EVIDENCE_PACKET!$A$6:$A$205,E198,EVIDENCE_PACKET!$B$6:$B$205,B198,EVIDENCE_PACKET!$Q$6:$Q$205,"VALID")=1,"READY","INVALID - EVIDENCE A LINK"))</x:f>
      </x:c>
      <x:c r="P198" s="25" t="str">
        <x:f>IF(A198="","",IF(COUNTIFS(EVIDENCE_PACKET!$A$6:$A$205,G198,EVIDENCE_PACKET!$B$6:$B$205,B198,EVIDENCE_PACKET!$Q$6:$Q$205,"VALID")=1,"READY","INVALID - EVIDENCE B LINK"))</x:f>
      </x:c>
      <x:c r="Q198" s="25" t="str">
        <x:f>IF(A198="","",IF(AND(D198&lt;&gt;"",F198&lt;&gt;""),"VALID","INVALID - STATEMENT REQUIRED"))</x:f>
      </x:c>
      <x:c r="R198" s="25" t="str">
        <x:f>IF(A198="","",IF(COUNTIF($A$6:$A$205,A198)&gt;1,"INVALID - DUPLICATE ID",IF(AND(B198&lt;&gt;"",J198&lt;&gt;"",K198="VALID",L198="VALID",M198="VALID",N198="VALID",O198="READY",P198="READY",Q198="VALID"),"VALID","INVALID - CONTROL / LINK")))</x:f>
      </x:c>
    </x:row>
    <x:row r="199">
      <x:c r="A199" s="21"/>
      <x:c r="B199" s="21"/>
      <x:c r="C199" s="21"/>
      <x:c r="D199" s="21"/>
      <x:c r="E199" s="21"/>
      <x:c r="F199" s="21"/>
      <x:c r="G199" s="21"/>
      <x:c r="H199" s="21"/>
      <x:c r="I199" s="21"/>
      <x:c r="J199" s="21"/>
      <x:c r="K199" s="25" t="str">
        <x:f>IF(A199="","",IF(OR(EXACT(C199,"BUYER"),EXACT(C199,"MATERIAL JOB"),EXACT(C199,"BUYING STAGE"),EXACT(C199,"IMPLEMENTATION"),EXACT(C199,"SECURITY / PROCUREMENT"),EXACT(C199,"SWITCHING / EXIT"),EXACT(C199,"COMMERCIAL MODEL"),EXACT(C199,"EVIDENCE QUALITY")),"VALID","INVALID"))</x:f>
      </x:c>
      <x:c r="L199" s="25" t="str">
        <x:f>IF(A199="","",IF(OR(EXACT(H199,"YES"),EXACT(H199,"NO")),"VALID","INVALID"))</x:f>
      </x:c>
      <x:c r="M199" s="25" t="str">
        <x:f>IF(A199="","",IF(OR(EXACT(I199,"OPEN"),EXACT(I199,"RESOLVED"),EXACT(I199,"ACCEPTED UNCERTAINTY")),"VALID","INVALID"))</x:f>
      </x:c>
      <x:c r="N199" s="25" t="str">
        <x:f>IF(A199="","",IF(AND(E199&lt;&gt;"",G199&lt;&gt;"",E199&lt;&gt;G199),"VALID","INVALID - DISTINCT EVIDENCE REQUIRED"))</x:f>
      </x:c>
      <x:c r="O199" s="25" t="str">
        <x:f>IF(A199="","",IF(COUNTIFS(EVIDENCE_PACKET!$A$6:$A$205,E199,EVIDENCE_PACKET!$B$6:$B$205,B199,EVIDENCE_PACKET!$Q$6:$Q$205,"VALID")=1,"READY","INVALID - EVIDENCE A LINK"))</x:f>
      </x:c>
      <x:c r="P199" s="25" t="str">
        <x:f>IF(A199="","",IF(COUNTIFS(EVIDENCE_PACKET!$A$6:$A$205,G199,EVIDENCE_PACKET!$B$6:$B$205,B199,EVIDENCE_PACKET!$Q$6:$Q$205,"VALID")=1,"READY","INVALID - EVIDENCE B LINK"))</x:f>
      </x:c>
      <x:c r="Q199" s="25" t="str">
        <x:f>IF(A199="","",IF(AND(D199&lt;&gt;"",F199&lt;&gt;""),"VALID","INVALID - STATEMENT REQUIRED"))</x:f>
      </x:c>
      <x:c r="R199" s="25" t="str">
        <x:f>IF(A199="","",IF(COUNTIF($A$6:$A$205,A199)&gt;1,"INVALID - DUPLICATE ID",IF(AND(B199&lt;&gt;"",J199&lt;&gt;"",K199="VALID",L199="VALID",M199="VALID",N199="VALID",O199="READY",P199="READY",Q199="VALID"),"VALID","INVALID - CONTROL / LINK")))</x:f>
      </x:c>
    </x:row>
    <x:row r="200">
      <x:c r="A200" s="21"/>
      <x:c r="B200" s="21"/>
      <x:c r="C200" s="21"/>
      <x:c r="D200" s="21"/>
      <x:c r="E200" s="21"/>
      <x:c r="F200" s="21"/>
      <x:c r="G200" s="21"/>
      <x:c r="H200" s="21"/>
      <x:c r="I200" s="21"/>
      <x:c r="J200" s="21"/>
      <x:c r="K200" s="25" t="str">
        <x:f>IF(A200="","",IF(OR(EXACT(C200,"BUYER"),EXACT(C200,"MATERIAL JOB"),EXACT(C200,"BUYING STAGE"),EXACT(C200,"IMPLEMENTATION"),EXACT(C200,"SECURITY / PROCUREMENT"),EXACT(C200,"SWITCHING / EXIT"),EXACT(C200,"COMMERCIAL MODEL"),EXACT(C200,"EVIDENCE QUALITY")),"VALID","INVALID"))</x:f>
      </x:c>
      <x:c r="L200" s="25" t="str">
        <x:f>IF(A200="","",IF(OR(EXACT(H200,"YES"),EXACT(H200,"NO")),"VALID","INVALID"))</x:f>
      </x:c>
      <x:c r="M200" s="25" t="str">
        <x:f>IF(A200="","",IF(OR(EXACT(I200,"OPEN"),EXACT(I200,"RESOLVED"),EXACT(I200,"ACCEPTED UNCERTAINTY")),"VALID","INVALID"))</x:f>
      </x:c>
      <x:c r="N200" s="25" t="str">
        <x:f>IF(A200="","",IF(AND(E200&lt;&gt;"",G200&lt;&gt;"",E200&lt;&gt;G200),"VALID","INVALID - DISTINCT EVIDENCE REQUIRED"))</x:f>
      </x:c>
      <x:c r="O200" s="25" t="str">
        <x:f>IF(A200="","",IF(COUNTIFS(EVIDENCE_PACKET!$A$6:$A$205,E200,EVIDENCE_PACKET!$B$6:$B$205,B200,EVIDENCE_PACKET!$Q$6:$Q$205,"VALID")=1,"READY","INVALID - EVIDENCE A LINK"))</x:f>
      </x:c>
      <x:c r="P200" s="25" t="str">
        <x:f>IF(A200="","",IF(COUNTIFS(EVIDENCE_PACKET!$A$6:$A$205,G200,EVIDENCE_PACKET!$B$6:$B$205,B200,EVIDENCE_PACKET!$Q$6:$Q$205,"VALID")=1,"READY","INVALID - EVIDENCE B LINK"))</x:f>
      </x:c>
      <x:c r="Q200" s="25" t="str">
        <x:f>IF(A200="","",IF(AND(D200&lt;&gt;"",F200&lt;&gt;""),"VALID","INVALID - STATEMENT REQUIRED"))</x:f>
      </x:c>
      <x:c r="R200" s="25" t="str">
        <x:f>IF(A200="","",IF(COUNTIF($A$6:$A$205,A200)&gt;1,"INVALID - DUPLICATE ID",IF(AND(B200&lt;&gt;"",J200&lt;&gt;"",K200="VALID",L200="VALID",M200="VALID",N200="VALID",O200="READY",P200="READY",Q200="VALID"),"VALID","INVALID - CONTROL / LINK")))</x:f>
      </x:c>
    </x:row>
    <x:row r="201">
      <x:c r="A201" s="21"/>
      <x:c r="B201" s="21"/>
      <x:c r="C201" s="21"/>
      <x:c r="D201" s="21"/>
      <x:c r="E201" s="21"/>
      <x:c r="F201" s="21"/>
      <x:c r="G201" s="21"/>
      <x:c r="H201" s="21"/>
      <x:c r="I201" s="21"/>
      <x:c r="J201" s="21"/>
      <x:c r="K201" s="25" t="str">
        <x:f>IF(A201="","",IF(OR(EXACT(C201,"BUYER"),EXACT(C201,"MATERIAL JOB"),EXACT(C201,"BUYING STAGE"),EXACT(C201,"IMPLEMENTATION"),EXACT(C201,"SECURITY / PROCUREMENT"),EXACT(C201,"SWITCHING / EXIT"),EXACT(C201,"COMMERCIAL MODEL"),EXACT(C201,"EVIDENCE QUALITY")),"VALID","INVALID"))</x:f>
      </x:c>
      <x:c r="L201" s="25" t="str">
        <x:f>IF(A201="","",IF(OR(EXACT(H201,"YES"),EXACT(H201,"NO")),"VALID","INVALID"))</x:f>
      </x:c>
      <x:c r="M201" s="25" t="str">
        <x:f>IF(A201="","",IF(OR(EXACT(I201,"OPEN"),EXACT(I201,"RESOLVED"),EXACT(I201,"ACCEPTED UNCERTAINTY")),"VALID","INVALID"))</x:f>
      </x:c>
      <x:c r="N201" s="25" t="str">
        <x:f>IF(A201="","",IF(AND(E201&lt;&gt;"",G201&lt;&gt;"",E201&lt;&gt;G201),"VALID","INVALID - DISTINCT EVIDENCE REQUIRED"))</x:f>
      </x:c>
      <x:c r="O201" s="25" t="str">
        <x:f>IF(A201="","",IF(COUNTIFS(EVIDENCE_PACKET!$A$6:$A$205,E201,EVIDENCE_PACKET!$B$6:$B$205,B201,EVIDENCE_PACKET!$Q$6:$Q$205,"VALID")=1,"READY","INVALID - EVIDENCE A LINK"))</x:f>
      </x:c>
      <x:c r="P201" s="25" t="str">
        <x:f>IF(A201="","",IF(COUNTIFS(EVIDENCE_PACKET!$A$6:$A$205,G201,EVIDENCE_PACKET!$B$6:$B$205,B201,EVIDENCE_PACKET!$Q$6:$Q$205,"VALID")=1,"READY","INVALID - EVIDENCE B LINK"))</x:f>
      </x:c>
      <x:c r="Q201" s="25" t="str">
        <x:f>IF(A201="","",IF(AND(D201&lt;&gt;"",F201&lt;&gt;""),"VALID","INVALID - STATEMENT REQUIRED"))</x:f>
      </x:c>
      <x:c r="R201" s="25" t="str">
        <x:f>IF(A201="","",IF(COUNTIF($A$6:$A$205,A201)&gt;1,"INVALID - DUPLICATE ID",IF(AND(B201&lt;&gt;"",J201&lt;&gt;"",K201="VALID",L201="VALID",M201="VALID",N201="VALID",O201="READY",P201="READY",Q201="VALID"),"VALID","INVALID - CONTROL / LINK")))</x:f>
      </x:c>
    </x:row>
    <x:row r="202">
      <x:c r="A202" s="21"/>
      <x:c r="B202" s="21"/>
      <x:c r="C202" s="21"/>
      <x:c r="D202" s="21"/>
      <x:c r="E202" s="21"/>
      <x:c r="F202" s="21"/>
      <x:c r="G202" s="21"/>
      <x:c r="H202" s="21"/>
      <x:c r="I202" s="21"/>
      <x:c r="J202" s="21"/>
      <x:c r="K202" s="25" t="str">
        <x:f>IF(A202="","",IF(OR(EXACT(C202,"BUYER"),EXACT(C202,"MATERIAL JOB"),EXACT(C202,"BUYING STAGE"),EXACT(C202,"IMPLEMENTATION"),EXACT(C202,"SECURITY / PROCUREMENT"),EXACT(C202,"SWITCHING / EXIT"),EXACT(C202,"COMMERCIAL MODEL"),EXACT(C202,"EVIDENCE QUALITY")),"VALID","INVALID"))</x:f>
      </x:c>
      <x:c r="L202" s="25" t="str">
        <x:f>IF(A202="","",IF(OR(EXACT(H202,"YES"),EXACT(H202,"NO")),"VALID","INVALID"))</x:f>
      </x:c>
      <x:c r="M202" s="25" t="str">
        <x:f>IF(A202="","",IF(OR(EXACT(I202,"OPEN"),EXACT(I202,"RESOLVED"),EXACT(I202,"ACCEPTED UNCERTAINTY")),"VALID","INVALID"))</x:f>
      </x:c>
      <x:c r="N202" s="25" t="str">
        <x:f>IF(A202="","",IF(AND(E202&lt;&gt;"",G202&lt;&gt;"",E202&lt;&gt;G202),"VALID","INVALID - DISTINCT EVIDENCE REQUIRED"))</x:f>
      </x:c>
      <x:c r="O202" s="25" t="str">
        <x:f>IF(A202="","",IF(COUNTIFS(EVIDENCE_PACKET!$A$6:$A$205,E202,EVIDENCE_PACKET!$B$6:$B$205,B202,EVIDENCE_PACKET!$Q$6:$Q$205,"VALID")=1,"READY","INVALID - EVIDENCE A LINK"))</x:f>
      </x:c>
      <x:c r="P202" s="25" t="str">
        <x:f>IF(A202="","",IF(COUNTIFS(EVIDENCE_PACKET!$A$6:$A$205,G202,EVIDENCE_PACKET!$B$6:$B$205,B202,EVIDENCE_PACKET!$Q$6:$Q$205,"VALID")=1,"READY","INVALID - EVIDENCE B LINK"))</x:f>
      </x:c>
      <x:c r="Q202" s="25" t="str">
        <x:f>IF(A202="","",IF(AND(D202&lt;&gt;"",F202&lt;&gt;""),"VALID","INVALID - STATEMENT REQUIRED"))</x:f>
      </x:c>
      <x:c r="R202" s="25" t="str">
        <x:f>IF(A202="","",IF(COUNTIF($A$6:$A$205,A202)&gt;1,"INVALID - DUPLICATE ID",IF(AND(B202&lt;&gt;"",J202&lt;&gt;"",K202="VALID",L202="VALID",M202="VALID",N202="VALID",O202="READY",P202="READY",Q202="VALID"),"VALID","INVALID - CONTROL / LINK")))</x:f>
      </x:c>
    </x:row>
    <x:row r="203">
      <x:c r="A203" s="21"/>
      <x:c r="B203" s="21"/>
      <x:c r="C203" s="21"/>
      <x:c r="D203" s="21"/>
      <x:c r="E203" s="21"/>
      <x:c r="F203" s="21"/>
      <x:c r="G203" s="21"/>
      <x:c r="H203" s="21"/>
      <x:c r="I203" s="21"/>
      <x:c r="J203" s="21"/>
      <x:c r="K203" s="25" t="str">
        <x:f>IF(A203="","",IF(OR(EXACT(C203,"BUYER"),EXACT(C203,"MATERIAL JOB"),EXACT(C203,"BUYING STAGE"),EXACT(C203,"IMPLEMENTATION"),EXACT(C203,"SECURITY / PROCUREMENT"),EXACT(C203,"SWITCHING / EXIT"),EXACT(C203,"COMMERCIAL MODEL"),EXACT(C203,"EVIDENCE QUALITY")),"VALID","INVALID"))</x:f>
      </x:c>
      <x:c r="L203" s="25" t="str">
        <x:f>IF(A203="","",IF(OR(EXACT(H203,"YES"),EXACT(H203,"NO")),"VALID","INVALID"))</x:f>
      </x:c>
      <x:c r="M203" s="25" t="str">
        <x:f>IF(A203="","",IF(OR(EXACT(I203,"OPEN"),EXACT(I203,"RESOLVED"),EXACT(I203,"ACCEPTED UNCERTAINTY")),"VALID","INVALID"))</x:f>
      </x:c>
      <x:c r="N203" s="25" t="str">
        <x:f>IF(A203="","",IF(AND(E203&lt;&gt;"",G203&lt;&gt;"",E203&lt;&gt;G203),"VALID","INVALID - DISTINCT EVIDENCE REQUIRED"))</x:f>
      </x:c>
      <x:c r="O203" s="25" t="str">
        <x:f>IF(A203="","",IF(COUNTIFS(EVIDENCE_PACKET!$A$6:$A$205,E203,EVIDENCE_PACKET!$B$6:$B$205,B203,EVIDENCE_PACKET!$Q$6:$Q$205,"VALID")=1,"READY","INVALID - EVIDENCE A LINK"))</x:f>
      </x:c>
      <x:c r="P203" s="25" t="str">
        <x:f>IF(A203="","",IF(COUNTIFS(EVIDENCE_PACKET!$A$6:$A$205,G203,EVIDENCE_PACKET!$B$6:$B$205,B203,EVIDENCE_PACKET!$Q$6:$Q$205,"VALID")=1,"READY","INVALID - EVIDENCE B LINK"))</x:f>
      </x:c>
      <x:c r="Q203" s="25" t="str">
        <x:f>IF(A203="","",IF(AND(D203&lt;&gt;"",F203&lt;&gt;""),"VALID","INVALID - STATEMENT REQUIRED"))</x:f>
      </x:c>
      <x:c r="R203" s="25" t="str">
        <x:f>IF(A203="","",IF(COUNTIF($A$6:$A$205,A203)&gt;1,"INVALID - DUPLICATE ID",IF(AND(B203&lt;&gt;"",J203&lt;&gt;"",K203="VALID",L203="VALID",M203="VALID",N203="VALID",O203="READY",P203="READY",Q203="VALID"),"VALID","INVALID - CONTROL / LINK")))</x:f>
      </x:c>
    </x:row>
    <x:row r="204">
      <x:c r="A204" s="21"/>
      <x:c r="B204" s="21"/>
      <x:c r="C204" s="21"/>
      <x:c r="D204" s="21"/>
      <x:c r="E204" s="21"/>
      <x:c r="F204" s="21"/>
      <x:c r="G204" s="21"/>
      <x:c r="H204" s="21"/>
      <x:c r="I204" s="21"/>
      <x:c r="J204" s="21"/>
      <x:c r="K204" s="25" t="str">
        <x:f>IF(A204="","",IF(OR(EXACT(C204,"BUYER"),EXACT(C204,"MATERIAL JOB"),EXACT(C204,"BUYING STAGE"),EXACT(C204,"IMPLEMENTATION"),EXACT(C204,"SECURITY / PROCUREMENT"),EXACT(C204,"SWITCHING / EXIT"),EXACT(C204,"COMMERCIAL MODEL"),EXACT(C204,"EVIDENCE QUALITY")),"VALID","INVALID"))</x:f>
      </x:c>
      <x:c r="L204" s="25" t="str">
        <x:f>IF(A204="","",IF(OR(EXACT(H204,"YES"),EXACT(H204,"NO")),"VALID","INVALID"))</x:f>
      </x:c>
      <x:c r="M204" s="25" t="str">
        <x:f>IF(A204="","",IF(OR(EXACT(I204,"OPEN"),EXACT(I204,"RESOLVED"),EXACT(I204,"ACCEPTED UNCERTAINTY")),"VALID","INVALID"))</x:f>
      </x:c>
      <x:c r="N204" s="25" t="str">
        <x:f>IF(A204="","",IF(AND(E204&lt;&gt;"",G204&lt;&gt;"",E204&lt;&gt;G204),"VALID","INVALID - DISTINCT EVIDENCE REQUIRED"))</x:f>
      </x:c>
      <x:c r="O204" s="25" t="str">
        <x:f>IF(A204="","",IF(COUNTIFS(EVIDENCE_PACKET!$A$6:$A$205,E204,EVIDENCE_PACKET!$B$6:$B$205,B204,EVIDENCE_PACKET!$Q$6:$Q$205,"VALID")=1,"READY","INVALID - EVIDENCE A LINK"))</x:f>
      </x:c>
      <x:c r="P204" s="25" t="str">
        <x:f>IF(A204="","",IF(COUNTIFS(EVIDENCE_PACKET!$A$6:$A$205,G204,EVIDENCE_PACKET!$B$6:$B$205,B204,EVIDENCE_PACKET!$Q$6:$Q$205,"VALID")=1,"READY","INVALID - EVIDENCE B LINK"))</x:f>
      </x:c>
      <x:c r="Q204" s="25" t="str">
        <x:f>IF(A204="","",IF(AND(D204&lt;&gt;"",F204&lt;&gt;""),"VALID","INVALID - STATEMENT REQUIRED"))</x:f>
      </x:c>
      <x:c r="R204" s="25" t="str">
        <x:f>IF(A204="","",IF(COUNTIF($A$6:$A$205,A204)&gt;1,"INVALID - DUPLICATE ID",IF(AND(B204&lt;&gt;"",J204&lt;&gt;"",K204="VALID",L204="VALID",M204="VALID",N204="VALID",O204="READY",P204="READY",Q204="VALID"),"VALID","INVALID - CONTROL / LINK")))</x:f>
      </x:c>
    </x:row>
    <x:row r="205">
      <x:c r="A205" s="21"/>
      <x:c r="B205" s="21"/>
      <x:c r="C205" s="21"/>
      <x:c r="D205" s="21"/>
      <x:c r="E205" s="21"/>
      <x:c r="F205" s="21"/>
      <x:c r="G205" s="21"/>
      <x:c r="H205" s="21"/>
      <x:c r="I205" s="21"/>
      <x:c r="J205" s="21"/>
      <x:c r="K205" s="25" t="str">
        <x:f>IF(A205="","",IF(OR(EXACT(C205,"BUYER"),EXACT(C205,"MATERIAL JOB"),EXACT(C205,"BUYING STAGE"),EXACT(C205,"IMPLEMENTATION"),EXACT(C205,"SECURITY / PROCUREMENT"),EXACT(C205,"SWITCHING / EXIT"),EXACT(C205,"COMMERCIAL MODEL"),EXACT(C205,"EVIDENCE QUALITY")),"VALID","INVALID"))</x:f>
      </x:c>
      <x:c r="L205" s="25" t="str">
        <x:f>IF(A205="","",IF(OR(EXACT(H205,"YES"),EXACT(H205,"NO")),"VALID","INVALID"))</x:f>
      </x:c>
      <x:c r="M205" s="25" t="str">
        <x:f>IF(A205="","",IF(OR(EXACT(I205,"OPEN"),EXACT(I205,"RESOLVED"),EXACT(I205,"ACCEPTED UNCERTAINTY")),"VALID","INVALID"))</x:f>
      </x:c>
      <x:c r="N205" s="25" t="str">
        <x:f>IF(A205="","",IF(AND(E205&lt;&gt;"",G205&lt;&gt;"",E205&lt;&gt;G205),"VALID","INVALID - DISTINCT EVIDENCE REQUIRED"))</x:f>
      </x:c>
      <x:c r="O205" s="25" t="str">
        <x:f>IF(A205="","",IF(COUNTIFS(EVIDENCE_PACKET!$A$6:$A$205,E205,EVIDENCE_PACKET!$B$6:$B$205,B205,EVIDENCE_PACKET!$Q$6:$Q$205,"VALID")=1,"READY","INVALID - EVIDENCE A LINK"))</x:f>
      </x:c>
      <x:c r="P205" s="25" t="str">
        <x:f>IF(A205="","",IF(COUNTIFS(EVIDENCE_PACKET!$A$6:$A$205,G205,EVIDENCE_PACKET!$B$6:$B$205,B205,EVIDENCE_PACKET!$Q$6:$Q$205,"VALID")=1,"READY","INVALID - EVIDENCE B LINK"))</x:f>
      </x:c>
      <x:c r="Q205" s="25" t="str">
        <x:f>IF(A205="","",IF(AND(D205&lt;&gt;"",F205&lt;&gt;""),"VALID","INVALID - STATEMENT REQUIRED"))</x:f>
      </x:c>
      <x:c r="R205" s="25" t="str">
        <x:f>IF(A205="","",IF(COUNTIF($A$6:$A$205,A205)&gt;1,"INVALID - DUPLICATE ID",IF(AND(B205&lt;&gt;"",J205&lt;&gt;"",K205="VALID",L205="VALID",M205="VALID",N205="VALID",O205="READY",P205="READY",Q205="VALID"),"VALID","INVALID - CONTROL / LINK")))</x:f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4" hidden="0" customWidth="1"/>
    <x:col min="4" max="4" width="54" hidden="0" customWidth="1"/>
    <x:col min="5" max="5" width="22" hidden="0" customWidth="1"/>
    <x:col min="6" max="6" width="34" hidden="0" customWidth="1"/>
    <x:col min="7" max="7" width="24" hidden="0" customWidth="1"/>
    <x:col min="8" max="8" width="28" hidden="0" customWidth="1"/>
    <x:col min="9" max="9" width="16" hidden="0" customWidth="1"/>
    <x:col min="10" max="10" width="24" hidden="0" customWidth="1"/>
    <x:col min="11" max="11" width="16" hidden="0" customWidth="1"/>
  </x:cols>
  <x:sheetData>
    <x:row r="1">
      <x:c r="A1" s="4" t="str">
        <x:v>Decision ID</x:v>
      </x:c>
      <x:c r="B1" s="4" t="str">
        <x:v>Candidate ID</x:v>
      </x:c>
      <x:c r="C1" s="4" t="str">
        <x:v>Decision state</x:v>
      </x:c>
      <x:c r="D1" s="4" t="str">
        <x:v>Decision reason</x:v>
      </x:c>
      <x:c r="E1" s="4" t="str">
        <x:v>Owner</x:v>
      </x:c>
      <x:c r="F1" s="4" t="str">
        <x:v>Reopen trigger</x:v>
      </x:c>
      <x:c r="G1" s="4" t="str">
        <x:v>Control status</x:v>
      </x:c>
      <x:c r="H1" s="4" t="str">
        <x:v>Candidate role</x:v>
      </x:c>
      <x:c r="I1" s="4" t="str">
        <x:v>Role match</x:v>
      </x:c>
      <x:c r="J1" s="4" t="str">
        <x:v>Conflict gate</x:v>
      </x:c>
      <x:c r="K1" s="4" t="str">
        <x:v>Readiness</x:v>
      </x:c>
    </x:row>
    <x:row r="6">
      <x:c r="A6" s="21" t="str">
        <x:v>D001</x:v>
      </x:c>
      <x:c r="B6" s="21" t="str">
        <x:v>A01</x:v>
      </x:c>
      <x:c r="C6" s="21" t="str">
        <x:v>INCLUDE DIRECT</x:v>
      </x:c>
      <x:c r="D6" s="21" t="str">
        <x:v>Same-buyer/same-job/same-stage software with matched adoption evidence.</x:v>
      </x:c>
      <x:c r="E6" s="21" t="str">
        <x:v>Founder / reviewer</x:v>
      </x:c>
      <x:c r="F6" s="21" t="str">
        <x:v>Reopen on material evidence change</x:v>
      </x:c>
      <x:c r="G6" s="25" t="str">
        <x:f>IF(A6="","",IF(COUNTIF($A$6:$A$205,A6)&gt;1,"INVALID - DUPLICATE ID",IF(AND(COUNTIF(CANDIDATES!$A$6:$A$205,B6)=1,OR(EXACT(C6,"INCLUDE DIRECT"),EXACT(C6,"INCLUDE CONDITIONAL"),EXACT(C6,"INCLUDE ADJACENT"),EXACT(C6,"INCLUDE SUBSTITUTE"),EXACT(C6,"INCLUDE INTERMEDIARY"),EXACT(C6,"INCLUDE REFERENCE"),EXACT(C6,"EXCLUDE DIRECT")),D6&lt;&gt;"",E6&lt;&gt;"",F6&lt;&gt;""),"VALID","INVALID - CONTROL / CANDIDATE")))</x:f>
        <x:v>VALID</x:v>
      </x:c>
      <x:c r="H6" s="25" t="str">
        <x:f>IF(B6="","",IFERROR(INDEX(CANDIDATES!$S$6:$S$205,MATCH(B6,CANDIDATES!$A$6:$A$205,0)),"INVALID CANDIDATE"))</x:f>
        <x:v>DIRECT COMPETITOR</x:v>
      </x:c>
      <x:c r="I6" s="25" t="str">
        <x:f>IF(A6="","",IF(OR(AND(C6="INCLUDE DIRECT",H6="DIRECT COMPETITOR"),AND(C6="INCLUDE CONDITIONAL",H6="CONDITIONAL DIRECT"),AND(C6="INCLUDE ADJACENT",H6="ADJACENT"),AND(C6="INCLUDE SUBSTITUTE",H6="SUBSTITUTE / ALTERNATIVE"),AND(C6="INCLUDE INTERMEDIARY",H6="INTERMEDIARY / DISCOVERY"),AND(C6="INCLUDE REFERENCE",H6="AUTHORITY / REFERENCE"),AND(C6="EXCLUDE DIRECT",H6="EXCLUDE DIRECT")),"MATCH","MISMATCH"))</x:f>
        <x:v>MATCH</x:v>
      </x:c>
      <x:c r="J6" s="25" t="str">
        <x:f>IF(A6="","",IF(AND(OR(C6="INCLUDE DIRECT",C6="INCLUDE CONDITIONAL"),COUNTIFS(CONFLICTS!$B$6:$B$205,B6,CONFLICTS!$H$6:$H$205,"YES",CONFLICTS!$I$6:$I$205,"OPEN",CONFLICTS!$R$6:$R$205,"VALID")&gt;0),"OPEN MATERIAL CONFLICT","CLEAR"))</x:f>
        <x:v>CLEAR</x:v>
      </x:c>
      <x:c r="K6" s="25" t="str">
        <x:f>IF(A6="","",IF(G6&lt;&gt;"VALID","BLOCKED",IF(I6&lt;&gt;"MATCH","BLOCKED",IF(J6="OPEN MATERIAL CONFLICT","UNRESOLVED","READY"))))</x:f>
        <x:v>READY</x:v>
      </x:c>
    </x:row>
    <x:row r="7">
      <x:c r="A7" s="21" t="str">
        <x:v>D002</x:v>
      </x:c>
      <x:c r="B7" s="21" t="str">
        <x:v>B02</x:v>
      </x:c>
      <x:c r="C7" s="21" t="str">
        <x:v>INCLUDE CONDITIONAL</x:v>
      </x:c>
      <x:c r="D7" s="21" t="str">
        <x:v>Core fit strong; implementation/switching partial and conflicts remain open.</x:v>
      </x:c>
      <x:c r="E7" s="21" t="str">
        <x:v>Founder / reviewer</x:v>
      </x:c>
      <x:c r="F7" s="21" t="str">
        <x:v>Reopen on material evidence change</x:v>
      </x:c>
      <x:c r="G7" s="25" t="str">
        <x:f>IF(A7="","",IF(COUNTIF($A$6:$A$205,A7)&gt;1,"INVALID - DUPLICATE ID",IF(AND(COUNTIF(CANDIDATES!$A$6:$A$205,B7)=1,OR(EXACT(C7,"INCLUDE DIRECT"),EXACT(C7,"INCLUDE CONDITIONAL"),EXACT(C7,"INCLUDE ADJACENT"),EXACT(C7,"INCLUDE SUBSTITUTE"),EXACT(C7,"INCLUDE INTERMEDIARY"),EXACT(C7,"INCLUDE REFERENCE"),EXACT(C7,"EXCLUDE DIRECT")),D7&lt;&gt;"",E7&lt;&gt;"",F7&lt;&gt;""),"VALID","INVALID - CONTROL / CANDIDATE")))</x:f>
        <x:v>VALID</x:v>
      </x:c>
      <x:c r="H7" s="25" t="str">
        <x:f>IF(B7="","",IFERROR(INDEX(CANDIDATES!$S$6:$S$205,MATCH(B7,CANDIDATES!$A$6:$A$205,0)),"INVALID CANDIDATE"))</x:f>
        <x:v>CONDITIONAL DIRECT</x:v>
      </x:c>
      <x:c r="I7" s="25" t="str">
        <x:f>IF(A7="","",IF(OR(AND(C7="INCLUDE DIRECT",H7="DIRECT COMPETITOR"),AND(C7="INCLUDE CONDITIONAL",H7="CONDITIONAL DIRECT"),AND(C7="INCLUDE ADJACENT",H7="ADJACENT"),AND(C7="INCLUDE SUBSTITUTE",H7="SUBSTITUTE / ALTERNATIVE"),AND(C7="INCLUDE INTERMEDIARY",H7="INTERMEDIARY / DISCOVERY"),AND(C7="INCLUDE REFERENCE",H7="AUTHORITY / REFERENCE"),AND(C7="EXCLUDE DIRECT",H7="EXCLUDE DIRECT")),"MATCH","MISMATCH"))</x:f>
        <x:v>MATCH</x:v>
      </x:c>
      <x:c r="J7" s="25" t="str">
        <x:f>IF(A7="","",IF(AND(OR(C7="INCLUDE DIRECT",C7="INCLUDE CONDITIONAL"),COUNTIFS(CONFLICTS!$B$6:$B$205,B7,CONFLICTS!$H$6:$H$205,"YES",CONFLICTS!$I$6:$I$205,"OPEN",CONFLICTS!$R$6:$R$205,"VALID")&gt;0),"OPEN MATERIAL CONFLICT","CLEAR"))</x:f>
        <x:v>OPEN MATERIAL CONFLICT</x:v>
      </x:c>
      <x:c r="K7" s="25" t="str">
        <x:f>IF(A7="","",IF(G7&lt;&gt;"VALID","BLOCKED",IF(I7&lt;&gt;"MATCH","BLOCKED",IF(J7="OPEN MATERIAL CONFLICT","UNRESOLVED","READY"))))</x:f>
        <x:v>UNRESOLVED</x:v>
      </x:c>
    </x:row>
    <x:row r="8">
      <x:c r="A8" s="21" t="str">
        <x:v>D003</x:v>
      </x:c>
      <x:c r="B8" s="21" t="str">
        <x:v>C03</x:v>
      </x:c>
      <x:c r="C8" s="21" t="str">
        <x:v>INCLUDE ADJACENT</x:v>
      </x:c>
      <x:c r="D8" s="21" t="str">
        <x:v>Broad automation overlap informs architecture/positioning, not like-for-like shortlist.</x:v>
      </x:c>
      <x:c r="E8" s="21" t="str">
        <x:v>Founder / reviewer</x:v>
      </x:c>
      <x:c r="F8" s="21" t="str">
        <x:v>Reopen on material evidence change</x:v>
      </x:c>
      <x:c r="G8" s="25" t="str">
        <x:f>IF(A8="","",IF(COUNTIF($A$6:$A$205,A8)&gt;1,"INVALID - DUPLICATE ID",IF(AND(COUNTIF(CANDIDATES!$A$6:$A$205,B8)=1,OR(EXACT(C8,"INCLUDE DIRECT"),EXACT(C8,"INCLUDE CONDITIONAL"),EXACT(C8,"INCLUDE ADJACENT"),EXACT(C8,"INCLUDE SUBSTITUTE"),EXACT(C8,"INCLUDE INTERMEDIARY"),EXACT(C8,"INCLUDE REFERENCE"),EXACT(C8,"EXCLUDE DIRECT")),D8&lt;&gt;"",E8&lt;&gt;"",F8&lt;&gt;""),"VALID","INVALID - CONTROL / CANDIDATE")))</x:f>
        <x:v>VALID</x:v>
      </x:c>
      <x:c r="H8" s="25" t="str">
        <x:f>IF(B8="","",IFERROR(INDEX(CANDIDATES!$S$6:$S$205,MATCH(B8,CANDIDATES!$A$6:$A$205,0)),"INVALID CANDIDATE"))</x:f>
        <x:v>ADJACENT</x:v>
      </x:c>
      <x:c r="I8" s="25" t="str">
        <x:f>IF(A8="","",IF(OR(AND(C8="INCLUDE DIRECT",H8="DIRECT COMPETITOR"),AND(C8="INCLUDE CONDITIONAL",H8="CONDITIONAL DIRECT"),AND(C8="INCLUDE ADJACENT",H8="ADJACENT"),AND(C8="INCLUDE SUBSTITUTE",H8="SUBSTITUTE / ALTERNATIVE"),AND(C8="INCLUDE INTERMEDIARY",H8="INTERMEDIARY / DISCOVERY"),AND(C8="INCLUDE REFERENCE",H8="AUTHORITY / REFERENCE"),AND(C8="EXCLUDE DIRECT",H8="EXCLUDE DIRECT")),"MATCH","MISMATCH"))</x:f>
        <x:v>MATCH</x:v>
      </x:c>
      <x:c r="J8" s="25" t="str">
        <x:f>IF(A8="","",IF(AND(OR(C8="INCLUDE DIRECT",C8="INCLUDE CONDITIONAL"),COUNTIFS(CONFLICTS!$B$6:$B$205,B8,CONFLICTS!$H$6:$H$205,"YES",CONFLICTS!$I$6:$I$205,"OPEN",CONFLICTS!$R$6:$R$205,"VALID")&gt;0),"OPEN MATERIAL CONFLICT","CLEAR"))</x:f>
        <x:v>CLEAR</x:v>
      </x:c>
      <x:c r="K8" s="25" t="str">
        <x:f>IF(A8="","",IF(G8&lt;&gt;"VALID","BLOCKED",IF(I8&lt;&gt;"MATCH","BLOCKED",IF(J8="OPEN MATERIAL CONFLICT","UNRESOLVED","READY"))))</x:f>
        <x:v>READY</x:v>
      </x:c>
    </x:row>
    <x:row r="9">
      <x:c r="A9" s="21" t="str">
        <x:v>D004</x:v>
      </x:c>
      <x:c r="B9" s="21" t="str">
        <x:v>D04</x:v>
      </x:c>
      <x:c r="C9" s="21" t="str">
        <x:v>INCLUDE SUBSTITUTE</x:v>
      </x:c>
      <x:c r="D9" s="21" t="str">
        <x:v>Can fulfil the job as a service route without like-for-like software.</x:v>
      </x:c>
      <x:c r="E9" s="21" t="str">
        <x:v>Founder / reviewer</x:v>
      </x:c>
      <x:c r="F9" s="21" t="str">
        <x:v>Reopen on material evidence change</x:v>
      </x:c>
      <x:c r="G9" s="25" t="str">
        <x:f>IF(A9="","",IF(COUNTIF($A$6:$A$205,A9)&gt;1,"INVALID - DUPLICATE ID",IF(AND(COUNTIF(CANDIDATES!$A$6:$A$205,B9)=1,OR(EXACT(C9,"INCLUDE DIRECT"),EXACT(C9,"INCLUDE CONDITIONAL"),EXACT(C9,"INCLUDE ADJACENT"),EXACT(C9,"INCLUDE SUBSTITUTE"),EXACT(C9,"INCLUDE INTERMEDIARY"),EXACT(C9,"INCLUDE REFERENCE"),EXACT(C9,"EXCLUDE DIRECT")),D9&lt;&gt;"",E9&lt;&gt;"",F9&lt;&gt;""),"VALID","INVALID - CONTROL / CANDIDATE")))</x:f>
        <x:v>VALID</x:v>
      </x:c>
      <x:c r="H9" s="25" t="str">
        <x:f>IF(B9="","",IFERROR(INDEX(CANDIDATES!$S$6:$S$205,MATCH(B9,CANDIDATES!$A$6:$A$205,0)),"INVALID CANDIDATE"))</x:f>
        <x:v>SUBSTITUTE / ALTERNATIVE</x:v>
      </x:c>
      <x:c r="I9" s="25" t="str">
        <x:f>IF(A9="","",IF(OR(AND(C9="INCLUDE DIRECT",H9="DIRECT COMPETITOR"),AND(C9="INCLUDE CONDITIONAL",H9="CONDITIONAL DIRECT"),AND(C9="INCLUDE ADJACENT",H9="ADJACENT"),AND(C9="INCLUDE SUBSTITUTE",H9="SUBSTITUTE / ALTERNATIVE"),AND(C9="INCLUDE INTERMEDIARY",H9="INTERMEDIARY / DISCOVERY"),AND(C9="INCLUDE REFERENCE",H9="AUTHORITY / REFERENCE"),AND(C9="EXCLUDE DIRECT",H9="EXCLUDE DIRECT")),"MATCH","MISMATCH"))</x:f>
        <x:v>MATCH</x:v>
      </x:c>
      <x:c r="J9" s="25" t="str">
        <x:f>IF(A9="","",IF(AND(OR(C9="INCLUDE DIRECT",C9="INCLUDE CONDITIONAL"),COUNTIFS(CONFLICTS!$B$6:$B$205,B9,CONFLICTS!$H$6:$H$205,"YES",CONFLICTS!$I$6:$I$205,"OPEN",CONFLICTS!$R$6:$R$205,"VALID")&gt;0),"OPEN MATERIAL CONFLICT","CLEAR"))</x:f>
        <x:v>CLEAR</x:v>
      </x:c>
      <x:c r="K9" s="25" t="str">
        <x:f>IF(A9="","",IF(G9&lt;&gt;"VALID","BLOCKED",IF(I9&lt;&gt;"MATCH","BLOCKED",IF(J9="OPEN MATERIAL CONFLICT","UNRESOLVED","READY"))))</x:f>
        <x:v>READY</x:v>
      </x:c>
    </x:row>
    <x:row r="10">
      <x:c r="A10" s="21" t="str">
        <x:v>D005</x:v>
      </x:c>
      <x:c r="B10" s="21" t="str">
        <x:v>E05</x:v>
      </x:c>
      <x:c r="C10" s="21" t="str">
        <x:v>INCLUDE INTERMEDIARY</x:v>
      </x:c>
      <x:c r="D10" s="21" t="str">
        <x:v>Shapes discovery without owning workflow outcome.</x:v>
      </x:c>
      <x:c r="E10" s="21" t="str">
        <x:v>Founder / reviewer</x:v>
      </x:c>
      <x:c r="F10" s="21" t="str">
        <x:v>Reopen on material evidence change</x:v>
      </x:c>
      <x:c r="G10" s="25" t="str">
        <x:f>IF(A10="","",IF(COUNTIF($A$6:$A$205,A10)&gt;1,"INVALID - DUPLICATE ID",IF(AND(COUNTIF(CANDIDATES!$A$6:$A$205,B10)=1,OR(EXACT(C10,"INCLUDE DIRECT"),EXACT(C10,"INCLUDE CONDITIONAL"),EXACT(C10,"INCLUDE ADJACENT"),EXACT(C10,"INCLUDE SUBSTITUTE"),EXACT(C10,"INCLUDE INTERMEDIARY"),EXACT(C10,"INCLUDE REFERENCE"),EXACT(C10,"EXCLUDE DIRECT")),D10&lt;&gt;"",E10&lt;&gt;"",F10&lt;&gt;""),"VALID","INVALID - CONTROL / CANDIDATE")))</x:f>
        <x:v>VALID</x:v>
      </x:c>
      <x:c r="H10" s="25" t="str">
        <x:f>IF(B10="","",IFERROR(INDEX(CANDIDATES!$S$6:$S$205,MATCH(B10,CANDIDATES!$A$6:$A$205,0)),"INVALID CANDIDATE"))</x:f>
        <x:v>INTERMEDIARY / DISCOVERY</x:v>
      </x:c>
      <x:c r="I10" s="25" t="str">
        <x:f>IF(A10="","",IF(OR(AND(C10="INCLUDE DIRECT",H10="DIRECT COMPETITOR"),AND(C10="INCLUDE CONDITIONAL",H10="CONDITIONAL DIRECT"),AND(C10="INCLUDE ADJACENT",H10="ADJACENT"),AND(C10="INCLUDE SUBSTITUTE",H10="SUBSTITUTE / ALTERNATIVE"),AND(C10="INCLUDE INTERMEDIARY",H10="INTERMEDIARY / DISCOVERY"),AND(C10="INCLUDE REFERENCE",H10="AUTHORITY / REFERENCE"),AND(C10="EXCLUDE DIRECT",H10="EXCLUDE DIRECT")),"MATCH","MISMATCH"))</x:f>
        <x:v>MATCH</x:v>
      </x:c>
      <x:c r="J10" s="25" t="str">
        <x:f>IF(A10="","",IF(AND(OR(C10="INCLUDE DIRECT",C10="INCLUDE CONDITIONAL"),COUNTIFS(CONFLICTS!$B$6:$B$205,B10,CONFLICTS!$H$6:$H$205,"YES",CONFLICTS!$I$6:$I$205,"OPEN",CONFLICTS!$R$6:$R$205,"VALID")&gt;0),"OPEN MATERIAL CONFLICT","CLEAR"))</x:f>
        <x:v>CLEAR</x:v>
      </x:c>
      <x:c r="K10" s="25" t="str">
        <x:f>IF(A10="","",IF(G10&lt;&gt;"VALID","BLOCKED",IF(I10&lt;&gt;"MATCH","BLOCKED",IF(J10="OPEN MATERIAL CONFLICT","UNRESOLVED","READY"))))</x:f>
        <x:v>READY</x:v>
      </x:c>
    </x:row>
    <x:row r="11">
      <x:c r="A11" s="21" t="str">
        <x:v>D006</x:v>
      </x:c>
      <x:c r="B11" s="21" t="str">
        <x:v>F06</x:v>
      </x:c>
      <x:c r="C11" s="21" t="str">
        <x:v>INCLUDE REFERENCE</x:v>
      </x:c>
      <x:c r="D11" s="21" t="str">
        <x:v>Defines requirements/security context rather than commercial product choice.</x:v>
      </x:c>
      <x:c r="E11" s="21" t="str">
        <x:v>Founder / reviewer</x:v>
      </x:c>
      <x:c r="F11" s="21" t="str">
        <x:v>Reopen on material evidence change</x:v>
      </x:c>
      <x:c r="G11" s="25" t="str">
        <x:f>IF(A11="","",IF(COUNTIF($A$6:$A$205,A11)&gt;1,"INVALID - DUPLICATE ID",IF(AND(COUNTIF(CANDIDATES!$A$6:$A$205,B11)=1,OR(EXACT(C11,"INCLUDE DIRECT"),EXACT(C11,"INCLUDE CONDITIONAL"),EXACT(C11,"INCLUDE ADJACENT"),EXACT(C11,"INCLUDE SUBSTITUTE"),EXACT(C11,"INCLUDE INTERMEDIARY"),EXACT(C11,"INCLUDE REFERENCE"),EXACT(C11,"EXCLUDE DIRECT")),D11&lt;&gt;"",E11&lt;&gt;"",F11&lt;&gt;""),"VALID","INVALID - CONTROL / CANDIDATE")))</x:f>
        <x:v>VALID</x:v>
      </x:c>
      <x:c r="H11" s="25" t="str">
        <x:f>IF(B11="","",IFERROR(INDEX(CANDIDATES!$S$6:$S$205,MATCH(B11,CANDIDATES!$A$6:$A$205,0)),"INVALID CANDIDATE"))</x:f>
        <x:v>AUTHORITY / REFERENCE</x:v>
      </x:c>
      <x:c r="I11" s="25" t="str">
        <x:f>IF(A11="","",IF(OR(AND(C11="INCLUDE DIRECT",H11="DIRECT COMPETITOR"),AND(C11="INCLUDE CONDITIONAL",H11="CONDITIONAL DIRECT"),AND(C11="INCLUDE ADJACENT",H11="ADJACENT"),AND(C11="INCLUDE SUBSTITUTE",H11="SUBSTITUTE / ALTERNATIVE"),AND(C11="INCLUDE INTERMEDIARY",H11="INTERMEDIARY / DISCOVERY"),AND(C11="INCLUDE REFERENCE",H11="AUTHORITY / REFERENCE"),AND(C11="EXCLUDE DIRECT",H11="EXCLUDE DIRECT")),"MATCH","MISMATCH"))</x:f>
        <x:v>MATCH</x:v>
      </x:c>
      <x:c r="J11" s="25" t="str">
        <x:f>IF(A11="","",IF(AND(OR(C11="INCLUDE DIRECT",C11="INCLUDE CONDITIONAL"),COUNTIFS(CONFLICTS!$B$6:$B$205,B11,CONFLICTS!$H$6:$H$205,"YES",CONFLICTS!$I$6:$I$205,"OPEN",CONFLICTS!$R$6:$R$205,"VALID")&gt;0),"OPEN MATERIAL CONFLICT","CLEAR"))</x:f>
        <x:v>CLEAR</x:v>
      </x:c>
      <x:c r="K11" s="25" t="str">
        <x:f>IF(A11="","",IF(G11&lt;&gt;"VALID","BLOCKED",IF(I11&lt;&gt;"MATCH","BLOCKED",IF(J11="OPEN MATERIAL CONFLICT","UNRESOLVED","READY"))))</x:f>
        <x:v>READY</x:v>
      </x:c>
    </x:row>
    <x:row r="12">
      <x:c r="A12" s="21" t="str">
        <x:v>D007</x:v>
      </x:c>
      <x:c r="B12" s="21" t="str">
        <x:v>G07</x:v>
      </x:c>
      <x:c r="C12" s="21" t="str">
        <x:v>INCLUDE SUBSTITUTE</x:v>
      </x:c>
      <x:c r="D12" s="21" t="str">
        <x:v>Internal build/do-nothing remains a realistic alternative route.</x:v>
      </x:c>
      <x:c r="E12" s="21" t="str">
        <x:v>Founder / reviewer</x:v>
      </x:c>
      <x:c r="F12" s="21" t="str">
        <x:v>Reopen on material evidence change</x:v>
      </x:c>
      <x:c r="G12" s="25" t="str">
        <x:f>IF(A12="","",IF(COUNTIF($A$6:$A$205,A12)&gt;1,"INVALID - DUPLICATE ID",IF(AND(COUNTIF(CANDIDATES!$A$6:$A$205,B12)=1,OR(EXACT(C12,"INCLUDE DIRECT"),EXACT(C12,"INCLUDE CONDITIONAL"),EXACT(C12,"INCLUDE ADJACENT"),EXACT(C12,"INCLUDE SUBSTITUTE"),EXACT(C12,"INCLUDE INTERMEDIARY"),EXACT(C12,"INCLUDE REFERENCE"),EXACT(C12,"EXCLUDE DIRECT")),D12&lt;&gt;"",E12&lt;&gt;"",F12&lt;&gt;""),"VALID","INVALID - CONTROL / CANDIDATE")))</x:f>
        <x:v>VALID</x:v>
      </x:c>
      <x:c r="H12" s="25" t="str">
        <x:f>IF(B12="","",IFERROR(INDEX(CANDIDATES!$S$6:$S$205,MATCH(B12,CANDIDATES!$A$6:$A$205,0)),"INVALID CANDIDATE"))</x:f>
        <x:v>SUBSTITUTE / ALTERNATIVE</x:v>
      </x:c>
      <x:c r="I12" s="25" t="str">
        <x:f>IF(A12="","",IF(OR(AND(C12="INCLUDE DIRECT",H12="DIRECT COMPETITOR"),AND(C12="INCLUDE CONDITIONAL",H12="CONDITIONAL DIRECT"),AND(C12="INCLUDE ADJACENT",H12="ADJACENT"),AND(C12="INCLUDE SUBSTITUTE",H12="SUBSTITUTE / ALTERNATIVE"),AND(C12="INCLUDE INTERMEDIARY",H12="INTERMEDIARY / DISCOVERY"),AND(C12="INCLUDE REFERENCE",H12="AUTHORITY / REFERENCE"),AND(C12="EXCLUDE DIRECT",H12="EXCLUDE DIRECT")),"MATCH","MISMATCH"))</x:f>
        <x:v>MATCH</x:v>
      </x:c>
      <x:c r="J12" s="25" t="str">
        <x:f>IF(A12="","",IF(AND(OR(C12="INCLUDE DIRECT",C12="INCLUDE CONDITIONAL"),COUNTIFS(CONFLICTS!$B$6:$B$205,B12,CONFLICTS!$H$6:$H$205,"YES",CONFLICTS!$I$6:$I$205,"OPEN",CONFLICTS!$R$6:$R$205,"VALID")&gt;0),"OPEN MATERIAL CONFLICT","CLEAR"))</x:f>
        <x:v>CLEAR</x:v>
      </x:c>
      <x:c r="K12" s="25" t="str">
        <x:f>IF(A12="","",IF(G12&lt;&gt;"VALID","BLOCKED",IF(I12&lt;&gt;"MATCH","BLOCKED",IF(J12="OPEN MATERIAL CONFLICT","UNRESOLVED","READY"))))</x:f>
        <x:v>READY</x:v>
      </x:c>
    </x:row>
    <x:row r="13">
      <x:c r="A13" s="21"/>
      <x:c r="B13" s="21"/>
      <x:c r="C13" s="21"/>
      <x:c r="D13" s="21"/>
      <x:c r="E13" s="21"/>
      <x:c r="F13" s="21"/>
      <x:c r="G13" s="25" t="str">
        <x:f>IF(A13="","",IF(COUNTIF($A$6:$A$205,A13)&gt;1,"INVALID - DUPLICATE ID",IF(AND(COUNTIF(CANDIDATES!$A$6:$A$205,B13)=1,OR(EXACT(C13,"INCLUDE DIRECT"),EXACT(C13,"INCLUDE CONDITIONAL"),EXACT(C13,"INCLUDE ADJACENT"),EXACT(C13,"INCLUDE SUBSTITUTE"),EXACT(C13,"INCLUDE INTERMEDIARY"),EXACT(C13,"INCLUDE REFERENCE"),EXACT(C13,"EXCLUDE DIRECT")),D13&lt;&gt;"",E13&lt;&gt;"",F13&lt;&gt;""),"VALID","INVALID - CONTROL / CANDIDATE")))</x:f>
      </x:c>
      <x:c r="H13" s="25" t="str">
        <x:f>IF(B13="","",IFERROR(INDEX(CANDIDATES!$S$6:$S$205,MATCH(B13,CANDIDATES!$A$6:$A$205,0)),"INVALID CANDIDATE"))</x:f>
      </x:c>
      <x:c r="I13" s="25" t="str">
        <x:f>IF(A13="","",IF(OR(AND(C13="INCLUDE DIRECT",H13="DIRECT COMPETITOR"),AND(C13="INCLUDE CONDITIONAL",H13="CONDITIONAL DIRECT"),AND(C13="INCLUDE ADJACENT",H13="ADJACENT"),AND(C13="INCLUDE SUBSTITUTE",H13="SUBSTITUTE / ALTERNATIVE"),AND(C13="INCLUDE INTERMEDIARY",H13="INTERMEDIARY / DISCOVERY"),AND(C13="INCLUDE REFERENCE",H13="AUTHORITY / REFERENCE"),AND(C13="EXCLUDE DIRECT",H13="EXCLUDE DIRECT")),"MATCH","MISMATCH"))</x:f>
      </x:c>
      <x:c r="J13" s="25" t="str">
        <x:f>IF(A13="","",IF(AND(OR(C13="INCLUDE DIRECT",C13="INCLUDE CONDITIONAL"),COUNTIFS(CONFLICTS!$B$6:$B$205,B13,CONFLICTS!$H$6:$H$205,"YES",CONFLICTS!$I$6:$I$205,"OPEN",CONFLICTS!$R$6:$R$205,"VALID")&gt;0),"OPEN MATERIAL CONFLICT","CLEAR"))</x:f>
      </x:c>
      <x:c r="K13" s="25" t="str">
        <x:f>IF(A13="","",IF(G13&lt;&gt;"VALID","BLOCKED",IF(I13&lt;&gt;"MATCH","BLOCKED",IF(J13="OPEN MATERIAL CONFLICT","UNRESOLVED","READY"))))</x:f>
      </x:c>
    </x:row>
    <x:row r="14">
      <x:c r="A14" s="21"/>
      <x:c r="B14" s="21"/>
      <x:c r="C14" s="21"/>
      <x:c r="D14" s="21"/>
      <x:c r="E14" s="21"/>
      <x:c r="F14" s="21"/>
      <x:c r="G14" s="25" t="str">
        <x:f>IF(A14="","",IF(COUNTIF($A$6:$A$205,A14)&gt;1,"INVALID - DUPLICATE ID",IF(AND(COUNTIF(CANDIDATES!$A$6:$A$205,B14)=1,OR(EXACT(C14,"INCLUDE DIRECT"),EXACT(C14,"INCLUDE CONDITIONAL"),EXACT(C14,"INCLUDE ADJACENT"),EXACT(C14,"INCLUDE SUBSTITUTE"),EXACT(C14,"INCLUDE INTERMEDIARY"),EXACT(C14,"INCLUDE REFERENCE"),EXACT(C14,"EXCLUDE DIRECT")),D14&lt;&gt;"",E14&lt;&gt;"",F14&lt;&gt;""),"VALID","INVALID - CONTROL / CANDIDATE")))</x:f>
      </x:c>
      <x:c r="H14" s="25" t="str">
        <x:f>IF(B14="","",IFERROR(INDEX(CANDIDATES!$S$6:$S$205,MATCH(B14,CANDIDATES!$A$6:$A$205,0)),"INVALID CANDIDATE"))</x:f>
      </x:c>
      <x:c r="I14" s="25" t="str">
        <x:f>IF(A14="","",IF(OR(AND(C14="INCLUDE DIRECT",H14="DIRECT COMPETITOR"),AND(C14="INCLUDE CONDITIONAL",H14="CONDITIONAL DIRECT"),AND(C14="INCLUDE ADJACENT",H14="ADJACENT"),AND(C14="INCLUDE SUBSTITUTE",H14="SUBSTITUTE / ALTERNATIVE"),AND(C14="INCLUDE INTERMEDIARY",H14="INTERMEDIARY / DISCOVERY"),AND(C14="INCLUDE REFERENCE",H14="AUTHORITY / REFERENCE"),AND(C14="EXCLUDE DIRECT",H14="EXCLUDE DIRECT")),"MATCH","MISMATCH"))</x:f>
      </x:c>
      <x:c r="J14" s="25" t="str">
        <x:f>IF(A14="","",IF(AND(OR(C14="INCLUDE DIRECT",C14="INCLUDE CONDITIONAL"),COUNTIFS(CONFLICTS!$B$6:$B$205,B14,CONFLICTS!$H$6:$H$205,"YES",CONFLICTS!$I$6:$I$205,"OPEN",CONFLICTS!$R$6:$R$205,"VALID")&gt;0),"OPEN MATERIAL CONFLICT","CLEAR"))</x:f>
      </x:c>
      <x:c r="K14" s="25" t="str">
        <x:f>IF(A14="","",IF(G14&lt;&gt;"VALID","BLOCKED",IF(I14&lt;&gt;"MATCH","BLOCKED",IF(J14="OPEN MATERIAL CONFLICT","UNRESOLVED","READY"))))</x:f>
      </x:c>
    </x:row>
    <x:row r="15">
      <x:c r="A15" s="21"/>
      <x:c r="B15" s="21"/>
      <x:c r="C15" s="21"/>
      <x:c r="D15" s="21"/>
      <x:c r="E15" s="21"/>
      <x:c r="F15" s="21"/>
      <x:c r="G15" s="25" t="str">
        <x:f>IF(A15="","",IF(COUNTIF($A$6:$A$205,A15)&gt;1,"INVALID - DUPLICATE ID",IF(AND(COUNTIF(CANDIDATES!$A$6:$A$205,B15)=1,OR(EXACT(C15,"INCLUDE DIRECT"),EXACT(C15,"INCLUDE CONDITIONAL"),EXACT(C15,"INCLUDE ADJACENT"),EXACT(C15,"INCLUDE SUBSTITUTE"),EXACT(C15,"INCLUDE INTERMEDIARY"),EXACT(C15,"INCLUDE REFERENCE"),EXACT(C15,"EXCLUDE DIRECT")),D15&lt;&gt;"",E15&lt;&gt;"",F15&lt;&gt;""),"VALID","INVALID - CONTROL / CANDIDATE")))</x:f>
      </x:c>
      <x:c r="H15" s="25" t="str">
        <x:f>IF(B15="","",IFERROR(INDEX(CANDIDATES!$S$6:$S$205,MATCH(B15,CANDIDATES!$A$6:$A$205,0)),"INVALID CANDIDATE"))</x:f>
      </x:c>
      <x:c r="I15" s="25" t="str">
        <x:f>IF(A15="","",IF(OR(AND(C15="INCLUDE DIRECT",H15="DIRECT COMPETITOR"),AND(C15="INCLUDE CONDITIONAL",H15="CONDITIONAL DIRECT"),AND(C15="INCLUDE ADJACENT",H15="ADJACENT"),AND(C15="INCLUDE SUBSTITUTE",H15="SUBSTITUTE / ALTERNATIVE"),AND(C15="INCLUDE INTERMEDIARY",H15="INTERMEDIARY / DISCOVERY"),AND(C15="INCLUDE REFERENCE",H15="AUTHORITY / REFERENCE"),AND(C15="EXCLUDE DIRECT",H15="EXCLUDE DIRECT")),"MATCH","MISMATCH"))</x:f>
      </x:c>
      <x:c r="J15" s="25" t="str">
        <x:f>IF(A15="","",IF(AND(OR(C15="INCLUDE DIRECT",C15="INCLUDE CONDITIONAL"),COUNTIFS(CONFLICTS!$B$6:$B$205,B15,CONFLICTS!$H$6:$H$205,"YES",CONFLICTS!$I$6:$I$205,"OPEN",CONFLICTS!$R$6:$R$205,"VALID")&gt;0),"OPEN MATERIAL CONFLICT","CLEAR"))</x:f>
      </x:c>
      <x:c r="K15" s="25" t="str">
        <x:f>IF(A15="","",IF(G15&lt;&gt;"VALID","BLOCKED",IF(I15&lt;&gt;"MATCH","BLOCKED",IF(J15="OPEN MATERIAL CONFLICT","UNRESOLVED","READY"))))</x:f>
      </x:c>
    </x:row>
    <x:row r="16">
      <x:c r="A16" s="21"/>
      <x:c r="B16" s="21"/>
      <x:c r="C16" s="21"/>
      <x:c r="D16" s="21"/>
      <x:c r="E16" s="21"/>
      <x:c r="F16" s="21"/>
      <x:c r="G16" s="25" t="str">
        <x:f>IF(A16="","",IF(COUNTIF($A$6:$A$205,A16)&gt;1,"INVALID - DUPLICATE ID",IF(AND(COUNTIF(CANDIDATES!$A$6:$A$205,B16)=1,OR(EXACT(C16,"INCLUDE DIRECT"),EXACT(C16,"INCLUDE CONDITIONAL"),EXACT(C16,"INCLUDE ADJACENT"),EXACT(C16,"INCLUDE SUBSTITUTE"),EXACT(C16,"INCLUDE INTERMEDIARY"),EXACT(C16,"INCLUDE REFERENCE"),EXACT(C16,"EXCLUDE DIRECT")),D16&lt;&gt;"",E16&lt;&gt;"",F16&lt;&gt;""),"VALID","INVALID - CONTROL / CANDIDATE")))</x:f>
      </x:c>
      <x:c r="H16" s="25" t="str">
        <x:f>IF(B16="","",IFERROR(INDEX(CANDIDATES!$S$6:$S$205,MATCH(B16,CANDIDATES!$A$6:$A$205,0)),"INVALID CANDIDATE"))</x:f>
      </x:c>
      <x:c r="I16" s="25" t="str">
        <x:f>IF(A16="","",IF(OR(AND(C16="INCLUDE DIRECT",H16="DIRECT COMPETITOR"),AND(C16="INCLUDE CONDITIONAL",H16="CONDITIONAL DIRECT"),AND(C16="INCLUDE ADJACENT",H16="ADJACENT"),AND(C16="INCLUDE SUBSTITUTE",H16="SUBSTITUTE / ALTERNATIVE"),AND(C16="INCLUDE INTERMEDIARY",H16="INTERMEDIARY / DISCOVERY"),AND(C16="INCLUDE REFERENCE",H16="AUTHORITY / REFERENCE"),AND(C16="EXCLUDE DIRECT",H16="EXCLUDE DIRECT")),"MATCH","MISMATCH"))</x:f>
      </x:c>
      <x:c r="J16" s="25" t="str">
        <x:f>IF(A16="","",IF(AND(OR(C16="INCLUDE DIRECT",C16="INCLUDE CONDITIONAL"),COUNTIFS(CONFLICTS!$B$6:$B$205,B16,CONFLICTS!$H$6:$H$205,"YES",CONFLICTS!$I$6:$I$205,"OPEN",CONFLICTS!$R$6:$R$205,"VALID")&gt;0),"OPEN MATERIAL CONFLICT","CLEAR"))</x:f>
      </x:c>
      <x:c r="K16" s="25" t="str">
        <x:f>IF(A16="","",IF(G16&lt;&gt;"VALID","BLOCKED",IF(I16&lt;&gt;"MATCH","BLOCKED",IF(J16="OPEN MATERIAL CONFLICT","UNRESOLVED","READY"))))</x:f>
      </x:c>
    </x:row>
    <x:row r="17">
      <x:c r="A17" s="21"/>
      <x:c r="B17" s="21"/>
      <x:c r="C17" s="21"/>
      <x:c r="D17" s="21"/>
      <x:c r="E17" s="21"/>
      <x:c r="F17" s="21"/>
      <x:c r="G17" s="25" t="str">
        <x:f>IF(A17="","",IF(COUNTIF($A$6:$A$205,A17)&gt;1,"INVALID - DUPLICATE ID",IF(AND(COUNTIF(CANDIDATES!$A$6:$A$205,B17)=1,OR(EXACT(C17,"INCLUDE DIRECT"),EXACT(C17,"INCLUDE CONDITIONAL"),EXACT(C17,"INCLUDE ADJACENT"),EXACT(C17,"INCLUDE SUBSTITUTE"),EXACT(C17,"INCLUDE INTERMEDIARY"),EXACT(C17,"INCLUDE REFERENCE"),EXACT(C17,"EXCLUDE DIRECT")),D17&lt;&gt;"",E17&lt;&gt;"",F17&lt;&gt;""),"VALID","INVALID - CONTROL / CANDIDATE")))</x:f>
      </x:c>
      <x:c r="H17" s="25" t="str">
        <x:f>IF(B17="","",IFERROR(INDEX(CANDIDATES!$S$6:$S$205,MATCH(B17,CANDIDATES!$A$6:$A$205,0)),"INVALID CANDIDATE"))</x:f>
      </x:c>
      <x:c r="I17" s="25" t="str">
        <x:f>IF(A17="","",IF(OR(AND(C17="INCLUDE DIRECT",H17="DIRECT COMPETITOR"),AND(C17="INCLUDE CONDITIONAL",H17="CONDITIONAL DIRECT"),AND(C17="INCLUDE ADJACENT",H17="ADJACENT"),AND(C17="INCLUDE SUBSTITUTE",H17="SUBSTITUTE / ALTERNATIVE"),AND(C17="INCLUDE INTERMEDIARY",H17="INTERMEDIARY / DISCOVERY"),AND(C17="INCLUDE REFERENCE",H17="AUTHORITY / REFERENCE"),AND(C17="EXCLUDE DIRECT",H17="EXCLUDE DIRECT")),"MATCH","MISMATCH"))</x:f>
      </x:c>
      <x:c r="J17" s="25" t="str">
        <x:f>IF(A17="","",IF(AND(OR(C17="INCLUDE DIRECT",C17="INCLUDE CONDITIONAL"),COUNTIFS(CONFLICTS!$B$6:$B$205,B17,CONFLICTS!$H$6:$H$205,"YES",CONFLICTS!$I$6:$I$205,"OPEN",CONFLICTS!$R$6:$R$205,"VALID")&gt;0),"OPEN MATERIAL CONFLICT","CLEAR"))</x:f>
      </x:c>
      <x:c r="K17" s="25" t="str">
        <x:f>IF(A17="","",IF(G17&lt;&gt;"VALID","BLOCKED",IF(I17&lt;&gt;"MATCH","BLOCKED",IF(J17="OPEN MATERIAL CONFLICT","UNRESOLVED","READY"))))</x:f>
      </x:c>
    </x:row>
    <x:row r="18">
      <x:c r="A18" s="21"/>
      <x:c r="B18" s="21"/>
      <x:c r="C18" s="21"/>
      <x:c r="D18" s="21"/>
      <x:c r="E18" s="21"/>
      <x:c r="F18" s="21"/>
      <x:c r="G18" s="25" t="str">
        <x:f>IF(A18="","",IF(COUNTIF($A$6:$A$205,A18)&gt;1,"INVALID - DUPLICATE ID",IF(AND(COUNTIF(CANDIDATES!$A$6:$A$205,B18)=1,OR(EXACT(C18,"INCLUDE DIRECT"),EXACT(C18,"INCLUDE CONDITIONAL"),EXACT(C18,"INCLUDE ADJACENT"),EXACT(C18,"INCLUDE SUBSTITUTE"),EXACT(C18,"INCLUDE INTERMEDIARY"),EXACT(C18,"INCLUDE REFERENCE"),EXACT(C18,"EXCLUDE DIRECT")),D18&lt;&gt;"",E18&lt;&gt;"",F18&lt;&gt;""),"VALID","INVALID - CONTROL / CANDIDATE")))</x:f>
      </x:c>
      <x:c r="H18" s="25" t="str">
        <x:f>IF(B18="","",IFERROR(INDEX(CANDIDATES!$S$6:$S$205,MATCH(B18,CANDIDATES!$A$6:$A$205,0)),"INVALID CANDIDATE"))</x:f>
      </x:c>
      <x:c r="I18" s="25" t="str">
        <x:f>IF(A18="","",IF(OR(AND(C18="INCLUDE DIRECT",H18="DIRECT COMPETITOR"),AND(C18="INCLUDE CONDITIONAL",H18="CONDITIONAL DIRECT"),AND(C18="INCLUDE ADJACENT",H18="ADJACENT"),AND(C18="INCLUDE SUBSTITUTE",H18="SUBSTITUTE / ALTERNATIVE"),AND(C18="INCLUDE INTERMEDIARY",H18="INTERMEDIARY / DISCOVERY"),AND(C18="INCLUDE REFERENCE",H18="AUTHORITY / REFERENCE"),AND(C18="EXCLUDE DIRECT",H18="EXCLUDE DIRECT")),"MATCH","MISMATCH"))</x:f>
      </x:c>
      <x:c r="J18" s="25" t="str">
        <x:f>IF(A18="","",IF(AND(OR(C18="INCLUDE DIRECT",C18="INCLUDE CONDITIONAL"),COUNTIFS(CONFLICTS!$B$6:$B$205,B18,CONFLICTS!$H$6:$H$205,"YES",CONFLICTS!$I$6:$I$205,"OPEN",CONFLICTS!$R$6:$R$205,"VALID")&gt;0),"OPEN MATERIAL CONFLICT","CLEAR"))</x:f>
      </x:c>
      <x:c r="K18" s="25" t="str">
        <x:f>IF(A18="","",IF(G18&lt;&gt;"VALID","BLOCKED",IF(I18&lt;&gt;"MATCH","BLOCKED",IF(J18="OPEN MATERIAL CONFLICT","UNRESOLVED","READY"))))</x:f>
      </x:c>
    </x:row>
    <x:row r="19">
      <x:c r="A19" s="21"/>
      <x:c r="B19" s="21"/>
      <x:c r="C19" s="21"/>
      <x:c r="D19" s="21"/>
      <x:c r="E19" s="21"/>
      <x:c r="F19" s="21"/>
      <x:c r="G19" s="25" t="str">
        <x:f>IF(A19="","",IF(COUNTIF($A$6:$A$205,A19)&gt;1,"INVALID - DUPLICATE ID",IF(AND(COUNTIF(CANDIDATES!$A$6:$A$205,B19)=1,OR(EXACT(C19,"INCLUDE DIRECT"),EXACT(C19,"INCLUDE CONDITIONAL"),EXACT(C19,"INCLUDE ADJACENT"),EXACT(C19,"INCLUDE SUBSTITUTE"),EXACT(C19,"INCLUDE INTERMEDIARY"),EXACT(C19,"INCLUDE REFERENCE"),EXACT(C19,"EXCLUDE DIRECT")),D19&lt;&gt;"",E19&lt;&gt;"",F19&lt;&gt;""),"VALID","INVALID - CONTROL / CANDIDATE")))</x:f>
      </x:c>
      <x:c r="H19" s="25" t="str">
        <x:f>IF(B19="","",IFERROR(INDEX(CANDIDATES!$S$6:$S$205,MATCH(B19,CANDIDATES!$A$6:$A$205,0)),"INVALID CANDIDATE"))</x:f>
      </x:c>
      <x:c r="I19" s="25" t="str">
        <x:f>IF(A19="","",IF(OR(AND(C19="INCLUDE DIRECT",H19="DIRECT COMPETITOR"),AND(C19="INCLUDE CONDITIONAL",H19="CONDITIONAL DIRECT"),AND(C19="INCLUDE ADJACENT",H19="ADJACENT"),AND(C19="INCLUDE SUBSTITUTE",H19="SUBSTITUTE / ALTERNATIVE"),AND(C19="INCLUDE INTERMEDIARY",H19="INTERMEDIARY / DISCOVERY"),AND(C19="INCLUDE REFERENCE",H19="AUTHORITY / REFERENCE"),AND(C19="EXCLUDE DIRECT",H19="EXCLUDE DIRECT")),"MATCH","MISMATCH"))</x:f>
      </x:c>
      <x:c r="J19" s="25" t="str">
        <x:f>IF(A19="","",IF(AND(OR(C19="INCLUDE DIRECT",C19="INCLUDE CONDITIONAL"),COUNTIFS(CONFLICTS!$B$6:$B$205,B19,CONFLICTS!$H$6:$H$205,"YES",CONFLICTS!$I$6:$I$205,"OPEN",CONFLICTS!$R$6:$R$205,"VALID")&gt;0),"OPEN MATERIAL CONFLICT","CLEAR"))</x:f>
      </x:c>
      <x:c r="K19" s="25" t="str">
        <x:f>IF(A19="","",IF(G19&lt;&gt;"VALID","BLOCKED",IF(I19&lt;&gt;"MATCH","BLOCKED",IF(J19="OPEN MATERIAL CONFLICT","UNRESOLVED","READY"))))</x:f>
      </x:c>
    </x:row>
    <x:row r="20">
      <x:c r="A20" s="21"/>
      <x:c r="B20" s="21"/>
      <x:c r="C20" s="21"/>
      <x:c r="D20" s="21"/>
      <x:c r="E20" s="21"/>
      <x:c r="F20" s="21"/>
      <x:c r="G20" s="25" t="str">
        <x:f>IF(A20="","",IF(COUNTIF($A$6:$A$205,A20)&gt;1,"INVALID - DUPLICATE ID",IF(AND(COUNTIF(CANDIDATES!$A$6:$A$205,B20)=1,OR(EXACT(C20,"INCLUDE DIRECT"),EXACT(C20,"INCLUDE CONDITIONAL"),EXACT(C20,"INCLUDE ADJACENT"),EXACT(C20,"INCLUDE SUBSTITUTE"),EXACT(C20,"INCLUDE INTERMEDIARY"),EXACT(C20,"INCLUDE REFERENCE"),EXACT(C20,"EXCLUDE DIRECT")),D20&lt;&gt;"",E20&lt;&gt;"",F20&lt;&gt;""),"VALID","INVALID - CONTROL / CANDIDATE")))</x:f>
      </x:c>
      <x:c r="H20" s="25" t="str">
        <x:f>IF(B20="","",IFERROR(INDEX(CANDIDATES!$S$6:$S$205,MATCH(B20,CANDIDATES!$A$6:$A$205,0)),"INVALID CANDIDATE"))</x:f>
      </x:c>
      <x:c r="I20" s="25" t="str">
        <x:f>IF(A20="","",IF(OR(AND(C20="INCLUDE DIRECT",H20="DIRECT COMPETITOR"),AND(C20="INCLUDE CONDITIONAL",H20="CONDITIONAL DIRECT"),AND(C20="INCLUDE ADJACENT",H20="ADJACENT"),AND(C20="INCLUDE SUBSTITUTE",H20="SUBSTITUTE / ALTERNATIVE"),AND(C20="INCLUDE INTERMEDIARY",H20="INTERMEDIARY / DISCOVERY"),AND(C20="INCLUDE REFERENCE",H20="AUTHORITY / REFERENCE"),AND(C20="EXCLUDE DIRECT",H20="EXCLUDE DIRECT")),"MATCH","MISMATCH"))</x:f>
      </x:c>
      <x:c r="J20" s="25" t="str">
        <x:f>IF(A20="","",IF(AND(OR(C20="INCLUDE DIRECT",C20="INCLUDE CONDITIONAL"),COUNTIFS(CONFLICTS!$B$6:$B$205,B20,CONFLICTS!$H$6:$H$205,"YES",CONFLICTS!$I$6:$I$205,"OPEN",CONFLICTS!$R$6:$R$205,"VALID")&gt;0),"OPEN MATERIAL CONFLICT","CLEAR"))</x:f>
      </x:c>
      <x:c r="K20" s="25" t="str">
        <x:f>IF(A20="","",IF(G20&lt;&gt;"VALID","BLOCKED",IF(I20&lt;&gt;"MATCH","BLOCKED",IF(J20="OPEN MATERIAL CONFLICT","UNRESOLVED","READY"))))</x:f>
      </x:c>
    </x:row>
    <x:row r="21">
      <x:c r="A21" s="21"/>
      <x:c r="B21" s="21"/>
      <x:c r="C21" s="21"/>
      <x:c r="D21" s="21"/>
      <x:c r="E21" s="21"/>
      <x:c r="F21" s="21"/>
      <x:c r="G21" s="25" t="str">
        <x:f>IF(A21="","",IF(COUNTIF($A$6:$A$205,A21)&gt;1,"INVALID - DUPLICATE ID",IF(AND(COUNTIF(CANDIDATES!$A$6:$A$205,B21)=1,OR(EXACT(C21,"INCLUDE DIRECT"),EXACT(C21,"INCLUDE CONDITIONAL"),EXACT(C21,"INCLUDE ADJACENT"),EXACT(C21,"INCLUDE SUBSTITUTE"),EXACT(C21,"INCLUDE INTERMEDIARY"),EXACT(C21,"INCLUDE REFERENCE"),EXACT(C21,"EXCLUDE DIRECT")),D21&lt;&gt;"",E21&lt;&gt;"",F21&lt;&gt;""),"VALID","INVALID - CONTROL / CANDIDATE")))</x:f>
      </x:c>
      <x:c r="H21" s="25" t="str">
        <x:f>IF(B21="","",IFERROR(INDEX(CANDIDATES!$S$6:$S$205,MATCH(B21,CANDIDATES!$A$6:$A$205,0)),"INVALID CANDIDATE"))</x:f>
      </x:c>
      <x:c r="I21" s="25" t="str">
        <x:f>IF(A21="","",IF(OR(AND(C21="INCLUDE DIRECT",H21="DIRECT COMPETITOR"),AND(C21="INCLUDE CONDITIONAL",H21="CONDITIONAL DIRECT"),AND(C21="INCLUDE ADJACENT",H21="ADJACENT"),AND(C21="INCLUDE SUBSTITUTE",H21="SUBSTITUTE / ALTERNATIVE"),AND(C21="INCLUDE INTERMEDIARY",H21="INTERMEDIARY / DISCOVERY"),AND(C21="INCLUDE REFERENCE",H21="AUTHORITY / REFERENCE"),AND(C21="EXCLUDE DIRECT",H21="EXCLUDE DIRECT")),"MATCH","MISMATCH"))</x:f>
      </x:c>
      <x:c r="J21" s="25" t="str">
        <x:f>IF(A21="","",IF(AND(OR(C21="INCLUDE DIRECT",C21="INCLUDE CONDITIONAL"),COUNTIFS(CONFLICTS!$B$6:$B$205,B21,CONFLICTS!$H$6:$H$205,"YES",CONFLICTS!$I$6:$I$205,"OPEN",CONFLICTS!$R$6:$R$205,"VALID")&gt;0),"OPEN MATERIAL CONFLICT","CLEAR"))</x:f>
      </x:c>
      <x:c r="K21" s="25" t="str">
        <x:f>IF(A21="","",IF(G21&lt;&gt;"VALID","BLOCKED",IF(I21&lt;&gt;"MATCH","BLOCKED",IF(J21="OPEN MATERIAL CONFLICT","UNRESOLVED","READY"))))</x:f>
      </x:c>
    </x:row>
    <x:row r="22">
      <x:c r="A22" s="21"/>
      <x:c r="B22" s="21"/>
      <x:c r="C22" s="21"/>
      <x:c r="D22" s="21"/>
      <x:c r="E22" s="21"/>
      <x:c r="F22" s="21"/>
      <x:c r="G22" s="25" t="str">
        <x:f>IF(A22="","",IF(COUNTIF($A$6:$A$205,A22)&gt;1,"INVALID - DUPLICATE ID",IF(AND(COUNTIF(CANDIDATES!$A$6:$A$205,B22)=1,OR(EXACT(C22,"INCLUDE DIRECT"),EXACT(C22,"INCLUDE CONDITIONAL"),EXACT(C22,"INCLUDE ADJACENT"),EXACT(C22,"INCLUDE SUBSTITUTE"),EXACT(C22,"INCLUDE INTERMEDIARY"),EXACT(C22,"INCLUDE REFERENCE"),EXACT(C22,"EXCLUDE DIRECT")),D22&lt;&gt;"",E22&lt;&gt;"",F22&lt;&gt;""),"VALID","INVALID - CONTROL / CANDIDATE")))</x:f>
      </x:c>
      <x:c r="H22" s="25" t="str">
        <x:f>IF(B22="","",IFERROR(INDEX(CANDIDATES!$S$6:$S$205,MATCH(B22,CANDIDATES!$A$6:$A$205,0)),"INVALID CANDIDATE"))</x:f>
      </x:c>
      <x:c r="I22" s="25" t="str">
        <x:f>IF(A22="","",IF(OR(AND(C22="INCLUDE DIRECT",H22="DIRECT COMPETITOR"),AND(C22="INCLUDE CONDITIONAL",H22="CONDITIONAL DIRECT"),AND(C22="INCLUDE ADJACENT",H22="ADJACENT"),AND(C22="INCLUDE SUBSTITUTE",H22="SUBSTITUTE / ALTERNATIVE"),AND(C22="INCLUDE INTERMEDIARY",H22="INTERMEDIARY / DISCOVERY"),AND(C22="INCLUDE REFERENCE",H22="AUTHORITY / REFERENCE"),AND(C22="EXCLUDE DIRECT",H22="EXCLUDE DIRECT")),"MATCH","MISMATCH"))</x:f>
      </x:c>
      <x:c r="J22" s="25" t="str">
        <x:f>IF(A22="","",IF(AND(OR(C22="INCLUDE DIRECT",C22="INCLUDE CONDITIONAL"),COUNTIFS(CONFLICTS!$B$6:$B$205,B22,CONFLICTS!$H$6:$H$205,"YES",CONFLICTS!$I$6:$I$205,"OPEN",CONFLICTS!$R$6:$R$205,"VALID")&gt;0),"OPEN MATERIAL CONFLICT","CLEAR"))</x:f>
      </x:c>
      <x:c r="K22" s="25" t="str">
        <x:f>IF(A22="","",IF(G22&lt;&gt;"VALID","BLOCKED",IF(I22&lt;&gt;"MATCH","BLOCKED",IF(J22="OPEN MATERIAL CONFLICT","UNRESOLVED","READY"))))</x:f>
      </x:c>
    </x:row>
    <x:row r="23">
      <x:c r="A23" s="21"/>
      <x:c r="B23" s="21"/>
      <x:c r="C23" s="21"/>
      <x:c r="D23" s="21"/>
      <x:c r="E23" s="21"/>
      <x:c r="F23" s="21"/>
      <x:c r="G23" s="25" t="str">
        <x:f>IF(A23="","",IF(COUNTIF($A$6:$A$205,A23)&gt;1,"INVALID - DUPLICATE ID",IF(AND(COUNTIF(CANDIDATES!$A$6:$A$205,B23)=1,OR(EXACT(C23,"INCLUDE DIRECT"),EXACT(C23,"INCLUDE CONDITIONAL"),EXACT(C23,"INCLUDE ADJACENT"),EXACT(C23,"INCLUDE SUBSTITUTE"),EXACT(C23,"INCLUDE INTERMEDIARY"),EXACT(C23,"INCLUDE REFERENCE"),EXACT(C23,"EXCLUDE DIRECT")),D23&lt;&gt;"",E23&lt;&gt;"",F23&lt;&gt;""),"VALID","INVALID - CONTROL / CANDIDATE")))</x:f>
      </x:c>
      <x:c r="H23" s="25" t="str">
        <x:f>IF(B23="","",IFERROR(INDEX(CANDIDATES!$S$6:$S$205,MATCH(B23,CANDIDATES!$A$6:$A$205,0)),"INVALID CANDIDATE"))</x:f>
      </x:c>
      <x:c r="I23" s="25" t="str">
        <x:f>IF(A23="","",IF(OR(AND(C23="INCLUDE DIRECT",H23="DIRECT COMPETITOR"),AND(C23="INCLUDE CONDITIONAL",H23="CONDITIONAL DIRECT"),AND(C23="INCLUDE ADJACENT",H23="ADJACENT"),AND(C23="INCLUDE SUBSTITUTE",H23="SUBSTITUTE / ALTERNATIVE"),AND(C23="INCLUDE INTERMEDIARY",H23="INTERMEDIARY / DISCOVERY"),AND(C23="INCLUDE REFERENCE",H23="AUTHORITY / REFERENCE"),AND(C23="EXCLUDE DIRECT",H23="EXCLUDE DIRECT")),"MATCH","MISMATCH"))</x:f>
      </x:c>
      <x:c r="J23" s="25" t="str">
        <x:f>IF(A23="","",IF(AND(OR(C23="INCLUDE DIRECT",C23="INCLUDE CONDITIONAL"),COUNTIFS(CONFLICTS!$B$6:$B$205,B23,CONFLICTS!$H$6:$H$205,"YES",CONFLICTS!$I$6:$I$205,"OPEN",CONFLICTS!$R$6:$R$205,"VALID")&gt;0),"OPEN MATERIAL CONFLICT","CLEAR"))</x:f>
      </x:c>
      <x:c r="K23" s="25" t="str">
        <x:f>IF(A23="","",IF(G23&lt;&gt;"VALID","BLOCKED",IF(I23&lt;&gt;"MATCH","BLOCKED",IF(J23="OPEN MATERIAL CONFLICT","UNRESOLVED","READY"))))</x:f>
      </x:c>
    </x:row>
    <x:row r="24">
      <x:c r="A24" s="21"/>
      <x:c r="B24" s="21"/>
      <x:c r="C24" s="21"/>
      <x:c r="D24" s="21"/>
      <x:c r="E24" s="21"/>
      <x:c r="F24" s="21"/>
      <x:c r="G24" s="25" t="str">
        <x:f>IF(A24="","",IF(COUNTIF($A$6:$A$205,A24)&gt;1,"INVALID - DUPLICATE ID",IF(AND(COUNTIF(CANDIDATES!$A$6:$A$205,B24)=1,OR(EXACT(C24,"INCLUDE DIRECT"),EXACT(C24,"INCLUDE CONDITIONAL"),EXACT(C24,"INCLUDE ADJACENT"),EXACT(C24,"INCLUDE SUBSTITUTE"),EXACT(C24,"INCLUDE INTERMEDIARY"),EXACT(C24,"INCLUDE REFERENCE"),EXACT(C24,"EXCLUDE DIRECT")),D24&lt;&gt;"",E24&lt;&gt;"",F24&lt;&gt;""),"VALID","INVALID - CONTROL / CANDIDATE")))</x:f>
      </x:c>
      <x:c r="H24" s="25" t="str">
        <x:f>IF(B24="","",IFERROR(INDEX(CANDIDATES!$S$6:$S$205,MATCH(B24,CANDIDATES!$A$6:$A$205,0)),"INVALID CANDIDATE"))</x:f>
      </x:c>
      <x:c r="I24" s="25" t="str">
        <x:f>IF(A24="","",IF(OR(AND(C24="INCLUDE DIRECT",H24="DIRECT COMPETITOR"),AND(C24="INCLUDE CONDITIONAL",H24="CONDITIONAL DIRECT"),AND(C24="INCLUDE ADJACENT",H24="ADJACENT"),AND(C24="INCLUDE SUBSTITUTE",H24="SUBSTITUTE / ALTERNATIVE"),AND(C24="INCLUDE INTERMEDIARY",H24="INTERMEDIARY / DISCOVERY"),AND(C24="INCLUDE REFERENCE",H24="AUTHORITY / REFERENCE"),AND(C24="EXCLUDE DIRECT",H24="EXCLUDE DIRECT")),"MATCH","MISMATCH"))</x:f>
      </x:c>
      <x:c r="J24" s="25" t="str">
        <x:f>IF(A24="","",IF(AND(OR(C24="INCLUDE DIRECT",C24="INCLUDE CONDITIONAL"),COUNTIFS(CONFLICTS!$B$6:$B$205,B24,CONFLICTS!$H$6:$H$205,"YES",CONFLICTS!$I$6:$I$205,"OPEN",CONFLICTS!$R$6:$R$205,"VALID")&gt;0),"OPEN MATERIAL CONFLICT","CLEAR"))</x:f>
      </x:c>
      <x:c r="K24" s="25" t="str">
        <x:f>IF(A24="","",IF(G24&lt;&gt;"VALID","BLOCKED",IF(I24&lt;&gt;"MATCH","BLOCKED",IF(J24="OPEN MATERIAL CONFLICT","UNRESOLVED","READY"))))</x:f>
      </x:c>
    </x:row>
    <x:row r="25">
      <x:c r="A25" s="21"/>
      <x:c r="B25" s="21"/>
      <x:c r="C25" s="21"/>
      <x:c r="D25" s="21"/>
      <x:c r="E25" s="21"/>
      <x:c r="F25" s="21"/>
      <x:c r="G25" s="25" t="str">
        <x:f>IF(A25="","",IF(COUNTIF($A$6:$A$205,A25)&gt;1,"INVALID - DUPLICATE ID",IF(AND(COUNTIF(CANDIDATES!$A$6:$A$205,B25)=1,OR(EXACT(C25,"INCLUDE DIRECT"),EXACT(C25,"INCLUDE CONDITIONAL"),EXACT(C25,"INCLUDE ADJACENT"),EXACT(C25,"INCLUDE SUBSTITUTE"),EXACT(C25,"INCLUDE INTERMEDIARY"),EXACT(C25,"INCLUDE REFERENCE"),EXACT(C25,"EXCLUDE DIRECT")),D25&lt;&gt;"",E25&lt;&gt;"",F25&lt;&gt;""),"VALID","INVALID - CONTROL / CANDIDATE")))</x:f>
      </x:c>
      <x:c r="H25" s="25" t="str">
        <x:f>IF(B25="","",IFERROR(INDEX(CANDIDATES!$S$6:$S$205,MATCH(B25,CANDIDATES!$A$6:$A$205,0)),"INVALID CANDIDATE"))</x:f>
      </x:c>
      <x:c r="I25" s="25" t="str">
        <x:f>IF(A25="","",IF(OR(AND(C25="INCLUDE DIRECT",H25="DIRECT COMPETITOR"),AND(C25="INCLUDE CONDITIONAL",H25="CONDITIONAL DIRECT"),AND(C25="INCLUDE ADJACENT",H25="ADJACENT"),AND(C25="INCLUDE SUBSTITUTE",H25="SUBSTITUTE / ALTERNATIVE"),AND(C25="INCLUDE INTERMEDIARY",H25="INTERMEDIARY / DISCOVERY"),AND(C25="INCLUDE REFERENCE",H25="AUTHORITY / REFERENCE"),AND(C25="EXCLUDE DIRECT",H25="EXCLUDE DIRECT")),"MATCH","MISMATCH"))</x:f>
      </x:c>
      <x:c r="J25" s="25" t="str">
        <x:f>IF(A25="","",IF(AND(OR(C25="INCLUDE DIRECT",C25="INCLUDE CONDITIONAL"),COUNTIFS(CONFLICTS!$B$6:$B$205,B25,CONFLICTS!$H$6:$H$205,"YES",CONFLICTS!$I$6:$I$205,"OPEN",CONFLICTS!$R$6:$R$205,"VALID")&gt;0),"OPEN MATERIAL CONFLICT","CLEAR"))</x:f>
      </x:c>
      <x:c r="K25" s="25" t="str">
        <x:f>IF(A25="","",IF(G25&lt;&gt;"VALID","BLOCKED",IF(I25&lt;&gt;"MATCH","BLOCKED",IF(J25="OPEN MATERIAL CONFLICT","UNRESOLVED","READY"))))</x:f>
      </x:c>
    </x:row>
    <x:row r="26">
      <x:c r="A26" s="21"/>
      <x:c r="B26" s="21"/>
      <x:c r="C26" s="21"/>
      <x:c r="D26" s="21"/>
      <x:c r="E26" s="21"/>
      <x:c r="F26" s="21"/>
      <x:c r="G26" s="25" t="str">
        <x:f>IF(A26="","",IF(COUNTIF($A$6:$A$205,A26)&gt;1,"INVALID - DUPLICATE ID",IF(AND(COUNTIF(CANDIDATES!$A$6:$A$205,B26)=1,OR(EXACT(C26,"INCLUDE DIRECT"),EXACT(C26,"INCLUDE CONDITIONAL"),EXACT(C26,"INCLUDE ADJACENT"),EXACT(C26,"INCLUDE SUBSTITUTE"),EXACT(C26,"INCLUDE INTERMEDIARY"),EXACT(C26,"INCLUDE REFERENCE"),EXACT(C26,"EXCLUDE DIRECT")),D26&lt;&gt;"",E26&lt;&gt;"",F26&lt;&gt;""),"VALID","INVALID - CONTROL / CANDIDATE")))</x:f>
      </x:c>
      <x:c r="H26" s="25" t="str">
        <x:f>IF(B26="","",IFERROR(INDEX(CANDIDATES!$S$6:$S$205,MATCH(B26,CANDIDATES!$A$6:$A$205,0)),"INVALID CANDIDATE"))</x:f>
      </x:c>
      <x:c r="I26" s="25" t="str">
        <x:f>IF(A26="","",IF(OR(AND(C26="INCLUDE DIRECT",H26="DIRECT COMPETITOR"),AND(C26="INCLUDE CONDITIONAL",H26="CONDITIONAL DIRECT"),AND(C26="INCLUDE ADJACENT",H26="ADJACENT"),AND(C26="INCLUDE SUBSTITUTE",H26="SUBSTITUTE / ALTERNATIVE"),AND(C26="INCLUDE INTERMEDIARY",H26="INTERMEDIARY / DISCOVERY"),AND(C26="INCLUDE REFERENCE",H26="AUTHORITY / REFERENCE"),AND(C26="EXCLUDE DIRECT",H26="EXCLUDE DIRECT")),"MATCH","MISMATCH"))</x:f>
      </x:c>
      <x:c r="J26" s="25" t="str">
        <x:f>IF(A26="","",IF(AND(OR(C26="INCLUDE DIRECT",C26="INCLUDE CONDITIONAL"),COUNTIFS(CONFLICTS!$B$6:$B$205,B26,CONFLICTS!$H$6:$H$205,"YES",CONFLICTS!$I$6:$I$205,"OPEN",CONFLICTS!$R$6:$R$205,"VALID")&gt;0),"OPEN MATERIAL CONFLICT","CLEAR"))</x:f>
      </x:c>
      <x:c r="K26" s="25" t="str">
        <x:f>IF(A26="","",IF(G26&lt;&gt;"VALID","BLOCKED",IF(I26&lt;&gt;"MATCH","BLOCKED",IF(J26="OPEN MATERIAL CONFLICT","UNRESOLVED","READY"))))</x:f>
      </x:c>
    </x:row>
    <x:row r="27">
      <x:c r="A27" s="21"/>
      <x:c r="B27" s="21"/>
      <x:c r="C27" s="21"/>
      <x:c r="D27" s="21"/>
      <x:c r="E27" s="21"/>
      <x:c r="F27" s="21"/>
      <x:c r="G27" s="25" t="str">
        <x:f>IF(A27="","",IF(COUNTIF($A$6:$A$205,A27)&gt;1,"INVALID - DUPLICATE ID",IF(AND(COUNTIF(CANDIDATES!$A$6:$A$205,B27)=1,OR(EXACT(C27,"INCLUDE DIRECT"),EXACT(C27,"INCLUDE CONDITIONAL"),EXACT(C27,"INCLUDE ADJACENT"),EXACT(C27,"INCLUDE SUBSTITUTE"),EXACT(C27,"INCLUDE INTERMEDIARY"),EXACT(C27,"INCLUDE REFERENCE"),EXACT(C27,"EXCLUDE DIRECT")),D27&lt;&gt;"",E27&lt;&gt;"",F27&lt;&gt;""),"VALID","INVALID - CONTROL / CANDIDATE")))</x:f>
      </x:c>
      <x:c r="H27" s="25" t="str">
        <x:f>IF(B27="","",IFERROR(INDEX(CANDIDATES!$S$6:$S$205,MATCH(B27,CANDIDATES!$A$6:$A$205,0)),"INVALID CANDIDATE"))</x:f>
      </x:c>
      <x:c r="I27" s="25" t="str">
        <x:f>IF(A27="","",IF(OR(AND(C27="INCLUDE DIRECT",H27="DIRECT COMPETITOR"),AND(C27="INCLUDE CONDITIONAL",H27="CONDITIONAL DIRECT"),AND(C27="INCLUDE ADJACENT",H27="ADJACENT"),AND(C27="INCLUDE SUBSTITUTE",H27="SUBSTITUTE / ALTERNATIVE"),AND(C27="INCLUDE INTERMEDIARY",H27="INTERMEDIARY / DISCOVERY"),AND(C27="INCLUDE REFERENCE",H27="AUTHORITY / REFERENCE"),AND(C27="EXCLUDE DIRECT",H27="EXCLUDE DIRECT")),"MATCH","MISMATCH"))</x:f>
      </x:c>
      <x:c r="J27" s="25" t="str">
        <x:f>IF(A27="","",IF(AND(OR(C27="INCLUDE DIRECT",C27="INCLUDE CONDITIONAL"),COUNTIFS(CONFLICTS!$B$6:$B$205,B27,CONFLICTS!$H$6:$H$205,"YES",CONFLICTS!$I$6:$I$205,"OPEN",CONFLICTS!$R$6:$R$205,"VALID")&gt;0),"OPEN MATERIAL CONFLICT","CLEAR"))</x:f>
      </x:c>
      <x:c r="K27" s="25" t="str">
        <x:f>IF(A27="","",IF(G27&lt;&gt;"VALID","BLOCKED",IF(I27&lt;&gt;"MATCH","BLOCKED",IF(J27="OPEN MATERIAL CONFLICT","UNRESOLVED","READY"))))</x:f>
      </x:c>
    </x:row>
    <x:row r="28">
      <x:c r="A28" s="21"/>
      <x:c r="B28" s="21"/>
      <x:c r="C28" s="21"/>
      <x:c r="D28" s="21"/>
      <x:c r="E28" s="21"/>
      <x:c r="F28" s="21"/>
      <x:c r="G28" s="25" t="str">
        <x:f>IF(A28="","",IF(COUNTIF($A$6:$A$205,A28)&gt;1,"INVALID - DUPLICATE ID",IF(AND(COUNTIF(CANDIDATES!$A$6:$A$205,B28)=1,OR(EXACT(C28,"INCLUDE DIRECT"),EXACT(C28,"INCLUDE CONDITIONAL"),EXACT(C28,"INCLUDE ADJACENT"),EXACT(C28,"INCLUDE SUBSTITUTE"),EXACT(C28,"INCLUDE INTERMEDIARY"),EXACT(C28,"INCLUDE REFERENCE"),EXACT(C28,"EXCLUDE DIRECT")),D28&lt;&gt;"",E28&lt;&gt;"",F28&lt;&gt;""),"VALID","INVALID - CONTROL / CANDIDATE")))</x:f>
      </x:c>
      <x:c r="H28" s="25" t="str">
        <x:f>IF(B28="","",IFERROR(INDEX(CANDIDATES!$S$6:$S$205,MATCH(B28,CANDIDATES!$A$6:$A$205,0)),"INVALID CANDIDATE"))</x:f>
      </x:c>
      <x:c r="I28" s="25" t="str">
        <x:f>IF(A28="","",IF(OR(AND(C28="INCLUDE DIRECT",H28="DIRECT COMPETITOR"),AND(C28="INCLUDE CONDITIONAL",H28="CONDITIONAL DIRECT"),AND(C28="INCLUDE ADJACENT",H28="ADJACENT"),AND(C28="INCLUDE SUBSTITUTE",H28="SUBSTITUTE / ALTERNATIVE"),AND(C28="INCLUDE INTERMEDIARY",H28="INTERMEDIARY / DISCOVERY"),AND(C28="INCLUDE REFERENCE",H28="AUTHORITY / REFERENCE"),AND(C28="EXCLUDE DIRECT",H28="EXCLUDE DIRECT")),"MATCH","MISMATCH"))</x:f>
      </x:c>
      <x:c r="J28" s="25" t="str">
        <x:f>IF(A28="","",IF(AND(OR(C28="INCLUDE DIRECT",C28="INCLUDE CONDITIONAL"),COUNTIFS(CONFLICTS!$B$6:$B$205,B28,CONFLICTS!$H$6:$H$205,"YES",CONFLICTS!$I$6:$I$205,"OPEN",CONFLICTS!$R$6:$R$205,"VALID")&gt;0),"OPEN MATERIAL CONFLICT","CLEAR"))</x:f>
      </x:c>
      <x:c r="K28" s="25" t="str">
        <x:f>IF(A28="","",IF(G28&lt;&gt;"VALID","BLOCKED",IF(I28&lt;&gt;"MATCH","BLOCKED",IF(J28="OPEN MATERIAL CONFLICT","UNRESOLVED","READY"))))</x:f>
      </x:c>
    </x:row>
    <x:row r="29">
      <x:c r="A29" s="21"/>
      <x:c r="B29" s="21"/>
      <x:c r="C29" s="21"/>
      <x:c r="D29" s="21"/>
      <x:c r="E29" s="21"/>
      <x:c r="F29" s="21"/>
      <x:c r="G29" s="25" t="str">
        <x:f>IF(A29="","",IF(COUNTIF($A$6:$A$205,A29)&gt;1,"INVALID - DUPLICATE ID",IF(AND(COUNTIF(CANDIDATES!$A$6:$A$205,B29)=1,OR(EXACT(C29,"INCLUDE DIRECT"),EXACT(C29,"INCLUDE CONDITIONAL"),EXACT(C29,"INCLUDE ADJACENT"),EXACT(C29,"INCLUDE SUBSTITUTE"),EXACT(C29,"INCLUDE INTERMEDIARY"),EXACT(C29,"INCLUDE REFERENCE"),EXACT(C29,"EXCLUDE DIRECT")),D29&lt;&gt;"",E29&lt;&gt;"",F29&lt;&gt;""),"VALID","INVALID - CONTROL / CANDIDATE")))</x:f>
      </x:c>
      <x:c r="H29" s="25" t="str">
        <x:f>IF(B29="","",IFERROR(INDEX(CANDIDATES!$S$6:$S$205,MATCH(B29,CANDIDATES!$A$6:$A$205,0)),"INVALID CANDIDATE"))</x:f>
      </x:c>
      <x:c r="I29" s="25" t="str">
        <x:f>IF(A29="","",IF(OR(AND(C29="INCLUDE DIRECT",H29="DIRECT COMPETITOR"),AND(C29="INCLUDE CONDITIONAL",H29="CONDITIONAL DIRECT"),AND(C29="INCLUDE ADJACENT",H29="ADJACENT"),AND(C29="INCLUDE SUBSTITUTE",H29="SUBSTITUTE / ALTERNATIVE"),AND(C29="INCLUDE INTERMEDIARY",H29="INTERMEDIARY / DISCOVERY"),AND(C29="INCLUDE REFERENCE",H29="AUTHORITY / REFERENCE"),AND(C29="EXCLUDE DIRECT",H29="EXCLUDE DIRECT")),"MATCH","MISMATCH"))</x:f>
      </x:c>
      <x:c r="J29" s="25" t="str">
        <x:f>IF(A29="","",IF(AND(OR(C29="INCLUDE DIRECT",C29="INCLUDE CONDITIONAL"),COUNTIFS(CONFLICTS!$B$6:$B$205,B29,CONFLICTS!$H$6:$H$205,"YES",CONFLICTS!$I$6:$I$205,"OPEN",CONFLICTS!$R$6:$R$205,"VALID")&gt;0),"OPEN MATERIAL CONFLICT","CLEAR"))</x:f>
      </x:c>
      <x:c r="K29" s="25" t="str">
        <x:f>IF(A29="","",IF(G29&lt;&gt;"VALID","BLOCKED",IF(I29&lt;&gt;"MATCH","BLOCKED",IF(J29="OPEN MATERIAL CONFLICT","UNRESOLVED","READY"))))</x:f>
      </x:c>
    </x:row>
    <x:row r="30">
      <x:c r="A30" s="21"/>
      <x:c r="B30" s="21"/>
      <x:c r="C30" s="21"/>
      <x:c r="D30" s="21"/>
      <x:c r="E30" s="21"/>
      <x:c r="F30" s="21"/>
      <x:c r="G30" s="25" t="str">
        <x:f>IF(A30="","",IF(COUNTIF($A$6:$A$205,A30)&gt;1,"INVALID - DUPLICATE ID",IF(AND(COUNTIF(CANDIDATES!$A$6:$A$205,B30)=1,OR(EXACT(C30,"INCLUDE DIRECT"),EXACT(C30,"INCLUDE CONDITIONAL"),EXACT(C30,"INCLUDE ADJACENT"),EXACT(C30,"INCLUDE SUBSTITUTE"),EXACT(C30,"INCLUDE INTERMEDIARY"),EXACT(C30,"INCLUDE REFERENCE"),EXACT(C30,"EXCLUDE DIRECT")),D30&lt;&gt;"",E30&lt;&gt;"",F30&lt;&gt;""),"VALID","INVALID - CONTROL / CANDIDATE")))</x:f>
      </x:c>
      <x:c r="H30" s="25" t="str">
        <x:f>IF(B30="","",IFERROR(INDEX(CANDIDATES!$S$6:$S$205,MATCH(B30,CANDIDATES!$A$6:$A$205,0)),"INVALID CANDIDATE"))</x:f>
      </x:c>
      <x:c r="I30" s="25" t="str">
        <x:f>IF(A30="","",IF(OR(AND(C30="INCLUDE DIRECT",H30="DIRECT COMPETITOR"),AND(C30="INCLUDE CONDITIONAL",H30="CONDITIONAL DIRECT"),AND(C30="INCLUDE ADJACENT",H30="ADJACENT"),AND(C30="INCLUDE SUBSTITUTE",H30="SUBSTITUTE / ALTERNATIVE"),AND(C30="INCLUDE INTERMEDIARY",H30="INTERMEDIARY / DISCOVERY"),AND(C30="INCLUDE REFERENCE",H30="AUTHORITY / REFERENCE"),AND(C30="EXCLUDE DIRECT",H30="EXCLUDE DIRECT")),"MATCH","MISMATCH"))</x:f>
      </x:c>
      <x:c r="J30" s="25" t="str">
        <x:f>IF(A30="","",IF(AND(OR(C30="INCLUDE DIRECT",C30="INCLUDE CONDITIONAL"),COUNTIFS(CONFLICTS!$B$6:$B$205,B30,CONFLICTS!$H$6:$H$205,"YES",CONFLICTS!$I$6:$I$205,"OPEN",CONFLICTS!$R$6:$R$205,"VALID")&gt;0),"OPEN MATERIAL CONFLICT","CLEAR"))</x:f>
      </x:c>
      <x:c r="K30" s="25" t="str">
        <x:f>IF(A30="","",IF(G30&lt;&gt;"VALID","BLOCKED",IF(I30&lt;&gt;"MATCH","BLOCKED",IF(J30="OPEN MATERIAL CONFLICT","UNRESOLVED","READY"))))</x:f>
      </x:c>
    </x:row>
    <x:row r="31">
      <x:c r="A31" s="21"/>
      <x:c r="B31" s="21"/>
      <x:c r="C31" s="21"/>
      <x:c r="D31" s="21"/>
      <x:c r="E31" s="21"/>
      <x:c r="F31" s="21"/>
      <x:c r="G31" s="25" t="str">
        <x:f>IF(A31="","",IF(COUNTIF($A$6:$A$205,A31)&gt;1,"INVALID - DUPLICATE ID",IF(AND(COUNTIF(CANDIDATES!$A$6:$A$205,B31)=1,OR(EXACT(C31,"INCLUDE DIRECT"),EXACT(C31,"INCLUDE CONDITIONAL"),EXACT(C31,"INCLUDE ADJACENT"),EXACT(C31,"INCLUDE SUBSTITUTE"),EXACT(C31,"INCLUDE INTERMEDIARY"),EXACT(C31,"INCLUDE REFERENCE"),EXACT(C31,"EXCLUDE DIRECT")),D31&lt;&gt;"",E31&lt;&gt;"",F31&lt;&gt;""),"VALID","INVALID - CONTROL / CANDIDATE")))</x:f>
      </x:c>
      <x:c r="H31" s="25" t="str">
        <x:f>IF(B31="","",IFERROR(INDEX(CANDIDATES!$S$6:$S$205,MATCH(B31,CANDIDATES!$A$6:$A$205,0)),"INVALID CANDIDATE"))</x:f>
      </x:c>
      <x:c r="I31" s="25" t="str">
        <x:f>IF(A31="","",IF(OR(AND(C31="INCLUDE DIRECT",H31="DIRECT COMPETITOR"),AND(C31="INCLUDE CONDITIONAL",H31="CONDITIONAL DIRECT"),AND(C31="INCLUDE ADJACENT",H31="ADJACENT"),AND(C31="INCLUDE SUBSTITUTE",H31="SUBSTITUTE / ALTERNATIVE"),AND(C31="INCLUDE INTERMEDIARY",H31="INTERMEDIARY / DISCOVERY"),AND(C31="INCLUDE REFERENCE",H31="AUTHORITY / REFERENCE"),AND(C31="EXCLUDE DIRECT",H31="EXCLUDE DIRECT")),"MATCH","MISMATCH"))</x:f>
      </x:c>
      <x:c r="J31" s="25" t="str">
        <x:f>IF(A31="","",IF(AND(OR(C31="INCLUDE DIRECT",C31="INCLUDE CONDITIONAL"),COUNTIFS(CONFLICTS!$B$6:$B$205,B31,CONFLICTS!$H$6:$H$205,"YES",CONFLICTS!$I$6:$I$205,"OPEN",CONFLICTS!$R$6:$R$205,"VALID")&gt;0),"OPEN MATERIAL CONFLICT","CLEAR"))</x:f>
      </x:c>
      <x:c r="K31" s="25" t="str">
        <x:f>IF(A31="","",IF(G31&lt;&gt;"VALID","BLOCKED",IF(I31&lt;&gt;"MATCH","BLOCKED",IF(J31="OPEN MATERIAL CONFLICT","UNRESOLVED","READY"))))</x:f>
      </x:c>
    </x:row>
    <x:row r="32">
      <x:c r="A32" s="21"/>
      <x:c r="B32" s="21"/>
      <x:c r="C32" s="21"/>
      <x:c r="D32" s="21"/>
      <x:c r="E32" s="21"/>
      <x:c r="F32" s="21"/>
      <x:c r="G32" s="25" t="str">
        <x:f>IF(A32="","",IF(COUNTIF($A$6:$A$205,A32)&gt;1,"INVALID - DUPLICATE ID",IF(AND(COUNTIF(CANDIDATES!$A$6:$A$205,B32)=1,OR(EXACT(C32,"INCLUDE DIRECT"),EXACT(C32,"INCLUDE CONDITIONAL"),EXACT(C32,"INCLUDE ADJACENT"),EXACT(C32,"INCLUDE SUBSTITUTE"),EXACT(C32,"INCLUDE INTERMEDIARY"),EXACT(C32,"INCLUDE REFERENCE"),EXACT(C32,"EXCLUDE DIRECT")),D32&lt;&gt;"",E32&lt;&gt;"",F32&lt;&gt;""),"VALID","INVALID - CONTROL / CANDIDATE")))</x:f>
      </x:c>
      <x:c r="H32" s="25" t="str">
        <x:f>IF(B32="","",IFERROR(INDEX(CANDIDATES!$S$6:$S$205,MATCH(B32,CANDIDATES!$A$6:$A$205,0)),"INVALID CANDIDATE"))</x:f>
      </x:c>
      <x:c r="I32" s="25" t="str">
        <x:f>IF(A32="","",IF(OR(AND(C32="INCLUDE DIRECT",H32="DIRECT COMPETITOR"),AND(C32="INCLUDE CONDITIONAL",H32="CONDITIONAL DIRECT"),AND(C32="INCLUDE ADJACENT",H32="ADJACENT"),AND(C32="INCLUDE SUBSTITUTE",H32="SUBSTITUTE / ALTERNATIVE"),AND(C32="INCLUDE INTERMEDIARY",H32="INTERMEDIARY / DISCOVERY"),AND(C32="INCLUDE REFERENCE",H32="AUTHORITY / REFERENCE"),AND(C32="EXCLUDE DIRECT",H32="EXCLUDE DIRECT")),"MATCH","MISMATCH"))</x:f>
      </x:c>
      <x:c r="J32" s="25" t="str">
        <x:f>IF(A32="","",IF(AND(OR(C32="INCLUDE DIRECT",C32="INCLUDE CONDITIONAL"),COUNTIFS(CONFLICTS!$B$6:$B$205,B32,CONFLICTS!$H$6:$H$205,"YES",CONFLICTS!$I$6:$I$205,"OPEN",CONFLICTS!$R$6:$R$205,"VALID")&gt;0),"OPEN MATERIAL CONFLICT","CLEAR"))</x:f>
      </x:c>
      <x:c r="K32" s="25" t="str">
        <x:f>IF(A32="","",IF(G32&lt;&gt;"VALID","BLOCKED",IF(I32&lt;&gt;"MATCH","BLOCKED",IF(J32="OPEN MATERIAL CONFLICT","UNRESOLVED","READY"))))</x:f>
      </x:c>
    </x:row>
    <x:row r="33">
      <x:c r="A33" s="21"/>
      <x:c r="B33" s="21"/>
      <x:c r="C33" s="21"/>
      <x:c r="D33" s="21"/>
      <x:c r="E33" s="21"/>
      <x:c r="F33" s="21"/>
      <x:c r="G33" s="25" t="str">
        <x:f>IF(A33="","",IF(COUNTIF($A$6:$A$205,A33)&gt;1,"INVALID - DUPLICATE ID",IF(AND(COUNTIF(CANDIDATES!$A$6:$A$205,B33)=1,OR(EXACT(C33,"INCLUDE DIRECT"),EXACT(C33,"INCLUDE CONDITIONAL"),EXACT(C33,"INCLUDE ADJACENT"),EXACT(C33,"INCLUDE SUBSTITUTE"),EXACT(C33,"INCLUDE INTERMEDIARY"),EXACT(C33,"INCLUDE REFERENCE"),EXACT(C33,"EXCLUDE DIRECT")),D33&lt;&gt;"",E33&lt;&gt;"",F33&lt;&gt;""),"VALID","INVALID - CONTROL / CANDIDATE")))</x:f>
      </x:c>
      <x:c r="H33" s="25" t="str">
        <x:f>IF(B33="","",IFERROR(INDEX(CANDIDATES!$S$6:$S$205,MATCH(B33,CANDIDATES!$A$6:$A$205,0)),"INVALID CANDIDATE"))</x:f>
      </x:c>
      <x:c r="I33" s="25" t="str">
        <x:f>IF(A33="","",IF(OR(AND(C33="INCLUDE DIRECT",H33="DIRECT COMPETITOR"),AND(C33="INCLUDE CONDITIONAL",H33="CONDITIONAL DIRECT"),AND(C33="INCLUDE ADJACENT",H33="ADJACENT"),AND(C33="INCLUDE SUBSTITUTE",H33="SUBSTITUTE / ALTERNATIVE"),AND(C33="INCLUDE INTERMEDIARY",H33="INTERMEDIARY / DISCOVERY"),AND(C33="INCLUDE REFERENCE",H33="AUTHORITY / REFERENCE"),AND(C33="EXCLUDE DIRECT",H33="EXCLUDE DIRECT")),"MATCH","MISMATCH"))</x:f>
      </x:c>
      <x:c r="J33" s="25" t="str">
        <x:f>IF(A33="","",IF(AND(OR(C33="INCLUDE DIRECT",C33="INCLUDE CONDITIONAL"),COUNTIFS(CONFLICTS!$B$6:$B$205,B33,CONFLICTS!$H$6:$H$205,"YES",CONFLICTS!$I$6:$I$205,"OPEN",CONFLICTS!$R$6:$R$205,"VALID")&gt;0),"OPEN MATERIAL CONFLICT","CLEAR"))</x:f>
      </x:c>
      <x:c r="K33" s="25" t="str">
        <x:f>IF(A33="","",IF(G33&lt;&gt;"VALID","BLOCKED",IF(I33&lt;&gt;"MATCH","BLOCKED",IF(J33="OPEN MATERIAL CONFLICT","UNRESOLVED","READY"))))</x:f>
      </x:c>
    </x:row>
    <x:row r="34">
      <x:c r="A34" s="21"/>
      <x:c r="B34" s="21"/>
      <x:c r="C34" s="21"/>
      <x:c r="D34" s="21"/>
      <x:c r="E34" s="21"/>
      <x:c r="F34" s="21"/>
      <x:c r="G34" s="25" t="str">
        <x:f>IF(A34="","",IF(COUNTIF($A$6:$A$205,A34)&gt;1,"INVALID - DUPLICATE ID",IF(AND(COUNTIF(CANDIDATES!$A$6:$A$205,B34)=1,OR(EXACT(C34,"INCLUDE DIRECT"),EXACT(C34,"INCLUDE CONDITIONAL"),EXACT(C34,"INCLUDE ADJACENT"),EXACT(C34,"INCLUDE SUBSTITUTE"),EXACT(C34,"INCLUDE INTERMEDIARY"),EXACT(C34,"INCLUDE REFERENCE"),EXACT(C34,"EXCLUDE DIRECT")),D34&lt;&gt;"",E34&lt;&gt;"",F34&lt;&gt;""),"VALID","INVALID - CONTROL / CANDIDATE")))</x:f>
      </x:c>
      <x:c r="H34" s="25" t="str">
        <x:f>IF(B34="","",IFERROR(INDEX(CANDIDATES!$S$6:$S$205,MATCH(B34,CANDIDATES!$A$6:$A$205,0)),"INVALID CANDIDATE"))</x:f>
      </x:c>
      <x:c r="I34" s="25" t="str">
        <x:f>IF(A34="","",IF(OR(AND(C34="INCLUDE DIRECT",H34="DIRECT COMPETITOR"),AND(C34="INCLUDE CONDITIONAL",H34="CONDITIONAL DIRECT"),AND(C34="INCLUDE ADJACENT",H34="ADJACENT"),AND(C34="INCLUDE SUBSTITUTE",H34="SUBSTITUTE / ALTERNATIVE"),AND(C34="INCLUDE INTERMEDIARY",H34="INTERMEDIARY / DISCOVERY"),AND(C34="INCLUDE REFERENCE",H34="AUTHORITY / REFERENCE"),AND(C34="EXCLUDE DIRECT",H34="EXCLUDE DIRECT")),"MATCH","MISMATCH"))</x:f>
      </x:c>
      <x:c r="J34" s="25" t="str">
        <x:f>IF(A34="","",IF(AND(OR(C34="INCLUDE DIRECT",C34="INCLUDE CONDITIONAL"),COUNTIFS(CONFLICTS!$B$6:$B$205,B34,CONFLICTS!$H$6:$H$205,"YES",CONFLICTS!$I$6:$I$205,"OPEN",CONFLICTS!$R$6:$R$205,"VALID")&gt;0),"OPEN MATERIAL CONFLICT","CLEAR"))</x:f>
      </x:c>
      <x:c r="K34" s="25" t="str">
        <x:f>IF(A34="","",IF(G34&lt;&gt;"VALID","BLOCKED",IF(I34&lt;&gt;"MATCH","BLOCKED",IF(J34="OPEN MATERIAL CONFLICT","UNRESOLVED","READY"))))</x:f>
      </x:c>
    </x:row>
    <x:row r="35">
      <x:c r="A35" s="21"/>
      <x:c r="B35" s="21"/>
      <x:c r="C35" s="21"/>
      <x:c r="D35" s="21"/>
      <x:c r="E35" s="21"/>
      <x:c r="F35" s="21"/>
      <x:c r="G35" s="25" t="str">
        <x:f>IF(A35="","",IF(COUNTIF($A$6:$A$205,A35)&gt;1,"INVALID - DUPLICATE ID",IF(AND(COUNTIF(CANDIDATES!$A$6:$A$205,B35)=1,OR(EXACT(C35,"INCLUDE DIRECT"),EXACT(C35,"INCLUDE CONDITIONAL"),EXACT(C35,"INCLUDE ADJACENT"),EXACT(C35,"INCLUDE SUBSTITUTE"),EXACT(C35,"INCLUDE INTERMEDIARY"),EXACT(C35,"INCLUDE REFERENCE"),EXACT(C35,"EXCLUDE DIRECT")),D35&lt;&gt;"",E35&lt;&gt;"",F35&lt;&gt;""),"VALID","INVALID - CONTROL / CANDIDATE")))</x:f>
      </x:c>
      <x:c r="H35" s="25" t="str">
        <x:f>IF(B35="","",IFERROR(INDEX(CANDIDATES!$S$6:$S$205,MATCH(B35,CANDIDATES!$A$6:$A$205,0)),"INVALID CANDIDATE"))</x:f>
      </x:c>
      <x:c r="I35" s="25" t="str">
        <x:f>IF(A35="","",IF(OR(AND(C35="INCLUDE DIRECT",H35="DIRECT COMPETITOR"),AND(C35="INCLUDE CONDITIONAL",H35="CONDITIONAL DIRECT"),AND(C35="INCLUDE ADJACENT",H35="ADJACENT"),AND(C35="INCLUDE SUBSTITUTE",H35="SUBSTITUTE / ALTERNATIVE"),AND(C35="INCLUDE INTERMEDIARY",H35="INTERMEDIARY / DISCOVERY"),AND(C35="INCLUDE REFERENCE",H35="AUTHORITY / REFERENCE"),AND(C35="EXCLUDE DIRECT",H35="EXCLUDE DIRECT")),"MATCH","MISMATCH"))</x:f>
      </x:c>
      <x:c r="J35" s="25" t="str">
        <x:f>IF(A35="","",IF(AND(OR(C35="INCLUDE DIRECT",C35="INCLUDE CONDITIONAL"),COUNTIFS(CONFLICTS!$B$6:$B$205,B35,CONFLICTS!$H$6:$H$205,"YES",CONFLICTS!$I$6:$I$205,"OPEN",CONFLICTS!$R$6:$R$205,"VALID")&gt;0),"OPEN MATERIAL CONFLICT","CLEAR"))</x:f>
      </x:c>
      <x:c r="K35" s="25" t="str">
        <x:f>IF(A35="","",IF(G35&lt;&gt;"VALID","BLOCKED",IF(I35&lt;&gt;"MATCH","BLOCKED",IF(J35="OPEN MATERIAL CONFLICT","UNRESOLVED","READY"))))</x:f>
      </x:c>
    </x:row>
    <x:row r="36">
      <x:c r="A36" s="21"/>
      <x:c r="B36" s="21"/>
      <x:c r="C36" s="21"/>
      <x:c r="D36" s="21"/>
      <x:c r="E36" s="21"/>
      <x:c r="F36" s="21"/>
      <x:c r="G36" s="25" t="str">
        <x:f>IF(A36="","",IF(COUNTIF($A$6:$A$205,A36)&gt;1,"INVALID - DUPLICATE ID",IF(AND(COUNTIF(CANDIDATES!$A$6:$A$205,B36)=1,OR(EXACT(C36,"INCLUDE DIRECT"),EXACT(C36,"INCLUDE CONDITIONAL"),EXACT(C36,"INCLUDE ADJACENT"),EXACT(C36,"INCLUDE SUBSTITUTE"),EXACT(C36,"INCLUDE INTERMEDIARY"),EXACT(C36,"INCLUDE REFERENCE"),EXACT(C36,"EXCLUDE DIRECT")),D36&lt;&gt;"",E36&lt;&gt;"",F36&lt;&gt;""),"VALID","INVALID - CONTROL / CANDIDATE")))</x:f>
      </x:c>
      <x:c r="H36" s="25" t="str">
        <x:f>IF(B36="","",IFERROR(INDEX(CANDIDATES!$S$6:$S$205,MATCH(B36,CANDIDATES!$A$6:$A$205,0)),"INVALID CANDIDATE"))</x:f>
      </x:c>
      <x:c r="I36" s="25" t="str">
        <x:f>IF(A36="","",IF(OR(AND(C36="INCLUDE DIRECT",H36="DIRECT COMPETITOR"),AND(C36="INCLUDE CONDITIONAL",H36="CONDITIONAL DIRECT"),AND(C36="INCLUDE ADJACENT",H36="ADJACENT"),AND(C36="INCLUDE SUBSTITUTE",H36="SUBSTITUTE / ALTERNATIVE"),AND(C36="INCLUDE INTERMEDIARY",H36="INTERMEDIARY / DISCOVERY"),AND(C36="INCLUDE REFERENCE",H36="AUTHORITY / REFERENCE"),AND(C36="EXCLUDE DIRECT",H36="EXCLUDE DIRECT")),"MATCH","MISMATCH"))</x:f>
      </x:c>
      <x:c r="J36" s="25" t="str">
        <x:f>IF(A36="","",IF(AND(OR(C36="INCLUDE DIRECT",C36="INCLUDE CONDITIONAL"),COUNTIFS(CONFLICTS!$B$6:$B$205,B36,CONFLICTS!$H$6:$H$205,"YES",CONFLICTS!$I$6:$I$205,"OPEN",CONFLICTS!$R$6:$R$205,"VALID")&gt;0),"OPEN MATERIAL CONFLICT","CLEAR"))</x:f>
      </x:c>
      <x:c r="K36" s="25" t="str">
        <x:f>IF(A36="","",IF(G36&lt;&gt;"VALID","BLOCKED",IF(I36&lt;&gt;"MATCH","BLOCKED",IF(J36="OPEN MATERIAL CONFLICT","UNRESOLVED","READY"))))</x:f>
      </x:c>
    </x:row>
    <x:row r="37">
      <x:c r="A37" s="21"/>
      <x:c r="B37" s="21"/>
      <x:c r="C37" s="21"/>
      <x:c r="D37" s="21"/>
      <x:c r="E37" s="21"/>
      <x:c r="F37" s="21"/>
      <x:c r="G37" s="25" t="str">
        <x:f>IF(A37="","",IF(COUNTIF($A$6:$A$205,A37)&gt;1,"INVALID - DUPLICATE ID",IF(AND(COUNTIF(CANDIDATES!$A$6:$A$205,B37)=1,OR(EXACT(C37,"INCLUDE DIRECT"),EXACT(C37,"INCLUDE CONDITIONAL"),EXACT(C37,"INCLUDE ADJACENT"),EXACT(C37,"INCLUDE SUBSTITUTE"),EXACT(C37,"INCLUDE INTERMEDIARY"),EXACT(C37,"INCLUDE REFERENCE"),EXACT(C37,"EXCLUDE DIRECT")),D37&lt;&gt;"",E37&lt;&gt;"",F37&lt;&gt;""),"VALID","INVALID - CONTROL / CANDIDATE")))</x:f>
      </x:c>
      <x:c r="H37" s="25" t="str">
        <x:f>IF(B37="","",IFERROR(INDEX(CANDIDATES!$S$6:$S$205,MATCH(B37,CANDIDATES!$A$6:$A$205,0)),"INVALID CANDIDATE"))</x:f>
      </x:c>
      <x:c r="I37" s="25" t="str">
        <x:f>IF(A37="","",IF(OR(AND(C37="INCLUDE DIRECT",H37="DIRECT COMPETITOR"),AND(C37="INCLUDE CONDITIONAL",H37="CONDITIONAL DIRECT"),AND(C37="INCLUDE ADJACENT",H37="ADJACENT"),AND(C37="INCLUDE SUBSTITUTE",H37="SUBSTITUTE / ALTERNATIVE"),AND(C37="INCLUDE INTERMEDIARY",H37="INTERMEDIARY / DISCOVERY"),AND(C37="INCLUDE REFERENCE",H37="AUTHORITY / REFERENCE"),AND(C37="EXCLUDE DIRECT",H37="EXCLUDE DIRECT")),"MATCH","MISMATCH"))</x:f>
      </x:c>
      <x:c r="J37" s="25" t="str">
        <x:f>IF(A37="","",IF(AND(OR(C37="INCLUDE DIRECT",C37="INCLUDE CONDITIONAL"),COUNTIFS(CONFLICTS!$B$6:$B$205,B37,CONFLICTS!$H$6:$H$205,"YES",CONFLICTS!$I$6:$I$205,"OPEN",CONFLICTS!$R$6:$R$205,"VALID")&gt;0),"OPEN MATERIAL CONFLICT","CLEAR"))</x:f>
      </x:c>
      <x:c r="K37" s="25" t="str">
        <x:f>IF(A37="","",IF(G37&lt;&gt;"VALID","BLOCKED",IF(I37&lt;&gt;"MATCH","BLOCKED",IF(J37="OPEN MATERIAL CONFLICT","UNRESOLVED","READY"))))</x:f>
      </x:c>
    </x:row>
    <x:row r="38">
      <x:c r="A38" s="21"/>
      <x:c r="B38" s="21"/>
      <x:c r="C38" s="21"/>
      <x:c r="D38" s="21"/>
      <x:c r="E38" s="21"/>
      <x:c r="F38" s="21"/>
      <x:c r="G38" s="25" t="str">
        <x:f>IF(A38="","",IF(COUNTIF($A$6:$A$205,A38)&gt;1,"INVALID - DUPLICATE ID",IF(AND(COUNTIF(CANDIDATES!$A$6:$A$205,B38)=1,OR(EXACT(C38,"INCLUDE DIRECT"),EXACT(C38,"INCLUDE CONDITIONAL"),EXACT(C38,"INCLUDE ADJACENT"),EXACT(C38,"INCLUDE SUBSTITUTE"),EXACT(C38,"INCLUDE INTERMEDIARY"),EXACT(C38,"INCLUDE REFERENCE"),EXACT(C38,"EXCLUDE DIRECT")),D38&lt;&gt;"",E38&lt;&gt;"",F38&lt;&gt;""),"VALID","INVALID - CONTROL / CANDIDATE")))</x:f>
      </x:c>
      <x:c r="H38" s="25" t="str">
        <x:f>IF(B38="","",IFERROR(INDEX(CANDIDATES!$S$6:$S$205,MATCH(B38,CANDIDATES!$A$6:$A$205,0)),"INVALID CANDIDATE"))</x:f>
      </x:c>
      <x:c r="I38" s="25" t="str">
        <x:f>IF(A38="","",IF(OR(AND(C38="INCLUDE DIRECT",H38="DIRECT COMPETITOR"),AND(C38="INCLUDE CONDITIONAL",H38="CONDITIONAL DIRECT"),AND(C38="INCLUDE ADJACENT",H38="ADJACENT"),AND(C38="INCLUDE SUBSTITUTE",H38="SUBSTITUTE / ALTERNATIVE"),AND(C38="INCLUDE INTERMEDIARY",H38="INTERMEDIARY / DISCOVERY"),AND(C38="INCLUDE REFERENCE",H38="AUTHORITY / REFERENCE"),AND(C38="EXCLUDE DIRECT",H38="EXCLUDE DIRECT")),"MATCH","MISMATCH"))</x:f>
      </x:c>
      <x:c r="J38" s="25" t="str">
        <x:f>IF(A38="","",IF(AND(OR(C38="INCLUDE DIRECT",C38="INCLUDE CONDITIONAL"),COUNTIFS(CONFLICTS!$B$6:$B$205,B38,CONFLICTS!$H$6:$H$205,"YES",CONFLICTS!$I$6:$I$205,"OPEN",CONFLICTS!$R$6:$R$205,"VALID")&gt;0),"OPEN MATERIAL CONFLICT","CLEAR"))</x:f>
      </x:c>
      <x:c r="K38" s="25" t="str">
        <x:f>IF(A38="","",IF(G38&lt;&gt;"VALID","BLOCKED",IF(I38&lt;&gt;"MATCH","BLOCKED",IF(J38="OPEN MATERIAL CONFLICT","UNRESOLVED","READY"))))</x:f>
      </x:c>
    </x:row>
    <x:row r="39">
      <x:c r="A39" s="21"/>
      <x:c r="B39" s="21"/>
      <x:c r="C39" s="21"/>
      <x:c r="D39" s="21"/>
      <x:c r="E39" s="21"/>
      <x:c r="F39" s="21"/>
      <x:c r="G39" s="25" t="str">
        <x:f>IF(A39="","",IF(COUNTIF($A$6:$A$205,A39)&gt;1,"INVALID - DUPLICATE ID",IF(AND(COUNTIF(CANDIDATES!$A$6:$A$205,B39)=1,OR(EXACT(C39,"INCLUDE DIRECT"),EXACT(C39,"INCLUDE CONDITIONAL"),EXACT(C39,"INCLUDE ADJACENT"),EXACT(C39,"INCLUDE SUBSTITUTE"),EXACT(C39,"INCLUDE INTERMEDIARY"),EXACT(C39,"INCLUDE REFERENCE"),EXACT(C39,"EXCLUDE DIRECT")),D39&lt;&gt;"",E39&lt;&gt;"",F39&lt;&gt;""),"VALID","INVALID - CONTROL / CANDIDATE")))</x:f>
      </x:c>
      <x:c r="H39" s="25" t="str">
        <x:f>IF(B39="","",IFERROR(INDEX(CANDIDATES!$S$6:$S$205,MATCH(B39,CANDIDATES!$A$6:$A$205,0)),"INVALID CANDIDATE"))</x:f>
      </x:c>
      <x:c r="I39" s="25" t="str">
        <x:f>IF(A39="","",IF(OR(AND(C39="INCLUDE DIRECT",H39="DIRECT COMPETITOR"),AND(C39="INCLUDE CONDITIONAL",H39="CONDITIONAL DIRECT"),AND(C39="INCLUDE ADJACENT",H39="ADJACENT"),AND(C39="INCLUDE SUBSTITUTE",H39="SUBSTITUTE / ALTERNATIVE"),AND(C39="INCLUDE INTERMEDIARY",H39="INTERMEDIARY / DISCOVERY"),AND(C39="INCLUDE REFERENCE",H39="AUTHORITY / REFERENCE"),AND(C39="EXCLUDE DIRECT",H39="EXCLUDE DIRECT")),"MATCH","MISMATCH"))</x:f>
      </x:c>
      <x:c r="J39" s="25" t="str">
        <x:f>IF(A39="","",IF(AND(OR(C39="INCLUDE DIRECT",C39="INCLUDE CONDITIONAL"),COUNTIFS(CONFLICTS!$B$6:$B$205,B39,CONFLICTS!$H$6:$H$205,"YES",CONFLICTS!$I$6:$I$205,"OPEN",CONFLICTS!$R$6:$R$205,"VALID")&gt;0),"OPEN MATERIAL CONFLICT","CLEAR"))</x:f>
      </x:c>
      <x:c r="K39" s="25" t="str">
        <x:f>IF(A39="","",IF(G39&lt;&gt;"VALID","BLOCKED",IF(I39&lt;&gt;"MATCH","BLOCKED",IF(J39="OPEN MATERIAL CONFLICT","UNRESOLVED","READY"))))</x:f>
      </x:c>
    </x:row>
    <x:row r="40">
      <x:c r="A40" s="21"/>
      <x:c r="B40" s="21"/>
      <x:c r="C40" s="21"/>
      <x:c r="D40" s="21"/>
      <x:c r="E40" s="21"/>
      <x:c r="F40" s="21"/>
      <x:c r="G40" s="25" t="str">
        <x:f>IF(A40="","",IF(COUNTIF($A$6:$A$205,A40)&gt;1,"INVALID - DUPLICATE ID",IF(AND(COUNTIF(CANDIDATES!$A$6:$A$205,B40)=1,OR(EXACT(C40,"INCLUDE DIRECT"),EXACT(C40,"INCLUDE CONDITIONAL"),EXACT(C40,"INCLUDE ADJACENT"),EXACT(C40,"INCLUDE SUBSTITUTE"),EXACT(C40,"INCLUDE INTERMEDIARY"),EXACT(C40,"INCLUDE REFERENCE"),EXACT(C40,"EXCLUDE DIRECT")),D40&lt;&gt;"",E40&lt;&gt;"",F40&lt;&gt;""),"VALID","INVALID - CONTROL / CANDIDATE")))</x:f>
      </x:c>
      <x:c r="H40" s="25" t="str">
        <x:f>IF(B40="","",IFERROR(INDEX(CANDIDATES!$S$6:$S$205,MATCH(B40,CANDIDATES!$A$6:$A$205,0)),"INVALID CANDIDATE"))</x:f>
      </x:c>
      <x:c r="I40" s="25" t="str">
        <x:f>IF(A40="","",IF(OR(AND(C40="INCLUDE DIRECT",H40="DIRECT COMPETITOR"),AND(C40="INCLUDE CONDITIONAL",H40="CONDITIONAL DIRECT"),AND(C40="INCLUDE ADJACENT",H40="ADJACENT"),AND(C40="INCLUDE SUBSTITUTE",H40="SUBSTITUTE / ALTERNATIVE"),AND(C40="INCLUDE INTERMEDIARY",H40="INTERMEDIARY / DISCOVERY"),AND(C40="INCLUDE REFERENCE",H40="AUTHORITY / REFERENCE"),AND(C40="EXCLUDE DIRECT",H40="EXCLUDE DIRECT")),"MATCH","MISMATCH"))</x:f>
      </x:c>
      <x:c r="J40" s="25" t="str">
        <x:f>IF(A40="","",IF(AND(OR(C40="INCLUDE DIRECT",C40="INCLUDE CONDITIONAL"),COUNTIFS(CONFLICTS!$B$6:$B$205,B40,CONFLICTS!$H$6:$H$205,"YES",CONFLICTS!$I$6:$I$205,"OPEN",CONFLICTS!$R$6:$R$205,"VALID")&gt;0),"OPEN MATERIAL CONFLICT","CLEAR"))</x:f>
      </x:c>
      <x:c r="K40" s="25" t="str">
        <x:f>IF(A40="","",IF(G40&lt;&gt;"VALID","BLOCKED",IF(I40&lt;&gt;"MATCH","BLOCKED",IF(J40="OPEN MATERIAL CONFLICT","UNRESOLVED","READY"))))</x:f>
      </x:c>
    </x:row>
    <x:row r="41">
      <x:c r="A41" s="21"/>
      <x:c r="B41" s="21"/>
      <x:c r="C41" s="21"/>
      <x:c r="D41" s="21"/>
      <x:c r="E41" s="21"/>
      <x:c r="F41" s="21"/>
      <x:c r="G41" s="25" t="str">
        <x:f>IF(A41="","",IF(COUNTIF($A$6:$A$205,A41)&gt;1,"INVALID - DUPLICATE ID",IF(AND(COUNTIF(CANDIDATES!$A$6:$A$205,B41)=1,OR(EXACT(C41,"INCLUDE DIRECT"),EXACT(C41,"INCLUDE CONDITIONAL"),EXACT(C41,"INCLUDE ADJACENT"),EXACT(C41,"INCLUDE SUBSTITUTE"),EXACT(C41,"INCLUDE INTERMEDIARY"),EXACT(C41,"INCLUDE REFERENCE"),EXACT(C41,"EXCLUDE DIRECT")),D41&lt;&gt;"",E41&lt;&gt;"",F41&lt;&gt;""),"VALID","INVALID - CONTROL / CANDIDATE")))</x:f>
      </x:c>
      <x:c r="H41" s="25" t="str">
        <x:f>IF(B41="","",IFERROR(INDEX(CANDIDATES!$S$6:$S$205,MATCH(B41,CANDIDATES!$A$6:$A$205,0)),"INVALID CANDIDATE"))</x:f>
      </x:c>
      <x:c r="I41" s="25" t="str">
        <x:f>IF(A41="","",IF(OR(AND(C41="INCLUDE DIRECT",H41="DIRECT COMPETITOR"),AND(C41="INCLUDE CONDITIONAL",H41="CONDITIONAL DIRECT"),AND(C41="INCLUDE ADJACENT",H41="ADJACENT"),AND(C41="INCLUDE SUBSTITUTE",H41="SUBSTITUTE / ALTERNATIVE"),AND(C41="INCLUDE INTERMEDIARY",H41="INTERMEDIARY / DISCOVERY"),AND(C41="INCLUDE REFERENCE",H41="AUTHORITY / REFERENCE"),AND(C41="EXCLUDE DIRECT",H41="EXCLUDE DIRECT")),"MATCH","MISMATCH"))</x:f>
      </x:c>
      <x:c r="J41" s="25" t="str">
        <x:f>IF(A41="","",IF(AND(OR(C41="INCLUDE DIRECT",C41="INCLUDE CONDITIONAL"),COUNTIFS(CONFLICTS!$B$6:$B$205,B41,CONFLICTS!$H$6:$H$205,"YES",CONFLICTS!$I$6:$I$205,"OPEN",CONFLICTS!$R$6:$R$205,"VALID")&gt;0),"OPEN MATERIAL CONFLICT","CLEAR"))</x:f>
      </x:c>
      <x:c r="K41" s="25" t="str">
        <x:f>IF(A41="","",IF(G41&lt;&gt;"VALID","BLOCKED",IF(I41&lt;&gt;"MATCH","BLOCKED",IF(J41="OPEN MATERIAL CONFLICT","UNRESOLVED","READY"))))</x:f>
      </x:c>
    </x:row>
    <x:row r="42">
      <x:c r="A42" s="21"/>
      <x:c r="B42" s="21"/>
      <x:c r="C42" s="21"/>
      <x:c r="D42" s="21"/>
      <x:c r="E42" s="21"/>
      <x:c r="F42" s="21"/>
      <x:c r="G42" s="25" t="str">
        <x:f>IF(A42="","",IF(COUNTIF($A$6:$A$205,A42)&gt;1,"INVALID - DUPLICATE ID",IF(AND(COUNTIF(CANDIDATES!$A$6:$A$205,B42)=1,OR(EXACT(C42,"INCLUDE DIRECT"),EXACT(C42,"INCLUDE CONDITIONAL"),EXACT(C42,"INCLUDE ADJACENT"),EXACT(C42,"INCLUDE SUBSTITUTE"),EXACT(C42,"INCLUDE INTERMEDIARY"),EXACT(C42,"INCLUDE REFERENCE"),EXACT(C42,"EXCLUDE DIRECT")),D42&lt;&gt;"",E42&lt;&gt;"",F42&lt;&gt;""),"VALID","INVALID - CONTROL / CANDIDATE")))</x:f>
      </x:c>
      <x:c r="H42" s="25" t="str">
        <x:f>IF(B42="","",IFERROR(INDEX(CANDIDATES!$S$6:$S$205,MATCH(B42,CANDIDATES!$A$6:$A$205,0)),"INVALID CANDIDATE"))</x:f>
      </x:c>
      <x:c r="I42" s="25" t="str">
        <x:f>IF(A42="","",IF(OR(AND(C42="INCLUDE DIRECT",H42="DIRECT COMPETITOR"),AND(C42="INCLUDE CONDITIONAL",H42="CONDITIONAL DIRECT"),AND(C42="INCLUDE ADJACENT",H42="ADJACENT"),AND(C42="INCLUDE SUBSTITUTE",H42="SUBSTITUTE / ALTERNATIVE"),AND(C42="INCLUDE INTERMEDIARY",H42="INTERMEDIARY / DISCOVERY"),AND(C42="INCLUDE REFERENCE",H42="AUTHORITY / REFERENCE"),AND(C42="EXCLUDE DIRECT",H42="EXCLUDE DIRECT")),"MATCH","MISMATCH"))</x:f>
      </x:c>
      <x:c r="J42" s="25" t="str">
        <x:f>IF(A42="","",IF(AND(OR(C42="INCLUDE DIRECT",C42="INCLUDE CONDITIONAL"),COUNTIFS(CONFLICTS!$B$6:$B$205,B42,CONFLICTS!$H$6:$H$205,"YES",CONFLICTS!$I$6:$I$205,"OPEN",CONFLICTS!$R$6:$R$205,"VALID")&gt;0),"OPEN MATERIAL CONFLICT","CLEAR"))</x:f>
      </x:c>
      <x:c r="K42" s="25" t="str">
        <x:f>IF(A42="","",IF(G42&lt;&gt;"VALID","BLOCKED",IF(I42&lt;&gt;"MATCH","BLOCKED",IF(J42="OPEN MATERIAL CONFLICT","UNRESOLVED","READY"))))</x:f>
      </x:c>
    </x:row>
    <x:row r="43">
      <x:c r="A43" s="21"/>
      <x:c r="B43" s="21"/>
      <x:c r="C43" s="21"/>
      <x:c r="D43" s="21"/>
      <x:c r="E43" s="21"/>
      <x:c r="F43" s="21"/>
      <x:c r="G43" s="25" t="str">
        <x:f>IF(A43="","",IF(COUNTIF($A$6:$A$205,A43)&gt;1,"INVALID - DUPLICATE ID",IF(AND(COUNTIF(CANDIDATES!$A$6:$A$205,B43)=1,OR(EXACT(C43,"INCLUDE DIRECT"),EXACT(C43,"INCLUDE CONDITIONAL"),EXACT(C43,"INCLUDE ADJACENT"),EXACT(C43,"INCLUDE SUBSTITUTE"),EXACT(C43,"INCLUDE INTERMEDIARY"),EXACT(C43,"INCLUDE REFERENCE"),EXACT(C43,"EXCLUDE DIRECT")),D43&lt;&gt;"",E43&lt;&gt;"",F43&lt;&gt;""),"VALID","INVALID - CONTROL / CANDIDATE")))</x:f>
      </x:c>
      <x:c r="H43" s="25" t="str">
        <x:f>IF(B43="","",IFERROR(INDEX(CANDIDATES!$S$6:$S$205,MATCH(B43,CANDIDATES!$A$6:$A$205,0)),"INVALID CANDIDATE"))</x:f>
      </x:c>
      <x:c r="I43" s="25" t="str">
        <x:f>IF(A43="","",IF(OR(AND(C43="INCLUDE DIRECT",H43="DIRECT COMPETITOR"),AND(C43="INCLUDE CONDITIONAL",H43="CONDITIONAL DIRECT"),AND(C43="INCLUDE ADJACENT",H43="ADJACENT"),AND(C43="INCLUDE SUBSTITUTE",H43="SUBSTITUTE / ALTERNATIVE"),AND(C43="INCLUDE INTERMEDIARY",H43="INTERMEDIARY / DISCOVERY"),AND(C43="INCLUDE REFERENCE",H43="AUTHORITY / REFERENCE"),AND(C43="EXCLUDE DIRECT",H43="EXCLUDE DIRECT")),"MATCH","MISMATCH"))</x:f>
      </x:c>
      <x:c r="J43" s="25" t="str">
        <x:f>IF(A43="","",IF(AND(OR(C43="INCLUDE DIRECT",C43="INCLUDE CONDITIONAL"),COUNTIFS(CONFLICTS!$B$6:$B$205,B43,CONFLICTS!$H$6:$H$205,"YES",CONFLICTS!$I$6:$I$205,"OPEN",CONFLICTS!$R$6:$R$205,"VALID")&gt;0),"OPEN MATERIAL CONFLICT","CLEAR"))</x:f>
      </x:c>
      <x:c r="K43" s="25" t="str">
        <x:f>IF(A43="","",IF(G43&lt;&gt;"VALID","BLOCKED",IF(I43&lt;&gt;"MATCH","BLOCKED",IF(J43="OPEN MATERIAL CONFLICT","UNRESOLVED","READY"))))</x:f>
      </x:c>
    </x:row>
    <x:row r="44">
      <x:c r="A44" s="21"/>
      <x:c r="B44" s="21"/>
      <x:c r="C44" s="21"/>
      <x:c r="D44" s="21"/>
      <x:c r="E44" s="21"/>
      <x:c r="F44" s="21"/>
      <x:c r="G44" s="25" t="str">
        <x:f>IF(A44="","",IF(COUNTIF($A$6:$A$205,A44)&gt;1,"INVALID - DUPLICATE ID",IF(AND(COUNTIF(CANDIDATES!$A$6:$A$205,B44)=1,OR(EXACT(C44,"INCLUDE DIRECT"),EXACT(C44,"INCLUDE CONDITIONAL"),EXACT(C44,"INCLUDE ADJACENT"),EXACT(C44,"INCLUDE SUBSTITUTE"),EXACT(C44,"INCLUDE INTERMEDIARY"),EXACT(C44,"INCLUDE REFERENCE"),EXACT(C44,"EXCLUDE DIRECT")),D44&lt;&gt;"",E44&lt;&gt;"",F44&lt;&gt;""),"VALID","INVALID - CONTROL / CANDIDATE")))</x:f>
      </x:c>
      <x:c r="H44" s="25" t="str">
        <x:f>IF(B44="","",IFERROR(INDEX(CANDIDATES!$S$6:$S$205,MATCH(B44,CANDIDATES!$A$6:$A$205,0)),"INVALID CANDIDATE"))</x:f>
      </x:c>
      <x:c r="I44" s="25" t="str">
        <x:f>IF(A44="","",IF(OR(AND(C44="INCLUDE DIRECT",H44="DIRECT COMPETITOR"),AND(C44="INCLUDE CONDITIONAL",H44="CONDITIONAL DIRECT"),AND(C44="INCLUDE ADJACENT",H44="ADJACENT"),AND(C44="INCLUDE SUBSTITUTE",H44="SUBSTITUTE / ALTERNATIVE"),AND(C44="INCLUDE INTERMEDIARY",H44="INTERMEDIARY / DISCOVERY"),AND(C44="INCLUDE REFERENCE",H44="AUTHORITY / REFERENCE"),AND(C44="EXCLUDE DIRECT",H44="EXCLUDE DIRECT")),"MATCH","MISMATCH"))</x:f>
      </x:c>
      <x:c r="J44" s="25" t="str">
        <x:f>IF(A44="","",IF(AND(OR(C44="INCLUDE DIRECT",C44="INCLUDE CONDITIONAL"),COUNTIFS(CONFLICTS!$B$6:$B$205,B44,CONFLICTS!$H$6:$H$205,"YES",CONFLICTS!$I$6:$I$205,"OPEN",CONFLICTS!$R$6:$R$205,"VALID")&gt;0),"OPEN MATERIAL CONFLICT","CLEAR"))</x:f>
      </x:c>
      <x:c r="K44" s="25" t="str">
        <x:f>IF(A44="","",IF(G44&lt;&gt;"VALID","BLOCKED",IF(I44&lt;&gt;"MATCH","BLOCKED",IF(J44="OPEN MATERIAL CONFLICT","UNRESOLVED","READY"))))</x:f>
      </x:c>
    </x:row>
    <x:row r="45">
      <x:c r="A45" s="21"/>
      <x:c r="B45" s="21"/>
      <x:c r="C45" s="21"/>
      <x:c r="D45" s="21"/>
      <x:c r="E45" s="21"/>
      <x:c r="F45" s="21"/>
      <x:c r="G45" s="25" t="str">
        <x:f>IF(A45="","",IF(COUNTIF($A$6:$A$205,A45)&gt;1,"INVALID - DUPLICATE ID",IF(AND(COUNTIF(CANDIDATES!$A$6:$A$205,B45)=1,OR(EXACT(C45,"INCLUDE DIRECT"),EXACT(C45,"INCLUDE CONDITIONAL"),EXACT(C45,"INCLUDE ADJACENT"),EXACT(C45,"INCLUDE SUBSTITUTE"),EXACT(C45,"INCLUDE INTERMEDIARY"),EXACT(C45,"INCLUDE REFERENCE"),EXACT(C45,"EXCLUDE DIRECT")),D45&lt;&gt;"",E45&lt;&gt;"",F45&lt;&gt;""),"VALID","INVALID - CONTROL / CANDIDATE")))</x:f>
      </x:c>
      <x:c r="H45" s="25" t="str">
        <x:f>IF(B45="","",IFERROR(INDEX(CANDIDATES!$S$6:$S$205,MATCH(B45,CANDIDATES!$A$6:$A$205,0)),"INVALID CANDIDATE"))</x:f>
      </x:c>
      <x:c r="I45" s="25" t="str">
        <x:f>IF(A45="","",IF(OR(AND(C45="INCLUDE DIRECT",H45="DIRECT COMPETITOR"),AND(C45="INCLUDE CONDITIONAL",H45="CONDITIONAL DIRECT"),AND(C45="INCLUDE ADJACENT",H45="ADJACENT"),AND(C45="INCLUDE SUBSTITUTE",H45="SUBSTITUTE / ALTERNATIVE"),AND(C45="INCLUDE INTERMEDIARY",H45="INTERMEDIARY / DISCOVERY"),AND(C45="INCLUDE REFERENCE",H45="AUTHORITY / REFERENCE"),AND(C45="EXCLUDE DIRECT",H45="EXCLUDE DIRECT")),"MATCH","MISMATCH"))</x:f>
      </x:c>
      <x:c r="J45" s="25" t="str">
        <x:f>IF(A45="","",IF(AND(OR(C45="INCLUDE DIRECT",C45="INCLUDE CONDITIONAL"),COUNTIFS(CONFLICTS!$B$6:$B$205,B45,CONFLICTS!$H$6:$H$205,"YES",CONFLICTS!$I$6:$I$205,"OPEN",CONFLICTS!$R$6:$R$205,"VALID")&gt;0),"OPEN MATERIAL CONFLICT","CLEAR"))</x:f>
      </x:c>
      <x:c r="K45" s="25" t="str">
        <x:f>IF(A45="","",IF(G45&lt;&gt;"VALID","BLOCKED",IF(I45&lt;&gt;"MATCH","BLOCKED",IF(J45="OPEN MATERIAL CONFLICT","UNRESOLVED","READY"))))</x:f>
      </x:c>
    </x:row>
    <x:row r="46">
      <x:c r="A46" s="21"/>
      <x:c r="B46" s="21"/>
      <x:c r="C46" s="21"/>
      <x:c r="D46" s="21"/>
      <x:c r="E46" s="21"/>
      <x:c r="F46" s="21"/>
      <x:c r="G46" s="25" t="str">
        <x:f>IF(A46="","",IF(COUNTIF($A$6:$A$205,A46)&gt;1,"INVALID - DUPLICATE ID",IF(AND(COUNTIF(CANDIDATES!$A$6:$A$205,B46)=1,OR(EXACT(C46,"INCLUDE DIRECT"),EXACT(C46,"INCLUDE CONDITIONAL"),EXACT(C46,"INCLUDE ADJACENT"),EXACT(C46,"INCLUDE SUBSTITUTE"),EXACT(C46,"INCLUDE INTERMEDIARY"),EXACT(C46,"INCLUDE REFERENCE"),EXACT(C46,"EXCLUDE DIRECT")),D46&lt;&gt;"",E46&lt;&gt;"",F46&lt;&gt;""),"VALID","INVALID - CONTROL / CANDIDATE")))</x:f>
      </x:c>
      <x:c r="H46" s="25" t="str">
        <x:f>IF(B46="","",IFERROR(INDEX(CANDIDATES!$S$6:$S$205,MATCH(B46,CANDIDATES!$A$6:$A$205,0)),"INVALID CANDIDATE"))</x:f>
      </x:c>
      <x:c r="I46" s="25" t="str">
        <x:f>IF(A46="","",IF(OR(AND(C46="INCLUDE DIRECT",H46="DIRECT COMPETITOR"),AND(C46="INCLUDE CONDITIONAL",H46="CONDITIONAL DIRECT"),AND(C46="INCLUDE ADJACENT",H46="ADJACENT"),AND(C46="INCLUDE SUBSTITUTE",H46="SUBSTITUTE / ALTERNATIVE"),AND(C46="INCLUDE INTERMEDIARY",H46="INTERMEDIARY / DISCOVERY"),AND(C46="INCLUDE REFERENCE",H46="AUTHORITY / REFERENCE"),AND(C46="EXCLUDE DIRECT",H46="EXCLUDE DIRECT")),"MATCH","MISMATCH"))</x:f>
      </x:c>
      <x:c r="J46" s="25" t="str">
        <x:f>IF(A46="","",IF(AND(OR(C46="INCLUDE DIRECT",C46="INCLUDE CONDITIONAL"),COUNTIFS(CONFLICTS!$B$6:$B$205,B46,CONFLICTS!$H$6:$H$205,"YES",CONFLICTS!$I$6:$I$205,"OPEN",CONFLICTS!$R$6:$R$205,"VALID")&gt;0),"OPEN MATERIAL CONFLICT","CLEAR"))</x:f>
      </x:c>
      <x:c r="K46" s="25" t="str">
        <x:f>IF(A46="","",IF(G46&lt;&gt;"VALID","BLOCKED",IF(I46&lt;&gt;"MATCH","BLOCKED",IF(J46="OPEN MATERIAL CONFLICT","UNRESOLVED","READY"))))</x:f>
      </x:c>
    </x:row>
    <x:row r="47">
      <x:c r="A47" s="21"/>
      <x:c r="B47" s="21"/>
      <x:c r="C47" s="21"/>
      <x:c r="D47" s="21"/>
      <x:c r="E47" s="21"/>
      <x:c r="F47" s="21"/>
      <x:c r="G47" s="25" t="str">
        <x:f>IF(A47="","",IF(COUNTIF($A$6:$A$205,A47)&gt;1,"INVALID - DUPLICATE ID",IF(AND(COUNTIF(CANDIDATES!$A$6:$A$205,B47)=1,OR(EXACT(C47,"INCLUDE DIRECT"),EXACT(C47,"INCLUDE CONDITIONAL"),EXACT(C47,"INCLUDE ADJACENT"),EXACT(C47,"INCLUDE SUBSTITUTE"),EXACT(C47,"INCLUDE INTERMEDIARY"),EXACT(C47,"INCLUDE REFERENCE"),EXACT(C47,"EXCLUDE DIRECT")),D47&lt;&gt;"",E47&lt;&gt;"",F47&lt;&gt;""),"VALID","INVALID - CONTROL / CANDIDATE")))</x:f>
      </x:c>
      <x:c r="H47" s="25" t="str">
        <x:f>IF(B47="","",IFERROR(INDEX(CANDIDATES!$S$6:$S$205,MATCH(B47,CANDIDATES!$A$6:$A$205,0)),"INVALID CANDIDATE"))</x:f>
      </x:c>
      <x:c r="I47" s="25" t="str">
        <x:f>IF(A47="","",IF(OR(AND(C47="INCLUDE DIRECT",H47="DIRECT COMPETITOR"),AND(C47="INCLUDE CONDITIONAL",H47="CONDITIONAL DIRECT"),AND(C47="INCLUDE ADJACENT",H47="ADJACENT"),AND(C47="INCLUDE SUBSTITUTE",H47="SUBSTITUTE / ALTERNATIVE"),AND(C47="INCLUDE INTERMEDIARY",H47="INTERMEDIARY / DISCOVERY"),AND(C47="INCLUDE REFERENCE",H47="AUTHORITY / REFERENCE"),AND(C47="EXCLUDE DIRECT",H47="EXCLUDE DIRECT")),"MATCH","MISMATCH"))</x:f>
      </x:c>
      <x:c r="J47" s="25" t="str">
        <x:f>IF(A47="","",IF(AND(OR(C47="INCLUDE DIRECT",C47="INCLUDE CONDITIONAL"),COUNTIFS(CONFLICTS!$B$6:$B$205,B47,CONFLICTS!$H$6:$H$205,"YES",CONFLICTS!$I$6:$I$205,"OPEN",CONFLICTS!$R$6:$R$205,"VALID")&gt;0),"OPEN MATERIAL CONFLICT","CLEAR"))</x:f>
      </x:c>
      <x:c r="K47" s="25" t="str">
        <x:f>IF(A47="","",IF(G47&lt;&gt;"VALID","BLOCKED",IF(I47&lt;&gt;"MATCH","BLOCKED",IF(J47="OPEN MATERIAL CONFLICT","UNRESOLVED","READY"))))</x:f>
      </x:c>
    </x:row>
    <x:row r="48">
      <x:c r="A48" s="21"/>
      <x:c r="B48" s="21"/>
      <x:c r="C48" s="21"/>
      <x:c r="D48" s="21"/>
      <x:c r="E48" s="21"/>
      <x:c r="F48" s="21"/>
      <x:c r="G48" s="25" t="str">
        <x:f>IF(A48="","",IF(COUNTIF($A$6:$A$205,A48)&gt;1,"INVALID - DUPLICATE ID",IF(AND(COUNTIF(CANDIDATES!$A$6:$A$205,B48)=1,OR(EXACT(C48,"INCLUDE DIRECT"),EXACT(C48,"INCLUDE CONDITIONAL"),EXACT(C48,"INCLUDE ADJACENT"),EXACT(C48,"INCLUDE SUBSTITUTE"),EXACT(C48,"INCLUDE INTERMEDIARY"),EXACT(C48,"INCLUDE REFERENCE"),EXACT(C48,"EXCLUDE DIRECT")),D48&lt;&gt;"",E48&lt;&gt;"",F48&lt;&gt;""),"VALID","INVALID - CONTROL / CANDIDATE")))</x:f>
      </x:c>
      <x:c r="H48" s="25" t="str">
        <x:f>IF(B48="","",IFERROR(INDEX(CANDIDATES!$S$6:$S$205,MATCH(B48,CANDIDATES!$A$6:$A$205,0)),"INVALID CANDIDATE"))</x:f>
      </x:c>
      <x:c r="I48" s="25" t="str">
        <x:f>IF(A48="","",IF(OR(AND(C48="INCLUDE DIRECT",H48="DIRECT COMPETITOR"),AND(C48="INCLUDE CONDITIONAL",H48="CONDITIONAL DIRECT"),AND(C48="INCLUDE ADJACENT",H48="ADJACENT"),AND(C48="INCLUDE SUBSTITUTE",H48="SUBSTITUTE / ALTERNATIVE"),AND(C48="INCLUDE INTERMEDIARY",H48="INTERMEDIARY / DISCOVERY"),AND(C48="INCLUDE REFERENCE",H48="AUTHORITY / REFERENCE"),AND(C48="EXCLUDE DIRECT",H48="EXCLUDE DIRECT")),"MATCH","MISMATCH"))</x:f>
      </x:c>
      <x:c r="J48" s="25" t="str">
        <x:f>IF(A48="","",IF(AND(OR(C48="INCLUDE DIRECT",C48="INCLUDE CONDITIONAL"),COUNTIFS(CONFLICTS!$B$6:$B$205,B48,CONFLICTS!$H$6:$H$205,"YES",CONFLICTS!$I$6:$I$205,"OPEN",CONFLICTS!$R$6:$R$205,"VALID")&gt;0),"OPEN MATERIAL CONFLICT","CLEAR"))</x:f>
      </x:c>
      <x:c r="K48" s="25" t="str">
        <x:f>IF(A48="","",IF(G48&lt;&gt;"VALID","BLOCKED",IF(I48&lt;&gt;"MATCH","BLOCKED",IF(J48="OPEN MATERIAL CONFLICT","UNRESOLVED","READY"))))</x:f>
      </x:c>
    </x:row>
    <x:row r="49">
      <x:c r="A49" s="21"/>
      <x:c r="B49" s="21"/>
      <x:c r="C49" s="21"/>
      <x:c r="D49" s="21"/>
      <x:c r="E49" s="21"/>
      <x:c r="F49" s="21"/>
      <x:c r="G49" s="25" t="str">
        <x:f>IF(A49="","",IF(COUNTIF($A$6:$A$205,A49)&gt;1,"INVALID - DUPLICATE ID",IF(AND(COUNTIF(CANDIDATES!$A$6:$A$205,B49)=1,OR(EXACT(C49,"INCLUDE DIRECT"),EXACT(C49,"INCLUDE CONDITIONAL"),EXACT(C49,"INCLUDE ADJACENT"),EXACT(C49,"INCLUDE SUBSTITUTE"),EXACT(C49,"INCLUDE INTERMEDIARY"),EXACT(C49,"INCLUDE REFERENCE"),EXACT(C49,"EXCLUDE DIRECT")),D49&lt;&gt;"",E49&lt;&gt;"",F49&lt;&gt;""),"VALID","INVALID - CONTROL / CANDIDATE")))</x:f>
      </x:c>
      <x:c r="H49" s="25" t="str">
        <x:f>IF(B49="","",IFERROR(INDEX(CANDIDATES!$S$6:$S$205,MATCH(B49,CANDIDATES!$A$6:$A$205,0)),"INVALID CANDIDATE"))</x:f>
      </x:c>
      <x:c r="I49" s="25" t="str">
        <x:f>IF(A49="","",IF(OR(AND(C49="INCLUDE DIRECT",H49="DIRECT COMPETITOR"),AND(C49="INCLUDE CONDITIONAL",H49="CONDITIONAL DIRECT"),AND(C49="INCLUDE ADJACENT",H49="ADJACENT"),AND(C49="INCLUDE SUBSTITUTE",H49="SUBSTITUTE / ALTERNATIVE"),AND(C49="INCLUDE INTERMEDIARY",H49="INTERMEDIARY / DISCOVERY"),AND(C49="INCLUDE REFERENCE",H49="AUTHORITY / REFERENCE"),AND(C49="EXCLUDE DIRECT",H49="EXCLUDE DIRECT")),"MATCH","MISMATCH"))</x:f>
      </x:c>
      <x:c r="J49" s="25" t="str">
        <x:f>IF(A49="","",IF(AND(OR(C49="INCLUDE DIRECT",C49="INCLUDE CONDITIONAL"),COUNTIFS(CONFLICTS!$B$6:$B$205,B49,CONFLICTS!$H$6:$H$205,"YES",CONFLICTS!$I$6:$I$205,"OPEN",CONFLICTS!$R$6:$R$205,"VALID")&gt;0),"OPEN MATERIAL CONFLICT","CLEAR"))</x:f>
      </x:c>
      <x:c r="K49" s="25" t="str">
        <x:f>IF(A49="","",IF(G49&lt;&gt;"VALID","BLOCKED",IF(I49&lt;&gt;"MATCH","BLOCKED",IF(J49="OPEN MATERIAL CONFLICT","UNRESOLVED","READY"))))</x:f>
      </x:c>
    </x:row>
    <x:row r="50">
      <x:c r="A50" s="21"/>
      <x:c r="B50" s="21"/>
      <x:c r="C50" s="21"/>
      <x:c r="D50" s="21"/>
      <x:c r="E50" s="21"/>
      <x:c r="F50" s="21"/>
      <x:c r="G50" s="25" t="str">
        <x:f>IF(A50="","",IF(COUNTIF($A$6:$A$205,A50)&gt;1,"INVALID - DUPLICATE ID",IF(AND(COUNTIF(CANDIDATES!$A$6:$A$205,B50)=1,OR(EXACT(C50,"INCLUDE DIRECT"),EXACT(C50,"INCLUDE CONDITIONAL"),EXACT(C50,"INCLUDE ADJACENT"),EXACT(C50,"INCLUDE SUBSTITUTE"),EXACT(C50,"INCLUDE INTERMEDIARY"),EXACT(C50,"INCLUDE REFERENCE"),EXACT(C50,"EXCLUDE DIRECT")),D50&lt;&gt;"",E50&lt;&gt;"",F50&lt;&gt;""),"VALID","INVALID - CONTROL / CANDIDATE")))</x:f>
      </x:c>
      <x:c r="H50" s="25" t="str">
        <x:f>IF(B50="","",IFERROR(INDEX(CANDIDATES!$S$6:$S$205,MATCH(B50,CANDIDATES!$A$6:$A$205,0)),"INVALID CANDIDATE"))</x:f>
      </x:c>
      <x:c r="I50" s="25" t="str">
        <x:f>IF(A50="","",IF(OR(AND(C50="INCLUDE DIRECT",H50="DIRECT COMPETITOR"),AND(C50="INCLUDE CONDITIONAL",H50="CONDITIONAL DIRECT"),AND(C50="INCLUDE ADJACENT",H50="ADJACENT"),AND(C50="INCLUDE SUBSTITUTE",H50="SUBSTITUTE / ALTERNATIVE"),AND(C50="INCLUDE INTERMEDIARY",H50="INTERMEDIARY / DISCOVERY"),AND(C50="INCLUDE REFERENCE",H50="AUTHORITY / REFERENCE"),AND(C50="EXCLUDE DIRECT",H50="EXCLUDE DIRECT")),"MATCH","MISMATCH"))</x:f>
      </x:c>
      <x:c r="J50" s="25" t="str">
        <x:f>IF(A50="","",IF(AND(OR(C50="INCLUDE DIRECT",C50="INCLUDE CONDITIONAL"),COUNTIFS(CONFLICTS!$B$6:$B$205,B50,CONFLICTS!$H$6:$H$205,"YES",CONFLICTS!$I$6:$I$205,"OPEN",CONFLICTS!$R$6:$R$205,"VALID")&gt;0),"OPEN MATERIAL CONFLICT","CLEAR"))</x:f>
      </x:c>
      <x:c r="K50" s="25" t="str">
        <x:f>IF(A50="","",IF(G50&lt;&gt;"VALID","BLOCKED",IF(I50&lt;&gt;"MATCH","BLOCKED",IF(J50="OPEN MATERIAL CONFLICT","UNRESOLVED","READY"))))</x:f>
      </x:c>
    </x:row>
    <x:row r="51">
      <x:c r="A51" s="21"/>
      <x:c r="B51" s="21"/>
      <x:c r="C51" s="21"/>
      <x:c r="D51" s="21"/>
      <x:c r="E51" s="21"/>
      <x:c r="F51" s="21"/>
      <x:c r="G51" s="25" t="str">
        <x:f>IF(A51="","",IF(COUNTIF($A$6:$A$205,A51)&gt;1,"INVALID - DUPLICATE ID",IF(AND(COUNTIF(CANDIDATES!$A$6:$A$205,B51)=1,OR(EXACT(C51,"INCLUDE DIRECT"),EXACT(C51,"INCLUDE CONDITIONAL"),EXACT(C51,"INCLUDE ADJACENT"),EXACT(C51,"INCLUDE SUBSTITUTE"),EXACT(C51,"INCLUDE INTERMEDIARY"),EXACT(C51,"INCLUDE REFERENCE"),EXACT(C51,"EXCLUDE DIRECT")),D51&lt;&gt;"",E51&lt;&gt;"",F51&lt;&gt;""),"VALID","INVALID - CONTROL / CANDIDATE")))</x:f>
      </x:c>
      <x:c r="H51" s="25" t="str">
        <x:f>IF(B51="","",IFERROR(INDEX(CANDIDATES!$S$6:$S$205,MATCH(B51,CANDIDATES!$A$6:$A$205,0)),"INVALID CANDIDATE"))</x:f>
      </x:c>
      <x:c r="I51" s="25" t="str">
        <x:f>IF(A51="","",IF(OR(AND(C51="INCLUDE DIRECT",H51="DIRECT COMPETITOR"),AND(C51="INCLUDE CONDITIONAL",H51="CONDITIONAL DIRECT"),AND(C51="INCLUDE ADJACENT",H51="ADJACENT"),AND(C51="INCLUDE SUBSTITUTE",H51="SUBSTITUTE / ALTERNATIVE"),AND(C51="INCLUDE INTERMEDIARY",H51="INTERMEDIARY / DISCOVERY"),AND(C51="INCLUDE REFERENCE",H51="AUTHORITY / REFERENCE"),AND(C51="EXCLUDE DIRECT",H51="EXCLUDE DIRECT")),"MATCH","MISMATCH"))</x:f>
      </x:c>
      <x:c r="J51" s="25" t="str">
        <x:f>IF(A51="","",IF(AND(OR(C51="INCLUDE DIRECT",C51="INCLUDE CONDITIONAL"),COUNTIFS(CONFLICTS!$B$6:$B$205,B51,CONFLICTS!$H$6:$H$205,"YES",CONFLICTS!$I$6:$I$205,"OPEN",CONFLICTS!$R$6:$R$205,"VALID")&gt;0),"OPEN MATERIAL CONFLICT","CLEAR"))</x:f>
      </x:c>
      <x:c r="K51" s="25" t="str">
        <x:f>IF(A51="","",IF(G51&lt;&gt;"VALID","BLOCKED",IF(I51&lt;&gt;"MATCH","BLOCKED",IF(J51="OPEN MATERIAL CONFLICT","UNRESOLVED","READY"))))</x:f>
      </x:c>
    </x:row>
    <x:row r="52">
      <x:c r="A52" s="21"/>
      <x:c r="B52" s="21"/>
      <x:c r="C52" s="21"/>
      <x:c r="D52" s="21"/>
      <x:c r="E52" s="21"/>
      <x:c r="F52" s="21"/>
      <x:c r="G52" s="25" t="str">
        <x:f>IF(A52="","",IF(COUNTIF($A$6:$A$205,A52)&gt;1,"INVALID - DUPLICATE ID",IF(AND(COUNTIF(CANDIDATES!$A$6:$A$205,B52)=1,OR(EXACT(C52,"INCLUDE DIRECT"),EXACT(C52,"INCLUDE CONDITIONAL"),EXACT(C52,"INCLUDE ADJACENT"),EXACT(C52,"INCLUDE SUBSTITUTE"),EXACT(C52,"INCLUDE INTERMEDIARY"),EXACT(C52,"INCLUDE REFERENCE"),EXACT(C52,"EXCLUDE DIRECT")),D52&lt;&gt;"",E52&lt;&gt;"",F52&lt;&gt;""),"VALID","INVALID - CONTROL / CANDIDATE")))</x:f>
      </x:c>
      <x:c r="H52" s="25" t="str">
        <x:f>IF(B52="","",IFERROR(INDEX(CANDIDATES!$S$6:$S$205,MATCH(B52,CANDIDATES!$A$6:$A$205,0)),"INVALID CANDIDATE"))</x:f>
      </x:c>
      <x:c r="I52" s="25" t="str">
        <x:f>IF(A52="","",IF(OR(AND(C52="INCLUDE DIRECT",H52="DIRECT COMPETITOR"),AND(C52="INCLUDE CONDITIONAL",H52="CONDITIONAL DIRECT"),AND(C52="INCLUDE ADJACENT",H52="ADJACENT"),AND(C52="INCLUDE SUBSTITUTE",H52="SUBSTITUTE / ALTERNATIVE"),AND(C52="INCLUDE INTERMEDIARY",H52="INTERMEDIARY / DISCOVERY"),AND(C52="INCLUDE REFERENCE",H52="AUTHORITY / REFERENCE"),AND(C52="EXCLUDE DIRECT",H52="EXCLUDE DIRECT")),"MATCH","MISMATCH"))</x:f>
      </x:c>
      <x:c r="J52" s="25" t="str">
        <x:f>IF(A52="","",IF(AND(OR(C52="INCLUDE DIRECT",C52="INCLUDE CONDITIONAL"),COUNTIFS(CONFLICTS!$B$6:$B$205,B52,CONFLICTS!$H$6:$H$205,"YES",CONFLICTS!$I$6:$I$205,"OPEN",CONFLICTS!$R$6:$R$205,"VALID")&gt;0),"OPEN MATERIAL CONFLICT","CLEAR"))</x:f>
      </x:c>
      <x:c r="K52" s="25" t="str">
        <x:f>IF(A52="","",IF(G52&lt;&gt;"VALID","BLOCKED",IF(I52&lt;&gt;"MATCH","BLOCKED",IF(J52="OPEN MATERIAL CONFLICT","UNRESOLVED","READY"))))</x:f>
      </x:c>
    </x:row>
    <x:row r="53">
      <x:c r="A53" s="21"/>
      <x:c r="B53" s="21"/>
      <x:c r="C53" s="21"/>
      <x:c r="D53" s="21"/>
      <x:c r="E53" s="21"/>
      <x:c r="F53" s="21"/>
      <x:c r="G53" s="25" t="str">
        <x:f>IF(A53="","",IF(COUNTIF($A$6:$A$205,A53)&gt;1,"INVALID - DUPLICATE ID",IF(AND(COUNTIF(CANDIDATES!$A$6:$A$205,B53)=1,OR(EXACT(C53,"INCLUDE DIRECT"),EXACT(C53,"INCLUDE CONDITIONAL"),EXACT(C53,"INCLUDE ADJACENT"),EXACT(C53,"INCLUDE SUBSTITUTE"),EXACT(C53,"INCLUDE INTERMEDIARY"),EXACT(C53,"INCLUDE REFERENCE"),EXACT(C53,"EXCLUDE DIRECT")),D53&lt;&gt;"",E53&lt;&gt;"",F53&lt;&gt;""),"VALID","INVALID - CONTROL / CANDIDATE")))</x:f>
      </x:c>
      <x:c r="H53" s="25" t="str">
        <x:f>IF(B53="","",IFERROR(INDEX(CANDIDATES!$S$6:$S$205,MATCH(B53,CANDIDATES!$A$6:$A$205,0)),"INVALID CANDIDATE"))</x:f>
      </x:c>
      <x:c r="I53" s="25" t="str">
        <x:f>IF(A53="","",IF(OR(AND(C53="INCLUDE DIRECT",H53="DIRECT COMPETITOR"),AND(C53="INCLUDE CONDITIONAL",H53="CONDITIONAL DIRECT"),AND(C53="INCLUDE ADJACENT",H53="ADJACENT"),AND(C53="INCLUDE SUBSTITUTE",H53="SUBSTITUTE / ALTERNATIVE"),AND(C53="INCLUDE INTERMEDIARY",H53="INTERMEDIARY / DISCOVERY"),AND(C53="INCLUDE REFERENCE",H53="AUTHORITY / REFERENCE"),AND(C53="EXCLUDE DIRECT",H53="EXCLUDE DIRECT")),"MATCH","MISMATCH"))</x:f>
      </x:c>
      <x:c r="J53" s="25" t="str">
        <x:f>IF(A53="","",IF(AND(OR(C53="INCLUDE DIRECT",C53="INCLUDE CONDITIONAL"),COUNTIFS(CONFLICTS!$B$6:$B$205,B53,CONFLICTS!$H$6:$H$205,"YES",CONFLICTS!$I$6:$I$205,"OPEN",CONFLICTS!$R$6:$R$205,"VALID")&gt;0),"OPEN MATERIAL CONFLICT","CLEAR"))</x:f>
      </x:c>
      <x:c r="K53" s="25" t="str">
        <x:f>IF(A53="","",IF(G53&lt;&gt;"VALID","BLOCKED",IF(I53&lt;&gt;"MATCH","BLOCKED",IF(J53="OPEN MATERIAL CONFLICT","UNRESOLVED","READY"))))</x:f>
      </x:c>
    </x:row>
    <x:row r="54">
      <x:c r="A54" s="21"/>
      <x:c r="B54" s="21"/>
      <x:c r="C54" s="21"/>
      <x:c r="D54" s="21"/>
      <x:c r="E54" s="21"/>
      <x:c r="F54" s="21"/>
      <x:c r="G54" s="25" t="str">
        <x:f>IF(A54="","",IF(COUNTIF($A$6:$A$205,A54)&gt;1,"INVALID - DUPLICATE ID",IF(AND(COUNTIF(CANDIDATES!$A$6:$A$205,B54)=1,OR(EXACT(C54,"INCLUDE DIRECT"),EXACT(C54,"INCLUDE CONDITIONAL"),EXACT(C54,"INCLUDE ADJACENT"),EXACT(C54,"INCLUDE SUBSTITUTE"),EXACT(C54,"INCLUDE INTERMEDIARY"),EXACT(C54,"INCLUDE REFERENCE"),EXACT(C54,"EXCLUDE DIRECT")),D54&lt;&gt;"",E54&lt;&gt;"",F54&lt;&gt;""),"VALID","INVALID - CONTROL / CANDIDATE")))</x:f>
      </x:c>
      <x:c r="H54" s="25" t="str">
        <x:f>IF(B54="","",IFERROR(INDEX(CANDIDATES!$S$6:$S$205,MATCH(B54,CANDIDATES!$A$6:$A$205,0)),"INVALID CANDIDATE"))</x:f>
      </x:c>
      <x:c r="I54" s="25" t="str">
        <x:f>IF(A54="","",IF(OR(AND(C54="INCLUDE DIRECT",H54="DIRECT COMPETITOR"),AND(C54="INCLUDE CONDITIONAL",H54="CONDITIONAL DIRECT"),AND(C54="INCLUDE ADJACENT",H54="ADJACENT"),AND(C54="INCLUDE SUBSTITUTE",H54="SUBSTITUTE / ALTERNATIVE"),AND(C54="INCLUDE INTERMEDIARY",H54="INTERMEDIARY / DISCOVERY"),AND(C54="INCLUDE REFERENCE",H54="AUTHORITY / REFERENCE"),AND(C54="EXCLUDE DIRECT",H54="EXCLUDE DIRECT")),"MATCH","MISMATCH"))</x:f>
      </x:c>
      <x:c r="J54" s="25" t="str">
        <x:f>IF(A54="","",IF(AND(OR(C54="INCLUDE DIRECT",C54="INCLUDE CONDITIONAL"),COUNTIFS(CONFLICTS!$B$6:$B$205,B54,CONFLICTS!$H$6:$H$205,"YES",CONFLICTS!$I$6:$I$205,"OPEN",CONFLICTS!$R$6:$R$205,"VALID")&gt;0),"OPEN MATERIAL CONFLICT","CLEAR"))</x:f>
      </x:c>
      <x:c r="K54" s="25" t="str">
        <x:f>IF(A54="","",IF(G54&lt;&gt;"VALID","BLOCKED",IF(I54&lt;&gt;"MATCH","BLOCKED",IF(J54="OPEN MATERIAL CONFLICT","UNRESOLVED","READY"))))</x:f>
      </x:c>
    </x:row>
    <x:row r="55">
      <x:c r="A55" s="21"/>
      <x:c r="B55" s="21"/>
      <x:c r="C55" s="21"/>
      <x:c r="D55" s="21"/>
      <x:c r="E55" s="21"/>
      <x:c r="F55" s="21"/>
      <x:c r="G55" s="25" t="str">
        <x:f>IF(A55="","",IF(COUNTIF($A$6:$A$205,A55)&gt;1,"INVALID - DUPLICATE ID",IF(AND(COUNTIF(CANDIDATES!$A$6:$A$205,B55)=1,OR(EXACT(C55,"INCLUDE DIRECT"),EXACT(C55,"INCLUDE CONDITIONAL"),EXACT(C55,"INCLUDE ADJACENT"),EXACT(C55,"INCLUDE SUBSTITUTE"),EXACT(C55,"INCLUDE INTERMEDIARY"),EXACT(C55,"INCLUDE REFERENCE"),EXACT(C55,"EXCLUDE DIRECT")),D55&lt;&gt;"",E55&lt;&gt;"",F55&lt;&gt;""),"VALID","INVALID - CONTROL / CANDIDATE")))</x:f>
      </x:c>
      <x:c r="H55" s="25" t="str">
        <x:f>IF(B55="","",IFERROR(INDEX(CANDIDATES!$S$6:$S$205,MATCH(B55,CANDIDATES!$A$6:$A$205,0)),"INVALID CANDIDATE"))</x:f>
      </x:c>
      <x:c r="I55" s="25" t="str">
        <x:f>IF(A55="","",IF(OR(AND(C55="INCLUDE DIRECT",H55="DIRECT COMPETITOR"),AND(C55="INCLUDE CONDITIONAL",H55="CONDITIONAL DIRECT"),AND(C55="INCLUDE ADJACENT",H55="ADJACENT"),AND(C55="INCLUDE SUBSTITUTE",H55="SUBSTITUTE / ALTERNATIVE"),AND(C55="INCLUDE INTERMEDIARY",H55="INTERMEDIARY / DISCOVERY"),AND(C55="INCLUDE REFERENCE",H55="AUTHORITY / REFERENCE"),AND(C55="EXCLUDE DIRECT",H55="EXCLUDE DIRECT")),"MATCH","MISMATCH"))</x:f>
      </x:c>
      <x:c r="J55" s="25" t="str">
        <x:f>IF(A55="","",IF(AND(OR(C55="INCLUDE DIRECT",C55="INCLUDE CONDITIONAL"),COUNTIFS(CONFLICTS!$B$6:$B$205,B55,CONFLICTS!$H$6:$H$205,"YES",CONFLICTS!$I$6:$I$205,"OPEN",CONFLICTS!$R$6:$R$205,"VALID")&gt;0),"OPEN MATERIAL CONFLICT","CLEAR"))</x:f>
      </x:c>
      <x:c r="K55" s="25" t="str">
        <x:f>IF(A55="","",IF(G55&lt;&gt;"VALID","BLOCKED",IF(I55&lt;&gt;"MATCH","BLOCKED",IF(J55="OPEN MATERIAL CONFLICT","UNRESOLVED","READY"))))</x:f>
      </x:c>
    </x:row>
    <x:row r="56">
      <x:c r="A56" s="21"/>
      <x:c r="B56" s="21"/>
      <x:c r="C56" s="21"/>
      <x:c r="D56" s="21"/>
      <x:c r="E56" s="21"/>
      <x:c r="F56" s="21"/>
      <x:c r="G56" s="25" t="str">
        <x:f>IF(A56="","",IF(COUNTIF($A$6:$A$205,A56)&gt;1,"INVALID - DUPLICATE ID",IF(AND(COUNTIF(CANDIDATES!$A$6:$A$205,B56)=1,OR(EXACT(C56,"INCLUDE DIRECT"),EXACT(C56,"INCLUDE CONDITIONAL"),EXACT(C56,"INCLUDE ADJACENT"),EXACT(C56,"INCLUDE SUBSTITUTE"),EXACT(C56,"INCLUDE INTERMEDIARY"),EXACT(C56,"INCLUDE REFERENCE"),EXACT(C56,"EXCLUDE DIRECT")),D56&lt;&gt;"",E56&lt;&gt;"",F56&lt;&gt;""),"VALID","INVALID - CONTROL / CANDIDATE")))</x:f>
      </x:c>
      <x:c r="H56" s="25" t="str">
        <x:f>IF(B56="","",IFERROR(INDEX(CANDIDATES!$S$6:$S$205,MATCH(B56,CANDIDATES!$A$6:$A$205,0)),"INVALID CANDIDATE"))</x:f>
      </x:c>
      <x:c r="I56" s="25" t="str">
        <x:f>IF(A56="","",IF(OR(AND(C56="INCLUDE DIRECT",H56="DIRECT COMPETITOR"),AND(C56="INCLUDE CONDITIONAL",H56="CONDITIONAL DIRECT"),AND(C56="INCLUDE ADJACENT",H56="ADJACENT"),AND(C56="INCLUDE SUBSTITUTE",H56="SUBSTITUTE / ALTERNATIVE"),AND(C56="INCLUDE INTERMEDIARY",H56="INTERMEDIARY / DISCOVERY"),AND(C56="INCLUDE REFERENCE",H56="AUTHORITY / REFERENCE"),AND(C56="EXCLUDE DIRECT",H56="EXCLUDE DIRECT")),"MATCH","MISMATCH"))</x:f>
      </x:c>
      <x:c r="J56" s="25" t="str">
        <x:f>IF(A56="","",IF(AND(OR(C56="INCLUDE DIRECT",C56="INCLUDE CONDITIONAL"),COUNTIFS(CONFLICTS!$B$6:$B$205,B56,CONFLICTS!$H$6:$H$205,"YES",CONFLICTS!$I$6:$I$205,"OPEN",CONFLICTS!$R$6:$R$205,"VALID")&gt;0),"OPEN MATERIAL CONFLICT","CLEAR"))</x:f>
      </x:c>
      <x:c r="K56" s="25" t="str">
        <x:f>IF(A56="","",IF(G56&lt;&gt;"VALID","BLOCKED",IF(I56&lt;&gt;"MATCH","BLOCKED",IF(J56="OPEN MATERIAL CONFLICT","UNRESOLVED","READY"))))</x:f>
      </x:c>
    </x:row>
    <x:row r="57">
      <x:c r="A57" s="21"/>
      <x:c r="B57" s="21"/>
      <x:c r="C57" s="21"/>
      <x:c r="D57" s="21"/>
      <x:c r="E57" s="21"/>
      <x:c r="F57" s="21"/>
      <x:c r="G57" s="25" t="str">
        <x:f>IF(A57="","",IF(COUNTIF($A$6:$A$205,A57)&gt;1,"INVALID - DUPLICATE ID",IF(AND(COUNTIF(CANDIDATES!$A$6:$A$205,B57)=1,OR(EXACT(C57,"INCLUDE DIRECT"),EXACT(C57,"INCLUDE CONDITIONAL"),EXACT(C57,"INCLUDE ADJACENT"),EXACT(C57,"INCLUDE SUBSTITUTE"),EXACT(C57,"INCLUDE INTERMEDIARY"),EXACT(C57,"INCLUDE REFERENCE"),EXACT(C57,"EXCLUDE DIRECT")),D57&lt;&gt;"",E57&lt;&gt;"",F57&lt;&gt;""),"VALID","INVALID - CONTROL / CANDIDATE")))</x:f>
      </x:c>
      <x:c r="H57" s="25" t="str">
        <x:f>IF(B57="","",IFERROR(INDEX(CANDIDATES!$S$6:$S$205,MATCH(B57,CANDIDATES!$A$6:$A$205,0)),"INVALID CANDIDATE"))</x:f>
      </x:c>
      <x:c r="I57" s="25" t="str">
        <x:f>IF(A57="","",IF(OR(AND(C57="INCLUDE DIRECT",H57="DIRECT COMPETITOR"),AND(C57="INCLUDE CONDITIONAL",H57="CONDITIONAL DIRECT"),AND(C57="INCLUDE ADJACENT",H57="ADJACENT"),AND(C57="INCLUDE SUBSTITUTE",H57="SUBSTITUTE / ALTERNATIVE"),AND(C57="INCLUDE INTERMEDIARY",H57="INTERMEDIARY / DISCOVERY"),AND(C57="INCLUDE REFERENCE",H57="AUTHORITY / REFERENCE"),AND(C57="EXCLUDE DIRECT",H57="EXCLUDE DIRECT")),"MATCH","MISMATCH"))</x:f>
      </x:c>
      <x:c r="J57" s="25" t="str">
        <x:f>IF(A57="","",IF(AND(OR(C57="INCLUDE DIRECT",C57="INCLUDE CONDITIONAL"),COUNTIFS(CONFLICTS!$B$6:$B$205,B57,CONFLICTS!$H$6:$H$205,"YES",CONFLICTS!$I$6:$I$205,"OPEN",CONFLICTS!$R$6:$R$205,"VALID")&gt;0),"OPEN MATERIAL CONFLICT","CLEAR"))</x:f>
      </x:c>
      <x:c r="K57" s="25" t="str">
        <x:f>IF(A57="","",IF(G57&lt;&gt;"VALID","BLOCKED",IF(I57&lt;&gt;"MATCH","BLOCKED",IF(J57="OPEN MATERIAL CONFLICT","UNRESOLVED","READY"))))</x:f>
      </x:c>
    </x:row>
    <x:row r="58">
      <x:c r="A58" s="21"/>
      <x:c r="B58" s="21"/>
      <x:c r="C58" s="21"/>
      <x:c r="D58" s="21"/>
      <x:c r="E58" s="21"/>
      <x:c r="F58" s="21"/>
      <x:c r="G58" s="25" t="str">
        <x:f>IF(A58="","",IF(COUNTIF($A$6:$A$205,A58)&gt;1,"INVALID - DUPLICATE ID",IF(AND(COUNTIF(CANDIDATES!$A$6:$A$205,B58)=1,OR(EXACT(C58,"INCLUDE DIRECT"),EXACT(C58,"INCLUDE CONDITIONAL"),EXACT(C58,"INCLUDE ADJACENT"),EXACT(C58,"INCLUDE SUBSTITUTE"),EXACT(C58,"INCLUDE INTERMEDIARY"),EXACT(C58,"INCLUDE REFERENCE"),EXACT(C58,"EXCLUDE DIRECT")),D58&lt;&gt;"",E58&lt;&gt;"",F58&lt;&gt;""),"VALID","INVALID - CONTROL / CANDIDATE")))</x:f>
      </x:c>
      <x:c r="H58" s="25" t="str">
        <x:f>IF(B58="","",IFERROR(INDEX(CANDIDATES!$S$6:$S$205,MATCH(B58,CANDIDATES!$A$6:$A$205,0)),"INVALID CANDIDATE"))</x:f>
      </x:c>
      <x:c r="I58" s="25" t="str">
        <x:f>IF(A58="","",IF(OR(AND(C58="INCLUDE DIRECT",H58="DIRECT COMPETITOR"),AND(C58="INCLUDE CONDITIONAL",H58="CONDITIONAL DIRECT"),AND(C58="INCLUDE ADJACENT",H58="ADJACENT"),AND(C58="INCLUDE SUBSTITUTE",H58="SUBSTITUTE / ALTERNATIVE"),AND(C58="INCLUDE INTERMEDIARY",H58="INTERMEDIARY / DISCOVERY"),AND(C58="INCLUDE REFERENCE",H58="AUTHORITY / REFERENCE"),AND(C58="EXCLUDE DIRECT",H58="EXCLUDE DIRECT")),"MATCH","MISMATCH"))</x:f>
      </x:c>
      <x:c r="J58" s="25" t="str">
        <x:f>IF(A58="","",IF(AND(OR(C58="INCLUDE DIRECT",C58="INCLUDE CONDITIONAL"),COUNTIFS(CONFLICTS!$B$6:$B$205,B58,CONFLICTS!$H$6:$H$205,"YES",CONFLICTS!$I$6:$I$205,"OPEN",CONFLICTS!$R$6:$R$205,"VALID")&gt;0),"OPEN MATERIAL CONFLICT","CLEAR"))</x:f>
      </x:c>
      <x:c r="K58" s="25" t="str">
        <x:f>IF(A58="","",IF(G58&lt;&gt;"VALID","BLOCKED",IF(I58&lt;&gt;"MATCH","BLOCKED",IF(J58="OPEN MATERIAL CONFLICT","UNRESOLVED","READY"))))</x:f>
      </x:c>
    </x:row>
    <x:row r="59">
      <x:c r="A59" s="21"/>
      <x:c r="B59" s="21"/>
      <x:c r="C59" s="21"/>
      <x:c r="D59" s="21"/>
      <x:c r="E59" s="21"/>
      <x:c r="F59" s="21"/>
      <x:c r="G59" s="25" t="str">
        <x:f>IF(A59="","",IF(COUNTIF($A$6:$A$205,A59)&gt;1,"INVALID - DUPLICATE ID",IF(AND(COUNTIF(CANDIDATES!$A$6:$A$205,B59)=1,OR(EXACT(C59,"INCLUDE DIRECT"),EXACT(C59,"INCLUDE CONDITIONAL"),EXACT(C59,"INCLUDE ADJACENT"),EXACT(C59,"INCLUDE SUBSTITUTE"),EXACT(C59,"INCLUDE INTERMEDIARY"),EXACT(C59,"INCLUDE REFERENCE"),EXACT(C59,"EXCLUDE DIRECT")),D59&lt;&gt;"",E59&lt;&gt;"",F59&lt;&gt;""),"VALID","INVALID - CONTROL / CANDIDATE")))</x:f>
      </x:c>
      <x:c r="H59" s="25" t="str">
        <x:f>IF(B59="","",IFERROR(INDEX(CANDIDATES!$S$6:$S$205,MATCH(B59,CANDIDATES!$A$6:$A$205,0)),"INVALID CANDIDATE"))</x:f>
      </x:c>
      <x:c r="I59" s="25" t="str">
        <x:f>IF(A59="","",IF(OR(AND(C59="INCLUDE DIRECT",H59="DIRECT COMPETITOR"),AND(C59="INCLUDE CONDITIONAL",H59="CONDITIONAL DIRECT"),AND(C59="INCLUDE ADJACENT",H59="ADJACENT"),AND(C59="INCLUDE SUBSTITUTE",H59="SUBSTITUTE / ALTERNATIVE"),AND(C59="INCLUDE INTERMEDIARY",H59="INTERMEDIARY / DISCOVERY"),AND(C59="INCLUDE REFERENCE",H59="AUTHORITY / REFERENCE"),AND(C59="EXCLUDE DIRECT",H59="EXCLUDE DIRECT")),"MATCH","MISMATCH"))</x:f>
      </x:c>
      <x:c r="J59" s="25" t="str">
        <x:f>IF(A59="","",IF(AND(OR(C59="INCLUDE DIRECT",C59="INCLUDE CONDITIONAL"),COUNTIFS(CONFLICTS!$B$6:$B$205,B59,CONFLICTS!$H$6:$H$205,"YES",CONFLICTS!$I$6:$I$205,"OPEN",CONFLICTS!$R$6:$R$205,"VALID")&gt;0),"OPEN MATERIAL CONFLICT","CLEAR"))</x:f>
      </x:c>
      <x:c r="K59" s="25" t="str">
        <x:f>IF(A59="","",IF(G59&lt;&gt;"VALID","BLOCKED",IF(I59&lt;&gt;"MATCH","BLOCKED",IF(J59="OPEN MATERIAL CONFLICT","UNRESOLVED","READY"))))</x:f>
      </x:c>
    </x:row>
    <x:row r="60">
      <x:c r="A60" s="21"/>
      <x:c r="B60" s="21"/>
      <x:c r="C60" s="21"/>
      <x:c r="D60" s="21"/>
      <x:c r="E60" s="21"/>
      <x:c r="F60" s="21"/>
      <x:c r="G60" s="25" t="str">
        <x:f>IF(A60="","",IF(COUNTIF($A$6:$A$205,A60)&gt;1,"INVALID - DUPLICATE ID",IF(AND(COUNTIF(CANDIDATES!$A$6:$A$205,B60)=1,OR(EXACT(C60,"INCLUDE DIRECT"),EXACT(C60,"INCLUDE CONDITIONAL"),EXACT(C60,"INCLUDE ADJACENT"),EXACT(C60,"INCLUDE SUBSTITUTE"),EXACT(C60,"INCLUDE INTERMEDIARY"),EXACT(C60,"INCLUDE REFERENCE"),EXACT(C60,"EXCLUDE DIRECT")),D60&lt;&gt;"",E60&lt;&gt;"",F60&lt;&gt;""),"VALID","INVALID - CONTROL / CANDIDATE")))</x:f>
      </x:c>
      <x:c r="H60" s="25" t="str">
        <x:f>IF(B60="","",IFERROR(INDEX(CANDIDATES!$S$6:$S$205,MATCH(B60,CANDIDATES!$A$6:$A$205,0)),"INVALID CANDIDATE"))</x:f>
      </x:c>
      <x:c r="I60" s="25" t="str">
        <x:f>IF(A60="","",IF(OR(AND(C60="INCLUDE DIRECT",H60="DIRECT COMPETITOR"),AND(C60="INCLUDE CONDITIONAL",H60="CONDITIONAL DIRECT"),AND(C60="INCLUDE ADJACENT",H60="ADJACENT"),AND(C60="INCLUDE SUBSTITUTE",H60="SUBSTITUTE / ALTERNATIVE"),AND(C60="INCLUDE INTERMEDIARY",H60="INTERMEDIARY / DISCOVERY"),AND(C60="INCLUDE REFERENCE",H60="AUTHORITY / REFERENCE"),AND(C60="EXCLUDE DIRECT",H60="EXCLUDE DIRECT")),"MATCH","MISMATCH"))</x:f>
      </x:c>
      <x:c r="J60" s="25" t="str">
        <x:f>IF(A60="","",IF(AND(OR(C60="INCLUDE DIRECT",C60="INCLUDE CONDITIONAL"),COUNTIFS(CONFLICTS!$B$6:$B$205,B60,CONFLICTS!$H$6:$H$205,"YES",CONFLICTS!$I$6:$I$205,"OPEN",CONFLICTS!$R$6:$R$205,"VALID")&gt;0),"OPEN MATERIAL CONFLICT","CLEAR"))</x:f>
      </x:c>
      <x:c r="K60" s="25" t="str">
        <x:f>IF(A60="","",IF(G60&lt;&gt;"VALID","BLOCKED",IF(I60&lt;&gt;"MATCH","BLOCKED",IF(J60="OPEN MATERIAL CONFLICT","UNRESOLVED","READY"))))</x:f>
      </x:c>
    </x:row>
    <x:row r="61">
      <x:c r="A61" s="21"/>
      <x:c r="B61" s="21"/>
      <x:c r="C61" s="21"/>
      <x:c r="D61" s="21"/>
      <x:c r="E61" s="21"/>
      <x:c r="F61" s="21"/>
      <x:c r="G61" s="25" t="str">
        <x:f>IF(A61="","",IF(COUNTIF($A$6:$A$205,A61)&gt;1,"INVALID - DUPLICATE ID",IF(AND(COUNTIF(CANDIDATES!$A$6:$A$205,B61)=1,OR(EXACT(C61,"INCLUDE DIRECT"),EXACT(C61,"INCLUDE CONDITIONAL"),EXACT(C61,"INCLUDE ADJACENT"),EXACT(C61,"INCLUDE SUBSTITUTE"),EXACT(C61,"INCLUDE INTERMEDIARY"),EXACT(C61,"INCLUDE REFERENCE"),EXACT(C61,"EXCLUDE DIRECT")),D61&lt;&gt;"",E61&lt;&gt;"",F61&lt;&gt;""),"VALID","INVALID - CONTROL / CANDIDATE")))</x:f>
      </x:c>
      <x:c r="H61" s="25" t="str">
        <x:f>IF(B61="","",IFERROR(INDEX(CANDIDATES!$S$6:$S$205,MATCH(B61,CANDIDATES!$A$6:$A$205,0)),"INVALID CANDIDATE"))</x:f>
      </x:c>
      <x:c r="I61" s="25" t="str">
        <x:f>IF(A61="","",IF(OR(AND(C61="INCLUDE DIRECT",H61="DIRECT COMPETITOR"),AND(C61="INCLUDE CONDITIONAL",H61="CONDITIONAL DIRECT"),AND(C61="INCLUDE ADJACENT",H61="ADJACENT"),AND(C61="INCLUDE SUBSTITUTE",H61="SUBSTITUTE / ALTERNATIVE"),AND(C61="INCLUDE INTERMEDIARY",H61="INTERMEDIARY / DISCOVERY"),AND(C61="INCLUDE REFERENCE",H61="AUTHORITY / REFERENCE"),AND(C61="EXCLUDE DIRECT",H61="EXCLUDE DIRECT")),"MATCH","MISMATCH"))</x:f>
      </x:c>
      <x:c r="J61" s="25" t="str">
        <x:f>IF(A61="","",IF(AND(OR(C61="INCLUDE DIRECT",C61="INCLUDE CONDITIONAL"),COUNTIFS(CONFLICTS!$B$6:$B$205,B61,CONFLICTS!$H$6:$H$205,"YES",CONFLICTS!$I$6:$I$205,"OPEN",CONFLICTS!$R$6:$R$205,"VALID")&gt;0),"OPEN MATERIAL CONFLICT","CLEAR"))</x:f>
      </x:c>
      <x:c r="K61" s="25" t="str">
        <x:f>IF(A61="","",IF(G61&lt;&gt;"VALID","BLOCKED",IF(I61&lt;&gt;"MATCH","BLOCKED",IF(J61="OPEN MATERIAL CONFLICT","UNRESOLVED","READY"))))</x:f>
      </x:c>
    </x:row>
    <x:row r="62">
      <x:c r="A62" s="21"/>
      <x:c r="B62" s="21"/>
      <x:c r="C62" s="21"/>
      <x:c r="D62" s="21"/>
      <x:c r="E62" s="21"/>
      <x:c r="F62" s="21"/>
      <x:c r="G62" s="25" t="str">
        <x:f>IF(A62="","",IF(COUNTIF($A$6:$A$205,A62)&gt;1,"INVALID - DUPLICATE ID",IF(AND(COUNTIF(CANDIDATES!$A$6:$A$205,B62)=1,OR(EXACT(C62,"INCLUDE DIRECT"),EXACT(C62,"INCLUDE CONDITIONAL"),EXACT(C62,"INCLUDE ADJACENT"),EXACT(C62,"INCLUDE SUBSTITUTE"),EXACT(C62,"INCLUDE INTERMEDIARY"),EXACT(C62,"INCLUDE REFERENCE"),EXACT(C62,"EXCLUDE DIRECT")),D62&lt;&gt;"",E62&lt;&gt;"",F62&lt;&gt;""),"VALID","INVALID - CONTROL / CANDIDATE")))</x:f>
      </x:c>
      <x:c r="H62" s="25" t="str">
        <x:f>IF(B62="","",IFERROR(INDEX(CANDIDATES!$S$6:$S$205,MATCH(B62,CANDIDATES!$A$6:$A$205,0)),"INVALID CANDIDATE"))</x:f>
      </x:c>
      <x:c r="I62" s="25" t="str">
        <x:f>IF(A62="","",IF(OR(AND(C62="INCLUDE DIRECT",H62="DIRECT COMPETITOR"),AND(C62="INCLUDE CONDITIONAL",H62="CONDITIONAL DIRECT"),AND(C62="INCLUDE ADJACENT",H62="ADJACENT"),AND(C62="INCLUDE SUBSTITUTE",H62="SUBSTITUTE / ALTERNATIVE"),AND(C62="INCLUDE INTERMEDIARY",H62="INTERMEDIARY / DISCOVERY"),AND(C62="INCLUDE REFERENCE",H62="AUTHORITY / REFERENCE"),AND(C62="EXCLUDE DIRECT",H62="EXCLUDE DIRECT")),"MATCH","MISMATCH"))</x:f>
      </x:c>
      <x:c r="J62" s="25" t="str">
        <x:f>IF(A62="","",IF(AND(OR(C62="INCLUDE DIRECT",C62="INCLUDE CONDITIONAL"),COUNTIFS(CONFLICTS!$B$6:$B$205,B62,CONFLICTS!$H$6:$H$205,"YES",CONFLICTS!$I$6:$I$205,"OPEN",CONFLICTS!$R$6:$R$205,"VALID")&gt;0),"OPEN MATERIAL CONFLICT","CLEAR"))</x:f>
      </x:c>
      <x:c r="K62" s="25" t="str">
        <x:f>IF(A62="","",IF(G62&lt;&gt;"VALID","BLOCKED",IF(I62&lt;&gt;"MATCH","BLOCKED",IF(J62="OPEN MATERIAL CONFLICT","UNRESOLVED","READY"))))</x:f>
      </x:c>
    </x:row>
    <x:row r="63">
      <x:c r="A63" s="21"/>
      <x:c r="B63" s="21"/>
      <x:c r="C63" s="21"/>
      <x:c r="D63" s="21"/>
      <x:c r="E63" s="21"/>
      <x:c r="F63" s="21"/>
      <x:c r="G63" s="25" t="str">
        <x:f>IF(A63="","",IF(COUNTIF($A$6:$A$205,A63)&gt;1,"INVALID - DUPLICATE ID",IF(AND(COUNTIF(CANDIDATES!$A$6:$A$205,B63)=1,OR(EXACT(C63,"INCLUDE DIRECT"),EXACT(C63,"INCLUDE CONDITIONAL"),EXACT(C63,"INCLUDE ADJACENT"),EXACT(C63,"INCLUDE SUBSTITUTE"),EXACT(C63,"INCLUDE INTERMEDIARY"),EXACT(C63,"INCLUDE REFERENCE"),EXACT(C63,"EXCLUDE DIRECT")),D63&lt;&gt;"",E63&lt;&gt;"",F63&lt;&gt;""),"VALID","INVALID - CONTROL / CANDIDATE")))</x:f>
      </x:c>
      <x:c r="H63" s="25" t="str">
        <x:f>IF(B63="","",IFERROR(INDEX(CANDIDATES!$S$6:$S$205,MATCH(B63,CANDIDATES!$A$6:$A$205,0)),"INVALID CANDIDATE"))</x:f>
      </x:c>
      <x:c r="I63" s="25" t="str">
        <x:f>IF(A63="","",IF(OR(AND(C63="INCLUDE DIRECT",H63="DIRECT COMPETITOR"),AND(C63="INCLUDE CONDITIONAL",H63="CONDITIONAL DIRECT"),AND(C63="INCLUDE ADJACENT",H63="ADJACENT"),AND(C63="INCLUDE SUBSTITUTE",H63="SUBSTITUTE / ALTERNATIVE"),AND(C63="INCLUDE INTERMEDIARY",H63="INTERMEDIARY / DISCOVERY"),AND(C63="INCLUDE REFERENCE",H63="AUTHORITY / REFERENCE"),AND(C63="EXCLUDE DIRECT",H63="EXCLUDE DIRECT")),"MATCH","MISMATCH"))</x:f>
      </x:c>
      <x:c r="J63" s="25" t="str">
        <x:f>IF(A63="","",IF(AND(OR(C63="INCLUDE DIRECT",C63="INCLUDE CONDITIONAL"),COUNTIFS(CONFLICTS!$B$6:$B$205,B63,CONFLICTS!$H$6:$H$205,"YES",CONFLICTS!$I$6:$I$205,"OPEN",CONFLICTS!$R$6:$R$205,"VALID")&gt;0),"OPEN MATERIAL CONFLICT","CLEAR"))</x:f>
      </x:c>
      <x:c r="K63" s="25" t="str">
        <x:f>IF(A63="","",IF(G63&lt;&gt;"VALID","BLOCKED",IF(I63&lt;&gt;"MATCH","BLOCKED",IF(J63="OPEN MATERIAL CONFLICT","UNRESOLVED","READY"))))</x:f>
      </x:c>
    </x:row>
    <x:row r="64">
      <x:c r="A64" s="21"/>
      <x:c r="B64" s="21"/>
      <x:c r="C64" s="21"/>
      <x:c r="D64" s="21"/>
      <x:c r="E64" s="21"/>
      <x:c r="F64" s="21"/>
      <x:c r="G64" s="25" t="str">
        <x:f>IF(A64="","",IF(COUNTIF($A$6:$A$205,A64)&gt;1,"INVALID - DUPLICATE ID",IF(AND(COUNTIF(CANDIDATES!$A$6:$A$205,B64)=1,OR(EXACT(C64,"INCLUDE DIRECT"),EXACT(C64,"INCLUDE CONDITIONAL"),EXACT(C64,"INCLUDE ADJACENT"),EXACT(C64,"INCLUDE SUBSTITUTE"),EXACT(C64,"INCLUDE INTERMEDIARY"),EXACT(C64,"INCLUDE REFERENCE"),EXACT(C64,"EXCLUDE DIRECT")),D64&lt;&gt;"",E64&lt;&gt;"",F64&lt;&gt;""),"VALID","INVALID - CONTROL / CANDIDATE")))</x:f>
      </x:c>
      <x:c r="H64" s="25" t="str">
        <x:f>IF(B64="","",IFERROR(INDEX(CANDIDATES!$S$6:$S$205,MATCH(B64,CANDIDATES!$A$6:$A$205,0)),"INVALID CANDIDATE"))</x:f>
      </x:c>
      <x:c r="I64" s="25" t="str">
        <x:f>IF(A64="","",IF(OR(AND(C64="INCLUDE DIRECT",H64="DIRECT COMPETITOR"),AND(C64="INCLUDE CONDITIONAL",H64="CONDITIONAL DIRECT"),AND(C64="INCLUDE ADJACENT",H64="ADJACENT"),AND(C64="INCLUDE SUBSTITUTE",H64="SUBSTITUTE / ALTERNATIVE"),AND(C64="INCLUDE INTERMEDIARY",H64="INTERMEDIARY / DISCOVERY"),AND(C64="INCLUDE REFERENCE",H64="AUTHORITY / REFERENCE"),AND(C64="EXCLUDE DIRECT",H64="EXCLUDE DIRECT")),"MATCH","MISMATCH"))</x:f>
      </x:c>
      <x:c r="J64" s="25" t="str">
        <x:f>IF(A64="","",IF(AND(OR(C64="INCLUDE DIRECT",C64="INCLUDE CONDITIONAL"),COUNTIFS(CONFLICTS!$B$6:$B$205,B64,CONFLICTS!$H$6:$H$205,"YES",CONFLICTS!$I$6:$I$205,"OPEN",CONFLICTS!$R$6:$R$205,"VALID")&gt;0),"OPEN MATERIAL CONFLICT","CLEAR"))</x:f>
      </x:c>
      <x:c r="K64" s="25" t="str">
        <x:f>IF(A64="","",IF(G64&lt;&gt;"VALID","BLOCKED",IF(I64&lt;&gt;"MATCH","BLOCKED",IF(J64="OPEN MATERIAL CONFLICT","UNRESOLVED","READY"))))</x:f>
      </x:c>
    </x:row>
    <x:row r="65">
      <x:c r="A65" s="21"/>
      <x:c r="B65" s="21"/>
      <x:c r="C65" s="21"/>
      <x:c r="D65" s="21"/>
      <x:c r="E65" s="21"/>
      <x:c r="F65" s="21"/>
      <x:c r="G65" s="25" t="str">
        <x:f>IF(A65="","",IF(COUNTIF($A$6:$A$205,A65)&gt;1,"INVALID - DUPLICATE ID",IF(AND(COUNTIF(CANDIDATES!$A$6:$A$205,B65)=1,OR(EXACT(C65,"INCLUDE DIRECT"),EXACT(C65,"INCLUDE CONDITIONAL"),EXACT(C65,"INCLUDE ADJACENT"),EXACT(C65,"INCLUDE SUBSTITUTE"),EXACT(C65,"INCLUDE INTERMEDIARY"),EXACT(C65,"INCLUDE REFERENCE"),EXACT(C65,"EXCLUDE DIRECT")),D65&lt;&gt;"",E65&lt;&gt;"",F65&lt;&gt;""),"VALID","INVALID - CONTROL / CANDIDATE")))</x:f>
      </x:c>
      <x:c r="H65" s="25" t="str">
        <x:f>IF(B65="","",IFERROR(INDEX(CANDIDATES!$S$6:$S$205,MATCH(B65,CANDIDATES!$A$6:$A$205,0)),"INVALID CANDIDATE"))</x:f>
      </x:c>
      <x:c r="I65" s="25" t="str">
        <x:f>IF(A65="","",IF(OR(AND(C65="INCLUDE DIRECT",H65="DIRECT COMPETITOR"),AND(C65="INCLUDE CONDITIONAL",H65="CONDITIONAL DIRECT"),AND(C65="INCLUDE ADJACENT",H65="ADJACENT"),AND(C65="INCLUDE SUBSTITUTE",H65="SUBSTITUTE / ALTERNATIVE"),AND(C65="INCLUDE INTERMEDIARY",H65="INTERMEDIARY / DISCOVERY"),AND(C65="INCLUDE REFERENCE",H65="AUTHORITY / REFERENCE"),AND(C65="EXCLUDE DIRECT",H65="EXCLUDE DIRECT")),"MATCH","MISMATCH"))</x:f>
      </x:c>
      <x:c r="J65" s="25" t="str">
        <x:f>IF(A65="","",IF(AND(OR(C65="INCLUDE DIRECT",C65="INCLUDE CONDITIONAL"),COUNTIFS(CONFLICTS!$B$6:$B$205,B65,CONFLICTS!$H$6:$H$205,"YES",CONFLICTS!$I$6:$I$205,"OPEN",CONFLICTS!$R$6:$R$205,"VALID")&gt;0),"OPEN MATERIAL CONFLICT","CLEAR"))</x:f>
      </x:c>
      <x:c r="K65" s="25" t="str">
        <x:f>IF(A65="","",IF(G65&lt;&gt;"VALID","BLOCKED",IF(I65&lt;&gt;"MATCH","BLOCKED",IF(J65="OPEN MATERIAL CONFLICT","UNRESOLVED","READY"))))</x:f>
      </x:c>
    </x:row>
    <x:row r="66">
      <x:c r="A66" s="21"/>
      <x:c r="B66" s="21"/>
      <x:c r="C66" s="21"/>
      <x:c r="D66" s="21"/>
      <x:c r="E66" s="21"/>
      <x:c r="F66" s="21"/>
      <x:c r="G66" s="25" t="str">
        <x:f>IF(A66="","",IF(COUNTIF($A$6:$A$205,A66)&gt;1,"INVALID - DUPLICATE ID",IF(AND(COUNTIF(CANDIDATES!$A$6:$A$205,B66)=1,OR(EXACT(C66,"INCLUDE DIRECT"),EXACT(C66,"INCLUDE CONDITIONAL"),EXACT(C66,"INCLUDE ADJACENT"),EXACT(C66,"INCLUDE SUBSTITUTE"),EXACT(C66,"INCLUDE INTERMEDIARY"),EXACT(C66,"INCLUDE REFERENCE"),EXACT(C66,"EXCLUDE DIRECT")),D66&lt;&gt;"",E66&lt;&gt;"",F66&lt;&gt;""),"VALID","INVALID - CONTROL / CANDIDATE")))</x:f>
      </x:c>
      <x:c r="H66" s="25" t="str">
        <x:f>IF(B66="","",IFERROR(INDEX(CANDIDATES!$S$6:$S$205,MATCH(B66,CANDIDATES!$A$6:$A$205,0)),"INVALID CANDIDATE"))</x:f>
      </x:c>
      <x:c r="I66" s="25" t="str">
        <x:f>IF(A66="","",IF(OR(AND(C66="INCLUDE DIRECT",H66="DIRECT COMPETITOR"),AND(C66="INCLUDE CONDITIONAL",H66="CONDITIONAL DIRECT"),AND(C66="INCLUDE ADJACENT",H66="ADJACENT"),AND(C66="INCLUDE SUBSTITUTE",H66="SUBSTITUTE / ALTERNATIVE"),AND(C66="INCLUDE INTERMEDIARY",H66="INTERMEDIARY / DISCOVERY"),AND(C66="INCLUDE REFERENCE",H66="AUTHORITY / REFERENCE"),AND(C66="EXCLUDE DIRECT",H66="EXCLUDE DIRECT")),"MATCH","MISMATCH"))</x:f>
      </x:c>
      <x:c r="J66" s="25" t="str">
        <x:f>IF(A66="","",IF(AND(OR(C66="INCLUDE DIRECT",C66="INCLUDE CONDITIONAL"),COUNTIFS(CONFLICTS!$B$6:$B$205,B66,CONFLICTS!$H$6:$H$205,"YES",CONFLICTS!$I$6:$I$205,"OPEN",CONFLICTS!$R$6:$R$205,"VALID")&gt;0),"OPEN MATERIAL CONFLICT","CLEAR"))</x:f>
      </x:c>
      <x:c r="K66" s="25" t="str">
        <x:f>IF(A66="","",IF(G66&lt;&gt;"VALID","BLOCKED",IF(I66&lt;&gt;"MATCH","BLOCKED",IF(J66="OPEN MATERIAL CONFLICT","UNRESOLVED","READY"))))</x:f>
      </x:c>
    </x:row>
    <x:row r="67">
      <x:c r="A67" s="21"/>
      <x:c r="B67" s="21"/>
      <x:c r="C67" s="21"/>
      <x:c r="D67" s="21"/>
      <x:c r="E67" s="21"/>
      <x:c r="F67" s="21"/>
      <x:c r="G67" s="25" t="str">
        <x:f>IF(A67="","",IF(COUNTIF($A$6:$A$205,A67)&gt;1,"INVALID - DUPLICATE ID",IF(AND(COUNTIF(CANDIDATES!$A$6:$A$205,B67)=1,OR(EXACT(C67,"INCLUDE DIRECT"),EXACT(C67,"INCLUDE CONDITIONAL"),EXACT(C67,"INCLUDE ADJACENT"),EXACT(C67,"INCLUDE SUBSTITUTE"),EXACT(C67,"INCLUDE INTERMEDIARY"),EXACT(C67,"INCLUDE REFERENCE"),EXACT(C67,"EXCLUDE DIRECT")),D67&lt;&gt;"",E67&lt;&gt;"",F67&lt;&gt;""),"VALID","INVALID - CONTROL / CANDIDATE")))</x:f>
      </x:c>
      <x:c r="H67" s="25" t="str">
        <x:f>IF(B67="","",IFERROR(INDEX(CANDIDATES!$S$6:$S$205,MATCH(B67,CANDIDATES!$A$6:$A$205,0)),"INVALID CANDIDATE"))</x:f>
      </x:c>
      <x:c r="I67" s="25" t="str">
        <x:f>IF(A67="","",IF(OR(AND(C67="INCLUDE DIRECT",H67="DIRECT COMPETITOR"),AND(C67="INCLUDE CONDITIONAL",H67="CONDITIONAL DIRECT"),AND(C67="INCLUDE ADJACENT",H67="ADJACENT"),AND(C67="INCLUDE SUBSTITUTE",H67="SUBSTITUTE / ALTERNATIVE"),AND(C67="INCLUDE INTERMEDIARY",H67="INTERMEDIARY / DISCOVERY"),AND(C67="INCLUDE REFERENCE",H67="AUTHORITY / REFERENCE"),AND(C67="EXCLUDE DIRECT",H67="EXCLUDE DIRECT")),"MATCH","MISMATCH"))</x:f>
      </x:c>
      <x:c r="J67" s="25" t="str">
        <x:f>IF(A67="","",IF(AND(OR(C67="INCLUDE DIRECT",C67="INCLUDE CONDITIONAL"),COUNTIFS(CONFLICTS!$B$6:$B$205,B67,CONFLICTS!$H$6:$H$205,"YES",CONFLICTS!$I$6:$I$205,"OPEN",CONFLICTS!$R$6:$R$205,"VALID")&gt;0),"OPEN MATERIAL CONFLICT","CLEAR"))</x:f>
      </x:c>
      <x:c r="K67" s="25" t="str">
        <x:f>IF(A67="","",IF(G67&lt;&gt;"VALID","BLOCKED",IF(I67&lt;&gt;"MATCH","BLOCKED",IF(J67="OPEN MATERIAL CONFLICT","UNRESOLVED","READY"))))</x:f>
      </x:c>
    </x:row>
    <x:row r="68">
      <x:c r="A68" s="21"/>
      <x:c r="B68" s="21"/>
      <x:c r="C68" s="21"/>
      <x:c r="D68" s="21"/>
      <x:c r="E68" s="21"/>
      <x:c r="F68" s="21"/>
      <x:c r="G68" s="25" t="str">
        <x:f>IF(A68="","",IF(COUNTIF($A$6:$A$205,A68)&gt;1,"INVALID - DUPLICATE ID",IF(AND(COUNTIF(CANDIDATES!$A$6:$A$205,B68)=1,OR(EXACT(C68,"INCLUDE DIRECT"),EXACT(C68,"INCLUDE CONDITIONAL"),EXACT(C68,"INCLUDE ADJACENT"),EXACT(C68,"INCLUDE SUBSTITUTE"),EXACT(C68,"INCLUDE INTERMEDIARY"),EXACT(C68,"INCLUDE REFERENCE"),EXACT(C68,"EXCLUDE DIRECT")),D68&lt;&gt;"",E68&lt;&gt;"",F68&lt;&gt;""),"VALID","INVALID - CONTROL / CANDIDATE")))</x:f>
      </x:c>
      <x:c r="H68" s="25" t="str">
        <x:f>IF(B68="","",IFERROR(INDEX(CANDIDATES!$S$6:$S$205,MATCH(B68,CANDIDATES!$A$6:$A$205,0)),"INVALID CANDIDATE"))</x:f>
      </x:c>
      <x:c r="I68" s="25" t="str">
        <x:f>IF(A68="","",IF(OR(AND(C68="INCLUDE DIRECT",H68="DIRECT COMPETITOR"),AND(C68="INCLUDE CONDITIONAL",H68="CONDITIONAL DIRECT"),AND(C68="INCLUDE ADJACENT",H68="ADJACENT"),AND(C68="INCLUDE SUBSTITUTE",H68="SUBSTITUTE / ALTERNATIVE"),AND(C68="INCLUDE INTERMEDIARY",H68="INTERMEDIARY / DISCOVERY"),AND(C68="INCLUDE REFERENCE",H68="AUTHORITY / REFERENCE"),AND(C68="EXCLUDE DIRECT",H68="EXCLUDE DIRECT")),"MATCH","MISMATCH"))</x:f>
      </x:c>
      <x:c r="J68" s="25" t="str">
        <x:f>IF(A68="","",IF(AND(OR(C68="INCLUDE DIRECT",C68="INCLUDE CONDITIONAL"),COUNTIFS(CONFLICTS!$B$6:$B$205,B68,CONFLICTS!$H$6:$H$205,"YES",CONFLICTS!$I$6:$I$205,"OPEN",CONFLICTS!$R$6:$R$205,"VALID")&gt;0),"OPEN MATERIAL CONFLICT","CLEAR"))</x:f>
      </x:c>
      <x:c r="K68" s="25" t="str">
        <x:f>IF(A68="","",IF(G68&lt;&gt;"VALID","BLOCKED",IF(I68&lt;&gt;"MATCH","BLOCKED",IF(J68="OPEN MATERIAL CONFLICT","UNRESOLVED","READY"))))</x:f>
      </x:c>
    </x:row>
    <x:row r="69">
      <x:c r="A69" s="21"/>
      <x:c r="B69" s="21"/>
      <x:c r="C69" s="21"/>
      <x:c r="D69" s="21"/>
      <x:c r="E69" s="21"/>
      <x:c r="F69" s="21"/>
      <x:c r="G69" s="25" t="str">
        <x:f>IF(A69="","",IF(COUNTIF($A$6:$A$205,A69)&gt;1,"INVALID - DUPLICATE ID",IF(AND(COUNTIF(CANDIDATES!$A$6:$A$205,B69)=1,OR(EXACT(C69,"INCLUDE DIRECT"),EXACT(C69,"INCLUDE CONDITIONAL"),EXACT(C69,"INCLUDE ADJACENT"),EXACT(C69,"INCLUDE SUBSTITUTE"),EXACT(C69,"INCLUDE INTERMEDIARY"),EXACT(C69,"INCLUDE REFERENCE"),EXACT(C69,"EXCLUDE DIRECT")),D69&lt;&gt;"",E69&lt;&gt;"",F69&lt;&gt;""),"VALID","INVALID - CONTROL / CANDIDATE")))</x:f>
      </x:c>
      <x:c r="H69" s="25" t="str">
        <x:f>IF(B69="","",IFERROR(INDEX(CANDIDATES!$S$6:$S$205,MATCH(B69,CANDIDATES!$A$6:$A$205,0)),"INVALID CANDIDATE"))</x:f>
      </x:c>
      <x:c r="I69" s="25" t="str">
        <x:f>IF(A69="","",IF(OR(AND(C69="INCLUDE DIRECT",H69="DIRECT COMPETITOR"),AND(C69="INCLUDE CONDITIONAL",H69="CONDITIONAL DIRECT"),AND(C69="INCLUDE ADJACENT",H69="ADJACENT"),AND(C69="INCLUDE SUBSTITUTE",H69="SUBSTITUTE / ALTERNATIVE"),AND(C69="INCLUDE INTERMEDIARY",H69="INTERMEDIARY / DISCOVERY"),AND(C69="INCLUDE REFERENCE",H69="AUTHORITY / REFERENCE"),AND(C69="EXCLUDE DIRECT",H69="EXCLUDE DIRECT")),"MATCH","MISMATCH"))</x:f>
      </x:c>
      <x:c r="J69" s="25" t="str">
        <x:f>IF(A69="","",IF(AND(OR(C69="INCLUDE DIRECT",C69="INCLUDE CONDITIONAL"),COUNTIFS(CONFLICTS!$B$6:$B$205,B69,CONFLICTS!$H$6:$H$205,"YES",CONFLICTS!$I$6:$I$205,"OPEN",CONFLICTS!$R$6:$R$205,"VALID")&gt;0),"OPEN MATERIAL CONFLICT","CLEAR"))</x:f>
      </x:c>
      <x:c r="K69" s="25" t="str">
        <x:f>IF(A69="","",IF(G69&lt;&gt;"VALID","BLOCKED",IF(I69&lt;&gt;"MATCH","BLOCKED",IF(J69="OPEN MATERIAL CONFLICT","UNRESOLVED","READY"))))</x:f>
      </x:c>
    </x:row>
    <x:row r="70">
      <x:c r="A70" s="21"/>
      <x:c r="B70" s="21"/>
      <x:c r="C70" s="21"/>
      <x:c r="D70" s="21"/>
      <x:c r="E70" s="21"/>
      <x:c r="F70" s="21"/>
      <x:c r="G70" s="25" t="str">
        <x:f>IF(A70="","",IF(COUNTIF($A$6:$A$205,A70)&gt;1,"INVALID - DUPLICATE ID",IF(AND(COUNTIF(CANDIDATES!$A$6:$A$205,B70)=1,OR(EXACT(C70,"INCLUDE DIRECT"),EXACT(C70,"INCLUDE CONDITIONAL"),EXACT(C70,"INCLUDE ADJACENT"),EXACT(C70,"INCLUDE SUBSTITUTE"),EXACT(C70,"INCLUDE INTERMEDIARY"),EXACT(C70,"INCLUDE REFERENCE"),EXACT(C70,"EXCLUDE DIRECT")),D70&lt;&gt;"",E70&lt;&gt;"",F70&lt;&gt;""),"VALID","INVALID - CONTROL / CANDIDATE")))</x:f>
      </x:c>
      <x:c r="H70" s="25" t="str">
        <x:f>IF(B70="","",IFERROR(INDEX(CANDIDATES!$S$6:$S$205,MATCH(B70,CANDIDATES!$A$6:$A$205,0)),"INVALID CANDIDATE"))</x:f>
      </x:c>
      <x:c r="I70" s="25" t="str">
        <x:f>IF(A70="","",IF(OR(AND(C70="INCLUDE DIRECT",H70="DIRECT COMPETITOR"),AND(C70="INCLUDE CONDITIONAL",H70="CONDITIONAL DIRECT"),AND(C70="INCLUDE ADJACENT",H70="ADJACENT"),AND(C70="INCLUDE SUBSTITUTE",H70="SUBSTITUTE / ALTERNATIVE"),AND(C70="INCLUDE INTERMEDIARY",H70="INTERMEDIARY / DISCOVERY"),AND(C70="INCLUDE REFERENCE",H70="AUTHORITY / REFERENCE"),AND(C70="EXCLUDE DIRECT",H70="EXCLUDE DIRECT")),"MATCH","MISMATCH"))</x:f>
      </x:c>
      <x:c r="J70" s="25" t="str">
        <x:f>IF(A70="","",IF(AND(OR(C70="INCLUDE DIRECT",C70="INCLUDE CONDITIONAL"),COUNTIFS(CONFLICTS!$B$6:$B$205,B70,CONFLICTS!$H$6:$H$205,"YES",CONFLICTS!$I$6:$I$205,"OPEN",CONFLICTS!$R$6:$R$205,"VALID")&gt;0),"OPEN MATERIAL CONFLICT","CLEAR"))</x:f>
      </x:c>
      <x:c r="K70" s="25" t="str">
        <x:f>IF(A70="","",IF(G70&lt;&gt;"VALID","BLOCKED",IF(I70&lt;&gt;"MATCH","BLOCKED",IF(J70="OPEN MATERIAL CONFLICT","UNRESOLVED","READY"))))</x:f>
      </x:c>
    </x:row>
    <x:row r="71">
      <x:c r="A71" s="21"/>
      <x:c r="B71" s="21"/>
      <x:c r="C71" s="21"/>
      <x:c r="D71" s="21"/>
      <x:c r="E71" s="21"/>
      <x:c r="F71" s="21"/>
      <x:c r="G71" s="25" t="str">
        <x:f>IF(A71="","",IF(COUNTIF($A$6:$A$205,A71)&gt;1,"INVALID - DUPLICATE ID",IF(AND(COUNTIF(CANDIDATES!$A$6:$A$205,B71)=1,OR(EXACT(C71,"INCLUDE DIRECT"),EXACT(C71,"INCLUDE CONDITIONAL"),EXACT(C71,"INCLUDE ADJACENT"),EXACT(C71,"INCLUDE SUBSTITUTE"),EXACT(C71,"INCLUDE INTERMEDIARY"),EXACT(C71,"INCLUDE REFERENCE"),EXACT(C71,"EXCLUDE DIRECT")),D71&lt;&gt;"",E71&lt;&gt;"",F71&lt;&gt;""),"VALID","INVALID - CONTROL / CANDIDATE")))</x:f>
      </x:c>
      <x:c r="H71" s="25" t="str">
        <x:f>IF(B71="","",IFERROR(INDEX(CANDIDATES!$S$6:$S$205,MATCH(B71,CANDIDATES!$A$6:$A$205,0)),"INVALID CANDIDATE"))</x:f>
      </x:c>
      <x:c r="I71" s="25" t="str">
        <x:f>IF(A71="","",IF(OR(AND(C71="INCLUDE DIRECT",H71="DIRECT COMPETITOR"),AND(C71="INCLUDE CONDITIONAL",H71="CONDITIONAL DIRECT"),AND(C71="INCLUDE ADJACENT",H71="ADJACENT"),AND(C71="INCLUDE SUBSTITUTE",H71="SUBSTITUTE / ALTERNATIVE"),AND(C71="INCLUDE INTERMEDIARY",H71="INTERMEDIARY / DISCOVERY"),AND(C71="INCLUDE REFERENCE",H71="AUTHORITY / REFERENCE"),AND(C71="EXCLUDE DIRECT",H71="EXCLUDE DIRECT")),"MATCH","MISMATCH"))</x:f>
      </x:c>
      <x:c r="J71" s="25" t="str">
        <x:f>IF(A71="","",IF(AND(OR(C71="INCLUDE DIRECT",C71="INCLUDE CONDITIONAL"),COUNTIFS(CONFLICTS!$B$6:$B$205,B71,CONFLICTS!$H$6:$H$205,"YES",CONFLICTS!$I$6:$I$205,"OPEN",CONFLICTS!$R$6:$R$205,"VALID")&gt;0),"OPEN MATERIAL CONFLICT","CLEAR"))</x:f>
      </x:c>
      <x:c r="K71" s="25" t="str">
        <x:f>IF(A71="","",IF(G71&lt;&gt;"VALID","BLOCKED",IF(I71&lt;&gt;"MATCH","BLOCKED",IF(J71="OPEN MATERIAL CONFLICT","UNRESOLVED","READY"))))</x:f>
      </x:c>
    </x:row>
    <x:row r="72">
      <x:c r="A72" s="21"/>
      <x:c r="B72" s="21"/>
      <x:c r="C72" s="21"/>
      <x:c r="D72" s="21"/>
      <x:c r="E72" s="21"/>
      <x:c r="F72" s="21"/>
      <x:c r="G72" s="25" t="str">
        <x:f>IF(A72="","",IF(COUNTIF($A$6:$A$205,A72)&gt;1,"INVALID - DUPLICATE ID",IF(AND(COUNTIF(CANDIDATES!$A$6:$A$205,B72)=1,OR(EXACT(C72,"INCLUDE DIRECT"),EXACT(C72,"INCLUDE CONDITIONAL"),EXACT(C72,"INCLUDE ADJACENT"),EXACT(C72,"INCLUDE SUBSTITUTE"),EXACT(C72,"INCLUDE INTERMEDIARY"),EXACT(C72,"INCLUDE REFERENCE"),EXACT(C72,"EXCLUDE DIRECT")),D72&lt;&gt;"",E72&lt;&gt;"",F72&lt;&gt;""),"VALID","INVALID - CONTROL / CANDIDATE")))</x:f>
      </x:c>
      <x:c r="H72" s="25" t="str">
        <x:f>IF(B72="","",IFERROR(INDEX(CANDIDATES!$S$6:$S$205,MATCH(B72,CANDIDATES!$A$6:$A$205,0)),"INVALID CANDIDATE"))</x:f>
      </x:c>
      <x:c r="I72" s="25" t="str">
        <x:f>IF(A72="","",IF(OR(AND(C72="INCLUDE DIRECT",H72="DIRECT COMPETITOR"),AND(C72="INCLUDE CONDITIONAL",H72="CONDITIONAL DIRECT"),AND(C72="INCLUDE ADJACENT",H72="ADJACENT"),AND(C72="INCLUDE SUBSTITUTE",H72="SUBSTITUTE / ALTERNATIVE"),AND(C72="INCLUDE INTERMEDIARY",H72="INTERMEDIARY / DISCOVERY"),AND(C72="INCLUDE REFERENCE",H72="AUTHORITY / REFERENCE"),AND(C72="EXCLUDE DIRECT",H72="EXCLUDE DIRECT")),"MATCH","MISMATCH"))</x:f>
      </x:c>
      <x:c r="J72" s="25" t="str">
        <x:f>IF(A72="","",IF(AND(OR(C72="INCLUDE DIRECT",C72="INCLUDE CONDITIONAL"),COUNTIFS(CONFLICTS!$B$6:$B$205,B72,CONFLICTS!$H$6:$H$205,"YES",CONFLICTS!$I$6:$I$205,"OPEN",CONFLICTS!$R$6:$R$205,"VALID")&gt;0),"OPEN MATERIAL CONFLICT","CLEAR"))</x:f>
      </x:c>
      <x:c r="K72" s="25" t="str">
        <x:f>IF(A72="","",IF(G72&lt;&gt;"VALID","BLOCKED",IF(I72&lt;&gt;"MATCH","BLOCKED",IF(J72="OPEN MATERIAL CONFLICT","UNRESOLVED","READY"))))</x:f>
      </x:c>
    </x:row>
    <x:row r="73">
      <x:c r="A73" s="21"/>
      <x:c r="B73" s="21"/>
      <x:c r="C73" s="21"/>
      <x:c r="D73" s="21"/>
      <x:c r="E73" s="21"/>
      <x:c r="F73" s="21"/>
      <x:c r="G73" s="25" t="str">
        <x:f>IF(A73="","",IF(COUNTIF($A$6:$A$205,A73)&gt;1,"INVALID - DUPLICATE ID",IF(AND(COUNTIF(CANDIDATES!$A$6:$A$205,B73)=1,OR(EXACT(C73,"INCLUDE DIRECT"),EXACT(C73,"INCLUDE CONDITIONAL"),EXACT(C73,"INCLUDE ADJACENT"),EXACT(C73,"INCLUDE SUBSTITUTE"),EXACT(C73,"INCLUDE INTERMEDIARY"),EXACT(C73,"INCLUDE REFERENCE"),EXACT(C73,"EXCLUDE DIRECT")),D73&lt;&gt;"",E73&lt;&gt;"",F73&lt;&gt;""),"VALID","INVALID - CONTROL / CANDIDATE")))</x:f>
      </x:c>
      <x:c r="H73" s="25" t="str">
        <x:f>IF(B73="","",IFERROR(INDEX(CANDIDATES!$S$6:$S$205,MATCH(B73,CANDIDATES!$A$6:$A$205,0)),"INVALID CANDIDATE"))</x:f>
      </x:c>
      <x:c r="I73" s="25" t="str">
        <x:f>IF(A73="","",IF(OR(AND(C73="INCLUDE DIRECT",H73="DIRECT COMPETITOR"),AND(C73="INCLUDE CONDITIONAL",H73="CONDITIONAL DIRECT"),AND(C73="INCLUDE ADJACENT",H73="ADJACENT"),AND(C73="INCLUDE SUBSTITUTE",H73="SUBSTITUTE / ALTERNATIVE"),AND(C73="INCLUDE INTERMEDIARY",H73="INTERMEDIARY / DISCOVERY"),AND(C73="INCLUDE REFERENCE",H73="AUTHORITY / REFERENCE"),AND(C73="EXCLUDE DIRECT",H73="EXCLUDE DIRECT")),"MATCH","MISMATCH"))</x:f>
      </x:c>
      <x:c r="J73" s="25" t="str">
        <x:f>IF(A73="","",IF(AND(OR(C73="INCLUDE DIRECT",C73="INCLUDE CONDITIONAL"),COUNTIFS(CONFLICTS!$B$6:$B$205,B73,CONFLICTS!$H$6:$H$205,"YES",CONFLICTS!$I$6:$I$205,"OPEN",CONFLICTS!$R$6:$R$205,"VALID")&gt;0),"OPEN MATERIAL CONFLICT","CLEAR"))</x:f>
      </x:c>
      <x:c r="K73" s="25" t="str">
        <x:f>IF(A73="","",IF(G73&lt;&gt;"VALID","BLOCKED",IF(I73&lt;&gt;"MATCH","BLOCKED",IF(J73="OPEN MATERIAL CONFLICT","UNRESOLVED","READY"))))</x:f>
      </x:c>
    </x:row>
    <x:row r="74">
      <x:c r="A74" s="21"/>
      <x:c r="B74" s="21"/>
      <x:c r="C74" s="21"/>
      <x:c r="D74" s="21"/>
      <x:c r="E74" s="21"/>
      <x:c r="F74" s="21"/>
      <x:c r="G74" s="25" t="str">
        <x:f>IF(A74="","",IF(COUNTIF($A$6:$A$205,A74)&gt;1,"INVALID - DUPLICATE ID",IF(AND(COUNTIF(CANDIDATES!$A$6:$A$205,B74)=1,OR(EXACT(C74,"INCLUDE DIRECT"),EXACT(C74,"INCLUDE CONDITIONAL"),EXACT(C74,"INCLUDE ADJACENT"),EXACT(C74,"INCLUDE SUBSTITUTE"),EXACT(C74,"INCLUDE INTERMEDIARY"),EXACT(C74,"INCLUDE REFERENCE"),EXACT(C74,"EXCLUDE DIRECT")),D74&lt;&gt;"",E74&lt;&gt;"",F74&lt;&gt;""),"VALID","INVALID - CONTROL / CANDIDATE")))</x:f>
      </x:c>
      <x:c r="H74" s="25" t="str">
        <x:f>IF(B74="","",IFERROR(INDEX(CANDIDATES!$S$6:$S$205,MATCH(B74,CANDIDATES!$A$6:$A$205,0)),"INVALID CANDIDATE"))</x:f>
      </x:c>
      <x:c r="I74" s="25" t="str">
        <x:f>IF(A74="","",IF(OR(AND(C74="INCLUDE DIRECT",H74="DIRECT COMPETITOR"),AND(C74="INCLUDE CONDITIONAL",H74="CONDITIONAL DIRECT"),AND(C74="INCLUDE ADJACENT",H74="ADJACENT"),AND(C74="INCLUDE SUBSTITUTE",H74="SUBSTITUTE / ALTERNATIVE"),AND(C74="INCLUDE INTERMEDIARY",H74="INTERMEDIARY / DISCOVERY"),AND(C74="INCLUDE REFERENCE",H74="AUTHORITY / REFERENCE"),AND(C74="EXCLUDE DIRECT",H74="EXCLUDE DIRECT")),"MATCH","MISMATCH"))</x:f>
      </x:c>
      <x:c r="J74" s="25" t="str">
        <x:f>IF(A74="","",IF(AND(OR(C74="INCLUDE DIRECT",C74="INCLUDE CONDITIONAL"),COUNTIFS(CONFLICTS!$B$6:$B$205,B74,CONFLICTS!$H$6:$H$205,"YES",CONFLICTS!$I$6:$I$205,"OPEN",CONFLICTS!$R$6:$R$205,"VALID")&gt;0),"OPEN MATERIAL CONFLICT","CLEAR"))</x:f>
      </x:c>
      <x:c r="K74" s="25" t="str">
        <x:f>IF(A74="","",IF(G74&lt;&gt;"VALID","BLOCKED",IF(I74&lt;&gt;"MATCH","BLOCKED",IF(J74="OPEN MATERIAL CONFLICT","UNRESOLVED","READY"))))</x:f>
      </x:c>
    </x:row>
    <x:row r="75">
      <x:c r="A75" s="21"/>
      <x:c r="B75" s="21"/>
      <x:c r="C75" s="21"/>
      <x:c r="D75" s="21"/>
      <x:c r="E75" s="21"/>
      <x:c r="F75" s="21"/>
      <x:c r="G75" s="25" t="str">
        <x:f>IF(A75="","",IF(COUNTIF($A$6:$A$205,A75)&gt;1,"INVALID - DUPLICATE ID",IF(AND(COUNTIF(CANDIDATES!$A$6:$A$205,B75)=1,OR(EXACT(C75,"INCLUDE DIRECT"),EXACT(C75,"INCLUDE CONDITIONAL"),EXACT(C75,"INCLUDE ADJACENT"),EXACT(C75,"INCLUDE SUBSTITUTE"),EXACT(C75,"INCLUDE INTERMEDIARY"),EXACT(C75,"INCLUDE REFERENCE"),EXACT(C75,"EXCLUDE DIRECT")),D75&lt;&gt;"",E75&lt;&gt;"",F75&lt;&gt;""),"VALID","INVALID - CONTROL / CANDIDATE")))</x:f>
      </x:c>
      <x:c r="H75" s="25" t="str">
        <x:f>IF(B75="","",IFERROR(INDEX(CANDIDATES!$S$6:$S$205,MATCH(B75,CANDIDATES!$A$6:$A$205,0)),"INVALID CANDIDATE"))</x:f>
      </x:c>
      <x:c r="I75" s="25" t="str">
        <x:f>IF(A75="","",IF(OR(AND(C75="INCLUDE DIRECT",H75="DIRECT COMPETITOR"),AND(C75="INCLUDE CONDITIONAL",H75="CONDITIONAL DIRECT"),AND(C75="INCLUDE ADJACENT",H75="ADJACENT"),AND(C75="INCLUDE SUBSTITUTE",H75="SUBSTITUTE / ALTERNATIVE"),AND(C75="INCLUDE INTERMEDIARY",H75="INTERMEDIARY / DISCOVERY"),AND(C75="INCLUDE REFERENCE",H75="AUTHORITY / REFERENCE"),AND(C75="EXCLUDE DIRECT",H75="EXCLUDE DIRECT")),"MATCH","MISMATCH"))</x:f>
      </x:c>
      <x:c r="J75" s="25" t="str">
        <x:f>IF(A75="","",IF(AND(OR(C75="INCLUDE DIRECT",C75="INCLUDE CONDITIONAL"),COUNTIFS(CONFLICTS!$B$6:$B$205,B75,CONFLICTS!$H$6:$H$205,"YES",CONFLICTS!$I$6:$I$205,"OPEN",CONFLICTS!$R$6:$R$205,"VALID")&gt;0),"OPEN MATERIAL CONFLICT","CLEAR"))</x:f>
      </x:c>
      <x:c r="K75" s="25" t="str">
        <x:f>IF(A75="","",IF(G75&lt;&gt;"VALID","BLOCKED",IF(I75&lt;&gt;"MATCH","BLOCKED",IF(J75="OPEN MATERIAL CONFLICT","UNRESOLVED","READY"))))</x:f>
      </x:c>
    </x:row>
    <x:row r="76">
      <x:c r="A76" s="21"/>
      <x:c r="B76" s="21"/>
      <x:c r="C76" s="21"/>
      <x:c r="D76" s="21"/>
      <x:c r="E76" s="21"/>
      <x:c r="F76" s="21"/>
      <x:c r="G76" s="25" t="str">
        <x:f>IF(A76="","",IF(COUNTIF($A$6:$A$205,A76)&gt;1,"INVALID - DUPLICATE ID",IF(AND(COUNTIF(CANDIDATES!$A$6:$A$205,B76)=1,OR(EXACT(C76,"INCLUDE DIRECT"),EXACT(C76,"INCLUDE CONDITIONAL"),EXACT(C76,"INCLUDE ADJACENT"),EXACT(C76,"INCLUDE SUBSTITUTE"),EXACT(C76,"INCLUDE INTERMEDIARY"),EXACT(C76,"INCLUDE REFERENCE"),EXACT(C76,"EXCLUDE DIRECT")),D76&lt;&gt;"",E76&lt;&gt;"",F76&lt;&gt;""),"VALID","INVALID - CONTROL / CANDIDATE")))</x:f>
      </x:c>
      <x:c r="H76" s="25" t="str">
        <x:f>IF(B76="","",IFERROR(INDEX(CANDIDATES!$S$6:$S$205,MATCH(B76,CANDIDATES!$A$6:$A$205,0)),"INVALID CANDIDATE"))</x:f>
      </x:c>
      <x:c r="I76" s="25" t="str">
        <x:f>IF(A76="","",IF(OR(AND(C76="INCLUDE DIRECT",H76="DIRECT COMPETITOR"),AND(C76="INCLUDE CONDITIONAL",H76="CONDITIONAL DIRECT"),AND(C76="INCLUDE ADJACENT",H76="ADJACENT"),AND(C76="INCLUDE SUBSTITUTE",H76="SUBSTITUTE / ALTERNATIVE"),AND(C76="INCLUDE INTERMEDIARY",H76="INTERMEDIARY / DISCOVERY"),AND(C76="INCLUDE REFERENCE",H76="AUTHORITY / REFERENCE"),AND(C76="EXCLUDE DIRECT",H76="EXCLUDE DIRECT")),"MATCH","MISMATCH"))</x:f>
      </x:c>
      <x:c r="J76" s="25" t="str">
        <x:f>IF(A76="","",IF(AND(OR(C76="INCLUDE DIRECT",C76="INCLUDE CONDITIONAL"),COUNTIFS(CONFLICTS!$B$6:$B$205,B76,CONFLICTS!$H$6:$H$205,"YES",CONFLICTS!$I$6:$I$205,"OPEN",CONFLICTS!$R$6:$R$205,"VALID")&gt;0),"OPEN MATERIAL CONFLICT","CLEAR"))</x:f>
      </x:c>
      <x:c r="K76" s="25" t="str">
        <x:f>IF(A76="","",IF(G76&lt;&gt;"VALID","BLOCKED",IF(I76&lt;&gt;"MATCH","BLOCKED",IF(J76="OPEN MATERIAL CONFLICT","UNRESOLVED","READY"))))</x:f>
      </x:c>
    </x:row>
    <x:row r="77">
      <x:c r="A77" s="21"/>
      <x:c r="B77" s="21"/>
      <x:c r="C77" s="21"/>
      <x:c r="D77" s="21"/>
      <x:c r="E77" s="21"/>
      <x:c r="F77" s="21"/>
      <x:c r="G77" s="25" t="str">
        <x:f>IF(A77="","",IF(COUNTIF($A$6:$A$205,A77)&gt;1,"INVALID - DUPLICATE ID",IF(AND(COUNTIF(CANDIDATES!$A$6:$A$205,B77)=1,OR(EXACT(C77,"INCLUDE DIRECT"),EXACT(C77,"INCLUDE CONDITIONAL"),EXACT(C77,"INCLUDE ADJACENT"),EXACT(C77,"INCLUDE SUBSTITUTE"),EXACT(C77,"INCLUDE INTERMEDIARY"),EXACT(C77,"INCLUDE REFERENCE"),EXACT(C77,"EXCLUDE DIRECT")),D77&lt;&gt;"",E77&lt;&gt;"",F77&lt;&gt;""),"VALID","INVALID - CONTROL / CANDIDATE")))</x:f>
      </x:c>
      <x:c r="H77" s="25" t="str">
        <x:f>IF(B77="","",IFERROR(INDEX(CANDIDATES!$S$6:$S$205,MATCH(B77,CANDIDATES!$A$6:$A$205,0)),"INVALID CANDIDATE"))</x:f>
      </x:c>
      <x:c r="I77" s="25" t="str">
        <x:f>IF(A77="","",IF(OR(AND(C77="INCLUDE DIRECT",H77="DIRECT COMPETITOR"),AND(C77="INCLUDE CONDITIONAL",H77="CONDITIONAL DIRECT"),AND(C77="INCLUDE ADJACENT",H77="ADJACENT"),AND(C77="INCLUDE SUBSTITUTE",H77="SUBSTITUTE / ALTERNATIVE"),AND(C77="INCLUDE INTERMEDIARY",H77="INTERMEDIARY / DISCOVERY"),AND(C77="INCLUDE REFERENCE",H77="AUTHORITY / REFERENCE"),AND(C77="EXCLUDE DIRECT",H77="EXCLUDE DIRECT")),"MATCH","MISMATCH"))</x:f>
      </x:c>
      <x:c r="J77" s="25" t="str">
        <x:f>IF(A77="","",IF(AND(OR(C77="INCLUDE DIRECT",C77="INCLUDE CONDITIONAL"),COUNTIFS(CONFLICTS!$B$6:$B$205,B77,CONFLICTS!$H$6:$H$205,"YES",CONFLICTS!$I$6:$I$205,"OPEN",CONFLICTS!$R$6:$R$205,"VALID")&gt;0),"OPEN MATERIAL CONFLICT","CLEAR"))</x:f>
      </x:c>
      <x:c r="K77" s="25" t="str">
        <x:f>IF(A77="","",IF(G77&lt;&gt;"VALID","BLOCKED",IF(I77&lt;&gt;"MATCH","BLOCKED",IF(J77="OPEN MATERIAL CONFLICT","UNRESOLVED","READY"))))</x:f>
      </x:c>
    </x:row>
    <x:row r="78">
      <x:c r="A78" s="21"/>
      <x:c r="B78" s="21"/>
      <x:c r="C78" s="21"/>
      <x:c r="D78" s="21"/>
      <x:c r="E78" s="21"/>
      <x:c r="F78" s="21"/>
      <x:c r="G78" s="25" t="str">
        <x:f>IF(A78="","",IF(COUNTIF($A$6:$A$205,A78)&gt;1,"INVALID - DUPLICATE ID",IF(AND(COUNTIF(CANDIDATES!$A$6:$A$205,B78)=1,OR(EXACT(C78,"INCLUDE DIRECT"),EXACT(C78,"INCLUDE CONDITIONAL"),EXACT(C78,"INCLUDE ADJACENT"),EXACT(C78,"INCLUDE SUBSTITUTE"),EXACT(C78,"INCLUDE INTERMEDIARY"),EXACT(C78,"INCLUDE REFERENCE"),EXACT(C78,"EXCLUDE DIRECT")),D78&lt;&gt;"",E78&lt;&gt;"",F78&lt;&gt;""),"VALID","INVALID - CONTROL / CANDIDATE")))</x:f>
      </x:c>
      <x:c r="H78" s="25" t="str">
        <x:f>IF(B78="","",IFERROR(INDEX(CANDIDATES!$S$6:$S$205,MATCH(B78,CANDIDATES!$A$6:$A$205,0)),"INVALID CANDIDATE"))</x:f>
      </x:c>
      <x:c r="I78" s="25" t="str">
        <x:f>IF(A78="","",IF(OR(AND(C78="INCLUDE DIRECT",H78="DIRECT COMPETITOR"),AND(C78="INCLUDE CONDITIONAL",H78="CONDITIONAL DIRECT"),AND(C78="INCLUDE ADJACENT",H78="ADJACENT"),AND(C78="INCLUDE SUBSTITUTE",H78="SUBSTITUTE / ALTERNATIVE"),AND(C78="INCLUDE INTERMEDIARY",H78="INTERMEDIARY / DISCOVERY"),AND(C78="INCLUDE REFERENCE",H78="AUTHORITY / REFERENCE"),AND(C78="EXCLUDE DIRECT",H78="EXCLUDE DIRECT")),"MATCH","MISMATCH"))</x:f>
      </x:c>
      <x:c r="J78" s="25" t="str">
        <x:f>IF(A78="","",IF(AND(OR(C78="INCLUDE DIRECT",C78="INCLUDE CONDITIONAL"),COUNTIFS(CONFLICTS!$B$6:$B$205,B78,CONFLICTS!$H$6:$H$205,"YES",CONFLICTS!$I$6:$I$205,"OPEN",CONFLICTS!$R$6:$R$205,"VALID")&gt;0),"OPEN MATERIAL CONFLICT","CLEAR"))</x:f>
      </x:c>
      <x:c r="K78" s="25" t="str">
        <x:f>IF(A78="","",IF(G78&lt;&gt;"VALID","BLOCKED",IF(I78&lt;&gt;"MATCH","BLOCKED",IF(J78="OPEN MATERIAL CONFLICT","UNRESOLVED","READY"))))</x:f>
      </x:c>
    </x:row>
    <x:row r="79">
      <x:c r="A79" s="21"/>
      <x:c r="B79" s="21"/>
      <x:c r="C79" s="21"/>
      <x:c r="D79" s="21"/>
      <x:c r="E79" s="21"/>
      <x:c r="F79" s="21"/>
      <x:c r="G79" s="25" t="str">
        <x:f>IF(A79="","",IF(COUNTIF($A$6:$A$205,A79)&gt;1,"INVALID - DUPLICATE ID",IF(AND(COUNTIF(CANDIDATES!$A$6:$A$205,B79)=1,OR(EXACT(C79,"INCLUDE DIRECT"),EXACT(C79,"INCLUDE CONDITIONAL"),EXACT(C79,"INCLUDE ADJACENT"),EXACT(C79,"INCLUDE SUBSTITUTE"),EXACT(C79,"INCLUDE INTERMEDIARY"),EXACT(C79,"INCLUDE REFERENCE"),EXACT(C79,"EXCLUDE DIRECT")),D79&lt;&gt;"",E79&lt;&gt;"",F79&lt;&gt;""),"VALID","INVALID - CONTROL / CANDIDATE")))</x:f>
      </x:c>
      <x:c r="H79" s="25" t="str">
        <x:f>IF(B79="","",IFERROR(INDEX(CANDIDATES!$S$6:$S$205,MATCH(B79,CANDIDATES!$A$6:$A$205,0)),"INVALID CANDIDATE"))</x:f>
      </x:c>
      <x:c r="I79" s="25" t="str">
        <x:f>IF(A79="","",IF(OR(AND(C79="INCLUDE DIRECT",H79="DIRECT COMPETITOR"),AND(C79="INCLUDE CONDITIONAL",H79="CONDITIONAL DIRECT"),AND(C79="INCLUDE ADJACENT",H79="ADJACENT"),AND(C79="INCLUDE SUBSTITUTE",H79="SUBSTITUTE / ALTERNATIVE"),AND(C79="INCLUDE INTERMEDIARY",H79="INTERMEDIARY / DISCOVERY"),AND(C79="INCLUDE REFERENCE",H79="AUTHORITY / REFERENCE"),AND(C79="EXCLUDE DIRECT",H79="EXCLUDE DIRECT")),"MATCH","MISMATCH"))</x:f>
      </x:c>
      <x:c r="J79" s="25" t="str">
        <x:f>IF(A79="","",IF(AND(OR(C79="INCLUDE DIRECT",C79="INCLUDE CONDITIONAL"),COUNTIFS(CONFLICTS!$B$6:$B$205,B79,CONFLICTS!$H$6:$H$205,"YES",CONFLICTS!$I$6:$I$205,"OPEN",CONFLICTS!$R$6:$R$205,"VALID")&gt;0),"OPEN MATERIAL CONFLICT","CLEAR"))</x:f>
      </x:c>
      <x:c r="K79" s="25" t="str">
        <x:f>IF(A79="","",IF(G79&lt;&gt;"VALID","BLOCKED",IF(I79&lt;&gt;"MATCH","BLOCKED",IF(J79="OPEN MATERIAL CONFLICT","UNRESOLVED","READY"))))</x:f>
      </x:c>
    </x:row>
    <x:row r="80">
      <x:c r="A80" s="21"/>
      <x:c r="B80" s="21"/>
      <x:c r="C80" s="21"/>
      <x:c r="D80" s="21"/>
      <x:c r="E80" s="21"/>
      <x:c r="F80" s="21"/>
      <x:c r="G80" s="25" t="str">
        <x:f>IF(A80="","",IF(COUNTIF($A$6:$A$205,A80)&gt;1,"INVALID - DUPLICATE ID",IF(AND(COUNTIF(CANDIDATES!$A$6:$A$205,B80)=1,OR(EXACT(C80,"INCLUDE DIRECT"),EXACT(C80,"INCLUDE CONDITIONAL"),EXACT(C80,"INCLUDE ADJACENT"),EXACT(C80,"INCLUDE SUBSTITUTE"),EXACT(C80,"INCLUDE INTERMEDIARY"),EXACT(C80,"INCLUDE REFERENCE"),EXACT(C80,"EXCLUDE DIRECT")),D80&lt;&gt;"",E80&lt;&gt;"",F80&lt;&gt;""),"VALID","INVALID - CONTROL / CANDIDATE")))</x:f>
      </x:c>
      <x:c r="H80" s="25" t="str">
        <x:f>IF(B80="","",IFERROR(INDEX(CANDIDATES!$S$6:$S$205,MATCH(B80,CANDIDATES!$A$6:$A$205,0)),"INVALID CANDIDATE"))</x:f>
      </x:c>
      <x:c r="I80" s="25" t="str">
        <x:f>IF(A80="","",IF(OR(AND(C80="INCLUDE DIRECT",H80="DIRECT COMPETITOR"),AND(C80="INCLUDE CONDITIONAL",H80="CONDITIONAL DIRECT"),AND(C80="INCLUDE ADJACENT",H80="ADJACENT"),AND(C80="INCLUDE SUBSTITUTE",H80="SUBSTITUTE / ALTERNATIVE"),AND(C80="INCLUDE INTERMEDIARY",H80="INTERMEDIARY / DISCOVERY"),AND(C80="INCLUDE REFERENCE",H80="AUTHORITY / REFERENCE"),AND(C80="EXCLUDE DIRECT",H80="EXCLUDE DIRECT")),"MATCH","MISMATCH"))</x:f>
      </x:c>
      <x:c r="J80" s="25" t="str">
        <x:f>IF(A80="","",IF(AND(OR(C80="INCLUDE DIRECT",C80="INCLUDE CONDITIONAL"),COUNTIFS(CONFLICTS!$B$6:$B$205,B80,CONFLICTS!$H$6:$H$205,"YES",CONFLICTS!$I$6:$I$205,"OPEN",CONFLICTS!$R$6:$R$205,"VALID")&gt;0),"OPEN MATERIAL CONFLICT","CLEAR"))</x:f>
      </x:c>
      <x:c r="K80" s="25" t="str">
        <x:f>IF(A80="","",IF(G80&lt;&gt;"VALID","BLOCKED",IF(I80&lt;&gt;"MATCH","BLOCKED",IF(J80="OPEN MATERIAL CONFLICT","UNRESOLVED","READY"))))</x:f>
      </x:c>
    </x:row>
    <x:row r="81">
      <x:c r="A81" s="21"/>
      <x:c r="B81" s="21"/>
      <x:c r="C81" s="21"/>
      <x:c r="D81" s="21"/>
      <x:c r="E81" s="21"/>
      <x:c r="F81" s="21"/>
      <x:c r="G81" s="25" t="str">
        <x:f>IF(A81="","",IF(COUNTIF($A$6:$A$205,A81)&gt;1,"INVALID - DUPLICATE ID",IF(AND(COUNTIF(CANDIDATES!$A$6:$A$205,B81)=1,OR(EXACT(C81,"INCLUDE DIRECT"),EXACT(C81,"INCLUDE CONDITIONAL"),EXACT(C81,"INCLUDE ADJACENT"),EXACT(C81,"INCLUDE SUBSTITUTE"),EXACT(C81,"INCLUDE INTERMEDIARY"),EXACT(C81,"INCLUDE REFERENCE"),EXACT(C81,"EXCLUDE DIRECT")),D81&lt;&gt;"",E81&lt;&gt;"",F81&lt;&gt;""),"VALID","INVALID - CONTROL / CANDIDATE")))</x:f>
      </x:c>
      <x:c r="H81" s="25" t="str">
        <x:f>IF(B81="","",IFERROR(INDEX(CANDIDATES!$S$6:$S$205,MATCH(B81,CANDIDATES!$A$6:$A$205,0)),"INVALID CANDIDATE"))</x:f>
      </x:c>
      <x:c r="I81" s="25" t="str">
        <x:f>IF(A81="","",IF(OR(AND(C81="INCLUDE DIRECT",H81="DIRECT COMPETITOR"),AND(C81="INCLUDE CONDITIONAL",H81="CONDITIONAL DIRECT"),AND(C81="INCLUDE ADJACENT",H81="ADJACENT"),AND(C81="INCLUDE SUBSTITUTE",H81="SUBSTITUTE / ALTERNATIVE"),AND(C81="INCLUDE INTERMEDIARY",H81="INTERMEDIARY / DISCOVERY"),AND(C81="INCLUDE REFERENCE",H81="AUTHORITY / REFERENCE"),AND(C81="EXCLUDE DIRECT",H81="EXCLUDE DIRECT")),"MATCH","MISMATCH"))</x:f>
      </x:c>
      <x:c r="J81" s="25" t="str">
        <x:f>IF(A81="","",IF(AND(OR(C81="INCLUDE DIRECT",C81="INCLUDE CONDITIONAL"),COUNTIFS(CONFLICTS!$B$6:$B$205,B81,CONFLICTS!$H$6:$H$205,"YES",CONFLICTS!$I$6:$I$205,"OPEN",CONFLICTS!$R$6:$R$205,"VALID")&gt;0),"OPEN MATERIAL CONFLICT","CLEAR"))</x:f>
      </x:c>
      <x:c r="K81" s="25" t="str">
        <x:f>IF(A81="","",IF(G81&lt;&gt;"VALID","BLOCKED",IF(I81&lt;&gt;"MATCH","BLOCKED",IF(J81="OPEN MATERIAL CONFLICT","UNRESOLVED","READY"))))</x:f>
      </x:c>
    </x:row>
    <x:row r="82">
      <x:c r="A82" s="21"/>
      <x:c r="B82" s="21"/>
      <x:c r="C82" s="21"/>
      <x:c r="D82" s="21"/>
      <x:c r="E82" s="21"/>
      <x:c r="F82" s="21"/>
      <x:c r="G82" s="25" t="str">
        <x:f>IF(A82="","",IF(COUNTIF($A$6:$A$205,A82)&gt;1,"INVALID - DUPLICATE ID",IF(AND(COUNTIF(CANDIDATES!$A$6:$A$205,B82)=1,OR(EXACT(C82,"INCLUDE DIRECT"),EXACT(C82,"INCLUDE CONDITIONAL"),EXACT(C82,"INCLUDE ADJACENT"),EXACT(C82,"INCLUDE SUBSTITUTE"),EXACT(C82,"INCLUDE INTERMEDIARY"),EXACT(C82,"INCLUDE REFERENCE"),EXACT(C82,"EXCLUDE DIRECT")),D82&lt;&gt;"",E82&lt;&gt;"",F82&lt;&gt;""),"VALID","INVALID - CONTROL / CANDIDATE")))</x:f>
      </x:c>
      <x:c r="H82" s="25" t="str">
        <x:f>IF(B82="","",IFERROR(INDEX(CANDIDATES!$S$6:$S$205,MATCH(B82,CANDIDATES!$A$6:$A$205,0)),"INVALID CANDIDATE"))</x:f>
      </x:c>
      <x:c r="I82" s="25" t="str">
        <x:f>IF(A82="","",IF(OR(AND(C82="INCLUDE DIRECT",H82="DIRECT COMPETITOR"),AND(C82="INCLUDE CONDITIONAL",H82="CONDITIONAL DIRECT"),AND(C82="INCLUDE ADJACENT",H82="ADJACENT"),AND(C82="INCLUDE SUBSTITUTE",H82="SUBSTITUTE / ALTERNATIVE"),AND(C82="INCLUDE INTERMEDIARY",H82="INTERMEDIARY / DISCOVERY"),AND(C82="INCLUDE REFERENCE",H82="AUTHORITY / REFERENCE"),AND(C82="EXCLUDE DIRECT",H82="EXCLUDE DIRECT")),"MATCH","MISMATCH"))</x:f>
      </x:c>
      <x:c r="J82" s="25" t="str">
        <x:f>IF(A82="","",IF(AND(OR(C82="INCLUDE DIRECT",C82="INCLUDE CONDITIONAL"),COUNTIFS(CONFLICTS!$B$6:$B$205,B82,CONFLICTS!$H$6:$H$205,"YES",CONFLICTS!$I$6:$I$205,"OPEN",CONFLICTS!$R$6:$R$205,"VALID")&gt;0),"OPEN MATERIAL CONFLICT","CLEAR"))</x:f>
      </x:c>
      <x:c r="K82" s="25" t="str">
        <x:f>IF(A82="","",IF(G82&lt;&gt;"VALID","BLOCKED",IF(I82&lt;&gt;"MATCH","BLOCKED",IF(J82="OPEN MATERIAL CONFLICT","UNRESOLVED","READY"))))</x:f>
      </x:c>
    </x:row>
    <x:row r="83">
      <x:c r="A83" s="21"/>
      <x:c r="B83" s="21"/>
      <x:c r="C83" s="21"/>
      <x:c r="D83" s="21"/>
      <x:c r="E83" s="21"/>
      <x:c r="F83" s="21"/>
      <x:c r="G83" s="25" t="str">
        <x:f>IF(A83="","",IF(COUNTIF($A$6:$A$205,A83)&gt;1,"INVALID - DUPLICATE ID",IF(AND(COUNTIF(CANDIDATES!$A$6:$A$205,B83)=1,OR(EXACT(C83,"INCLUDE DIRECT"),EXACT(C83,"INCLUDE CONDITIONAL"),EXACT(C83,"INCLUDE ADJACENT"),EXACT(C83,"INCLUDE SUBSTITUTE"),EXACT(C83,"INCLUDE INTERMEDIARY"),EXACT(C83,"INCLUDE REFERENCE"),EXACT(C83,"EXCLUDE DIRECT")),D83&lt;&gt;"",E83&lt;&gt;"",F83&lt;&gt;""),"VALID","INVALID - CONTROL / CANDIDATE")))</x:f>
      </x:c>
      <x:c r="H83" s="25" t="str">
        <x:f>IF(B83="","",IFERROR(INDEX(CANDIDATES!$S$6:$S$205,MATCH(B83,CANDIDATES!$A$6:$A$205,0)),"INVALID CANDIDATE"))</x:f>
      </x:c>
      <x:c r="I83" s="25" t="str">
        <x:f>IF(A83="","",IF(OR(AND(C83="INCLUDE DIRECT",H83="DIRECT COMPETITOR"),AND(C83="INCLUDE CONDITIONAL",H83="CONDITIONAL DIRECT"),AND(C83="INCLUDE ADJACENT",H83="ADJACENT"),AND(C83="INCLUDE SUBSTITUTE",H83="SUBSTITUTE / ALTERNATIVE"),AND(C83="INCLUDE INTERMEDIARY",H83="INTERMEDIARY / DISCOVERY"),AND(C83="INCLUDE REFERENCE",H83="AUTHORITY / REFERENCE"),AND(C83="EXCLUDE DIRECT",H83="EXCLUDE DIRECT")),"MATCH","MISMATCH"))</x:f>
      </x:c>
      <x:c r="J83" s="25" t="str">
        <x:f>IF(A83="","",IF(AND(OR(C83="INCLUDE DIRECT",C83="INCLUDE CONDITIONAL"),COUNTIFS(CONFLICTS!$B$6:$B$205,B83,CONFLICTS!$H$6:$H$205,"YES",CONFLICTS!$I$6:$I$205,"OPEN",CONFLICTS!$R$6:$R$205,"VALID")&gt;0),"OPEN MATERIAL CONFLICT","CLEAR"))</x:f>
      </x:c>
      <x:c r="K83" s="25" t="str">
        <x:f>IF(A83="","",IF(G83&lt;&gt;"VALID","BLOCKED",IF(I83&lt;&gt;"MATCH","BLOCKED",IF(J83="OPEN MATERIAL CONFLICT","UNRESOLVED","READY"))))</x:f>
      </x:c>
    </x:row>
    <x:row r="84">
      <x:c r="A84" s="21"/>
      <x:c r="B84" s="21"/>
      <x:c r="C84" s="21"/>
      <x:c r="D84" s="21"/>
      <x:c r="E84" s="21"/>
      <x:c r="F84" s="21"/>
      <x:c r="G84" s="25" t="str">
        <x:f>IF(A84="","",IF(COUNTIF($A$6:$A$205,A84)&gt;1,"INVALID - DUPLICATE ID",IF(AND(COUNTIF(CANDIDATES!$A$6:$A$205,B84)=1,OR(EXACT(C84,"INCLUDE DIRECT"),EXACT(C84,"INCLUDE CONDITIONAL"),EXACT(C84,"INCLUDE ADJACENT"),EXACT(C84,"INCLUDE SUBSTITUTE"),EXACT(C84,"INCLUDE INTERMEDIARY"),EXACT(C84,"INCLUDE REFERENCE"),EXACT(C84,"EXCLUDE DIRECT")),D84&lt;&gt;"",E84&lt;&gt;"",F84&lt;&gt;""),"VALID","INVALID - CONTROL / CANDIDATE")))</x:f>
      </x:c>
      <x:c r="H84" s="25" t="str">
        <x:f>IF(B84="","",IFERROR(INDEX(CANDIDATES!$S$6:$S$205,MATCH(B84,CANDIDATES!$A$6:$A$205,0)),"INVALID CANDIDATE"))</x:f>
      </x:c>
      <x:c r="I84" s="25" t="str">
        <x:f>IF(A84="","",IF(OR(AND(C84="INCLUDE DIRECT",H84="DIRECT COMPETITOR"),AND(C84="INCLUDE CONDITIONAL",H84="CONDITIONAL DIRECT"),AND(C84="INCLUDE ADJACENT",H84="ADJACENT"),AND(C84="INCLUDE SUBSTITUTE",H84="SUBSTITUTE / ALTERNATIVE"),AND(C84="INCLUDE INTERMEDIARY",H84="INTERMEDIARY / DISCOVERY"),AND(C84="INCLUDE REFERENCE",H84="AUTHORITY / REFERENCE"),AND(C84="EXCLUDE DIRECT",H84="EXCLUDE DIRECT")),"MATCH","MISMATCH"))</x:f>
      </x:c>
      <x:c r="J84" s="25" t="str">
        <x:f>IF(A84="","",IF(AND(OR(C84="INCLUDE DIRECT",C84="INCLUDE CONDITIONAL"),COUNTIFS(CONFLICTS!$B$6:$B$205,B84,CONFLICTS!$H$6:$H$205,"YES",CONFLICTS!$I$6:$I$205,"OPEN",CONFLICTS!$R$6:$R$205,"VALID")&gt;0),"OPEN MATERIAL CONFLICT","CLEAR"))</x:f>
      </x:c>
      <x:c r="K84" s="25" t="str">
        <x:f>IF(A84="","",IF(G84&lt;&gt;"VALID","BLOCKED",IF(I84&lt;&gt;"MATCH","BLOCKED",IF(J84="OPEN MATERIAL CONFLICT","UNRESOLVED","READY"))))</x:f>
      </x:c>
    </x:row>
    <x:row r="85">
      <x:c r="A85" s="21"/>
      <x:c r="B85" s="21"/>
      <x:c r="C85" s="21"/>
      <x:c r="D85" s="21"/>
      <x:c r="E85" s="21"/>
      <x:c r="F85" s="21"/>
      <x:c r="G85" s="25" t="str">
        <x:f>IF(A85="","",IF(COUNTIF($A$6:$A$205,A85)&gt;1,"INVALID - DUPLICATE ID",IF(AND(COUNTIF(CANDIDATES!$A$6:$A$205,B85)=1,OR(EXACT(C85,"INCLUDE DIRECT"),EXACT(C85,"INCLUDE CONDITIONAL"),EXACT(C85,"INCLUDE ADJACENT"),EXACT(C85,"INCLUDE SUBSTITUTE"),EXACT(C85,"INCLUDE INTERMEDIARY"),EXACT(C85,"INCLUDE REFERENCE"),EXACT(C85,"EXCLUDE DIRECT")),D85&lt;&gt;"",E85&lt;&gt;"",F85&lt;&gt;""),"VALID","INVALID - CONTROL / CANDIDATE")))</x:f>
      </x:c>
      <x:c r="H85" s="25" t="str">
        <x:f>IF(B85="","",IFERROR(INDEX(CANDIDATES!$S$6:$S$205,MATCH(B85,CANDIDATES!$A$6:$A$205,0)),"INVALID CANDIDATE"))</x:f>
      </x:c>
      <x:c r="I85" s="25" t="str">
        <x:f>IF(A85="","",IF(OR(AND(C85="INCLUDE DIRECT",H85="DIRECT COMPETITOR"),AND(C85="INCLUDE CONDITIONAL",H85="CONDITIONAL DIRECT"),AND(C85="INCLUDE ADJACENT",H85="ADJACENT"),AND(C85="INCLUDE SUBSTITUTE",H85="SUBSTITUTE / ALTERNATIVE"),AND(C85="INCLUDE INTERMEDIARY",H85="INTERMEDIARY / DISCOVERY"),AND(C85="INCLUDE REFERENCE",H85="AUTHORITY / REFERENCE"),AND(C85="EXCLUDE DIRECT",H85="EXCLUDE DIRECT")),"MATCH","MISMATCH"))</x:f>
      </x:c>
      <x:c r="J85" s="25" t="str">
        <x:f>IF(A85="","",IF(AND(OR(C85="INCLUDE DIRECT",C85="INCLUDE CONDITIONAL"),COUNTIFS(CONFLICTS!$B$6:$B$205,B85,CONFLICTS!$H$6:$H$205,"YES",CONFLICTS!$I$6:$I$205,"OPEN",CONFLICTS!$R$6:$R$205,"VALID")&gt;0),"OPEN MATERIAL CONFLICT","CLEAR"))</x:f>
      </x:c>
      <x:c r="K85" s="25" t="str">
        <x:f>IF(A85="","",IF(G85&lt;&gt;"VALID","BLOCKED",IF(I85&lt;&gt;"MATCH","BLOCKED",IF(J85="OPEN MATERIAL CONFLICT","UNRESOLVED","READY"))))</x:f>
      </x:c>
    </x:row>
    <x:row r="86">
      <x:c r="A86" s="21"/>
      <x:c r="B86" s="21"/>
      <x:c r="C86" s="21"/>
      <x:c r="D86" s="21"/>
      <x:c r="E86" s="21"/>
      <x:c r="F86" s="21"/>
      <x:c r="G86" s="25" t="str">
        <x:f>IF(A86="","",IF(COUNTIF($A$6:$A$205,A86)&gt;1,"INVALID - DUPLICATE ID",IF(AND(COUNTIF(CANDIDATES!$A$6:$A$205,B86)=1,OR(EXACT(C86,"INCLUDE DIRECT"),EXACT(C86,"INCLUDE CONDITIONAL"),EXACT(C86,"INCLUDE ADJACENT"),EXACT(C86,"INCLUDE SUBSTITUTE"),EXACT(C86,"INCLUDE INTERMEDIARY"),EXACT(C86,"INCLUDE REFERENCE"),EXACT(C86,"EXCLUDE DIRECT")),D86&lt;&gt;"",E86&lt;&gt;"",F86&lt;&gt;""),"VALID","INVALID - CONTROL / CANDIDATE")))</x:f>
      </x:c>
      <x:c r="H86" s="25" t="str">
        <x:f>IF(B86="","",IFERROR(INDEX(CANDIDATES!$S$6:$S$205,MATCH(B86,CANDIDATES!$A$6:$A$205,0)),"INVALID CANDIDATE"))</x:f>
      </x:c>
      <x:c r="I86" s="25" t="str">
        <x:f>IF(A86="","",IF(OR(AND(C86="INCLUDE DIRECT",H86="DIRECT COMPETITOR"),AND(C86="INCLUDE CONDITIONAL",H86="CONDITIONAL DIRECT"),AND(C86="INCLUDE ADJACENT",H86="ADJACENT"),AND(C86="INCLUDE SUBSTITUTE",H86="SUBSTITUTE / ALTERNATIVE"),AND(C86="INCLUDE INTERMEDIARY",H86="INTERMEDIARY / DISCOVERY"),AND(C86="INCLUDE REFERENCE",H86="AUTHORITY / REFERENCE"),AND(C86="EXCLUDE DIRECT",H86="EXCLUDE DIRECT")),"MATCH","MISMATCH"))</x:f>
      </x:c>
      <x:c r="J86" s="25" t="str">
        <x:f>IF(A86="","",IF(AND(OR(C86="INCLUDE DIRECT",C86="INCLUDE CONDITIONAL"),COUNTIFS(CONFLICTS!$B$6:$B$205,B86,CONFLICTS!$H$6:$H$205,"YES",CONFLICTS!$I$6:$I$205,"OPEN",CONFLICTS!$R$6:$R$205,"VALID")&gt;0),"OPEN MATERIAL CONFLICT","CLEAR"))</x:f>
      </x:c>
      <x:c r="K86" s="25" t="str">
        <x:f>IF(A86="","",IF(G86&lt;&gt;"VALID","BLOCKED",IF(I86&lt;&gt;"MATCH","BLOCKED",IF(J86="OPEN MATERIAL CONFLICT","UNRESOLVED","READY"))))</x:f>
      </x:c>
    </x:row>
    <x:row r="87">
      <x:c r="A87" s="21"/>
      <x:c r="B87" s="21"/>
      <x:c r="C87" s="21"/>
      <x:c r="D87" s="21"/>
      <x:c r="E87" s="21"/>
      <x:c r="F87" s="21"/>
      <x:c r="G87" s="25" t="str">
        <x:f>IF(A87="","",IF(COUNTIF($A$6:$A$205,A87)&gt;1,"INVALID - DUPLICATE ID",IF(AND(COUNTIF(CANDIDATES!$A$6:$A$205,B87)=1,OR(EXACT(C87,"INCLUDE DIRECT"),EXACT(C87,"INCLUDE CONDITIONAL"),EXACT(C87,"INCLUDE ADJACENT"),EXACT(C87,"INCLUDE SUBSTITUTE"),EXACT(C87,"INCLUDE INTERMEDIARY"),EXACT(C87,"INCLUDE REFERENCE"),EXACT(C87,"EXCLUDE DIRECT")),D87&lt;&gt;"",E87&lt;&gt;"",F87&lt;&gt;""),"VALID","INVALID - CONTROL / CANDIDATE")))</x:f>
      </x:c>
      <x:c r="H87" s="25" t="str">
        <x:f>IF(B87="","",IFERROR(INDEX(CANDIDATES!$S$6:$S$205,MATCH(B87,CANDIDATES!$A$6:$A$205,0)),"INVALID CANDIDATE"))</x:f>
      </x:c>
      <x:c r="I87" s="25" t="str">
        <x:f>IF(A87="","",IF(OR(AND(C87="INCLUDE DIRECT",H87="DIRECT COMPETITOR"),AND(C87="INCLUDE CONDITIONAL",H87="CONDITIONAL DIRECT"),AND(C87="INCLUDE ADJACENT",H87="ADJACENT"),AND(C87="INCLUDE SUBSTITUTE",H87="SUBSTITUTE / ALTERNATIVE"),AND(C87="INCLUDE INTERMEDIARY",H87="INTERMEDIARY / DISCOVERY"),AND(C87="INCLUDE REFERENCE",H87="AUTHORITY / REFERENCE"),AND(C87="EXCLUDE DIRECT",H87="EXCLUDE DIRECT")),"MATCH","MISMATCH"))</x:f>
      </x:c>
      <x:c r="J87" s="25" t="str">
        <x:f>IF(A87="","",IF(AND(OR(C87="INCLUDE DIRECT",C87="INCLUDE CONDITIONAL"),COUNTIFS(CONFLICTS!$B$6:$B$205,B87,CONFLICTS!$H$6:$H$205,"YES",CONFLICTS!$I$6:$I$205,"OPEN",CONFLICTS!$R$6:$R$205,"VALID")&gt;0),"OPEN MATERIAL CONFLICT","CLEAR"))</x:f>
      </x:c>
      <x:c r="K87" s="25" t="str">
        <x:f>IF(A87="","",IF(G87&lt;&gt;"VALID","BLOCKED",IF(I87&lt;&gt;"MATCH","BLOCKED",IF(J87="OPEN MATERIAL CONFLICT","UNRESOLVED","READY"))))</x:f>
      </x:c>
    </x:row>
    <x:row r="88">
      <x:c r="A88" s="21"/>
      <x:c r="B88" s="21"/>
      <x:c r="C88" s="21"/>
      <x:c r="D88" s="21"/>
      <x:c r="E88" s="21"/>
      <x:c r="F88" s="21"/>
      <x:c r="G88" s="25" t="str">
        <x:f>IF(A88="","",IF(COUNTIF($A$6:$A$205,A88)&gt;1,"INVALID - DUPLICATE ID",IF(AND(COUNTIF(CANDIDATES!$A$6:$A$205,B88)=1,OR(EXACT(C88,"INCLUDE DIRECT"),EXACT(C88,"INCLUDE CONDITIONAL"),EXACT(C88,"INCLUDE ADJACENT"),EXACT(C88,"INCLUDE SUBSTITUTE"),EXACT(C88,"INCLUDE INTERMEDIARY"),EXACT(C88,"INCLUDE REFERENCE"),EXACT(C88,"EXCLUDE DIRECT")),D88&lt;&gt;"",E88&lt;&gt;"",F88&lt;&gt;""),"VALID","INVALID - CONTROL / CANDIDATE")))</x:f>
      </x:c>
      <x:c r="H88" s="25" t="str">
        <x:f>IF(B88="","",IFERROR(INDEX(CANDIDATES!$S$6:$S$205,MATCH(B88,CANDIDATES!$A$6:$A$205,0)),"INVALID CANDIDATE"))</x:f>
      </x:c>
      <x:c r="I88" s="25" t="str">
        <x:f>IF(A88="","",IF(OR(AND(C88="INCLUDE DIRECT",H88="DIRECT COMPETITOR"),AND(C88="INCLUDE CONDITIONAL",H88="CONDITIONAL DIRECT"),AND(C88="INCLUDE ADJACENT",H88="ADJACENT"),AND(C88="INCLUDE SUBSTITUTE",H88="SUBSTITUTE / ALTERNATIVE"),AND(C88="INCLUDE INTERMEDIARY",H88="INTERMEDIARY / DISCOVERY"),AND(C88="INCLUDE REFERENCE",H88="AUTHORITY / REFERENCE"),AND(C88="EXCLUDE DIRECT",H88="EXCLUDE DIRECT")),"MATCH","MISMATCH"))</x:f>
      </x:c>
      <x:c r="J88" s="25" t="str">
        <x:f>IF(A88="","",IF(AND(OR(C88="INCLUDE DIRECT",C88="INCLUDE CONDITIONAL"),COUNTIFS(CONFLICTS!$B$6:$B$205,B88,CONFLICTS!$H$6:$H$205,"YES",CONFLICTS!$I$6:$I$205,"OPEN",CONFLICTS!$R$6:$R$205,"VALID")&gt;0),"OPEN MATERIAL CONFLICT","CLEAR"))</x:f>
      </x:c>
      <x:c r="K88" s="25" t="str">
        <x:f>IF(A88="","",IF(G88&lt;&gt;"VALID","BLOCKED",IF(I88&lt;&gt;"MATCH","BLOCKED",IF(J88="OPEN MATERIAL CONFLICT","UNRESOLVED","READY"))))</x:f>
      </x:c>
    </x:row>
    <x:row r="89">
      <x:c r="A89" s="21"/>
      <x:c r="B89" s="21"/>
      <x:c r="C89" s="21"/>
      <x:c r="D89" s="21"/>
      <x:c r="E89" s="21"/>
      <x:c r="F89" s="21"/>
      <x:c r="G89" s="25" t="str">
        <x:f>IF(A89="","",IF(COUNTIF($A$6:$A$205,A89)&gt;1,"INVALID - DUPLICATE ID",IF(AND(COUNTIF(CANDIDATES!$A$6:$A$205,B89)=1,OR(EXACT(C89,"INCLUDE DIRECT"),EXACT(C89,"INCLUDE CONDITIONAL"),EXACT(C89,"INCLUDE ADJACENT"),EXACT(C89,"INCLUDE SUBSTITUTE"),EXACT(C89,"INCLUDE INTERMEDIARY"),EXACT(C89,"INCLUDE REFERENCE"),EXACT(C89,"EXCLUDE DIRECT")),D89&lt;&gt;"",E89&lt;&gt;"",F89&lt;&gt;""),"VALID","INVALID - CONTROL / CANDIDATE")))</x:f>
      </x:c>
      <x:c r="H89" s="25" t="str">
        <x:f>IF(B89="","",IFERROR(INDEX(CANDIDATES!$S$6:$S$205,MATCH(B89,CANDIDATES!$A$6:$A$205,0)),"INVALID CANDIDATE"))</x:f>
      </x:c>
      <x:c r="I89" s="25" t="str">
        <x:f>IF(A89="","",IF(OR(AND(C89="INCLUDE DIRECT",H89="DIRECT COMPETITOR"),AND(C89="INCLUDE CONDITIONAL",H89="CONDITIONAL DIRECT"),AND(C89="INCLUDE ADJACENT",H89="ADJACENT"),AND(C89="INCLUDE SUBSTITUTE",H89="SUBSTITUTE / ALTERNATIVE"),AND(C89="INCLUDE INTERMEDIARY",H89="INTERMEDIARY / DISCOVERY"),AND(C89="INCLUDE REFERENCE",H89="AUTHORITY / REFERENCE"),AND(C89="EXCLUDE DIRECT",H89="EXCLUDE DIRECT")),"MATCH","MISMATCH"))</x:f>
      </x:c>
      <x:c r="J89" s="25" t="str">
        <x:f>IF(A89="","",IF(AND(OR(C89="INCLUDE DIRECT",C89="INCLUDE CONDITIONAL"),COUNTIFS(CONFLICTS!$B$6:$B$205,B89,CONFLICTS!$H$6:$H$205,"YES",CONFLICTS!$I$6:$I$205,"OPEN",CONFLICTS!$R$6:$R$205,"VALID")&gt;0),"OPEN MATERIAL CONFLICT","CLEAR"))</x:f>
      </x:c>
      <x:c r="K89" s="25" t="str">
        <x:f>IF(A89="","",IF(G89&lt;&gt;"VALID","BLOCKED",IF(I89&lt;&gt;"MATCH","BLOCKED",IF(J89="OPEN MATERIAL CONFLICT","UNRESOLVED","READY"))))</x:f>
      </x:c>
    </x:row>
    <x:row r="90">
      <x:c r="A90" s="21"/>
      <x:c r="B90" s="21"/>
      <x:c r="C90" s="21"/>
      <x:c r="D90" s="21"/>
      <x:c r="E90" s="21"/>
      <x:c r="F90" s="21"/>
      <x:c r="G90" s="25" t="str">
        <x:f>IF(A90="","",IF(COUNTIF($A$6:$A$205,A90)&gt;1,"INVALID - DUPLICATE ID",IF(AND(COUNTIF(CANDIDATES!$A$6:$A$205,B90)=1,OR(EXACT(C90,"INCLUDE DIRECT"),EXACT(C90,"INCLUDE CONDITIONAL"),EXACT(C90,"INCLUDE ADJACENT"),EXACT(C90,"INCLUDE SUBSTITUTE"),EXACT(C90,"INCLUDE INTERMEDIARY"),EXACT(C90,"INCLUDE REFERENCE"),EXACT(C90,"EXCLUDE DIRECT")),D90&lt;&gt;"",E90&lt;&gt;"",F90&lt;&gt;""),"VALID","INVALID - CONTROL / CANDIDATE")))</x:f>
      </x:c>
      <x:c r="H90" s="25" t="str">
        <x:f>IF(B90="","",IFERROR(INDEX(CANDIDATES!$S$6:$S$205,MATCH(B90,CANDIDATES!$A$6:$A$205,0)),"INVALID CANDIDATE"))</x:f>
      </x:c>
      <x:c r="I90" s="25" t="str">
        <x:f>IF(A90="","",IF(OR(AND(C90="INCLUDE DIRECT",H90="DIRECT COMPETITOR"),AND(C90="INCLUDE CONDITIONAL",H90="CONDITIONAL DIRECT"),AND(C90="INCLUDE ADJACENT",H90="ADJACENT"),AND(C90="INCLUDE SUBSTITUTE",H90="SUBSTITUTE / ALTERNATIVE"),AND(C90="INCLUDE INTERMEDIARY",H90="INTERMEDIARY / DISCOVERY"),AND(C90="INCLUDE REFERENCE",H90="AUTHORITY / REFERENCE"),AND(C90="EXCLUDE DIRECT",H90="EXCLUDE DIRECT")),"MATCH","MISMATCH"))</x:f>
      </x:c>
      <x:c r="J90" s="25" t="str">
        <x:f>IF(A90="","",IF(AND(OR(C90="INCLUDE DIRECT",C90="INCLUDE CONDITIONAL"),COUNTIFS(CONFLICTS!$B$6:$B$205,B90,CONFLICTS!$H$6:$H$205,"YES",CONFLICTS!$I$6:$I$205,"OPEN",CONFLICTS!$R$6:$R$205,"VALID")&gt;0),"OPEN MATERIAL CONFLICT","CLEAR"))</x:f>
      </x:c>
      <x:c r="K90" s="25" t="str">
        <x:f>IF(A90="","",IF(G90&lt;&gt;"VALID","BLOCKED",IF(I90&lt;&gt;"MATCH","BLOCKED",IF(J90="OPEN MATERIAL CONFLICT","UNRESOLVED","READY"))))</x:f>
      </x:c>
    </x:row>
    <x:row r="91">
      <x:c r="A91" s="21"/>
      <x:c r="B91" s="21"/>
      <x:c r="C91" s="21"/>
      <x:c r="D91" s="21"/>
      <x:c r="E91" s="21"/>
      <x:c r="F91" s="21"/>
      <x:c r="G91" s="25" t="str">
        <x:f>IF(A91="","",IF(COUNTIF($A$6:$A$205,A91)&gt;1,"INVALID - DUPLICATE ID",IF(AND(COUNTIF(CANDIDATES!$A$6:$A$205,B91)=1,OR(EXACT(C91,"INCLUDE DIRECT"),EXACT(C91,"INCLUDE CONDITIONAL"),EXACT(C91,"INCLUDE ADJACENT"),EXACT(C91,"INCLUDE SUBSTITUTE"),EXACT(C91,"INCLUDE INTERMEDIARY"),EXACT(C91,"INCLUDE REFERENCE"),EXACT(C91,"EXCLUDE DIRECT")),D91&lt;&gt;"",E91&lt;&gt;"",F91&lt;&gt;""),"VALID","INVALID - CONTROL / CANDIDATE")))</x:f>
      </x:c>
      <x:c r="H91" s="25" t="str">
        <x:f>IF(B91="","",IFERROR(INDEX(CANDIDATES!$S$6:$S$205,MATCH(B91,CANDIDATES!$A$6:$A$205,0)),"INVALID CANDIDATE"))</x:f>
      </x:c>
      <x:c r="I91" s="25" t="str">
        <x:f>IF(A91="","",IF(OR(AND(C91="INCLUDE DIRECT",H91="DIRECT COMPETITOR"),AND(C91="INCLUDE CONDITIONAL",H91="CONDITIONAL DIRECT"),AND(C91="INCLUDE ADJACENT",H91="ADJACENT"),AND(C91="INCLUDE SUBSTITUTE",H91="SUBSTITUTE / ALTERNATIVE"),AND(C91="INCLUDE INTERMEDIARY",H91="INTERMEDIARY / DISCOVERY"),AND(C91="INCLUDE REFERENCE",H91="AUTHORITY / REFERENCE"),AND(C91="EXCLUDE DIRECT",H91="EXCLUDE DIRECT")),"MATCH","MISMATCH"))</x:f>
      </x:c>
      <x:c r="J91" s="25" t="str">
        <x:f>IF(A91="","",IF(AND(OR(C91="INCLUDE DIRECT",C91="INCLUDE CONDITIONAL"),COUNTIFS(CONFLICTS!$B$6:$B$205,B91,CONFLICTS!$H$6:$H$205,"YES",CONFLICTS!$I$6:$I$205,"OPEN",CONFLICTS!$R$6:$R$205,"VALID")&gt;0),"OPEN MATERIAL CONFLICT","CLEAR"))</x:f>
      </x:c>
      <x:c r="K91" s="25" t="str">
        <x:f>IF(A91="","",IF(G91&lt;&gt;"VALID","BLOCKED",IF(I91&lt;&gt;"MATCH","BLOCKED",IF(J91="OPEN MATERIAL CONFLICT","UNRESOLVED","READY"))))</x:f>
      </x:c>
    </x:row>
    <x:row r="92">
      <x:c r="A92" s="21"/>
      <x:c r="B92" s="21"/>
      <x:c r="C92" s="21"/>
      <x:c r="D92" s="21"/>
      <x:c r="E92" s="21"/>
      <x:c r="F92" s="21"/>
      <x:c r="G92" s="25" t="str">
        <x:f>IF(A92="","",IF(COUNTIF($A$6:$A$205,A92)&gt;1,"INVALID - DUPLICATE ID",IF(AND(COUNTIF(CANDIDATES!$A$6:$A$205,B92)=1,OR(EXACT(C92,"INCLUDE DIRECT"),EXACT(C92,"INCLUDE CONDITIONAL"),EXACT(C92,"INCLUDE ADJACENT"),EXACT(C92,"INCLUDE SUBSTITUTE"),EXACT(C92,"INCLUDE INTERMEDIARY"),EXACT(C92,"INCLUDE REFERENCE"),EXACT(C92,"EXCLUDE DIRECT")),D92&lt;&gt;"",E92&lt;&gt;"",F92&lt;&gt;""),"VALID","INVALID - CONTROL / CANDIDATE")))</x:f>
      </x:c>
      <x:c r="H92" s="25" t="str">
        <x:f>IF(B92="","",IFERROR(INDEX(CANDIDATES!$S$6:$S$205,MATCH(B92,CANDIDATES!$A$6:$A$205,0)),"INVALID CANDIDATE"))</x:f>
      </x:c>
      <x:c r="I92" s="25" t="str">
        <x:f>IF(A92="","",IF(OR(AND(C92="INCLUDE DIRECT",H92="DIRECT COMPETITOR"),AND(C92="INCLUDE CONDITIONAL",H92="CONDITIONAL DIRECT"),AND(C92="INCLUDE ADJACENT",H92="ADJACENT"),AND(C92="INCLUDE SUBSTITUTE",H92="SUBSTITUTE / ALTERNATIVE"),AND(C92="INCLUDE INTERMEDIARY",H92="INTERMEDIARY / DISCOVERY"),AND(C92="INCLUDE REFERENCE",H92="AUTHORITY / REFERENCE"),AND(C92="EXCLUDE DIRECT",H92="EXCLUDE DIRECT")),"MATCH","MISMATCH"))</x:f>
      </x:c>
      <x:c r="J92" s="25" t="str">
        <x:f>IF(A92="","",IF(AND(OR(C92="INCLUDE DIRECT",C92="INCLUDE CONDITIONAL"),COUNTIFS(CONFLICTS!$B$6:$B$205,B92,CONFLICTS!$H$6:$H$205,"YES",CONFLICTS!$I$6:$I$205,"OPEN",CONFLICTS!$R$6:$R$205,"VALID")&gt;0),"OPEN MATERIAL CONFLICT","CLEAR"))</x:f>
      </x:c>
      <x:c r="K92" s="25" t="str">
        <x:f>IF(A92="","",IF(G92&lt;&gt;"VALID","BLOCKED",IF(I92&lt;&gt;"MATCH","BLOCKED",IF(J92="OPEN MATERIAL CONFLICT","UNRESOLVED","READY"))))</x:f>
      </x:c>
    </x:row>
    <x:row r="93">
      <x:c r="A93" s="21"/>
      <x:c r="B93" s="21"/>
      <x:c r="C93" s="21"/>
      <x:c r="D93" s="21"/>
      <x:c r="E93" s="21"/>
      <x:c r="F93" s="21"/>
      <x:c r="G93" s="25" t="str">
        <x:f>IF(A93="","",IF(COUNTIF($A$6:$A$205,A93)&gt;1,"INVALID - DUPLICATE ID",IF(AND(COUNTIF(CANDIDATES!$A$6:$A$205,B93)=1,OR(EXACT(C93,"INCLUDE DIRECT"),EXACT(C93,"INCLUDE CONDITIONAL"),EXACT(C93,"INCLUDE ADJACENT"),EXACT(C93,"INCLUDE SUBSTITUTE"),EXACT(C93,"INCLUDE INTERMEDIARY"),EXACT(C93,"INCLUDE REFERENCE"),EXACT(C93,"EXCLUDE DIRECT")),D93&lt;&gt;"",E93&lt;&gt;"",F93&lt;&gt;""),"VALID","INVALID - CONTROL / CANDIDATE")))</x:f>
      </x:c>
      <x:c r="H93" s="25" t="str">
        <x:f>IF(B93="","",IFERROR(INDEX(CANDIDATES!$S$6:$S$205,MATCH(B93,CANDIDATES!$A$6:$A$205,0)),"INVALID CANDIDATE"))</x:f>
      </x:c>
      <x:c r="I93" s="25" t="str">
        <x:f>IF(A93="","",IF(OR(AND(C93="INCLUDE DIRECT",H93="DIRECT COMPETITOR"),AND(C93="INCLUDE CONDITIONAL",H93="CONDITIONAL DIRECT"),AND(C93="INCLUDE ADJACENT",H93="ADJACENT"),AND(C93="INCLUDE SUBSTITUTE",H93="SUBSTITUTE / ALTERNATIVE"),AND(C93="INCLUDE INTERMEDIARY",H93="INTERMEDIARY / DISCOVERY"),AND(C93="INCLUDE REFERENCE",H93="AUTHORITY / REFERENCE"),AND(C93="EXCLUDE DIRECT",H93="EXCLUDE DIRECT")),"MATCH","MISMATCH"))</x:f>
      </x:c>
      <x:c r="J93" s="25" t="str">
        <x:f>IF(A93="","",IF(AND(OR(C93="INCLUDE DIRECT",C93="INCLUDE CONDITIONAL"),COUNTIFS(CONFLICTS!$B$6:$B$205,B93,CONFLICTS!$H$6:$H$205,"YES",CONFLICTS!$I$6:$I$205,"OPEN",CONFLICTS!$R$6:$R$205,"VALID")&gt;0),"OPEN MATERIAL CONFLICT","CLEAR"))</x:f>
      </x:c>
      <x:c r="K93" s="25" t="str">
        <x:f>IF(A93="","",IF(G93&lt;&gt;"VALID","BLOCKED",IF(I93&lt;&gt;"MATCH","BLOCKED",IF(J93="OPEN MATERIAL CONFLICT","UNRESOLVED","READY"))))</x:f>
      </x:c>
    </x:row>
    <x:row r="94">
      <x:c r="A94" s="21"/>
      <x:c r="B94" s="21"/>
      <x:c r="C94" s="21"/>
      <x:c r="D94" s="21"/>
      <x:c r="E94" s="21"/>
      <x:c r="F94" s="21"/>
      <x:c r="G94" s="25" t="str">
        <x:f>IF(A94="","",IF(COUNTIF($A$6:$A$205,A94)&gt;1,"INVALID - DUPLICATE ID",IF(AND(COUNTIF(CANDIDATES!$A$6:$A$205,B94)=1,OR(EXACT(C94,"INCLUDE DIRECT"),EXACT(C94,"INCLUDE CONDITIONAL"),EXACT(C94,"INCLUDE ADJACENT"),EXACT(C94,"INCLUDE SUBSTITUTE"),EXACT(C94,"INCLUDE INTERMEDIARY"),EXACT(C94,"INCLUDE REFERENCE"),EXACT(C94,"EXCLUDE DIRECT")),D94&lt;&gt;"",E94&lt;&gt;"",F94&lt;&gt;""),"VALID","INVALID - CONTROL / CANDIDATE")))</x:f>
      </x:c>
      <x:c r="H94" s="25" t="str">
        <x:f>IF(B94="","",IFERROR(INDEX(CANDIDATES!$S$6:$S$205,MATCH(B94,CANDIDATES!$A$6:$A$205,0)),"INVALID CANDIDATE"))</x:f>
      </x:c>
      <x:c r="I94" s="25" t="str">
        <x:f>IF(A94="","",IF(OR(AND(C94="INCLUDE DIRECT",H94="DIRECT COMPETITOR"),AND(C94="INCLUDE CONDITIONAL",H94="CONDITIONAL DIRECT"),AND(C94="INCLUDE ADJACENT",H94="ADJACENT"),AND(C94="INCLUDE SUBSTITUTE",H94="SUBSTITUTE / ALTERNATIVE"),AND(C94="INCLUDE INTERMEDIARY",H94="INTERMEDIARY / DISCOVERY"),AND(C94="INCLUDE REFERENCE",H94="AUTHORITY / REFERENCE"),AND(C94="EXCLUDE DIRECT",H94="EXCLUDE DIRECT")),"MATCH","MISMATCH"))</x:f>
      </x:c>
      <x:c r="J94" s="25" t="str">
        <x:f>IF(A94="","",IF(AND(OR(C94="INCLUDE DIRECT",C94="INCLUDE CONDITIONAL"),COUNTIFS(CONFLICTS!$B$6:$B$205,B94,CONFLICTS!$H$6:$H$205,"YES",CONFLICTS!$I$6:$I$205,"OPEN",CONFLICTS!$R$6:$R$205,"VALID")&gt;0),"OPEN MATERIAL CONFLICT","CLEAR"))</x:f>
      </x:c>
      <x:c r="K94" s="25" t="str">
        <x:f>IF(A94="","",IF(G94&lt;&gt;"VALID","BLOCKED",IF(I94&lt;&gt;"MATCH","BLOCKED",IF(J94="OPEN MATERIAL CONFLICT","UNRESOLVED","READY"))))</x:f>
      </x:c>
    </x:row>
    <x:row r="95">
      <x:c r="A95" s="21"/>
      <x:c r="B95" s="21"/>
      <x:c r="C95" s="21"/>
      <x:c r="D95" s="21"/>
      <x:c r="E95" s="21"/>
      <x:c r="F95" s="21"/>
      <x:c r="G95" s="25" t="str">
        <x:f>IF(A95="","",IF(COUNTIF($A$6:$A$205,A95)&gt;1,"INVALID - DUPLICATE ID",IF(AND(COUNTIF(CANDIDATES!$A$6:$A$205,B95)=1,OR(EXACT(C95,"INCLUDE DIRECT"),EXACT(C95,"INCLUDE CONDITIONAL"),EXACT(C95,"INCLUDE ADJACENT"),EXACT(C95,"INCLUDE SUBSTITUTE"),EXACT(C95,"INCLUDE INTERMEDIARY"),EXACT(C95,"INCLUDE REFERENCE"),EXACT(C95,"EXCLUDE DIRECT")),D95&lt;&gt;"",E95&lt;&gt;"",F95&lt;&gt;""),"VALID","INVALID - CONTROL / CANDIDATE")))</x:f>
      </x:c>
      <x:c r="H95" s="25" t="str">
        <x:f>IF(B95="","",IFERROR(INDEX(CANDIDATES!$S$6:$S$205,MATCH(B95,CANDIDATES!$A$6:$A$205,0)),"INVALID CANDIDATE"))</x:f>
      </x:c>
      <x:c r="I95" s="25" t="str">
        <x:f>IF(A95="","",IF(OR(AND(C95="INCLUDE DIRECT",H95="DIRECT COMPETITOR"),AND(C95="INCLUDE CONDITIONAL",H95="CONDITIONAL DIRECT"),AND(C95="INCLUDE ADJACENT",H95="ADJACENT"),AND(C95="INCLUDE SUBSTITUTE",H95="SUBSTITUTE / ALTERNATIVE"),AND(C95="INCLUDE INTERMEDIARY",H95="INTERMEDIARY / DISCOVERY"),AND(C95="INCLUDE REFERENCE",H95="AUTHORITY / REFERENCE"),AND(C95="EXCLUDE DIRECT",H95="EXCLUDE DIRECT")),"MATCH","MISMATCH"))</x:f>
      </x:c>
      <x:c r="J95" s="25" t="str">
        <x:f>IF(A95="","",IF(AND(OR(C95="INCLUDE DIRECT",C95="INCLUDE CONDITIONAL"),COUNTIFS(CONFLICTS!$B$6:$B$205,B95,CONFLICTS!$H$6:$H$205,"YES",CONFLICTS!$I$6:$I$205,"OPEN",CONFLICTS!$R$6:$R$205,"VALID")&gt;0),"OPEN MATERIAL CONFLICT","CLEAR"))</x:f>
      </x:c>
      <x:c r="K95" s="25" t="str">
        <x:f>IF(A95="","",IF(G95&lt;&gt;"VALID","BLOCKED",IF(I95&lt;&gt;"MATCH","BLOCKED",IF(J95="OPEN MATERIAL CONFLICT","UNRESOLVED","READY"))))</x:f>
      </x:c>
    </x:row>
    <x:row r="96">
      <x:c r="A96" s="21"/>
      <x:c r="B96" s="21"/>
      <x:c r="C96" s="21"/>
      <x:c r="D96" s="21"/>
      <x:c r="E96" s="21"/>
      <x:c r="F96" s="21"/>
      <x:c r="G96" s="25" t="str">
        <x:f>IF(A96="","",IF(COUNTIF($A$6:$A$205,A96)&gt;1,"INVALID - DUPLICATE ID",IF(AND(COUNTIF(CANDIDATES!$A$6:$A$205,B96)=1,OR(EXACT(C96,"INCLUDE DIRECT"),EXACT(C96,"INCLUDE CONDITIONAL"),EXACT(C96,"INCLUDE ADJACENT"),EXACT(C96,"INCLUDE SUBSTITUTE"),EXACT(C96,"INCLUDE INTERMEDIARY"),EXACT(C96,"INCLUDE REFERENCE"),EXACT(C96,"EXCLUDE DIRECT")),D96&lt;&gt;"",E96&lt;&gt;"",F96&lt;&gt;""),"VALID","INVALID - CONTROL / CANDIDATE")))</x:f>
      </x:c>
      <x:c r="H96" s="25" t="str">
        <x:f>IF(B96="","",IFERROR(INDEX(CANDIDATES!$S$6:$S$205,MATCH(B96,CANDIDATES!$A$6:$A$205,0)),"INVALID CANDIDATE"))</x:f>
      </x:c>
      <x:c r="I96" s="25" t="str">
        <x:f>IF(A96="","",IF(OR(AND(C96="INCLUDE DIRECT",H96="DIRECT COMPETITOR"),AND(C96="INCLUDE CONDITIONAL",H96="CONDITIONAL DIRECT"),AND(C96="INCLUDE ADJACENT",H96="ADJACENT"),AND(C96="INCLUDE SUBSTITUTE",H96="SUBSTITUTE / ALTERNATIVE"),AND(C96="INCLUDE INTERMEDIARY",H96="INTERMEDIARY / DISCOVERY"),AND(C96="INCLUDE REFERENCE",H96="AUTHORITY / REFERENCE"),AND(C96="EXCLUDE DIRECT",H96="EXCLUDE DIRECT")),"MATCH","MISMATCH"))</x:f>
      </x:c>
      <x:c r="J96" s="25" t="str">
        <x:f>IF(A96="","",IF(AND(OR(C96="INCLUDE DIRECT",C96="INCLUDE CONDITIONAL"),COUNTIFS(CONFLICTS!$B$6:$B$205,B96,CONFLICTS!$H$6:$H$205,"YES",CONFLICTS!$I$6:$I$205,"OPEN",CONFLICTS!$R$6:$R$205,"VALID")&gt;0),"OPEN MATERIAL CONFLICT","CLEAR"))</x:f>
      </x:c>
      <x:c r="K96" s="25" t="str">
        <x:f>IF(A96="","",IF(G96&lt;&gt;"VALID","BLOCKED",IF(I96&lt;&gt;"MATCH","BLOCKED",IF(J96="OPEN MATERIAL CONFLICT","UNRESOLVED","READY"))))</x:f>
      </x:c>
    </x:row>
    <x:row r="97">
      <x:c r="A97" s="21"/>
      <x:c r="B97" s="21"/>
      <x:c r="C97" s="21"/>
      <x:c r="D97" s="21"/>
      <x:c r="E97" s="21"/>
      <x:c r="F97" s="21"/>
      <x:c r="G97" s="25" t="str">
        <x:f>IF(A97="","",IF(COUNTIF($A$6:$A$205,A97)&gt;1,"INVALID - DUPLICATE ID",IF(AND(COUNTIF(CANDIDATES!$A$6:$A$205,B97)=1,OR(EXACT(C97,"INCLUDE DIRECT"),EXACT(C97,"INCLUDE CONDITIONAL"),EXACT(C97,"INCLUDE ADJACENT"),EXACT(C97,"INCLUDE SUBSTITUTE"),EXACT(C97,"INCLUDE INTERMEDIARY"),EXACT(C97,"INCLUDE REFERENCE"),EXACT(C97,"EXCLUDE DIRECT")),D97&lt;&gt;"",E97&lt;&gt;"",F97&lt;&gt;""),"VALID","INVALID - CONTROL / CANDIDATE")))</x:f>
      </x:c>
      <x:c r="H97" s="25" t="str">
        <x:f>IF(B97="","",IFERROR(INDEX(CANDIDATES!$S$6:$S$205,MATCH(B97,CANDIDATES!$A$6:$A$205,0)),"INVALID CANDIDATE"))</x:f>
      </x:c>
      <x:c r="I97" s="25" t="str">
        <x:f>IF(A97="","",IF(OR(AND(C97="INCLUDE DIRECT",H97="DIRECT COMPETITOR"),AND(C97="INCLUDE CONDITIONAL",H97="CONDITIONAL DIRECT"),AND(C97="INCLUDE ADJACENT",H97="ADJACENT"),AND(C97="INCLUDE SUBSTITUTE",H97="SUBSTITUTE / ALTERNATIVE"),AND(C97="INCLUDE INTERMEDIARY",H97="INTERMEDIARY / DISCOVERY"),AND(C97="INCLUDE REFERENCE",H97="AUTHORITY / REFERENCE"),AND(C97="EXCLUDE DIRECT",H97="EXCLUDE DIRECT")),"MATCH","MISMATCH"))</x:f>
      </x:c>
      <x:c r="J97" s="25" t="str">
        <x:f>IF(A97="","",IF(AND(OR(C97="INCLUDE DIRECT",C97="INCLUDE CONDITIONAL"),COUNTIFS(CONFLICTS!$B$6:$B$205,B97,CONFLICTS!$H$6:$H$205,"YES",CONFLICTS!$I$6:$I$205,"OPEN",CONFLICTS!$R$6:$R$205,"VALID")&gt;0),"OPEN MATERIAL CONFLICT","CLEAR"))</x:f>
      </x:c>
      <x:c r="K97" s="25" t="str">
        <x:f>IF(A97="","",IF(G97&lt;&gt;"VALID","BLOCKED",IF(I97&lt;&gt;"MATCH","BLOCKED",IF(J97="OPEN MATERIAL CONFLICT","UNRESOLVED","READY"))))</x:f>
      </x:c>
    </x:row>
    <x:row r="98">
      <x:c r="A98" s="21"/>
      <x:c r="B98" s="21"/>
      <x:c r="C98" s="21"/>
      <x:c r="D98" s="21"/>
      <x:c r="E98" s="21"/>
      <x:c r="F98" s="21"/>
      <x:c r="G98" s="25" t="str">
        <x:f>IF(A98="","",IF(COUNTIF($A$6:$A$205,A98)&gt;1,"INVALID - DUPLICATE ID",IF(AND(COUNTIF(CANDIDATES!$A$6:$A$205,B98)=1,OR(EXACT(C98,"INCLUDE DIRECT"),EXACT(C98,"INCLUDE CONDITIONAL"),EXACT(C98,"INCLUDE ADJACENT"),EXACT(C98,"INCLUDE SUBSTITUTE"),EXACT(C98,"INCLUDE INTERMEDIARY"),EXACT(C98,"INCLUDE REFERENCE"),EXACT(C98,"EXCLUDE DIRECT")),D98&lt;&gt;"",E98&lt;&gt;"",F98&lt;&gt;""),"VALID","INVALID - CONTROL / CANDIDATE")))</x:f>
      </x:c>
      <x:c r="H98" s="25" t="str">
        <x:f>IF(B98="","",IFERROR(INDEX(CANDIDATES!$S$6:$S$205,MATCH(B98,CANDIDATES!$A$6:$A$205,0)),"INVALID CANDIDATE"))</x:f>
      </x:c>
      <x:c r="I98" s="25" t="str">
        <x:f>IF(A98="","",IF(OR(AND(C98="INCLUDE DIRECT",H98="DIRECT COMPETITOR"),AND(C98="INCLUDE CONDITIONAL",H98="CONDITIONAL DIRECT"),AND(C98="INCLUDE ADJACENT",H98="ADJACENT"),AND(C98="INCLUDE SUBSTITUTE",H98="SUBSTITUTE / ALTERNATIVE"),AND(C98="INCLUDE INTERMEDIARY",H98="INTERMEDIARY / DISCOVERY"),AND(C98="INCLUDE REFERENCE",H98="AUTHORITY / REFERENCE"),AND(C98="EXCLUDE DIRECT",H98="EXCLUDE DIRECT")),"MATCH","MISMATCH"))</x:f>
      </x:c>
      <x:c r="J98" s="25" t="str">
        <x:f>IF(A98="","",IF(AND(OR(C98="INCLUDE DIRECT",C98="INCLUDE CONDITIONAL"),COUNTIFS(CONFLICTS!$B$6:$B$205,B98,CONFLICTS!$H$6:$H$205,"YES",CONFLICTS!$I$6:$I$205,"OPEN",CONFLICTS!$R$6:$R$205,"VALID")&gt;0),"OPEN MATERIAL CONFLICT","CLEAR"))</x:f>
      </x:c>
      <x:c r="K98" s="25" t="str">
        <x:f>IF(A98="","",IF(G98&lt;&gt;"VALID","BLOCKED",IF(I98&lt;&gt;"MATCH","BLOCKED",IF(J98="OPEN MATERIAL CONFLICT","UNRESOLVED","READY"))))</x:f>
      </x:c>
    </x:row>
    <x:row r="99">
      <x:c r="A99" s="21"/>
      <x:c r="B99" s="21"/>
      <x:c r="C99" s="21"/>
      <x:c r="D99" s="21"/>
      <x:c r="E99" s="21"/>
      <x:c r="F99" s="21"/>
      <x:c r="G99" s="25" t="str">
        <x:f>IF(A99="","",IF(COUNTIF($A$6:$A$205,A99)&gt;1,"INVALID - DUPLICATE ID",IF(AND(COUNTIF(CANDIDATES!$A$6:$A$205,B99)=1,OR(EXACT(C99,"INCLUDE DIRECT"),EXACT(C99,"INCLUDE CONDITIONAL"),EXACT(C99,"INCLUDE ADJACENT"),EXACT(C99,"INCLUDE SUBSTITUTE"),EXACT(C99,"INCLUDE INTERMEDIARY"),EXACT(C99,"INCLUDE REFERENCE"),EXACT(C99,"EXCLUDE DIRECT")),D99&lt;&gt;"",E99&lt;&gt;"",F99&lt;&gt;""),"VALID","INVALID - CONTROL / CANDIDATE")))</x:f>
      </x:c>
      <x:c r="H99" s="25" t="str">
        <x:f>IF(B99="","",IFERROR(INDEX(CANDIDATES!$S$6:$S$205,MATCH(B99,CANDIDATES!$A$6:$A$205,0)),"INVALID CANDIDATE"))</x:f>
      </x:c>
      <x:c r="I99" s="25" t="str">
        <x:f>IF(A99="","",IF(OR(AND(C99="INCLUDE DIRECT",H99="DIRECT COMPETITOR"),AND(C99="INCLUDE CONDITIONAL",H99="CONDITIONAL DIRECT"),AND(C99="INCLUDE ADJACENT",H99="ADJACENT"),AND(C99="INCLUDE SUBSTITUTE",H99="SUBSTITUTE / ALTERNATIVE"),AND(C99="INCLUDE INTERMEDIARY",H99="INTERMEDIARY / DISCOVERY"),AND(C99="INCLUDE REFERENCE",H99="AUTHORITY / REFERENCE"),AND(C99="EXCLUDE DIRECT",H99="EXCLUDE DIRECT")),"MATCH","MISMATCH"))</x:f>
      </x:c>
      <x:c r="J99" s="25" t="str">
        <x:f>IF(A99="","",IF(AND(OR(C99="INCLUDE DIRECT",C99="INCLUDE CONDITIONAL"),COUNTIFS(CONFLICTS!$B$6:$B$205,B99,CONFLICTS!$H$6:$H$205,"YES",CONFLICTS!$I$6:$I$205,"OPEN",CONFLICTS!$R$6:$R$205,"VALID")&gt;0),"OPEN MATERIAL CONFLICT","CLEAR"))</x:f>
      </x:c>
      <x:c r="K99" s="25" t="str">
        <x:f>IF(A99="","",IF(G99&lt;&gt;"VALID","BLOCKED",IF(I99&lt;&gt;"MATCH","BLOCKED",IF(J99="OPEN MATERIAL CONFLICT","UNRESOLVED","READY"))))</x:f>
      </x:c>
    </x:row>
    <x:row r="100">
      <x:c r="A100" s="21"/>
      <x:c r="B100" s="21"/>
      <x:c r="C100" s="21"/>
      <x:c r="D100" s="21"/>
      <x:c r="E100" s="21"/>
      <x:c r="F100" s="21"/>
      <x:c r="G100" s="25" t="str">
        <x:f>IF(A100="","",IF(COUNTIF($A$6:$A$205,A100)&gt;1,"INVALID - DUPLICATE ID",IF(AND(COUNTIF(CANDIDATES!$A$6:$A$205,B100)=1,OR(EXACT(C100,"INCLUDE DIRECT"),EXACT(C100,"INCLUDE CONDITIONAL"),EXACT(C100,"INCLUDE ADJACENT"),EXACT(C100,"INCLUDE SUBSTITUTE"),EXACT(C100,"INCLUDE INTERMEDIARY"),EXACT(C100,"INCLUDE REFERENCE"),EXACT(C100,"EXCLUDE DIRECT")),D100&lt;&gt;"",E100&lt;&gt;"",F100&lt;&gt;""),"VALID","INVALID - CONTROL / CANDIDATE")))</x:f>
      </x:c>
      <x:c r="H100" s="25" t="str">
        <x:f>IF(B100="","",IFERROR(INDEX(CANDIDATES!$S$6:$S$205,MATCH(B100,CANDIDATES!$A$6:$A$205,0)),"INVALID CANDIDATE"))</x:f>
      </x:c>
      <x:c r="I100" s="25" t="str">
        <x:f>IF(A100="","",IF(OR(AND(C100="INCLUDE DIRECT",H100="DIRECT COMPETITOR"),AND(C100="INCLUDE CONDITIONAL",H100="CONDITIONAL DIRECT"),AND(C100="INCLUDE ADJACENT",H100="ADJACENT"),AND(C100="INCLUDE SUBSTITUTE",H100="SUBSTITUTE / ALTERNATIVE"),AND(C100="INCLUDE INTERMEDIARY",H100="INTERMEDIARY / DISCOVERY"),AND(C100="INCLUDE REFERENCE",H100="AUTHORITY / REFERENCE"),AND(C100="EXCLUDE DIRECT",H100="EXCLUDE DIRECT")),"MATCH","MISMATCH"))</x:f>
      </x:c>
      <x:c r="J100" s="25" t="str">
        <x:f>IF(A100="","",IF(AND(OR(C100="INCLUDE DIRECT",C100="INCLUDE CONDITIONAL"),COUNTIFS(CONFLICTS!$B$6:$B$205,B100,CONFLICTS!$H$6:$H$205,"YES",CONFLICTS!$I$6:$I$205,"OPEN",CONFLICTS!$R$6:$R$205,"VALID")&gt;0),"OPEN MATERIAL CONFLICT","CLEAR"))</x:f>
      </x:c>
      <x:c r="K100" s="25" t="str">
        <x:f>IF(A100="","",IF(G100&lt;&gt;"VALID","BLOCKED",IF(I100&lt;&gt;"MATCH","BLOCKED",IF(J100="OPEN MATERIAL CONFLICT","UNRESOLVED","READY"))))</x:f>
      </x:c>
    </x:row>
    <x:row r="101">
      <x:c r="A101" s="21"/>
      <x:c r="B101" s="21"/>
      <x:c r="C101" s="21"/>
      <x:c r="D101" s="21"/>
      <x:c r="E101" s="21"/>
      <x:c r="F101" s="21"/>
      <x:c r="G101" s="25" t="str">
        <x:f>IF(A101="","",IF(COUNTIF($A$6:$A$205,A101)&gt;1,"INVALID - DUPLICATE ID",IF(AND(COUNTIF(CANDIDATES!$A$6:$A$205,B101)=1,OR(EXACT(C101,"INCLUDE DIRECT"),EXACT(C101,"INCLUDE CONDITIONAL"),EXACT(C101,"INCLUDE ADJACENT"),EXACT(C101,"INCLUDE SUBSTITUTE"),EXACT(C101,"INCLUDE INTERMEDIARY"),EXACT(C101,"INCLUDE REFERENCE"),EXACT(C101,"EXCLUDE DIRECT")),D101&lt;&gt;"",E101&lt;&gt;"",F101&lt;&gt;""),"VALID","INVALID - CONTROL / CANDIDATE")))</x:f>
      </x:c>
      <x:c r="H101" s="25" t="str">
        <x:f>IF(B101="","",IFERROR(INDEX(CANDIDATES!$S$6:$S$205,MATCH(B101,CANDIDATES!$A$6:$A$205,0)),"INVALID CANDIDATE"))</x:f>
      </x:c>
      <x:c r="I101" s="25" t="str">
        <x:f>IF(A101="","",IF(OR(AND(C101="INCLUDE DIRECT",H101="DIRECT COMPETITOR"),AND(C101="INCLUDE CONDITIONAL",H101="CONDITIONAL DIRECT"),AND(C101="INCLUDE ADJACENT",H101="ADJACENT"),AND(C101="INCLUDE SUBSTITUTE",H101="SUBSTITUTE / ALTERNATIVE"),AND(C101="INCLUDE INTERMEDIARY",H101="INTERMEDIARY / DISCOVERY"),AND(C101="INCLUDE REFERENCE",H101="AUTHORITY / REFERENCE"),AND(C101="EXCLUDE DIRECT",H101="EXCLUDE DIRECT")),"MATCH","MISMATCH"))</x:f>
      </x:c>
      <x:c r="J101" s="25" t="str">
        <x:f>IF(A101="","",IF(AND(OR(C101="INCLUDE DIRECT",C101="INCLUDE CONDITIONAL"),COUNTIFS(CONFLICTS!$B$6:$B$205,B101,CONFLICTS!$H$6:$H$205,"YES",CONFLICTS!$I$6:$I$205,"OPEN",CONFLICTS!$R$6:$R$205,"VALID")&gt;0),"OPEN MATERIAL CONFLICT","CLEAR"))</x:f>
      </x:c>
      <x:c r="K101" s="25" t="str">
        <x:f>IF(A101="","",IF(G101&lt;&gt;"VALID","BLOCKED",IF(I101&lt;&gt;"MATCH","BLOCKED",IF(J101="OPEN MATERIAL CONFLICT","UNRESOLVED","READY"))))</x:f>
      </x:c>
    </x:row>
    <x:row r="102">
      <x:c r="A102" s="21"/>
      <x:c r="B102" s="21"/>
      <x:c r="C102" s="21"/>
      <x:c r="D102" s="21"/>
      <x:c r="E102" s="21"/>
      <x:c r="F102" s="21"/>
      <x:c r="G102" s="25" t="str">
        <x:f>IF(A102="","",IF(COUNTIF($A$6:$A$205,A102)&gt;1,"INVALID - DUPLICATE ID",IF(AND(COUNTIF(CANDIDATES!$A$6:$A$205,B102)=1,OR(EXACT(C102,"INCLUDE DIRECT"),EXACT(C102,"INCLUDE CONDITIONAL"),EXACT(C102,"INCLUDE ADJACENT"),EXACT(C102,"INCLUDE SUBSTITUTE"),EXACT(C102,"INCLUDE INTERMEDIARY"),EXACT(C102,"INCLUDE REFERENCE"),EXACT(C102,"EXCLUDE DIRECT")),D102&lt;&gt;"",E102&lt;&gt;"",F102&lt;&gt;""),"VALID","INVALID - CONTROL / CANDIDATE")))</x:f>
      </x:c>
      <x:c r="H102" s="25" t="str">
        <x:f>IF(B102="","",IFERROR(INDEX(CANDIDATES!$S$6:$S$205,MATCH(B102,CANDIDATES!$A$6:$A$205,0)),"INVALID CANDIDATE"))</x:f>
      </x:c>
      <x:c r="I102" s="25" t="str">
        <x:f>IF(A102="","",IF(OR(AND(C102="INCLUDE DIRECT",H102="DIRECT COMPETITOR"),AND(C102="INCLUDE CONDITIONAL",H102="CONDITIONAL DIRECT"),AND(C102="INCLUDE ADJACENT",H102="ADJACENT"),AND(C102="INCLUDE SUBSTITUTE",H102="SUBSTITUTE / ALTERNATIVE"),AND(C102="INCLUDE INTERMEDIARY",H102="INTERMEDIARY / DISCOVERY"),AND(C102="INCLUDE REFERENCE",H102="AUTHORITY / REFERENCE"),AND(C102="EXCLUDE DIRECT",H102="EXCLUDE DIRECT")),"MATCH","MISMATCH"))</x:f>
      </x:c>
      <x:c r="J102" s="25" t="str">
        <x:f>IF(A102="","",IF(AND(OR(C102="INCLUDE DIRECT",C102="INCLUDE CONDITIONAL"),COUNTIFS(CONFLICTS!$B$6:$B$205,B102,CONFLICTS!$H$6:$H$205,"YES",CONFLICTS!$I$6:$I$205,"OPEN",CONFLICTS!$R$6:$R$205,"VALID")&gt;0),"OPEN MATERIAL CONFLICT","CLEAR"))</x:f>
      </x:c>
      <x:c r="K102" s="25" t="str">
        <x:f>IF(A102="","",IF(G102&lt;&gt;"VALID","BLOCKED",IF(I102&lt;&gt;"MATCH","BLOCKED",IF(J102="OPEN MATERIAL CONFLICT","UNRESOLVED","READY"))))</x:f>
      </x:c>
    </x:row>
    <x:row r="103">
      <x:c r="A103" s="21"/>
      <x:c r="B103" s="21"/>
      <x:c r="C103" s="21"/>
      <x:c r="D103" s="21"/>
      <x:c r="E103" s="21"/>
      <x:c r="F103" s="21"/>
      <x:c r="G103" s="25" t="str">
        <x:f>IF(A103="","",IF(COUNTIF($A$6:$A$205,A103)&gt;1,"INVALID - DUPLICATE ID",IF(AND(COUNTIF(CANDIDATES!$A$6:$A$205,B103)=1,OR(EXACT(C103,"INCLUDE DIRECT"),EXACT(C103,"INCLUDE CONDITIONAL"),EXACT(C103,"INCLUDE ADJACENT"),EXACT(C103,"INCLUDE SUBSTITUTE"),EXACT(C103,"INCLUDE INTERMEDIARY"),EXACT(C103,"INCLUDE REFERENCE"),EXACT(C103,"EXCLUDE DIRECT")),D103&lt;&gt;"",E103&lt;&gt;"",F103&lt;&gt;""),"VALID","INVALID - CONTROL / CANDIDATE")))</x:f>
      </x:c>
      <x:c r="H103" s="25" t="str">
        <x:f>IF(B103="","",IFERROR(INDEX(CANDIDATES!$S$6:$S$205,MATCH(B103,CANDIDATES!$A$6:$A$205,0)),"INVALID CANDIDATE"))</x:f>
      </x:c>
      <x:c r="I103" s="25" t="str">
        <x:f>IF(A103="","",IF(OR(AND(C103="INCLUDE DIRECT",H103="DIRECT COMPETITOR"),AND(C103="INCLUDE CONDITIONAL",H103="CONDITIONAL DIRECT"),AND(C103="INCLUDE ADJACENT",H103="ADJACENT"),AND(C103="INCLUDE SUBSTITUTE",H103="SUBSTITUTE / ALTERNATIVE"),AND(C103="INCLUDE INTERMEDIARY",H103="INTERMEDIARY / DISCOVERY"),AND(C103="INCLUDE REFERENCE",H103="AUTHORITY / REFERENCE"),AND(C103="EXCLUDE DIRECT",H103="EXCLUDE DIRECT")),"MATCH","MISMATCH"))</x:f>
      </x:c>
      <x:c r="J103" s="25" t="str">
        <x:f>IF(A103="","",IF(AND(OR(C103="INCLUDE DIRECT",C103="INCLUDE CONDITIONAL"),COUNTIFS(CONFLICTS!$B$6:$B$205,B103,CONFLICTS!$H$6:$H$205,"YES",CONFLICTS!$I$6:$I$205,"OPEN",CONFLICTS!$R$6:$R$205,"VALID")&gt;0),"OPEN MATERIAL CONFLICT","CLEAR"))</x:f>
      </x:c>
      <x:c r="K103" s="25" t="str">
        <x:f>IF(A103="","",IF(G103&lt;&gt;"VALID","BLOCKED",IF(I103&lt;&gt;"MATCH","BLOCKED",IF(J103="OPEN MATERIAL CONFLICT","UNRESOLVED","READY"))))</x:f>
      </x:c>
    </x:row>
    <x:row r="104">
      <x:c r="A104" s="21"/>
      <x:c r="B104" s="21"/>
      <x:c r="C104" s="21"/>
      <x:c r="D104" s="21"/>
      <x:c r="E104" s="21"/>
      <x:c r="F104" s="21"/>
      <x:c r="G104" s="25" t="str">
        <x:f>IF(A104="","",IF(COUNTIF($A$6:$A$205,A104)&gt;1,"INVALID - DUPLICATE ID",IF(AND(COUNTIF(CANDIDATES!$A$6:$A$205,B104)=1,OR(EXACT(C104,"INCLUDE DIRECT"),EXACT(C104,"INCLUDE CONDITIONAL"),EXACT(C104,"INCLUDE ADJACENT"),EXACT(C104,"INCLUDE SUBSTITUTE"),EXACT(C104,"INCLUDE INTERMEDIARY"),EXACT(C104,"INCLUDE REFERENCE"),EXACT(C104,"EXCLUDE DIRECT")),D104&lt;&gt;"",E104&lt;&gt;"",F104&lt;&gt;""),"VALID","INVALID - CONTROL / CANDIDATE")))</x:f>
      </x:c>
      <x:c r="H104" s="25" t="str">
        <x:f>IF(B104="","",IFERROR(INDEX(CANDIDATES!$S$6:$S$205,MATCH(B104,CANDIDATES!$A$6:$A$205,0)),"INVALID CANDIDATE"))</x:f>
      </x:c>
      <x:c r="I104" s="25" t="str">
        <x:f>IF(A104="","",IF(OR(AND(C104="INCLUDE DIRECT",H104="DIRECT COMPETITOR"),AND(C104="INCLUDE CONDITIONAL",H104="CONDITIONAL DIRECT"),AND(C104="INCLUDE ADJACENT",H104="ADJACENT"),AND(C104="INCLUDE SUBSTITUTE",H104="SUBSTITUTE / ALTERNATIVE"),AND(C104="INCLUDE INTERMEDIARY",H104="INTERMEDIARY / DISCOVERY"),AND(C104="INCLUDE REFERENCE",H104="AUTHORITY / REFERENCE"),AND(C104="EXCLUDE DIRECT",H104="EXCLUDE DIRECT")),"MATCH","MISMATCH"))</x:f>
      </x:c>
      <x:c r="J104" s="25" t="str">
        <x:f>IF(A104="","",IF(AND(OR(C104="INCLUDE DIRECT",C104="INCLUDE CONDITIONAL"),COUNTIFS(CONFLICTS!$B$6:$B$205,B104,CONFLICTS!$H$6:$H$205,"YES",CONFLICTS!$I$6:$I$205,"OPEN",CONFLICTS!$R$6:$R$205,"VALID")&gt;0),"OPEN MATERIAL CONFLICT","CLEAR"))</x:f>
      </x:c>
      <x:c r="K104" s="25" t="str">
        <x:f>IF(A104="","",IF(G104&lt;&gt;"VALID","BLOCKED",IF(I104&lt;&gt;"MATCH","BLOCKED",IF(J104="OPEN MATERIAL CONFLICT","UNRESOLVED","READY"))))</x:f>
      </x:c>
    </x:row>
    <x:row r="105">
      <x:c r="A105" s="21"/>
      <x:c r="B105" s="21"/>
      <x:c r="C105" s="21"/>
      <x:c r="D105" s="21"/>
      <x:c r="E105" s="21"/>
      <x:c r="F105" s="21"/>
      <x:c r="G105" s="25" t="str">
        <x:f>IF(A105="","",IF(COUNTIF($A$6:$A$205,A105)&gt;1,"INVALID - DUPLICATE ID",IF(AND(COUNTIF(CANDIDATES!$A$6:$A$205,B105)=1,OR(EXACT(C105,"INCLUDE DIRECT"),EXACT(C105,"INCLUDE CONDITIONAL"),EXACT(C105,"INCLUDE ADJACENT"),EXACT(C105,"INCLUDE SUBSTITUTE"),EXACT(C105,"INCLUDE INTERMEDIARY"),EXACT(C105,"INCLUDE REFERENCE"),EXACT(C105,"EXCLUDE DIRECT")),D105&lt;&gt;"",E105&lt;&gt;"",F105&lt;&gt;""),"VALID","INVALID - CONTROL / CANDIDATE")))</x:f>
      </x:c>
      <x:c r="H105" s="25" t="str">
        <x:f>IF(B105="","",IFERROR(INDEX(CANDIDATES!$S$6:$S$205,MATCH(B105,CANDIDATES!$A$6:$A$205,0)),"INVALID CANDIDATE"))</x:f>
      </x:c>
      <x:c r="I105" s="25" t="str">
        <x:f>IF(A105="","",IF(OR(AND(C105="INCLUDE DIRECT",H105="DIRECT COMPETITOR"),AND(C105="INCLUDE CONDITIONAL",H105="CONDITIONAL DIRECT"),AND(C105="INCLUDE ADJACENT",H105="ADJACENT"),AND(C105="INCLUDE SUBSTITUTE",H105="SUBSTITUTE / ALTERNATIVE"),AND(C105="INCLUDE INTERMEDIARY",H105="INTERMEDIARY / DISCOVERY"),AND(C105="INCLUDE REFERENCE",H105="AUTHORITY / REFERENCE"),AND(C105="EXCLUDE DIRECT",H105="EXCLUDE DIRECT")),"MATCH","MISMATCH"))</x:f>
      </x:c>
      <x:c r="J105" s="25" t="str">
        <x:f>IF(A105="","",IF(AND(OR(C105="INCLUDE DIRECT",C105="INCLUDE CONDITIONAL"),COUNTIFS(CONFLICTS!$B$6:$B$205,B105,CONFLICTS!$H$6:$H$205,"YES",CONFLICTS!$I$6:$I$205,"OPEN",CONFLICTS!$R$6:$R$205,"VALID")&gt;0),"OPEN MATERIAL CONFLICT","CLEAR"))</x:f>
      </x:c>
      <x:c r="K105" s="25" t="str">
        <x:f>IF(A105="","",IF(G105&lt;&gt;"VALID","BLOCKED",IF(I105&lt;&gt;"MATCH","BLOCKED",IF(J105="OPEN MATERIAL CONFLICT","UNRESOLVED","READY"))))</x:f>
      </x:c>
    </x:row>
    <x:row r="106">
      <x:c r="A106" s="21"/>
      <x:c r="B106" s="21"/>
      <x:c r="C106" s="21"/>
      <x:c r="D106" s="21"/>
      <x:c r="E106" s="21"/>
      <x:c r="F106" s="21"/>
      <x:c r="G106" s="25" t="str">
        <x:f>IF(A106="","",IF(COUNTIF($A$6:$A$205,A106)&gt;1,"INVALID - DUPLICATE ID",IF(AND(COUNTIF(CANDIDATES!$A$6:$A$205,B106)=1,OR(EXACT(C106,"INCLUDE DIRECT"),EXACT(C106,"INCLUDE CONDITIONAL"),EXACT(C106,"INCLUDE ADJACENT"),EXACT(C106,"INCLUDE SUBSTITUTE"),EXACT(C106,"INCLUDE INTERMEDIARY"),EXACT(C106,"INCLUDE REFERENCE"),EXACT(C106,"EXCLUDE DIRECT")),D106&lt;&gt;"",E106&lt;&gt;"",F106&lt;&gt;""),"VALID","INVALID - CONTROL / CANDIDATE")))</x:f>
      </x:c>
      <x:c r="H106" s="25" t="str">
        <x:f>IF(B106="","",IFERROR(INDEX(CANDIDATES!$S$6:$S$205,MATCH(B106,CANDIDATES!$A$6:$A$205,0)),"INVALID CANDIDATE"))</x:f>
      </x:c>
      <x:c r="I106" s="25" t="str">
        <x:f>IF(A106="","",IF(OR(AND(C106="INCLUDE DIRECT",H106="DIRECT COMPETITOR"),AND(C106="INCLUDE CONDITIONAL",H106="CONDITIONAL DIRECT"),AND(C106="INCLUDE ADJACENT",H106="ADJACENT"),AND(C106="INCLUDE SUBSTITUTE",H106="SUBSTITUTE / ALTERNATIVE"),AND(C106="INCLUDE INTERMEDIARY",H106="INTERMEDIARY / DISCOVERY"),AND(C106="INCLUDE REFERENCE",H106="AUTHORITY / REFERENCE"),AND(C106="EXCLUDE DIRECT",H106="EXCLUDE DIRECT")),"MATCH","MISMATCH"))</x:f>
      </x:c>
      <x:c r="J106" s="25" t="str">
        <x:f>IF(A106="","",IF(AND(OR(C106="INCLUDE DIRECT",C106="INCLUDE CONDITIONAL"),COUNTIFS(CONFLICTS!$B$6:$B$205,B106,CONFLICTS!$H$6:$H$205,"YES",CONFLICTS!$I$6:$I$205,"OPEN",CONFLICTS!$R$6:$R$205,"VALID")&gt;0),"OPEN MATERIAL CONFLICT","CLEAR"))</x:f>
      </x:c>
      <x:c r="K106" s="25" t="str">
        <x:f>IF(A106="","",IF(G106&lt;&gt;"VALID","BLOCKED",IF(I106&lt;&gt;"MATCH","BLOCKED",IF(J106="OPEN MATERIAL CONFLICT","UNRESOLVED","READY"))))</x:f>
      </x:c>
    </x:row>
    <x:row r="107">
      <x:c r="A107" s="21"/>
      <x:c r="B107" s="21"/>
      <x:c r="C107" s="21"/>
      <x:c r="D107" s="21"/>
      <x:c r="E107" s="21"/>
      <x:c r="F107" s="21"/>
      <x:c r="G107" s="25" t="str">
        <x:f>IF(A107="","",IF(COUNTIF($A$6:$A$205,A107)&gt;1,"INVALID - DUPLICATE ID",IF(AND(COUNTIF(CANDIDATES!$A$6:$A$205,B107)=1,OR(EXACT(C107,"INCLUDE DIRECT"),EXACT(C107,"INCLUDE CONDITIONAL"),EXACT(C107,"INCLUDE ADJACENT"),EXACT(C107,"INCLUDE SUBSTITUTE"),EXACT(C107,"INCLUDE INTERMEDIARY"),EXACT(C107,"INCLUDE REFERENCE"),EXACT(C107,"EXCLUDE DIRECT")),D107&lt;&gt;"",E107&lt;&gt;"",F107&lt;&gt;""),"VALID","INVALID - CONTROL / CANDIDATE")))</x:f>
      </x:c>
      <x:c r="H107" s="25" t="str">
        <x:f>IF(B107="","",IFERROR(INDEX(CANDIDATES!$S$6:$S$205,MATCH(B107,CANDIDATES!$A$6:$A$205,0)),"INVALID CANDIDATE"))</x:f>
      </x:c>
      <x:c r="I107" s="25" t="str">
        <x:f>IF(A107="","",IF(OR(AND(C107="INCLUDE DIRECT",H107="DIRECT COMPETITOR"),AND(C107="INCLUDE CONDITIONAL",H107="CONDITIONAL DIRECT"),AND(C107="INCLUDE ADJACENT",H107="ADJACENT"),AND(C107="INCLUDE SUBSTITUTE",H107="SUBSTITUTE / ALTERNATIVE"),AND(C107="INCLUDE INTERMEDIARY",H107="INTERMEDIARY / DISCOVERY"),AND(C107="INCLUDE REFERENCE",H107="AUTHORITY / REFERENCE"),AND(C107="EXCLUDE DIRECT",H107="EXCLUDE DIRECT")),"MATCH","MISMATCH"))</x:f>
      </x:c>
      <x:c r="J107" s="25" t="str">
        <x:f>IF(A107="","",IF(AND(OR(C107="INCLUDE DIRECT",C107="INCLUDE CONDITIONAL"),COUNTIFS(CONFLICTS!$B$6:$B$205,B107,CONFLICTS!$H$6:$H$205,"YES",CONFLICTS!$I$6:$I$205,"OPEN",CONFLICTS!$R$6:$R$205,"VALID")&gt;0),"OPEN MATERIAL CONFLICT","CLEAR"))</x:f>
      </x:c>
      <x:c r="K107" s="25" t="str">
        <x:f>IF(A107="","",IF(G107&lt;&gt;"VALID","BLOCKED",IF(I107&lt;&gt;"MATCH","BLOCKED",IF(J107="OPEN MATERIAL CONFLICT","UNRESOLVED","READY"))))</x:f>
      </x:c>
    </x:row>
    <x:row r="108">
      <x:c r="A108" s="21"/>
      <x:c r="B108" s="21"/>
      <x:c r="C108" s="21"/>
      <x:c r="D108" s="21"/>
      <x:c r="E108" s="21"/>
      <x:c r="F108" s="21"/>
      <x:c r="G108" s="25" t="str">
        <x:f>IF(A108="","",IF(COUNTIF($A$6:$A$205,A108)&gt;1,"INVALID - DUPLICATE ID",IF(AND(COUNTIF(CANDIDATES!$A$6:$A$205,B108)=1,OR(EXACT(C108,"INCLUDE DIRECT"),EXACT(C108,"INCLUDE CONDITIONAL"),EXACT(C108,"INCLUDE ADJACENT"),EXACT(C108,"INCLUDE SUBSTITUTE"),EXACT(C108,"INCLUDE INTERMEDIARY"),EXACT(C108,"INCLUDE REFERENCE"),EXACT(C108,"EXCLUDE DIRECT")),D108&lt;&gt;"",E108&lt;&gt;"",F108&lt;&gt;""),"VALID","INVALID - CONTROL / CANDIDATE")))</x:f>
      </x:c>
      <x:c r="H108" s="25" t="str">
        <x:f>IF(B108="","",IFERROR(INDEX(CANDIDATES!$S$6:$S$205,MATCH(B108,CANDIDATES!$A$6:$A$205,0)),"INVALID CANDIDATE"))</x:f>
      </x:c>
      <x:c r="I108" s="25" t="str">
        <x:f>IF(A108="","",IF(OR(AND(C108="INCLUDE DIRECT",H108="DIRECT COMPETITOR"),AND(C108="INCLUDE CONDITIONAL",H108="CONDITIONAL DIRECT"),AND(C108="INCLUDE ADJACENT",H108="ADJACENT"),AND(C108="INCLUDE SUBSTITUTE",H108="SUBSTITUTE / ALTERNATIVE"),AND(C108="INCLUDE INTERMEDIARY",H108="INTERMEDIARY / DISCOVERY"),AND(C108="INCLUDE REFERENCE",H108="AUTHORITY / REFERENCE"),AND(C108="EXCLUDE DIRECT",H108="EXCLUDE DIRECT")),"MATCH","MISMATCH"))</x:f>
      </x:c>
      <x:c r="J108" s="25" t="str">
        <x:f>IF(A108="","",IF(AND(OR(C108="INCLUDE DIRECT",C108="INCLUDE CONDITIONAL"),COUNTIFS(CONFLICTS!$B$6:$B$205,B108,CONFLICTS!$H$6:$H$205,"YES",CONFLICTS!$I$6:$I$205,"OPEN",CONFLICTS!$R$6:$R$205,"VALID")&gt;0),"OPEN MATERIAL CONFLICT","CLEAR"))</x:f>
      </x:c>
      <x:c r="K108" s="25" t="str">
        <x:f>IF(A108="","",IF(G108&lt;&gt;"VALID","BLOCKED",IF(I108&lt;&gt;"MATCH","BLOCKED",IF(J108="OPEN MATERIAL CONFLICT","UNRESOLVED","READY"))))</x:f>
      </x:c>
    </x:row>
    <x:row r="109">
      <x:c r="A109" s="21"/>
      <x:c r="B109" s="21"/>
      <x:c r="C109" s="21"/>
      <x:c r="D109" s="21"/>
      <x:c r="E109" s="21"/>
      <x:c r="F109" s="21"/>
      <x:c r="G109" s="25" t="str">
        <x:f>IF(A109="","",IF(COUNTIF($A$6:$A$205,A109)&gt;1,"INVALID - DUPLICATE ID",IF(AND(COUNTIF(CANDIDATES!$A$6:$A$205,B109)=1,OR(EXACT(C109,"INCLUDE DIRECT"),EXACT(C109,"INCLUDE CONDITIONAL"),EXACT(C109,"INCLUDE ADJACENT"),EXACT(C109,"INCLUDE SUBSTITUTE"),EXACT(C109,"INCLUDE INTERMEDIARY"),EXACT(C109,"INCLUDE REFERENCE"),EXACT(C109,"EXCLUDE DIRECT")),D109&lt;&gt;"",E109&lt;&gt;"",F109&lt;&gt;""),"VALID","INVALID - CONTROL / CANDIDATE")))</x:f>
      </x:c>
      <x:c r="H109" s="25" t="str">
        <x:f>IF(B109="","",IFERROR(INDEX(CANDIDATES!$S$6:$S$205,MATCH(B109,CANDIDATES!$A$6:$A$205,0)),"INVALID CANDIDATE"))</x:f>
      </x:c>
      <x:c r="I109" s="25" t="str">
        <x:f>IF(A109="","",IF(OR(AND(C109="INCLUDE DIRECT",H109="DIRECT COMPETITOR"),AND(C109="INCLUDE CONDITIONAL",H109="CONDITIONAL DIRECT"),AND(C109="INCLUDE ADJACENT",H109="ADJACENT"),AND(C109="INCLUDE SUBSTITUTE",H109="SUBSTITUTE / ALTERNATIVE"),AND(C109="INCLUDE INTERMEDIARY",H109="INTERMEDIARY / DISCOVERY"),AND(C109="INCLUDE REFERENCE",H109="AUTHORITY / REFERENCE"),AND(C109="EXCLUDE DIRECT",H109="EXCLUDE DIRECT")),"MATCH","MISMATCH"))</x:f>
      </x:c>
      <x:c r="J109" s="25" t="str">
        <x:f>IF(A109="","",IF(AND(OR(C109="INCLUDE DIRECT",C109="INCLUDE CONDITIONAL"),COUNTIFS(CONFLICTS!$B$6:$B$205,B109,CONFLICTS!$H$6:$H$205,"YES",CONFLICTS!$I$6:$I$205,"OPEN",CONFLICTS!$R$6:$R$205,"VALID")&gt;0),"OPEN MATERIAL CONFLICT","CLEAR"))</x:f>
      </x:c>
      <x:c r="K109" s="25" t="str">
        <x:f>IF(A109="","",IF(G109&lt;&gt;"VALID","BLOCKED",IF(I109&lt;&gt;"MATCH","BLOCKED",IF(J109="OPEN MATERIAL CONFLICT","UNRESOLVED","READY"))))</x:f>
      </x:c>
    </x:row>
    <x:row r="110">
      <x:c r="A110" s="21"/>
      <x:c r="B110" s="21"/>
      <x:c r="C110" s="21"/>
      <x:c r="D110" s="21"/>
      <x:c r="E110" s="21"/>
      <x:c r="F110" s="21"/>
      <x:c r="G110" s="25" t="str">
        <x:f>IF(A110="","",IF(COUNTIF($A$6:$A$205,A110)&gt;1,"INVALID - DUPLICATE ID",IF(AND(COUNTIF(CANDIDATES!$A$6:$A$205,B110)=1,OR(EXACT(C110,"INCLUDE DIRECT"),EXACT(C110,"INCLUDE CONDITIONAL"),EXACT(C110,"INCLUDE ADJACENT"),EXACT(C110,"INCLUDE SUBSTITUTE"),EXACT(C110,"INCLUDE INTERMEDIARY"),EXACT(C110,"INCLUDE REFERENCE"),EXACT(C110,"EXCLUDE DIRECT")),D110&lt;&gt;"",E110&lt;&gt;"",F110&lt;&gt;""),"VALID","INVALID - CONTROL / CANDIDATE")))</x:f>
      </x:c>
      <x:c r="H110" s="25" t="str">
        <x:f>IF(B110="","",IFERROR(INDEX(CANDIDATES!$S$6:$S$205,MATCH(B110,CANDIDATES!$A$6:$A$205,0)),"INVALID CANDIDATE"))</x:f>
      </x:c>
      <x:c r="I110" s="25" t="str">
        <x:f>IF(A110="","",IF(OR(AND(C110="INCLUDE DIRECT",H110="DIRECT COMPETITOR"),AND(C110="INCLUDE CONDITIONAL",H110="CONDITIONAL DIRECT"),AND(C110="INCLUDE ADJACENT",H110="ADJACENT"),AND(C110="INCLUDE SUBSTITUTE",H110="SUBSTITUTE / ALTERNATIVE"),AND(C110="INCLUDE INTERMEDIARY",H110="INTERMEDIARY / DISCOVERY"),AND(C110="INCLUDE REFERENCE",H110="AUTHORITY / REFERENCE"),AND(C110="EXCLUDE DIRECT",H110="EXCLUDE DIRECT")),"MATCH","MISMATCH"))</x:f>
      </x:c>
      <x:c r="J110" s="25" t="str">
        <x:f>IF(A110="","",IF(AND(OR(C110="INCLUDE DIRECT",C110="INCLUDE CONDITIONAL"),COUNTIFS(CONFLICTS!$B$6:$B$205,B110,CONFLICTS!$H$6:$H$205,"YES",CONFLICTS!$I$6:$I$205,"OPEN",CONFLICTS!$R$6:$R$205,"VALID")&gt;0),"OPEN MATERIAL CONFLICT","CLEAR"))</x:f>
      </x:c>
      <x:c r="K110" s="25" t="str">
        <x:f>IF(A110="","",IF(G110&lt;&gt;"VALID","BLOCKED",IF(I110&lt;&gt;"MATCH","BLOCKED",IF(J110="OPEN MATERIAL CONFLICT","UNRESOLVED","READY"))))</x:f>
      </x:c>
    </x:row>
    <x:row r="111">
      <x:c r="A111" s="21"/>
      <x:c r="B111" s="21"/>
      <x:c r="C111" s="21"/>
      <x:c r="D111" s="21"/>
      <x:c r="E111" s="21"/>
      <x:c r="F111" s="21"/>
      <x:c r="G111" s="25" t="str">
        <x:f>IF(A111="","",IF(COUNTIF($A$6:$A$205,A111)&gt;1,"INVALID - DUPLICATE ID",IF(AND(COUNTIF(CANDIDATES!$A$6:$A$205,B111)=1,OR(EXACT(C111,"INCLUDE DIRECT"),EXACT(C111,"INCLUDE CONDITIONAL"),EXACT(C111,"INCLUDE ADJACENT"),EXACT(C111,"INCLUDE SUBSTITUTE"),EXACT(C111,"INCLUDE INTERMEDIARY"),EXACT(C111,"INCLUDE REFERENCE"),EXACT(C111,"EXCLUDE DIRECT")),D111&lt;&gt;"",E111&lt;&gt;"",F111&lt;&gt;""),"VALID","INVALID - CONTROL / CANDIDATE")))</x:f>
      </x:c>
      <x:c r="H111" s="25" t="str">
        <x:f>IF(B111="","",IFERROR(INDEX(CANDIDATES!$S$6:$S$205,MATCH(B111,CANDIDATES!$A$6:$A$205,0)),"INVALID CANDIDATE"))</x:f>
      </x:c>
      <x:c r="I111" s="25" t="str">
        <x:f>IF(A111="","",IF(OR(AND(C111="INCLUDE DIRECT",H111="DIRECT COMPETITOR"),AND(C111="INCLUDE CONDITIONAL",H111="CONDITIONAL DIRECT"),AND(C111="INCLUDE ADJACENT",H111="ADJACENT"),AND(C111="INCLUDE SUBSTITUTE",H111="SUBSTITUTE / ALTERNATIVE"),AND(C111="INCLUDE INTERMEDIARY",H111="INTERMEDIARY / DISCOVERY"),AND(C111="INCLUDE REFERENCE",H111="AUTHORITY / REFERENCE"),AND(C111="EXCLUDE DIRECT",H111="EXCLUDE DIRECT")),"MATCH","MISMATCH"))</x:f>
      </x:c>
      <x:c r="J111" s="25" t="str">
        <x:f>IF(A111="","",IF(AND(OR(C111="INCLUDE DIRECT",C111="INCLUDE CONDITIONAL"),COUNTIFS(CONFLICTS!$B$6:$B$205,B111,CONFLICTS!$H$6:$H$205,"YES",CONFLICTS!$I$6:$I$205,"OPEN",CONFLICTS!$R$6:$R$205,"VALID")&gt;0),"OPEN MATERIAL CONFLICT","CLEAR"))</x:f>
      </x:c>
      <x:c r="K111" s="25" t="str">
        <x:f>IF(A111="","",IF(G111&lt;&gt;"VALID","BLOCKED",IF(I111&lt;&gt;"MATCH","BLOCKED",IF(J111="OPEN MATERIAL CONFLICT","UNRESOLVED","READY"))))</x:f>
      </x:c>
    </x:row>
    <x:row r="112">
      <x:c r="A112" s="21"/>
      <x:c r="B112" s="21"/>
      <x:c r="C112" s="21"/>
      <x:c r="D112" s="21"/>
      <x:c r="E112" s="21"/>
      <x:c r="F112" s="21"/>
      <x:c r="G112" s="25" t="str">
        <x:f>IF(A112="","",IF(COUNTIF($A$6:$A$205,A112)&gt;1,"INVALID - DUPLICATE ID",IF(AND(COUNTIF(CANDIDATES!$A$6:$A$205,B112)=1,OR(EXACT(C112,"INCLUDE DIRECT"),EXACT(C112,"INCLUDE CONDITIONAL"),EXACT(C112,"INCLUDE ADJACENT"),EXACT(C112,"INCLUDE SUBSTITUTE"),EXACT(C112,"INCLUDE INTERMEDIARY"),EXACT(C112,"INCLUDE REFERENCE"),EXACT(C112,"EXCLUDE DIRECT")),D112&lt;&gt;"",E112&lt;&gt;"",F112&lt;&gt;""),"VALID","INVALID - CONTROL / CANDIDATE")))</x:f>
      </x:c>
      <x:c r="H112" s="25" t="str">
        <x:f>IF(B112="","",IFERROR(INDEX(CANDIDATES!$S$6:$S$205,MATCH(B112,CANDIDATES!$A$6:$A$205,0)),"INVALID CANDIDATE"))</x:f>
      </x:c>
      <x:c r="I112" s="25" t="str">
        <x:f>IF(A112="","",IF(OR(AND(C112="INCLUDE DIRECT",H112="DIRECT COMPETITOR"),AND(C112="INCLUDE CONDITIONAL",H112="CONDITIONAL DIRECT"),AND(C112="INCLUDE ADJACENT",H112="ADJACENT"),AND(C112="INCLUDE SUBSTITUTE",H112="SUBSTITUTE / ALTERNATIVE"),AND(C112="INCLUDE INTERMEDIARY",H112="INTERMEDIARY / DISCOVERY"),AND(C112="INCLUDE REFERENCE",H112="AUTHORITY / REFERENCE"),AND(C112="EXCLUDE DIRECT",H112="EXCLUDE DIRECT")),"MATCH","MISMATCH"))</x:f>
      </x:c>
      <x:c r="J112" s="25" t="str">
        <x:f>IF(A112="","",IF(AND(OR(C112="INCLUDE DIRECT",C112="INCLUDE CONDITIONAL"),COUNTIFS(CONFLICTS!$B$6:$B$205,B112,CONFLICTS!$H$6:$H$205,"YES",CONFLICTS!$I$6:$I$205,"OPEN",CONFLICTS!$R$6:$R$205,"VALID")&gt;0),"OPEN MATERIAL CONFLICT","CLEAR"))</x:f>
      </x:c>
      <x:c r="K112" s="25" t="str">
        <x:f>IF(A112="","",IF(G112&lt;&gt;"VALID","BLOCKED",IF(I112&lt;&gt;"MATCH","BLOCKED",IF(J112="OPEN MATERIAL CONFLICT","UNRESOLVED","READY"))))</x:f>
      </x:c>
    </x:row>
    <x:row r="113">
      <x:c r="A113" s="21"/>
      <x:c r="B113" s="21"/>
      <x:c r="C113" s="21"/>
      <x:c r="D113" s="21"/>
      <x:c r="E113" s="21"/>
      <x:c r="F113" s="21"/>
      <x:c r="G113" s="25" t="str">
        <x:f>IF(A113="","",IF(COUNTIF($A$6:$A$205,A113)&gt;1,"INVALID - DUPLICATE ID",IF(AND(COUNTIF(CANDIDATES!$A$6:$A$205,B113)=1,OR(EXACT(C113,"INCLUDE DIRECT"),EXACT(C113,"INCLUDE CONDITIONAL"),EXACT(C113,"INCLUDE ADJACENT"),EXACT(C113,"INCLUDE SUBSTITUTE"),EXACT(C113,"INCLUDE INTERMEDIARY"),EXACT(C113,"INCLUDE REFERENCE"),EXACT(C113,"EXCLUDE DIRECT")),D113&lt;&gt;"",E113&lt;&gt;"",F113&lt;&gt;""),"VALID","INVALID - CONTROL / CANDIDATE")))</x:f>
      </x:c>
      <x:c r="H113" s="25" t="str">
        <x:f>IF(B113="","",IFERROR(INDEX(CANDIDATES!$S$6:$S$205,MATCH(B113,CANDIDATES!$A$6:$A$205,0)),"INVALID CANDIDATE"))</x:f>
      </x:c>
      <x:c r="I113" s="25" t="str">
        <x:f>IF(A113="","",IF(OR(AND(C113="INCLUDE DIRECT",H113="DIRECT COMPETITOR"),AND(C113="INCLUDE CONDITIONAL",H113="CONDITIONAL DIRECT"),AND(C113="INCLUDE ADJACENT",H113="ADJACENT"),AND(C113="INCLUDE SUBSTITUTE",H113="SUBSTITUTE / ALTERNATIVE"),AND(C113="INCLUDE INTERMEDIARY",H113="INTERMEDIARY / DISCOVERY"),AND(C113="INCLUDE REFERENCE",H113="AUTHORITY / REFERENCE"),AND(C113="EXCLUDE DIRECT",H113="EXCLUDE DIRECT")),"MATCH","MISMATCH"))</x:f>
      </x:c>
      <x:c r="J113" s="25" t="str">
        <x:f>IF(A113="","",IF(AND(OR(C113="INCLUDE DIRECT",C113="INCLUDE CONDITIONAL"),COUNTIFS(CONFLICTS!$B$6:$B$205,B113,CONFLICTS!$H$6:$H$205,"YES",CONFLICTS!$I$6:$I$205,"OPEN",CONFLICTS!$R$6:$R$205,"VALID")&gt;0),"OPEN MATERIAL CONFLICT","CLEAR"))</x:f>
      </x:c>
      <x:c r="K113" s="25" t="str">
        <x:f>IF(A113="","",IF(G113&lt;&gt;"VALID","BLOCKED",IF(I113&lt;&gt;"MATCH","BLOCKED",IF(J113="OPEN MATERIAL CONFLICT","UNRESOLVED","READY"))))</x:f>
      </x:c>
    </x:row>
    <x:row r="114">
      <x:c r="A114" s="21"/>
      <x:c r="B114" s="21"/>
      <x:c r="C114" s="21"/>
      <x:c r="D114" s="21"/>
      <x:c r="E114" s="21"/>
      <x:c r="F114" s="21"/>
      <x:c r="G114" s="25" t="str">
        <x:f>IF(A114="","",IF(COUNTIF($A$6:$A$205,A114)&gt;1,"INVALID - DUPLICATE ID",IF(AND(COUNTIF(CANDIDATES!$A$6:$A$205,B114)=1,OR(EXACT(C114,"INCLUDE DIRECT"),EXACT(C114,"INCLUDE CONDITIONAL"),EXACT(C114,"INCLUDE ADJACENT"),EXACT(C114,"INCLUDE SUBSTITUTE"),EXACT(C114,"INCLUDE INTERMEDIARY"),EXACT(C114,"INCLUDE REFERENCE"),EXACT(C114,"EXCLUDE DIRECT")),D114&lt;&gt;"",E114&lt;&gt;"",F114&lt;&gt;""),"VALID","INVALID - CONTROL / CANDIDATE")))</x:f>
      </x:c>
      <x:c r="H114" s="25" t="str">
        <x:f>IF(B114="","",IFERROR(INDEX(CANDIDATES!$S$6:$S$205,MATCH(B114,CANDIDATES!$A$6:$A$205,0)),"INVALID CANDIDATE"))</x:f>
      </x:c>
      <x:c r="I114" s="25" t="str">
        <x:f>IF(A114="","",IF(OR(AND(C114="INCLUDE DIRECT",H114="DIRECT COMPETITOR"),AND(C114="INCLUDE CONDITIONAL",H114="CONDITIONAL DIRECT"),AND(C114="INCLUDE ADJACENT",H114="ADJACENT"),AND(C114="INCLUDE SUBSTITUTE",H114="SUBSTITUTE / ALTERNATIVE"),AND(C114="INCLUDE INTERMEDIARY",H114="INTERMEDIARY / DISCOVERY"),AND(C114="INCLUDE REFERENCE",H114="AUTHORITY / REFERENCE"),AND(C114="EXCLUDE DIRECT",H114="EXCLUDE DIRECT")),"MATCH","MISMATCH"))</x:f>
      </x:c>
      <x:c r="J114" s="25" t="str">
        <x:f>IF(A114="","",IF(AND(OR(C114="INCLUDE DIRECT",C114="INCLUDE CONDITIONAL"),COUNTIFS(CONFLICTS!$B$6:$B$205,B114,CONFLICTS!$H$6:$H$205,"YES",CONFLICTS!$I$6:$I$205,"OPEN",CONFLICTS!$R$6:$R$205,"VALID")&gt;0),"OPEN MATERIAL CONFLICT","CLEAR"))</x:f>
      </x:c>
      <x:c r="K114" s="25" t="str">
        <x:f>IF(A114="","",IF(G114&lt;&gt;"VALID","BLOCKED",IF(I114&lt;&gt;"MATCH","BLOCKED",IF(J114="OPEN MATERIAL CONFLICT","UNRESOLVED","READY"))))</x:f>
      </x:c>
    </x:row>
    <x:row r="115">
      <x:c r="A115" s="21"/>
      <x:c r="B115" s="21"/>
      <x:c r="C115" s="21"/>
      <x:c r="D115" s="21"/>
      <x:c r="E115" s="21"/>
      <x:c r="F115" s="21"/>
      <x:c r="G115" s="25" t="str">
        <x:f>IF(A115="","",IF(COUNTIF($A$6:$A$205,A115)&gt;1,"INVALID - DUPLICATE ID",IF(AND(COUNTIF(CANDIDATES!$A$6:$A$205,B115)=1,OR(EXACT(C115,"INCLUDE DIRECT"),EXACT(C115,"INCLUDE CONDITIONAL"),EXACT(C115,"INCLUDE ADJACENT"),EXACT(C115,"INCLUDE SUBSTITUTE"),EXACT(C115,"INCLUDE INTERMEDIARY"),EXACT(C115,"INCLUDE REFERENCE"),EXACT(C115,"EXCLUDE DIRECT")),D115&lt;&gt;"",E115&lt;&gt;"",F115&lt;&gt;""),"VALID","INVALID - CONTROL / CANDIDATE")))</x:f>
      </x:c>
      <x:c r="H115" s="25" t="str">
        <x:f>IF(B115="","",IFERROR(INDEX(CANDIDATES!$S$6:$S$205,MATCH(B115,CANDIDATES!$A$6:$A$205,0)),"INVALID CANDIDATE"))</x:f>
      </x:c>
      <x:c r="I115" s="25" t="str">
        <x:f>IF(A115="","",IF(OR(AND(C115="INCLUDE DIRECT",H115="DIRECT COMPETITOR"),AND(C115="INCLUDE CONDITIONAL",H115="CONDITIONAL DIRECT"),AND(C115="INCLUDE ADJACENT",H115="ADJACENT"),AND(C115="INCLUDE SUBSTITUTE",H115="SUBSTITUTE / ALTERNATIVE"),AND(C115="INCLUDE INTERMEDIARY",H115="INTERMEDIARY / DISCOVERY"),AND(C115="INCLUDE REFERENCE",H115="AUTHORITY / REFERENCE"),AND(C115="EXCLUDE DIRECT",H115="EXCLUDE DIRECT")),"MATCH","MISMATCH"))</x:f>
      </x:c>
      <x:c r="J115" s="25" t="str">
        <x:f>IF(A115="","",IF(AND(OR(C115="INCLUDE DIRECT",C115="INCLUDE CONDITIONAL"),COUNTIFS(CONFLICTS!$B$6:$B$205,B115,CONFLICTS!$H$6:$H$205,"YES",CONFLICTS!$I$6:$I$205,"OPEN",CONFLICTS!$R$6:$R$205,"VALID")&gt;0),"OPEN MATERIAL CONFLICT","CLEAR"))</x:f>
      </x:c>
      <x:c r="K115" s="25" t="str">
        <x:f>IF(A115="","",IF(G115&lt;&gt;"VALID","BLOCKED",IF(I115&lt;&gt;"MATCH","BLOCKED",IF(J115="OPEN MATERIAL CONFLICT","UNRESOLVED","READY"))))</x:f>
      </x:c>
    </x:row>
    <x:row r="116">
      <x:c r="A116" s="21"/>
      <x:c r="B116" s="21"/>
      <x:c r="C116" s="21"/>
      <x:c r="D116" s="21"/>
      <x:c r="E116" s="21"/>
      <x:c r="F116" s="21"/>
      <x:c r="G116" s="25" t="str">
        <x:f>IF(A116="","",IF(COUNTIF($A$6:$A$205,A116)&gt;1,"INVALID - DUPLICATE ID",IF(AND(COUNTIF(CANDIDATES!$A$6:$A$205,B116)=1,OR(EXACT(C116,"INCLUDE DIRECT"),EXACT(C116,"INCLUDE CONDITIONAL"),EXACT(C116,"INCLUDE ADJACENT"),EXACT(C116,"INCLUDE SUBSTITUTE"),EXACT(C116,"INCLUDE INTERMEDIARY"),EXACT(C116,"INCLUDE REFERENCE"),EXACT(C116,"EXCLUDE DIRECT")),D116&lt;&gt;"",E116&lt;&gt;"",F116&lt;&gt;""),"VALID","INVALID - CONTROL / CANDIDATE")))</x:f>
      </x:c>
      <x:c r="H116" s="25" t="str">
        <x:f>IF(B116="","",IFERROR(INDEX(CANDIDATES!$S$6:$S$205,MATCH(B116,CANDIDATES!$A$6:$A$205,0)),"INVALID CANDIDATE"))</x:f>
      </x:c>
      <x:c r="I116" s="25" t="str">
        <x:f>IF(A116="","",IF(OR(AND(C116="INCLUDE DIRECT",H116="DIRECT COMPETITOR"),AND(C116="INCLUDE CONDITIONAL",H116="CONDITIONAL DIRECT"),AND(C116="INCLUDE ADJACENT",H116="ADJACENT"),AND(C116="INCLUDE SUBSTITUTE",H116="SUBSTITUTE / ALTERNATIVE"),AND(C116="INCLUDE INTERMEDIARY",H116="INTERMEDIARY / DISCOVERY"),AND(C116="INCLUDE REFERENCE",H116="AUTHORITY / REFERENCE"),AND(C116="EXCLUDE DIRECT",H116="EXCLUDE DIRECT")),"MATCH","MISMATCH"))</x:f>
      </x:c>
      <x:c r="J116" s="25" t="str">
        <x:f>IF(A116="","",IF(AND(OR(C116="INCLUDE DIRECT",C116="INCLUDE CONDITIONAL"),COUNTIFS(CONFLICTS!$B$6:$B$205,B116,CONFLICTS!$H$6:$H$205,"YES",CONFLICTS!$I$6:$I$205,"OPEN",CONFLICTS!$R$6:$R$205,"VALID")&gt;0),"OPEN MATERIAL CONFLICT","CLEAR"))</x:f>
      </x:c>
      <x:c r="K116" s="25" t="str">
        <x:f>IF(A116="","",IF(G116&lt;&gt;"VALID","BLOCKED",IF(I116&lt;&gt;"MATCH","BLOCKED",IF(J116="OPEN MATERIAL CONFLICT","UNRESOLVED","READY"))))</x:f>
      </x:c>
    </x:row>
    <x:row r="117">
      <x:c r="A117" s="21"/>
      <x:c r="B117" s="21"/>
      <x:c r="C117" s="21"/>
      <x:c r="D117" s="21"/>
      <x:c r="E117" s="21"/>
      <x:c r="F117" s="21"/>
      <x:c r="G117" s="25" t="str">
        <x:f>IF(A117="","",IF(COUNTIF($A$6:$A$205,A117)&gt;1,"INVALID - DUPLICATE ID",IF(AND(COUNTIF(CANDIDATES!$A$6:$A$205,B117)=1,OR(EXACT(C117,"INCLUDE DIRECT"),EXACT(C117,"INCLUDE CONDITIONAL"),EXACT(C117,"INCLUDE ADJACENT"),EXACT(C117,"INCLUDE SUBSTITUTE"),EXACT(C117,"INCLUDE INTERMEDIARY"),EXACT(C117,"INCLUDE REFERENCE"),EXACT(C117,"EXCLUDE DIRECT")),D117&lt;&gt;"",E117&lt;&gt;"",F117&lt;&gt;""),"VALID","INVALID - CONTROL / CANDIDATE")))</x:f>
      </x:c>
      <x:c r="H117" s="25" t="str">
        <x:f>IF(B117="","",IFERROR(INDEX(CANDIDATES!$S$6:$S$205,MATCH(B117,CANDIDATES!$A$6:$A$205,0)),"INVALID CANDIDATE"))</x:f>
      </x:c>
      <x:c r="I117" s="25" t="str">
        <x:f>IF(A117="","",IF(OR(AND(C117="INCLUDE DIRECT",H117="DIRECT COMPETITOR"),AND(C117="INCLUDE CONDITIONAL",H117="CONDITIONAL DIRECT"),AND(C117="INCLUDE ADJACENT",H117="ADJACENT"),AND(C117="INCLUDE SUBSTITUTE",H117="SUBSTITUTE / ALTERNATIVE"),AND(C117="INCLUDE INTERMEDIARY",H117="INTERMEDIARY / DISCOVERY"),AND(C117="INCLUDE REFERENCE",H117="AUTHORITY / REFERENCE"),AND(C117="EXCLUDE DIRECT",H117="EXCLUDE DIRECT")),"MATCH","MISMATCH"))</x:f>
      </x:c>
      <x:c r="J117" s="25" t="str">
        <x:f>IF(A117="","",IF(AND(OR(C117="INCLUDE DIRECT",C117="INCLUDE CONDITIONAL"),COUNTIFS(CONFLICTS!$B$6:$B$205,B117,CONFLICTS!$H$6:$H$205,"YES",CONFLICTS!$I$6:$I$205,"OPEN",CONFLICTS!$R$6:$R$205,"VALID")&gt;0),"OPEN MATERIAL CONFLICT","CLEAR"))</x:f>
      </x:c>
      <x:c r="K117" s="25" t="str">
        <x:f>IF(A117="","",IF(G117&lt;&gt;"VALID","BLOCKED",IF(I117&lt;&gt;"MATCH","BLOCKED",IF(J117="OPEN MATERIAL CONFLICT","UNRESOLVED","READY"))))</x:f>
      </x:c>
    </x:row>
    <x:row r="118">
      <x:c r="A118" s="21"/>
      <x:c r="B118" s="21"/>
      <x:c r="C118" s="21"/>
      <x:c r="D118" s="21"/>
      <x:c r="E118" s="21"/>
      <x:c r="F118" s="21"/>
      <x:c r="G118" s="25" t="str">
        <x:f>IF(A118="","",IF(COUNTIF($A$6:$A$205,A118)&gt;1,"INVALID - DUPLICATE ID",IF(AND(COUNTIF(CANDIDATES!$A$6:$A$205,B118)=1,OR(EXACT(C118,"INCLUDE DIRECT"),EXACT(C118,"INCLUDE CONDITIONAL"),EXACT(C118,"INCLUDE ADJACENT"),EXACT(C118,"INCLUDE SUBSTITUTE"),EXACT(C118,"INCLUDE INTERMEDIARY"),EXACT(C118,"INCLUDE REFERENCE"),EXACT(C118,"EXCLUDE DIRECT")),D118&lt;&gt;"",E118&lt;&gt;"",F118&lt;&gt;""),"VALID","INVALID - CONTROL / CANDIDATE")))</x:f>
      </x:c>
      <x:c r="H118" s="25" t="str">
        <x:f>IF(B118="","",IFERROR(INDEX(CANDIDATES!$S$6:$S$205,MATCH(B118,CANDIDATES!$A$6:$A$205,0)),"INVALID CANDIDATE"))</x:f>
      </x:c>
      <x:c r="I118" s="25" t="str">
        <x:f>IF(A118="","",IF(OR(AND(C118="INCLUDE DIRECT",H118="DIRECT COMPETITOR"),AND(C118="INCLUDE CONDITIONAL",H118="CONDITIONAL DIRECT"),AND(C118="INCLUDE ADJACENT",H118="ADJACENT"),AND(C118="INCLUDE SUBSTITUTE",H118="SUBSTITUTE / ALTERNATIVE"),AND(C118="INCLUDE INTERMEDIARY",H118="INTERMEDIARY / DISCOVERY"),AND(C118="INCLUDE REFERENCE",H118="AUTHORITY / REFERENCE"),AND(C118="EXCLUDE DIRECT",H118="EXCLUDE DIRECT")),"MATCH","MISMATCH"))</x:f>
      </x:c>
      <x:c r="J118" s="25" t="str">
        <x:f>IF(A118="","",IF(AND(OR(C118="INCLUDE DIRECT",C118="INCLUDE CONDITIONAL"),COUNTIFS(CONFLICTS!$B$6:$B$205,B118,CONFLICTS!$H$6:$H$205,"YES",CONFLICTS!$I$6:$I$205,"OPEN",CONFLICTS!$R$6:$R$205,"VALID")&gt;0),"OPEN MATERIAL CONFLICT","CLEAR"))</x:f>
      </x:c>
      <x:c r="K118" s="25" t="str">
        <x:f>IF(A118="","",IF(G118&lt;&gt;"VALID","BLOCKED",IF(I118&lt;&gt;"MATCH","BLOCKED",IF(J118="OPEN MATERIAL CONFLICT","UNRESOLVED","READY"))))</x:f>
      </x:c>
    </x:row>
    <x:row r="119">
      <x:c r="A119" s="21"/>
      <x:c r="B119" s="21"/>
      <x:c r="C119" s="21"/>
      <x:c r="D119" s="21"/>
      <x:c r="E119" s="21"/>
      <x:c r="F119" s="21"/>
      <x:c r="G119" s="25" t="str">
        <x:f>IF(A119="","",IF(COUNTIF($A$6:$A$205,A119)&gt;1,"INVALID - DUPLICATE ID",IF(AND(COUNTIF(CANDIDATES!$A$6:$A$205,B119)=1,OR(EXACT(C119,"INCLUDE DIRECT"),EXACT(C119,"INCLUDE CONDITIONAL"),EXACT(C119,"INCLUDE ADJACENT"),EXACT(C119,"INCLUDE SUBSTITUTE"),EXACT(C119,"INCLUDE INTERMEDIARY"),EXACT(C119,"INCLUDE REFERENCE"),EXACT(C119,"EXCLUDE DIRECT")),D119&lt;&gt;"",E119&lt;&gt;"",F119&lt;&gt;""),"VALID","INVALID - CONTROL / CANDIDATE")))</x:f>
      </x:c>
      <x:c r="H119" s="25" t="str">
        <x:f>IF(B119="","",IFERROR(INDEX(CANDIDATES!$S$6:$S$205,MATCH(B119,CANDIDATES!$A$6:$A$205,0)),"INVALID CANDIDATE"))</x:f>
      </x:c>
      <x:c r="I119" s="25" t="str">
        <x:f>IF(A119="","",IF(OR(AND(C119="INCLUDE DIRECT",H119="DIRECT COMPETITOR"),AND(C119="INCLUDE CONDITIONAL",H119="CONDITIONAL DIRECT"),AND(C119="INCLUDE ADJACENT",H119="ADJACENT"),AND(C119="INCLUDE SUBSTITUTE",H119="SUBSTITUTE / ALTERNATIVE"),AND(C119="INCLUDE INTERMEDIARY",H119="INTERMEDIARY / DISCOVERY"),AND(C119="INCLUDE REFERENCE",H119="AUTHORITY / REFERENCE"),AND(C119="EXCLUDE DIRECT",H119="EXCLUDE DIRECT")),"MATCH","MISMATCH"))</x:f>
      </x:c>
      <x:c r="J119" s="25" t="str">
        <x:f>IF(A119="","",IF(AND(OR(C119="INCLUDE DIRECT",C119="INCLUDE CONDITIONAL"),COUNTIFS(CONFLICTS!$B$6:$B$205,B119,CONFLICTS!$H$6:$H$205,"YES",CONFLICTS!$I$6:$I$205,"OPEN",CONFLICTS!$R$6:$R$205,"VALID")&gt;0),"OPEN MATERIAL CONFLICT","CLEAR"))</x:f>
      </x:c>
      <x:c r="K119" s="25" t="str">
        <x:f>IF(A119="","",IF(G119&lt;&gt;"VALID","BLOCKED",IF(I119&lt;&gt;"MATCH","BLOCKED",IF(J119="OPEN MATERIAL CONFLICT","UNRESOLVED","READY"))))</x:f>
      </x:c>
    </x:row>
    <x:row r="120">
      <x:c r="A120" s="21"/>
      <x:c r="B120" s="21"/>
      <x:c r="C120" s="21"/>
      <x:c r="D120" s="21"/>
      <x:c r="E120" s="21"/>
      <x:c r="F120" s="21"/>
      <x:c r="G120" s="25" t="str">
        <x:f>IF(A120="","",IF(COUNTIF($A$6:$A$205,A120)&gt;1,"INVALID - DUPLICATE ID",IF(AND(COUNTIF(CANDIDATES!$A$6:$A$205,B120)=1,OR(EXACT(C120,"INCLUDE DIRECT"),EXACT(C120,"INCLUDE CONDITIONAL"),EXACT(C120,"INCLUDE ADJACENT"),EXACT(C120,"INCLUDE SUBSTITUTE"),EXACT(C120,"INCLUDE INTERMEDIARY"),EXACT(C120,"INCLUDE REFERENCE"),EXACT(C120,"EXCLUDE DIRECT")),D120&lt;&gt;"",E120&lt;&gt;"",F120&lt;&gt;""),"VALID","INVALID - CONTROL / CANDIDATE")))</x:f>
      </x:c>
      <x:c r="H120" s="25" t="str">
        <x:f>IF(B120="","",IFERROR(INDEX(CANDIDATES!$S$6:$S$205,MATCH(B120,CANDIDATES!$A$6:$A$205,0)),"INVALID CANDIDATE"))</x:f>
      </x:c>
      <x:c r="I120" s="25" t="str">
        <x:f>IF(A120="","",IF(OR(AND(C120="INCLUDE DIRECT",H120="DIRECT COMPETITOR"),AND(C120="INCLUDE CONDITIONAL",H120="CONDITIONAL DIRECT"),AND(C120="INCLUDE ADJACENT",H120="ADJACENT"),AND(C120="INCLUDE SUBSTITUTE",H120="SUBSTITUTE / ALTERNATIVE"),AND(C120="INCLUDE INTERMEDIARY",H120="INTERMEDIARY / DISCOVERY"),AND(C120="INCLUDE REFERENCE",H120="AUTHORITY / REFERENCE"),AND(C120="EXCLUDE DIRECT",H120="EXCLUDE DIRECT")),"MATCH","MISMATCH"))</x:f>
      </x:c>
      <x:c r="J120" s="25" t="str">
        <x:f>IF(A120="","",IF(AND(OR(C120="INCLUDE DIRECT",C120="INCLUDE CONDITIONAL"),COUNTIFS(CONFLICTS!$B$6:$B$205,B120,CONFLICTS!$H$6:$H$205,"YES",CONFLICTS!$I$6:$I$205,"OPEN",CONFLICTS!$R$6:$R$205,"VALID")&gt;0),"OPEN MATERIAL CONFLICT","CLEAR"))</x:f>
      </x:c>
      <x:c r="K120" s="25" t="str">
        <x:f>IF(A120="","",IF(G120&lt;&gt;"VALID","BLOCKED",IF(I120&lt;&gt;"MATCH","BLOCKED",IF(J120="OPEN MATERIAL CONFLICT","UNRESOLVED","READY"))))</x:f>
      </x:c>
    </x:row>
    <x:row r="121">
      <x:c r="A121" s="21"/>
      <x:c r="B121" s="21"/>
      <x:c r="C121" s="21"/>
      <x:c r="D121" s="21"/>
      <x:c r="E121" s="21"/>
      <x:c r="F121" s="21"/>
      <x:c r="G121" s="25" t="str">
        <x:f>IF(A121="","",IF(COUNTIF($A$6:$A$205,A121)&gt;1,"INVALID - DUPLICATE ID",IF(AND(COUNTIF(CANDIDATES!$A$6:$A$205,B121)=1,OR(EXACT(C121,"INCLUDE DIRECT"),EXACT(C121,"INCLUDE CONDITIONAL"),EXACT(C121,"INCLUDE ADJACENT"),EXACT(C121,"INCLUDE SUBSTITUTE"),EXACT(C121,"INCLUDE INTERMEDIARY"),EXACT(C121,"INCLUDE REFERENCE"),EXACT(C121,"EXCLUDE DIRECT")),D121&lt;&gt;"",E121&lt;&gt;"",F121&lt;&gt;""),"VALID","INVALID - CONTROL / CANDIDATE")))</x:f>
      </x:c>
      <x:c r="H121" s="25" t="str">
        <x:f>IF(B121="","",IFERROR(INDEX(CANDIDATES!$S$6:$S$205,MATCH(B121,CANDIDATES!$A$6:$A$205,0)),"INVALID CANDIDATE"))</x:f>
      </x:c>
      <x:c r="I121" s="25" t="str">
        <x:f>IF(A121="","",IF(OR(AND(C121="INCLUDE DIRECT",H121="DIRECT COMPETITOR"),AND(C121="INCLUDE CONDITIONAL",H121="CONDITIONAL DIRECT"),AND(C121="INCLUDE ADJACENT",H121="ADJACENT"),AND(C121="INCLUDE SUBSTITUTE",H121="SUBSTITUTE / ALTERNATIVE"),AND(C121="INCLUDE INTERMEDIARY",H121="INTERMEDIARY / DISCOVERY"),AND(C121="INCLUDE REFERENCE",H121="AUTHORITY / REFERENCE"),AND(C121="EXCLUDE DIRECT",H121="EXCLUDE DIRECT")),"MATCH","MISMATCH"))</x:f>
      </x:c>
      <x:c r="J121" s="25" t="str">
        <x:f>IF(A121="","",IF(AND(OR(C121="INCLUDE DIRECT",C121="INCLUDE CONDITIONAL"),COUNTIFS(CONFLICTS!$B$6:$B$205,B121,CONFLICTS!$H$6:$H$205,"YES",CONFLICTS!$I$6:$I$205,"OPEN",CONFLICTS!$R$6:$R$205,"VALID")&gt;0),"OPEN MATERIAL CONFLICT","CLEAR"))</x:f>
      </x:c>
      <x:c r="K121" s="25" t="str">
        <x:f>IF(A121="","",IF(G121&lt;&gt;"VALID","BLOCKED",IF(I121&lt;&gt;"MATCH","BLOCKED",IF(J121="OPEN MATERIAL CONFLICT","UNRESOLVED","READY"))))</x:f>
      </x:c>
    </x:row>
    <x:row r="122">
      <x:c r="A122" s="21"/>
      <x:c r="B122" s="21"/>
      <x:c r="C122" s="21"/>
      <x:c r="D122" s="21"/>
      <x:c r="E122" s="21"/>
      <x:c r="F122" s="21"/>
      <x:c r="G122" s="25" t="str">
        <x:f>IF(A122="","",IF(COUNTIF($A$6:$A$205,A122)&gt;1,"INVALID - DUPLICATE ID",IF(AND(COUNTIF(CANDIDATES!$A$6:$A$205,B122)=1,OR(EXACT(C122,"INCLUDE DIRECT"),EXACT(C122,"INCLUDE CONDITIONAL"),EXACT(C122,"INCLUDE ADJACENT"),EXACT(C122,"INCLUDE SUBSTITUTE"),EXACT(C122,"INCLUDE INTERMEDIARY"),EXACT(C122,"INCLUDE REFERENCE"),EXACT(C122,"EXCLUDE DIRECT")),D122&lt;&gt;"",E122&lt;&gt;"",F122&lt;&gt;""),"VALID","INVALID - CONTROL / CANDIDATE")))</x:f>
      </x:c>
      <x:c r="H122" s="25" t="str">
        <x:f>IF(B122="","",IFERROR(INDEX(CANDIDATES!$S$6:$S$205,MATCH(B122,CANDIDATES!$A$6:$A$205,0)),"INVALID CANDIDATE"))</x:f>
      </x:c>
      <x:c r="I122" s="25" t="str">
        <x:f>IF(A122="","",IF(OR(AND(C122="INCLUDE DIRECT",H122="DIRECT COMPETITOR"),AND(C122="INCLUDE CONDITIONAL",H122="CONDITIONAL DIRECT"),AND(C122="INCLUDE ADJACENT",H122="ADJACENT"),AND(C122="INCLUDE SUBSTITUTE",H122="SUBSTITUTE / ALTERNATIVE"),AND(C122="INCLUDE INTERMEDIARY",H122="INTERMEDIARY / DISCOVERY"),AND(C122="INCLUDE REFERENCE",H122="AUTHORITY / REFERENCE"),AND(C122="EXCLUDE DIRECT",H122="EXCLUDE DIRECT")),"MATCH","MISMATCH"))</x:f>
      </x:c>
      <x:c r="J122" s="25" t="str">
        <x:f>IF(A122="","",IF(AND(OR(C122="INCLUDE DIRECT",C122="INCLUDE CONDITIONAL"),COUNTIFS(CONFLICTS!$B$6:$B$205,B122,CONFLICTS!$H$6:$H$205,"YES",CONFLICTS!$I$6:$I$205,"OPEN",CONFLICTS!$R$6:$R$205,"VALID")&gt;0),"OPEN MATERIAL CONFLICT","CLEAR"))</x:f>
      </x:c>
      <x:c r="K122" s="25" t="str">
        <x:f>IF(A122="","",IF(G122&lt;&gt;"VALID","BLOCKED",IF(I122&lt;&gt;"MATCH","BLOCKED",IF(J122="OPEN MATERIAL CONFLICT","UNRESOLVED","READY"))))</x:f>
      </x:c>
    </x:row>
    <x:row r="123">
      <x:c r="A123" s="21"/>
      <x:c r="B123" s="21"/>
      <x:c r="C123" s="21"/>
      <x:c r="D123" s="21"/>
      <x:c r="E123" s="21"/>
      <x:c r="F123" s="21"/>
      <x:c r="G123" s="25" t="str">
        <x:f>IF(A123="","",IF(COUNTIF($A$6:$A$205,A123)&gt;1,"INVALID - DUPLICATE ID",IF(AND(COUNTIF(CANDIDATES!$A$6:$A$205,B123)=1,OR(EXACT(C123,"INCLUDE DIRECT"),EXACT(C123,"INCLUDE CONDITIONAL"),EXACT(C123,"INCLUDE ADJACENT"),EXACT(C123,"INCLUDE SUBSTITUTE"),EXACT(C123,"INCLUDE INTERMEDIARY"),EXACT(C123,"INCLUDE REFERENCE"),EXACT(C123,"EXCLUDE DIRECT")),D123&lt;&gt;"",E123&lt;&gt;"",F123&lt;&gt;""),"VALID","INVALID - CONTROL / CANDIDATE")))</x:f>
      </x:c>
      <x:c r="H123" s="25" t="str">
        <x:f>IF(B123="","",IFERROR(INDEX(CANDIDATES!$S$6:$S$205,MATCH(B123,CANDIDATES!$A$6:$A$205,0)),"INVALID CANDIDATE"))</x:f>
      </x:c>
      <x:c r="I123" s="25" t="str">
        <x:f>IF(A123="","",IF(OR(AND(C123="INCLUDE DIRECT",H123="DIRECT COMPETITOR"),AND(C123="INCLUDE CONDITIONAL",H123="CONDITIONAL DIRECT"),AND(C123="INCLUDE ADJACENT",H123="ADJACENT"),AND(C123="INCLUDE SUBSTITUTE",H123="SUBSTITUTE / ALTERNATIVE"),AND(C123="INCLUDE INTERMEDIARY",H123="INTERMEDIARY / DISCOVERY"),AND(C123="INCLUDE REFERENCE",H123="AUTHORITY / REFERENCE"),AND(C123="EXCLUDE DIRECT",H123="EXCLUDE DIRECT")),"MATCH","MISMATCH"))</x:f>
      </x:c>
      <x:c r="J123" s="25" t="str">
        <x:f>IF(A123="","",IF(AND(OR(C123="INCLUDE DIRECT",C123="INCLUDE CONDITIONAL"),COUNTIFS(CONFLICTS!$B$6:$B$205,B123,CONFLICTS!$H$6:$H$205,"YES",CONFLICTS!$I$6:$I$205,"OPEN",CONFLICTS!$R$6:$R$205,"VALID")&gt;0),"OPEN MATERIAL CONFLICT","CLEAR"))</x:f>
      </x:c>
      <x:c r="K123" s="25" t="str">
        <x:f>IF(A123="","",IF(G123&lt;&gt;"VALID","BLOCKED",IF(I123&lt;&gt;"MATCH","BLOCKED",IF(J123="OPEN MATERIAL CONFLICT","UNRESOLVED","READY"))))</x:f>
      </x:c>
    </x:row>
    <x:row r="124">
      <x:c r="A124" s="21"/>
      <x:c r="B124" s="21"/>
      <x:c r="C124" s="21"/>
      <x:c r="D124" s="21"/>
      <x:c r="E124" s="21"/>
      <x:c r="F124" s="21"/>
      <x:c r="G124" s="25" t="str">
        <x:f>IF(A124="","",IF(COUNTIF($A$6:$A$205,A124)&gt;1,"INVALID - DUPLICATE ID",IF(AND(COUNTIF(CANDIDATES!$A$6:$A$205,B124)=1,OR(EXACT(C124,"INCLUDE DIRECT"),EXACT(C124,"INCLUDE CONDITIONAL"),EXACT(C124,"INCLUDE ADJACENT"),EXACT(C124,"INCLUDE SUBSTITUTE"),EXACT(C124,"INCLUDE INTERMEDIARY"),EXACT(C124,"INCLUDE REFERENCE"),EXACT(C124,"EXCLUDE DIRECT")),D124&lt;&gt;"",E124&lt;&gt;"",F124&lt;&gt;""),"VALID","INVALID - CONTROL / CANDIDATE")))</x:f>
      </x:c>
      <x:c r="H124" s="25" t="str">
        <x:f>IF(B124="","",IFERROR(INDEX(CANDIDATES!$S$6:$S$205,MATCH(B124,CANDIDATES!$A$6:$A$205,0)),"INVALID CANDIDATE"))</x:f>
      </x:c>
      <x:c r="I124" s="25" t="str">
        <x:f>IF(A124="","",IF(OR(AND(C124="INCLUDE DIRECT",H124="DIRECT COMPETITOR"),AND(C124="INCLUDE CONDITIONAL",H124="CONDITIONAL DIRECT"),AND(C124="INCLUDE ADJACENT",H124="ADJACENT"),AND(C124="INCLUDE SUBSTITUTE",H124="SUBSTITUTE / ALTERNATIVE"),AND(C124="INCLUDE INTERMEDIARY",H124="INTERMEDIARY / DISCOVERY"),AND(C124="INCLUDE REFERENCE",H124="AUTHORITY / REFERENCE"),AND(C124="EXCLUDE DIRECT",H124="EXCLUDE DIRECT")),"MATCH","MISMATCH"))</x:f>
      </x:c>
      <x:c r="J124" s="25" t="str">
        <x:f>IF(A124="","",IF(AND(OR(C124="INCLUDE DIRECT",C124="INCLUDE CONDITIONAL"),COUNTIFS(CONFLICTS!$B$6:$B$205,B124,CONFLICTS!$H$6:$H$205,"YES",CONFLICTS!$I$6:$I$205,"OPEN",CONFLICTS!$R$6:$R$205,"VALID")&gt;0),"OPEN MATERIAL CONFLICT","CLEAR"))</x:f>
      </x:c>
      <x:c r="K124" s="25" t="str">
        <x:f>IF(A124="","",IF(G124&lt;&gt;"VALID","BLOCKED",IF(I124&lt;&gt;"MATCH","BLOCKED",IF(J124="OPEN MATERIAL CONFLICT","UNRESOLVED","READY"))))</x:f>
      </x:c>
    </x:row>
    <x:row r="125">
      <x:c r="A125" s="21"/>
      <x:c r="B125" s="21"/>
      <x:c r="C125" s="21"/>
      <x:c r="D125" s="21"/>
      <x:c r="E125" s="21"/>
      <x:c r="F125" s="21"/>
      <x:c r="G125" s="25" t="str">
        <x:f>IF(A125="","",IF(COUNTIF($A$6:$A$205,A125)&gt;1,"INVALID - DUPLICATE ID",IF(AND(COUNTIF(CANDIDATES!$A$6:$A$205,B125)=1,OR(EXACT(C125,"INCLUDE DIRECT"),EXACT(C125,"INCLUDE CONDITIONAL"),EXACT(C125,"INCLUDE ADJACENT"),EXACT(C125,"INCLUDE SUBSTITUTE"),EXACT(C125,"INCLUDE INTERMEDIARY"),EXACT(C125,"INCLUDE REFERENCE"),EXACT(C125,"EXCLUDE DIRECT")),D125&lt;&gt;"",E125&lt;&gt;"",F125&lt;&gt;""),"VALID","INVALID - CONTROL / CANDIDATE")))</x:f>
      </x:c>
      <x:c r="H125" s="25" t="str">
        <x:f>IF(B125="","",IFERROR(INDEX(CANDIDATES!$S$6:$S$205,MATCH(B125,CANDIDATES!$A$6:$A$205,0)),"INVALID CANDIDATE"))</x:f>
      </x:c>
      <x:c r="I125" s="25" t="str">
        <x:f>IF(A125="","",IF(OR(AND(C125="INCLUDE DIRECT",H125="DIRECT COMPETITOR"),AND(C125="INCLUDE CONDITIONAL",H125="CONDITIONAL DIRECT"),AND(C125="INCLUDE ADJACENT",H125="ADJACENT"),AND(C125="INCLUDE SUBSTITUTE",H125="SUBSTITUTE / ALTERNATIVE"),AND(C125="INCLUDE INTERMEDIARY",H125="INTERMEDIARY / DISCOVERY"),AND(C125="INCLUDE REFERENCE",H125="AUTHORITY / REFERENCE"),AND(C125="EXCLUDE DIRECT",H125="EXCLUDE DIRECT")),"MATCH","MISMATCH"))</x:f>
      </x:c>
      <x:c r="J125" s="25" t="str">
        <x:f>IF(A125="","",IF(AND(OR(C125="INCLUDE DIRECT",C125="INCLUDE CONDITIONAL"),COUNTIFS(CONFLICTS!$B$6:$B$205,B125,CONFLICTS!$H$6:$H$205,"YES",CONFLICTS!$I$6:$I$205,"OPEN",CONFLICTS!$R$6:$R$205,"VALID")&gt;0),"OPEN MATERIAL CONFLICT","CLEAR"))</x:f>
      </x:c>
      <x:c r="K125" s="25" t="str">
        <x:f>IF(A125="","",IF(G125&lt;&gt;"VALID","BLOCKED",IF(I125&lt;&gt;"MATCH","BLOCKED",IF(J125="OPEN MATERIAL CONFLICT","UNRESOLVED","READY"))))</x:f>
      </x:c>
    </x:row>
    <x:row r="126">
      <x:c r="A126" s="21"/>
      <x:c r="B126" s="21"/>
      <x:c r="C126" s="21"/>
      <x:c r="D126" s="21"/>
      <x:c r="E126" s="21"/>
      <x:c r="F126" s="21"/>
      <x:c r="G126" s="25" t="str">
        <x:f>IF(A126="","",IF(COUNTIF($A$6:$A$205,A126)&gt;1,"INVALID - DUPLICATE ID",IF(AND(COUNTIF(CANDIDATES!$A$6:$A$205,B126)=1,OR(EXACT(C126,"INCLUDE DIRECT"),EXACT(C126,"INCLUDE CONDITIONAL"),EXACT(C126,"INCLUDE ADJACENT"),EXACT(C126,"INCLUDE SUBSTITUTE"),EXACT(C126,"INCLUDE INTERMEDIARY"),EXACT(C126,"INCLUDE REFERENCE"),EXACT(C126,"EXCLUDE DIRECT")),D126&lt;&gt;"",E126&lt;&gt;"",F126&lt;&gt;""),"VALID","INVALID - CONTROL / CANDIDATE")))</x:f>
      </x:c>
      <x:c r="H126" s="25" t="str">
        <x:f>IF(B126="","",IFERROR(INDEX(CANDIDATES!$S$6:$S$205,MATCH(B126,CANDIDATES!$A$6:$A$205,0)),"INVALID CANDIDATE"))</x:f>
      </x:c>
      <x:c r="I126" s="25" t="str">
        <x:f>IF(A126="","",IF(OR(AND(C126="INCLUDE DIRECT",H126="DIRECT COMPETITOR"),AND(C126="INCLUDE CONDITIONAL",H126="CONDITIONAL DIRECT"),AND(C126="INCLUDE ADJACENT",H126="ADJACENT"),AND(C126="INCLUDE SUBSTITUTE",H126="SUBSTITUTE / ALTERNATIVE"),AND(C126="INCLUDE INTERMEDIARY",H126="INTERMEDIARY / DISCOVERY"),AND(C126="INCLUDE REFERENCE",H126="AUTHORITY / REFERENCE"),AND(C126="EXCLUDE DIRECT",H126="EXCLUDE DIRECT")),"MATCH","MISMATCH"))</x:f>
      </x:c>
      <x:c r="J126" s="25" t="str">
        <x:f>IF(A126="","",IF(AND(OR(C126="INCLUDE DIRECT",C126="INCLUDE CONDITIONAL"),COUNTIFS(CONFLICTS!$B$6:$B$205,B126,CONFLICTS!$H$6:$H$205,"YES",CONFLICTS!$I$6:$I$205,"OPEN",CONFLICTS!$R$6:$R$205,"VALID")&gt;0),"OPEN MATERIAL CONFLICT","CLEAR"))</x:f>
      </x:c>
      <x:c r="K126" s="25" t="str">
        <x:f>IF(A126="","",IF(G126&lt;&gt;"VALID","BLOCKED",IF(I126&lt;&gt;"MATCH","BLOCKED",IF(J126="OPEN MATERIAL CONFLICT","UNRESOLVED","READY"))))</x:f>
      </x:c>
    </x:row>
    <x:row r="127">
      <x:c r="A127" s="21"/>
      <x:c r="B127" s="21"/>
      <x:c r="C127" s="21"/>
      <x:c r="D127" s="21"/>
      <x:c r="E127" s="21"/>
      <x:c r="F127" s="21"/>
      <x:c r="G127" s="25" t="str">
        <x:f>IF(A127="","",IF(COUNTIF($A$6:$A$205,A127)&gt;1,"INVALID - DUPLICATE ID",IF(AND(COUNTIF(CANDIDATES!$A$6:$A$205,B127)=1,OR(EXACT(C127,"INCLUDE DIRECT"),EXACT(C127,"INCLUDE CONDITIONAL"),EXACT(C127,"INCLUDE ADJACENT"),EXACT(C127,"INCLUDE SUBSTITUTE"),EXACT(C127,"INCLUDE INTERMEDIARY"),EXACT(C127,"INCLUDE REFERENCE"),EXACT(C127,"EXCLUDE DIRECT")),D127&lt;&gt;"",E127&lt;&gt;"",F127&lt;&gt;""),"VALID","INVALID - CONTROL / CANDIDATE")))</x:f>
      </x:c>
      <x:c r="H127" s="25" t="str">
        <x:f>IF(B127="","",IFERROR(INDEX(CANDIDATES!$S$6:$S$205,MATCH(B127,CANDIDATES!$A$6:$A$205,0)),"INVALID CANDIDATE"))</x:f>
      </x:c>
      <x:c r="I127" s="25" t="str">
        <x:f>IF(A127="","",IF(OR(AND(C127="INCLUDE DIRECT",H127="DIRECT COMPETITOR"),AND(C127="INCLUDE CONDITIONAL",H127="CONDITIONAL DIRECT"),AND(C127="INCLUDE ADJACENT",H127="ADJACENT"),AND(C127="INCLUDE SUBSTITUTE",H127="SUBSTITUTE / ALTERNATIVE"),AND(C127="INCLUDE INTERMEDIARY",H127="INTERMEDIARY / DISCOVERY"),AND(C127="INCLUDE REFERENCE",H127="AUTHORITY / REFERENCE"),AND(C127="EXCLUDE DIRECT",H127="EXCLUDE DIRECT")),"MATCH","MISMATCH"))</x:f>
      </x:c>
      <x:c r="J127" s="25" t="str">
        <x:f>IF(A127="","",IF(AND(OR(C127="INCLUDE DIRECT",C127="INCLUDE CONDITIONAL"),COUNTIFS(CONFLICTS!$B$6:$B$205,B127,CONFLICTS!$H$6:$H$205,"YES",CONFLICTS!$I$6:$I$205,"OPEN",CONFLICTS!$R$6:$R$205,"VALID")&gt;0),"OPEN MATERIAL CONFLICT","CLEAR"))</x:f>
      </x:c>
      <x:c r="K127" s="25" t="str">
        <x:f>IF(A127="","",IF(G127&lt;&gt;"VALID","BLOCKED",IF(I127&lt;&gt;"MATCH","BLOCKED",IF(J127="OPEN MATERIAL CONFLICT","UNRESOLVED","READY"))))</x:f>
      </x:c>
    </x:row>
    <x:row r="128">
      <x:c r="A128" s="21"/>
      <x:c r="B128" s="21"/>
      <x:c r="C128" s="21"/>
      <x:c r="D128" s="21"/>
      <x:c r="E128" s="21"/>
      <x:c r="F128" s="21"/>
      <x:c r="G128" s="25" t="str">
        <x:f>IF(A128="","",IF(COUNTIF($A$6:$A$205,A128)&gt;1,"INVALID - DUPLICATE ID",IF(AND(COUNTIF(CANDIDATES!$A$6:$A$205,B128)=1,OR(EXACT(C128,"INCLUDE DIRECT"),EXACT(C128,"INCLUDE CONDITIONAL"),EXACT(C128,"INCLUDE ADJACENT"),EXACT(C128,"INCLUDE SUBSTITUTE"),EXACT(C128,"INCLUDE INTERMEDIARY"),EXACT(C128,"INCLUDE REFERENCE"),EXACT(C128,"EXCLUDE DIRECT")),D128&lt;&gt;"",E128&lt;&gt;"",F128&lt;&gt;""),"VALID","INVALID - CONTROL / CANDIDATE")))</x:f>
      </x:c>
      <x:c r="H128" s="25" t="str">
        <x:f>IF(B128="","",IFERROR(INDEX(CANDIDATES!$S$6:$S$205,MATCH(B128,CANDIDATES!$A$6:$A$205,0)),"INVALID CANDIDATE"))</x:f>
      </x:c>
      <x:c r="I128" s="25" t="str">
        <x:f>IF(A128="","",IF(OR(AND(C128="INCLUDE DIRECT",H128="DIRECT COMPETITOR"),AND(C128="INCLUDE CONDITIONAL",H128="CONDITIONAL DIRECT"),AND(C128="INCLUDE ADJACENT",H128="ADJACENT"),AND(C128="INCLUDE SUBSTITUTE",H128="SUBSTITUTE / ALTERNATIVE"),AND(C128="INCLUDE INTERMEDIARY",H128="INTERMEDIARY / DISCOVERY"),AND(C128="INCLUDE REFERENCE",H128="AUTHORITY / REFERENCE"),AND(C128="EXCLUDE DIRECT",H128="EXCLUDE DIRECT")),"MATCH","MISMATCH"))</x:f>
      </x:c>
      <x:c r="J128" s="25" t="str">
        <x:f>IF(A128="","",IF(AND(OR(C128="INCLUDE DIRECT",C128="INCLUDE CONDITIONAL"),COUNTIFS(CONFLICTS!$B$6:$B$205,B128,CONFLICTS!$H$6:$H$205,"YES",CONFLICTS!$I$6:$I$205,"OPEN",CONFLICTS!$R$6:$R$205,"VALID")&gt;0),"OPEN MATERIAL CONFLICT","CLEAR"))</x:f>
      </x:c>
      <x:c r="K128" s="25" t="str">
        <x:f>IF(A128="","",IF(G128&lt;&gt;"VALID","BLOCKED",IF(I128&lt;&gt;"MATCH","BLOCKED",IF(J128="OPEN MATERIAL CONFLICT","UNRESOLVED","READY"))))</x:f>
      </x:c>
    </x:row>
    <x:row r="129">
      <x:c r="A129" s="21"/>
      <x:c r="B129" s="21"/>
      <x:c r="C129" s="21"/>
      <x:c r="D129" s="21"/>
      <x:c r="E129" s="21"/>
      <x:c r="F129" s="21"/>
      <x:c r="G129" s="25" t="str">
        <x:f>IF(A129="","",IF(COUNTIF($A$6:$A$205,A129)&gt;1,"INVALID - DUPLICATE ID",IF(AND(COUNTIF(CANDIDATES!$A$6:$A$205,B129)=1,OR(EXACT(C129,"INCLUDE DIRECT"),EXACT(C129,"INCLUDE CONDITIONAL"),EXACT(C129,"INCLUDE ADJACENT"),EXACT(C129,"INCLUDE SUBSTITUTE"),EXACT(C129,"INCLUDE INTERMEDIARY"),EXACT(C129,"INCLUDE REFERENCE"),EXACT(C129,"EXCLUDE DIRECT")),D129&lt;&gt;"",E129&lt;&gt;"",F129&lt;&gt;""),"VALID","INVALID - CONTROL / CANDIDATE")))</x:f>
      </x:c>
      <x:c r="H129" s="25" t="str">
        <x:f>IF(B129="","",IFERROR(INDEX(CANDIDATES!$S$6:$S$205,MATCH(B129,CANDIDATES!$A$6:$A$205,0)),"INVALID CANDIDATE"))</x:f>
      </x:c>
      <x:c r="I129" s="25" t="str">
        <x:f>IF(A129="","",IF(OR(AND(C129="INCLUDE DIRECT",H129="DIRECT COMPETITOR"),AND(C129="INCLUDE CONDITIONAL",H129="CONDITIONAL DIRECT"),AND(C129="INCLUDE ADJACENT",H129="ADJACENT"),AND(C129="INCLUDE SUBSTITUTE",H129="SUBSTITUTE / ALTERNATIVE"),AND(C129="INCLUDE INTERMEDIARY",H129="INTERMEDIARY / DISCOVERY"),AND(C129="INCLUDE REFERENCE",H129="AUTHORITY / REFERENCE"),AND(C129="EXCLUDE DIRECT",H129="EXCLUDE DIRECT")),"MATCH","MISMATCH"))</x:f>
      </x:c>
      <x:c r="J129" s="25" t="str">
        <x:f>IF(A129="","",IF(AND(OR(C129="INCLUDE DIRECT",C129="INCLUDE CONDITIONAL"),COUNTIFS(CONFLICTS!$B$6:$B$205,B129,CONFLICTS!$H$6:$H$205,"YES",CONFLICTS!$I$6:$I$205,"OPEN",CONFLICTS!$R$6:$R$205,"VALID")&gt;0),"OPEN MATERIAL CONFLICT","CLEAR"))</x:f>
      </x:c>
      <x:c r="K129" s="25" t="str">
        <x:f>IF(A129="","",IF(G129&lt;&gt;"VALID","BLOCKED",IF(I129&lt;&gt;"MATCH","BLOCKED",IF(J129="OPEN MATERIAL CONFLICT","UNRESOLVED","READY"))))</x:f>
      </x:c>
    </x:row>
    <x:row r="130">
      <x:c r="A130" s="21"/>
      <x:c r="B130" s="21"/>
      <x:c r="C130" s="21"/>
      <x:c r="D130" s="21"/>
      <x:c r="E130" s="21"/>
      <x:c r="F130" s="21"/>
      <x:c r="G130" s="25" t="str">
        <x:f>IF(A130="","",IF(COUNTIF($A$6:$A$205,A130)&gt;1,"INVALID - DUPLICATE ID",IF(AND(COUNTIF(CANDIDATES!$A$6:$A$205,B130)=1,OR(EXACT(C130,"INCLUDE DIRECT"),EXACT(C130,"INCLUDE CONDITIONAL"),EXACT(C130,"INCLUDE ADJACENT"),EXACT(C130,"INCLUDE SUBSTITUTE"),EXACT(C130,"INCLUDE INTERMEDIARY"),EXACT(C130,"INCLUDE REFERENCE"),EXACT(C130,"EXCLUDE DIRECT")),D130&lt;&gt;"",E130&lt;&gt;"",F130&lt;&gt;""),"VALID","INVALID - CONTROL / CANDIDATE")))</x:f>
      </x:c>
      <x:c r="H130" s="25" t="str">
        <x:f>IF(B130="","",IFERROR(INDEX(CANDIDATES!$S$6:$S$205,MATCH(B130,CANDIDATES!$A$6:$A$205,0)),"INVALID CANDIDATE"))</x:f>
      </x:c>
      <x:c r="I130" s="25" t="str">
        <x:f>IF(A130="","",IF(OR(AND(C130="INCLUDE DIRECT",H130="DIRECT COMPETITOR"),AND(C130="INCLUDE CONDITIONAL",H130="CONDITIONAL DIRECT"),AND(C130="INCLUDE ADJACENT",H130="ADJACENT"),AND(C130="INCLUDE SUBSTITUTE",H130="SUBSTITUTE / ALTERNATIVE"),AND(C130="INCLUDE INTERMEDIARY",H130="INTERMEDIARY / DISCOVERY"),AND(C130="INCLUDE REFERENCE",H130="AUTHORITY / REFERENCE"),AND(C130="EXCLUDE DIRECT",H130="EXCLUDE DIRECT")),"MATCH","MISMATCH"))</x:f>
      </x:c>
      <x:c r="J130" s="25" t="str">
        <x:f>IF(A130="","",IF(AND(OR(C130="INCLUDE DIRECT",C130="INCLUDE CONDITIONAL"),COUNTIFS(CONFLICTS!$B$6:$B$205,B130,CONFLICTS!$H$6:$H$205,"YES",CONFLICTS!$I$6:$I$205,"OPEN",CONFLICTS!$R$6:$R$205,"VALID")&gt;0),"OPEN MATERIAL CONFLICT","CLEAR"))</x:f>
      </x:c>
      <x:c r="K130" s="25" t="str">
        <x:f>IF(A130="","",IF(G130&lt;&gt;"VALID","BLOCKED",IF(I130&lt;&gt;"MATCH","BLOCKED",IF(J130="OPEN MATERIAL CONFLICT","UNRESOLVED","READY"))))</x:f>
      </x:c>
    </x:row>
    <x:row r="131">
      <x:c r="A131" s="21"/>
      <x:c r="B131" s="21"/>
      <x:c r="C131" s="21"/>
      <x:c r="D131" s="21"/>
      <x:c r="E131" s="21"/>
      <x:c r="F131" s="21"/>
      <x:c r="G131" s="25" t="str">
        <x:f>IF(A131="","",IF(COUNTIF($A$6:$A$205,A131)&gt;1,"INVALID - DUPLICATE ID",IF(AND(COUNTIF(CANDIDATES!$A$6:$A$205,B131)=1,OR(EXACT(C131,"INCLUDE DIRECT"),EXACT(C131,"INCLUDE CONDITIONAL"),EXACT(C131,"INCLUDE ADJACENT"),EXACT(C131,"INCLUDE SUBSTITUTE"),EXACT(C131,"INCLUDE INTERMEDIARY"),EXACT(C131,"INCLUDE REFERENCE"),EXACT(C131,"EXCLUDE DIRECT")),D131&lt;&gt;"",E131&lt;&gt;"",F131&lt;&gt;""),"VALID","INVALID - CONTROL / CANDIDATE")))</x:f>
      </x:c>
      <x:c r="H131" s="25" t="str">
        <x:f>IF(B131="","",IFERROR(INDEX(CANDIDATES!$S$6:$S$205,MATCH(B131,CANDIDATES!$A$6:$A$205,0)),"INVALID CANDIDATE"))</x:f>
      </x:c>
      <x:c r="I131" s="25" t="str">
        <x:f>IF(A131="","",IF(OR(AND(C131="INCLUDE DIRECT",H131="DIRECT COMPETITOR"),AND(C131="INCLUDE CONDITIONAL",H131="CONDITIONAL DIRECT"),AND(C131="INCLUDE ADJACENT",H131="ADJACENT"),AND(C131="INCLUDE SUBSTITUTE",H131="SUBSTITUTE / ALTERNATIVE"),AND(C131="INCLUDE INTERMEDIARY",H131="INTERMEDIARY / DISCOVERY"),AND(C131="INCLUDE REFERENCE",H131="AUTHORITY / REFERENCE"),AND(C131="EXCLUDE DIRECT",H131="EXCLUDE DIRECT")),"MATCH","MISMATCH"))</x:f>
      </x:c>
      <x:c r="J131" s="25" t="str">
        <x:f>IF(A131="","",IF(AND(OR(C131="INCLUDE DIRECT",C131="INCLUDE CONDITIONAL"),COUNTIFS(CONFLICTS!$B$6:$B$205,B131,CONFLICTS!$H$6:$H$205,"YES",CONFLICTS!$I$6:$I$205,"OPEN",CONFLICTS!$R$6:$R$205,"VALID")&gt;0),"OPEN MATERIAL CONFLICT","CLEAR"))</x:f>
      </x:c>
      <x:c r="K131" s="25" t="str">
        <x:f>IF(A131="","",IF(G131&lt;&gt;"VALID","BLOCKED",IF(I131&lt;&gt;"MATCH","BLOCKED",IF(J131="OPEN MATERIAL CONFLICT","UNRESOLVED","READY"))))</x:f>
      </x:c>
    </x:row>
    <x:row r="132">
      <x:c r="A132" s="21"/>
      <x:c r="B132" s="21"/>
      <x:c r="C132" s="21"/>
      <x:c r="D132" s="21"/>
      <x:c r="E132" s="21"/>
      <x:c r="F132" s="21"/>
      <x:c r="G132" s="25" t="str">
        <x:f>IF(A132="","",IF(COUNTIF($A$6:$A$205,A132)&gt;1,"INVALID - DUPLICATE ID",IF(AND(COUNTIF(CANDIDATES!$A$6:$A$205,B132)=1,OR(EXACT(C132,"INCLUDE DIRECT"),EXACT(C132,"INCLUDE CONDITIONAL"),EXACT(C132,"INCLUDE ADJACENT"),EXACT(C132,"INCLUDE SUBSTITUTE"),EXACT(C132,"INCLUDE INTERMEDIARY"),EXACT(C132,"INCLUDE REFERENCE"),EXACT(C132,"EXCLUDE DIRECT")),D132&lt;&gt;"",E132&lt;&gt;"",F132&lt;&gt;""),"VALID","INVALID - CONTROL / CANDIDATE")))</x:f>
      </x:c>
      <x:c r="H132" s="25" t="str">
        <x:f>IF(B132="","",IFERROR(INDEX(CANDIDATES!$S$6:$S$205,MATCH(B132,CANDIDATES!$A$6:$A$205,0)),"INVALID CANDIDATE"))</x:f>
      </x:c>
      <x:c r="I132" s="25" t="str">
        <x:f>IF(A132="","",IF(OR(AND(C132="INCLUDE DIRECT",H132="DIRECT COMPETITOR"),AND(C132="INCLUDE CONDITIONAL",H132="CONDITIONAL DIRECT"),AND(C132="INCLUDE ADJACENT",H132="ADJACENT"),AND(C132="INCLUDE SUBSTITUTE",H132="SUBSTITUTE / ALTERNATIVE"),AND(C132="INCLUDE INTERMEDIARY",H132="INTERMEDIARY / DISCOVERY"),AND(C132="INCLUDE REFERENCE",H132="AUTHORITY / REFERENCE"),AND(C132="EXCLUDE DIRECT",H132="EXCLUDE DIRECT")),"MATCH","MISMATCH"))</x:f>
      </x:c>
      <x:c r="J132" s="25" t="str">
        <x:f>IF(A132="","",IF(AND(OR(C132="INCLUDE DIRECT",C132="INCLUDE CONDITIONAL"),COUNTIFS(CONFLICTS!$B$6:$B$205,B132,CONFLICTS!$H$6:$H$205,"YES",CONFLICTS!$I$6:$I$205,"OPEN",CONFLICTS!$R$6:$R$205,"VALID")&gt;0),"OPEN MATERIAL CONFLICT","CLEAR"))</x:f>
      </x:c>
      <x:c r="K132" s="25" t="str">
        <x:f>IF(A132="","",IF(G132&lt;&gt;"VALID","BLOCKED",IF(I132&lt;&gt;"MATCH","BLOCKED",IF(J132="OPEN MATERIAL CONFLICT","UNRESOLVED","READY"))))</x:f>
      </x:c>
    </x:row>
    <x:row r="133">
      <x:c r="A133" s="21"/>
      <x:c r="B133" s="21"/>
      <x:c r="C133" s="21"/>
      <x:c r="D133" s="21"/>
      <x:c r="E133" s="21"/>
      <x:c r="F133" s="21"/>
      <x:c r="G133" s="25" t="str">
        <x:f>IF(A133="","",IF(COUNTIF($A$6:$A$205,A133)&gt;1,"INVALID - DUPLICATE ID",IF(AND(COUNTIF(CANDIDATES!$A$6:$A$205,B133)=1,OR(EXACT(C133,"INCLUDE DIRECT"),EXACT(C133,"INCLUDE CONDITIONAL"),EXACT(C133,"INCLUDE ADJACENT"),EXACT(C133,"INCLUDE SUBSTITUTE"),EXACT(C133,"INCLUDE INTERMEDIARY"),EXACT(C133,"INCLUDE REFERENCE"),EXACT(C133,"EXCLUDE DIRECT")),D133&lt;&gt;"",E133&lt;&gt;"",F133&lt;&gt;""),"VALID","INVALID - CONTROL / CANDIDATE")))</x:f>
      </x:c>
      <x:c r="H133" s="25" t="str">
        <x:f>IF(B133="","",IFERROR(INDEX(CANDIDATES!$S$6:$S$205,MATCH(B133,CANDIDATES!$A$6:$A$205,0)),"INVALID CANDIDATE"))</x:f>
      </x:c>
      <x:c r="I133" s="25" t="str">
        <x:f>IF(A133="","",IF(OR(AND(C133="INCLUDE DIRECT",H133="DIRECT COMPETITOR"),AND(C133="INCLUDE CONDITIONAL",H133="CONDITIONAL DIRECT"),AND(C133="INCLUDE ADJACENT",H133="ADJACENT"),AND(C133="INCLUDE SUBSTITUTE",H133="SUBSTITUTE / ALTERNATIVE"),AND(C133="INCLUDE INTERMEDIARY",H133="INTERMEDIARY / DISCOVERY"),AND(C133="INCLUDE REFERENCE",H133="AUTHORITY / REFERENCE"),AND(C133="EXCLUDE DIRECT",H133="EXCLUDE DIRECT")),"MATCH","MISMATCH"))</x:f>
      </x:c>
      <x:c r="J133" s="25" t="str">
        <x:f>IF(A133="","",IF(AND(OR(C133="INCLUDE DIRECT",C133="INCLUDE CONDITIONAL"),COUNTIFS(CONFLICTS!$B$6:$B$205,B133,CONFLICTS!$H$6:$H$205,"YES",CONFLICTS!$I$6:$I$205,"OPEN",CONFLICTS!$R$6:$R$205,"VALID")&gt;0),"OPEN MATERIAL CONFLICT","CLEAR"))</x:f>
      </x:c>
      <x:c r="K133" s="25" t="str">
        <x:f>IF(A133="","",IF(G133&lt;&gt;"VALID","BLOCKED",IF(I133&lt;&gt;"MATCH","BLOCKED",IF(J133="OPEN MATERIAL CONFLICT","UNRESOLVED","READY"))))</x:f>
      </x:c>
    </x:row>
    <x:row r="134">
      <x:c r="A134" s="21"/>
      <x:c r="B134" s="21"/>
      <x:c r="C134" s="21"/>
      <x:c r="D134" s="21"/>
      <x:c r="E134" s="21"/>
      <x:c r="F134" s="21"/>
      <x:c r="G134" s="25" t="str">
        <x:f>IF(A134="","",IF(COUNTIF($A$6:$A$205,A134)&gt;1,"INVALID - DUPLICATE ID",IF(AND(COUNTIF(CANDIDATES!$A$6:$A$205,B134)=1,OR(EXACT(C134,"INCLUDE DIRECT"),EXACT(C134,"INCLUDE CONDITIONAL"),EXACT(C134,"INCLUDE ADJACENT"),EXACT(C134,"INCLUDE SUBSTITUTE"),EXACT(C134,"INCLUDE INTERMEDIARY"),EXACT(C134,"INCLUDE REFERENCE"),EXACT(C134,"EXCLUDE DIRECT")),D134&lt;&gt;"",E134&lt;&gt;"",F134&lt;&gt;""),"VALID","INVALID - CONTROL / CANDIDATE")))</x:f>
      </x:c>
      <x:c r="H134" s="25" t="str">
        <x:f>IF(B134="","",IFERROR(INDEX(CANDIDATES!$S$6:$S$205,MATCH(B134,CANDIDATES!$A$6:$A$205,0)),"INVALID CANDIDATE"))</x:f>
      </x:c>
      <x:c r="I134" s="25" t="str">
        <x:f>IF(A134="","",IF(OR(AND(C134="INCLUDE DIRECT",H134="DIRECT COMPETITOR"),AND(C134="INCLUDE CONDITIONAL",H134="CONDITIONAL DIRECT"),AND(C134="INCLUDE ADJACENT",H134="ADJACENT"),AND(C134="INCLUDE SUBSTITUTE",H134="SUBSTITUTE / ALTERNATIVE"),AND(C134="INCLUDE INTERMEDIARY",H134="INTERMEDIARY / DISCOVERY"),AND(C134="INCLUDE REFERENCE",H134="AUTHORITY / REFERENCE"),AND(C134="EXCLUDE DIRECT",H134="EXCLUDE DIRECT")),"MATCH","MISMATCH"))</x:f>
      </x:c>
      <x:c r="J134" s="25" t="str">
        <x:f>IF(A134="","",IF(AND(OR(C134="INCLUDE DIRECT",C134="INCLUDE CONDITIONAL"),COUNTIFS(CONFLICTS!$B$6:$B$205,B134,CONFLICTS!$H$6:$H$205,"YES",CONFLICTS!$I$6:$I$205,"OPEN",CONFLICTS!$R$6:$R$205,"VALID")&gt;0),"OPEN MATERIAL CONFLICT","CLEAR"))</x:f>
      </x:c>
      <x:c r="K134" s="25" t="str">
        <x:f>IF(A134="","",IF(G134&lt;&gt;"VALID","BLOCKED",IF(I134&lt;&gt;"MATCH","BLOCKED",IF(J134="OPEN MATERIAL CONFLICT","UNRESOLVED","READY"))))</x:f>
      </x:c>
    </x:row>
    <x:row r="135">
      <x:c r="A135" s="21"/>
      <x:c r="B135" s="21"/>
      <x:c r="C135" s="21"/>
      <x:c r="D135" s="21"/>
      <x:c r="E135" s="21"/>
      <x:c r="F135" s="21"/>
      <x:c r="G135" s="25" t="str">
        <x:f>IF(A135="","",IF(COUNTIF($A$6:$A$205,A135)&gt;1,"INVALID - DUPLICATE ID",IF(AND(COUNTIF(CANDIDATES!$A$6:$A$205,B135)=1,OR(EXACT(C135,"INCLUDE DIRECT"),EXACT(C135,"INCLUDE CONDITIONAL"),EXACT(C135,"INCLUDE ADJACENT"),EXACT(C135,"INCLUDE SUBSTITUTE"),EXACT(C135,"INCLUDE INTERMEDIARY"),EXACT(C135,"INCLUDE REFERENCE"),EXACT(C135,"EXCLUDE DIRECT")),D135&lt;&gt;"",E135&lt;&gt;"",F135&lt;&gt;""),"VALID","INVALID - CONTROL / CANDIDATE")))</x:f>
      </x:c>
      <x:c r="H135" s="25" t="str">
        <x:f>IF(B135="","",IFERROR(INDEX(CANDIDATES!$S$6:$S$205,MATCH(B135,CANDIDATES!$A$6:$A$205,0)),"INVALID CANDIDATE"))</x:f>
      </x:c>
      <x:c r="I135" s="25" t="str">
        <x:f>IF(A135="","",IF(OR(AND(C135="INCLUDE DIRECT",H135="DIRECT COMPETITOR"),AND(C135="INCLUDE CONDITIONAL",H135="CONDITIONAL DIRECT"),AND(C135="INCLUDE ADJACENT",H135="ADJACENT"),AND(C135="INCLUDE SUBSTITUTE",H135="SUBSTITUTE / ALTERNATIVE"),AND(C135="INCLUDE INTERMEDIARY",H135="INTERMEDIARY / DISCOVERY"),AND(C135="INCLUDE REFERENCE",H135="AUTHORITY / REFERENCE"),AND(C135="EXCLUDE DIRECT",H135="EXCLUDE DIRECT")),"MATCH","MISMATCH"))</x:f>
      </x:c>
      <x:c r="J135" s="25" t="str">
        <x:f>IF(A135="","",IF(AND(OR(C135="INCLUDE DIRECT",C135="INCLUDE CONDITIONAL"),COUNTIFS(CONFLICTS!$B$6:$B$205,B135,CONFLICTS!$H$6:$H$205,"YES",CONFLICTS!$I$6:$I$205,"OPEN",CONFLICTS!$R$6:$R$205,"VALID")&gt;0),"OPEN MATERIAL CONFLICT","CLEAR"))</x:f>
      </x:c>
      <x:c r="K135" s="25" t="str">
        <x:f>IF(A135="","",IF(G135&lt;&gt;"VALID","BLOCKED",IF(I135&lt;&gt;"MATCH","BLOCKED",IF(J135="OPEN MATERIAL CONFLICT","UNRESOLVED","READY"))))</x:f>
      </x:c>
    </x:row>
    <x:row r="136">
      <x:c r="A136" s="21"/>
      <x:c r="B136" s="21"/>
      <x:c r="C136" s="21"/>
      <x:c r="D136" s="21"/>
      <x:c r="E136" s="21"/>
      <x:c r="F136" s="21"/>
      <x:c r="G136" s="25" t="str">
        <x:f>IF(A136="","",IF(COUNTIF($A$6:$A$205,A136)&gt;1,"INVALID - DUPLICATE ID",IF(AND(COUNTIF(CANDIDATES!$A$6:$A$205,B136)=1,OR(EXACT(C136,"INCLUDE DIRECT"),EXACT(C136,"INCLUDE CONDITIONAL"),EXACT(C136,"INCLUDE ADJACENT"),EXACT(C136,"INCLUDE SUBSTITUTE"),EXACT(C136,"INCLUDE INTERMEDIARY"),EXACT(C136,"INCLUDE REFERENCE"),EXACT(C136,"EXCLUDE DIRECT")),D136&lt;&gt;"",E136&lt;&gt;"",F136&lt;&gt;""),"VALID","INVALID - CONTROL / CANDIDATE")))</x:f>
      </x:c>
      <x:c r="H136" s="25" t="str">
        <x:f>IF(B136="","",IFERROR(INDEX(CANDIDATES!$S$6:$S$205,MATCH(B136,CANDIDATES!$A$6:$A$205,0)),"INVALID CANDIDATE"))</x:f>
      </x:c>
      <x:c r="I136" s="25" t="str">
        <x:f>IF(A136="","",IF(OR(AND(C136="INCLUDE DIRECT",H136="DIRECT COMPETITOR"),AND(C136="INCLUDE CONDITIONAL",H136="CONDITIONAL DIRECT"),AND(C136="INCLUDE ADJACENT",H136="ADJACENT"),AND(C136="INCLUDE SUBSTITUTE",H136="SUBSTITUTE / ALTERNATIVE"),AND(C136="INCLUDE INTERMEDIARY",H136="INTERMEDIARY / DISCOVERY"),AND(C136="INCLUDE REFERENCE",H136="AUTHORITY / REFERENCE"),AND(C136="EXCLUDE DIRECT",H136="EXCLUDE DIRECT")),"MATCH","MISMATCH"))</x:f>
      </x:c>
      <x:c r="J136" s="25" t="str">
        <x:f>IF(A136="","",IF(AND(OR(C136="INCLUDE DIRECT",C136="INCLUDE CONDITIONAL"),COUNTIFS(CONFLICTS!$B$6:$B$205,B136,CONFLICTS!$H$6:$H$205,"YES",CONFLICTS!$I$6:$I$205,"OPEN",CONFLICTS!$R$6:$R$205,"VALID")&gt;0),"OPEN MATERIAL CONFLICT","CLEAR"))</x:f>
      </x:c>
      <x:c r="K136" s="25" t="str">
        <x:f>IF(A136="","",IF(G136&lt;&gt;"VALID","BLOCKED",IF(I136&lt;&gt;"MATCH","BLOCKED",IF(J136="OPEN MATERIAL CONFLICT","UNRESOLVED","READY"))))</x:f>
      </x:c>
    </x:row>
    <x:row r="137">
      <x:c r="A137" s="21"/>
      <x:c r="B137" s="21"/>
      <x:c r="C137" s="21"/>
      <x:c r="D137" s="21"/>
      <x:c r="E137" s="21"/>
      <x:c r="F137" s="21"/>
      <x:c r="G137" s="25" t="str">
        <x:f>IF(A137="","",IF(COUNTIF($A$6:$A$205,A137)&gt;1,"INVALID - DUPLICATE ID",IF(AND(COUNTIF(CANDIDATES!$A$6:$A$205,B137)=1,OR(EXACT(C137,"INCLUDE DIRECT"),EXACT(C137,"INCLUDE CONDITIONAL"),EXACT(C137,"INCLUDE ADJACENT"),EXACT(C137,"INCLUDE SUBSTITUTE"),EXACT(C137,"INCLUDE INTERMEDIARY"),EXACT(C137,"INCLUDE REFERENCE"),EXACT(C137,"EXCLUDE DIRECT")),D137&lt;&gt;"",E137&lt;&gt;"",F137&lt;&gt;""),"VALID","INVALID - CONTROL / CANDIDATE")))</x:f>
      </x:c>
      <x:c r="H137" s="25" t="str">
        <x:f>IF(B137="","",IFERROR(INDEX(CANDIDATES!$S$6:$S$205,MATCH(B137,CANDIDATES!$A$6:$A$205,0)),"INVALID CANDIDATE"))</x:f>
      </x:c>
      <x:c r="I137" s="25" t="str">
        <x:f>IF(A137="","",IF(OR(AND(C137="INCLUDE DIRECT",H137="DIRECT COMPETITOR"),AND(C137="INCLUDE CONDITIONAL",H137="CONDITIONAL DIRECT"),AND(C137="INCLUDE ADJACENT",H137="ADJACENT"),AND(C137="INCLUDE SUBSTITUTE",H137="SUBSTITUTE / ALTERNATIVE"),AND(C137="INCLUDE INTERMEDIARY",H137="INTERMEDIARY / DISCOVERY"),AND(C137="INCLUDE REFERENCE",H137="AUTHORITY / REFERENCE"),AND(C137="EXCLUDE DIRECT",H137="EXCLUDE DIRECT")),"MATCH","MISMATCH"))</x:f>
      </x:c>
      <x:c r="J137" s="25" t="str">
        <x:f>IF(A137="","",IF(AND(OR(C137="INCLUDE DIRECT",C137="INCLUDE CONDITIONAL"),COUNTIFS(CONFLICTS!$B$6:$B$205,B137,CONFLICTS!$H$6:$H$205,"YES",CONFLICTS!$I$6:$I$205,"OPEN",CONFLICTS!$R$6:$R$205,"VALID")&gt;0),"OPEN MATERIAL CONFLICT","CLEAR"))</x:f>
      </x:c>
      <x:c r="K137" s="25" t="str">
        <x:f>IF(A137="","",IF(G137&lt;&gt;"VALID","BLOCKED",IF(I137&lt;&gt;"MATCH","BLOCKED",IF(J137="OPEN MATERIAL CONFLICT","UNRESOLVED","READY"))))</x:f>
      </x:c>
    </x:row>
    <x:row r="138">
      <x:c r="A138" s="21"/>
      <x:c r="B138" s="21"/>
      <x:c r="C138" s="21"/>
      <x:c r="D138" s="21"/>
      <x:c r="E138" s="21"/>
      <x:c r="F138" s="21"/>
      <x:c r="G138" s="25" t="str">
        <x:f>IF(A138="","",IF(COUNTIF($A$6:$A$205,A138)&gt;1,"INVALID - DUPLICATE ID",IF(AND(COUNTIF(CANDIDATES!$A$6:$A$205,B138)=1,OR(EXACT(C138,"INCLUDE DIRECT"),EXACT(C138,"INCLUDE CONDITIONAL"),EXACT(C138,"INCLUDE ADJACENT"),EXACT(C138,"INCLUDE SUBSTITUTE"),EXACT(C138,"INCLUDE INTERMEDIARY"),EXACT(C138,"INCLUDE REFERENCE"),EXACT(C138,"EXCLUDE DIRECT")),D138&lt;&gt;"",E138&lt;&gt;"",F138&lt;&gt;""),"VALID","INVALID - CONTROL / CANDIDATE")))</x:f>
      </x:c>
      <x:c r="H138" s="25" t="str">
        <x:f>IF(B138="","",IFERROR(INDEX(CANDIDATES!$S$6:$S$205,MATCH(B138,CANDIDATES!$A$6:$A$205,0)),"INVALID CANDIDATE"))</x:f>
      </x:c>
      <x:c r="I138" s="25" t="str">
        <x:f>IF(A138="","",IF(OR(AND(C138="INCLUDE DIRECT",H138="DIRECT COMPETITOR"),AND(C138="INCLUDE CONDITIONAL",H138="CONDITIONAL DIRECT"),AND(C138="INCLUDE ADJACENT",H138="ADJACENT"),AND(C138="INCLUDE SUBSTITUTE",H138="SUBSTITUTE / ALTERNATIVE"),AND(C138="INCLUDE INTERMEDIARY",H138="INTERMEDIARY / DISCOVERY"),AND(C138="INCLUDE REFERENCE",H138="AUTHORITY / REFERENCE"),AND(C138="EXCLUDE DIRECT",H138="EXCLUDE DIRECT")),"MATCH","MISMATCH"))</x:f>
      </x:c>
      <x:c r="J138" s="25" t="str">
        <x:f>IF(A138="","",IF(AND(OR(C138="INCLUDE DIRECT",C138="INCLUDE CONDITIONAL"),COUNTIFS(CONFLICTS!$B$6:$B$205,B138,CONFLICTS!$H$6:$H$205,"YES",CONFLICTS!$I$6:$I$205,"OPEN",CONFLICTS!$R$6:$R$205,"VALID")&gt;0),"OPEN MATERIAL CONFLICT","CLEAR"))</x:f>
      </x:c>
      <x:c r="K138" s="25" t="str">
        <x:f>IF(A138="","",IF(G138&lt;&gt;"VALID","BLOCKED",IF(I138&lt;&gt;"MATCH","BLOCKED",IF(J138="OPEN MATERIAL CONFLICT","UNRESOLVED","READY"))))</x:f>
      </x:c>
    </x:row>
    <x:row r="139">
      <x:c r="A139" s="21"/>
      <x:c r="B139" s="21"/>
      <x:c r="C139" s="21"/>
      <x:c r="D139" s="21"/>
      <x:c r="E139" s="21"/>
      <x:c r="F139" s="21"/>
      <x:c r="G139" s="25" t="str">
        <x:f>IF(A139="","",IF(COUNTIF($A$6:$A$205,A139)&gt;1,"INVALID - DUPLICATE ID",IF(AND(COUNTIF(CANDIDATES!$A$6:$A$205,B139)=1,OR(EXACT(C139,"INCLUDE DIRECT"),EXACT(C139,"INCLUDE CONDITIONAL"),EXACT(C139,"INCLUDE ADJACENT"),EXACT(C139,"INCLUDE SUBSTITUTE"),EXACT(C139,"INCLUDE INTERMEDIARY"),EXACT(C139,"INCLUDE REFERENCE"),EXACT(C139,"EXCLUDE DIRECT")),D139&lt;&gt;"",E139&lt;&gt;"",F139&lt;&gt;""),"VALID","INVALID - CONTROL / CANDIDATE")))</x:f>
      </x:c>
      <x:c r="H139" s="25" t="str">
        <x:f>IF(B139="","",IFERROR(INDEX(CANDIDATES!$S$6:$S$205,MATCH(B139,CANDIDATES!$A$6:$A$205,0)),"INVALID CANDIDATE"))</x:f>
      </x:c>
      <x:c r="I139" s="25" t="str">
        <x:f>IF(A139="","",IF(OR(AND(C139="INCLUDE DIRECT",H139="DIRECT COMPETITOR"),AND(C139="INCLUDE CONDITIONAL",H139="CONDITIONAL DIRECT"),AND(C139="INCLUDE ADJACENT",H139="ADJACENT"),AND(C139="INCLUDE SUBSTITUTE",H139="SUBSTITUTE / ALTERNATIVE"),AND(C139="INCLUDE INTERMEDIARY",H139="INTERMEDIARY / DISCOVERY"),AND(C139="INCLUDE REFERENCE",H139="AUTHORITY / REFERENCE"),AND(C139="EXCLUDE DIRECT",H139="EXCLUDE DIRECT")),"MATCH","MISMATCH"))</x:f>
      </x:c>
      <x:c r="J139" s="25" t="str">
        <x:f>IF(A139="","",IF(AND(OR(C139="INCLUDE DIRECT",C139="INCLUDE CONDITIONAL"),COUNTIFS(CONFLICTS!$B$6:$B$205,B139,CONFLICTS!$H$6:$H$205,"YES",CONFLICTS!$I$6:$I$205,"OPEN",CONFLICTS!$R$6:$R$205,"VALID")&gt;0),"OPEN MATERIAL CONFLICT","CLEAR"))</x:f>
      </x:c>
      <x:c r="K139" s="25" t="str">
        <x:f>IF(A139="","",IF(G139&lt;&gt;"VALID","BLOCKED",IF(I139&lt;&gt;"MATCH","BLOCKED",IF(J139="OPEN MATERIAL CONFLICT","UNRESOLVED","READY"))))</x:f>
      </x:c>
    </x:row>
    <x:row r="140">
      <x:c r="A140" s="21"/>
      <x:c r="B140" s="21"/>
      <x:c r="C140" s="21"/>
      <x:c r="D140" s="21"/>
      <x:c r="E140" s="21"/>
      <x:c r="F140" s="21"/>
      <x:c r="G140" s="25" t="str">
        <x:f>IF(A140="","",IF(COUNTIF($A$6:$A$205,A140)&gt;1,"INVALID - DUPLICATE ID",IF(AND(COUNTIF(CANDIDATES!$A$6:$A$205,B140)=1,OR(EXACT(C140,"INCLUDE DIRECT"),EXACT(C140,"INCLUDE CONDITIONAL"),EXACT(C140,"INCLUDE ADJACENT"),EXACT(C140,"INCLUDE SUBSTITUTE"),EXACT(C140,"INCLUDE INTERMEDIARY"),EXACT(C140,"INCLUDE REFERENCE"),EXACT(C140,"EXCLUDE DIRECT")),D140&lt;&gt;"",E140&lt;&gt;"",F140&lt;&gt;""),"VALID","INVALID - CONTROL / CANDIDATE")))</x:f>
      </x:c>
      <x:c r="H140" s="25" t="str">
        <x:f>IF(B140="","",IFERROR(INDEX(CANDIDATES!$S$6:$S$205,MATCH(B140,CANDIDATES!$A$6:$A$205,0)),"INVALID CANDIDATE"))</x:f>
      </x:c>
      <x:c r="I140" s="25" t="str">
        <x:f>IF(A140="","",IF(OR(AND(C140="INCLUDE DIRECT",H140="DIRECT COMPETITOR"),AND(C140="INCLUDE CONDITIONAL",H140="CONDITIONAL DIRECT"),AND(C140="INCLUDE ADJACENT",H140="ADJACENT"),AND(C140="INCLUDE SUBSTITUTE",H140="SUBSTITUTE / ALTERNATIVE"),AND(C140="INCLUDE INTERMEDIARY",H140="INTERMEDIARY / DISCOVERY"),AND(C140="INCLUDE REFERENCE",H140="AUTHORITY / REFERENCE"),AND(C140="EXCLUDE DIRECT",H140="EXCLUDE DIRECT")),"MATCH","MISMATCH"))</x:f>
      </x:c>
      <x:c r="J140" s="25" t="str">
        <x:f>IF(A140="","",IF(AND(OR(C140="INCLUDE DIRECT",C140="INCLUDE CONDITIONAL"),COUNTIFS(CONFLICTS!$B$6:$B$205,B140,CONFLICTS!$H$6:$H$205,"YES",CONFLICTS!$I$6:$I$205,"OPEN",CONFLICTS!$R$6:$R$205,"VALID")&gt;0),"OPEN MATERIAL CONFLICT","CLEAR"))</x:f>
      </x:c>
      <x:c r="K140" s="25" t="str">
        <x:f>IF(A140="","",IF(G140&lt;&gt;"VALID","BLOCKED",IF(I140&lt;&gt;"MATCH","BLOCKED",IF(J140="OPEN MATERIAL CONFLICT","UNRESOLVED","READY"))))</x:f>
      </x:c>
    </x:row>
    <x:row r="141">
      <x:c r="A141" s="21"/>
      <x:c r="B141" s="21"/>
      <x:c r="C141" s="21"/>
      <x:c r="D141" s="21"/>
      <x:c r="E141" s="21"/>
      <x:c r="F141" s="21"/>
      <x:c r="G141" s="25" t="str">
        <x:f>IF(A141="","",IF(COUNTIF($A$6:$A$205,A141)&gt;1,"INVALID - DUPLICATE ID",IF(AND(COUNTIF(CANDIDATES!$A$6:$A$205,B141)=1,OR(EXACT(C141,"INCLUDE DIRECT"),EXACT(C141,"INCLUDE CONDITIONAL"),EXACT(C141,"INCLUDE ADJACENT"),EXACT(C141,"INCLUDE SUBSTITUTE"),EXACT(C141,"INCLUDE INTERMEDIARY"),EXACT(C141,"INCLUDE REFERENCE"),EXACT(C141,"EXCLUDE DIRECT")),D141&lt;&gt;"",E141&lt;&gt;"",F141&lt;&gt;""),"VALID","INVALID - CONTROL / CANDIDATE")))</x:f>
      </x:c>
      <x:c r="H141" s="25" t="str">
        <x:f>IF(B141="","",IFERROR(INDEX(CANDIDATES!$S$6:$S$205,MATCH(B141,CANDIDATES!$A$6:$A$205,0)),"INVALID CANDIDATE"))</x:f>
      </x:c>
      <x:c r="I141" s="25" t="str">
        <x:f>IF(A141="","",IF(OR(AND(C141="INCLUDE DIRECT",H141="DIRECT COMPETITOR"),AND(C141="INCLUDE CONDITIONAL",H141="CONDITIONAL DIRECT"),AND(C141="INCLUDE ADJACENT",H141="ADJACENT"),AND(C141="INCLUDE SUBSTITUTE",H141="SUBSTITUTE / ALTERNATIVE"),AND(C141="INCLUDE INTERMEDIARY",H141="INTERMEDIARY / DISCOVERY"),AND(C141="INCLUDE REFERENCE",H141="AUTHORITY / REFERENCE"),AND(C141="EXCLUDE DIRECT",H141="EXCLUDE DIRECT")),"MATCH","MISMATCH"))</x:f>
      </x:c>
      <x:c r="J141" s="25" t="str">
        <x:f>IF(A141="","",IF(AND(OR(C141="INCLUDE DIRECT",C141="INCLUDE CONDITIONAL"),COUNTIFS(CONFLICTS!$B$6:$B$205,B141,CONFLICTS!$H$6:$H$205,"YES",CONFLICTS!$I$6:$I$205,"OPEN",CONFLICTS!$R$6:$R$205,"VALID")&gt;0),"OPEN MATERIAL CONFLICT","CLEAR"))</x:f>
      </x:c>
      <x:c r="K141" s="25" t="str">
        <x:f>IF(A141="","",IF(G141&lt;&gt;"VALID","BLOCKED",IF(I141&lt;&gt;"MATCH","BLOCKED",IF(J141="OPEN MATERIAL CONFLICT","UNRESOLVED","READY"))))</x:f>
      </x:c>
    </x:row>
    <x:row r="142">
      <x:c r="A142" s="21"/>
      <x:c r="B142" s="21"/>
      <x:c r="C142" s="21"/>
      <x:c r="D142" s="21"/>
      <x:c r="E142" s="21"/>
      <x:c r="F142" s="21"/>
      <x:c r="G142" s="25" t="str">
        <x:f>IF(A142="","",IF(COUNTIF($A$6:$A$205,A142)&gt;1,"INVALID - DUPLICATE ID",IF(AND(COUNTIF(CANDIDATES!$A$6:$A$205,B142)=1,OR(EXACT(C142,"INCLUDE DIRECT"),EXACT(C142,"INCLUDE CONDITIONAL"),EXACT(C142,"INCLUDE ADJACENT"),EXACT(C142,"INCLUDE SUBSTITUTE"),EXACT(C142,"INCLUDE INTERMEDIARY"),EXACT(C142,"INCLUDE REFERENCE"),EXACT(C142,"EXCLUDE DIRECT")),D142&lt;&gt;"",E142&lt;&gt;"",F142&lt;&gt;""),"VALID","INVALID - CONTROL / CANDIDATE")))</x:f>
      </x:c>
      <x:c r="H142" s="25" t="str">
        <x:f>IF(B142="","",IFERROR(INDEX(CANDIDATES!$S$6:$S$205,MATCH(B142,CANDIDATES!$A$6:$A$205,0)),"INVALID CANDIDATE"))</x:f>
      </x:c>
      <x:c r="I142" s="25" t="str">
        <x:f>IF(A142="","",IF(OR(AND(C142="INCLUDE DIRECT",H142="DIRECT COMPETITOR"),AND(C142="INCLUDE CONDITIONAL",H142="CONDITIONAL DIRECT"),AND(C142="INCLUDE ADJACENT",H142="ADJACENT"),AND(C142="INCLUDE SUBSTITUTE",H142="SUBSTITUTE / ALTERNATIVE"),AND(C142="INCLUDE INTERMEDIARY",H142="INTERMEDIARY / DISCOVERY"),AND(C142="INCLUDE REFERENCE",H142="AUTHORITY / REFERENCE"),AND(C142="EXCLUDE DIRECT",H142="EXCLUDE DIRECT")),"MATCH","MISMATCH"))</x:f>
      </x:c>
      <x:c r="J142" s="25" t="str">
        <x:f>IF(A142="","",IF(AND(OR(C142="INCLUDE DIRECT",C142="INCLUDE CONDITIONAL"),COUNTIFS(CONFLICTS!$B$6:$B$205,B142,CONFLICTS!$H$6:$H$205,"YES",CONFLICTS!$I$6:$I$205,"OPEN",CONFLICTS!$R$6:$R$205,"VALID")&gt;0),"OPEN MATERIAL CONFLICT","CLEAR"))</x:f>
      </x:c>
      <x:c r="K142" s="25" t="str">
        <x:f>IF(A142="","",IF(G142&lt;&gt;"VALID","BLOCKED",IF(I142&lt;&gt;"MATCH","BLOCKED",IF(J142="OPEN MATERIAL CONFLICT","UNRESOLVED","READY"))))</x:f>
      </x:c>
    </x:row>
    <x:row r="143">
      <x:c r="A143" s="21"/>
      <x:c r="B143" s="21"/>
      <x:c r="C143" s="21"/>
      <x:c r="D143" s="21"/>
      <x:c r="E143" s="21"/>
      <x:c r="F143" s="21"/>
      <x:c r="G143" s="25" t="str">
        <x:f>IF(A143="","",IF(COUNTIF($A$6:$A$205,A143)&gt;1,"INVALID - DUPLICATE ID",IF(AND(COUNTIF(CANDIDATES!$A$6:$A$205,B143)=1,OR(EXACT(C143,"INCLUDE DIRECT"),EXACT(C143,"INCLUDE CONDITIONAL"),EXACT(C143,"INCLUDE ADJACENT"),EXACT(C143,"INCLUDE SUBSTITUTE"),EXACT(C143,"INCLUDE INTERMEDIARY"),EXACT(C143,"INCLUDE REFERENCE"),EXACT(C143,"EXCLUDE DIRECT")),D143&lt;&gt;"",E143&lt;&gt;"",F143&lt;&gt;""),"VALID","INVALID - CONTROL / CANDIDATE")))</x:f>
      </x:c>
      <x:c r="H143" s="25" t="str">
        <x:f>IF(B143="","",IFERROR(INDEX(CANDIDATES!$S$6:$S$205,MATCH(B143,CANDIDATES!$A$6:$A$205,0)),"INVALID CANDIDATE"))</x:f>
      </x:c>
      <x:c r="I143" s="25" t="str">
        <x:f>IF(A143="","",IF(OR(AND(C143="INCLUDE DIRECT",H143="DIRECT COMPETITOR"),AND(C143="INCLUDE CONDITIONAL",H143="CONDITIONAL DIRECT"),AND(C143="INCLUDE ADJACENT",H143="ADJACENT"),AND(C143="INCLUDE SUBSTITUTE",H143="SUBSTITUTE / ALTERNATIVE"),AND(C143="INCLUDE INTERMEDIARY",H143="INTERMEDIARY / DISCOVERY"),AND(C143="INCLUDE REFERENCE",H143="AUTHORITY / REFERENCE"),AND(C143="EXCLUDE DIRECT",H143="EXCLUDE DIRECT")),"MATCH","MISMATCH"))</x:f>
      </x:c>
      <x:c r="J143" s="25" t="str">
        <x:f>IF(A143="","",IF(AND(OR(C143="INCLUDE DIRECT",C143="INCLUDE CONDITIONAL"),COUNTIFS(CONFLICTS!$B$6:$B$205,B143,CONFLICTS!$H$6:$H$205,"YES",CONFLICTS!$I$6:$I$205,"OPEN",CONFLICTS!$R$6:$R$205,"VALID")&gt;0),"OPEN MATERIAL CONFLICT","CLEAR"))</x:f>
      </x:c>
      <x:c r="K143" s="25" t="str">
        <x:f>IF(A143="","",IF(G143&lt;&gt;"VALID","BLOCKED",IF(I143&lt;&gt;"MATCH","BLOCKED",IF(J143="OPEN MATERIAL CONFLICT","UNRESOLVED","READY"))))</x:f>
      </x:c>
    </x:row>
    <x:row r="144">
      <x:c r="A144" s="21"/>
      <x:c r="B144" s="21"/>
      <x:c r="C144" s="21"/>
      <x:c r="D144" s="21"/>
      <x:c r="E144" s="21"/>
      <x:c r="F144" s="21"/>
      <x:c r="G144" s="25" t="str">
        <x:f>IF(A144="","",IF(COUNTIF($A$6:$A$205,A144)&gt;1,"INVALID - DUPLICATE ID",IF(AND(COUNTIF(CANDIDATES!$A$6:$A$205,B144)=1,OR(EXACT(C144,"INCLUDE DIRECT"),EXACT(C144,"INCLUDE CONDITIONAL"),EXACT(C144,"INCLUDE ADJACENT"),EXACT(C144,"INCLUDE SUBSTITUTE"),EXACT(C144,"INCLUDE INTERMEDIARY"),EXACT(C144,"INCLUDE REFERENCE"),EXACT(C144,"EXCLUDE DIRECT")),D144&lt;&gt;"",E144&lt;&gt;"",F144&lt;&gt;""),"VALID","INVALID - CONTROL / CANDIDATE")))</x:f>
      </x:c>
      <x:c r="H144" s="25" t="str">
        <x:f>IF(B144="","",IFERROR(INDEX(CANDIDATES!$S$6:$S$205,MATCH(B144,CANDIDATES!$A$6:$A$205,0)),"INVALID CANDIDATE"))</x:f>
      </x:c>
      <x:c r="I144" s="25" t="str">
        <x:f>IF(A144="","",IF(OR(AND(C144="INCLUDE DIRECT",H144="DIRECT COMPETITOR"),AND(C144="INCLUDE CONDITIONAL",H144="CONDITIONAL DIRECT"),AND(C144="INCLUDE ADJACENT",H144="ADJACENT"),AND(C144="INCLUDE SUBSTITUTE",H144="SUBSTITUTE / ALTERNATIVE"),AND(C144="INCLUDE INTERMEDIARY",H144="INTERMEDIARY / DISCOVERY"),AND(C144="INCLUDE REFERENCE",H144="AUTHORITY / REFERENCE"),AND(C144="EXCLUDE DIRECT",H144="EXCLUDE DIRECT")),"MATCH","MISMATCH"))</x:f>
      </x:c>
      <x:c r="J144" s="25" t="str">
        <x:f>IF(A144="","",IF(AND(OR(C144="INCLUDE DIRECT",C144="INCLUDE CONDITIONAL"),COUNTIFS(CONFLICTS!$B$6:$B$205,B144,CONFLICTS!$H$6:$H$205,"YES",CONFLICTS!$I$6:$I$205,"OPEN",CONFLICTS!$R$6:$R$205,"VALID")&gt;0),"OPEN MATERIAL CONFLICT","CLEAR"))</x:f>
      </x:c>
      <x:c r="K144" s="25" t="str">
        <x:f>IF(A144="","",IF(G144&lt;&gt;"VALID","BLOCKED",IF(I144&lt;&gt;"MATCH","BLOCKED",IF(J144="OPEN MATERIAL CONFLICT","UNRESOLVED","READY"))))</x:f>
      </x:c>
    </x:row>
    <x:row r="145">
      <x:c r="A145" s="21"/>
      <x:c r="B145" s="21"/>
      <x:c r="C145" s="21"/>
      <x:c r="D145" s="21"/>
      <x:c r="E145" s="21"/>
      <x:c r="F145" s="21"/>
      <x:c r="G145" s="25" t="str">
        <x:f>IF(A145="","",IF(COUNTIF($A$6:$A$205,A145)&gt;1,"INVALID - DUPLICATE ID",IF(AND(COUNTIF(CANDIDATES!$A$6:$A$205,B145)=1,OR(EXACT(C145,"INCLUDE DIRECT"),EXACT(C145,"INCLUDE CONDITIONAL"),EXACT(C145,"INCLUDE ADJACENT"),EXACT(C145,"INCLUDE SUBSTITUTE"),EXACT(C145,"INCLUDE INTERMEDIARY"),EXACT(C145,"INCLUDE REFERENCE"),EXACT(C145,"EXCLUDE DIRECT")),D145&lt;&gt;"",E145&lt;&gt;"",F145&lt;&gt;""),"VALID","INVALID - CONTROL / CANDIDATE")))</x:f>
      </x:c>
      <x:c r="H145" s="25" t="str">
        <x:f>IF(B145="","",IFERROR(INDEX(CANDIDATES!$S$6:$S$205,MATCH(B145,CANDIDATES!$A$6:$A$205,0)),"INVALID CANDIDATE"))</x:f>
      </x:c>
      <x:c r="I145" s="25" t="str">
        <x:f>IF(A145="","",IF(OR(AND(C145="INCLUDE DIRECT",H145="DIRECT COMPETITOR"),AND(C145="INCLUDE CONDITIONAL",H145="CONDITIONAL DIRECT"),AND(C145="INCLUDE ADJACENT",H145="ADJACENT"),AND(C145="INCLUDE SUBSTITUTE",H145="SUBSTITUTE / ALTERNATIVE"),AND(C145="INCLUDE INTERMEDIARY",H145="INTERMEDIARY / DISCOVERY"),AND(C145="INCLUDE REFERENCE",H145="AUTHORITY / REFERENCE"),AND(C145="EXCLUDE DIRECT",H145="EXCLUDE DIRECT")),"MATCH","MISMATCH"))</x:f>
      </x:c>
      <x:c r="J145" s="25" t="str">
        <x:f>IF(A145="","",IF(AND(OR(C145="INCLUDE DIRECT",C145="INCLUDE CONDITIONAL"),COUNTIFS(CONFLICTS!$B$6:$B$205,B145,CONFLICTS!$H$6:$H$205,"YES",CONFLICTS!$I$6:$I$205,"OPEN",CONFLICTS!$R$6:$R$205,"VALID")&gt;0),"OPEN MATERIAL CONFLICT","CLEAR"))</x:f>
      </x:c>
      <x:c r="K145" s="25" t="str">
        <x:f>IF(A145="","",IF(G145&lt;&gt;"VALID","BLOCKED",IF(I145&lt;&gt;"MATCH","BLOCKED",IF(J145="OPEN MATERIAL CONFLICT","UNRESOLVED","READY"))))</x:f>
      </x:c>
    </x:row>
    <x:row r="146">
      <x:c r="A146" s="21"/>
      <x:c r="B146" s="21"/>
      <x:c r="C146" s="21"/>
      <x:c r="D146" s="21"/>
      <x:c r="E146" s="21"/>
      <x:c r="F146" s="21"/>
      <x:c r="G146" s="25" t="str">
        <x:f>IF(A146="","",IF(COUNTIF($A$6:$A$205,A146)&gt;1,"INVALID - DUPLICATE ID",IF(AND(COUNTIF(CANDIDATES!$A$6:$A$205,B146)=1,OR(EXACT(C146,"INCLUDE DIRECT"),EXACT(C146,"INCLUDE CONDITIONAL"),EXACT(C146,"INCLUDE ADJACENT"),EXACT(C146,"INCLUDE SUBSTITUTE"),EXACT(C146,"INCLUDE INTERMEDIARY"),EXACT(C146,"INCLUDE REFERENCE"),EXACT(C146,"EXCLUDE DIRECT")),D146&lt;&gt;"",E146&lt;&gt;"",F146&lt;&gt;""),"VALID","INVALID - CONTROL / CANDIDATE")))</x:f>
      </x:c>
      <x:c r="H146" s="25" t="str">
        <x:f>IF(B146="","",IFERROR(INDEX(CANDIDATES!$S$6:$S$205,MATCH(B146,CANDIDATES!$A$6:$A$205,0)),"INVALID CANDIDATE"))</x:f>
      </x:c>
      <x:c r="I146" s="25" t="str">
        <x:f>IF(A146="","",IF(OR(AND(C146="INCLUDE DIRECT",H146="DIRECT COMPETITOR"),AND(C146="INCLUDE CONDITIONAL",H146="CONDITIONAL DIRECT"),AND(C146="INCLUDE ADJACENT",H146="ADJACENT"),AND(C146="INCLUDE SUBSTITUTE",H146="SUBSTITUTE / ALTERNATIVE"),AND(C146="INCLUDE INTERMEDIARY",H146="INTERMEDIARY / DISCOVERY"),AND(C146="INCLUDE REFERENCE",H146="AUTHORITY / REFERENCE"),AND(C146="EXCLUDE DIRECT",H146="EXCLUDE DIRECT")),"MATCH","MISMATCH"))</x:f>
      </x:c>
      <x:c r="J146" s="25" t="str">
        <x:f>IF(A146="","",IF(AND(OR(C146="INCLUDE DIRECT",C146="INCLUDE CONDITIONAL"),COUNTIFS(CONFLICTS!$B$6:$B$205,B146,CONFLICTS!$H$6:$H$205,"YES",CONFLICTS!$I$6:$I$205,"OPEN",CONFLICTS!$R$6:$R$205,"VALID")&gt;0),"OPEN MATERIAL CONFLICT","CLEAR"))</x:f>
      </x:c>
      <x:c r="K146" s="25" t="str">
        <x:f>IF(A146="","",IF(G146&lt;&gt;"VALID","BLOCKED",IF(I146&lt;&gt;"MATCH","BLOCKED",IF(J146="OPEN MATERIAL CONFLICT","UNRESOLVED","READY"))))</x:f>
      </x:c>
    </x:row>
    <x:row r="147">
      <x:c r="A147" s="21"/>
      <x:c r="B147" s="21"/>
      <x:c r="C147" s="21"/>
      <x:c r="D147" s="21"/>
      <x:c r="E147" s="21"/>
      <x:c r="F147" s="21"/>
      <x:c r="G147" s="25" t="str">
        <x:f>IF(A147="","",IF(COUNTIF($A$6:$A$205,A147)&gt;1,"INVALID - DUPLICATE ID",IF(AND(COUNTIF(CANDIDATES!$A$6:$A$205,B147)=1,OR(EXACT(C147,"INCLUDE DIRECT"),EXACT(C147,"INCLUDE CONDITIONAL"),EXACT(C147,"INCLUDE ADJACENT"),EXACT(C147,"INCLUDE SUBSTITUTE"),EXACT(C147,"INCLUDE INTERMEDIARY"),EXACT(C147,"INCLUDE REFERENCE"),EXACT(C147,"EXCLUDE DIRECT")),D147&lt;&gt;"",E147&lt;&gt;"",F147&lt;&gt;""),"VALID","INVALID - CONTROL / CANDIDATE")))</x:f>
      </x:c>
      <x:c r="H147" s="25" t="str">
        <x:f>IF(B147="","",IFERROR(INDEX(CANDIDATES!$S$6:$S$205,MATCH(B147,CANDIDATES!$A$6:$A$205,0)),"INVALID CANDIDATE"))</x:f>
      </x:c>
      <x:c r="I147" s="25" t="str">
        <x:f>IF(A147="","",IF(OR(AND(C147="INCLUDE DIRECT",H147="DIRECT COMPETITOR"),AND(C147="INCLUDE CONDITIONAL",H147="CONDITIONAL DIRECT"),AND(C147="INCLUDE ADJACENT",H147="ADJACENT"),AND(C147="INCLUDE SUBSTITUTE",H147="SUBSTITUTE / ALTERNATIVE"),AND(C147="INCLUDE INTERMEDIARY",H147="INTERMEDIARY / DISCOVERY"),AND(C147="INCLUDE REFERENCE",H147="AUTHORITY / REFERENCE"),AND(C147="EXCLUDE DIRECT",H147="EXCLUDE DIRECT")),"MATCH","MISMATCH"))</x:f>
      </x:c>
      <x:c r="J147" s="25" t="str">
        <x:f>IF(A147="","",IF(AND(OR(C147="INCLUDE DIRECT",C147="INCLUDE CONDITIONAL"),COUNTIFS(CONFLICTS!$B$6:$B$205,B147,CONFLICTS!$H$6:$H$205,"YES",CONFLICTS!$I$6:$I$205,"OPEN",CONFLICTS!$R$6:$R$205,"VALID")&gt;0),"OPEN MATERIAL CONFLICT","CLEAR"))</x:f>
      </x:c>
      <x:c r="K147" s="25" t="str">
        <x:f>IF(A147="","",IF(G147&lt;&gt;"VALID","BLOCKED",IF(I147&lt;&gt;"MATCH","BLOCKED",IF(J147="OPEN MATERIAL CONFLICT","UNRESOLVED","READY"))))</x:f>
      </x:c>
    </x:row>
    <x:row r="148">
      <x:c r="A148" s="21"/>
      <x:c r="B148" s="21"/>
      <x:c r="C148" s="21"/>
      <x:c r="D148" s="21"/>
      <x:c r="E148" s="21"/>
      <x:c r="F148" s="21"/>
      <x:c r="G148" s="25" t="str">
        <x:f>IF(A148="","",IF(COUNTIF($A$6:$A$205,A148)&gt;1,"INVALID - DUPLICATE ID",IF(AND(COUNTIF(CANDIDATES!$A$6:$A$205,B148)=1,OR(EXACT(C148,"INCLUDE DIRECT"),EXACT(C148,"INCLUDE CONDITIONAL"),EXACT(C148,"INCLUDE ADJACENT"),EXACT(C148,"INCLUDE SUBSTITUTE"),EXACT(C148,"INCLUDE INTERMEDIARY"),EXACT(C148,"INCLUDE REFERENCE"),EXACT(C148,"EXCLUDE DIRECT")),D148&lt;&gt;"",E148&lt;&gt;"",F148&lt;&gt;""),"VALID","INVALID - CONTROL / CANDIDATE")))</x:f>
      </x:c>
      <x:c r="H148" s="25" t="str">
        <x:f>IF(B148="","",IFERROR(INDEX(CANDIDATES!$S$6:$S$205,MATCH(B148,CANDIDATES!$A$6:$A$205,0)),"INVALID CANDIDATE"))</x:f>
      </x:c>
      <x:c r="I148" s="25" t="str">
        <x:f>IF(A148="","",IF(OR(AND(C148="INCLUDE DIRECT",H148="DIRECT COMPETITOR"),AND(C148="INCLUDE CONDITIONAL",H148="CONDITIONAL DIRECT"),AND(C148="INCLUDE ADJACENT",H148="ADJACENT"),AND(C148="INCLUDE SUBSTITUTE",H148="SUBSTITUTE / ALTERNATIVE"),AND(C148="INCLUDE INTERMEDIARY",H148="INTERMEDIARY / DISCOVERY"),AND(C148="INCLUDE REFERENCE",H148="AUTHORITY / REFERENCE"),AND(C148="EXCLUDE DIRECT",H148="EXCLUDE DIRECT")),"MATCH","MISMATCH"))</x:f>
      </x:c>
      <x:c r="J148" s="25" t="str">
        <x:f>IF(A148="","",IF(AND(OR(C148="INCLUDE DIRECT",C148="INCLUDE CONDITIONAL"),COUNTIFS(CONFLICTS!$B$6:$B$205,B148,CONFLICTS!$H$6:$H$205,"YES",CONFLICTS!$I$6:$I$205,"OPEN",CONFLICTS!$R$6:$R$205,"VALID")&gt;0),"OPEN MATERIAL CONFLICT","CLEAR"))</x:f>
      </x:c>
      <x:c r="K148" s="25" t="str">
        <x:f>IF(A148="","",IF(G148&lt;&gt;"VALID","BLOCKED",IF(I148&lt;&gt;"MATCH","BLOCKED",IF(J148="OPEN MATERIAL CONFLICT","UNRESOLVED","READY"))))</x:f>
      </x:c>
    </x:row>
    <x:row r="149">
      <x:c r="A149" s="21"/>
      <x:c r="B149" s="21"/>
      <x:c r="C149" s="21"/>
      <x:c r="D149" s="21"/>
      <x:c r="E149" s="21"/>
      <x:c r="F149" s="21"/>
      <x:c r="G149" s="25" t="str">
        <x:f>IF(A149="","",IF(COUNTIF($A$6:$A$205,A149)&gt;1,"INVALID - DUPLICATE ID",IF(AND(COUNTIF(CANDIDATES!$A$6:$A$205,B149)=1,OR(EXACT(C149,"INCLUDE DIRECT"),EXACT(C149,"INCLUDE CONDITIONAL"),EXACT(C149,"INCLUDE ADJACENT"),EXACT(C149,"INCLUDE SUBSTITUTE"),EXACT(C149,"INCLUDE INTERMEDIARY"),EXACT(C149,"INCLUDE REFERENCE"),EXACT(C149,"EXCLUDE DIRECT")),D149&lt;&gt;"",E149&lt;&gt;"",F149&lt;&gt;""),"VALID","INVALID - CONTROL / CANDIDATE")))</x:f>
      </x:c>
      <x:c r="H149" s="25" t="str">
        <x:f>IF(B149="","",IFERROR(INDEX(CANDIDATES!$S$6:$S$205,MATCH(B149,CANDIDATES!$A$6:$A$205,0)),"INVALID CANDIDATE"))</x:f>
      </x:c>
      <x:c r="I149" s="25" t="str">
        <x:f>IF(A149="","",IF(OR(AND(C149="INCLUDE DIRECT",H149="DIRECT COMPETITOR"),AND(C149="INCLUDE CONDITIONAL",H149="CONDITIONAL DIRECT"),AND(C149="INCLUDE ADJACENT",H149="ADJACENT"),AND(C149="INCLUDE SUBSTITUTE",H149="SUBSTITUTE / ALTERNATIVE"),AND(C149="INCLUDE INTERMEDIARY",H149="INTERMEDIARY / DISCOVERY"),AND(C149="INCLUDE REFERENCE",H149="AUTHORITY / REFERENCE"),AND(C149="EXCLUDE DIRECT",H149="EXCLUDE DIRECT")),"MATCH","MISMATCH"))</x:f>
      </x:c>
      <x:c r="J149" s="25" t="str">
        <x:f>IF(A149="","",IF(AND(OR(C149="INCLUDE DIRECT",C149="INCLUDE CONDITIONAL"),COUNTIFS(CONFLICTS!$B$6:$B$205,B149,CONFLICTS!$H$6:$H$205,"YES",CONFLICTS!$I$6:$I$205,"OPEN",CONFLICTS!$R$6:$R$205,"VALID")&gt;0),"OPEN MATERIAL CONFLICT","CLEAR"))</x:f>
      </x:c>
      <x:c r="K149" s="25" t="str">
        <x:f>IF(A149="","",IF(G149&lt;&gt;"VALID","BLOCKED",IF(I149&lt;&gt;"MATCH","BLOCKED",IF(J149="OPEN MATERIAL CONFLICT","UNRESOLVED","READY"))))</x:f>
      </x:c>
    </x:row>
    <x:row r="150">
      <x:c r="A150" s="21"/>
      <x:c r="B150" s="21"/>
      <x:c r="C150" s="21"/>
      <x:c r="D150" s="21"/>
      <x:c r="E150" s="21"/>
      <x:c r="F150" s="21"/>
      <x:c r="G150" s="25" t="str">
        <x:f>IF(A150="","",IF(COUNTIF($A$6:$A$205,A150)&gt;1,"INVALID - DUPLICATE ID",IF(AND(COUNTIF(CANDIDATES!$A$6:$A$205,B150)=1,OR(EXACT(C150,"INCLUDE DIRECT"),EXACT(C150,"INCLUDE CONDITIONAL"),EXACT(C150,"INCLUDE ADJACENT"),EXACT(C150,"INCLUDE SUBSTITUTE"),EXACT(C150,"INCLUDE INTERMEDIARY"),EXACT(C150,"INCLUDE REFERENCE"),EXACT(C150,"EXCLUDE DIRECT")),D150&lt;&gt;"",E150&lt;&gt;"",F150&lt;&gt;""),"VALID","INVALID - CONTROL / CANDIDATE")))</x:f>
      </x:c>
      <x:c r="H150" s="25" t="str">
        <x:f>IF(B150="","",IFERROR(INDEX(CANDIDATES!$S$6:$S$205,MATCH(B150,CANDIDATES!$A$6:$A$205,0)),"INVALID CANDIDATE"))</x:f>
      </x:c>
      <x:c r="I150" s="25" t="str">
        <x:f>IF(A150="","",IF(OR(AND(C150="INCLUDE DIRECT",H150="DIRECT COMPETITOR"),AND(C150="INCLUDE CONDITIONAL",H150="CONDITIONAL DIRECT"),AND(C150="INCLUDE ADJACENT",H150="ADJACENT"),AND(C150="INCLUDE SUBSTITUTE",H150="SUBSTITUTE / ALTERNATIVE"),AND(C150="INCLUDE INTERMEDIARY",H150="INTERMEDIARY / DISCOVERY"),AND(C150="INCLUDE REFERENCE",H150="AUTHORITY / REFERENCE"),AND(C150="EXCLUDE DIRECT",H150="EXCLUDE DIRECT")),"MATCH","MISMATCH"))</x:f>
      </x:c>
      <x:c r="J150" s="25" t="str">
        <x:f>IF(A150="","",IF(AND(OR(C150="INCLUDE DIRECT",C150="INCLUDE CONDITIONAL"),COUNTIFS(CONFLICTS!$B$6:$B$205,B150,CONFLICTS!$H$6:$H$205,"YES",CONFLICTS!$I$6:$I$205,"OPEN",CONFLICTS!$R$6:$R$205,"VALID")&gt;0),"OPEN MATERIAL CONFLICT","CLEAR"))</x:f>
      </x:c>
      <x:c r="K150" s="25" t="str">
        <x:f>IF(A150="","",IF(G150&lt;&gt;"VALID","BLOCKED",IF(I150&lt;&gt;"MATCH","BLOCKED",IF(J150="OPEN MATERIAL CONFLICT","UNRESOLVED","READY"))))</x:f>
      </x:c>
    </x:row>
    <x:row r="151">
      <x:c r="A151" s="21"/>
      <x:c r="B151" s="21"/>
      <x:c r="C151" s="21"/>
      <x:c r="D151" s="21"/>
      <x:c r="E151" s="21"/>
      <x:c r="F151" s="21"/>
      <x:c r="G151" s="25" t="str">
        <x:f>IF(A151="","",IF(COUNTIF($A$6:$A$205,A151)&gt;1,"INVALID - DUPLICATE ID",IF(AND(COUNTIF(CANDIDATES!$A$6:$A$205,B151)=1,OR(EXACT(C151,"INCLUDE DIRECT"),EXACT(C151,"INCLUDE CONDITIONAL"),EXACT(C151,"INCLUDE ADJACENT"),EXACT(C151,"INCLUDE SUBSTITUTE"),EXACT(C151,"INCLUDE INTERMEDIARY"),EXACT(C151,"INCLUDE REFERENCE"),EXACT(C151,"EXCLUDE DIRECT")),D151&lt;&gt;"",E151&lt;&gt;"",F151&lt;&gt;""),"VALID","INVALID - CONTROL / CANDIDATE")))</x:f>
      </x:c>
      <x:c r="H151" s="25" t="str">
        <x:f>IF(B151="","",IFERROR(INDEX(CANDIDATES!$S$6:$S$205,MATCH(B151,CANDIDATES!$A$6:$A$205,0)),"INVALID CANDIDATE"))</x:f>
      </x:c>
      <x:c r="I151" s="25" t="str">
        <x:f>IF(A151="","",IF(OR(AND(C151="INCLUDE DIRECT",H151="DIRECT COMPETITOR"),AND(C151="INCLUDE CONDITIONAL",H151="CONDITIONAL DIRECT"),AND(C151="INCLUDE ADJACENT",H151="ADJACENT"),AND(C151="INCLUDE SUBSTITUTE",H151="SUBSTITUTE / ALTERNATIVE"),AND(C151="INCLUDE INTERMEDIARY",H151="INTERMEDIARY / DISCOVERY"),AND(C151="INCLUDE REFERENCE",H151="AUTHORITY / REFERENCE"),AND(C151="EXCLUDE DIRECT",H151="EXCLUDE DIRECT")),"MATCH","MISMATCH"))</x:f>
      </x:c>
      <x:c r="J151" s="25" t="str">
        <x:f>IF(A151="","",IF(AND(OR(C151="INCLUDE DIRECT",C151="INCLUDE CONDITIONAL"),COUNTIFS(CONFLICTS!$B$6:$B$205,B151,CONFLICTS!$H$6:$H$205,"YES",CONFLICTS!$I$6:$I$205,"OPEN",CONFLICTS!$R$6:$R$205,"VALID")&gt;0),"OPEN MATERIAL CONFLICT","CLEAR"))</x:f>
      </x:c>
      <x:c r="K151" s="25" t="str">
        <x:f>IF(A151="","",IF(G151&lt;&gt;"VALID","BLOCKED",IF(I151&lt;&gt;"MATCH","BLOCKED",IF(J151="OPEN MATERIAL CONFLICT","UNRESOLVED","READY"))))</x:f>
      </x:c>
    </x:row>
    <x:row r="152">
      <x:c r="A152" s="21"/>
      <x:c r="B152" s="21"/>
      <x:c r="C152" s="21"/>
      <x:c r="D152" s="21"/>
      <x:c r="E152" s="21"/>
      <x:c r="F152" s="21"/>
      <x:c r="G152" s="25" t="str">
        <x:f>IF(A152="","",IF(COUNTIF($A$6:$A$205,A152)&gt;1,"INVALID - DUPLICATE ID",IF(AND(COUNTIF(CANDIDATES!$A$6:$A$205,B152)=1,OR(EXACT(C152,"INCLUDE DIRECT"),EXACT(C152,"INCLUDE CONDITIONAL"),EXACT(C152,"INCLUDE ADJACENT"),EXACT(C152,"INCLUDE SUBSTITUTE"),EXACT(C152,"INCLUDE INTERMEDIARY"),EXACT(C152,"INCLUDE REFERENCE"),EXACT(C152,"EXCLUDE DIRECT")),D152&lt;&gt;"",E152&lt;&gt;"",F152&lt;&gt;""),"VALID","INVALID - CONTROL / CANDIDATE")))</x:f>
      </x:c>
      <x:c r="H152" s="25" t="str">
        <x:f>IF(B152="","",IFERROR(INDEX(CANDIDATES!$S$6:$S$205,MATCH(B152,CANDIDATES!$A$6:$A$205,0)),"INVALID CANDIDATE"))</x:f>
      </x:c>
      <x:c r="I152" s="25" t="str">
        <x:f>IF(A152="","",IF(OR(AND(C152="INCLUDE DIRECT",H152="DIRECT COMPETITOR"),AND(C152="INCLUDE CONDITIONAL",H152="CONDITIONAL DIRECT"),AND(C152="INCLUDE ADJACENT",H152="ADJACENT"),AND(C152="INCLUDE SUBSTITUTE",H152="SUBSTITUTE / ALTERNATIVE"),AND(C152="INCLUDE INTERMEDIARY",H152="INTERMEDIARY / DISCOVERY"),AND(C152="INCLUDE REFERENCE",H152="AUTHORITY / REFERENCE"),AND(C152="EXCLUDE DIRECT",H152="EXCLUDE DIRECT")),"MATCH","MISMATCH"))</x:f>
      </x:c>
      <x:c r="J152" s="25" t="str">
        <x:f>IF(A152="","",IF(AND(OR(C152="INCLUDE DIRECT",C152="INCLUDE CONDITIONAL"),COUNTIFS(CONFLICTS!$B$6:$B$205,B152,CONFLICTS!$H$6:$H$205,"YES",CONFLICTS!$I$6:$I$205,"OPEN",CONFLICTS!$R$6:$R$205,"VALID")&gt;0),"OPEN MATERIAL CONFLICT","CLEAR"))</x:f>
      </x:c>
      <x:c r="K152" s="25" t="str">
        <x:f>IF(A152="","",IF(G152&lt;&gt;"VALID","BLOCKED",IF(I152&lt;&gt;"MATCH","BLOCKED",IF(J152="OPEN MATERIAL CONFLICT","UNRESOLVED","READY"))))</x:f>
      </x:c>
    </x:row>
    <x:row r="153">
      <x:c r="A153" s="21"/>
      <x:c r="B153" s="21"/>
      <x:c r="C153" s="21"/>
      <x:c r="D153" s="21"/>
      <x:c r="E153" s="21"/>
      <x:c r="F153" s="21"/>
      <x:c r="G153" s="25" t="str">
        <x:f>IF(A153="","",IF(COUNTIF($A$6:$A$205,A153)&gt;1,"INVALID - DUPLICATE ID",IF(AND(COUNTIF(CANDIDATES!$A$6:$A$205,B153)=1,OR(EXACT(C153,"INCLUDE DIRECT"),EXACT(C153,"INCLUDE CONDITIONAL"),EXACT(C153,"INCLUDE ADJACENT"),EXACT(C153,"INCLUDE SUBSTITUTE"),EXACT(C153,"INCLUDE INTERMEDIARY"),EXACT(C153,"INCLUDE REFERENCE"),EXACT(C153,"EXCLUDE DIRECT")),D153&lt;&gt;"",E153&lt;&gt;"",F153&lt;&gt;""),"VALID","INVALID - CONTROL / CANDIDATE")))</x:f>
      </x:c>
      <x:c r="H153" s="25" t="str">
        <x:f>IF(B153="","",IFERROR(INDEX(CANDIDATES!$S$6:$S$205,MATCH(B153,CANDIDATES!$A$6:$A$205,0)),"INVALID CANDIDATE"))</x:f>
      </x:c>
      <x:c r="I153" s="25" t="str">
        <x:f>IF(A153="","",IF(OR(AND(C153="INCLUDE DIRECT",H153="DIRECT COMPETITOR"),AND(C153="INCLUDE CONDITIONAL",H153="CONDITIONAL DIRECT"),AND(C153="INCLUDE ADJACENT",H153="ADJACENT"),AND(C153="INCLUDE SUBSTITUTE",H153="SUBSTITUTE / ALTERNATIVE"),AND(C153="INCLUDE INTERMEDIARY",H153="INTERMEDIARY / DISCOVERY"),AND(C153="INCLUDE REFERENCE",H153="AUTHORITY / REFERENCE"),AND(C153="EXCLUDE DIRECT",H153="EXCLUDE DIRECT")),"MATCH","MISMATCH"))</x:f>
      </x:c>
      <x:c r="J153" s="25" t="str">
        <x:f>IF(A153="","",IF(AND(OR(C153="INCLUDE DIRECT",C153="INCLUDE CONDITIONAL"),COUNTIFS(CONFLICTS!$B$6:$B$205,B153,CONFLICTS!$H$6:$H$205,"YES",CONFLICTS!$I$6:$I$205,"OPEN",CONFLICTS!$R$6:$R$205,"VALID")&gt;0),"OPEN MATERIAL CONFLICT","CLEAR"))</x:f>
      </x:c>
      <x:c r="K153" s="25" t="str">
        <x:f>IF(A153="","",IF(G153&lt;&gt;"VALID","BLOCKED",IF(I153&lt;&gt;"MATCH","BLOCKED",IF(J153="OPEN MATERIAL CONFLICT","UNRESOLVED","READY"))))</x:f>
      </x:c>
    </x:row>
    <x:row r="154">
      <x:c r="A154" s="21"/>
      <x:c r="B154" s="21"/>
      <x:c r="C154" s="21"/>
      <x:c r="D154" s="21"/>
      <x:c r="E154" s="21"/>
      <x:c r="F154" s="21"/>
      <x:c r="G154" s="25" t="str">
        <x:f>IF(A154="","",IF(COUNTIF($A$6:$A$205,A154)&gt;1,"INVALID - DUPLICATE ID",IF(AND(COUNTIF(CANDIDATES!$A$6:$A$205,B154)=1,OR(EXACT(C154,"INCLUDE DIRECT"),EXACT(C154,"INCLUDE CONDITIONAL"),EXACT(C154,"INCLUDE ADJACENT"),EXACT(C154,"INCLUDE SUBSTITUTE"),EXACT(C154,"INCLUDE INTERMEDIARY"),EXACT(C154,"INCLUDE REFERENCE"),EXACT(C154,"EXCLUDE DIRECT")),D154&lt;&gt;"",E154&lt;&gt;"",F154&lt;&gt;""),"VALID","INVALID - CONTROL / CANDIDATE")))</x:f>
      </x:c>
      <x:c r="H154" s="25" t="str">
        <x:f>IF(B154="","",IFERROR(INDEX(CANDIDATES!$S$6:$S$205,MATCH(B154,CANDIDATES!$A$6:$A$205,0)),"INVALID CANDIDATE"))</x:f>
      </x:c>
      <x:c r="I154" s="25" t="str">
        <x:f>IF(A154="","",IF(OR(AND(C154="INCLUDE DIRECT",H154="DIRECT COMPETITOR"),AND(C154="INCLUDE CONDITIONAL",H154="CONDITIONAL DIRECT"),AND(C154="INCLUDE ADJACENT",H154="ADJACENT"),AND(C154="INCLUDE SUBSTITUTE",H154="SUBSTITUTE / ALTERNATIVE"),AND(C154="INCLUDE INTERMEDIARY",H154="INTERMEDIARY / DISCOVERY"),AND(C154="INCLUDE REFERENCE",H154="AUTHORITY / REFERENCE"),AND(C154="EXCLUDE DIRECT",H154="EXCLUDE DIRECT")),"MATCH","MISMATCH"))</x:f>
      </x:c>
      <x:c r="J154" s="25" t="str">
        <x:f>IF(A154="","",IF(AND(OR(C154="INCLUDE DIRECT",C154="INCLUDE CONDITIONAL"),COUNTIFS(CONFLICTS!$B$6:$B$205,B154,CONFLICTS!$H$6:$H$205,"YES",CONFLICTS!$I$6:$I$205,"OPEN",CONFLICTS!$R$6:$R$205,"VALID")&gt;0),"OPEN MATERIAL CONFLICT","CLEAR"))</x:f>
      </x:c>
      <x:c r="K154" s="25" t="str">
        <x:f>IF(A154="","",IF(G154&lt;&gt;"VALID","BLOCKED",IF(I154&lt;&gt;"MATCH","BLOCKED",IF(J154="OPEN MATERIAL CONFLICT","UNRESOLVED","READY"))))</x:f>
      </x:c>
    </x:row>
    <x:row r="155">
      <x:c r="A155" s="21"/>
      <x:c r="B155" s="21"/>
      <x:c r="C155" s="21"/>
      <x:c r="D155" s="21"/>
      <x:c r="E155" s="21"/>
      <x:c r="F155" s="21"/>
      <x:c r="G155" s="25" t="str">
        <x:f>IF(A155="","",IF(COUNTIF($A$6:$A$205,A155)&gt;1,"INVALID - DUPLICATE ID",IF(AND(COUNTIF(CANDIDATES!$A$6:$A$205,B155)=1,OR(EXACT(C155,"INCLUDE DIRECT"),EXACT(C155,"INCLUDE CONDITIONAL"),EXACT(C155,"INCLUDE ADJACENT"),EXACT(C155,"INCLUDE SUBSTITUTE"),EXACT(C155,"INCLUDE INTERMEDIARY"),EXACT(C155,"INCLUDE REFERENCE"),EXACT(C155,"EXCLUDE DIRECT")),D155&lt;&gt;"",E155&lt;&gt;"",F155&lt;&gt;""),"VALID","INVALID - CONTROL / CANDIDATE")))</x:f>
      </x:c>
      <x:c r="H155" s="25" t="str">
        <x:f>IF(B155="","",IFERROR(INDEX(CANDIDATES!$S$6:$S$205,MATCH(B155,CANDIDATES!$A$6:$A$205,0)),"INVALID CANDIDATE"))</x:f>
      </x:c>
      <x:c r="I155" s="25" t="str">
        <x:f>IF(A155="","",IF(OR(AND(C155="INCLUDE DIRECT",H155="DIRECT COMPETITOR"),AND(C155="INCLUDE CONDITIONAL",H155="CONDITIONAL DIRECT"),AND(C155="INCLUDE ADJACENT",H155="ADJACENT"),AND(C155="INCLUDE SUBSTITUTE",H155="SUBSTITUTE / ALTERNATIVE"),AND(C155="INCLUDE INTERMEDIARY",H155="INTERMEDIARY / DISCOVERY"),AND(C155="INCLUDE REFERENCE",H155="AUTHORITY / REFERENCE"),AND(C155="EXCLUDE DIRECT",H155="EXCLUDE DIRECT")),"MATCH","MISMATCH"))</x:f>
      </x:c>
      <x:c r="J155" s="25" t="str">
        <x:f>IF(A155="","",IF(AND(OR(C155="INCLUDE DIRECT",C155="INCLUDE CONDITIONAL"),COUNTIFS(CONFLICTS!$B$6:$B$205,B155,CONFLICTS!$H$6:$H$205,"YES",CONFLICTS!$I$6:$I$205,"OPEN",CONFLICTS!$R$6:$R$205,"VALID")&gt;0),"OPEN MATERIAL CONFLICT","CLEAR"))</x:f>
      </x:c>
      <x:c r="K155" s="25" t="str">
        <x:f>IF(A155="","",IF(G155&lt;&gt;"VALID","BLOCKED",IF(I155&lt;&gt;"MATCH","BLOCKED",IF(J155="OPEN MATERIAL CONFLICT","UNRESOLVED","READY"))))</x:f>
      </x:c>
    </x:row>
    <x:row r="156">
      <x:c r="A156" s="21"/>
      <x:c r="B156" s="21"/>
      <x:c r="C156" s="21"/>
      <x:c r="D156" s="21"/>
      <x:c r="E156" s="21"/>
      <x:c r="F156" s="21"/>
      <x:c r="G156" s="25" t="str">
        <x:f>IF(A156="","",IF(COUNTIF($A$6:$A$205,A156)&gt;1,"INVALID - DUPLICATE ID",IF(AND(COUNTIF(CANDIDATES!$A$6:$A$205,B156)=1,OR(EXACT(C156,"INCLUDE DIRECT"),EXACT(C156,"INCLUDE CONDITIONAL"),EXACT(C156,"INCLUDE ADJACENT"),EXACT(C156,"INCLUDE SUBSTITUTE"),EXACT(C156,"INCLUDE INTERMEDIARY"),EXACT(C156,"INCLUDE REFERENCE"),EXACT(C156,"EXCLUDE DIRECT")),D156&lt;&gt;"",E156&lt;&gt;"",F156&lt;&gt;""),"VALID","INVALID - CONTROL / CANDIDATE")))</x:f>
      </x:c>
      <x:c r="H156" s="25" t="str">
        <x:f>IF(B156="","",IFERROR(INDEX(CANDIDATES!$S$6:$S$205,MATCH(B156,CANDIDATES!$A$6:$A$205,0)),"INVALID CANDIDATE"))</x:f>
      </x:c>
      <x:c r="I156" s="25" t="str">
        <x:f>IF(A156="","",IF(OR(AND(C156="INCLUDE DIRECT",H156="DIRECT COMPETITOR"),AND(C156="INCLUDE CONDITIONAL",H156="CONDITIONAL DIRECT"),AND(C156="INCLUDE ADJACENT",H156="ADJACENT"),AND(C156="INCLUDE SUBSTITUTE",H156="SUBSTITUTE / ALTERNATIVE"),AND(C156="INCLUDE INTERMEDIARY",H156="INTERMEDIARY / DISCOVERY"),AND(C156="INCLUDE REFERENCE",H156="AUTHORITY / REFERENCE"),AND(C156="EXCLUDE DIRECT",H156="EXCLUDE DIRECT")),"MATCH","MISMATCH"))</x:f>
      </x:c>
      <x:c r="J156" s="25" t="str">
        <x:f>IF(A156="","",IF(AND(OR(C156="INCLUDE DIRECT",C156="INCLUDE CONDITIONAL"),COUNTIFS(CONFLICTS!$B$6:$B$205,B156,CONFLICTS!$H$6:$H$205,"YES",CONFLICTS!$I$6:$I$205,"OPEN",CONFLICTS!$R$6:$R$205,"VALID")&gt;0),"OPEN MATERIAL CONFLICT","CLEAR"))</x:f>
      </x:c>
      <x:c r="K156" s="25" t="str">
        <x:f>IF(A156="","",IF(G156&lt;&gt;"VALID","BLOCKED",IF(I156&lt;&gt;"MATCH","BLOCKED",IF(J156="OPEN MATERIAL CONFLICT","UNRESOLVED","READY"))))</x:f>
      </x:c>
    </x:row>
    <x:row r="157">
      <x:c r="A157" s="21"/>
      <x:c r="B157" s="21"/>
      <x:c r="C157" s="21"/>
      <x:c r="D157" s="21"/>
      <x:c r="E157" s="21"/>
      <x:c r="F157" s="21"/>
      <x:c r="G157" s="25" t="str">
        <x:f>IF(A157="","",IF(COUNTIF($A$6:$A$205,A157)&gt;1,"INVALID - DUPLICATE ID",IF(AND(COUNTIF(CANDIDATES!$A$6:$A$205,B157)=1,OR(EXACT(C157,"INCLUDE DIRECT"),EXACT(C157,"INCLUDE CONDITIONAL"),EXACT(C157,"INCLUDE ADJACENT"),EXACT(C157,"INCLUDE SUBSTITUTE"),EXACT(C157,"INCLUDE INTERMEDIARY"),EXACT(C157,"INCLUDE REFERENCE"),EXACT(C157,"EXCLUDE DIRECT")),D157&lt;&gt;"",E157&lt;&gt;"",F157&lt;&gt;""),"VALID","INVALID - CONTROL / CANDIDATE")))</x:f>
      </x:c>
      <x:c r="H157" s="25" t="str">
        <x:f>IF(B157="","",IFERROR(INDEX(CANDIDATES!$S$6:$S$205,MATCH(B157,CANDIDATES!$A$6:$A$205,0)),"INVALID CANDIDATE"))</x:f>
      </x:c>
      <x:c r="I157" s="25" t="str">
        <x:f>IF(A157="","",IF(OR(AND(C157="INCLUDE DIRECT",H157="DIRECT COMPETITOR"),AND(C157="INCLUDE CONDITIONAL",H157="CONDITIONAL DIRECT"),AND(C157="INCLUDE ADJACENT",H157="ADJACENT"),AND(C157="INCLUDE SUBSTITUTE",H157="SUBSTITUTE / ALTERNATIVE"),AND(C157="INCLUDE INTERMEDIARY",H157="INTERMEDIARY / DISCOVERY"),AND(C157="INCLUDE REFERENCE",H157="AUTHORITY / REFERENCE"),AND(C157="EXCLUDE DIRECT",H157="EXCLUDE DIRECT")),"MATCH","MISMATCH"))</x:f>
      </x:c>
      <x:c r="J157" s="25" t="str">
        <x:f>IF(A157="","",IF(AND(OR(C157="INCLUDE DIRECT",C157="INCLUDE CONDITIONAL"),COUNTIFS(CONFLICTS!$B$6:$B$205,B157,CONFLICTS!$H$6:$H$205,"YES",CONFLICTS!$I$6:$I$205,"OPEN",CONFLICTS!$R$6:$R$205,"VALID")&gt;0),"OPEN MATERIAL CONFLICT","CLEAR"))</x:f>
      </x:c>
      <x:c r="K157" s="25" t="str">
        <x:f>IF(A157="","",IF(G157&lt;&gt;"VALID","BLOCKED",IF(I157&lt;&gt;"MATCH","BLOCKED",IF(J157="OPEN MATERIAL CONFLICT","UNRESOLVED","READY"))))</x:f>
      </x:c>
    </x:row>
    <x:row r="158">
      <x:c r="A158" s="21"/>
      <x:c r="B158" s="21"/>
      <x:c r="C158" s="21"/>
      <x:c r="D158" s="21"/>
      <x:c r="E158" s="21"/>
      <x:c r="F158" s="21"/>
      <x:c r="G158" s="25" t="str">
        <x:f>IF(A158="","",IF(COUNTIF($A$6:$A$205,A158)&gt;1,"INVALID - DUPLICATE ID",IF(AND(COUNTIF(CANDIDATES!$A$6:$A$205,B158)=1,OR(EXACT(C158,"INCLUDE DIRECT"),EXACT(C158,"INCLUDE CONDITIONAL"),EXACT(C158,"INCLUDE ADJACENT"),EXACT(C158,"INCLUDE SUBSTITUTE"),EXACT(C158,"INCLUDE INTERMEDIARY"),EXACT(C158,"INCLUDE REFERENCE"),EXACT(C158,"EXCLUDE DIRECT")),D158&lt;&gt;"",E158&lt;&gt;"",F158&lt;&gt;""),"VALID","INVALID - CONTROL / CANDIDATE")))</x:f>
      </x:c>
      <x:c r="H158" s="25" t="str">
        <x:f>IF(B158="","",IFERROR(INDEX(CANDIDATES!$S$6:$S$205,MATCH(B158,CANDIDATES!$A$6:$A$205,0)),"INVALID CANDIDATE"))</x:f>
      </x:c>
      <x:c r="I158" s="25" t="str">
        <x:f>IF(A158="","",IF(OR(AND(C158="INCLUDE DIRECT",H158="DIRECT COMPETITOR"),AND(C158="INCLUDE CONDITIONAL",H158="CONDITIONAL DIRECT"),AND(C158="INCLUDE ADJACENT",H158="ADJACENT"),AND(C158="INCLUDE SUBSTITUTE",H158="SUBSTITUTE / ALTERNATIVE"),AND(C158="INCLUDE INTERMEDIARY",H158="INTERMEDIARY / DISCOVERY"),AND(C158="INCLUDE REFERENCE",H158="AUTHORITY / REFERENCE"),AND(C158="EXCLUDE DIRECT",H158="EXCLUDE DIRECT")),"MATCH","MISMATCH"))</x:f>
      </x:c>
      <x:c r="J158" s="25" t="str">
        <x:f>IF(A158="","",IF(AND(OR(C158="INCLUDE DIRECT",C158="INCLUDE CONDITIONAL"),COUNTIFS(CONFLICTS!$B$6:$B$205,B158,CONFLICTS!$H$6:$H$205,"YES",CONFLICTS!$I$6:$I$205,"OPEN",CONFLICTS!$R$6:$R$205,"VALID")&gt;0),"OPEN MATERIAL CONFLICT","CLEAR"))</x:f>
      </x:c>
      <x:c r="K158" s="25" t="str">
        <x:f>IF(A158="","",IF(G158&lt;&gt;"VALID","BLOCKED",IF(I158&lt;&gt;"MATCH","BLOCKED",IF(J158="OPEN MATERIAL CONFLICT","UNRESOLVED","READY"))))</x:f>
      </x:c>
    </x:row>
    <x:row r="159">
      <x:c r="A159" s="21"/>
      <x:c r="B159" s="21"/>
      <x:c r="C159" s="21"/>
      <x:c r="D159" s="21"/>
      <x:c r="E159" s="21"/>
      <x:c r="F159" s="21"/>
      <x:c r="G159" s="25" t="str">
        <x:f>IF(A159="","",IF(COUNTIF($A$6:$A$205,A159)&gt;1,"INVALID - DUPLICATE ID",IF(AND(COUNTIF(CANDIDATES!$A$6:$A$205,B159)=1,OR(EXACT(C159,"INCLUDE DIRECT"),EXACT(C159,"INCLUDE CONDITIONAL"),EXACT(C159,"INCLUDE ADJACENT"),EXACT(C159,"INCLUDE SUBSTITUTE"),EXACT(C159,"INCLUDE INTERMEDIARY"),EXACT(C159,"INCLUDE REFERENCE"),EXACT(C159,"EXCLUDE DIRECT")),D159&lt;&gt;"",E159&lt;&gt;"",F159&lt;&gt;""),"VALID","INVALID - CONTROL / CANDIDATE")))</x:f>
      </x:c>
      <x:c r="H159" s="25" t="str">
        <x:f>IF(B159="","",IFERROR(INDEX(CANDIDATES!$S$6:$S$205,MATCH(B159,CANDIDATES!$A$6:$A$205,0)),"INVALID CANDIDATE"))</x:f>
      </x:c>
      <x:c r="I159" s="25" t="str">
        <x:f>IF(A159="","",IF(OR(AND(C159="INCLUDE DIRECT",H159="DIRECT COMPETITOR"),AND(C159="INCLUDE CONDITIONAL",H159="CONDITIONAL DIRECT"),AND(C159="INCLUDE ADJACENT",H159="ADJACENT"),AND(C159="INCLUDE SUBSTITUTE",H159="SUBSTITUTE / ALTERNATIVE"),AND(C159="INCLUDE INTERMEDIARY",H159="INTERMEDIARY / DISCOVERY"),AND(C159="INCLUDE REFERENCE",H159="AUTHORITY / REFERENCE"),AND(C159="EXCLUDE DIRECT",H159="EXCLUDE DIRECT")),"MATCH","MISMATCH"))</x:f>
      </x:c>
      <x:c r="J159" s="25" t="str">
        <x:f>IF(A159="","",IF(AND(OR(C159="INCLUDE DIRECT",C159="INCLUDE CONDITIONAL"),COUNTIFS(CONFLICTS!$B$6:$B$205,B159,CONFLICTS!$H$6:$H$205,"YES",CONFLICTS!$I$6:$I$205,"OPEN",CONFLICTS!$R$6:$R$205,"VALID")&gt;0),"OPEN MATERIAL CONFLICT","CLEAR"))</x:f>
      </x:c>
      <x:c r="K159" s="25" t="str">
        <x:f>IF(A159="","",IF(G159&lt;&gt;"VALID","BLOCKED",IF(I159&lt;&gt;"MATCH","BLOCKED",IF(J159="OPEN MATERIAL CONFLICT","UNRESOLVED","READY"))))</x:f>
      </x:c>
    </x:row>
    <x:row r="160">
      <x:c r="A160" s="21"/>
      <x:c r="B160" s="21"/>
      <x:c r="C160" s="21"/>
      <x:c r="D160" s="21"/>
      <x:c r="E160" s="21"/>
      <x:c r="F160" s="21"/>
      <x:c r="G160" s="25" t="str">
        <x:f>IF(A160="","",IF(COUNTIF($A$6:$A$205,A160)&gt;1,"INVALID - DUPLICATE ID",IF(AND(COUNTIF(CANDIDATES!$A$6:$A$205,B160)=1,OR(EXACT(C160,"INCLUDE DIRECT"),EXACT(C160,"INCLUDE CONDITIONAL"),EXACT(C160,"INCLUDE ADJACENT"),EXACT(C160,"INCLUDE SUBSTITUTE"),EXACT(C160,"INCLUDE INTERMEDIARY"),EXACT(C160,"INCLUDE REFERENCE"),EXACT(C160,"EXCLUDE DIRECT")),D160&lt;&gt;"",E160&lt;&gt;"",F160&lt;&gt;""),"VALID","INVALID - CONTROL / CANDIDATE")))</x:f>
      </x:c>
      <x:c r="H160" s="25" t="str">
        <x:f>IF(B160="","",IFERROR(INDEX(CANDIDATES!$S$6:$S$205,MATCH(B160,CANDIDATES!$A$6:$A$205,0)),"INVALID CANDIDATE"))</x:f>
      </x:c>
      <x:c r="I160" s="25" t="str">
        <x:f>IF(A160="","",IF(OR(AND(C160="INCLUDE DIRECT",H160="DIRECT COMPETITOR"),AND(C160="INCLUDE CONDITIONAL",H160="CONDITIONAL DIRECT"),AND(C160="INCLUDE ADJACENT",H160="ADJACENT"),AND(C160="INCLUDE SUBSTITUTE",H160="SUBSTITUTE / ALTERNATIVE"),AND(C160="INCLUDE INTERMEDIARY",H160="INTERMEDIARY / DISCOVERY"),AND(C160="INCLUDE REFERENCE",H160="AUTHORITY / REFERENCE"),AND(C160="EXCLUDE DIRECT",H160="EXCLUDE DIRECT")),"MATCH","MISMATCH"))</x:f>
      </x:c>
      <x:c r="J160" s="25" t="str">
        <x:f>IF(A160="","",IF(AND(OR(C160="INCLUDE DIRECT",C160="INCLUDE CONDITIONAL"),COUNTIFS(CONFLICTS!$B$6:$B$205,B160,CONFLICTS!$H$6:$H$205,"YES",CONFLICTS!$I$6:$I$205,"OPEN",CONFLICTS!$R$6:$R$205,"VALID")&gt;0),"OPEN MATERIAL CONFLICT","CLEAR"))</x:f>
      </x:c>
      <x:c r="K160" s="25" t="str">
        <x:f>IF(A160="","",IF(G160&lt;&gt;"VALID","BLOCKED",IF(I160&lt;&gt;"MATCH","BLOCKED",IF(J160="OPEN MATERIAL CONFLICT","UNRESOLVED","READY"))))</x:f>
      </x:c>
    </x:row>
    <x:row r="161">
      <x:c r="A161" s="21"/>
      <x:c r="B161" s="21"/>
      <x:c r="C161" s="21"/>
      <x:c r="D161" s="21"/>
      <x:c r="E161" s="21"/>
      <x:c r="F161" s="21"/>
      <x:c r="G161" s="25" t="str">
        <x:f>IF(A161="","",IF(COUNTIF($A$6:$A$205,A161)&gt;1,"INVALID - DUPLICATE ID",IF(AND(COUNTIF(CANDIDATES!$A$6:$A$205,B161)=1,OR(EXACT(C161,"INCLUDE DIRECT"),EXACT(C161,"INCLUDE CONDITIONAL"),EXACT(C161,"INCLUDE ADJACENT"),EXACT(C161,"INCLUDE SUBSTITUTE"),EXACT(C161,"INCLUDE INTERMEDIARY"),EXACT(C161,"INCLUDE REFERENCE"),EXACT(C161,"EXCLUDE DIRECT")),D161&lt;&gt;"",E161&lt;&gt;"",F161&lt;&gt;""),"VALID","INVALID - CONTROL / CANDIDATE")))</x:f>
      </x:c>
      <x:c r="H161" s="25" t="str">
        <x:f>IF(B161="","",IFERROR(INDEX(CANDIDATES!$S$6:$S$205,MATCH(B161,CANDIDATES!$A$6:$A$205,0)),"INVALID CANDIDATE"))</x:f>
      </x:c>
      <x:c r="I161" s="25" t="str">
        <x:f>IF(A161="","",IF(OR(AND(C161="INCLUDE DIRECT",H161="DIRECT COMPETITOR"),AND(C161="INCLUDE CONDITIONAL",H161="CONDITIONAL DIRECT"),AND(C161="INCLUDE ADJACENT",H161="ADJACENT"),AND(C161="INCLUDE SUBSTITUTE",H161="SUBSTITUTE / ALTERNATIVE"),AND(C161="INCLUDE INTERMEDIARY",H161="INTERMEDIARY / DISCOVERY"),AND(C161="INCLUDE REFERENCE",H161="AUTHORITY / REFERENCE"),AND(C161="EXCLUDE DIRECT",H161="EXCLUDE DIRECT")),"MATCH","MISMATCH"))</x:f>
      </x:c>
      <x:c r="J161" s="25" t="str">
        <x:f>IF(A161="","",IF(AND(OR(C161="INCLUDE DIRECT",C161="INCLUDE CONDITIONAL"),COUNTIFS(CONFLICTS!$B$6:$B$205,B161,CONFLICTS!$H$6:$H$205,"YES",CONFLICTS!$I$6:$I$205,"OPEN",CONFLICTS!$R$6:$R$205,"VALID")&gt;0),"OPEN MATERIAL CONFLICT","CLEAR"))</x:f>
      </x:c>
      <x:c r="K161" s="25" t="str">
        <x:f>IF(A161="","",IF(G161&lt;&gt;"VALID","BLOCKED",IF(I161&lt;&gt;"MATCH","BLOCKED",IF(J161="OPEN MATERIAL CONFLICT","UNRESOLVED","READY"))))</x:f>
      </x:c>
    </x:row>
    <x:row r="162">
      <x:c r="A162" s="21"/>
      <x:c r="B162" s="21"/>
      <x:c r="C162" s="21"/>
      <x:c r="D162" s="21"/>
      <x:c r="E162" s="21"/>
      <x:c r="F162" s="21"/>
      <x:c r="G162" s="25" t="str">
        <x:f>IF(A162="","",IF(COUNTIF($A$6:$A$205,A162)&gt;1,"INVALID - DUPLICATE ID",IF(AND(COUNTIF(CANDIDATES!$A$6:$A$205,B162)=1,OR(EXACT(C162,"INCLUDE DIRECT"),EXACT(C162,"INCLUDE CONDITIONAL"),EXACT(C162,"INCLUDE ADJACENT"),EXACT(C162,"INCLUDE SUBSTITUTE"),EXACT(C162,"INCLUDE INTERMEDIARY"),EXACT(C162,"INCLUDE REFERENCE"),EXACT(C162,"EXCLUDE DIRECT")),D162&lt;&gt;"",E162&lt;&gt;"",F162&lt;&gt;""),"VALID","INVALID - CONTROL / CANDIDATE")))</x:f>
      </x:c>
      <x:c r="H162" s="25" t="str">
        <x:f>IF(B162="","",IFERROR(INDEX(CANDIDATES!$S$6:$S$205,MATCH(B162,CANDIDATES!$A$6:$A$205,0)),"INVALID CANDIDATE"))</x:f>
      </x:c>
      <x:c r="I162" s="25" t="str">
        <x:f>IF(A162="","",IF(OR(AND(C162="INCLUDE DIRECT",H162="DIRECT COMPETITOR"),AND(C162="INCLUDE CONDITIONAL",H162="CONDITIONAL DIRECT"),AND(C162="INCLUDE ADJACENT",H162="ADJACENT"),AND(C162="INCLUDE SUBSTITUTE",H162="SUBSTITUTE / ALTERNATIVE"),AND(C162="INCLUDE INTERMEDIARY",H162="INTERMEDIARY / DISCOVERY"),AND(C162="INCLUDE REFERENCE",H162="AUTHORITY / REFERENCE"),AND(C162="EXCLUDE DIRECT",H162="EXCLUDE DIRECT")),"MATCH","MISMATCH"))</x:f>
      </x:c>
      <x:c r="J162" s="25" t="str">
        <x:f>IF(A162="","",IF(AND(OR(C162="INCLUDE DIRECT",C162="INCLUDE CONDITIONAL"),COUNTIFS(CONFLICTS!$B$6:$B$205,B162,CONFLICTS!$H$6:$H$205,"YES",CONFLICTS!$I$6:$I$205,"OPEN",CONFLICTS!$R$6:$R$205,"VALID")&gt;0),"OPEN MATERIAL CONFLICT","CLEAR"))</x:f>
      </x:c>
      <x:c r="K162" s="25" t="str">
        <x:f>IF(A162="","",IF(G162&lt;&gt;"VALID","BLOCKED",IF(I162&lt;&gt;"MATCH","BLOCKED",IF(J162="OPEN MATERIAL CONFLICT","UNRESOLVED","READY"))))</x:f>
      </x:c>
    </x:row>
    <x:row r="163">
      <x:c r="A163" s="21"/>
      <x:c r="B163" s="21"/>
      <x:c r="C163" s="21"/>
      <x:c r="D163" s="21"/>
      <x:c r="E163" s="21"/>
      <x:c r="F163" s="21"/>
      <x:c r="G163" s="25" t="str">
        <x:f>IF(A163="","",IF(COUNTIF($A$6:$A$205,A163)&gt;1,"INVALID - DUPLICATE ID",IF(AND(COUNTIF(CANDIDATES!$A$6:$A$205,B163)=1,OR(EXACT(C163,"INCLUDE DIRECT"),EXACT(C163,"INCLUDE CONDITIONAL"),EXACT(C163,"INCLUDE ADJACENT"),EXACT(C163,"INCLUDE SUBSTITUTE"),EXACT(C163,"INCLUDE INTERMEDIARY"),EXACT(C163,"INCLUDE REFERENCE"),EXACT(C163,"EXCLUDE DIRECT")),D163&lt;&gt;"",E163&lt;&gt;"",F163&lt;&gt;""),"VALID","INVALID - CONTROL / CANDIDATE")))</x:f>
      </x:c>
      <x:c r="H163" s="25" t="str">
        <x:f>IF(B163="","",IFERROR(INDEX(CANDIDATES!$S$6:$S$205,MATCH(B163,CANDIDATES!$A$6:$A$205,0)),"INVALID CANDIDATE"))</x:f>
      </x:c>
      <x:c r="I163" s="25" t="str">
        <x:f>IF(A163="","",IF(OR(AND(C163="INCLUDE DIRECT",H163="DIRECT COMPETITOR"),AND(C163="INCLUDE CONDITIONAL",H163="CONDITIONAL DIRECT"),AND(C163="INCLUDE ADJACENT",H163="ADJACENT"),AND(C163="INCLUDE SUBSTITUTE",H163="SUBSTITUTE / ALTERNATIVE"),AND(C163="INCLUDE INTERMEDIARY",H163="INTERMEDIARY / DISCOVERY"),AND(C163="INCLUDE REFERENCE",H163="AUTHORITY / REFERENCE"),AND(C163="EXCLUDE DIRECT",H163="EXCLUDE DIRECT")),"MATCH","MISMATCH"))</x:f>
      </x:c>
      <x:c r="J163" s="25" t="str">
        <x:f>IF(A163="","",IF(AND(OR(C163="INCLUDE DIRECT",C163="INCLUDE CONDITIONAL"),COUNTIFS(CONFLICTS!$B$6:$B$205,B163,CONFLICTS!$H$6:$H$205,"YES",CONFLICTS!$I$6:$I$205,"OPEN",CONFLICTS!$R$6:$R$205,"VALID")&gt;0),"OPEN MATERIAL CONFLICT","CLEAR"))</x:f>
      </x:c>
      <x:c r="K163" s="25" t="str">
        <x:f>IF(A163="","",IF(G163&lt;&gt;"VALID","BLOCKED",IF(I163&lt;&gt;"MATCH","BLOCKED",IF(J163="OPEN MATERIAL CONFLICT","UNRESOLVED","READY"))))</x:f>
      </x:c>
    </x:row>
    <x:row r="164">
      <x:c r="A164" s="21"/>
      <x:c r="B164" s="21"/>
      <x:c r="C164" s="21"/>
      <x:c r="D164" s="21"/>
      <x:c r="E164" s="21"/>
      <x:c r="F164" s="21"/>
      <x:c r="G164" s="25" t="str">
        <x:f>IF(A164="","",IF(COUNTIF($A$6:$A$205,A164)&gt;1,"INVALID - DUPLICATE ID",IF(AND(COUNTIF(CANDIDATES!$A$6:$A$205,B164)=1,OR(EXACT(C164,"INCLUDE DIRECT"),EXACT(C164,"INCLUDE CONDITIONAL"),EXACT(C164,"INCLUDE ADJACENT"),EXACT(C164,"INCLUDE SUBSTITUTE"),EXACT(C164,"INCLUDE INTERMEDIARY"),EXACT(C164,"INCLUDE REFERENCE"),EXACT(C164,"EXCLUDE DIRECT")),D164&lt;&gt;"",E164&lt;&gt;"",F164&lt;&gt;""),"VALID","INVALID - CONTROL / CANDIDATE")))</x:f>
      </x:c>
      <x:c r="H164" s="25" t="str">
        <x:f>IF(B164="","",IFERROR(INDEX(CANDIDATES!$S$6:$S$205,MATCH(B164,CANDIDATES!$A$6:$A$205,0)),"INVALID CANDIDATE"))</x:f>
      </x:c>
      <x:c r="I164" s="25" t="str">
        <x:f>IF(A164="","",IF(OR(AND(C164="INCLUDE DIRECT",H164="DIRECT COMPETITOR"),AND(C164="INCLUDE CONDITIONAL",H164="CONDITIONAL DIRECT"),AND(C164="INCLUDE ADJACENT",H164="ADJACENT"),AND(C164="INCLUDE SUBSTITUTE",H164="SUBSTITUTE / ALTERNATIVE"),AND(C164="INCLUDE INTERMEDIARY",H164="INTERMEDIARY / DISCOVERY"),AND(C164="INCLUDE REFERENCE",H164="AUTHORITY / REFERENCE"),AND(C164="EXCLUDE DIRECT",H164="EXCLUDE DIRECT")),"MATCH","MISMATCH"))</x:f>
      </x:c>
      <x:c r="J164" s="25" t="str">
        <x:f>IF(A164="","",IF(AND(OR(C164="INCLUDE DIRECT",C164="INCLUDE CONDITIONAL"),COUNTIFS(CONFLICTS!$B$6:$B$205,B164,CONFLICTS!$H$6:$H$205,"YES",CONFLICTS!$I$6:$I$205,"OPEN",CONFLICTS!$R$6:$R$205,"VALID")&gt;0),"OPEN MATERIAL CONFLICT","CLEAR"))</x:f>
      </x:c>
      <x:c r="K164" s="25" t="str">
        <x:f>IF(A164="","",IF(G164&lt;&gt;"VALID","BLOCKED",IF(I164&lt;&gt;"MATCH","BLOCKED",IF(J164="OPEN MATERIAL CONFLICT","UNRESOLVED","READY"))))</x:f>
      </x:c>
    </x:row>
    <x:row r="165">
      <x:c r="A165" s="21"/>
      <x:c r="B165" s="21"/>
      <x:c r="C165" s="21"/>
      <x:c r="D165" s="21"/>
      <x:c r="E165" s="21"/>
      <x:c r="F165" s="21"/>
      <x:c r="G165" s="25" t="str">
        <x:f>IF(A165="","",IF(COUNTIF($A$6:$A$205,A165)&gt;1,"INVALID - DUPLICATE ID",IF(AND(COUNTIF(CANDIDATES!$A$6:$A$205,B165)=1,OR(EXACT(C165,"INCLUDE DIRECT"),EXACT(C165,"INCLUDE CONDITIONAL"),EXACT(C165,"INCLUDE ADJACENT"),EXACT(C165,"INCLUDE SUBSTITUTE"),EXACT(C165,"INCLUDE INTERMEDIARY"),EXACT(C165,"INCLUDE REFERENCE"),EXACT(C165,"EXCLUDE DIRECT")),D165&lt;&gt;"",E165&lt;&gt;"",F165&lt;&gt;""),"VALID","INVALID - CONTROL / CANDIDATE")))</x:f>
      </x:c>
      <x:c r="H165" s="25" t="str">
        <x:f>IF(B165="","",IFERROR(INDEX(CANDIDATES!$S$6:$S$205,MATCH(B165,CANDIDATES!$A$6:$A$205,0)),"INVALID CANDIDATE"))</x:f>
      </x:c>
      <x:c r="I165" s="25" t="str">
        <x:f>IF(A165="","",IF(OR(AND(C165="INCLUDE DIRECT",H165="DIRECT COMPETITOR"),AND(C165="INCLUDE CONDITIONAL",H165="CONDITIONAL DIRECT"),AND(C165="INCLUDE ADJACENT",H165="ADJACENT"),AND(C165="INCLUDE SUBSTITUTE",H165="SUBSTITUTE / ALTERNATIVE"),AND(C165="INCLUDE INTERMEDIARY",H165="INTERMEDIARY / DISCOVERY"),AND(C165="INCLUDE REFERENCE",H165="AUTHORITY / REFERENCE"),AND(C165="EXCLUDE DIRECT",H165="EXCLUDE DIRECT")),"MATCH","MISMATCH"))</x:f>
      </x:c>
      <x:c r="J165" s="25" t="str">
        <x:f>IF(A165="","",IF(AND(OR(C165="INCLUDE DIRECT",C165="INCLUDE CONDITIONAL"),COUNTIFS(CONFLICTS!$B$6:$B$205,B165,CONFLICTS!$H$6:$H$205,"YES",CONFLICTS!$I$6:$I$205,"OPEN",CONFLICTS!$R$6:$R$205,"VALID")&gt;0),"OPEN MATERIAL CONFLICT","CLEAR"))</x:f>
      </x:c>
      <x:c r="K165" s="25" t="str">
        <x:f>IF(A165="","",IF(G165&lt;&gt;"VALID","BLOCKED",IF(I165&lt;&gt;"MATCH","BLOCKED",IF(J165="OPEN MATERIAL CONFLICT","UNRESOLVED","READY"))))</x:f>
      </x:c>
    </x:row>
    <x:row r="166">
      <x:c r="A166" s="21"/>
      <x:c r="B166" s="21"/>
      <x:c r="C166" s="21"/>
      <x:c r="D166" s="21"/>
      <x:c r="E166" s="21"/>
      <x:c r="F166" s="21"/>
      <x:c r="G166" s="25" t="str">
        <x:f>IF(A166="","",IF(COUNTIF($A$6:$A$205,A166)&gt;1,"INVALID - DUPLICATE ID",IF(AND(COUNTIF(CANDIDATES!$A$6:$A$205,B166)=1,OR(EXACT(C166,"INCLUDE DIRECT"),EXACT(C166,"INCLUDE CONDITIONAL"),EXACT(C166,"INCLUDE ADJACENT"),EXACT(C166,"INCLUDE SUBSTITUTE"),EXACT(C166,"INCLUDE INTERMEDIARY"),EXACT(C166,"INCLUDE REFERENCE"),EXACT(C166,"EXCLUDE DIRECT")),D166&lt;&gt;"",E166&lt;&gt;"",F166&lt;&gt;""),"VALID","INVALID - CONTROL / CANDIDATE")))</x:f>
      </x:c>
      <x:c r="H166" s="25" t="str">
        <x:f>IF(B166="","",IFERROR(INDEX(CANDIDATES!$S$6:$S$205,MATCH(B166,CANDIDATES!$A$6:$A$205,0)),"INVALID CANDIDATE"))</x:f>
      </x:c>
      <x:c r="I166" s="25" t="str">
        <x:f>IF(A166="","",IF(OR(AND(C166="INCLUDE DIRECT",H166="DIRECT COMPETITOR"),AND(C166="INCLUDE CONDITIONAL",H166="CONDITIONAL DIRECT"),AND(C166="INCLUDE ADJACENT",H166="ADJACENT"),AND(C166="INCLUDE SUBSTITUTE",H166="SUBSTITUTE / ALTERNATIVE"),AND(C166="INCLUDE INTERMEDIARY",H166="INTERMEDIARY / DISCOVERY"),AND(C166="INCLUDE REFERENCE",H166="AUTHORITY / REFERENCE"),AND(C166="EXCLUDE DIRECT",H166="EXCLUDE DIRECT")),"MATCH","MISMATCH"))</x:f>
      </x:c>
      <x:c r="J166" s="25" t="str">
        <x:f>IF(A166="","",IF(AND(OR(C166="INCLUDE DIRECT",C166="INCLUDE CONDITIONAL"),COUNTIFS(CONFLICTS!$B$6:$B$205,B166,CONFLICTS!$H$6:$H$205,"YES",CONFLICTS!$I$6:$I$205,"OPEN",CONFLICTS!$R$6:$R$205,"VALID")&gt;0),"OPEN MATERIAL CONFLICT","CLEAR"))</x:f>
      </x:c>
      <x:c r="K166" s="25" t="str">
        <x:f>IF(A166="","",IF(G166&lt;&gt;"VALID","BLOCKED",IF(I166&lt;&gt;"MATCH","BLOCKED",IF(J166="OPEN MATERIAL CONFLICT","UNRESOLVED","READY"))))</x:f>
      </x:c>
    </x:row>
    <x:row r="167">
      <x:c r="A167" s="21"/>
      <x:c r="B167" s="21"/>
      <x:c r="C167" s="21"/>
      <x:c r="D167" s="21"/>
      <x:c r="E167" s="21"/>
      <x:c r="F167" s="21"/>
      <x:c r="G167" s="25" t="str">
        <x:f>IF(A167="","",IF(COUNTIF($A$6:$A$205,A167)&gt;1,"INVALID - DUPLICATE ID",IF(AND(COUNTIF(CANDIDATES!$A$6:$A$205,B167)=1,OR(EXACT(C167,"INCLUDE DIRECT"),EXACT(C167,"INCLUDE CONDITIONAL"),EXACT(C167,"INCLUDE ADJACENT"),EXACT(C167,"INCLUDE SUBSTITUTE"),EXACT(C167,"INCLUDE INTERMEDIARY"),EXACT(C167,"INCLUDE REFERENCE"),EXACT(C167,"EXCLUDE DIRECT")),D167&lt;&gt;"",E167&lt;&gt;"",F167&lt;&gt;""),"VALID","INVALID - CONTROL / CANDIDATE")))</x:f>
      </x:c>
      <x:c r="H167" s="25" t="str">
        <x:f>IF(B167="","",IFERROR(INDEX(CANDIDATES!$S$6:$S$205,MATCH(B167,CANDIDATES!$A$6:$A$205,0)),"INVALID CANDIDATE"))</x:f>
      </x:c>
      <x:c r="I167" s="25" t="str">
        <x:f>IF(A167="","",IF(OR(AND(C167="INCLUDE DIRECT",H167="DIRECT COMPETITOR"),AND(C167="INCLUDE CONDITIONAL",H167="CONDITIONAL DIRECT"),AND(C167="INCLUDE ADJACENT",H167="ADJACENT"),AND(C167="INCLUDE SUBSTITUTE",H167="SUBSTITUTE / ALTERNATIVE"),AND(C167="INCLUDE INTERMEDIARY",H167="INTERMEDIARY / DISCOVERY"),AND(C167="INCLUDE REFERENCE",H167="AUTHORITY / REFERENCE"),AND(C167="EXCLUDE DIRECT",H167="EXCLUDE DIRECT")),"MATCH","MISMATCH"))</x:f>
      </x:c>
      <x:c r="J167" s="25" t="str">
        <x:f>IF(A167="","",IF(AND(OR(C167="INCLUDE DIRECT",C167="INCLUDE CONDITIONAL"),COUNTIFS(CONFLICTS!$B$6:$B$205,B167,CONFLICTS!$H$6:$H$205,"YES",CONFLICTS!$I$6:$I$205,"OPEN",CONFLICTS!$R$6:$R$205,"VALID")&gt;0),"OPEN MATERIAL CONFLICT","CLEAR"))</x:f>
      </x:c>
      <x:c r="K167" s="25" t="str">
        <x:f>IF(A167="","",IF(G167&lt;&gt;"VALID","BLOCKED",IF(I167&lt;&gt;"MATCH","BLOCKED",IF(J167="OPEN MATERIAL CONFLICT","UNRESOLVED","READY"))))</x:f>
      </x:c>
    </x:row>
    <x:row r="168">
      <x:c r="A168" s="21"/>
      <x:c r="B168" s="21"/>
      <x:c r="C168" s="21"/>
      <x:c r="D168" s="21"/>
      <x:c r="E168" s="21"/>
      <x:c r="F168" s="21"/>
      <x:c r="G168" s="25" t="str">
        <x:f>IF(A168="","",IF(COUNTIF($A$6:$A$205,A168)&gt;1,"INVALID - DUPLICATE ID",IF(AND(COUNTIF(CANDIDATES!$A$6:$A$205,B168)=1,OR(EXACT(C168,"INCLUDE DIRECT"),EXACT(C168,"INCLUDE CONDITIONAL"),EXACT(C168,"INCLUDE ADJACENT"),EXACT(C168,"INCLUDE SUBSTITUTE"),EXACT(C168,"INCLUDE INTERMEDIARY"),EXACT(C168,"INCLUDE REFERENCE"),EXACT(C168,"EXCLUDE DIRECT")),D168&lt;&gt;"",E168&lt;&gt;"",F168&lt;&gt;""),"VALID","INVALID - CONTROL / CANDIDATE")))</x:f>
      </x:c>
      <x:c r="H168" s="25" t="str">
        <x:f>IF(B168="","",IFERROR(INDEX(CANDIDATES!$S$6:$S$205,MATCH(B168,CANDIDATES!$A$6:$A$205,0)),"INVALID CANDIDATE"))</x:f>
      </x:c>
      <x:c r="I168" s="25" t="str">
        <x:f>IF(A168="","",IF(OR(AND(C168="INCLUDE DIRECT",H168="DIRECT COMPETITOR"),AND(C168="INCLUDE CONDITIONAL",H168="CONDITIONAL DIRECT"),AND(C168="INCLUDE ADJACENT",H168="ADJACENT"),AND(C168="INCLUDE SUBSTITUTE",H168="SUBSTITUTE / ALTERNATIVE"),AND(C168="INCLUDE INTERMEDIARY",H168="INTERMEDIARY / DISCOVERY"),AND(C168="INCLUDE REFERENCE",H168="AUTHORITY / REFERENCE"),AND(C168="EXCLUDE DIRECT",H168="EXCLUDE DIRECT")),"MATCH","MISMATCH"))</x:f>
      </x:c>
      <x:c r="J168" s="25" t="str">
        <x:f>IF(A168="","",IF(AND(OR(C168="INCLUDE DIRECT",C168="INCLUDE CONDITIONAL"),COUNTIFS(CONFLICTS!$B$6:$B$205,B168,CONFLICTS!$H$6:$H$205,"YES",CONFLICTS!$I$6:$I$205,"OPEN",CONFLICTS!$R$6:$R$205,"VALID")&gt;0),"OPEN MATERIAL CONFLICT","CLEAR"))</x:f>
      </x:c>
      <x:c r="K168" s="25" t="str">
        <x:f>IF(A168="","",IF(G168&lt;&gt;"VALID","BLOCKED",IF(I168&lt;&gt;"MATCH","BLOCKED",IF(J168="OPEN MATERIAL CONFLICT","UNRESOLVED","READY"))))</x:f>
      </x:c>
    </x:row>
    <x:row r="169">
      <x:c r="A169" s="21"/>
      <x:c r="B169" s="21"/>
      <x:c r="C169" s="21"/>
      <x:c r="D169" s="21"/>
      <x:c r="E169" s="21"/>
      <x:c r="F169" s="21"/>
      <x:c r="G169" s="25" t="str">
        <x:f>IF(A169="","",IF(COUNTIF($A$6:$A$205,A169)&gt;1,"INVALID - DUPLICATE ID",IF(AND(COUNTIF(CANDIDATES!$A$6:$A$205,B169)=1,OR(EXACT(C169,"INCLUDE DIRECT"),EXACT(C169,"INCLUDE CONDITIONAL"),EXACT(C169,"INCLUDE ADJACENT"),EXACT(C169,"INCLUDE SUBSTITUTE"),EXACT(C169,"INCLUDE INTERMEDIARY"),EXACT(C169,"INCLUDE REFERENCE"),EXACT(C169,"EXCLUDE DIRECT")),D169&lt;&gt;"",E169&lt;&gt;"",F169&lt;&gt;""),"VALID","INVALID - CONTROL / CANDIDATE")))</x:f>
      </x:c>
      <x:c r="H169" s="25" t="str">
        <x:f>IF(B169="","",IFERROR(INDEX(CANDIDATES!$S$6:$S$205,MATCH(B169,CANDIDATES!$A$6:$A$205,0)),"INVALID CANDIDATE"))</x:f>
      </x:c>
      <x:c r="I169" s="25" t="str">
        <x:f>IF(A169="","",IF(OR(AND(C169="INCLUDE DIRECT",H169="DIRECT COMPETITOR"),AND(C169="INCLUDE CONDITIONAL",H169="CONDITIONAL DIRECT"),AND(C169="INCLUDE ADJACENT",H169="ADJACENT"),AND(C169="INCLUDE SUBSTITUTE",H169="SUBSTITUTE / ALTERNATIVE"),AND(C169="INCLUDE INTERMEDIARY",H169="INTERMEDIARY / DISCOVERY"),AND(C169="INCLUDE REFERENCE",H169="AUTHORITY / REFERENCE"),AND(C169="EXCLUDE DIRECT",H169="EXCLUDE DIRECT")),"MATCH","MISMATCH"))</x:f>
      </x:c>
      <x:c r="J169" s="25" t="str">
        <x:f>IF(A169="","",IF(AND(OR(C169="INCLUDE DIRECT",C169="INCLUDE CONDITIONAL"),COUNTIFS(CONFLICTS!$B$6:$B$205,B169,CONFLICTS!$H$6:$H$205,"YES",CONFLICTS!$I$6:$I$205,"OPEN",CONFLICTS!$R$6:$R$205,"VALID")&gt;0),"OPEN MATERIAL CONFLICT","CLEAR"))</x:f>
      </x:c>
      <x:c r="K169" s="25" t="str">
        <x:f>IF(A169="","",IF(G169&lt;&gt;"VALID","BLOCKED",IF(I169&lt;&gt;"MATCH","BLOCKED",IF(J169="OPEN MATERIAL CONFLICT","UNRESOLVED","READY"))))</x:f>
      </x:c>
    </x:row>
    <x:row r="170">
      <x:c r="A170" s="21"/>
      <x:c r="B170" s="21"/>
      <x:c r="C170" s="21"/>
      <x:c r="D170" s="21"/>
      <x:c r="E170" s="21"/>
      <x:c r="F170" s="21"/>
      <x:c r="G170" s="25" t="str">
        <x:f>IF(A170="","",IF(COUNTIF($A$6:$A$205,A170)&gt;1,"INVALID - DUPLICATE ID",IF(AND(COUNTIF(CANDIDATES!$A$6:$A$205,B170)=1,OR(EXACT(C170,"INCLUDE DIRECT"),EXACT(C170,"INCLUDE CONDITIONAL"),EXACT(C170,"INCLUDE ADJACENT"),EXACT(C170,"INCLUDE SUBSTITUTE"),EXACT(C170,"INCLUDE INTERMEDIARY"),EXACT(C170,"INCLUDE REFERENCE"),EXACT(C170,"EXCLUDE DIRECT")),D170&lt;&gt;"",E170&lt;&gt;"",F170&lt;&gt;""),"VALID","INVALID - CONTROL / CANDIDATE")))</x:f>
      </x:c>
      <x:c r="H170" s="25" t="str">
        <x:f>IF(B170="","",IFERROR(INDEX(CANDIDATES!$S$6:$S$205,MATCH(B170,CANDIDATES!$A$6:$A$205,0)),"INVALID CANDIDATE"))</x:f>
      </x:c>
      <x:c r="I170" s="25" t="str">
        <x:f>IF(A170="","",IF(OR(AND(C170="INCLUDE DIRECT",H170="DIRECT COMPETITOR"),AND(C170="INCLUDE CONDITIONAL",H170="CONDITIONAL DIRECT"),AND(C170="INCLUDE ADJACENT",H170="ADJACENT"),AND(C170="INCLUDE SUBSTITUTE",H170="SUBSTITUTE / ALTERNATIVE"),AND(C170="INCLUDE INTERMEDIARY",H170="INTERMEDIARY / DISCOVERY"),AND(C170="INCLUDE REFERENCE",H170="AUTHORITY / REFERENCE"),AND(C170="EXCLUDE DIRECT",H170="EXCLUDE DIRECT")),"MATCH","MISMATCH"))</x:f>
      </x:c>
      <x:c r="J170" s="25" t="str">
        <x:f>IF(A170="","",IF(AND(OR(C170="INCLUDE DIRECT",C170="INCLUDE CONDITIONAL"),COUNTIFS(CONFLICTS!$B$6:$B$205,B170,CONFLICTS!$H$6:$H$205,"YES",CONFLICTS!$I$6:$I$205,"OPEN",CONFLICTS!$R$6:$R$205,"VALID")&gt;0),"OPEN MATERIAL CONFLICT","CLEAR"))</x:f>
      </x:c>
      <x:c r="K170" s="25" t="str">
        <x:f>IF(A170="","",IF(G170&lt;&gt;"VALID","BLOCKED",IF(I170&lt;&gt;"MATCH","BLOCKED",IF(J170="OPEN MATERIAL CONFLICT","UNRESOLVED","READY"))))</x:f>
      </x:c>
    </x:row>
    <x:row r="171">
      <x:c r="A171" s="21"/>
      <x:c r="B171" s="21"/>
      <x:c r="C171" s="21"/>
      <x:c r="D171" s="21"/>
      <x:c r="E171" s="21"/>
      <x:c r="F171" s="21"/>
      <x:c r="G171" s="25" t="str">
        <x:f>IF(A171="","",IF(COUNTIF($A$6:$A$205,A171)&gt;1,"INVALID - DUPLICATE ID",IF(AND(COUNTIF(CANDIDATES!$A$6:$A$205,B171)=1,OR(EXACT(C171,"INCLUDE DIRECT"),EXACT(C171,"INCLUDE CONDITIONAL"),EXACT(C171,"INCLUDE ADJACENT"),EXACT(C171,"INCLUDE SUBSTITUTE"),EXACT(C171,"INCLUDE INTERMEDIARY"),EXACT(C171,"INCLUDE REFERENCE"),EXACT(C171,"EXCLUDE DIRECT")),D171&lt;&gt;"",E171&lt;&gt;"",F171&lt;&gt;""),"VALID","INVALID - CONTROL / CANDIDATE")))</x:f>
      </x:c>
      <x:c r="H171" s="25" t="str">
        <x:f>IF(B171="","",IFERROR(INDEX(CANDIDATES!$S$6:$S$205,MATCH(B171,CANDIDATES!$A$6:$A$205,0)),"INVALID CANDIDATE"))</x:f>
      </x:c>
      <x:c r="I171" s="25" t="str">
        <x:f>IF(A171="","",IF(OR(AND(C171="INCLUDE DIRECT",H171="DIRECT COMPETITOR"),AND(C171="INCLUDE CONDITIONAL",H171="CONDITIONAL DIRECT"),AND(C171="INCLUDE ADJACENT",H171="ADJACENT"),AND(C171="INCLUDE SUBSTITUTE",H171="SUBSTITUTE / ALTERNATIVE"),AND(C171="INCLUDE INTERMEDIARY",H171="INTERMEDIARY / DISCOVERY"),AND(C171="INCLUDE REFERENCE",H171="AUTHORITY / REFERENCE"),AND(C171="EXCLUDE DIRECT",H171="EXCLUDE DIRECT")),"MATCH","MISMATCH"))</x:f>
      </x:c>
      <x:c r="J171" s="25" t="str">
        <x:f>IF(A171="","",IF(AND(OR(C171="INCLUDE DIRECT",C171="INCLUDE CONDITIONAL"),COUNTIFS(CONFLICTS!$B$6:$B$205,B171,CONFLICTS!$H$6:$H$205,"YES",CONFLICTS!$I$6:$I$205,"OPEN",CONFLICTS!$R$6:$R$205,"VALID")&gt;0),"OPEN MATERIAL CONFLICT","CLEAR"))</x:f>
      </x:c>
      <x:c r="K171" s="25" t="str">
        <x:f>IF(A171="","",IF(G171&lt;&gt;"VALID","BLOCKED",IF(I171&lt;&gt;"MATCH","BLOCKED",IF(J171="OPEN MATERIAL CONFLICT","UNRESOLVED","READY"))))</x:f>
      </x:c>
    </x:row>
    <x:row r="172">
      <x:c r="A172" s="21"/>
      <x:c r="B172" s="21"/>
      <x:c r="C172" s="21"/>
      <x:c r="D172" s="21"/>
      <x:c r="E172" s="21"/>
      <x:c r="F172" s="21"/>
      <x:c r="G172" s="25" t="str">
        <x:f>IF(A172="","",IF(COUNTIF($A$6:$A$205,A172)&gt;1,"INVALID - DUPLICATE ID",IF(AND(COUNTIF(CANDIDATES!$A$6:$A$205,B172)=1,OR(EXACT(C172,"INCLUDE DIRECT"),EXACT(C172,"INCLUDE CONDITIONAL"),EXACT(C172,"INCLUDE ADJACENT"),EXACT(C172,"INCLUDE SUBSTITUTE"),EXACT(C172,"INCLUDE INTERMEDIARY"),EXACT(C172,"INCLUDE REFERENCE"),EXACT(C172,"EXCLUDE DIRECT")),D172&lt;&gt;"",E172&lt;&gt;"",F172&lt;&gt;""),"VALID","INVALID - CONTROL / CANDIDATE")))</x:f>
      </x:c>
      <x:c r="H172" s="25" t="str">
        <x:f>IF(B172="","",IFERROR(INDEX(CANDIDATES!$S$6:$S$205,MATCH(B172,CANDIDATES!$A$6:$A$205,0)),"INVALID CANDIDATE"))</x:f>
      </x:c>
      <x:c r="I172" s="25" t="str">
        <x:f>IF(A172="","",IF(OR(AND(C172="INCLUDE DIRECT",H172="DIRECT COMPETITOR"),AND(C172="INCLUDE CONDITIONAL",H172="CONDITIONAL DIRECT"),AND(C172="INCLUDE ADJACENT",H172="ADJACENT"),AND(C172="INCLUDE SUBSTITUTE",H172="SUBSTITUTE / ALTERNATIVE"),AND(C172="INCLUDE INTERMEDIARY",H172="INTERMEDIARY / DISCOVERY"),AND(C172="INCLUDE REFERENCE",H172="AUTHORITY / REFERENCE"),AND(C172="EXCLUDE DIRECT",H172="EXCLUDE DIRECT")),"MATCH","MISMATCH"))</x:f>
      </x:c>
      <x:c r="J172" s="25" t="str">
        <x:f>IF(A172="","",IF(AND(OR(C172="INCLUDE DIRECT",C172="INCLUDE CONDITIONAL"),COUNTIFS(CONFLICTS!$B$6:$B$205,B172,CONFLICTS!$H$6:$H$205,"YES",CONFLICTS!$I$6:$I$205,"OPEN",CONFLICTS!$R$6:$R$205,"VALID")&gt;0),"OPEN MATERIAL CONFLICT","CLEAR"))</x:f>
      </x:c>
      <x:c r="K172" s="25" t="str">
        <x:f>IF(A172="","",IF(G172&lt;&gt;"VALID","BLOCKED",IF(I172&lt;&gt;"MATCH","BLOCKED",IF(J172="OPEN MATERIAL CONFLICT","UNRESOLVED","READY"))))</x:f>
      </x:c>
    </x:row>
    <x:row r="173">
      <x:c r="A173" s="21"/>
      <x:c r="B173" s="21"/>
      <x:c r="C173" s="21"/>
      <x:c r="D173" s="21"/>
      <x:c r="E173" s="21"/>
      <x:c r="F173" s="21"/>
      <x:c r="G173" s="25" t="str">
        <x:f>IF(A173="","",IF(COUNTIF($A$6:$A$205,A173)&gt;1,"INVALID - DUPLICATE ID",IF(AND(COUNTIF(CANDIDATES!$A$6:$A$205,B173)=1,OR(EXACT(C173,"INCLUDE DIRECT"),EXACT(C173,"INCLUDE CONDITIONAL"),EXACT(C173,"INCLUDE ADJACENT"),EXACT(C173,"INCLUDE SUBSTITUTE"),EXACT(C173,"INCLUDE INTERMEDIARY"),EXACT(C173,"INCLUDE REFERENCE"),EXACT(C173,"EXCLUDE DIRECT")),D173&lt;&gt;"",E173&lt;&gt;"",F173&lt;&gt;""),"VALID","INVALID - CONTROL / CANDIDATE")))</x:f>
      </x:c>
      <x:c r="H173" s="25" t="str">
        <x:f>IF(B173="","",IFERROR(INDEX(CANDIDATES!$S$6:$S$205,MATCH(B173,CANDIDATES!$A$6:$A$205,0)),"INVALID CANDIDATE"))</x:f>
      </x:c>
      <x:c r="I173" s="25" t="str">
        <x:f>IF(A173="","",IF(OR(AND(C173="INCLUDE DIRECT",H173="DIRECT COMPETITOR"),AND(C173="INCLUDE CONDITIONAL",H173="CONDITIONAL DIRECT"),AND(C173="INCLUDE ADJACENT",H173="ADJACENT"),AND(C173="INCLUDE SUBSTITUTE",H173="SUBSTITUTE / ALTERNATIVE"),AND(C173="INCLUDE INTERMEDIARY",H173="INTERMEDIARY / DISCOVERY"),AND(C173="INCLUDE REFERENCE",H173="AUTHORITY / REFERENCE"),AND(C173="EXCLUDE DIRECT",H173="EXCLUDE DIRECT")),"MATCH","MISMATCH"))</x:f>
      </x:c>
      <x:c r="J173" s="25" t="str">
        <x:f>IF(A173="","",IF(AND(OR(C173="INCLUDE DIRECT",C173="INCLUDE CONDITIONAL"),COUNTIFS(CONFLICTS!$B$6:$B$205,B173,CONFLICTS!$H$6:$H$205,"YES",CONFLICTS!$I$6:$I$205,"OPEN",CONFLICTS!$R$6:$R$205,"VALID")&gt;0),"OPEN MATERIAL CONFLICT","CLEAR"))</x:f>
      </x:c>
      <x:c r="K173" s="25" t="str">
        <x:f>IF(A173="","",IF(G173&lt;&gt;"VALID","BLOCKED",IF(I173&lt;&gt;"MATCH","BLOCKED",IF(J173="OPEN MATERIAL CONFLICT","UNRESOLVED","READY"))))</x:f>
      </x:c>
    </x:row>
    <x:row r="174">
      <x:c r="A174" s="21"/>
      <x:c r="B174" s="21"/>
      <x:c r="C174" s="21"/>
      <x:c r="D174" s="21"/>
      <x:c r="E174" s="21"/>
      <x:c r="F174" s="21"/>
      <x:c r="G174" s="25" t="str">
        <x:f>IF(A174="","",IF(COUNTIF($A$6:$A$205,A174)&gt;1,"INVALID - DUPLICATE ID",IF(AND(COUNTIF(CANDIDATES!$A$6:$A$205,B174)=1,OR(EXACT(C174,"INCLUDE DIRECT"),EXACT(C174,"INCLUDE CONDITIONAL"),EXACT(C174,"INCLUDE ADJACENT"),EXACT(C174,"INCLUDE SUBSTITUTE"),EXACT(C174,"INCLUDE INTERMEDIARY"),EXACT(C174,"INCLUDE REFERENCE"),EXACT(C174,"EXCLUDE DIRECT")),D174&lt;&gt;"",E174&lt;&gt;"",F174&lt;&gt;""),"VALID","INVALID - CONTROL / CANDIDATE")))</x:f>
      </x:c>
      <x:c r="H174" s="25" t="str">
        <x:f>IF(B174="","",IFERROR(INDEX(CANDIDATES!$S$6:$S$205,MATCH(B174,CANDIDATES!$A$6:$A$205,0)),"INVALID CANDIDATE"))</x:f>
      </x:c>
      <x:c r="I174" s="25" t="str">
        <x:f>IF(A174="","",IF(OR(AND(C174="INCLUDE DIRECT",H174="DIRECT COMPETITOR"),AND(C174="INCLUDE CONDITIONAL",H174="CONDITIONAL DIRECT"),AND(C174="INCLUDE ADJACENT",H174="ADJACENT"),AND(C174="INCLUDE SUBSTITUTE",H174="SUBSTITUTE / ALTERNATIVE"),AND(C174="INCLUDE INTERMEDIARY",H174="INTERMEDIARY / DISCOVERY"),AND(C174="INCLUDE REFERENCE",H174="AUTHORITY / REFERENCE"),AND(C174="EXCLUDE DIRECT",H174="EXCLUDE DIRECT")),"MATCH","MISMATCH"))</x:f>
      </x:c>
      <x:c r="J174" s="25" t="str">
        <x:f>IF(A174="","",IF(AND(OR(C174="INCLUDE DIRECT",C174="INCLUDE CONDITIONAL"),COUNTIFS(CONFLICTS!$B$6:$B$205,B174,CONFLICTS!$H$6:$H$205,"YES",CONFLICTS!$I$6:$I$205,"OPEN",CONFLICTS!$R$6:$R$205,"VALID")&gt;0),"OPEN MATERIAL CONFLICT","CLEAR"))</x:f>
      </x:c>
      <x:c r="K174" s="25" t="str">
        <x:f>IF(A174="","",IF(G174&lt;&gt;"VALID","BLOCKED",IF(I174&lt;&gt;"MATCH","BLOCKED",IF(J174="OPEN MATERIAL CONFLICT","UNRESOLVED","READY"))))</x:f>
      </x:c>
    </x:row>
    <x:row r="175">
      <x:c r="A175" s="21"/>
      <x:c r="B175" s="21"/>
      <x:c r="C175" s="21"/>
      <x:c r="D175" s="21"/>
      <x:c r="E175" s="21"/>
      <x:c r="F175" s="21"/>
      <x:c r="G175" s="25" t="str">
        <x:f>IF(A175="","",IF(COUNTIF($A$6:$A$205,A175)&gt;1,"INVALID - DUPLICATE ID",IF(AND(COUNTIF(CANDIDATES!$A$6:$A$205,B175)=1,OR(EXACT(C175,"INCLUDE DIRECT"),EXACT(C175,"INCLUDE CONDITIONAL"),EXACT(C175,"INCLUDE ADJACENT"),EXACT(C175,"INCLUDE SUBSTITUTE"),EXACT(C175,"INCLUDE INTERMEDIARY"),EXACT(C175,"INCLUDE REFERENCE"),EXACT(C175,"EXCLUDE DIRECT")),D175&lt;&gt;"",E175&lt;&gt;"",F175&lt;&gt;""),"VALID","INVALID - CONTROL / CANDIDATE")))</x:f>
      </x:c>
      <x:c r="H175" s="25" t="str">
        <x:f>IF(B175="","",IFERROR(INDEX(CANDIDATES!$S$6:$S$205,MATCH(B175,CANDIDATES!$A$6:$A$205,0)),"INVALID CANDIDATE"))</x:f>
      </x:c>
      <x:c r="I175" s="25" t="str">
        <x:f>IF(A175="","",IF(OR(AND(C175="INCLUDE DIRECT",H175="DIRECT COMPETITOR"),AND(C175="INCLUDE CONDITIONAL",H175="CONDITIONAL DIRECT"),AND(C175="INCLUDE ADJACENT",H175="ADJACENT"),AND(C175="INCLUDE SUBSTITUTE",H175="SUBSTITUTE / ALTERNATIVE"),AND(C175="INCLUDE INTERMEDIARY",H175="INTERMEDIARY / DISCOVERY"),AND(C175="INCLUDE REFERENCE",H175="AUTHORITY / REFERENCE"),AND(C175="EXCLUDE DIRECT",H175="EXCLUDE DIRECT")),"MATCH","MISMATCH"))</x:f>
      </x:c>
      <x:c r="J175" s="25" t="str">
        <x:f>IF(A175="","",IF(AND(OR(C175="INCLUDE DIRECT",C175="INCLUDE CONDITIONAL"),COUNTIFS(CONFLICTS!$B$6:$B$205,B175,CONFLICTS!$H$6:$H$205,"YES",CONFLICTS!$I$6:$I$205,"OPEN",CONFLICTS!$R$6:$R$205,"VALID")&gt;0),"OPEN MATERIAL CONFLICT","CLEAR"))</x:f>
      </x:c>
      <x:c r="K175" s="25" t="str">
        <x:f>IF(A175="","",IF(G175&lt;&gt;"VALID","BLOCKED",IF(I175&lt;&gt;"MATCH","BLOCKED",IF(J175="OPEN MATERIAL CONFLICT","UNRESOLVED","READY"))))</x:f>
      </x:c>
    </x:row>
    <x:row r="176">
      <x:c r="A176" s="21"/>
      <x:c r="B176" s="21"/>
      <x:c r="C176" s="21"/>
      <x:c r="D176" s="21"/>
      <x:c r="E176" s="21"/>
      <x:c r="F176" s="21"/>
      <x:c r="G176" s="25" t="str">
        <x:f>IF(A176="","",IF(COUNTIF($A$6:$A$205,A176)&gt;1,"INVALID - DUPLICATE ID",IF(AND(COUNTIF(CANDIDATES!$A$6:$A$205,B176)=1,OR(EXACT(C176,"INCLUDE DIRECT"),EXACT(C176,"INCLUDE CONDITIONAL"),EXACT(C176,"INCLUDE ADJACENT"),EXACT(C176,"INCLUDE SUBSTITUTE"),EXACT(C176,"INCLUDE INTERMEDIARY"),EXACT(C176,"INCLUDE REFERENCE"),EXACT(C176,"EXCLUDE DIRECT")),D176&lt;&gt;"",E176&lt;&gt;"",F176&lt;&gt;""),"VALID","INVALID - CONTROL / CANDIDATE")))</x:f>
      </x:c>
      <x:c r="H176" s="25" t="str">
        <x:f>IF(B176="","",IFERROR(INDEX(CANDIDATES!$S$6:$S$205,MATCH(B176,CANDIDATES!$A$6:$A$205,0)),"INVALID CANDIDATE"))</x:f>
      </x:c>
      <x:c r="I176" s="25" t="str">
        <x:f>IF(A176="","",IF(OR(AND(C176="INCLUDE DIRECT",H176="DIRECT COMPETITOR"),AND(C176="INCLUDE CONDITIONAL",H176="CONDITIONAL DIRECT"),AND(C176="INCLUDE ADJACENT",H176="ADJACENT"),AND(C176="INCLUDE SUBSTITUTE",H176="SUBSTITUTE / ALTERNATIVE"),AND(C176="INCLUDE INTERMEDIARY",H176="INTERMEDIARY / DISCOVERY"),AND(C176="INCLUDE REFERENCE",H176="AUTHORITY / REFERENCE"),AND(C176="EXCLUDE DIRECT",H176="EXCLUDE DIRECT")),"MATCH","MISMATCH"))</x:f>
      </x:c>
      <x:c r="J176" s="25" t="str">
        <x:f>IF(A176="","",IF(AND(OR(C176="INCLUDE DIRECT",C176="INCLUDE CONDITIONAL"),COUNTIFS(CONFLICTS!$B$6:$B$205,B176,CONFLICTS!$H$6:$H$205,"YES",CONFLICTS!$I$6:$I$205,"OPEN",CONFLICTS!$R$6:$R$205,"VALID")&gt;0),"OPEN MATERIAL CONFLICT","CLEAR"))</x:f>
      </x:c>
      <x:c r="K176" s="25" t="str">
        <x:f>IF(A176="","",IF(G176&lt;&gt;"VALID","BLOCKED",IF(I176&lt;&gt;"MATCH","BLOCKED",IF(J176="OPEN MATERIAL CONFLICT","UNRESOLVED","READY"))))</x:f>
      </x:c>
    </x:row>
    <x:row r="177">
      <x:c r="A177" s="21"/>
      <x:c r="B177" s="21"/>
      <x:c r="C177" s="21"/>
      <x:c r="D177" s="21"/>
      <x:c r="E177" s="21"/>
      <x:c r="F177" s="21"/>
      <x:c r="G177" s="25" t="str">
        <x:f>IF(A177="","",IF(COUNTIF($A$6:$A$205,A177)&gt;1,"INVALID - DUPLICATE ID",IF(AND(COUNTIF(CANDIDATES!$A$6:$A$205,B177)=1,OR(EXACT(C177,"INCLUDE DIRECT"),EXACT(C177,"INCLUDE CONDITIONAL"),EXACT(C177,"INCLUDE ADJACENT"),EXACT(C177,"INCLUDE SUBSTITUTE"),EXACT(C177,"INCLUDE INTERMEDIARY"),EXACT(C177,"INCLUDE REFERENCE"),EXACT(C177,"EXCLUDE DIRECT")),D177&lt;&gt;"",E177&lt;&gt;"",F177&lt;&gt;""),"VALID","INVALID - CONTROL / CANDIDATE")))</x:f>
      </x:c>
      <x:c r="H177" s="25" t="str">
        <x:f>IF(B177="","",IFERROR(INDEX(CANDIDATES!$S$6:$S$205,MATCH(B177,CANDIDATES!$A$6:$A$205,0)),"INVALID CANDIDATE"))</x:f>
      </x:c>
      <x:c r="I177" s="25" t="str">
        <x:f>IF(A177="","",IF(OR(AND(C177="INCLUDE DIRECT",H177="DIRECT COMPETITOR"),AND(C177="INCLUDE CONDITIONAL",H177="CONDITIONAL DIRECT"),AND(C177="INCLUDE ADJACENT",H177="ADJACENT"),AND(C177="INCLUDE SUBSTITUTE",H177="SUBSTITUTE / ALTERNATIVE"),AND(C177="INCLUDE INTERMEDIARY",H177="INTERMEDIARY / DISCOVERY"),AND(C177="INCLUDE REFERENCE",H177="AUTHORITY / REFERENCE"),AND(C177="EXCLUDE DIRECT",H177="EXCLUDE DIRECT")),"MATCH","MISMATCH"))</x:f>
      </x:c>
      <x:c r="J177" s="25" t="str">
        <x:f>IF(A177="","",IF(AND(OR(C177="INCLUDE DIRECT",C177="INCLUDE CONDITIONAL"),COUNTIFS(CONFLICTS!$B$6:$B$205,B177,CONFLICTS!$H$6:$H$205,"YES",CONFLICTS!$I$6:$I$205,"OPEN",CONFLICTS!$R$6:$R$205,"VALID")&gt;0),"OPEN MATERIAL CONFLICT","CLEAR"))</x:f>
      </x:c>
      <x:c r="K177" s="25" t="str">
        <x:f>IF(A177="","",IF(G177&lt;&gt;"VALID","BLOCKED",IF(I177&lt;&gt;"MATCH","BLOCKED",IF(J177="OPEN MATERIAL CONFLICT","UNRESOLVED","READY"))))</x:f>
      </x:c>
    </x:row>
    <x:row r="178">
      <x:c r="A178" s="21"/>
      <x:c r="B178" s="21"/>
      <x:c r="C178" s="21"/>
      <x:c r="D178" s="21"/>
      <x:c r="E178" s="21"/>
      <x:c r="F178" s="21"/>
      <x:c r="G178" s="25" t="str">
        <x:f>IF(A178="","",IF(COUNTIF($A$6:$A$205,A178)&gt;1,"INVALID - DUPLICATE ID",IF(AND(COUNTIF(CANDIDATES!$A$6:$A$205,B178)=1,OR(EXACT(C178,"INCLUDE DIRECT"),EXACT(C178,"INCLUDE CONDITIONAL"),EXACT(C178,"INCLUDE ADJACENT"),EXACT(C178,"INCLUDE SUBSTITUTE"),EXACT(C178,"INCLUDE INTERMEDIARY"),EXACT(C178,"INCLUDE REFERENCE"),EXACT(C178,"EXCLUDE DIRECT")),D178&lt;&gt;"",E178&lt;&gt;"",F178&lt;&gt;""),"VALID","INVALID - CONTROL / CANDIDATE")))</x:f>
      </x:c>
      <x:c r="H178" s="25" t="str">
        <x:f>IF(B178="","",IFERROR(INDEX(CANDIDATES!$S$6:$S$205,MATCH(B178,CANDIDATES!$A$6:$A$205,0)),"INVALID CANDIDATE"))</x:f>
      </x:c>
      <x:c r="I178" s="25" t="str">
        <x:f>IF(A178="","",IF(OR(AND(C178="INCLUDE DIRECT",H178="DIRECT COMPETITOR"),AND(C178="INCLUDE CONDITIONAL",H178="CONDITIONAL DIRECT"),AND(C178="INCLUDE ADJACENT",H178="ADJACENT"),AND(C178="INCLUDE SUBSTITUTE",H178="SUBSTITUTE / ALTERNATIVE"),AND(C178="INCLUDE INTERMEDIARY",H178="INTERMEDIARY / DISCOVERY"),AND(C178="INCLUDE REFERENCE",H178="AUTHORITY / REFERENCE"),AND(C178="EXCLUDE DIRECT",H178="EXCLUDE DIRECT")),"MATCH","MISMATCH"))</x:f>
      </x:c>
      <x:c r="J178" s="25" t="str">
        <x:f>IF(A178="","",IF(AND(OR(C178="INCLUDE DIRECT",C178="INCLUDE CONDITIONAL"),COUNTIFS(CONFLICTS!$B$6:$B$205,B178,CONFLICTS!$H$6:$H$205,"YES",CONFLICTS!$I$6:$I$205,"OPEN",CONFLICTS!$R$6:$R$205,"VALID")&gt;0),"OPEN MATERIAL CONFLICT","CLEAR"))</x:f>
      </x:c>
      <x:c r="K178" s="25" t="str">
        <x:f>IF(A178="","",IF(G178&lt;&gt;"VALID","BLOCKED",IF(I178&lt;&gt;"MATCH","BLOCKED",IF(J178="OPEN MATERIAL CONFLICT","UNRESOLVED","READY"))))</x:f>
      </x:c>
    </x:row>
    <x:row r="179">
      <x:c r="A179" s="21"/>
      <x:c r="B179" s="21"/>
      <x:c r="C179" s="21"/>
      <x:c r="D179" s="21"/>
      <x:c r="E179" s="21"/>
      <x:c r="F179" s="21"/>
      <x:c r="G179" s="25" t="str">
        <x:f>IF(A179="","",IF(COUNTIF($A$6:$A$205,A179)&gt;1,"INVALID - DUPLICATE ID",IF(AND(COUNTIF(CANDIDATES!$A$6:$A$205,B179)=1,OR(EXACT(C179,"INCLUDE DIRECT"),EXACT(C179,"INCLUDE CONDITIONAL"),EXACT(C179,"INCLUDE ADJACENT"),EXACT(C179,"INCLUDE SUBSTITUTE"),EXACT(C179,"INCLUDE INTERMEDIARY"),EXACT(C179,"INCLUDE REFERENCE"),EXACT(C179,"EXCLUDE DIRECT")),D179&lt;&gt;"",E179&lt;&gt;"",F179&lt;&gt;""),"VALID","INVALID - CONTROL / CANDIDATE")))</x:f>
      </x:c>
      <x:c r="H179" s="25" t="str">
        <x:f>IF(B179="","",IFERROR(INDEX(CANDIDATES!$S$6:$S$205,MATCH(B179,CANDIDATES!$A$6:$A$205,0)),"INVALID CANDIDATE"))</x:f>
      </x:c>
      <x:c r="I179" s="25" t="str">
        <x:f>IF(A179="","",IF(OR(AND(C179="INCLUDE DIRECT",H179="DIRECT COMPETITOR"),AND(C179="INCLUDE CONDITIONAL",H179="CONDITIONAL DIRECT"),AND(C179="INCLUDE ADJACENT",H179="ADJACENT"),AND(C179="INCLUDE SUBSTITUTE",H179="SUBSTITUTE / ALTERNATIVE"),AND(C179="INCLUDE INTERMEDIARY",H179="INTERMEDIARY / DISCOVERY"),AND(C179="INCLUDE REFERENCE",H179="AUTHORITY / REFERENCE"),AND(C179="EXCLUDE DIRECT",H179="EXCLUDE DIRECT")),"MATCH","MISMATCH"))</x:f>
      </x:c>
      <x:c r="J179" s="25" t="str">
        <x:f>IF(A179="","",IF(AND(OR(C179="INCLUDE DIRECT",C179="INCLUDE CONDITIONAL"),COUNTIFS(CONFLICTS!$B$6:$B$205,B179,CONFLICTS!$H$6:$H$205,"YES",CONFLICTS!$I$6:$I$205,"OPEN",CONFLICTS!$R$6:$R$205,"VALID")&gt;0),"OPEN MATERIAL CONFLICT","CLEAR"))</x:f>
      </x:c>
      <x:c r="K179" s="25" t="str">
        <x:f>IF(A179="","",IF(G179&lt;&gt;"VALID","BLOCKED",IF(I179&lt;&gt;"MATCH","BLOCKED",IF(J179="OPEN MATERIAL CONFLICT","UNRESOLVED","READY"))))</x:f>
      </x:c>
    </x:row>
    <x:row r="180">
      <x:c r="A180" s="21"/>
      <x:c r="B180" s="21"/>
      <x:c r="C180" s="21"/>
      <x:c r="D180" s="21"/>
      <x:c r="E180" s="21"/>
      <x:c r="F180" s="21"/>
      <x:c r="G180" s="25" t="str">
        <x:f>IF(A180="","",IF(COUNTIF($A$6:$A$205,A180)&gt;1,"INVALID - DUPLICATE ID",IF(AND(COUNTIF(CANDIDATES!$A$6:$A$205,B180)=1,OR(EXACT(C180,"INCLUDE DIRECT"),EXACT(C180,"INCLUDE CONDITIONAL"),EXACT(C180,"INCLUDE ADJACENT"),EXACT(C180,"INCLUDE SUBSTITUTE"),EXACT(C180,"INCLUDE INTERMEDIARY"),EXACT(C180,"INCLUDE REFERENCE"),EXACT(C180,"EXCLUDE DIRECT")),D180&lt;&gt;"",E180&lt;&gt;"",F180&lt;&gt;""),"VALID","INVALID - CONTROL / CANDIDATE")))</x:f>
      </x:c>
      <x:c r="H180" s="25" t="str">
        <x:f>IF(B180="","",IFERROR(INDEX(CANDIDATES!$S$6:$S$205,MATCH(B180,CANDIDATES!$A$6:$A$205,0)),"INVALID CANDIDATE"))</x:f>
      </x:c>
      <x:c r="I180" s="25" t="str">
        <x:f>IF(A180="","",IF(OR(AND(C180="INCLUDE DIRECT",H180="DIRECT COMPETITOR"),AND(C180="INCLUDE CONDITIONAL",H180="CONDITIONAL DIRECT"),AND(C180="INCLUDE ADJACENT",H180="ADJACENT"),AND(C180="INCLUDE SUBSTITUTE",H180="SUBSTITUTE / ALTERNATIVE"),AND(C180="INCLUDE INTERMEDIARY",H180="INTERMEDIARY / DISCOVERY"),AND(C180="INCLUDE REFERENCE",H180="AUTHORITY / REFERENCE"),AND(C180="EXCLUDE DIRECT",H180="EXCLUDE DIRECT")),"MATCH","MISMATCH"))</x:f>
      </x:c>
      <x:c r="J180" s="25" t="str">
        <x:f>IF(A180="","",IF(AND(OR(C180="INCLUDE DIRECT",C180="INCLUDE CONDITIONAL"),COUNTIFS(CONFLICTS!$B$6:$B$205,B180,CONFLICTS!$H$6:$H$205,"YES",CONFLICTS!$I$6:$I$205,"OPEN",CONFLICTS!$R$6:$R$205,"VALID")&gt;0),"OPEN MATERIAL CONFLICT","CLEAR"))</x:f>
      </x:c>
      <x:c r="K180" s="25" t="str">
        <x:f>IF(A180="","",IF(G180&lt;&gt;"VALID","BLOCKED",IF(I180&lt;&gt;"MATCH","BLOCKED",IF(J180="OPEN MATERIAL CONFLICT","UNRESOLVED","READY"))))</x:f>
      </x:c>
    </x:row>
    <x:row r="181">
      <x:c r="A181" s="21"/>
      <x:c r="B181" s="21"/>
      <x:c r="C181" s="21"/>
      <x:c r="D181" s="21"/>
      <x:c r="E181" s="21"/>
      <x:c r="F181" s="21"/>
      <x:c r="G181" s="25" t="str">
        <x:f>IF(A181="","",IF(COUNTIF($A$6:$A$205,A181)&gt;1,"INVALID - DUPLICATE ID",IF(AND(COUNTIF(CANDIDATES!$A$6:$A$205,B181)=1,OR(EXACT(C181,"INCLUDE DIRECT"),EXACT(C181,"INCLUDE CONDITIONAL"),EXACT(C181,"INCLUDE ADJACENT"),EXACT(C181,"INCLUDE SUBSTITUTE"),EXACT(C181,"INCLUDE INTERMEDIARY"),EXACT(C181,"INCLUDE REFERENCE"),EXACT(C181,"EXCLUDE DIRECT")),D181&lt;&gt;"",E181&lt;&gt;"",F181&lt;&gt;""),"VALID","INVALID - CONTROL / CANDIDATE")))</x:f>
      </x:c>
      <x:c r="H181" s="25" t="str">
        <x:f>IF(B181="","",IFERROR(INDEX(CANDIDATES!$S$6:$S$205,MATCH(B181,CANDIDATES!$A$6:$A$205,0)),"INVALID CANDIDATE"))</x:f>
      </x:c>
      <x:c r="I181" s="25" t="str">
        <x:f>IF(A181="","",IF(OR(AND(C181="INCLUDE DIRECT",H181="DIRECT COMPETITOR"),AND(C181="INCLUDE CONDITIONAL",H181="CONDITIONAL DIRECT"),AND(C181="INCLUDE ADJACENT",H181="ADJACENT"),AND(C181="INCLUDE SUBSTITUTE",H181="SUBSTITUTE / ALTERNATIVE"),AND(C181="INCLUDE INTERMEDIARY",H181="INTERMEDIARY / DISCOVERY"),AND(C181="INCLUDE REFERENCE",H181="AUTHORITY / REFERENCE"),AND(C181="EXCLUDE DIRECT",H181="EXCLUDE DIRECT")),"MATCH","MISMATCH"))</x:f>
      </x:c>
      <x:c r="J181" s="25" t="str">
        <x:f>IF(A181="","",IF(AND(OR(C181="INCLUDE DIRECT",C181="INCLUDE CONDITIONAL"),COUNTIFS(CONFLICTS!$B$6:$B$205,B181,CONFLICTS!$H$6:$H$205,"YES",CONFLICTS!$I$6:$I$205,"OPEN",CONFLICTS!$R$6:$R$205,"VALID")&gt;0),"OPEN MATERIAL CONFLICT","CLEAR"))</x:f>
      </x:c>
      <x:c r="K181" s="25" t="str">
        <x:f>IF(A181="","",IF(G181&lt;&gt;"VALID","BLOCKED",IF(I181&lt;&gt;"MATCH","BLOCKED",IF(J181="OPEN MATERIAL CONFLICT","UNRESOLVED","READY"))))</x:f>
      </x:c>
    </x:row>
    <x:row r="182">
      <x:c r="A182" s="21"/>
      <x:c r="B182" s="21"/>
      <x:c r="C182" s="21"/>
      <x:c r="D182" s="21"/>
      <x:c r="E182" s="21"/>
      <x:c r="F182" s="21"/>
      <x:c r="G182" s="25" t="str">
        <x:f>IF(A182="","",IF(COUNTIF($A$6:$A$205,A182)&gt;1,"INVALID - DUPLICATE ID",IF(AND(COUNTIF(CANDIDATES!$A$6:$A$205,B182)=1,OR(EXACT(C182,"INCLUDE DIRECT"),EXACT(C182,"INCLUDE CONDITIONAL"),EXACT(C182,"INCLUDE ADJACENT"),EXACT(C182,"INCLUDE SUBSTITUTE"),EXACT(C182,"INCLUDE INTERMEDIARY"),EXACT(C182,"INCLUDE REFERENCE"),EXACT(C182,"EXCLUDE DIRECT")),D182&lt;&gt;"",E182&lt;&gt;"",F182&lt;&gt;""),"VALID","INVALID - CONTROL / CANDIDATE")))</x:f>
      </x:c>
      <x:c r="H182" s="25" t="str">
        <x:f>IF(B182="","",IFERROR(INDEX(CANDIDATES!$S$6:$S$205,MATCH(B182,CANDIDATES!$A$6:$A$205,0)),"INVALID CANDIDATE"))</x:f>
      </x:c>
      <x:c r="I182" s="25" t="str">
        <x:f>IF(A182="","",IF(OR(AND(C182="INCLUDE DIRECT",H182="DIRECT COMPETITOR"),AND(C182="INCLUDE CONDITIONAL",H182="CONDITIONAL DIRECT"),AND(C182="INCLUDE ADJACENT",H182="ADJACENT"),AND(C182="INCLUDE SUBSTITUTE",H182="SUBSTITUTE / ALTERNATIVE"),AND(C182="INCLUDE INTERMEDIARY",H182="INTERMEDIARY / DISCOVERY"),AND(C182="INCLUDE REFERENCE",H182="AUTHORITY / REFERENCE"),AND(C182="EXCLUDE DIRECT",H182="EXCLUDE DIRECT")),"MATCH","MISMATCH"))</x:f>
      </x:c>
      <x:c r="J182" s="25" t="str">
        <x:f>IF(A182="","",IF(AND(OR(C182="INCLUDE DIRECT",C182="INCLUDE CONDITIONAL"),COUNTIFS(CONFLICTS!$B$6:$B$205,B182,CONFLICTS!$H$6:$H$205,"YES",CONFLICTS!$I$6:$I$205,"OPEN",CONFLICTS!$R$6:$R$205,"VALID")&gt;0),"OPEN MATERIAL CONFLICT","CLEAR"))</x:f>
      </x:c>
      <x:c r="K182" s="25" t="str">
        <x:f>IF(A182="","",IF(G182&lt;&gt;"VALID","BLOCKED",IF(I182&lt;&gt;"MATCH","BLOCKED",IF(J182="OPEN MATERIAL CONFLICT","UNRESOLVED","READY"))))</x:f>
      </x:c>
    </x:row>
    <x:row r="183">
      <x:c r="A183" s="21"/>
      <x:c r="B183" s="21"/>
      <x:c r="C183" s="21"/>
      <x:c r="D183" s="21"/>
      <x:c r="E183" s="21"/>
      <x:c r="F183" s="21"/>
      <x:c r="G183" s="25" t="str">
        <x:f>IF(A183="","",IF(COUNTIF($A$6:$A$205,A183)&gt;1,"INVALID - DUPLICATE ID",IF(AND(COUNTIF(CANDIDATES!$A$6:$A$205,B183)=1,OR(EXACT(C183,"INCLUDE DIRECT"),EXACT(C183,"INCLUDE CONDITIONAL"),EXACT(C183,"INCLUDE ADJACENT"),EXACT(C183,"INCLUDE SUBSTITUTE"),EXACT(C183,"INCLUDE INTERMEDIARY"),EXACT(C183,"INCLUDE REFERENCE"),EXACT(C183,"EXCLUDE DIRECT")),D183&lt;&gt;"",E183&lt;&gt;"",F183&lt;&gt;""),"VALID","INVALID - CONTROL / CANDIDATE")))</x:f>
      </x:c>
      <x:c r="H183" s="25" t="str">
        <x:f>IF(B183="","",IFERROR(INDEX(CANDIDATES!$S$6:$S$205,MATCH(B183,CANDIDATES!$A$6:$A$205,0)),"INVALID CANDIDATE"))</x:f>
      </x:c>
      <x:c r="I183" s="25" t="str">
        <x:f>IF(A183="","",IF(OR(AND(C183="INCLUDE DIRECT",H183="DIRECT COMPETITOR"),AND(C183="INCLUDE CONDITIONAL",H183="CONDITIONAL DIRECT"),AND(C183="INCLUDE ADJACENT",H183="ADJACENT"),AND(C183="INCLUDE SUBSTITUTE",H183="SUBSTITUTE / ALTERNATIVE"),AND(C183="INCLUDE INTERMEDIARY",H183="INTERMEDIARY / DISCOVERY"),AND(C183="INCLUDE REFERENCE",H183="AUTHORITY / REFERENCE"),AND(C183="EXCLUDE DIRECT",H183="EXCLUDE DIRECT")),"MATCH","MISMATCH"))</x:f>
      </x:c>
      <x:c r="J183" s="25" t="str">
        <x:f>IF(A183="","",IF(AND(OR(C183="INCLUDE DIRECT",C183="INCLUDE CONDITIONAL"),COUNTIFS(CONFLICTS!$B$6:$B$205,B183,CONFLICTS!$H$6:$H$205,"YES",CONFLICTS!$I$6:$I$205,"OPEN",CONFLICTS!$R$6:$R$205,"VALID")&gt;0),"OPEN MATERIAL CONFLICT","CLEAR"))</x:f>
      </x:c>
      <x:c r="K183" s="25" t="str">
        <x:f>IF(A183="","",IF(G183&lt;&gt;"VALID","BLOCKED",IF(I183&lt;&gt;"MATCH","BLOCKED",IF(J183="OPEN MATERIAL CONFLICT","UNRESOLVED","READY"))))</x:f>
      </x:c>
    </x:row>
    <x:row r="184">
      <x:c r="A184" s="21"/>
      <x:c r="B184" s="21"/>
      <x:c r="C184" s="21"/>
      <x:c r="D184" s="21"/>
      <x:c r="E184" s="21"/>
      <x:c r="F184" s="21"/>
      <x:c r="G184" s="25" t="str">
        <x:f>IF(A184="","",IF(COUNTIF($A$6:$A$205,A184)&gt;1,"INVALID - DUPLICATE ID",IF(AND(COUNTIF(CANDIDATES!$A$6:$A$205,B184)=1,OR(EXACT(C184,"INCLUDE DIRECT"),EXACT(C184,"INCLUDE CONDITIONAL"),EXACT(C184,"INCLUDE ADJACENT"),EXACT(C184,"INCLUDE SUBSTITUTE"),EXACT(C184,"INCLUDE INTERMEDIARY"),EXACT(C184,"INCLUDE REFERENCE"),EXACT(C184,"EXCLUDE DIRECT")),D184&lt;&gt;"",E184&lt;&gt;"",F184&lt;&gt;""),"VALID","INVALID - CONTROL / CANDIDATE")))</x:f>
      </x:c>
      <x:c r="H184" s="25" t="str">
        <x:f>IF(B184="","",IFERROR(INDEX(CANDIDATES!$S$6:$S$205,MATCH(B184,CANDIDATES!$A$6:$A$205,0)),"INVALID CANDIDATE"))</x:f>
      </x:c>
      <x:c r="I184" s="25" t="str">
        <x:f>IF(A184="","",IF(OR(AND(C184="INCLUDE DIRECT",H184="DIRECT COMPETITOR"),AND(C184="INCLUDE CONDITIONAL",H184="CONDITIONAL DIRECT"),AND(C184="INCLUDE ADJACENT",H184="ADJACENT"),AND(C184="INCLUDE SUBSTITUTE",H184="SUBSTITUTE / ALTERNATIVE"),AND(C184="INCLUDE INTERMEDIARY",H184="INTERMEDIARY / DISCOVERY"),AND(C184="INCLUDE REFERENCE",H184="AUTHORITY / REFERENCE"),AND(C184="EXCLUDE DIRECT",H184="EXCLUDE DIRECT")),"MATCH","MISMATCH"))</x:f>
      </x:c>
      <x:c r="J184" s="25" t="str">
        <x:f>IF(A184="","",IF(AND(OR(C184="INCLUDE DIRECT",C184="INCLUDE CONDITIONAL"),COUNTIFS(CONFLICTS!$B$6:$B$205,B184,CONFLICTS!$H$6:$H$205,"YES",CONFLICTS!$I$6:$I$205,"OPEN",CONFLICTS!$R$6:$R$205,"VALID")&gt;0),"OPEN MATERIAL CONFLICT","CLEAR"))</x:f>
      </x:c>
      <x:c r="K184" s="25" t="str">
        <x:f>IF(A184="","",IF(G184&lt;&gt;"VALID","BLOCKED",IF(I184&lt;&gt;"MATCH","BLOCKED",IF(J184="OPEN MATERIAL CONFLICT","UNRESOLVED","READY"))))</x:f>
      </x:c>
    </x:row>
    <x:row r="185">
      <x:c r="A185" s="21"/>
      <x:c r="B185" s="21"/>
      <x:c r="C185" s="21"/>
      <x:c r="D185" s="21"/>
      <x:c r="E185" s="21"/>
      <x:c r="F185" s="21"/>
      <x:c r="G185" s="25" t="str">
        <x:f>IF(A185="","",IF(COUNTIF($A$6:$A$205,A185)&gt;1,"INVALID - DUPLICATE ID",IF(AND(COUNTIF(CANDIDATES!$A$6:$A$205,B185)=1,OR(EXACT(C185,"INCLUDE DIRECT"),EXACT(C185,"INCLUDE CONDITIONAL"),EXACT(C185,"INCLUDE ADJACENT"),EXACT(C185,"INCLUDE SUBSTITUTE"),EXACT(C185,"INCLUDE INTERMEDIARY"),EXACT(C185,"INCLUDE REFERENCE"),EXACT(C185,"EXCLUDE DIRECT")),D185&lt;&gt;"",E185&lt;&gt;"",F185&lt;&gt;""),"VALID","INVALID - CONTROL / CANDIDATE")))</x:f>
      </x:c>
      <x:c r="H185" s="25" t="str">
        <x:f>IF(B185="","",IFERROR(INDEX(CANDIDATES!$S$6:$S$205,MATCH(B185,CANDIDATES!$A$6:$A$205,0)),"INVALID CANDIDATE"))</x:f>
      </x:c>
      <x:c r="I185" s="25" t="str">
        <x:f>IF(A185="","",IF(OR(AND(C185="INCLUDE DIRECT",H185="DIRECT COMPETITOR"),AND(C185="INCLUDE CONDITIONAL",H185="CONDITIONAL DIRECT"),AND(C185="INCLUDE ADJACENT",H185="ADJACENT"),AND(C185="INCLUDE SUBSTITUTE",H185="SUBSTITUTE / ALTERNATIVE"),AND(C185="INCLUDE INTERMEDIARY",H185="INTERMEDIARY / DISCOVERY"),AND(C185="INCLUDE REFERENCE",H185="AUTHORITY / REFERENCE"),AND(C185="EXCLUDE DIRECT",H185="EXCLUDE DIRECT")),"MATCH","MISMATCH"))</x:f>
      </x:c>
      <x:c r="J185" s="25" t="str">
        <x:f>IF(A185="","",IF(AND(OR(C185="INCLUDE DIRECT",C185="INCLUDE CONDITIONAL"),COUNTIFS(CONFLICTS!$B$6:$B$205,B185,CONFLICTS!$H$6:$H$205,"YES",CONFLICTS!$I$6:$I$205,"OPEN",CONFLICTS!$R$6:$R$205,"VALID")&gt;0),"OPEN MATERIAL CONFLICT","CLEAR"))</x:f>
      </x:c>
      <x:c r="K185" s="25" t="str">
        <x:f>IF(A185="","",IF(G185&lt;&gt;"VALID","BLOCKED",IF(I185&lt;&gt;"MATCH","BLOCKED",IF(J185="OPEN MATERIAL CONFLICT","UNRESOLVED","READY"))))</x:f>
      </x:c>
    </x:row>
    <x:row r="186">
      <x:c r="A186" s="21"/>
      <x:c r="B186" s="21"/>
      <x:c r="C186" s="21"/>
      <x:c r="D186" s="21"/>
      <x:c r="E186" s="21"/>
      <x:c r="F186" s="21"/>
      <x:c r="G186" s="25" t="str">
        <x:f>IF(A186="","",IF(COUNTIF($A$6:$A$205,A186)&gt;1,"INVALID - DUPLICATE ID",IF(AND(COUNTIF(CANDIDATES!$A$6:$A$205,B186)=1,OR(EXACT(C186,"INCLUDE DIRECT"),EXACT(C186,"INCLUDE CONDITIONAL"),EXACT(C186,"INCLUDE ADJACENT"),EXACT(C186,"INCLUDE SUBSTITUTE"),EXACT(C186,"INCLUDE INTERMEDIARY"),EXACT(C186,"INCLUDE REFERENCE"),EXACT(C186,"EXCLUDE DIRECT")),D186&lt;&gt;"",E186&lt;&gt;"",F186&lt;&gt;""),"VALID","INVALID - CONTROL / CANDIDATE")))</x:f>
      </x:c>
      <x:c r="H186" s="25" t="str">
        <x:f>IF(B186="","",IFERROR(INDEX(CANDIDATES!$S$6:$S$205,MATCH(B186,CANDIDATES!$A$6:$A$205,0)),"INVALID CANDIDATE"))</x:f>
      </x:c>
      <x:c r="I186" s="25" t="str">
        <x:f>IF(A186="","",IF(OR(AND(C186="INCLUDE DIRECT",H186="DIRECT COMPETITOR"),AND(C186="INCLUDE CONDITIONAL",H186="CONDITIONAL DIRECT"),AND(C186="INCLUDE ADJACENT",H186="ADJACENT"),AND(C186="INCLUDE SUBSTITUTE",H186="SUBSTITUTE / ALTERNATIVE"),AND(C186="INCLUDE INTERMEDIARY",H186="INTERMEDIARY / DISCOVERY"),AND(C186="INCLUDE REFERENCE",H186="AUTHORITY / REFERENCE"),AND(C186="EXCLUDE DIRECT",H186="EXCLUDE DIRECT")),"MATCH","MISMATCH"))</x:f>
      </x:c>
      <x:c r="J186" s="25" t="str">
        <x:f>IF(A186="","",IF(AND(OR(C186="INCLUDE DIRECT",C186="INCLUDE CONDITIONAL"),COUNTIFS(CONFLICTS!$B$6:$B$205,B186,CONFLICTS!$H$6:$H$205,"YES",CONFLICTS!$I$6:$I$205,"OPEN",CONFLICTS!$R$6:$R$205,"VALID")&gt;0),"OPEN MATERIAL CONFLICT","CLEAR"))</x:f>
      </x:c>
      <x:c r="K186" s="25" t="str">
        <x:f>IF(A186="","",IF(G186&lt;&gt;"VALID","BLOCKED",IF(I186&lt;&gt;"MATCH","BLOCKED",IF(J186="OPEN MATERIAL CONFLICT","UNRESOLVED","READY"))))</x:f>
      </x:c>
    </x:row>
    <x:row r="187">
      <x:c r="A187" s="21"/>
      <x:c r="B187" s="21"/>
      <x:c r="C187" s="21"/>
      <x:c r="D187" s="21"/>
      <x:c r="E187" s="21"/>
      <x:c r="F187" s="21"/>
      <x:c r="G187" s="25" t="str">
        <x:f>IF(A187="","",IF(COUNTIF($A$6:$A$205,A187)&gt;1,"INVALID - DUPLICATE ID",IF(AND(COUNTIF(CANDIDATES!$A$6:$A$205,B187)=1,OR(EXACT(C187,"INCLUDE DIRECT"),EXACT(C187,"INCLUDE CONDITIONAL"),EXACT(C187,"INCLUDE ADJACENT"),EXACT(C187,"INCLUDE SUBSTITUTE"),EXACT(C187,"INCLUDE INTERMEDIARY"),EXACT(C187,"INCLUDE REFERENCE"),EXACT(C187,"EXCLUDE DIRECT")),D187&lt;&gt;"",E187&lt;&gt;"",F187&lt;&gt;""),"VALID","INVALID - CONTROL / CANDIDATE")))</x:f>
      </x:c>
      <x:c r="H187" s="25" t="str">
        <x:f>IF(B187="","",IFERROR(INDEX(CANDIDATES!$S$6:$S$205,MATCH(B187,CANDIDATES!$A$6:$A$205,0)),"INVALID CANDIDATE"))</x:f>
      </x:c>
      <x:c r="I187" s="25" t="str">
        <x:f>IF(A187="","",IF(OR(AND(C187="INCLUDE DIRECT",H187="DIRECT COMPETITOR"),AND(C187="INCLUDE CONDITIONAL",H187="CONDITIONAL DIRECT"),AND(C187="INCLUDE ADJACENT",H187="ADJACENT"),AND(C187="INCLUDE SUBSTITUTE",H187="SUBSTITUTE / ALTERNATIVE"),AND(C187="INCLUDE INTERMEDIARY",H187="INTERMEDIARY / DISCOVERY"),AND(C187="INCLUDE REFERENCE",H187="AUTHORITY / REFERENCE"),AND(C187="EXCLUDE DIRECT",H187="EXCLUDE DIRECT")),"MATCH","MISMATCH"))</x:f>
      </x:c>
      <x:c r="J187" s="25" t="str">
        <x:f>IF(A187="","",IF(AND(OR(C187="INCLUDE DIRECT",C187="INCLUDE CONDITIONAL"),COUNTIFS(CONFLICTS!$B$6:$B$205,B187,CONFLICTS!$H$6:$H$205,"YES",CONFLICTS!$I$6:$I$205,"OPEN",CONFLICTS!$R$6:$R$205,"VALID")&gt;0),"OPEN MATERIAL CONFLICT","CLEAR"))</x:f>
      </x:c>
      <x:c r="K187" s="25" t="str">
        <x:f>IF(A187="","",IF(G187&lt;&gt;"VALID","BLOCKED",IF(I187&lt;&gt;"MATCH","BLOCKED",IF(J187="OPEN MATERIAL CONFLICT","UNRESOLVED","READY"))))</x:f>
      </x:c>
    </x:row>
    <x:row r="188">
      <x:c r="A188" s="21"/>
      <x:c r="B188" s="21"/>
      <x:c r="C188" s="21"/>
      <x:c r="D188" s="21"/>
      <x:c r="E188" s="21"/>
      <x:c r="F188" s="21"/>
      <x:c r="G188" s="25" t="str">
        <x:f>IF(A188="","",IF(COUNTIF($A$6:$A$205,A188)&gt;1,"INVALID - DUPLICATE ID",IF(AND(COUNTIF(CANDIDATES!$A$6:$A$205,B188)=1,OR(EXACT(C188,"INCLUDE DIRECT"),EXACT(C188,"INCLUDE CONDITIONAL"),EXACT(C188,"INCLUDE ADJACENT"),EXACT(C188,"INCLUDE SUBSTITUTE"),EXACT(C188,"INCLUDE INTERMEDIARY"),EXACT(C188,"INCLUDE REFERENCE"),EXACT(C188,"EXCLUDE DIRECT")),D188&lt;&gt;"",E188&lt;&gt;"",F188&lt;&gt;""),"VALID","INVALID - CONTROL / CANDIDATE")))</x:f>
      </x:c>
      <x:c r="H188" s="25" t="str">
        <x:f>IF(B188="","",IFERROR(INDEX(CANDIDATES!$S$6:$S$205,MATCH(B188,CANDIDATES!$A$6:$A$205,0)),"INVALID CANDIDATE"))</x:f>
      </x:c>
      <x:c r="I188" s="25" t="str">
        <x:f>IF(A188="","",IF(OR(AND(C188="INCLUDE DIRECT",H188="DIRECT COMPETITOR"),AND(C188="INCLUDE CONDITIONAL",H188="CONDITIONAL DIRECT"),AND(C188="INCLUDE ADJACENT",H188="ADJACENT"),AND(C188="INCLUDE SUBSTITUTE",H188="SUBSTITUTE / ALTERNATIVE"),AND(C188="INCLUDE INTERMEDIARY",H188="INTERMEDIARY / DISCOVERY"),AND(C188="INCLUDE REFERENCE",H188="AUTHORITY / REFERENCE"),AND(C188="EXCLUDE DIRECT",H188="EXCLUDE DIRECT")),"MATCH","MISMATCH"))</x:f>
      </x:c>
      <x:c r="J188" s="25" t="str">
        <x:f>IF(A188="","",IF(AND(OR(C188="INCLUDE DIRECT",C188="INCLUDE CONDITIONAL"),COUNTIFS(CONFLICTS!$B$6:$B$205,B188,CONFLICTS!$H$6:$H$205,"YES",CONFLICTS!$I$6:$I$205,"OPEN",CONFLICTS!$R$6:$R$205,"VALID")&gt;0),"OPEN MATERIAL CONFLICT","CLEAR"))</x:f>
      </x:c>
      <x:c r="K188" s="25" t="str">
        <x:f>IF(A188="","",IF(G188&lt;&gt;"VALID","BLOCKED",IF(I188&lt;&gt;"MATCH","BLOCKED",IF(J188="OPEN MATERIAL CONFLICT","UNRESOLVED","READY"))))</x:f>
      </x:c>
    </x:row>
    <x:row r="189">
      <x:c r="A189" s="21"/>
      <x:c r="B189" s="21"/>
      <x:c r="C189" s="21"/>
      <x:c r="D189" s="21"/>
      <x:c r="E189" s="21"/>
      <x:c r="F189" s="21"/>
      <x:c r="G189" s="25" t="str">
        <x:f>IF(A189="","",IF(COUNTIF($A$6:$A$205,A189)&gt;1,"INVALID - DUPLICATE ID",IF(AND(COUNTIF(CANDIDATES!$A$6:$A$205,B189)=1,OR(EXACT(C189,"INCLUDE DIRECT"),EXACT(C189,"INCLUDE CONDITIONAL"),EXACT(C189,"INCLUDE ADJACENT"),EXACT(C189,"INCLUDE SUBSTITUTE"),EXACT(C189,"INCLUDE INTERMEDIARY"),EXACT(C189,"INCLUDE REFERENCE"),EXACT(C189,"EXCLUDE DIRECT")),D189&lt;&gt;"",E189&lt;&gt;"",F189&lt;&gt;""),"VALID","INVALID - CONTROL / CANDIDATE")))</x:f>
      </x:c>
      <x:c r="H189" s="25" t="str">
        <x:f>IF(B189="","",IFERROR(INDEX(CANDIDATES!$S$6:$S$205,MATCH(B189,CANDIDATES!$A$6:$A$205,0)),"INVALID CANDIDATE"))</x:f>
      </x:c>
      <x:c r="I189" s="25" t="str">
        <x:f>IF(A189="","",IF(OR(AND(C189="INCLUDE DIRECT",H189="DIRECT COMPETITOR"),AND(C189="INCLUDE CONDITIONAL",H189="CONDITIONAL DIRECT"),AND(C189="INCLUDE ADJACENT",H189="ADJACENT"),AND(C189="INCLUDE SUBSTITUTE",H189="SUBSTITUTE / ALTERNATIVE"),AND(C189="INCLUDE INTERMEDIARY",H189="INTERMEDIARY / DISCOVERY"),AND(C189="INCLUDE REFERENCE",H189="AUTHORITY / REFERENCE"),AND(C189="EXCLUDE DIRECT",H189="EXCLUDE DIRECT")),"MATCH","MISMATCH"))</x:f>
      </x:c>
      <x:c r="J189" s="25" t="str">
        <x:f>IF(A189="","",IF(AND(OR(C189="INCLUDE DIRECT",C189="INCLUDE CONDITIONAL"),COUNTIFS(CONFLICTS!$B$6:$B$205,B189,CONFLICTS!$H$6:$H$205,"YES",CONFLICTS!$I$6:$I$205,"OPEN",CONFLICTS!$R$6:$R$205,"VALID")&gt;0),"OPEN MATERIAL CONFLICT","CLEAR"))</x:f>
      </x:c>
      <x:c r="K189" s="25" t="str">
        <x:f>IF(A189="","",IF(G189&lt;&gt;"VALID","BLOCKED",IF(I189&lt;&gt;"MATCH","BLOCKED",IF(J189="OPEN MATERIAL CONFLICT","UNRESOLVED","READY"))))</x:f>
      </x:c>
    </x:row>
    <x:row r="190">
      <x:c r="A190" s="21"/>
      <x:c r="B190" s="21"/>
      <x:c r="C190" s="21"/>
      <x:c r="D190" s="21"/>
      <x:c r="E190" s="21"/>
      <x:c r="F190" s="21"/>
      <x:c r="G190" s="25" t="str">
        <x:f>IF(A190="","",IF(COUNTIF($A$6:$A$205,A190)&gt;1,"INVALID - DUPLICATE ID",IF(AND(COUNTIF(CANDIDATES!$A$6:$A$205,B190)=1,OR(EXACT(C190,"INCLUDE DIRECT"),EXACT(C190,"INCLUDE CONDITIONAL"),EXACT(C190,"INCLUDE ADJACENT"),EXACT(C190,"INCLUDE SUBSTITUTE"),EXACT(C190,"INCLUDE INTERMEDIARY"),EXACT(C190,"INCLUDE REFERENCE"),EXACT(C190,"EXCLUDE DIRECT")),D190&lt;&gt;"",E190&lt;&gt;"",F190&lt;&gt;""),"VALID","INVALID - CONTROL / CANDIDATE")))</x:f>
      </x:c>
      <x:c r="H190" s="25" t="str">
        <x:f>IF(B190="","",IFERROR(INDEX(CANDIDATES!$S$6:$S$205,MATCH(B190,CANDIDATES!$A$6:$A$205,0)),"INVALID CANDIDATE"))</x:f>
      </x:c>
      <x:c r="I190" s="25" t="str">
        <x:f>IF(A190="","",IF(OR(AND(C190="INCLUDE DIRECT",H190="DIRECT COMPETITOR"),AND(C190="INCLUDE CONDITIONAL",H190="CONDITIONAL DIRECT"),AND(C190="INCLUDE ADJACENT",H190="ADJACENT"),AND(C190="INCLUDE SUBSTITUTE",H190="SUBSTITUTE / ALTERNATIVE"),AND(C190="INCLUDE INTERMEDIARY",H190="INTERMEDIARY / DISCOVERY"),AND(C190="INCLUDE REFERENCE",H190="AUTHORITY / REFERENCE"),AND(C190="EXCLUDE DIRECT",H190="EXCLUDE DIRECT")),"MATCH","MISMATCH"))</x:f>
      </x:c>
      <x:c r="J190" s="25" t="str">
        <x:f>IF(A190="","",IF(AND(OR(C190="INCLUDE DIRECT",C190="INCLUDE CONDITIONAL"),COUNTIFS(CONFLICTS!$B$6:$B$205,B190,CONFLICTS!$H$6:$H$205,"YES",CONFLICTS!$I$6:$I$205,"OPEN",CONFLICTS!$R$6:$R$205,"VALID")&gt;0),"OPEN MATERIAL CONFLICT","CLEAR"))</x:f>
      </x:c>
      <x:c r="K190" s="25" t="str">
        <x:f>IF(A190="","",IF(G190&lt;&gt;"VALID","BLOCKED",IF(I190&lt;&gt;"MATCH","BLOCKED",IF(J190="OPEN MATERIAL CONFLICT","UNRESOLVED","READY"))))</x:f>
      </x:c>
    </x:row>
    <x:row r="191">
      <x:c r="A191" s="21"/>
      <x:c r="B191" s="21"/>
      <x:c r="C191" s="21"/>
      <x:c r="D191" s="21"/>
      <x:c r="E191" s="21"/>
      <x:c r="F191" s="21"/>
      <x:c r="G191" s="25" t="str">
        <x:f>IF(A191="","",IF(COUNTIF($A$6:$A$205,A191)&gt;1,"INVALID - DUPLICATE ID",IF(AND(COUNTIF(CANDIDATES!$A$6:$A$205,B191)=1,OR(EXACT(C191,"INCLUDE DIRECT"),EXACT(C191,"INCLUDE CONDITIONAL"),EXACT(C191,"INCLUDE ADJACENT"),EXACT(C191,"INCLUDE SUBSTITUTE"),EXACT(C191,"INCLUDE INTERMEDIARY"),EXACT(C191,"INCLUDE REFERENCE"),EXACT(C191,"EXCLUDE DIRECT")),D191&lt;&gt;"",E191&lt;&gt;"",F191&lt;&gt;""),"VALID","INVALID - CONTROL / CANDIDATE")))</x:f>
      </x:c>
      <x:c r="H191" s="25" t="str">
        <x:f>IF(B191="","",IFERROR(INDEX(CANDIDATES!$S$6:$S$205,MATCH(B191,CANDIDATES!$A$6:$A$205,0)),"INVALID CANDIDATE"))</x:f>
      </x:c>
      <x:c r="I191" s="25" t="str">
        <x:f>IF(A191="","",IF(OR(AND(C191="INCLUDE DIRECT",H191="DIRECT COMPETITOR"),AND(C191="INCLUDE CONDITIONAL",H191="CONDITIONAL DIRECT"),AND(C191="INCLUDE ADJACENT",H191="ADJACENT"),AND(C191="INCLUDE SUBSTITUTE",H191="SUBSTITUTE / ALTERNATIVE"),AND(C191="INCLUDE INTERMEDIARY",H191="INTERMEDIARY / DISCOVERY"),AND(C191="INCLUDE REFERENCE",H191="AUTHORITY / REFERENCE"),AND(C191="EXCLUDE DIRECT",H191="EXCLUDE DIRECT")),"MATCH","MISMATCH"))</x:f>
      </x:c>
      <x:c r="J191" s="25" t="str">
        <x:f>IF(A191="","",IF(AND(OR(C191="INCLUDE DIRECT",C191="INCLUDE CONDITIONAL"),COUNTIFS(CONFLICTS!$B$6:$B$205,B191,CONFLICTS!$H$6:$H$205,"YES",CONFLICTS!$I$6:$I$205,"OPEN",CONFLICTS!$R$6:$R$205,"VALID")&gt;0),"OPEN MATERIAL CONFLICT","CLEAR"))</x:f>
      </x:c>
      <x:c r="K191" s="25" t="str">
        <x:f>IF(A191="","",IF(G191&lt;&gt;"VALID","BLOCKED",IF(I191&lt;&gt;"MATCH","BLOCKED",IF(J191="OPEN MATERIAL CONFLICT","UNRESOLVED","READY"))))</x:f>
      </x:c>
    </x:row>
    <x:row r="192">
      <x:c r="A192" s="21"/>
      <x:c r="B192" s="21"/>
      <x:c r="C192" s="21"/>
      <x:c r="D192" s="21"/>
      <x:c r="E192" s="21"/>
      <x:c r="F192" s="21"/>
      <x:c r="G192" s="25" t="str">
        <x:f>IF(A192="","",IF(COUNTIF($A$6:$A$205,A192)&gt;1,"INVALID - DUPLICATE ID",IF(AND(COUNTIF(CANDIDATES!$A$6:$A$205,B192)=1,OR(EXACT(C192,"INCLUDE DIRECT"),EXACT(C192,"INCLUDE CONDITIONAL"),EXACT(C192,"INCLUDE ADJACENT"),EXACT(C192,"INCLUDE SUBSTITUTE"),EXACT(C192,"INCLUDE INTERMEDIARY"),EXACT(C192,"INCLUDE REFERENCE"),EXACT(C192,"EXCLUDE DIRECT")),D192&lt;&gt;"",E192&lt;&gt;"",F192&lt;&gt;""),"VALID","INVALID - CONTROL / CANDIDATE")))</x:f>
      </x:c>
      <x:c r="H192" s="25" t="str">
        <x:f>IF(B192="","",IFERROR(INDEX(CANDIDATES!$S$6:$S$205,MATCH(B192,CANDIDATES!$A$6:$A$205,0)),"INVALID CANDIDATE"))</x:f>
      </x:c>
      <x:c r="I192" s="25" t="str">
        <x:f>IF(A192="","",IF(OR(AND(C192="INCLUDE DIRECT",H192="DIRECT COMPETITOR"),AND(C192="INCLUDE CONDITIONAL",H192="CONDITIONAL DIRECT"),AND(C192="INCLUDE ADJACENT",H192="ADJACENT"),AND(C192="INCLUDE SUBSTITUTE",H192="SUBSTITUTE / ALTERNATIVE"),AND(C192="INCLUDE INTERMEDIARY",H192="INTERMEDIARY / DISCOVERY"),AND(C192="INCLUDE REFERENCE",H192="AUTHORITY / REFERENCE"),AND(C192="EXCLUDE DIRECT",H192="EXCLUDE DIRECT")),"MATCH","MISMATCH"))</x:f>
      </x:c>
      <x:c r="J192" s="25" t="str">
        <x:f>IF(A192="","",IF(AND(OR(C192="INCLUDE DIRECT",C192="INCLUDE CONDITIONAL"),COUNTIFS(CONFLICTS!$B$6:$B$205,B192,CONFLICTS!$H$6:$H$205,"YES",CONFLICTS!$I$6:$I$205,"OPEN",CONFLICTS!$R$6:$R$205,"VALID")&gt;0),"OPEN MATERIAL CONFLICT","CLEAR"))</x:f>
      </x:c>
      <x:c r="K192" s="25" t="str">
        <x:f>IF(A192="","",IF(G192&lt;&gt;"VALID","BLOCKED",IF(I192&lt;&gt;"MATCH","BLOCKED",IF(J192="OPEN MATERIAL CONFLICT","UNRESOLVED","READY"))))</x:f>
      </x:c>
    </x:row>
    <x:row r="193">
      <x:c r="A193" s="21"/>
      <x:c r="B193" s="21"/>
      <x:c r="C193" s="21"/>
      <x:c r="D193" s="21"/>
      <x:c r="E193" s="21"/>
      <x:c r="F193" s="21"/>
      <x:c r="G193" s="25" t="str">
        <x:f>IF(A193="","",IF(COUNTIF($A$6:$A$205,A193)&gt;1,"INVALID - DUPLICATE ID",IF(AND(COUNTIF(CANDIDATES!$A$6:$A$205,B193)=1,OR(EXACT(C193,"INCLUDE DIRECT"),EXACT(C193,"INCLUDE CONDITIONAL"),EXACT(C193,"INCLUDE ADJACENT"),EXACT(C193,"INCLUDE SUBSTITUTE"),EXACT(C193,"INCLUDE INTERMEDIARY"),EXACT(C193,"INCLUDE REFERENCE"),EXACT(C193,"EXCLUDE DIRECT")),D193&lt;&gt;"",E193&lt;&gt;"",F193&lt;&gt;""),"VALID","INVALID - CONTROL / CANDIDATE")))</x:f>
      </x:c>
      <x:c r="H193" s="25" t="str">
        <x:f>IF(B193="","",IFERROR(INDEX(CANDIDATES!$S$6:$S$205,MATCH(B193,CANDIDATES!$A$6:$A$205,0)),"INVALID CANDIDATE"))</x:f>
      </x:c>
      <x:c r="I193" s="25" t="str">
        <x:f>IF(A193="","",IF(OR(AND(C193="INCLUDE DIRECT",H193="DIRECT COMPETITOR"),AND(C193="INCLUDE CONDITIONAL",H193="CONDITIONAL DIRECT"),AND(C193="INCLUDE ADJACENT",H193="ADJACENT"),AND(C193="INCLUDE SUBSTITUTE",H193="SUBSTITUTE / ALTERNATIVE"),AND(C193="INCLUDE INTERMEDIARY",H193="INTERMEDIARY / DISCOVERY"),AND(C193="INCLUDE REFERENCE",H193="AUTHORITY / REFERENCE"),AND(C193="EXCLUDE DIRECT",H193="EXCLUDE DIRECT")),"MATCH","MISMATCH"))</x:f>
      </x:c>
      <x:c r="J193" s="25" t="str">
        <x:f>IF(A193="","",IF(AND(OR(C193="INCLUDE DIRECT",C193="INCLUDE CONDITIONAL"),COUNTIFS(CONFLICTS!$B$6:$B$205,B193,CONFLICTS!$H$6:$H$205,"YES",CONFLICTS!$I$6:$I$205,"OPEN",CONFLICTS!$R$6:$R$205,"VALID")&gt;0),"OPEN MATERIAL CONFLICT","CLEAR"))</x:f>
      </x:c>
      <x:c r="K193" s="25" t="str">
        <x:f>IF(A193="","",IF(G193&lt;&gt;"VALID","BLOCKED",IF(I193&lt;&gt;"MATCH","BLOCKED",IF(J193="OPEN MATERIAL CONFLICT","UNRESOLVED","READY"))))</x:f>
      </x:c>
    </x:row>
    <x:row r="194">
      <x:c r="A194" s="21"/>
      <x:c r="B194" s="21"/>
      <x:c r="C194" s="21"/>
      <x:c r="D194" s="21"/>
      <x:c r="E194" s="21"/>
      <x:c r="F194" s="21"/>
      <x:c r="G194" s="25" t="str">
        <x:f>IF(A194="","",IF(COUNTIF($A$6:$A$205,A194)&gt;1,"INVALID - DUPLICATE ID",IF(AND(COUNTIF(CANDIDATES!$A$6:$A$205,B194)=1,OR(EXACT(C194,"INCLUDE DIRECT"),EXACT(C194,"INCLUDE CONDITIONAL"),EXACT(C194,"INCLUDE ADJACENT"),EXACT(C194,"INCLUDE SUBSTITUTE"),EXACT(C194,"INCLUDE INTERMEDIARY"),EXACT(C194,"INCLUDE REFERENCE"),EXACT(C194,"EXCLUDE DIRECT")),D194&lt;&gt;"",E194&lt;&gt;"",F194&lt;&gt;""),"VALID","INVALID - CONTROL / CANDIDATE")))</x:f>
      </x:c>
      <x:c r="H194" s="25" t="str">
        <x:f>IF(B194="","",IFERROR(INDEX(CANDIDATES!$S$6:$S$205,MATCH(B194,CANDIDATES!$A$6:$A$205,0)),"INVALID CANDIDATE"))</x:f>
      </x:c>
      <x:c r="I194" s="25" t="str">
        <x:f>IF(A194="","",IF(OR(AND(C194="INCLUDE DIRECT",H194="DIRECT COMPETITOR"),AND(C194="INCLUDE CONDITIONAL",H194="CONDITIONAL DIRECT"),AND(C194="INCLUDE ADJACENT",H194="ADJACENT"),AND(C194="INCLUDE SUBSTITUTE",H194="SUBSTITUTE / ALTERNATIVE"),AND(C194="INCLUDE INTERMEDIARY",H194="INTERMEDIARY / DISCOVERY"),AND(C194="INCLUDE REFERENCE",H194="AUTHORITY / REFERENCE"),AND(C194="EXCLUDE DIRECT",H194="EXCLUDE DIRECT")),"MATCH","MISMATCH"))</x:f>
      </x:c>
      <x:c r="J194" s="25" t="str">
        <x:f>IF(A194="","",IF(AND(OR(C194="INCLUDE DIRECT",C194="INCLUDE CONDITIONAL"),COUNTIFS(CONFLICTS!$B$6:$B$205,B194,CONFLICTS!$H$6:$H$205,"YES",CONFLICTS!$I$6:$I$205,"OPEN",CONFLICTS!$R$6:$R$205,"VALID")&gt;0),"OPEN MATERIAL CONFLICT","CLEAR"))</x:f>
      </x:c>
      <x:c r="K194" s="25" t="str">
        <x:f>IF(A194="","",IF(G194&lt;&gt;"VALID","BLOCKED",IF(I194&lt;&gt;"MATCH","BLOCKED",IF(J194="OPEN MATERIAL CONFLICT","UNRESOLVED","READY"))))</x:f>
      </x:c>
    </x:row>
    <x:row r="195">
      <x:c r="A195" s="21"/>
      <x:c r="B195" s="21"/>
      <x:c r="C195" s="21"/>
      <x:c r="D195" s="21"/>
      <x:c r="E195" s="21"/>
      <x:c r="F195" s="21"/>
      <x:c r="G195" s="25" t="str">
        <x:f>IF(A195="","",IF(COUNTIF($A$6:$A$205,A195)&gt;1,"INVALID - DUPLICATE ID",IF(AND(COUNTIF(CANDIDATES!$A$6:$A$205,B195)=1,OR(EXACT(C195,"INCLUDE DIRECT"),EXACT(C195,"INCLUDE CONDITIONAL"),EXACT(C195,"INCLUDE ADJACENT"),EXACT(C195,"INCLUDE SUBSTITUTE"),EXACT(C195,"INCLUDE INTERMEDIARY"),EXACT(C195,"INCLUDE REFERENCE"),EXACT(C195,"EXCLUDE DIRECT")),D195&lt;&gt;"",E195&lt;&gt;"",F195&lt;&gt;""),"VALID","INVALID - CONTROL / CANDIDATE")))</x:f>
      </x:c>
      <x:c r="H195" s="25" t="str">
        <x:f>IF(B195="","",IFERROR(INDEX(CANDIDATES!$S$6:$S$205,MATCH(B195,CANDIDATES!$A$6:$A$205,0)),"INVALID CANDIDATE"))</x:f>
      </x:c>
      <x:c r="I195" s="25" t="str">
        <x:f>IF(A195="","",IF(OR(AND(C195="INCLUDE DIRECT",H195="DIRECT COMPETITOR"),AND(C195="INCLUDE CONDITIONAL",H195="CONDITIONAL DIRECT"),AND(C195="INCLUDE ADJACENT",H195="ADJACENT"),AND(C195="INCLUDE SUBSTITUTE",H195="SUBSTITUTE / ALTERNATIVE"),AND(C195="INCLUDE INTERMEDIARY",H195="INTERMEDIARY / DISCOVERY"),AND(C195="INCLUDE REFERENCE",H195="AUTHORITY / REFERENCE"),AND(C195="EXCLUDE DIRECT",H195="EXCLUDE DIRECT")),"MATCH","MISMATCH"))</x:f>
      </x:c>
      <x:c r="J195" s="25" t="str">
        <x:f>IF(A195="","",IF(AND(OR(C195="INCLUDE DIRECT",C195="INCLUDE CONDITIONAL"),COUNTIFS(CONFLICTS!$B$6:$B$205,B195,CONFLICTS!$H$6:$H$205,"YES",CONFLICTS!$I$6:$I$205,"OPEN",CONFLICTS!$R$6:$R$205,"VALID")&gt;0),"OPEN MATERIAL CONFLICT","CLEAR"))</x:f>
      </x:c>
      <x:c r="K195" s="25" t="str">
        <x:f>IF(A195="","",IF(G195&lt;&gt;"VALID","BLOCKED",IF(I195&lt;&gt;"MATCH","BLOCKED",IF(J195="OPEN MATERIAL CONFLICT","UNRESOLVED","READY"))))</x:f>
      </x:c>
    </x:row>
    <x:row r="196">
      <x:c r="A196" s="21"/>
      <x:c r="B196" s="21"/>
      <x:c r="C196" s="21"/>
      <x:c r="D196" s="21"/>
      <x:c r="E196" s="21"/>
      <x:c r="F196" s="21"/>
      <x:c r="G196" s="25" t="str">
        <x:f>IF(A196="","",IF(COUNTIF($A$6:$A$205,A196)&gt;1,"INVALID - DUPLICATE ID",IF(AND(COUNTIF(CANDIDATES!$A$6:$A$205,B196)=1,OR(EXACT(C196,"INCLUDE DIRECT"),EXACT(C196,"INCLUDE CONDITIONAL"),EXACT(C196,"INCLUDE ADJACENT"),EXACT(C196,"INCLUDE SUBSTITUTE"),EXACT(C196,"INCLUDE INTERMEDIARY"),EXACT(C196,"INCLUDE REFERENCE"),EXACT(C196,"EXCLUDE DIRECT")),D196&lt;&gt;"",E196&lt;&gt;"",F196&lt;&gt;""),"VALID","INVALID - CONTROL / CANDIDATE")))</x:f>
      </x:c>
      <x:c r="H196" s="25" t="str">
        <x:f>IF(B196="","",IFERROR(INDEX(CANDIDATES!$S$6:$S$205,MATCH(B196,CANDIDATES!$A$6:$A$205,0)),"INVALID CANDIDATE"))</x:f>
      </x:c>
      <x:c r="I196" s="25" t="str">
        <x:f>IF(A196="","",IF(OR(AND(C196="INCLUDE DIRECT",H196="DIRECT COMPETITOR"),AND(C196="INCLUDE CONDITIONAL",H196="CONDITIONAL DIRECT"),AND(C196="INCLUDE ADJACENT",H196="ADJACENT"),AND(C196="INCLUDE SUBSTITUTE",H196="SUBSTITUTE / ALTERNATIVE"),AND(C196="INCLUDE INTERMEDIARY",H196="INTERMEDIARY / DISCOVERY"),AND(C196="INCLUDE REFERENCE",H196="AUTHORITY / REFERENCE"),AND(C196="EXCLUDE DIRECT",H196="EXCLUDE DIRECT")),"MATCH","MISMATCH"))</x:f>
      </x:c>
      <x:c r="J196" s="25" t="str">
        <x:f>IF(A196="","",IF(AND(OR(C196="INCLUDE DIRECT",C196="INCLUDE CONDITIONAL"),COUNTIFS(CONFLICTS!$B$6:$B$205,B196,CONFLICTS!$H$6:$H$205,"YES",CONFLICTS!$I$6:$I$205,"OPEN",CONFLICTS!$R$6:$R$205,"VALID")&gt;0),"OPEN MATERIAL CONFLICT","CLEAR"))</x:f>
      </x:c>
      <x:c r="K196" s="25" t="str">
        <x:f>IF(A196="","",IF(G196&lt;&gt;"VALID","BLOCKED",IF(I196&lt;&gt;"MATCH","BLOCKED",IF(J196="OPEN MATERIAL CONFLICT","UNRESOLVED","READY"))))</x:f>
      </x:c>
    </x:row>
    <x:row r="197">
      <x:c r="A197" s="21"/>
      <x:c r="B197" s="21"/>
      <x:c r="C197" s="21"/>
      <x:c r="D197" s="21"/>
      <x:c r="E197" s="21"/>
      <x:c r="F197" s="21"/>
      <x:c r="G197" s="25" t="str">
        <x:f>IF(A197="","",IF(COUNTIF($A$6:$A$205,A197)&gt;1,"INVALID - DUPLICATE ID",IF(AND(COUNTIF(CANDIDATES!$A$6:$A$205,B197)=1,OR(EXACT(C197,"INCLUDE DIRECT"),EXACT(C197,"INCLUDE CONDITIONAL"),EXACT(C197,"INCLUDE ADJACENT"),EXACT(C197,"INCLUDE SUBSTITUTE"),EXACT(C197,"INCLUDE INTERMEDIARY"),EXACT(C197,"INCLUDE REFERENCE"),EXACT(C197,"EXCLUDE DIRECT")),D197&lt;&gt;"",E197&lt;&gt;"",F197&lt;&gt;""),"VALID","INVALID - CONTROL / CANDIDATE")))</x:f>
      </x:c>
      <x:c r="H197" s="25" t="str">
        <x:f>IF(B197="","",IFERROR(INDEX(CANDIDATES!$S$6:$S$205,MATCH(B197,CANDIDATES!$A$6:$A$205,0)),"INVALID CANDIDATE"))</x:f>
      </x:c>
      <x:c r="I197" s="25" t="str">
        <x:f>IF(A197="","",IF(OR(AND(C197="INCLUDE DIRECT",H197="DIRECT COMPETITOR"),AND(C197="INCLUDE CONDITIONAL",H197="CONDITIONAL DIRECT"),AND(C197="INCLUDE ADJACENT",H197="ADJACENT"),AND(C197="INCLUDE SUBSTITUTE",H197="SUBSTITUTE / ALTERNATIVE"),AND(C197="INCLUDE INTERMEDIARY",H197="INTERMEDIARY / DISCOVERY"),AND(C197="INCLUDE REFERENCE",H197="AUTHORITY / REFERENCE"),AND(C197="EXCLUDE DIRECT",H197="EXCLUDE DIRECT")),"MATCH","MISMATCH"))</x:f>
      </x:c>
      <x:c r="J197" s="25" t="str">
        <x:f>IF(A197="","",IF(AND(OR(C197="INCLUDE DIRECT",C197="INCLUDE CONDITIONAL"),COUNTIFS(CONFLICTS!$B$6:$B$205,B197,CONFLICTS!$H$6:$H$205,"YES",CONFLICTS!$I$6:$I$205,"OPEN",CONFLICTS!$R$6:$R$205,"VALID")&gt;0),"OPEN MATERIAL CONFLICT","CLEAR"))</x:f>
      </x:c>
      <x:c r="K197" s="25" t="str">
        <x:f>IF(A197="","",IF(G197&lt;&gt;"VALID","BLOCKED",IF(I197&lt;&gt;"MATCH","BLOCKED",IF(J197="OPEN MATERIAL CONFLICT","UNRESOLVED","READY"))))</x:f>
      </x:c>
    </x:row>
    <x:row r="198">
      <x:c r="A198" s="21"/>
      <x:c r="B198" s="21"/>
      <x:c r="C198" s="21"/>
      <x:c r="D198" s="21"/>
      <x:c r="E198" s="21"/>
      <x:c r="F198" s="21"/>
      <x:c r="G198" s="25" t="str">
        <x:f>IF(A198="","",IF(COUNTIF($A$6:$A$205,A198)&gt;1,"INVALID - DUPLICATE ID",IF(AND(COUNTIF(CANDIDATES!$A$6:$A$205,B198)=1,OR(EXACT(C198,"INCLUDE DIRECT"),EXACT(C198,"INCLUDE CONDITIONAL"),EXACT(C198,"INCLUDE ADJACENT"),EXACT(C198,"INCLUDE SUBSTITUTE"),EXACT(C198,"INCLUDE INTERMEDIARY"),EXACT(C198,"INCLUDE REFERENCE"),EXACT(C198,"EXCLUDE DIRECT")),D198&lt;&gt;"",E198&lt;&gt;"",F198&lt;&gt;""),"VALID","INVALID - CONTROL / CANDIDATE")))</x:f>
      </x:c>
      <x:c r="H198" s="25" t="str">
        <x:f>IF(B198="","",IFERROR(INDEX(CANDIDATES!$S$6:$S$205,MATCH(B198,CANDIDATES!$A$6:$A$205,0)),"INVALID CANDIDATE"))</x:f>
      </x:c>
      <x:c r="I198" s="25" t="str">
        <x:f>IF(A198="","",IF(OR(AND(C198="INCLUDE DIRECT",H198="DIRECT COMPETITOR"),AND(C198="INCLUDE CONDITIONAL",H198="CONDITIONAL DIRECT"),AND(C198="INCLUDE ADJACENT",H198="ADJACENT"),AND(C198="INCLUDE SUBSTITUTE",H198="SUBSTITUTE / ALTERNATIVE"),AND(C198="INCLUDE INTERMEDIARY",H198="INTERMEDIARY / DISCOVERY"),AND(C198="INCLUDE REFERENCE",H198="AUTHORITY / REFERENCE"),AND(C198="EXCLUDE DIRECT",H198="EXCLUDE DIRECT")),"MATCH","MISMATCH"))</x:f>
      </x:c>
      <x:c r="J198" s="25" t="str">
        <x:f>IF(A198="","",IF(AND(OR(C198="INCLUDE DIRECT",C198="INCLUDE CONDITIONAL"),COUNTIFS(CONFLICTS!$B$6:$B$205,B198,CONFLICTS!$H$6:$H$205,"YES",CONFLICTS!$I$6:$I$205,"OPEN",CONFLICTS!$R$6:$R$205,"VALID")&gt;0),"OPEN MATERIAL CONFLICT","CLEAR"))</x:f>
      </x:c>
      <x:c r="K198" s="25" t="str">
        <x:f>IF(A198="","",IF(G198&lt;&gt;"VALID","BLOCKED",IF(I198&lt;&gt;"MATCH","BLOCKED",IF(J198="OPEN MATERIAL CONFLICT","UNRESOLVED","READY"))))</x:f>
      </x:c>
    </x:row>
    <x:row r="199">
      <x:c r="A199" s="21"/>
      <x:c r="B199" s="21"/>
      <x:c r="C199" s="21"/>
      <x:c r="D199" s="21"/>
      <x:c r="E199" s="21"/>
      <x:c r="F199" s="21"/>
      <x:c r="G199" s="25" t="str">
        <x:f>IF(A199="","",IF(COUNTIF($A$6:$A$205,A199)&gt;1,"INVALID - DUPLICATE ID",IF(AND(COUNTIF(CANDIDATES!$A$6:$A$205,B199)=1,OR(EXACT(C199,"INCLUDE DIRECT"),EXACT(C199,"INCLUDE CONDITIONAL"),EXACT(C199,"INCLUDE ADJACENT"),EXACT(C199,"INCLUDE SUBSTITUTE"),EXACT(C199,"INCLUDE INTERMEDIARY"),EXACT(C199,"INCLUDE REFERENCE"),EXACT(C199,"EXCLUDE DIRECT")),D199&lt;&gt;"",E199&lt;&gt;"",F199&lt;&gt;""),"VALID","INVALID - CONTROL / CANDIDATE")))</x:f>
      </x:c>
      <x:c r="H199" s="25" t="str">
        <x:f>IF(B199="","",IFERROR(INDEX(CANDIDATES!$S$6:$S$205,MATCH(B199,CANDIDATES!$A$6:$A$205,0)),"INVALID CANDIDATE"))</x:f>
      </x:c>
      <x:c r="I199" s="25" t="str">
        <x:f>IF(A199="","",IF(OR(AND(C199="INCLUDE DIRECT",H199="DIRECT COMPETITOR"),AND(C199="INCLUDE CONDITIONAL",H199="CONDITIONAL DIRECT"),AND(C199="INCLUDE ADJACENT",H199="ADJACENT"),AND(C199="INCLUDE SUBSTITUTE",H199="SUBSTITUTE / ALTERNATIVE"),AND(C199="INCLUDE INTERMEDIARY",H199="INTERMEDIARY / DISCOVERY"),AND(C199="INCLUDE REFERENCE",H199="AUTHORITY / REFERENCE"),AND(C199="EXCLUDE DIRECT",H199="EXCLUDE DIRECT")),"MATCH","MISMATCH"))</x:f>
      </x:c>
      <x:c r="J199" s="25" t="str">
        <x:f>IF(A199="","",IF(AND(OR(C199="INCLUDE DIRECT",C199="INCLUDE CONDITIONAL"),COUNTIFS(CONFLICTS!$B$6:$B$205,B199,CONFLICTS!$H$6:$H$205,"YES",CONFLICTS!$I$6:$I$205,"OPEN",CONFLICTS!$R$6:$R$205,"VALID")&gt;0),"OPEN MATERIAL CONFLICT","CLEAR"))</x:f>
      </x:c>
      <x:c r="K199" s="25" t="str">
        <x:f>IF(A199="","",IF(G199&lt;&gt;"VALID","BLOCKED",IF(I199&lt;&gt;"MATCH","BLOCKED",IF(J199="OPEN MATERIAL CONFLICT","UNRESOLVED","READY"))))</x:f>
      </x:c>
    </x:row>
    <x:row r="200">
      <x:c r="A200" s="21"/>
      <x:c r="B200" s="21"/>
      <x:c r="C200" s="21"/>
      <x:c r="D200" s="21"/>
      <x:c r="E200" s="21"/>
      <x:c r="F200" s="21"/>
      <x:c r="G200" s="25" t="str">
        <x:f>IF(A200="","",IF(COUNTIF($A$6:$A$205,A200)&gt;1,"INVALID - DUPLICATE ID",IF(AND(COUNTIF(CANDIDATES!$A$6:$A$205,B200)=1,OR(EXACT(C200,"INCLUDE DIRECT"),EXACT(C200,"INCLUDE CONDITIONAL"),EXACT(C200,"INCLUDE ADJACENT"),EXACT(C200,"INCLUDE SUBSTITUTE"),EXACT(C200,"INCLUDE INTERMEDIARY"),EXACT(C200,"INCLUDE REFERENCE"),EXACT(C200,"EXCLUDE DIRECT")),D200&lt;&gt;"",E200&lt;&gt;"",F200&lt;&gt;""),"VALID","INVALID - CONTROL / CANDIDATE")))</x:f>
      </x:c>
      <x:c r="H200" s="25" t="str">
        <x:f>IF(B200="","",IFERROR(INDEX(CANDIDATES!$S$6:$S$205,MATCH(B200,CANDIDATES!$A$6:$A$205,0)),"INVALID CANDIDATE"))</x:f>
      </x:c>
      <x:c r="I200" s="25" t="str">
        <x:f>IF(A200="","",IF(OR(AND(C200="INCLUDE DIRECT",H200="DIRECT COMPETITOR"),AND(C200="INCLUDE CONDITIONAL",H200="CONDITIONAL DIRECT"),AND(C200="INCLUDE ADJACENT",H200="ADJACENT"),AND(C200="INCLUDE SUBSTITUTE",H200="SUBSTITUTE / ALTERNATIVE"),AND(C200="INCLUDE INTERMEDIARY",H200="INTERMEDIARY / DISCOVERY"),AND(C200="INCLUDE REFERENCE",H200="AUTHORITY / REFERENCE"),AND(C200="EXCLUDE DIRECT",H200="EXCLUDE DIRECT")),"MATCH","MISMATCH"))</x:f>
      </x:c>
      <x:c r="J200" s="25" t="str">
        <x:f>IF(A200="","",IF(AND(OR(C200="INCLUDE DIRECT",C200="INCLUDE CONDITIONAL"),COUNTIFS(CONFLICTS!$B$6:$B$205,B200,CONFLICTS!$H$6:$H$205,"YES",CONFLICTS!$I$6:$I$205,"OPEN",CONFLICTS!$R$6:$R$205,"VALID")&gt;0),"OPEN MATERIAL CONFLICT","CLEAR"))</x:f>
      </x:c>
      <x:c r="K200" s="25" t="str">
        <x:f>IF(A200="","",IF(G200&lt;&gt;"VALID","BLOCKED",IF(I200&lt;&gt;"MATCH","BLOCKED",IF(J200="OPEN MATERIAL CONFLICT","UNRESOLVED","READY"))))</x:f>
      </x:c>
    </x:row>
    <x:row r="201">
      <x:c r="A201" s="21"/>
      <x:c r="B201" s="21"/>
      <x:c r="C201" s="21"/>
      <x:c r="D201" s="21"/>
      <x:c r="E201" s="21"/>
      <x:c r="F201" s="21"/>
      <x:c r="G201" s="25" t="str">
        <x:f>IF(A201="","",IF(COUNTIF($A$6:$A$205,A201)&gt;1,"INVALID - DUPLICATE ID",IF(AND(COUNTIF(CANDIDATES!$A$6:$A$205,B201)=1,OR(EXACT(C201,"INCLUDE DIRECT"),EXACT(C201,"INCLUDE CONDITIONAL"),EXACT(C201,"INCLUDE ADJACENT"),EXACT(C201,"INCLUDE SUBSTITUTE"),EXACT(C201,"INCLUDE INTERMEDIARY"),EXACT(C201,"INCLUDE REFERENCE"),EXACT(C201,"EXCLUDE DIRECT")),D201&lt;&gt;"",E201&lt;&gt;"",F201&lt;&gt;""),"VALID","INVALID - CONTROL / CANDIDATE")))</x:f>
      </x:c>
      <x:c r="H201" s="25" t="str">
        <x:f>IF(B201="","",IFERROR(INDEX(CANDIDATES!$S$6:$S$205,MATCH(B201,CANDIDATES!$A$6:$A$205,0)),"INVALID CANDIDATE"))</x:f>
      </x:c>
      <x:c r="I201" s="25" t="str">
        <x:f>IF(A201="","",IF(OR(AND(C201="INCLUDE DIRECT",H201="DIRECT COMPETITOR"),AND(C201="INCLUDE CONDITIONAL",H201="CONDITIONAL DIRECT"),AND(C201="INCLUDE ADJACENT",H201="ADJACENT"),AND(C201="INCLUDE SUBSTITUTE",H201="SUBSTITUTE / ALTERNATIVE"),AND(C201="INCLUDE INTERMEDIARY",H201="INTERMEDIARY / DISCOVERY"),AND(C201="INCLUDE REFERENCE",H201="AUTHORITY / REFERENCE"),AND(C201="EXCLUDE DIRECT",H201="EXCLUDE DIRECT")),"MATCH","MISMATCH"))</x:f>
      </x:c>
      <x:c r="J201" s="25" t="str">
        <x:f>IF(A201="","",IF(AND(OR(C201="INCLUDE DIRECT",C201="INCLUDE CONDITIONAL"),COUNTIFS(CONFLICTS!$B$6:$B$205,B201,CONFLICTS!$H$6:$H$205,"YES",CONFLICTS!$I$6:$I$205,"OPEN",CONFLICTS!$R$6:$R$205,"VALID")&gt;0),"OPEN MATERIAL CONFLICT","CLEAR"))</x:f>
      </x:c>
      <x:c r="K201" s="25" t="str">
        <x:f>IF(A201="","",IF(G201&lt;&gt;"VALID","BLOCKED",IF(I201&lt;&gt;"MATCH","BLOCKED",IF(J201="OPEN MATERIAL CONFLICT","UNRESOLVED","READY"))))</x:f>
      </x:c>
    </x:row>
    <x:row r="202">
      <x:c r="A202" s="21"/>
      <x:c r="B202" s="21"/>
      <x:c r="C202" s="21"/>
      <x:c r="D202" s="21"/>
      <x:c r="E202" s="21"/>
      <x:c r="F202" s="21"/>
      <x:c r="G202" s="25" t="str">
        <x:f>IF(A202="","",IF(COUNTIF($A$6:$A$205,A202)&gt;1,"INVALID - DUPLICATE ID",IF(AND(COUNTIF(CANDIDATES!$A$6:$A$205,B202)=1,OR(EXACT(C202,"INCLUDE DIRECT"),EXACT(C202,"INCLUDE CONDITIONAL"),EXACT(C202,"INCLUDE ADJACENT"),EXACT(C202,"INCLUDE SUBSTITUTE"),EXACT(C202,"INCLUDE INTERMEDIARY"),EXACT(C202,"INCLUDE REFERENCE"),EXACT(C202,"EXCLUDE DIRECT")),D202&lt;&gt;"",E202&lt;&gt;"",F202&lt;&gt;""),"VALID","INVALID - CONTROL / CANDIDATE")))</x:f>
      </x:c>
      <x:c r="H202" s="25" t="str">
        <x:f>IF(B202="","",IFERROR(INDEX(CANDIDATES!$S$6:$S$205,MATCH(B202,CANDIDATES!$A$6:$A$205,0)),"INVALID CANDIDATE"))</x:f>
      </x:c>
      <x:c r="I202" s="25" t="str">
        <x:f>IF(A202="","",IF(OR(AND(C202="INCLUDE DIRECT",H202="DIRECT COMPETITOR"),AND(C202="INCLUDE CONDITIONAL",H202="CONDITIONAL DIRECT"),AND(C202="INCLUDE ADJACENT",H202="ADJACENT"),AND(C202="INCLUDE SUBSTITUTE",H202="SUBSTITUTE / ALTERNATIVE"),AND(C202="INCLUDE INTERMEDIARY",H202="INTERMEDIARY / DISCOVERY"),AND(C202="INCLUDE REFERENCE",H202="AUTHORITY / REFERENCE"),AND(C202="EXCLUDE DIRECT",H202="EXCLUDE DIRECT")),"MATCH","MISMATCH"))</x:f>
      </x:c>
      <x:c r="J202" s="25" t="str">
        <x:f>IF(A202="","",IF(AND(OR(C202="INCLUDE DIRECT",C202="INCLUDE CONDITIONAL"),COUNTIFS(CONFLICTS!$B$6:$B$205,B202,CONFLICTS!$H$6:$H$205,"YES",CONFLICTS!$I$6:$I$205,"OPEN",CONFLICTS!$R$6:$R$205,"VALID")&gt;0),"OPEN MATERIAL CONFLICT","CLEAR"))</x:f>
      </x:c>
      <x:c r="K202" s="25" t="str">
        <x:f>IF(A202="","",IF(G202&lt;&gt;"VALID","BLOCKED",IF(I202&lt;&gt;"MATCH","BLOCKED",IF(J202="OPEN MATERIAL CONFLICT","UNRESOLVED","READY"))))</x:f>
      </x:c>
    </x:row>
    <x:row r="203">
      <x:c r="A203" s="21"/>
      <x:c r="B203" s="21"/>
      <x:c r="C203" s="21"/>
      <x:c r="D203" s="21"/>
      <x:c r="E203" s="21"/>
      <x:c r="F203" s="21"/>
      <x:c r="G203" s="25" t="str">
        <x:f>IF(A203="","",IF(COUNTIF($A$6:$A$205,A203)&gt;1,"INVALID - DUPLICATE ID",IF(AND(COUNTIF(CANDIDATES!$A$6:$A$205,B203)=1,OR(EXACT(C203,"INCLUDE DIRECT"),EXACT(C203,"INCLUDE CONDITIONAL"),EXACT(C203,"INCLUDE ADJACENT"),EXACT(C203,"INCLUDE SUBSTITUTE"),EXACT(C203,"INCLUDE INTERMEDIARY"),EXACT(C203,"INCLUDE REFERENCE"),EXACT(C203,"EXCLUDE DIRECT")),D203&lt;&gt;"",E203&lt;&gt;"",F203&lt;&gt;""),"VALID","INVALID - CONTROL / CANDIDATE")))</x:f>
      </x:c>
      <x:c r="H203" s="25" t="str">
        <x:f>IF(B203="","",IFERROR(INDEX(CANDIDATES!$S$6:$S$205,MATCH(B203,CANDIDATES!$A$6:$A$205,0)),"INVALID CANDIDATE"))</x:f>
      </x:c>
      <x:c r="I203" s="25" t="str">
        <x:f>IF(A203="","",IF(OR(AND(C203="INCLUDE DIRECT",H203="DIRECT COMPETITOR"),AND(C203="INCLUDE CONDITIONAL",H203="CONDITIONAL DIRECT"),AND(C203="INCLUDE ADJACENT",H203="ADJACENT"),AND(C203="INCLUDE SUBSTITUTE",H203="SUBSTITUTE / ALTERNATIVE"),AND(C203="INCLUDE INTERMEDIARY",H203="INTERMEDIARY / DISCOVERY"),AND(C203="INCLUDE REFERENCE",H203="AUTHORITY / REFERENCE"),AND(C203="EXCLUDE DIRECT",H203="EXCLUDE DIRECT")),"MATCH","MISMATCH"))</x:f>
      </x:c>
      <x:c r="J203" s="25" t="str">
        <x:f>IF(A203="","",IF(AND(OR(C203="INCLUDE DIRECT",C203="INCLUDE CONDITIONAL"),COUNTIFS(CONFLICTS!$B$6:$B$205,B203,CONFLICTS!$H$6:$H$205,"YES",CONFLICTS!$I$6:$I$205,"OPEN",CONFLICTS!$R$6:$R$205,"VALID")&gt;0),"OPEN MATERIAL CONFLICT","CLEAR"))</x:f>
      </x:c>
      <x:c r="K203" s="25" t="str">
        <x:f>IF(A203="","",IF(G203&lt;&gt;"VALID","BLOCKED",IF(I203&lt;&gt;"MATCH","BLOCKED",IF(J203="OPEN MATERIAL CONFLICT","UNRESOLVED","READY"))))</x:f>
      </x:c>
    </x:row>
    <x:row r="204">
      <x:c r="A204" s="21"/>
      <x:c r="B204" s="21"/>
      <x:c r="C204" s="21"/>
      <x:c r="D204" s="21"/>
      <x:c r="E204" s="21"/>
      <x:c r="F204" s="21"/>
      <x:c r="G204" s="25" t="str">
        <x:f>IF(A204="","",IF(COUNTIF($A$6:$A$205,A204)&gt;1,"INVALID - DUPLICATE ID",IF(AND(COUNTIF(CANDIDATES!$A$6:$A$205,B204)=1,OR(EXACT(C204,"INCLUDE DIRECT"),EXACT(C204,"INCLUDE CONDITIONAL"),EXACT(C204,"INCLUDE ADJACENT"),EXACT(C204,"INCLUDE SUBSTITUTE"),EXACT(C204,"INCLUDE INTERMEDIARY"),EXACT(C204,"INCLUDE REFERENCE"),EXACT(C204,"EXCLUDE DIRECT")),D204&lt;&gt;"",E204&lt;&gt;"",F204&lt;&gt;""),"VALID","INVALID - CONTROL / CANDIDATE")))</x:f>
      </x:c>
      <x:c r="H204" s="25" t="str">
        <x:f>IF(B204="","",IFERROR(INDEX(CANDIDATES!$S$6:$S$205,MATCH(B204,CANDIDATES!$A$6:$A$205,0)),"INVALID CANDIDATE"))</x:f>
      </x:c>
      <x:c r="I204" s="25" t="str">
        <x:f>IF(A204="","",IF(OR(AND(C204="INCLUDE DIRECT",H204="DIRECT COMPETITOR"),AND(C204="INCLUDE CONDITIONAL",H204="CONDITIONAL DIRECT"),AND(C204="INCLUDE ADJACENT",H204="ADJACENT"),AND(C204="INCLUDE SUBSTITUTE",H204="SUBSTITUTE / ALTERNATIVE"),AND(C204="INCLUDE INTERMEDIARY",H204="INTERMEDIARY / DISCOVERY"),AND(C204="INCLUDE REFERENCE",H204="AUTHORITY / REFERENCE"),AND(C204="EXCLUDE DIRECT",H204="EXCLUDE DIRECT")),"MATCH","MISMATCH"))</x:f>
      </x:c>
      <x:c r="J204" s="25" t="str">
        <x:f>IF(A204="","",IF(AND(OR(C204="INCLUDE DIRECT",C204="INCLUDE CONDITIONAL"),COUNTIFS(CONFLICTS!$B$6:$B$205,B204,CONFLICTS!$H$6:$H$205,"YES",CONFLICTS!$I$6:$I$205,"OPEN",CONFLICTS!$R$6:$R$205,"VALID")&gt;0),"OPEN MATERIAL CONFLICT","CLEAR"))</x:f>
      </x:c>
      <x:c r="K204" s="25" t="str">
        <x:f>IF(A204="","",IF(G204&lt;&gt;"VALID","BLOCKED",IF(I204&lt;&gt;"MATCH","BLOCKED",IF(J204="OPEN MATERIAL CONFLICT","UNRESOLVED","READY"))))</x:f>
      </x:c>
    </x:row>
    <x:row r="205">
      <x:c r="A205" s="21"/>
      <x:c r="B205" s="21"/>
      <x:c r="C205" s="21"/>
      <x:c r="D205" s="21"/>
      <x:c r="E205" s="21"/>
      <x:c r="F205" s="21"/>
      <x:c r="G205" s="25" t="str">
        <x:f>IF(A205="","",IF(COUNTIF($A$6:$A$205,A205)&gt;1,"INVALID - DUPLICATE ID",IF(AND(COUNTIF(CANDIDATES!$A$6:$A$205,B205)=1,OR(EXACT(C205,"INCLUDE DIRECT"),EXACT(C205,"INCLUDE CONDITIONAL"),EXACT(C205,"INCLUDE ADJACENT"),EXACT(C205,"INCLUDE SUBSTITUTE"),EXACT(C205,"INCLUDE INTERMEDIARY"),EXACT(C205,"INCLUDE REFERENCE"),EXACT(C205,"EXCLUDE DIRECT")),D205&lt;&gt;"",E205&lt;&gt;"",F205&lt;&gt;""),"VALID","INVALID - CONTROL / CANDIDATE")))</x:f>
      </x:c>
      <x:c r="H205" s="25" t="str">
        <x:f>IF(B205="","",IFERROR(INDEX(CANDIDATES!$S$6:$S$205,MATCH(B205,CANDIDATES!$A$6:$A$205,0)),"INVALID CANDIDATE"))</x:f>
      </x:c>
      <x:c r="I205" s="25" t="str">
        <x:f>IF(A205="","",IF(OR(AND(C205="INCLUDE DIRECT",H205="DIRECT COMPETITOR"),AND(C205="INCLUDE CONDITIONAL",H205="CONDITIONAL DIRECT"),AND(C205="INCLUDE ADJACENT",H205="ADJACENT"),AND(C205="INCLUDE SUBSTITUTE",H205="SUBSTITUTE / ALTERNATIVE"),AND(C205="INCLUDE INTERMEDIARY",H205="INTERMEDIARY / DISCOVERY"),AND(C205="INCLUDE REFERENCE",H205="AUTHORITY / REFERENCE"),AND(C205="EXCLUDE DIRECT",H205="EXCLUDE DIRECT")),"MATCH","MISMATCH"))</x:f>
      </x:c>
      <x:c r="J205" s="25" t="str">
        <x:f>IF(A205="","",IF(AND(OR(C205="INCLUDE DIRECT",C205="INCLUDE CONDITIONAL"),COUNTIFS(CONFLICTS!$B$6:$B$205,B205,CONFLICTS!$H$6:$H$205,"YES",CONFLICTS!$I$6:$I$205,"OPEN",CONFLICTS!$R$6:$R$205,"VALID")&gt;0),"OPEN MATERIAL CONFLICT","CLEAR"))</x:f>
      </x:c>
      <x:c r="K205" s="25" t="str">
        <x:f>IF(A205="","",IF(G205&lt;&gt;"VALID","BLOCKED",IF(I205&lt;&gt;"MATCH","BLOCKED",IF(J205="OPEN MATERIAL CONFLICT","UNRESOLVED","READY"))))</x:f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34" hidden="0" customWidth="1"/>
    <x:col min="5" max="5" width="54" hidden="0" customWidth="1"/>
    <x:col min="6" max="6" width="22" hidden="0" customWidth="1"/>
    <x:col min="7" max="7" width="34" hidden="0" customWidth="1"/>
    <x:col min="8" max="8" width="24" hidden="0" customWidth="1"/>
    <x:col min="9" max="9" width="18" hidden="0" customWidth="1"/>
    <x:col min="10" max="10" width="18" hidden="0" customWidth="1"/>
    <x:col min="11" max="11" width="16" hidden="0" customWidth="1"/>
  </x:cols>
  <x:sheetData>
    <x:row r="1">
      <x:c r="A1" s="4" t="str">
        <x:v>Action ID</x:v>
      </x:c>
      <x:c r="B1" s="4" t="str">
        <x:v>Candidate ID</x:v>
      </x:c>
      <x:c r="C1" s="4" t="str">
        <x:v>Decision ID</x:v>
      </x:c>
      <x:c r="D1" s="4" t="str">
        <x:v>Action type</x:v>
      </x:c>
      <x:c r="E1" s="4" t="str">
        <x:v>Action statement</x:v>
      </x:c>
      <x:c r="F1" s="4" t="str">
        <x:v>Owner</x:v>
      </x:c>
      <x:c r="G1" s="4" t="str">
        <x:v>Review trigger</x:v>
      </x:c>
      <x:c r="H1" s="4" t="str">
        <x:v>Control status</x:v>
      </x:c>
      <x:c r="I1" s="4" t="str">
        <x:v>Relation check</x:v>
      </x:c>
      <x:c r="J1" s="4" t="str">
        <x:v>Compatibility</x:v>
      </x:c>
      <x:c r="K1" s="4" t="str">
        <x:v>Readiness</x:v>
      </x:c>
    </x:row>
    <x:row r="6">
      <x:c r="A6" s="21" t="str">
        <x:v>AC01</x:v>
      </x:c>
      <x:c r="B6" s="21" t="str">
        <x:v>A01</x:v>
      </x:c>
      <x:c r="C6" s="21" t="str">
        <x:v>D001</x:v>
      </x:c>
      <x:c r="D6" s="21" t="str">
        <x:v>OFFER / CRO COMPARISON</x:v>
      </x:c>
      <x:c r="E6" s="21" t="str">
        <x:v>Use A01 in role-qualified offer/CRO comparison; retain evidence limits.</x:v>
      </x:c>
      <x:c r="F6" s="21" t="str">
        <x:v>Founder / reviewer</x:v>
      </x:c>
      <x:c r="G6" s="21" t="str">
        <x:v>Role or evidence changes</x:v>
      </x:c>
      <x:c r="H6" s="25" t="str">
        <x:f>IF(A6="","",IF(COUNTIF($A$6:$A$205,A6)&gt;1,"INVALID - DUPLICATE ID",IF(AND(COUNTIF(CANDIDATES!$A$6:$A$205,B6)=1,COUNTIF(DECISIONS!$A$6:$A$205,C6)=1,OR(EXACT(D6,"OFFER / CRO COMPARISON"),EXACT(D6,"EVIDENCE COLLECTION"),EXACT(D6,"ARCHITECTURE / POSITIONING RESEARCH"),EXACT(D6,"BUILD / BUY / SERVICE COMPARISON"),EXACT(D6,"DISCOVERY RESEARCH"),EXACT(D6,"REQUIREMENT / AUTHORITY RESEARCH"),EXACT(D6,"MONITOR / WATCHLIST")),E6&lt;&gt;"",F6&lt;&gt;"",G6&lt;&gt;""),"VALID","INVALID - CONTROL / ID")))</x:f>
        <x:v>VALID</x:v>
      </x:c>
      <x:c r="I6" s="25" t="str">
        <x:f>IF(A6="","",IF(COUNTIFS(DECISIONS!$A$6:$A$205,C6,DECISIONS!$B$6:$B$205,B6)=1,"MATCH","MISMATCH"))</x:f>
        <x:v>MATCH</x:v>
      </x:c>
      <x:c r="J6" s="25" t="str">
        <x:f>IF(A6="","",IF(I6&lt;&gt;"MATCH","INCOMPATIBLE",IF(OR(AND(D6="OFFER / CRO COMPARISON",COUNTIFS(DECISIONS!$A$6:$A$205,C6,DECISIONS!$C$6:$C$205,"INCLUDE DIRECT")=1),AND(D6="EVIDENCE COLLECTION",COUNTIFS(DECISIONS!$A$6:$A$205,C6,DECISIONS!$C$6:$C$205,"INCLUDE CONDITIONAL")=1),AND(D6="ARCHITECTURE / POSITIONING RESEARCH",COUNTIFS(DECISIONS!$A$6:$A$205,C6,DECISIONS!$C$6:$C$205,"INCLUDE ADJACENT")=1),AND(D6="BUILD / BUY / SERVICE COMPARISON",COUNTIFS(DECISIONS!$A$6:$A$205,C6,DECISIONS!$C$6:$C$205,"INCLUDE SUBSTITUTE")=1),AND(D6="DISCOVERY RESEARCH",COUNTIFS(DECISIONS!$A$6:$A$205,C6,DECISIONS!$C$6:$C$205,"INCLUDE INTERMEDIARY")=1),AND(D6="REQUIREMENT / AUTHORITY RESEARCH",COUNTIFS(DECISIONS!$A$6:$A$205,C6,DECISIONS!$C$6:$C$205,"INCLUDE REFERENCE")=1),AND(D6="MONITOR / WATCHLIST",COUNTIFS(DECISIONS!$A$6:$A$205,C6,DECISIONS!$C$6:$C$205,"EXCLUDE DIRECT")=1)),"COMPATIBLE","INCOMPATIBLE")))</x:f>
        <x:v>COMPATIBLE</x:v>
      </x:c>
      <x:c r="K6" s="25" t="str">
        <x:f>IF(A6="","",IF(OR(H6&lt;&gt;"VALID",I6&lt;&gt;"MATCH",J6&lt;&gt;"COMPATIBLE"),"BLOCKED",IF(D6="EVIDENCE COLLECTION","READY",IF(COUNTIFS(DECISIONS!$A$6:$A$205,C6,DECISIONS!$K$6:$K$205,"READY")=1,"READY","UNRESOLVED"))))</x:f>
        <x:v>READY</x:v>
      </x:c>
    </x:row>
    <x:row r="7">
      <x:c r="A7" s="21" t="str">
        <x:v>AC02</x:v>
      </x:c>
      <x:c r="B7" s="21" t="str">
        <x:v>B02</x:v>
      </x:c>
      <x:c r="C7" s="21" t="str">
        <x:v>D002</x:v>
      </x:c>
      <x:c r="D7" s="21" t="str">
        <x:v>EVIDENCE COLLECTION</x:v>
      </x:c>
      <x:c r="E7" s="21" t="str">
        <x:v>Resolve implementation and switching conflicts before like-for-like replacement claims.</x:v>
      </x:c>
      <x:c r="F7" s="21" t="str">
        <x:v>Founder / reviewer</x:v>
      </x:c>
      <x:c r="G7" s="21" t="str">
        <x:v>CF01/CF02 resolved</x:v>
      </x:c>
      <x:c r="H7" s="25" t="str">
        <x:f>IF(A7="","",IF(COUNTIF($A$6:$A$205,A7)&gt;1,"INVALID - DUPLICATE ID",IF(AND(COUNTIF(CANDIDATES!$A$6:$A$205,B7)=1,COUNTIF(DECISIONS!$A$6:$A$205,C7)=1,OR(EXACT(D7,"OFFER / CRO COMPARISON"),EXACT(D7,"EVIDENCE COLLECTION"),EXACT(D7,"ARCHITECTURE / POSITIONING RESEARCH"),EXACT(D7,"BUILD / BUY / SERVICE COMPARISON"),EXACT(D7,"DISCOVERY RESEARCH"),EXACT(D7,"REQUIREMENT / AUTHORITY RESEARCH"),EXACT(D7,"MONITOR / WATCHLIST")),E7&lt;&gt;"",F7&lt;&gt;"",G7&lt;&gt;""),"VALID","INVALID - CONTROL / ID")))</x:f>
        <x:v>VALID</x:v>
      </x:c>
      <x:c r="I7" s="25" t="str">
        <x:f>IF(A7="","",IF(COUNTIFS(DECISIONS!$A$6:$A$205,C7,DECISIONS!$B$6:$B$205,B7)=1,"MATCH","MISMATCH"))</x:f>
        <x:v>MATCH</x:v>
      </x:c>
      <x:c r="J7" s="25" t="str">
        <x:f>IF(A7="","",IF(I7&lt;&gt;"MATCH","INCOMPATIBLE",IF(OR(AND(D7="OFFER / CRO COMPARISON",COUNTIFS(DECISIONS!$A$6:$A$205,C7,DECISIONS!$C$6:$C$205,"INCLUDE DIRECT")=1),AND(D7="EVIDENCE COLLECTION",COUNTIFS(DECISIONS!$A$6:$A$205,C7,DECISIONS!$C$6:$C$205,"INCLUDE CONDITIONAL")=1),AND(D7="ARCHITECTURE / POSITIONING RESEARCH",COUNTIFS(DECISIONS!$A$6:$A$205,C7,DECISIONS!$C$6:$C$205,"INCLUDE ADJACENT")=1),AND(D7="BUILD / BUY / SERVICE COMPARISON",COUNTIFS(DECISIONS!$A$6:$A$205,C7,DECISIONS!$C$6:$C$205,"INCLUDE SUBSTITUTE")=1),AND(D7="DISCOVERY RESEARCH",COUNTIFS(DECISIONS!$A$6:$A$205,C7,DECISIONS!$C$6:$C$205,"INCLUDE INTERMEDIARY")=1),AND(D7="REQUIREMENT / AUTHORITY RESEARCH",COUNTIFS(DECISIONS!$A$6:$A$205,C7,DECISIONS!$C$6:$C$205,"INCLUDE REFERENCE")=1),AND(D7="MONITOR / WATCHLIST",COUNTIFS(DECISIONS!$A$6:$A$205,C7,DECISIONS!$C$6:$C$205,"EXCLUDE DIRECT")=1)),"COMPATIBLE","INCOMPATIBLE")))</x:f>
        <x:v>COMPATIBLE</x:v>
      </x:c>
      <x:c r="K7" s="25" t="str">
        <x:f>IF(A7="","",IF(OR(H7&lt;&gt;"VALID",I7&lt;&gt;"MATCH",J7&lt;&gt;"COMPATIBLE"),"BLOCKED",IF(D7="EVIDENCE COLLECTION","READY",IF(COUNTIFS(DECISIONS!$A$6:$A$205,C7,DECISIONS!$K$6:$K$205,"READY")=1,"READY","UNRESOLVED"))))</x:f>
        <x:v>READY</x:v>
      </x:c>
    </x:row>
    <x:row r="8">
      <x:c r="A8" s="21" t="str">
        <x:v>AC03</x:v>
      </x:c>
      <x:c r="B8" s="21" t="str">
        <x:v>C03</x:v>
      </x:c>
      <x:c r="C8" s="21" t="str">
        <x:v>D003</x:v>
      </x:c>
      <x:c r="D8" s="21" t="str">
        <x:v>ARCHITECTURE / POSITIONING RESEARCH</x:v>
      </x:c>
      <x:c r="E8" s="21" t="str">
        <x:v>Use C03 for architecture/workflow-boundary and positioning research.</x:v>
      </x:c>
      <x:c r="F8" s="21" t="str">
        <x:v>Founder / reviewer</x:v>
      </x:c>
      <x:c r="G8" s="21" t="str">
        <x:v>Job/buyer fit changes</x:v>
      </x:c>
      <x:c r="H8" s="25" t="str">
        <x:f>IF(A8="","",IF(COUNTIF($A$6:$A$205,A8)&gt;1,"INVALID - DUPLICATE ID",IF(AND(COUNTIF(CANDIDATES!$A$6:$A$205,B8)=1,COUNTIF(DECISIONS!$A$6:$A$205,C8)=1,OR(EXACT(D8,"OFFER / CRO COMPARISON"),EXACT(D8,"EVIDENCE COLLECTION"),EXACT(D8,"ARCHITECTURE / POSITIONING RESEARCH"),EXACT(D8,"BUILD / BUY / SERVICE COMPARISON"),EXACT(D8,"DISCOVERY RESEARCH"),EXACT(D8,"REQUIREMENT / AUTHORITY RESEARCH"),EXACT(D8,"MONITOR / WATCHLIST")),E8&lt;&gt;"",F8&lt;&gt;"",G8&lt;&gt;""),"VALID","INVALID - CONTROL / ID")))</x:f>
        <x:v>VALID</x:v>
      </x:c>
      <x:c r="I8" s="25" t="str">
        <x:f>IF(A8="","",IF(COUNTIFS(DECISIONS!$A$6:$A$205,C8,DECISIONS!$B$6:$B$205,B8)=1,"MATCH","MISMATCH"))</x:f>
        <x:v>MATCH</x:v>
      </x:c>
      <x:c r="J8" s="25" t="str">
        <x:f>IF(A8="","",IF(I8&lt;&gt;"MATCH","INCOMPATIBLE",IF(OR(AND(D8="OFFER / CRO COMPARISON",COUNTIFS(DECISIONS!$A$6:$A$205,C8,DECISIONS!$C$6:$C$205,"INCLUDE DIRECT")=1),AND(D8="EVIDENCE COLLECTION",COUNTIFS(DECISIONS!$A$6:$A$205,C8,DECISIONS!$C$6:$C$205,"INCLUDE CONDITIONAL")=1),AND(D8="ARCHITECTURE / POSITIONING RESEARCH",COUNTIFS(DECISIONS!$A$6:$A$205,C8,DECISIONS!$C$6:$C$205,"INCLUDE ADJACENT")=1),AND(D8="BUILD / BUY / SERVICE COMPARISON",COUNTIFS(DECISIONS!$A$6:$A$205,C8,DECISIONS!$C$6:$C$205,"INCLUDE SUBSTITUTE")=1),AND(D8="DISCOVERY RESEARCH",COUNTIFS(DECISIONS!$A$6:$A$205,C8,DECISIONS!$C$6:$C$205,"INCLUDE INTERMEDIARY")=1),AND(D8="REQUIREMENT / AUTHORITY RESEARCH",COUNTIFS(DECISIONS!$A$6:$A$205,C8,DECISIONS!$C$6:$C$205,"INCLUDE REFERENCE")=1),AND(D8="MONITOR / WATCHLIST",COUNTIFS(DECISIONS!$A$6:$A$205,C8,DECISIONS!$C$6:$C$205,"EXCLUDE DIRECT")=1)),"COMPATIBLE","INCOMPATIBLE")))</x:f>
        <x:v>COMPATIBLE</x:v>
      </x:c>
      <x:c r="K8" s="25" t="str">
        <x:f>IF(A8="","",IF(OR(H8&lt;&gt;"VALID",I8&lt;&gt;"MATCH",J8&lt;&gt;"COMPATIBLE"),"BLOCKED",IF(D8="EVIDENCE COLLECTION","READY",IF(COUNTIFS(DECISIONS!$A$6:$A$205,C8,DECISIONS!$K$6:$K$205,"READY")=1,"READY","UNRESOLVED"))))</x:f>
        <x:v>READY</x:v>
      </x:c>
    </x:row>
    <x:row r="9">
      <x:c r="A9" s="21" t="str">
        <x:v>AC04</x:v>
      </x:c>
      <x:c r="B9" s="21" t="str">
        <x:v>D04</x:v>
      </x:c>
      <x:c r="C9" s="21" t="str">
        <x:v>D004</x:v>
      </x:c>
      <x:c r="D9" s="21" t="str">
        <x:v>BUILD / BUY / SERVICE COMPARISON</x:v>
      </x:c>
      <x:c r="E9" s="21" t="str">
        <x:v>Compare service route against software ownership, cost, timing and risk.</x:v>
      </x:c>
      <x:c r="F9" s="21" t="str">
        <x:v>Founder / reviewer</x:v>
      </x:c>
      <x:c r="G9" s="21" t="str">
        <x:v>Service model changes</x:v>
      </x:c>
      <x:c r="H9" s="25" t="str">
        <x:f>IF(A9="","",IF(COUNTIF($A$6:$A$205,A9)&gt;1,"INVALID - DUPLICATE ID",IF(AND(COUNTIF(CANDIDATES!$A$6:$A$205,B9)=1,COUNTIF(DECISIONS!$A$6:$A$205,C9)=1,OR(EXACT(D9,"OFFER / CRO COMPARISON"),EXACT(D9,"EVIDENCE COLLECTION"),EXACT(D9,"ARCHITECTURE / POSITIONING RESEARCH"),EXACT(D9,"BUILD / BUY / SERVICE COMPARISON"),EXACT(D9,"DISCOVERY RESEARCH"),EXACT(D9,"REQUIREMENT / AUTHORITY RESEARCH"),EXACT(D9,"MONITOR / WATCHLIST")),E9&lt;&gt;"",F9&lt;&gt;"",G9&lt;&gt;""),"VALID","INVALID - CONTROL / ID")))</x:f>
        <x:v>VALID</x:v>
      </x:c>
      <x:c r="I9" s="25" t="str">
        <x:f>IF(A9="","",IF(COUNTIFS(DECISIONS!$A$6:$A$205,C9,DECISIONS!$B$6:$B$205,B9)=1,"MATCH","MISMATCH"))</x:f>
        <x:v>MATCH</x:v>
      </x:c>
      <x:c r="J9" s="25" t="str">
        <x:f>IF(A9="","",IF(I9&lt;&gt;"MATCH","INCOMPATIBLE",IF(OR(AND(D9="OFFER / CRO COMPARISON",COUNTIFS(DECISIONS!$A$6:$A$205,C9,DECISIONS!$C$6:$C$205,"INCLUDE DIRECT")=1),AND(D9="EVIDENCE COLLECTION",COUNTIFS(DECISIONS!$A$6:$A$205,C9,DECISIONS!$C$6:$C$205,"INCLUDE CONDITIONAL")=1),AND(D9="ARCHITECTURE / POSITIONING RESEARCH",COUNTIFS(DECISIONS!$A$6:$A$205,C9,DECISIONS!$C$6:$C$205,"INCLUDE ADJACENT")=1),AND(D9="BUILD / BUY / SERVICE COMPARISON",COUNTIFS(DECISIONS!$A$6:$A$205,C9,DECISIONS!$C$6:$C$205,"INCLUDE SUBSTITUTE")=1),AND(D9="DISCOVERY RESEARCH",COUNTIFS(DECISIONS!$A$6:$A$205,C9,DECISIONS!$C$6:$C$205,"INCLUDE INTERMEDIARY")=1),AND(D9="REQUIREMENT / AUTHORITY RESEARCH",COUNTIFS(DECISIONS!$A$6:$A$205,C9,DECISIONS!$C$6:$C$205,"INCLUDE REFERENCE")=1),AND(D9="MONITOR / WATCHLIST",COUNTIFS(DECISIONS!$A$6:$A$205,C9,DECISIONS!$C$6:$C$205,"EXCLUDE DIRECT")=1)),"COMPATIBLE","INCOMPATIBLE")))</x:f>
        <x:v>COMPATIBLE</x:v>
      </x:c>
      <x:c r="K9" s="25" t="str">
        <x:f>IF(A9="","",IF(OR(H9&lt;&gt;"VALID",I9&lt;&gt;"MATCH",J9&lt;&gt;"COMPATIBLE"),"BLOCKED",IF(D9="EVIDENCE COLLECTION","READY",IF(COUNTIFS(DECISIONS!$A$6:$A$205,C9,DECISIONS!$K$6:$K$205,"READY")=1,"READY","UNRESOLVED"))))</x:f>
        <x:v>READY</x:v>
      </x:c>
    </x:row>
    <x:row r="10">
      <x:c r="A10" s="21" t="str">
        <x:v>AC05</x:v>
      </x:c>
      <x:c r="B10" s="21" t="str">
        <x:v>E05</x:v>
      </x:c>
      <x:c r="C10" s="21" t="str">
        <x:v>D005</x:v>
      </x:c>
      <x:c r="D10" s="21" t="str">
        <x:v>DISCOVERY RESEARCH</x:v>
      </x:c>
      <x:c r="E10" s="21" t="str">
        <x:v>Use marketplace/directory for query, review and ecosystem discovery only.</x:v>
      </x:c>
      <x:c r="F10" s="21" t="str">
        <x:v>Founder / reviewer</x:v>
      </x:c>
      <x:c r="G10" s="21" t="str">
        <x:v>Entity role changes</x:v>
      </x:c>
      <x:c r="H10" s="25" t="str">
        <x:f>IF(A10="","",IF(COUNTIF($A$6:$A$205,A10)&gt;1,"INVALID - DUPLICATE ID",IF(AND(COUNTIF(CANDIDATES!$A$6:$A$205,B10)=1,COUNTIF(DECISIONS!$A$6:$A$205,C10)=1,OR(EXACT(D10,"OFFER / CRO COMPARISON"),EXACT(D10,"EVIDENCE COLLECTION"),EXACT(D10,"ARCHITECTURE / POSITIONING RESEARCH"),EXACT(D10,"BUILD / BUY / SERVICE COMPARISON"),EXACT(D10,"DISCOVERY RESEARCH"),EXACT(D10,"REQUIREMENT / AUTHORITY RESEARCH"),EXACT(D10,"MONITOR / WATCHLIST")),E10&lt;&gt;"",F10&lt;&gt;"",G10&lt;&gt;""),"VALID","INVALID - CONTROL / ID")))</x:f>
        <x:v>VALID</x:v>
      </x:c>
      <x:c r="I10" s="25" t="str">
        <x:f>IF(A10="","",IF(COUNTIFS(DECISIONS!$A$6:$A$205,C10,DECISIONS!$B$6:$B$205,B10)=1,"MATCH","MISMATCH"))</x:f>
        <x:v>MATCH</x:v>
      </x:c>
      <x:c r="J10" s="25" t="str">
        <x:f>IF(A10="","",IF(I10&lt;&gt;"MATCH","INCOMPATIBLE",IF(OR(AND(D10="OFFER / CRO COMPARISON",COUNTIFS(DECISIONS!$A$6:$A$205,C10,DECISIONS!$C$6:$C$205,"INCLUDE DIRECT")=1),AND(D10="EVIDENCE COLLECTION",COUNTIFS(DECISIONS!$A$6:$A$205,C10,DECISIONS!$C$6:$C$205,"INCLUDE CONDITIONAL")=1),AND(D10="ARCHITECTURE / POSITIONING RESEARCH",COUNTIFS(DECISIONS!$A$6:$A$205,C10,DECISIONS!$C$6:$C$205,"INCLUDE ADJACENT")=1),AND(D10="BUILD / BUY / SERVICE COMPARISON",COUNTIFS(DECISIONS!$A$6:$A$205,C10,DECISIONS!$C$6:$C$205,"INCLUDE SUBSTITUTE")=1),AND(D10="DISCOVERY RESEARCH",COUNTIFS(DECISIONS!$A$6:$A$205,C10,DECISIONS!$C$6:$C$205,"INCLUDE INTERMEDIARY")=1),AND(D10="REQUIREMENT / AUTHORITY RESEARCH",COUNTIFS(DECISIONS!$A$6:$A$205,C10,DECISIONS!$C$6:$C$205,"INCLUDE REFERENCE")=1),AND(D10="MONITOR / WATCHLIST",COUNTIFS(DECISIONS!$A$6:$A$205,C10,DECISIONS!$C$6:$C$205,"EXCLUDE DIRECT")=1)),"COMPATIBLE","INCOMPATIBLE")))</x:f>
        <x:v>COMPATIBLE</x:v>
      </x:c>
      <x:c r="K10" s="25" t="str">
        <x:f>IF(A10="","",IF(OR(H10&lt;&gt;"VALID",I10&lt;&gt;"MATCH",J10&lt;&gt;"COMPATIBLE"),"BLOCKED",IF(D10="EVIDENCE COLLECTION","READY",IF(COUNTIFS(DECISIONS!$A$6:$A$205,C10,DECISIONS!$K$6:$K$205,"READY")=1,"READY","UNRESOLVED"))))</x:f>
        <x:v>READY</x:v>
      </x:c>
    </x:row>
    <x:row r="11">
      <x:c r="A11" s="21" t="str">
        <x:v>AC06</x:v>
      </x:c>
      <x:c r="B11" s="21" t="str">
        <x:v>F06</x:v>
      </x:c>
      <x:c r="C11" s="21" t="str">
        <x:v>D006</x:v>
      </x:c>
      <x:c r="D11" s="21" t="str">
        <x:v>REQUIREMENT / AUTHORITY RESEARCH</x:v>
      </x:c>
      <x:c r="E11" s="21" t="str">
        <x:v>Use authority for supplier/security requirement context only.</x:v>
      </x:c>
      <x:c r="F11" s="21" t="str">
        <x:v>Founder / reviewer</x:v>
      </x:c>
      <x:c r="G11" s="21" t="str">
        <x:v>Standard changes</x:v>
      </x:c>
      <x:c r="H11" s="25" t="str">
        <x:f>IF(A11="","",IF(COUNTIF($A$6:$A$205,A11)&gt;1,"INVALID - DUPLICATE ID",IF(AND(COUNTIF(CANDIDATES!$A$6:$A$205,B11)=1,COUNTIF(DECISIONS!$A$6:$A$205,C11)=1,OR(EXACT(D11,"OFFER / CRO COMPARISON"),EXACT(D11,"EVIDENCE COLLECTION"),EXACT(D11,"ARCHITECTURE / POSITIONING RESEARCH"),EXACT(D11,"BUILD / BUY / SERVICE COMPARISON"),EXACT(D11,"DISCOVERY RESEARCH"),EXACT(D11,"REQUIREMENT / AUTHORITY RESEARCH"),EXACT(D11,"MONITOR / WATCHLIST")),E11&lt;&gt;"",F11&lt;&gt;"",G11&lt;&gt;""),"VALID","INVALID - CONTROL / ID")))</x:f>
        <x:v>VALID</x:v>
      </x:c>
      <x:c r="I11" s="25" t="str">
        <x:f>IF(A11="","",IF(COUNTIFS(DECISIONS!$A$6:$A$205,C11,DECISIONS!$B$6:$B$205,B11)=1,"MATCH","MISMATCH"))</x:f>
        <x:v>MATCH</x:v>
      </x:c>
      <x:c r="J11" s="25" t="str">
        <x:f>IF(A11="","",IF(I11&lt;&gt;"MATCH","INCOMPATIBLE",IF(OR(AND(D11="OFFER / CRO COMPARISON",COUNTIFS(DECISIONS!$A$6:$A$205,C11,DECISIONS!$C$6:$C$205,"INCLUDE DIRECT")=1),AND(D11="EVIDENCE COLLECTION",COUNTIFS(DECISIONS!$A$6:$A$205,C11,DECISIONS!$C$6:$C$205,"INCLUDE CONDITIONAL")=1),AND(D11="ARCHITECTURE / POSITIONING RESEARCH",COUNTIFS(DECISIONS!$A$6:$A$205,C11,DECISIONS!$C$6:$C$205,"INCLUDE ADJACENT")=1),AND(D11="BUILD / BUY / SERVICE COMPARISON",COUNTIFS(DECISIONS!$A$6:$A$205,C11,DECISIONS!$C$6:$C$205,"INCLUDE SUBSTITUTE")=1),AND(D11="DISCOVERY RESEARCH",COUNTIFS(DECISIONS!$A$6:$A$205,C11,DECISIONS!$C$6:$C$205,"INCLUDE INTERMEDIARY")=1),AND(D11="REQUIREMENT / AUTHORITY RESEARCH",COUNTIFS(DECISIONS!$A$6:$A$205,C11,DECISIONS!$C$6:$C$205,"INCLUDE REFERENCE")=1),AND(D11="MONITOR / WATCHLIST",COUNTIFS(DECISIONS!$A$6:$A$205,C11,DECISIONS!$C$6:$C$205,"EXCLUDE DIRECT")=1)),"COMPATIBLE","INCOMPATIBLE")))</x:f>
        <x:v>COMPATIBLE</x:v>
      </x:c>
      <x:c r="K11" s="25" t="str">
        <x:f>IF(A11="","",IF(OR(H11&lt;&gt;"VALID",I11&lt;&gt;"MATCH",J11&lt;&gt;"COMPATIBLE"),"BLOCKED",IF(D11="EVIDENCE COLLECTION","READY",IF(COUNTIFS(DECISIONS!$A$6:$A$205,C11,DECISIONS!$K$6:$K$205,"READY")=1,"READY","UNRESOLVED"))))</x:f>
        <x:v>READY</x:v>
      </x:c>
    </x:row>
    <x:row r="12">
      <x:c r="A12" s="21" t="str">
        <x:v>AC07</x:v>
      </x:c>
      <x:c r="B12" s="21" t="str">
        <x:v>G07</x:v>
      </x:c>
      <x:c r="C12" s="21" t="str">
        <x:v>D007</x:v>
      </x:c>
      <x:c r="D12" s="21" t="str">
        <x:v>BUILD / BUY / SERVICE COMPARISON</x:v>
      </x:c>
      <x:c r="E12" s="21" t="str">
        <x:v>Compare internal build/no-action against software adoption and switching economics.</x:v>
      </x:c>
      <x:c r="F12" s="21" t="str">
        <x:v>Founder / reviewer</x:v>
      </x:c>
      <x:c r="G12" s="21" t="str">
        <x:v>Internal capacity/cost changes</x:v>
      </x:c>
      <x:c r="H12" s="25" t="str">
        <x:f>IF(A12="","",IF(COUNTIF($A$6:$A$205,A12)&gt;1,"INVALID - DUPLICATE ID",IF(AND(COUNTIF(CANDIDATES!$A$6:$A$205,B12)=1,COUNTIF(DECISIONS!$A$6:$A$205,C12)=1,OR(EXACT(D12,"OFFER / CRO COMPARISON"),EXACT(D12,"EVIDENCE COLLECTION"),EXACT(D12,"ARCHITECTURE / POSITIONING RESEARCH"),EXACT(D12,"BUILD / BUY / SERVICE COMPARISON"),EXACT(D12,"DISCOVERY RESEARCH"),EXACT(D12,"REQUIREMENT / AUTHORITY RESEARCH"),EXACT(D12,"MONITOR / WATCHLIST")),E12&lt;&gt;"",F12&lt;&gt;"",G12&lt;&gt;""),"VALID","INVALID - CONTROL / ID")))</x:f>
        <x:v>VALID</x:v>
      </x:c>
      <x:c r="I12" s="25" t="str">
        <x:f>IF(A12="","",IF(COUNTIFS(DECISIONS!$A$6:$A$205,C12,DECISIONS!$B$6:$B$205,B12)=1,"MATCH","MISMATCH"))</x:f>
        <x:v>MATCH</x:v>
      </x:c>
      <x:c r="J12" s="25" t="str">
        <x:f>IF(A12="","",IF(I12&lt;&gt;"MATCH","INCOMPATIBLE",IF(OR(AND(D12="OFFER / CRO COMPARISON",COUNTIFS(DECISIONS!$A$6:$A$205,C12,DECISIONS!$C$6:$C$205,"INCLUDE DIRECT")=1),AND(D12="EVIDENCE COLLECTION",COUNTIFS(DECISIONS!$A$6:$A$205,C12,DECISIONS!$C$6:$C$205,"INCLUDE CONDITIONAL")=1),AND(D12="ARCHITECTURE / POSITIONING RESEARCH",COUNTIFS(DECISIONS!$A$6:$A$205,C12,DECISIONS!$C$6:$C$205,"INCLUDE ADJACENT")=1),AND(D12="BUILD / BUY / SERVICE COMPARISON",COUNTIFS(DECISIONS!$A$6:$A$205,C12,DECISIONS!$C$6:$C$205,"INCLUDE SUBSTITUTE")=1),AND(D12="DISCOVERY RESEARCH",COUNTIFS(DECISIONS!$A$6:$A$205,C12,DECISIONS!$C$6:$C$205,"INCLUDE INTERMEDIARY")=1),AND(D12="REQUIREMENT / AUTHORITY RESEARCH",COUNTIFS(DECISIONS!$A$6:$A$205,C12,DECISIONS!$C$6:$C$205,"INCLUDE REFERENCE")=1),AND(D12="MONITOR / WATCHLIST",COUNTIFS(DECISIONS!$A$6:$A$205,C12,DECISIONS!$C$6:$C$205,"EXCLUDE DIRECT")=1)),"COMPATIBLE","INCOMPATIBLE")))</x:f>
        <x:v>COMPATIBLE</x:v>
      </x:c>
      <x:c r="K12" s="25" t="str">
        <x:f>IF(A12="","",IF(OR(H12&lt;&gt;"VALID",I12&lt;&gt;"MATCH",J12&lt;&gt;"COMPATIBLE"),"BLOCKED",IF(D12="EVIDENCE COLLECTION","READY",IF(COUNTIFS(DECISIONS!$A$6:$A$205,C12,DECISIONS!$K$6:$K$205,"READY")=1,"READY","UNRESOLVED"))))</x:f>
        <x:v>READY</x:v>
      </x:c>
    </x:row>
    <x:row r="13">
      <x:c r="A13" s="21"/>
      <x:c r="B13" s="21"/>
      <x:c r="C13" s="21"/>
      <x:c r="D13" s="21"/>
      <x:c r="E13" s="21"/>
      <x:c r="F13" s="21"/>
      <x:c r="G13" s="21"/>
      <x:c r="H13" s="25" t="str">
        <x:f>IF(A13="","",IF(COUNTIF($A$6:$A$205,A13)&gt;1,"INVALID - DUPLICATE ID",IF(AND(COUNTIF(CANDIDATES!$A$6:$A$205,B13)=1,COUNTIF(DECISIONS!$A$6:$A$205,C13)=1,OR(EXACT(D13,"OFFER / CRO COMPARISON"),EXACT(D13,"EVIDENCE COLLECTION"),EXACT(D13,"ARCHITECTURE / POSITIONING RESEARCH"),EXACT(D13,"BUILD / BUY / SERVICE COMPARISON"),EXACT(D13,"DISCOVERY RESEARCH"),EXACT(D13,"REQUIREMENT / AUTHORITY RESEARCH"),EXACT(D13,"MONITOR / WATCHLIST")),E13&lt;&gt;"",F13&lt;&gt;"",G13&lt;&gt;""),"VALID","INVALID - CONTROL / ID")))</x:f>
      </x:c>
      <x:c r="I13" s="25" t="str">
        <x:f>IF(A13="","",IF(COUNTIFS(DECISIONS!$A$6:$A$205,C13,DECISIONS!$B$6:$B$205,B13)=1,"MATCH","MISMATCH"))</x:f>
      </x:c>
      <x:c r="J13" s="25" t="str">
        <x:f>IF(A13="","",IF(I13&lt;&gt;"MATCH","INCOMPATIBLE",IF(OR(AND(D13="OFFER / CRO COMPARISON",COUNTIFS(DECISIONS!$A$6:$A$205,C13,DECISIONS!$C$6:$C$205,"INCLUDE DIRECT")=1),AND(D13="EVIDENCE COLLECTION",COUNTIFS(DECISIONS!$A$6:$A$205,C13,DECISIONS!$C$6:$C$205,"INCLUDE CONDITIONAL")=1),AND(D13="ARCHITECTURE / POSITIONING RESEARCH",COUNTIFS(DECISIONS!$A$6:$A$205,C13,DECISIONS!$C$6:$C$205,"INCLUDE ADJACENT")=1),AND(D13="BUILD / BUY / SERVICE COMPARISON",COUNTIFS(DECISIONS!$A$6:$A$205,C13,DECISIONS!$C$6:$C$205,"INCLUDE SUBSTITUTE")=1),AND(D13="DISCOVERY RESEARCH",COUNTIFS(DECISIONS!$A$6:$A$205,C13,DECISIONS!$C$6:$C$205,"INCLUDE INTERMEDIARY")=1),AND(D13="REQUIREMENT / AUTHORITY RESEARCH",COUNTIFS(DECISIONS!$A$6:$A$205,C13,DECISIONS!$C$6:$C$205,"INCLUDE REFERENCE")=1),AND(D13="MONITOR / WATCHLIST",COUNTIFS(DECISIONS!$A$6:$A$205,C13,DECISIONS!$C$6:$C$205,"EXCLUDE DIRECT")=1)),"COMPATIBLE","INCOMPATIBLE")))</x:f>
      </x:c>
      <x:c r="K13" s="25" t="str">
        <x:f>IF(A13="","",IF(OR(H13&lt;&gt;"VALID",I13&lt;&gt;"MATCH",J13&lt;&gt;"COMPATIBLE"),"BLOCKED",IF(D13="EVIDENCE COLLECTION","READY",IF(COUNTIFS(DECISIONS!$A$6:$A$205,C13,DECISIONS!$K$6:$K$205,"READY")=1,"READY","UNRESOLVED"))))</x:f>
      </x:c>
    </x:row>
    <x:row r="14">
      <x:c r="A14" s="21"/>
      <x:c r="B14" s="21"/>
      <x:c r="C14" s="21"/>
      <x:c r="D14" s="21"/>
      <x:c r="E14" s="21"/>
      <x:c r="F14" s="21"/>
      <x:c r="G14" s="21"/>
      <x:c r="H14" s="25" t="str">
        <x:f>IF(A14="","",IF(COUNTIF($A$6:$A$205,A14)&gt;1,"INVALID - DUPLICATE ID",IF(AND(COUNTIF(CANDIDATES!$A$6:$A$205,B14)=1,COUNTIF(DECISIONS!$A$6:$A$205,C14)=1,OR(EXACT(D14,"OFFER / CRO COMPARISON"),EXACT(D14,"EVIDENCE COLLECTION"),EXACT(D14,"ARCHITECTURE / POSITIONING RESEARCH"),EXACT(D14,"BUILD / BUY / SERVICE COMPARISON"),EXACT(D14,"DISCOVERY RESEARCH"),EXACT(D14,"REQUIREMENT / AUTHORITY RESEARCH"),EXACT(D14,"MONITOR / WATCHLIST")),E14&lt;&gt;"",F14&lt;&gt;"",G14&lt;&gt;""),"VALID","INVALID - CONTROL / ID")))</x:f>
      </x:c>
      <x:c r="I14" s="25" t="str">
        <x:f>IF(A14="","",IF(COUNTIFS(DECISIONS!$A$6:$A$205,C14,DECISIONS!$B$6:$B$205,B14)=1,"MATCH","MISMATCH"))</x:f>
      </x:c>
      <x:c r="J14" s="25" t="str">
        <x:f>IF(A14="","",IF(I14&lt;&gt;"MATCH","INCOMPATIBLE",IF(OR(AND(D14="OFFER / CRO COMPARISON",COUNTIFS(DECISIONS!$A$6:$A$205,C14,DECISIONS!$C$6:$C$205,"INCLUDE DIRECT")=1),AND(D14="EVIDENCE COLLECTION",COUNTIFS(DECISIONS!$A$6:$A$205,C14,DECISIONS!$C$6:$C$205,"INCLUDE CONDITIONAL")=1),AND(D14="ARCHITECTURE / POSITIONING RESEARCH",COUNTIFS(DECISIONS!$A$6:$A$205,C14,DECISIONS!$C$6:$C$205,"INCLUDE ADJACENT")=1),AND(D14="BUILD / BUY / SERVICE COMPARISON",COUNTIFS(DECISIONS!$A$6:$A$205,C14,DECISIONS!$C$6:$C$205,"INCLUDE SUBSTITUTE")=1),AND(D14="DISCOVERY RESEARCH",COUNTIFS(DECISIONS!$A$6:$A$205,C14,DECISIONS!$C$6:$C$205,"INCLUDE INTERMEDIARY")=1),AND(D14="REQUIREMENT / AUTHORITY RESEARCH",COUNTIFS(DECISIONS!$A$6:$A$205,C14,DECISIONS!$C$6:$C$205,"INCLUDE REFERENCE")=1),AND(D14="MONITOR / WATCHLIST",COUNTIFS(DECISIONS!$A$6:$A$205,C14,DECISIONS!$C$6:$C$205,"EXCLUDE DIRECT")=1)),"COMPATIBLE","INCOMPATIBLE")))</x:f>
      </x:c>
      <x:c r="K14" s="25" t="str">
        <x:f>IF(A14="","",IF(OR(H14&lt;&gt;"VALID",I14&lt;&gt;"MATCH",J14&lt;&gt;"COMPATIBLE"),"BLOCKED",IF(D14="EVIDENCE COLLECTION","READY",IF(COUNTIFS(DECISIONS!$A$6:$A$205,C14,DECISIONS!$K$6:$K$205,"READY")=1,"READY","UNRESOLVED"))))</x:f>
      </x:c>
    </x:row>
    <x:row r="15">
      <x:c r="A15" s="21"/>
      <x:c r="B15" s="21"/>
      <x:c r="C15" s="21"/>
      <x:c r="D15" s="21"/>
      <x:c r="E15" s="21"/>
      <x:c r="F15" s="21"/>
      <x:c r="G15" s="21"/>
      <x:c r="H15" s="25" t="str">
        <x:f>IF(A15="","",IF(COUNTIF($A$6:$A$205,A15)&gt;1,"INVALID - DUPLICATE ID",IF(AND(COUNTIF(CANDIDATES!$A$6:$A$205,B15)=1,COUNTIF(DECISIONS!$A$6:$A$205,C15)=1,OR(EXACT(D15,"OFFER / CRO COMPARISON"),EXACT(D15,"EVIDENCE COLLECTION"),EXACT(D15,"ARCHITECTURE / POSITIONING RESEARCH"),EXACT(D15,"BUILD / BUY / SERVICE COMPARISON"),EXACT(D15,"DISCOVERY RESEARCH"),EXACT(D15,"REQUIREMENT / AUTHORITY RESEARCH"),EXACT(D15,"MONITOR / WATCHLIST")),E15&lt;&gt;"",F15&lt;&gt;"",G15&lt;&gt;""),"VALID","INVALID - CONTROL / ID")))</x:f>
      </x:c>
      <x:c r="I15" s="25" t="str">
        <x:f>IF(A15="","",IF(COUNTIFS(DECISIONS!$A$6:$A$205,C15,DECISIONS!$B$6:$B$205,B15)=1,"MATCH","MISMATCH"))</x:f>
      </x:c>
      <x:c r="J15" s="25" t="str">
        <x:f>IF(A15="","",IF(I15&lt;&gt;"MATCH","INCOMPATIBLE",IF(OR(AND(D15="OFFER / CRO COMPARISON",COUNTIFS(DECISIONS!$A$6:$A$205,C15,DECISIONS!$C$6:$C$205,"INCLUDE DIRECT")=1),AND(D15="EVIDENCE COLLECTION",COUNTIFS(DECISIONS!$A$6:$A$205,C15,DECISIONS!$C$6:$C$205,"INCLUDE CONDITIONAL")=1),AND(D15="ARCHITECTURE / POSITIONING RESEARCH",COUNTIFS(DECISIONS!$A$6:$A$205,C15,DECISIONS!$C$6:$C$205,"INCLUDE ADJACENT")=1),AND(D15="BUILD / BUY / SERVICE COMPARISON",COUNTIFS(DECISIONS!$A$6:$A$205,C15,DECISIONS!$C$6:$C$205,"INCLUDE SUBSTITUTE")=1),AND(D15="DISCOVERY RESEARCH",COUNTIFS(DECISIONS!$A$6:$A$205,C15,DECISIONS!$C$6:$C$205,"INCLUDE INTERMEDIARY")=1),AND(D15="REQUIREMENT / AUTHORITY RESEARCH",COUNTIFS(DECISIONS!$A$6:$A$205,C15,DECISIONS!$C$6:$C$205,"INCLUDE REFERENCE")=1),AND(D15="MONITOR / WATCHLIST",COUNTIFS(DECISIONS!$A$6:$A$205,C15,DECISIONS!$C$6:$C$205,"EXCLUDE DIRECT")=1)),"COMPATIBLE","INCOMPATIBLE")))</x:f>
      </x:c>
      <x:c r="K15" s="25" t="str">
        <x:f>IF(A15="","",IF(OR(H15&lt;&gt;"VALID",I15&lt;&gt;"MATCH",J15&lt;&gt;"COMPATIBLE"),"BLOCKED",IF(D15="EVIDENCE COLLECTION","READY",IF(COUNTIFS(DECISIONS!$A$6:$A$205,C15,DECISIONS!$K$6:$K$205,"READY")=1,"READY","UNRESOLVED"))))</x:f>
      </x:c>
    </x:row>
    <x:row r="16">
      <x:c r="A16" s="21"/>
      <x:c r="B16" s="21"/>
      <x:c r="C16" s="21"/>
      <x:c r="D16" s="21"/>
      <x:c r="E16" s="21"/>
      <x:c r="F16" s="21"/>
      <x:c r="G16" s="21"/>
      <x:c r="H16" s="25" t="str">
        <x:f>IF(A16="","",IF(COUNTIF($A$6:$A$205,A16)&gt;1,"INVALID - DUPLICATE ID",IF(AND(COUNTIF(CANDIDATES!$A$6:$A$205,B16)=1,COUNTIF(DECISIONS!$A$6:$A$205,C16)=1,OR(EXACT(D16,"OFFER / CRO COMPARISON"),EXACT(D16,"EVIDENCE COLLECTION"),EXACT(D16,"ARCHITECTURE / POSITIONING RESEARCH"),EXACT(D16,"BUILD / BUY / SERVICE COMPARISON"),EXACT(D16,"DISCOVERY RESEARCH"),EXACT(D16,"REQUIREMENT / AUTHORITY RESEARCH"),EXACT(D16,"MONITOR / WATCHLIST")),E16&lt;&gt;"",F16&lt;&gt;"",G16&lt;&gt;""),"VALID","INVALID - CONTROL / ID")))</x:f>
      </x:c>
      <x:c r="I16" s="25" t="str">
        <x:f>IF(A16="","",IF(COUNTIFS(DECISIONS!$A$6:$A$205,C16,DECISIONS!$B$6:$B$205,B16)=1,"MATCH","MISMATCH"))</x:f>
      </x:c>
      <x:c r="J16" s="25" t="str">
        <x:f>IF(A16="","",IF(I16&lt;&gt;"MATCH","INCOMPATIBLE",IF(OR(AND(D16="OFFER / CRO COMPARISON",COUNTIFS(DECISIONS!$A$6:$A$205,C16,DECISIONS!$C$6:$C$205,"INCLUDE DIRECT")=1),AND(D16="EVIDENCE COLLECTION",COUNTIFS(DECISIONS!$A$6:$A$205,C16,DECISIONS!$C$6:$C$205,"INCLUDE CONDITIONAL")=1),AND(D16="ARCHITECTURE / POSITIONING RESEARCH",COUNTIFS(DECISIONS!$A$6:$A$205,C16,DECISIONS!$C$6:$C$205,"INCLUDE ADJACENT")=1),AND(D16="BUILD / BUY / SERVICE COMPARISON",COUNTIFS(DECISIONS!$A$6:$A$205,C16,DECISIONS!$C$6:$C$205,"INCLUDE SUBSTITUTE")=1),AND(D16="DISCOVERY RESEARCH",COUNTIFS(DECISIONS!$A$6:$A$205,C16,DECISIONS!$C$6:$C$205,"INCLUDE INTERMEDIARY")=1),AND(D16="REQUIREMENT / AUTHORITY RESEARCH",COUNTIFS(DECISIONS!$A$6:$A$205,C16,DECISIONS!$C$6:$C$205,"INCLUDE REFERENCE")=1),AND(D16="MONITOR / WATCHLIST",COUNTIFS(DECISIONS!$A$6:$A$205,C16,DECISIONS!$C$6:$C$205,"EXCLUDE DIRECT")=1)),"COMPATIBLE","INCOMPATIBLE")))</x:f>
      </x:c>
      <x:c r="K16" s="25" t="str">
        <x:f>IF(A16="","",IF(OR(H16&lt;&gt;"VALID",I16&lt;&gt;"MATCH",J16&lt;&gt;"COMPATIBLE"),"BLOCKED",IF(D16="EVIDENCE COLLECTION","READY",IF(COUNTIFS(DECISIONS!$A$6:$A$205,C16,DECISIONS!$K$6:$K$205,"READY")=1,"READY","UNRESOLVED"))))</x:f>
      </x:c>
    </x:row>
    <x:row r="17">
      <x:c r="A17" s="21"/>
      <x:c r="B17" s="21"/>
      <x:c r="C17" s="21"/>
      <x:c r="D17" s="21"/>
      <x:c r="E17" s="21"/>
      <x:c r="F17" s="21"/>
      <x:c r="G17" s="21"/>
      <x:c r="H17" s="25" t="str">
        <x:f>IF(A17="","",IF(COUNTIF($A$6:$A$205,A17)&gt;1,"INVALID - DUPLICATE ID",IF(AND(COUNTIF(CANDIDATES!$A$6:$A$205,B17)=1,COUNTIF(DECISIONS!$A$6:$A$205,C17)=1,OR(EXACT(D17,"OFFER / CRO COMPARISON"),EXACT(D17,"EVIDENCE COLLECTION"),EXACT(D17,"ARCHITECTURE / POSITIONING RESEARCH"),EXACT(D17,"BUILD / BUY / SERVICE COMPARISON"),EXACT(D17,"DISCOVERY RESEARCH"),EXACT(D17,"REQUIREMENT / AUTHORITY RESEARCH"),EXACT(D17,"MONITOR / WATCHLIST")),E17&lt;&gt;"",F17&lt;&gt;"",G17&lt;&gt;""),"VALID","INVALID - CONTROL / ID")))</x:f>
      </x:c>
      <x:c r="I17" s="25" t="str">
        <x:f>IF(A17="","",IF(COUNTIFS(DECISIONS!$A$6:$A$205,C17,DECISIONS!$B$6:$B$205,B17)=1,"MATCH","MISMATCH"))</x:f>
      </x:c>
      <x:c r="J17" s="25" t="str">
        <x:f>IF(A17="","",IF(I17&lt;&gt;"MATCH","INCOMPATIBLE",IF(OR(AND(D17="OFFER / CRO COMPARISON",COUNTIFS(DECISIONS!$A$6:$A$205,C17,DECISIONS!$C$6:$C$205,"INCLUDE DIRECT")=1),AND(D17="EVIDENCE COLLECTION",COUNTIFS(DECISIONS!$A$6:$A$205,C17,DECISIONS!$C$6:$C$205,"INCLUDE CONDITIONAL")=1),AND(D17="ARCHITECTURE / POSITIONING RESEARCH",COUNTIFS(DECISIONS!$A$6:$A$205,C17,DECISIONS!$C$6:$C$205,"INCLUDE ADJACENT")=1),AND(D17="BUILD / BUY / SERVICE COMPARISON",COUNTIFS(DECISIONS!$A$6:$A$205,C17,DECISIONS!$C$6:$C$205,"INCLUDE SUBSTITUTE")=1),AND(D17="DISCOVERY RESEARCH",COUNTIFS(DECISIONS!$A$6:$A$205,C17,DECISIONS!$C$6:$C$205,"INCLUDE INTERMEDIARY")=1),AND(D17="REQUIREMENT / AUTHORITY RESEARCH",COUNTIFS(DECISIONS!$A$6:$A$205,C17,DECISIONS!$C$6:$C$205,"INCLUDE REFERENCE")=1),AND(D17="MONITOR / WATCHLIST",COUNTIFS(DECISIONS!$A$6:$A$205,C17,DECISIONS!$C$6:$C$205,"EXCLUDE DIRECT")=1)),"COMPATIBLE","INCOMPATIBLE")))</x:f>
      </x:c>
      <x:c r="K17" s="25" t="str">
        <x:f>IF(A17="","",IF(OR(H17&lt;&gt;"VALID",I17&lt;&gt;"MATCH",J17&lt;&gt;"COMPATIBLE"),"BLOCKED",IF(D17="EVIDENCE COLLECTION","READY",IF(COUNTIFS(DECISIONS!$A$6:$A$205,C17,DECISIONS!$K$6:$K$205,"READY")=1,"READY","UNRESOLVED"))))</x:f>
      </x:c>
    </x:row>
    <x:row r="18">
      <x:c r="A18" s="21"/>
      <x:c r="B18" s="21"/>
      <x:c r="C18" s="21"/>
      <x:c r="D18" s="21"/>
      <x:c r="E18" s="21"/>
      <x:c r="F18" s="21"/>
      <x:c r="G18" s="21"/>
      <x:c r="H18" s="25" t="str">
        <x:f>IF(A18="","",IF(COUNTIF($A$6:$A$205,A18)&gt;1,"INVALID - DUPLICATE ID",IF(AND(COUNTIF(CANDIDATES!$A$6:$A$205,B18)=1,COUNTIF(DECISIONS!$A$6:$A$205,C18)=1,OR(EXACT(D18,"OFFER / CRO COMPARISON"),EXACT(D18,"EVIDENCE COLLECTION"),EXACT(D18,"ARCHITECTURE / POSITIONING RESEARCH"),EXACT(D18,"BUILD / BUY / SERVICE COMPARISON"),EXACT(D18,"DISCOVERY RESEARCH"),EXACT(D18,"REQUIREMENT / AUTHORITY RESEARCH"),EXACT(D18,"MONITOR / WATCHLIST")),E18&lt;&gt;"",F18&lt;&gt;"",G18&lt;&gt;""),"VALID","INVALID - CONTROL / ID")))</x:f>
      </x:c>
      <x:c r="I18" s="25" t="str">
        <x:f>IF(A18="","",IF(COUNTIFS(DECISIONS!$A$6:$A$205,C18,DECISIONS!$B$6:$B$205,B18)=1,"MATCH","MISMATCH"))</x:f>
      </x:c>
      <x:c r="J18" s="25" t="str">
        <x:f>IF(A18="","",IF(I18&lt;&gt;"MATCH","INCOMPATIBLE",IF(OR(AND(D18="OFFER / CRO COMPARISON",COUNTIFS(DECISIONS!$A$6:$A$205,C18,DECISIONS!$C$6:$C$205,"INCLUDE DIRECT")=1),AND(D18="EVIDENCE COLLECTION",COUNTIFS(DECISIONS!$A$6:$A$205,C18,DECISIONS!$C$6:$C$205,"INCLUDE CONDITIONAL")=1),AND(D18="ARCHITECTURE / POSITIONING RESEARCH",COUNTIFS(DECISIONS!$A$6:$A$205,C18,DECISIONS!$C$6:$C$205,"INCLUDE ADJACENT")=1),AND(D18="BUILD / BUY / SERVICE COMPARISON",COUNTIFS(DECISIONS!$A$6:$A$205,C18,DECISIONS!$C$6:$C$205,"INCLUDE SUBSTITUTE")=1),AND(D18="DISCOVERY RESEARCH",COUNTIFS(DECISIONS!$A$6:$A$205,C18,DECISIONS!$C$6:$C$205,"INCLUDE INTERMEDIARY")=1),AND(D18="REQUIREMENT / AUTHORITY RESEARCH",COUNTIFS(DECISIONS!$A$6:$A$205,C18,DECISIONS!$C$6:$C$205,"INCLUDE REFERENCE")=1),AND(D18="MONITOR / WATCHLIST",COUNTIFS(DECISIONS!$A$6:$A$205,C18,DECISIONS!$C$6:$C$205,"EXCLUDE DIRECT")=1)),"COMPATIBLE","INCOMPATIBLE")))</x:f>
      </x:c>
      <x:c r="K18" s="25" t="str">
        <x:f>IF(A18="","",IF(OR(H18&lt;&gt;"VALID",I18&lt;&gt;"MATCH",J18&lt;&gt;"COMPATIBLE"),"BLOCKED",IF(D18="EVIDENCE COLLECTION","READY",IF(COUNTIFS(DECISIONS!$A$6:$A$205,C18,DECISIONS!$K$6:$K$205,"READY")=1,"READY","UNRESOLVED"))))</x:f>
      </x:c>
    </x:row>
    <x:row r="19">
      <x:c r="A19" s="21"/>
      <x:c r="B19" s="21"/>
      <x:c r="C19" s="21"/>
      <x:c r="D19" s="21"/>
      <x:c r="E19" s="21"/>
      <x:c r="F19" s="21"/>
      <x:c r="G19" s="21"/>
      <x:c r="H19" s="25" t="str">
        <x:f>IF(A19="","",IF(COUNTIF($A$6:$A$205,A19)&gt;1,"INVALID - DUPLICATE ID",IF(AND(COUNTIF(CANDIDATES!$A$6:$A$205,B19)=1,COUNTIF(DECISIONS!$A$6:$A$205,C19)=1,OR(EXACT(D19,"OFFER / CRO COMPARISON"),EXACT(D19,"EVIDENCE COLLECTION"),EXACT(D19,"ARCHITECTURE / POSITIONING RESEARCH"),EXACT(D19,"BUILD / BUY / SERVICE COMPARISON"),EXACT(D19,"DISCOVERY RESEARCH"),EXACT(D19,"REQUIREMENT / AUTHORITY RESEARCH"),EXACT(D19,"MONITOR / WATCHLIST")),E19&lt;&gt;"",F19&lt;&gt;"",G19&lt;&gt;""),"VALID","INVALID - CONTROL / ID")))</x:f>
      </x:c>
      <x:c r="I19" s="25" t="str">
        <x:f>IF(A19="","",IF(COUNTIFS(DECISIONS!$A$6:$A$205,C19,DECISIONS!$B$6:$B$205,B19)=1,"MATCH","MISMATCH"))</x:f>
      </x:c>
      <x:c r="J19" s="25" t="str">
        <x:f>IF(A19="","",IF(I19&lt;&gt;"MATCH","INCOMPATIBLE",IF(OR(AND(D19="OFFER / CRO COMPARISON",COUNTIFS(DECISIONS!$A$6:$A$205,C19,DECISIONS!$C$6:$C$205,"INCLUDE DIRECT")=1),AND(D19="EVIDENCE COLLECTION",COUNTIFS(DECISIONS!$A$6:$A$205,C19,DECISIONS!$C$6:$C$205,"INCLUDE CONDITIONAL")=1),AND(D19="ARCHITECTURE / POSITIONING RESEARCH",COUNTIFS(DECISIONS!$A$6:$A$205,C19,DECISIONS!$C$6:$C$205,"INCLUDE ADJACENT")=1),AND(D19="BUILD / BUY / SERVICE COMPARISON",COUNTIFS(DECISIONS!$A$6:$A$205,C19,DECISIONS!$C$6:$C$205,"INCLUDE SUBSTITUTE")=1),AND(D19="DISCOVERY RESEARCH",COUNTIFS(DECISIONS!$A$6:$A$205,C19,DECISIONS!$C$6:$C$205,"INCLUDE INTERMEDIARY")=1),AND(D19="REQUIREMENT / AUTHORITY RESEARCH",COUNTIFS(DECISIONS!$A$6:$A$205,C19,DECISIONS!$C$6:$C$205,"INCLUDE REFERENCE")=1),AND(D19="MONITOR / WATCHLIST",COUNTIFS(DECISIONS!$A$6:$A$205,C19,DECISIONS!$C$6:$C$205,"EXCLUDE DIRECT")=1)),"COMPATIBLE","INCOMPATIBLE")))</x:f>
      </x:c>
      <x:c r="K19" s="25" t="str">
        <x:f>IF(A19="","",IF(OR(H19&lt;&gt;"VALID",I19&lt;&gt;"MATCH",J19&lt;&gt;"COMPATIBLE"),"BLOCKED",IF(D19="EVIDENCE COLLECTION","READY",IF(COUNTIFS(DECISIONS!$A$6:$A$205,C19,DECISIONS!$K$6:$K$205,"READY")=1,"READY","UNRESOLVED"))))</x:f>
      </x:c>
    </x:row>
    <x:row r="20">
      <x:c r="A20" s="21"/>
      <x:c r="B20" s="21"/>
      <x:c r="C20" s="21"/>
      <x:c r="D20" s="21"/>
      <x:c r="E20" s="21"/>
      <x:c r="F20" s="21"/>
      <x:c r="G20" s="21"/>
      <x:c r="H20" s="25" t="str">
        <x:f>IF(A20="","",IF(COUNTIF($A$6:$A$205,A20)&gt;1,"INVALID - DUPLICATE ID",IF(AND(COUNTIF(CANDIDATES!$A$6:$A$205,B20)=1,COUNTIF(DECISIONS!$A$6:$A$205,C20)=1,OR(EXACT(D20,"OFFER / CRO COMPARISON"),EXACT(D20,"EVIDENCE COLLECTION"),EXACT(D20,"ARCHITECTURE / POSITIONING RESEARCH"),EXACT(D20,"BUILD / BUY / SERVICE COMPARISON"),EXACT(D20,"DISCOVERY RESEARCH"),EXACT(D20,"REQUIREMENT / AUTHORITY RESEARCH"),EXACT(D20,"MONITOR / WATCHLIST")),E20&lt;&gt;"",F20&lt;&gt;"",G20&lt;&gt;""),"VALID","INVALID - CONTROL / ID")))</x:f>
      </x:c>
      <x:c r="I20" s="25" t="str">
        <x:f>IF(A20="","",IF(COUNTIFS(DECISIONS!$A$6:$A$205,C20,DECISIONS!$B$6:$B$205,B20)=1,"MATCH","MISMATCH"))</x:f>
      </x:c>
      <x:c r="J20" s="25" t="str">
        <x:f>IF(A20="","",IF(I20&lt;&gt;"MATCH","INCOMPATIBLE",IF(OR(AND(D20="OFFER / CRO COMPARISON",COUNTIFS(DECISIONS!$A$6:$A$205,C20,DECISIONS!$C$6:$C$205,"INCLUDE DIRECT")=1),AND(D20="EVIDENCE COLLECTION",COUNTIFS(DECISIONS!$A$6:$A$205,C20,DECISIONS!$C$6:$C$205,"INCLUDE CONDITIONAL")=1),AND(D20="ARCHITECTURE / POSITIONING RESEARCH",COUNTIFS(DECISIONS!$A$6:$A$205,C20,DECISIONS!$C$6:$C$205,"INCLUDE ADJACENT")=1),AND(D20="BUILD / BUY / SERVICE COMPARISON",COUNTIFS(DECISIONS!$A$6:$A$205,C20,DECISIONS!$C$6:$C$205,"INCLUDE SUBSTITUTE")=1),AND(D20="DISCOVERY RESEARCH",COUNTIFS(DECISIONS!$A$6:$A$205,C20,DECISIONS!$C$6:$C$205,"INCLUDE INTERMEDIARY")=1),AND(D20="REQUIREMENT / AUTHORITY RESEARCH",COUNTIFS(DECISIONS!$A$6:$A$205,C20,DECISIONS!$C$6:$C$205,"INCLUDE REFERENCE")=1),AND(D20="MONITOR / WATCHLIST",COUNTIFS(DECISIONS!$A$6:$A$205,C20,DECISIONS!$C$6:$C$205,"EXCLUDE DIRECT")=1)),"COMPATIBLE","INCOMPATIBLE")))</x:f>
      </x:c>
      <x:c r="K20" s="25" t="str">
        <x:f>IF(A20="","",IF(OR(H20&lt;&gt;"VALID",I20&lt;&gt;"MATCH",J20&lt;&gt;"COMPATIBLE"),"BLOCKED",IF(D20="EVIDENCE COLLECTION","READY",IF(COUNTIFS(DECISIONS!$A$6:$A$205,C20,DECISIONS!$K$6:$K$205,"READY")=1,"READY","UNRESOLVED"))))</x:f>
      </x:c>
    </x:row>
    <x:row r="21">
      <x:c r="A21" s="21"/>
      <x:c r="B21" s="21"/>
      <x:c r="C21" s="21"/>
      <x:c r="D21" s="21"/>
      <x:c r="E21" s="21"/>
      <x:c r="F21" s="21"/>
      <x:c r="G21" s="21"/>
      <x:c r="H21" s="25" t="str">
        <x:f>IF(A21="","",IF(COUNTIF($A$6:$A$205,A21)&gt;1,"INVALID - DUPLICATE ID",IF(AND(COUNTIF(CANDIDATES!$A$6:$A$205,B21)=1,COUNTIF(DECISIONS!$A$6:$A$205,C21)=1,OR(EXACT(D21,"OFFER / CRO COMPARISON"),EXACT(D21,"EVIDENCE COLLECTION"),EXACT(D21,"ARCHITECTURE / POSITIONING RESEARCH"),EXACT(D21,"BUILD / BUY / SERVICE COMPARISON"),EXACT(D21,"DISCOVERY RESEARCH"),EXACT(D21,"REQUIREMENT / AUTHORITY RESEARCH"),EXACT(D21,"MONITOR / WATCHLIST")),E21&lt;&gt;"",F21&lt;&gt;"",G21&lt;&gt;""),"VALID","INVALID - CONTROL / ID")))</x:f>
      </x:c>
      <x:c r="I21" s="25" t="str">
        <x:f>IF(A21="","",IF(COUNTIFS(DECISIONS!$A$6:$A$205,C21,DECISIONS!$B$6:$B$205,B21)=1,"MATCH","MISMATCH"))</x:f>
      </x:c>
      <x:c r="J21" s="25" t="str">
        <x:f>IF(A21="","",IF(I21&lt;&gt;"MATCH","INCOMPATIBLE",IF(OR(AND(D21="OFFER / CRO COMPARISON",COUNTIFS(DECISIONS!$A$6:$A$205,C21,DECISIONS!$C$6:$C$205,"INCLUDE DIRECT")=1),AND(D21="EVIDENCE COLLECTION",COUNTIFS(DECISIONS!$A$6:$A$205,C21,DECISIONS!$C$6:$C$205,"INCLUDE CONDITIONAL")=1),AND(D21="ARCHITECTURE / POSITIONING RESEARCH",COUNTIFS(DECISIONS!$A$6:$A$205,C21,DECISIONS!$C$6:$C$205,"INCLUDE ADJACENT")=1),AND(D21="BUILD / BUY / SERVICE COMPARISON",COUNTIFS(DECISIONS!$A$6:$A$205,C21,DECISIONS!$C$6:$C$205,"INCLUDE SUBSTITUTE")=1),AND(D21="DISCOVERY RESEARCH",COUNTIFS(DECISIONS!$A$6:$A$205,C21,DECISIONS!$C$6:$C$205,"INCLUDE INTERMEDIARY")=1),AND(D21="REQUIREMENT / AUTHORITY RESEARCH",COUNTIFS(DECISIONS!$A$6:$A$205,C21,DECISIONS!$C$6:$C$205,"INCLUDE REFERENCE")=1),AND(D21="MONITOR / WATCHLIST",COUNTIFS(DECISIONS!$A$6:$A$205,C21,DECISIONS!$C$6:$C$205,"EXCLUDE DIRECT")=1)),"COMPATIBLE","INCOMPATIBLE")))</x:f>
      </x:c>
      <x:c r="K21" s="25" t="str">
        <x:f>IF(A21="","",IF(OR(H21&lt;&gt;"VALID",I21&lt;&gt;"MATCH",J21&lt;&gt;"COMPATIBLE"),"BLOCKED",IF(D21="EVIDENCE COLLECTION","READY",IF(COUNTIFS(DECISIONS!$A$6:$A$205,C21,DECISIONS!$K$6:$K$205,"READY")=1,"READY","UNRESOLVED"))))</x:f>
      </x:c>
    </x:row>
    <x:row r="22">
      <x:c r="A22" s="21"/>
      <x:c r="B22" s="21"/>
      <x:c r="C22" s="21"/>
      <x:c r="D22" s="21"/>
      <x:c r="E22" s="21"/>
      <x:c r="F22" s="21"/>
      <x:c r="G22" s="21"/>
      <x:c r="H22" s="25" t="str">
        <x:f>IF(A22="","",IF(COUNTIF($A$6:$A$205,A22)&gt;1,"INVALID - DUPLICATE ID",IF(AND(COUNTIF(CANDIDATES!$A$6:$A$205,B22)=1,COUNTIF(DECISIONS!$A$6:$A$205,C22)=1,OR(EXACT(D22,"OFFER / CRO COMPARISON"),EXACT(D22,"EVIDENCE COLLECTION"),EXACT(D22,"ARCHITECTURE / POSITIONING RESEARCH"),EXACT(D22,"BUILD / BUY / SERVICE COMPARISON"),EXACT(D22,"DISCOVERY RESEARCH"),EXACT(D22,"REQUIREMENT / AUTHORITY RESEARCH"),EXACT(D22,"MONITOR / WATCHLIST")),E22&lt;&gt;"",F22&lt;&gt;"",G22&lt;&gt;""),"VALID","INVALID - CONTROL / ID")))</x:f>
      </x:c>
      <x:c r="I22" s="25" t="str">
        <x:f>IF(A22="","",IF(COUNTIFS(DECISIONS!$A$6:$A$205,C22,DECISIONS!$B$6:$B$205,B22)=1,"MATCH","MISMATCH"))</x:f>
      </x:c>
      <x:c r="J22" s="25" t="str">
        <x:f>IF(A22="","",IF(I22&lt;&gt;"MATCH","INCOMPATIBLE",IF(OR(AND(D22="OFFER / CRO COMPARISON",COUNTIFS(DECISIONS!$A$6:$A$205,C22,DECISIONS!$C$6:$C$205,"INCLUDE DIRECT")=1),AND(D22="EVIDENCE COLLECTION",COUNTIFS(DECISIONS!$A$6:$A$205,C22,DECISIONS!$C$6:$C$205,"INCLUDE CONDITIONAL")=1),AND(D22="ARCHITECTURE / POSITIONING RESEARCH",COUNTIFS(DECISIONS!$A$6:$A$205,C22,DECISIONS!$C$6:$C$205,"INCLUDE ADJACENT")=1),AND(D22="BUILD / BUY / SERVICE COMPARISON",COUNTIFS(DECISIONS!$A$6:$A$205,C22,DECISIONS!$C$6:$C$205,"INCLUDE SUBSTITUTE")=1),AND(D22="DISCOVERY RESEARCH",COUNTIFS(DECISIONS!$A$6:$A$205,C22,DECISIONS!$C$6:$C$205,"INCLUDE INTERMEDIARY")=1),AND(D22="REQUIREMENT / AUTHORITY RESEARCH",COUNTIFS(DECISIONS!$A$6:$A$205,C22,DECISIONS!$C$6:$C$205,"INCLUDE REFERENCE")=1),AND(D22="MONITOR / WATCHLIST",COUNTIFS(DECISIONS!$A$6:$A$205,C22,DECISIONS!$C$6:$C$205,"EXCLUDE DIRECT")=1)),"COMPATIBLE","INCOMPATIBLE")))</x:f>
      </x:c>
      <x:c r="K22" s="25" t="str">
        <x:f>IF(A22="","",IF(OR(H22&lt;&gt;"VALID",I22&lt;&gt;"MATCH",J22&lt;&gt;"COMPATIBLE"),"BLOCKED",IF(D22="EVIDENCE COLLECTION","READY",IF(COUNTIFS(DECISIONS!$A$6:$A$205,C22,DECISIONS!$K$6:$K$205,"READY")=1,"READY","UNRESOLVED"))))</x:f>
      </x:c>
    </x:row>
    <x:row r="23">
      <x:c r="A23" s="21"/>
      <x:c r="B23" s="21"/>
      <x:c r="C23" s="21"/>
      <x:c r="D23" s="21"/>
      <x:c r="E23" s="21"/>
      <x:c r="F23" s="21"/>
      <x:c r="G23" s="21"/>
      <x:c r="H23" s="25" t="str">
        <x:f>IF(A23="","",IF(COUNTIF($A$6:$A$205,A23)&gt;1,"INVALID - DUPLICATE ID",IF(AND(COUNTIF(CANDIDATES!$A$6:$A$205,B23)=1,COUNTIF(DECISIONS!$A$6:$A$205,C23)=1,OR(EXACT(D23,"OFFER / CRO COMPARISON"),EXACT(D23,"EVIDENCE COLLECTION"),EXACT(D23,"ARCHITECTURE / POSITIONING RESEARCH"),EXACT(D23,"BUILD / BUY / SERVICE COMPARISON"),EXACT(D23,"DISCOVERY RESEARCH"),EXACT(D23,"REQUIREMENT / AUTHORITY RESEARCH"),EXACT(D23,"MONITOR / WATCHLIST")),E23&lt;&gt;"",F23&lt;&gt;"",G23&lt;&gt;""),"VALID","INVALID - CONTROL / ID")))</x:f>
      </x:c>
      <x:c r="I23" s="25" t="str">
        <x:f>IF(A23="","",IF(COUNTIFS(DECISIONS!$A$6:$A$205,C23,DECISIONS!$B$6:$B$205,B23)=1,"MATCH","MISMATCH"))</x:f>
      </x:c>
      <x:c r="J23" s="25" t="str">
        <x:f>IF(A23="","",IF(I23&lt;&gt;"MATCH","INCOMPATIBLE",IF(OR(AND(D23="OFFER / CRO COMPARISON",COUNTIFS(DECISIONS!$A$6:$A$205,C23,DECISIONS!$C$6:$C$205,"INCLUDE DIRECT")=1),AND(D23="EVIDENCE COLLECTION",COUNTIFS(DECISIONS!$A$6:$A$205,C23,DECISIONS!$C$6:$C$205,"INCLUDE CONDITIONAL")=1),AND(D23="ARCHITECTURE / POSITIONING RESEARCH",COUNTIFS(DECISIONS!$A$6:$A$205,C23,DECISIONS!$C$6:$C$205,"INCLUDE ADJACENT")=1),AND(D23="BUILD / BUY / SERVICE COMPARISON",COUNTIFS(DECISIONS!$A$6:$A$205,C23,DECISIONS!$C$6:$C$205,"INCLUDE SUBSTITUTE")=1),AND(D23="DISCOVERY RESEARCH",COUNTIFS(DECISIONS!$A$6:$A$205,C23,DECISIONS!$C$6:$C$205,"INCLUDE INTERMEDIARY")=1),AND(D23="REQUIREMENT / AUTHORITY RESEARCH",COUNTIFS(DECISIONS!$A$6:$A$205,C23,DECISIONS!$C$6:$C$205,"INCLUDE REFERENCE")=1),AND(D23="MONITOR / WATCHLIST",COUNTIFS(DECISIONS!$A$6:$A$205,C23,DECISIONS!$C$6:$C$205,"EXCLUDE DIRECT")=1)),"COMPATIBLE","INCOMPATIBLE")))</x:f>
      </x:c>
      <x:c r="K23" s="25" t="str">
        <x:f>IF(A23="","",IF(OR(H23&lt;&gt;"VALID",I23&lt;&gt;"MATCH",J23&lt;&gt;"COMPATIBLE"),"BLOCKED",IF(D23="EVIDENCE COLLECTION","READY",IF(COUNTIFS(DECISIONS!$A$6:$A$205,C23,DECISIONS!$K$6:$K$205,"READY")=1,"READY","UNRESOLVED"))))</x:f>
      </x:c>
    </x:row>
    <x:row r="24">
      <x:c r="A24" s="21"/>
      <x:c r="B24" s="21"/>
      <x:c r="C24" s="21"/>
      <x:c r="D24" s="21"/>
      <x:c r="E24" s="21"/>
      <x:c r="F24" s="21"/>
      <x:c r="G24" s="21"/>
      <x:c r="H24" s="25" t="str">
        <x:f>IF(A24="","",IF(COUNTIF($A$6:$A$205,A24)&gt;1,"INVALID - DUPLICATE ID",IF(AND(COUNTIF(CANDIDATES!$A$6:$A$205,B24)=1,COUNTIF(DECISIONS!$A$6:$A$205,C24)=1,OR(EXACT(D24,"OFFER / CRO COMPARISON"),EXACT(D24,"EVIDENCE COLLECTION"),EXACT(D24,"ARCHITECTURE / POSITIONING RESEARCH"),EXACT(D24,"BUILD / BUY / SERVICE COMPARISON"),EXACT(D24,"DISCOVERY RESEARCH"),EXACT(D24,"REQUIREMENT / AUTHORITY RESEARCH"),EXACT(D24,"MONITOR / WATCHLIST")),E24&lt;&gt;"",F24&lt;&gt;"",G24&lt;&gt;""),"VALID","INVALID - CONTROL / ID")))</x:f>
      </x:c>
      <x:c r="I24" s="25" t="str">
        <x:f>IF(A24="","",IF(COUNTIFS(DECISIONS!$A$6:$A$205,C24,DECISIONS!$B$6:$B$205,B24)=1,"MATCH","MISMATCH"))</x:f>
      </x:c>
      <x:c r="J24" s="25" t="str">
        <x:f>IF(A24="","",IF(I24&lt;&gt;"MATCH","INCOMPATIBLE",IF(OR(AND(D24="OFFER / CRO COMPARISON",COUNTIFS(DECISIONS!$A$6:$A$205,C24,DECISIONS!$C$6:$C$205,"INCLUDE DIRECT")=1),AND(D24="EVIDENCE COLLECTION",COUNTIFS(DECISIONS!$A$6:$A$205,C24,DECISIONS!$C$6:$C$205,"INCLUDE CONDITIONAL")=1),AND(D24="ARCHITECTURE / POSITIONING RESEARCH",COUNTIFS(DECISIONS!$A$6:$A$205,C24,DECISIONS!$C$6:$C$205,"INCLUDE ADJACENT")=1),AND(D24="BUILD / BUY / SERVICE COMPARISON",COUNTIFS(DECISIONS!$A$6:$A$205,C24,DECISIONS!$C$6:$C$205,"INCLUDE SUBSTITUTE")=1),AND(D24="DISCOVERY RESEARCH",COUNTIFS(DECISIONS!$A$6:$A$205,C24,DECISIONS!$C$6:$C$205,"INCLUDE INTERMEDIARY")=1),AND(D24="REQUIREMENT / AUTHORITY RESEARCH",COUNTIFS(DECISIONS!$A$6:$A$205,C24,DECISIONS!$C$6:$C$205,"INCLUDE REFERENCE")=1),AND(D24="MONITOR / WATCHLIST",COUNTIFS(DECISIONS!$A$6:$A$205,C24,DECISIONS!$C$6:$C$205,"EXCLUDE DIRECT")=1)),"COMPATIBLE","INCOMPATIBLE")))</x:f>
      </x:c>
      <x:c r="K24" s="25" t="str">
        <x:f>IF(A24="","",IF(OR(H24&lt;&gt;"VALID",I24&lt;&gt;"MATCH",J24&lt;&gt;"COMPATIBLE"),"BLOCKED",IF(D24="EVIDENCE COLLECTION","READY",IF(COUNTIFS(DECISIONS!$A$6:$A$205,C24,DECISIONS!$K$6:$K$205,"READY")=1,"READY","UNRESOLVED"))))</x:f>
      </x:c>
    </x:row>
    <x:row r="25">
      <x:c r="A25" s="21"/>
      <x:c r="B25" s="21"/>
      <x:c r="C25" s="21"/>
      <x:c r="D25" s="21"/>
      <x:c r="E25" s="21"/>
      <x:c r="F25" s="21"/>
      <x:c r="G25" s="21"/>
      <x:c r="H25" s="25" t="str">
        <x:f>IF(A25="","",IF(COUNTIF($A$6:$A$205,A25)&gt;1,"INVALID - DUPLICATE ID",IF(AND(COUNTIF(CANDIDATES!$A$6:$A$205,B25)=1,COUNTIF(DECISIONS!$A$6:$A$205,C25)=1,OR(EXACT(D25,"OFFER / CRO COMPARISON"),EXACT(D25,"EVIDENCE COLLECTION"),EXACT(D25,"ARCHITECTURE / POSITIONING RESEARCH"),EXACT(D25,"BUILD / BUY / SERVICE COMPARISON"),EXACT(D25,"DISCOVERY RESEARCH"),EXACT(D25,"REQUIREMENT / AUTHORITY RESEARCH"),EXACT(D25,"MONITOR / WATCHLIST")),E25&lt;&gt;"",F25&lt;&gt;"",G25&lt;&gt;""),"VALID","INVALID - CONTROL / ID")))</x:f>
      </x:c>
      <x:c r="I25" s="25" t="str">
        <x:f>IF(A25="","",IF(COUNTIFS(DECISIONS!$A$6:$A$205,C25,DECISIONS!$B$6:$B$205,B25)=1,"MATCH","MISMATCH"))</x:f>
      </x:c>
      <x:c r="J25" s="25" t="str">
        <x:f>IF(A25="","",IF(I25&lt;&gt;"MATCH","INCOMPATIBLE",IF(OR(AND(D25="OFFER / CRO COMPARISON",COUNTIFS(DECISIONS!$A$6:$A$205,C25,DECISIONS!$C$6:$C$205,"INCLUDE DIRECT")=1),AND(D25="EVIDENCE COLLECTION",COUNTIFS(DECISIONS!$A$6:$A$205,C25,DECISIONS!$C$6:$C$205,"INCLUDE CONDITIONAL")=1),AND(D25="ARCHITECTURE / POSITIONING RESEARCH",COUNTIFS(DECISIONS!$A$6:$A$205,C25,DECISIONS!$C$6:$C$205,"INCLUDE ADJACENT")=1),AND(D25="BUILD / BUY / SERVICE COMPARISON",COUNTIFS(DECISIONS!$A$6:$A$205,C25,DECISIONS!$C$6:$C$205,"INCLUDE SUBSTITUTE")=1),AND(D25="DISCOVERY RESEARCH",COUNTIFS(DECISIONS!$A$6:$A$205,C25,DECISIONS!$C$6:$C$205,"INCLUDE INTERMEDIARY")=1),AND(D25="REQUIREMENT / AUTHORITY RESEARCH",COUNTIFS(DECISIONS!$A$6:$A$205,C25,DECISIONS!$C$6:$C$205,"INCLUDE REFERENCE")=1),AND(D25="MONITOR / WATCHLIST",COUNTIFS(DECISIONS!$A$6:$A$205,C25,DECISIONS!$C$6:$C$205,"EXCLUDE DIRECT")=1)),"COMPATIBLE","INCOMPATIBLE")))</x:f>
      </x:c>
      <x:c r="K25" s="25" t="str">
        <x:f>IF(A25="","",IF(OR(H25&lt;&gt;"VALID",I25&lt;&gt;"MATCH",J25&lt;&gt;"COMPATIBLE"),"BLOCKED",IF(D25="EVIDENCE COLLECTION","READY",IF(COUNTIFS(DECISIONS!$A$6:$A$205,C25,DECISIONS!$K$6:$K$205,"READY")=1,"READY","UNRESOLVED"))))</x:f>
      </x:c>
    </x:row>
    <x:row r="26">
      <x:c r="A26" s="21"/>
      <x:c r="B26" s="21"/>
      <x:c r="C26" s="21"/>
      <x:c r="D26" s="21"/>
      <x:c r="E26" s="21"/>
      <x:c r="F26" s="21"/>
      <x:c r="G26" s="21"/>
      <x:c r="H26" s="25" t="str">
        <x:f>IF(A26="","",IF(COUNTIF($A$6:$A$205,A26)&gt;1,"INVALID - DUPLICATE ID",IF(AND(COUNTIF(CANDIDATES!$A$6:$A$205,B26)=1,COUNTIF(DECISIONS!$A$6:$A$205,C26)=1,OR(EXACT(D26,"OFFER / CRO COMPARISON"),EXACT(D26,"EVIDENCE COLLECTION"),EXACT(D26,"ARCHITECTURE / POSITIONING RESEARCH"),EXACT(D26,"BUILD / BUY / SERVICE COMPARISON"),EXACT(D26,"DISCOVERY RESEARCH"),EXACT(D26,"REQUIREMENT / AUTHORITY RESEARCH"),EXACT(D26,"MONITOR / WATCHLIST")),E26&lt;&gt;"",F26&lt;&gt;"",G26&lt;&gt;""),"VALID","INVALID - CONTROL / ID")))</x:f>
      </x:c>
      <x:c r="I26" s="25" t="str">
        <x:f>IF(A26="","",IF(COUNTIFS(DECISIONS!$A$6:$A$205,C26,DECISIONS!$B$6:$B$205,B26)=1,"MATCH","MISMATCH"))</x:f>
      </x:c>
      <x:c r="J26" s="25" t="str">
        <x:f>IF(A26="","",IF(I26&lt;&gt;"MATCH","INCOMPATIBLE",IF(OR(AND(D26="OFFER / CRO COMPARISON",COUNTIFS(DECISIONS!$A$6:$A$205,C26,DECISIONS!$C$6:$C$205,"INCLUDE DIRECT")=1),AND(D26="EVIDENCE COLLECTION",COUNTIFS(DECISIONS!$A$6:$A$205,C26,DECISIONS!$C$6:$C$205,"INCLUDE CONDITIONAL")=1),AND(D26="ARCHITECTURE / POSITIONING RESEARCH",COUNTIFS(DECISIONS!$A$6:$A$205,C26,DECISIONS!$C$6:$C$205,"INCLUDE ADJACENT")=1),AND(D26="BUILD / BUY / SERVICE COMPARISON",COUNTIFS(DECISIONS!$A$6:$A$205,C26,DECISIONS!$C$6:$C$205,"INCLUDE SUBSTITUTE")=1),AND(D26="DISCOVERY RESEARCH",COUNTIFS(DECISIONS!$A$6:$A$205,C26,DECISIONS!$C$6:$C$205,"INCLUDE INTERMEDIARY")=1),AND(D26="REQUIREMENT / AUTHORITY RESEARCH",COUNTIFS(DECISIONS!$A$6:$A$205,C26,DECISIONS!$C$6:$C$205,"INCLUDE REFERENCE")=1),AND(D26="MONITOR / WATCHLIST",COUNTIFS(DECISIONS!$A$6:$A$205,C26,DECISIONS!$C$6:$C$205,"EXCLUDE DIRECT")=1)),"COMPATIBLE","INCOMPATIBLE")))</x:f>
      </x:c>
      <x:c r="K26" s="25" t="str">
        <x:f>IF(A26="","",IF(OR(H26&lt;&gt;"VALID",I26&lt;&gt;"MATCH",J26&lt;&gt;"COMPATIBLE"),"BLOCKED",IF(D26="EVIDENCE COLLECTION","READY",IF(COUNTIFS(DECISIONS!$A$6:$A$205,C26,DECISIONS!$K$6:$K$205,"READY")=1,"READY","UNRESOLVED"))))</x:f>
      </x:c>
    </x:row>
    <x:row r="27">
      <x:c r="A27" s="21"/>
      <x:c r="B27" s="21"/>
      <x:c r="C27" s="21"/>
      <x:c r="D27" s="21"/>
      <x:c r="E27" s="21"/>
      <x:c r="F27" s="21"/>
      <x:c r="G27" s="21"/>
      <x:c r="H27" s="25" t="str">
        <x:f>IF(A27="","",IF(COUNTIF($A$6:$A$205,A27)&gt;1,"INVALID - DUPLICATE ID",IF(AND(COUNTIF(CANDIDATES!$A$6:$A$205,B27)=1,COUNTIF(DECISIONS!$A$6:$A$205,C27)=1,OR(EXACT(D27,"OFFER / CRO COMPARISON"),EXACT(D27,"EVIDENCE COLLECTION"),EXACT(D27,"ARCHITECTURE / POSITIONING RESEARCH"),EXACT(D27,"BUILD / BUY / SERVICE COMPARISON"),EXACT(D27,"DISCOVERY RESEARCH"),EXACT(D27,"REQUIREMENT / AUTHORITY RESEARCH"),EXACT(D27,"MONITOR / WATCHLIST")),E27&lt;&gt;"",F27&lt;&gt;"",G27&lt;&gt;""),"VALID","INVALID - CONTROL / ID")))</x:f>
      </x:c>
      <x:c r="I27" s="25" t="str">
        <x:f>IF(A27="","",IF(COUNTIFS(DECISIONS!$A$6:$A$205,C27,DECISIONS!$B$6:$B$205,B27)=1,"MATCH","MISMATCH"))</x:f>
      </x:c>
      <x:c r="J27" s="25" t="str">
        <x:f>IF(A27="","",IF(I27&lt;&gt;"MATCH","INCOMPATIBLE",IF(OR(AND(D27="OFFER / CRO COMPARISON",COUNTIFS(DECISIONS!$A$6:$A$205,C27,DECISIONS!$C$6:$C$205,"INCLUDE DIRECT")=1),AND(D27="EVIDENCE COLLECTION",COUNTIFS(DECISIONS!$A$6:$A$205,C27,DECISIONS!$C$6:$C$205,"INCLUDE CONDITIONAL")=1),AND(D27="ARCHITECTURE / POSITIONING RESEARCH",COUNTIFS(DECISIONS!$A$6:$A$205,C27,DECISIONS!$C$6:$C$205,"INCLUDE ADJACENT")=1),AND(D27="BUILD / BUY / SERVICE COMPARISON",COUNTIFS(DECISIONS!$A$6:$A$205,C27,DECISIONS!$C$6:$C$205,"INCLUDE SUBSTITUTE")=1),AND(D27="DISCOVERY RESEARCH",COUNTIFS(DECISIONS!$A$6:$A$205,C27,DECISIONS!$C$6:$C$205,"INCLUDE INTERMEDIARY")=1),AND(D27="REQUIREMENT / AUTHORITY RESEARCH",COUNTIFS(DECISIONS!$A$6:$A$205,C27,DECISIONS!$C$6:$C$205,"INCLUDE REFERENCE")=1),AND(D27="MONITOR / WATCHLIST",COUNTIFS(DECISIONS!$A$6:$A$205,C27,DECISIONS!$C$6:$C$205,"EXCLUDE DIRECT")=1)),"COMPATIBLE","INCOMPATIBLE")))</x:f>
      </x:c>
      <x:c r="K27" s="25" t="str">
        <x:f>IF(A27="","",IF(OR(H27&lt;&gt;"VALID",I27&lt;&gt;"MATCH",J27&lt;&gt;"COMPATIBLE"),"BLOCKED",IF(D27="EVIDENCE COLLECTION","READY",IF(COUNTIFS(DECISIONS!$A$6:$A$205,C27,DECISIONS!$K$6:$K$205,"READY")=1,"READY","UNRESOLVED"))))</x:f>
      </x:c>
    </x:row>
    <x:row r="28">
      <x:c r="A28" s="21"/>
      <x:c r="B28" s="21"/>
      <x:c r="C28" s="21"/>
      <x:c r="D28" s="21"/>
      <x:c r="E28" s="21"/>
      <x:c r="F28" s="21"/>
      <x:c r="G28" s="21"/>
      <x:c r="H28" s="25" t="str">
        <x:f>IF(A28="","",IF(COUNTIF($A$6:$A$205,A28)&gt;1,"INVALID - DUPLICATE ID",IF(AND(COUNTIF(CANDIDATES!$A$6:$A$205,B28)=1,COUNTIF(DECISIONS!$A$6:$A$205,C28)=1,OR(EXACT(D28,"OFFER / CRO COMPARISON"),EXACT(D28,"EVIDENCE COLLECTION"),EXACT(D28,"ARCHITECTURE / POSITIONING RESEARCH"),EXACT(D28,"BUILD / BUY / SERVICE COMPARISON"),EXACT(D28,"DISCOVERY RESEARCH"),EXACT(D28,"REQUIREMENT / AUTHORITY RESEARCH"),EXACT(D28,"MONITOR / WATCHLIST")),E28&lt;&gt;"",F28&lt;&gt;"",G28&lt;&gt;""),"VALID","INVALID - CONTROL / ID")))</x:f>
      </x:c>
      <x:c r="I28" s="25" t="str">
        <x:f>IF(A28="","",IF(COUNTIFS(DECISIONS!$A$6:$A$205,C28,DECISIONS!$B$6:$B$205,B28)=1,"MATCH","MISMATCH"))</x:f>
      </x:c>
      <x:c r="J28" s="25" t="str">
        <x:f>IF(A28="","",IF(I28&lt;&gt;"MATCH","INCOMPATIBLE",IF(OR(AND(D28="OFFER / CRO COMPARISON",COUNTIFS(DECISIONS!$A$6:$A$205,C28,DECISIONS!$C$6:$C$205,"INCLUDE DIRECT")=1),AND(D28="EVIDENCE COLLECTION",COUNTIFS(DECISIONS!$A$6:$A$205,C28,DECISIONS!$C$6:$C$205,"INCLUDE CONDITIONAL")=1),AND(D28="ARCHITECTURE / POSITIONING RESEARCH",COUNTIFS(DECISIONS!$A$6:$A$205,C28,DECISIONS!$C$6:$C$205,"INCLUDE ADJACENT")=1),AND(D28="BUILD / BUY / SERVICE COMPARISON",COUNTIFS(DECISIONS!$A$6:$A$205,C28,DECISIONS!$C$6:$C$205,"INCLUDE SUBSTITUTE")=1),AND(D28="DISCOVERY RESEARCH",COUNTIFS(DECISIONS!$A$6:$A$205,C28,DECISIONS!$C$6:$C$205,"INCLUDE INTERMEDIARY")=1),AND(D28="REQUIREMENT / AUTHORITY RESEARCH",COUNTIFS(DECISIONS!$A$6:$A$205,C28,DECISIONS!$C$6:$C$205,"INCLUDE REFERENCE")=1),AND(D28="MONITOR / WATCHLIST",COUNTIFS(DECISIONS!$A$6:$A$205,C28,DECISIONS!$C$6:$C$205,"EXCLUDE DIRECT")=1)),"COMPATIBLE","INCOMPATIBLE")))</x:f>
      </x:c>
      <x:c r="K28" s="25" t="str">
        <x:f>IF(A28="","",IF(OR(H28&lt;&gt;"VALID",I28&lt;&gt;"MATCH",J28&lt;&gt;"COMPATIBLE"),"BLOCKED",IF(D28="EVIDENCE COLLECTION","READY",IF(COUNTIFS(DECISIONS!$A$6:$A$205,C28,DECISIONS!$K$6:$K$205,"READY")=1,"READY","UNRESOLVED"))))</x:f>
      </x:c>
    </x:row>
    <x:row r="29">
      <x:c r="A29" s="21"/>
      <x:c r="B29" s="21"/>
      <x:c r="C29" s="21"/>
      <x:c r="D29" s="21"/>
      <x:c r="E29" s="21"/>
      <x:c r="F29" s="21"/>
      <x:c r="G29" s="21"/>
      <x:c r="H29" s="25" t="str">
        <x:f>IF(A29="","",IF(COUNTIF($A$6:$A$205,A29)&gt;1,"INVALID - DUPLICATE ID",IF(AND(COUNTIF(CANDIDATES!$A$6:$A$205,B29)=1,COUNTIF(DECISIONS!$A$6:$A$205,C29)=1,OR(EXACT(D29,"OFFER / CRO COMPARISON"),EXACT(D29,"EVIDENCE COLLECTION"),EXACT(D29,"ARCHITECTURE / POSITIONING RESEARCH"),EXACT(D29,"BUILD / BUY / SERVICE COMPARISON"),EXACT(D29,"DISCOVERY RESEARCH"),EXACT(D29,"REQUIREMENT / AUTHORITY RESEARCH"),EXACT(D29,"MONITOR / WATCHLIST")),E29&lt;&gt;"",F29&lt;&gt;"",G29&lt;&gt;""),"VALID","INVALID - CONTROL / ID")))</x:f>
      </x:c>
      <x:c r="I29" s="25" t="str">
        <x:f>IF(A29="","",IF(COUNTIFS(DECISIONS!$A$6:$A$205,C29,DECISIONS!$B$6:$B$205,B29)=1,"MATCH","MISMATCH"))</x:f>
      </x:c>
      <x:c r="J29" s="25" t="str">
        <x:f>IF(A29="","",IF(I29&lt;&gt;"MATCH","INCOMPATIBLE",IF(OR(AND(D29="OFFER / CRO COMPARISON",COUNTIFS(DECISIONS!$A$6:$A$205,C29,DECISIONS!$C$6:$C$205,"INCLUDE DIRECT")=1),AND(D29="EVIDENCE COLLECTION",COUNTIFS(DECISIONS!$A$6:$A$205,C29,DECISIONS!$C$6:$C$205,"INCLUDE CONDITIONAL")=1),AND(D29="ARCHITECTURE / POSITIONING RESEARCH",COUNTIFS(DECISIONS!$A$6:$A$205,C29,DECISIONS!$C$6:$C$205,"INCLUDE ADJACENT")=1),AND(D29="BUILD / BUY / SERVICE COMPARISON",COUNTIFS(DECISIONS!$A$6:$A$205,C29,DECISIONS!$C$6:$C$205,"INCLUDE SUBSTITUTE")=1),AND(D29="DISCOVERY RESEARCH",COUNTIFS(DECISIONS!$A$6:$A$205,C29,DECISIONS!$C$6:$C$205,"INCLUDE INTERMEDIARY")=1),AND(D29="REQUIREMENT / AUTHORITY RESEARCH",COUNTIFS(DECISIONS!$A$6:$A$205,C29,DECISIONS!$C$6:$C$205,"INCLUDE REFERENCE")=1),AND(D29="MONITOR / WATCHLIST",COUNTIFS(DECISIONS!$A$6:$A$205,C29,DECISIONS!$C$6:$C$205,"EXCLUDE DIRECT")=1)),"COMPATIBLE","INCOMPATIBLE")))</x:f>
      </x:c>
      <x:c r="K29" s="25" t="str">
        <x:f>IF(A29="","",IF(OR(H29&lt;&gt;"VALID",I29&lt;&gt;"MATCH",J29&lt;&gt;"COMPATIBLE"),"BLOCKED",IF(D29="EVIDENCE COLLECTION","READY",IF(COUNTIFS(DECISIONS!$A$6:$A$205,C29,DECISIONS!$K$6:$K$205,"READY")=1,"READY","UNRESOLVED"))))</x:f>
      </x:c>
    </x:row>
    <x:row r="30">
      <x:c r="A30" s="21"/>
      <x:c r="B30" s="21"/>
      <x:c r="C30" s="21"/>
      <x:c r="D30" s="21"/>
      <x:c r="E30" s="21"/>
      <x:c r="F30" s="21"/>
      <x:c r="G30" s="21"/>
      <x:c r="H30" s="25" t="str">
        <x:f>IF(A30="","",IF(COUNTIF($A$6:$A$205,A30)&gt;1,"INVALID - DUPLICATE ID",IF(AND(COUNTIF(CANDIDATES!$A$6:$A$205,B30)=1,COUNTIF(DECISIONS!$A$6:$A$205,C30)=1,OR(EXACT(D30,"OFFER / CRO COMPARISON"),EXACT(D30,"EVIDENCE COLLECTION"),EXACT(D30,"ARCHITECTURE / POSITIONING RESEARCH"),EXACT(D30,"BUILD / BUY / SERVICE COMPARISON"),EXACT(D30,"DISCOVERY RESEARCH"),EXACT(D30,"REQUIREMENT / AUTHORITY RESEARCH"),EXACT(D30,"MONITOR / WATCHLIST")),E30&lt;&gt;"",F30&lt;&gt;"",G30&lt;&gt;""),"VALID","INVALID - CONTROL / ID")))</x:f>
      </x:c>
      <x:c r="I30" s="25" t="str">
        <x:f>IF(A30="","",IF(COUNTIFS(DECISIONS!$A$6:$A$205,C30,DECISIONS!$B$6:$B$205,B30)=1,"MATCH","MISMATCH"))</x:f>
      </x:c>
      <x:c r="J30" s="25" t="str">
        <x:f>IF(A30="","",IF(I30&lt;&gt;"MATCH","INCOMPATIBLE",IF(OR(AND(D30="OFFER / CRO COMPARISON",COUNTIFS(DECISIONS!$A$6:$A$205,C30,DECISIONS!$C$6:$C$205,"INCLUDE DIRECT")=1),AND(D30="EVIDENCE COLLECTION",COUNTIFS(DECISIONS!$A$6:$A$205,C30,DECISIONS!$C$6:$C$205,"INCLUDE CONDITIONAL")=1),AND(D30="ARCHITECTURE / POSITIONING RESEARCH",COUNTIFS(DECISIONS!$A$6:$A$205,C30,DECISIONS!$C$6:$C$205,"INCLUDE ADJACENT")=1),AND(D30="BUILD / BUY / SERVICE COMPARISON",COUNTIFS(DECISIONS!$A$6:$A$205,C30,DECISIONS!$C$6:$C$205,"INCLUDE SUBSTITUTE")=1),AND(D30="DISCOVERY RESEARCH",COUNTIFS(DECISIONS!$A$6:$A$205,C30,DECISIONS!$C$6:$C$205,"INCLUDE INTERMEDIARY")=1),AND(D30="REQUIREMENT / AUTHORITY RESEARCH",COUNTIFS(DECISIONS!$A$6:$A$205,C30,DECISIONS!$C$6:$C$205,"INCLUDE REFERENCE")=1),AND(D30="MONITOR / WATCHLIST",COUNTIFS(DECISIONS!$A$6:$A$205,C30,DECISIONS!$C$6:$C$205,"EXCLUDE DIRECT")=1)),"COMPATIBLE","INCOMPATIBLE")))</x:f>
      </x:c>
      <x:c r="K30" s="25" t="str">
        <x:f>IF(A30="","",IF(OR(H30&lt;&gt;"VALID",I30&lt;&gt;"MATCH",J30&lt;&gt;"COMPATIBLE"),"BLOCKED",IF(D30="EVIDENCE COLLECTION","READY",IF(COUNTIFS(DECISIONS!$A$6:$A$205,C30,DECISIONS!$K$6:$K$205,"READY")=1,"READY","UNRESOLVED"))))</x:f>
      </x:c>
    </x:row>
    <x:row r="31">
      <x:c r="A31" s="21"/>
      <x:c r="B31" s="21"/>
      <x:c r="C31" s="21"/>
      <x:c r="D31" s="21"/>
      <x:c r="E31" s="21"/>
      <x:c r="F31" s="21"/>
      <x:c r="G31" s="21"/>
      <x:c r="H31" s="25" t="str">
        <x:f>IF(A31="","",IF(COUNTIF($A$6:$A$205,A31)&gt;1,"INVALID - DUPLICATE ID",IF(AND(COUNTIF(CANDIDATES!$A$6:$A$205,B31)=1,COUNTIF(DECISIONS!$A$6:$A$205,C31)=1,OR(EXACT(D31,"OFFER / CRO COMPARISON"),EXACT(D31,"EVIDENCE COLLECTION"),EXACT(D31,"ARCHITECTURE / POSITIONING RESEARCH"),EXACT(D31,"BUILD / BUY / SERVICE COMPARISON"),EXACT(D31,"DISCOVERY RESEARCH"),EXACT(D31,"REQUIREMENT / AUTHORITY RESEARCH"),EXACT(D31,"MONITOR / WATCHLIST")),E31&lt;&gt;"",F31&lt;&gt;"",G31&lt;&gt;""),"VALID","INVALID - CONTROL / ID")))</x:f>
      </x:c>
      <x:c r="I31" s="25" t="str">
        <x:f>IF(A31="","",IF(COUNTIFS(DECISIONS!$A$6:$A$205,C31,DECISIONS!$B$6:$B$205,B31)=1,"MATCH","MISMATCH"))</x:f>
      </x:c>
      <x:c r="J31" s="25" t="str">
        <x:f>IF(A31="","",IF(I31&lt;&gt;"MATCH","INCOMPATIBLE",IF(OR(AND(D31="OFFER / CRO COMPARISON",COUNTIFS(DECISIONS!$A$6:$A$205,C31,DECISIONS!$C$6:$C$205,"INCLUDE DIRECT")=1),AND(D31="EVIDENCE COLLECTION",COUNTIFS(DECISIONS!$A$6:$A$205,C31,DECISIONS!$C$6:$C$205,"INCLUDE CONDITIONAL")=1),AND(D31="ARCHITECTURE / POSITIONING RESEARCH",COUNTIFS(DECISIONS!$A$6:$A$205,C31,DECISIONS!$C$6:$C$205,"INCLUDE ADJACENT")=1),AND(D31="BUILD / BUY / SERVICE COMPARISON",COUNTIFS(DECISIONS!$A$6:$A$205,C31,DECISIONS!$C$6:$C$205,"INCLUDE SUBSTITUTE")=1),AND(D31="DISCOVERY RESEARCH",COUNTIFS(DECISIONS!$A$6:$A$205,C31,DECISIONS!$C$6:$C$205,"INCLUDE INTERMEDIARY")=1),AND(D31="REQUIREMENT / AUTHORITY RESEARCH",COUNTIFS(DECISIONS!$A$6:$A$205,C31,DECISIONS!$C$6:$C$205,"INCLUDE REFERENCE")=1),AND(D31="MONITOR / WATCHLIST",COUNTIFS(DECISIONS!$A$6:$A$205,C31,DECISIONS!$C$6:$C$205,"EXCLUDE DIRECT")=1)),"COMPATIBLE","INCOMPATIBLE")))</x:f>
      </x:c>
      <x:c r="K31" s="25" t="str">
        <x:f>IF(A31="","",IF(OR(H31&lt;&gt;"VALID",I31&lt;&gt;"MATCH",J31&lt;&gt;"COMPATIBLE"),"BLOCKED",IF(D31="EVIDENCE COLLECTION","READY",IF(COUNTIFS(DECISIONS!$A$6:$A$205,C31,DECISIONS!$K$6:$K$205,"READY")=1,"READY","UNRESOLVED"))))</x:f>
      </x:c>
    </x:row>
    <x:row r="32">
      <x:c r="A32" s="21"/>
      <x:c r="B32" s="21"/>
      <x:c r="C32" s="21"/>
      <x:c r="D32" s="21"/>
      <x:c r="E32" s="21"/>
      <x:c r="F32" s="21"/>
      <x:c r="G32" s="21"/>
      <x:c r="H32" s="25" t="str">
        <x:f>IF(A32="","",IF(COUNTIF($A$6:$A$205,A32)&gt;1,"INVALID - DUPLICATE ID",IF(AND(COUNTIF(CANDIDATES!$A$6:$A$205,B32)=1,COUNTIF(DECISIONS!$A$6:$A$205,C32)=1,OR(EXACT(D32,"OFFER / CRO COMPARISON"),EXACT(D32,"EVIDENCE COLLECTION"),EXACT(D32,"ARCHITECTURE / POSITIONING RESEARCH"),EXACT(D32,"BUILD / BUY / SERVICE COMPARISON"),EXACT(D32,"DISCOVERY RESEARCH"),EXACT(D32,"REQUIREMENT / AUTHORITY RESEARCH"),EXACT(D32,"MONITOR / WATCHLIST")),E32&lt;&gt;"",F32&lt;&gt;"",G32&lt;&gt;""),"VALID","INVALID - CONTROL / ID")))</x:f>
      </x:c>
      <x:c r="I32" s="25" t="str">
        <x:f>IF(A32="","",IF(COUNTIFS(DECISIONS!$A$6:$A$205,C32,DECISIONS!$B$6:$B$205,B32)=1,"MATCH","MISMATCH"))</x:f>
      </x:c>
      <x:c r="J32" s="25" t="str">
        <x:f>IF(A32="","",IF(I32&lt;&gt;"MATCH","INCOMPATIBLE",IF(OR(AND(D32="OFFER / CRO COMPARISON",COUNTIFS(DECISIONS!$A$6:$A$205,C32,DECISIONS!$C$6:$C$205,"INCLUDE DIRECT")=1),AND(D32="EVIDENCE COLLECTION",COUNTIFS(DECISIONS!$A$6:$A$205,C32,DECISIONS!$C$6:$C$205,"INCLUDE CONDITIONAL")=1),AND(D32="ARCHITECTURE / POSITIONING RESEARCH",COUNTIFS(DECISIONS!$A$6:$A$205,C32,DECISIONS!$C$6:$C$205,"INCLUDE ADJACENT")=1),AND(D32="BUILD / BUY / SERVICE COMPARISON",COUNTIFS(DECISIONS!$A$6:$A$205,C32,DECISIONS!$C$6:$C$205,"INCLUDE SUBSTITUTE")=1),AND(D32="DISCOVERY RESEARCH",COUNTIFS(DECISIONS!$A$6:$A$205,C32,DECISIONS!$C$6:$C$205,"INCLUDE INTERMEDIARY")=1),AND(D32="REQUIREMENT / AUTHORITY RESEARCH",COUNTIFS(DECISIONS!$A$6:$A$205,C32,DECISIONS!$C$6:$C$205,"INCLUDE REFERENCE")=1),AND(D32="MONITOR / WATCHLIST",COUNTIFS(DECISIONS!$A$6:$A$205,C32,DECISIONS!$C$6:$C$205,"EXCLUDE DIRECT")=1)),"COMPATIBLE","INCOMPATIBLE")))</x:f>
      </x:c>
      <x:c r="K32" s="25" t="str">
        <x:f>IF(A32="","",IF(OR(H32&lt;&gt;"VALID",I32&lt;&gt;"MATCH",J32&lt;&gt;"COMPATIBLE"),"BLOCKED",IF(D32="EVIDENCE COLLECTION","READY",IF(COUNTIFS(DECISIONS!$A$6:$A$205,C32,DECISIONS!$K$6:$K$205,"READY")=1,"READY","UNRESOLVED"))))</x:f>
      </x:c>
    </x:row>
    <x:row r="33">
      <x:c r="A33" s="21"/>
      <x:c r="B33" s="21"/>
      <x:c r="C33" s="21"/>
      <x:c r="D33" s="21"/>
      <x:c r="E33" s="21"/>
      <x:c r="F33" s="21"/>
      <x:c r="G33" s="21"/>
      <x:c r="H33" s="25" t="str">
        <x:f>IF(A33="","",IF(COUNTIF($A$6:$A$205,A33)&gt;1,"INVALID - DUPLICATE ID",IF(AND(COUNTIF(CANDIDATES!$A$6:$A$205,B33)=1,COUNTIF(DECISIONS!$A$6:$A$205,C33)=1,OR(EXACT(D33,"OFFER / CRO COMPARISON"),EXACT(D33,"EVIDENCE COLLECTION"),EXACT(D33,"ARCHITECTURE / POSITIONING RESEARCH"),EXACT(D33,"BUILD / BUY / SERVICE COMPARISON"),EXACT(D33,"DISCOVERY RESEARCH"),EXACT(D33,"REQUIREMENT / AUTHORITY RESEARCH"),EXACT(D33,"MONITOR / WATCHLIST")),E33&lt;&gt;"",F33&lt;&gt;"",G33&lt;&gt;""),"VALID","INVALID - CONTROL / ID")))</x:f>
      </x:c>
      <x:c r="I33" s="25" t="str">
        <x:f>IF(A33="","",IF(COUNTIFS(DECISIONS!$A$6:$A$205,C33,DECISIONS!$B$6:$B$205,B33)=1,"MATCH","MISMATCH"))</x:f>
      </x:c>
      <x:c r="J33" s="25" t="str">
        <x:f>IF(A33="","",IF(I33&lt;&gt;"MATCH","INCOMPATIBLE",IF(OR(AND(D33="OFFER / CRO COMPARISON",COUNTIFS(DECISIONS!$A$6:$A$205,C33,DECISIONS!$C$6:$C$205,"INCLUDE DIRECT")=1),AND(D33="EVIDENCE COLLECTION",COUNTIFS(DECISIONS!$A$6:$A$205,C33,DECISIONS!$C$6:$C$205,"INCLUDE CONDITIONAL")=1),AND(D33="ARCHITECTURE / POSITIONING RESEARCH",COUNTIFS(DECISIONS!$A$6:$A$205,C33,DECISIONS!$C$6:$C$205,"INCLUDE ADJACENT")=1),AND(D33="BUILD / BUY / SERVICE COMPARISON",COUNTIFS(DECISIONS!$A$6:$A$205,C33,DECISIONS!$C$6:$C$205,"INCLUDE SUBSTITUTE")=1),AND(D33="DISCOVERY RESEARCH",COUNTIFS(DECISIONS!$A$6:$A$205,C33,DECISIONS!$C$6:$C$205,"INCLUDE INTERMEDIARY")=1),AND(D33="REQUIREMENT / AUTHORITY RESEARCH",COUNTIFS(DECISIONS!$A$6:$A$205,C33,DECISIONS!$C$6:$C$205,"INCLUDE REFERENCE")=1),AND(D33="MONITOR / WATCHLIST",COUNTIFS(DECISIONS!$A$6:$A$205,C33,DECISIONS!$C$6:$C$205,"EXCLUDE DIRECT")=1)),"COMPATIBLE","INCOMPATIBLE")))</x:f>
      </x:c>
      <x:c r="K33" s="25" t="str">
        <x:f>IF(A33="","",IF(OR(H33&lt;&gt;"VALID",I33&lt;&gt;"MATCH",J33&lt;&gt;"COMPATIBLE"),"BLOCKED",IF(D33="EVIDENCE COLLECTION","READY",IF(COUNTIFS(DECISIONS!$A$6:$A$205,C33,DECISIONS!$K$6:$K$205,"READY")=1,"READY","UNRESOLVED"))))</x:f>
      </x:c>
    </x:row>
    <x:row r="34">
      <x:c r="A34" s="21"/>
      <x:c r="B34" s="21"/>
      <x:c r="C34" s="21"/>
      <x:c r="D34" s="21"/>
      <x:c r="E34" s="21"/>
      <x:c r="F34" s="21"/>
      <x:c r="G34" s="21"/>
      <x:c r="H34" s="25" t="str">
        <x:f>IF(A34="","",IF(COUNTIF($A$6:$A$205,A34)&gt;1,"INVALID - DUPLICATE ID",IF(AND(COUNTIF(CANDIDATES!$A$6:$A$205,B34)=1,COUNTIF(DECISIONS!$A$6:$A$205,C34)=1,OR(EXACT(D34,"OFFER / CRO COMPARISON"),EXACT(D34,"EVIDENCE COLLECTION"),EXACT(D34,"ARCHITECTURE / POSITIONING RESEARCH"),EXACT(D34,"BUILD / BUY / SERVICE COMPARISON"),EXACT(D34,"DISCOVERY RESEARCH"),EXACT(D34,"REQUIREMENT / AUTHORITY RESEARCH"),EXACT(D34,"MONITOR / WATCHLIST")),E34&lt;&gt;"",F34&lt;&gt;"",G34&lt;&gt;""),"VALID","INVALID - CONTROL / ID")))</x:f>
      </x:c>
      <x:c r="I34" s="25" t="str">
        <x:f>IF(A34="","",IF(COUNTIFS(DECISIONS!$A$6:$A$205,C34,DECISIONS!$B$6:$B$205,B34)=1,"MATCH","MISMATCH"))</x:f>
      </x:c>
      <x:c r="J34" s="25" t="str">
        <x:f>IF(A34="","",IF(I34&lt;&gt;"MATCH","INCOMPATIBLE",IF(OR(AND(D34="OFFER / CRO COMPARISON",COUNTIFS(DECISIONS!$A$6:$A$205,C34,DECISIONS!$C$6:$C$205,"INCLUDE DIRECT")=1),AND(D34="EVIDENCE COLLECTION",COUNTIFS(DECISIONS!$A$6:$A$205,C34,DECISIONS!$C$6:$C$205,"INCLUDE CONDITIONAL")=1),AND(D34="ARCHITECTURE / POSITIONING RESEARCH",COUNTIFS(DECISIONS!$A$6:$A$205,C34,DECISIONS!$C$6:$C$205,"INCLUDE ADJACENT")=1),AND(D34="BUILD / BUY / SERVICE COMPARISON",COUNTIFS(DECISIONS!$A$6:$A$205,C34,DECISIONS!$C$6:$C$205,"INCLUDE SUBSTITUTE")=1),AND(D34="DISCOVERY RESEARCH",COUNTIFS(DECISIONS!$A$6:$A$205,C34,DECISIONS!$C$6:$C$205,"INCLUDE INTERMEDIARY")=1),AND(D34="REQUIREMENT / AUTHORITY RESEARCH",COUNTIFS(DECISIONS!$A$6:$A$205,C34,DECISIONS!$C$6:$C$205,"INCLUDE REFERENCE")=1),AND(D34="MONITOR / WATCHLIST",COUNTIFS(DECISIONS!$A$6:$A$205,C34,DECISIONS!$C$6:$C$205,"EXCLUDE DIRECT")=1)),"COMPATIBLE","INCOMPATIBLE")))</x:f>
      </x:c>
      <x:c r="K34" s="25" t="str">
        <x:f>IF(A34="","",IF(OR(H34&lt;&gt;"VALID",I34&lt;&gt;"MATCH",J34&lt;&gt;"COMPATIBLE"),"BLOCKED",IF(D34="EVIDENCE COLLECTION","READY",IF(COUNTIFS(DECISIONS!$A$6:$A$205,C34,DECISIONS!$K$6:$K$205,"READY")=1,"READY","UNRESOLVED"))))</x:f>
      </x:c>
    </x:row>
    <x:row r="35">
      <x:c r="A35" s="21"/>
      <x:c r="B35" s="21"/>
      <x:c r="C35" s="21"/>
      <x:c r="D35" s="21"/>
      <x:c r="E35" s="21"/>
      <x:c r="F35" s="21"/>
      <x:c r="G35" s="21"/>
      <x:c r="H35" s="25" t="str">
        <x:f>IF(A35="","",IF(COUNTIF($A$6:$A$205,A35)&gt;1,"INVALID - DUPLICATE ID",IF(AND(COUNTIF(CANDIDATES!$A$6:$A$205,B35)=1,COUNTIF(DECISIONS!$A$6:$A$205,C35)=1,OR(EXACT(D35,"OFFER / CRO COMPARISON"),EXACT(D35,"EVIDENCE COLLECTION"),EXACT(D35,"ARCHITECTURE / POSITIONING RESEARCH"),EXACT(D35,"BUILD / BUY / SERVICE COMPARISON"),EXACT(D35,"DISCOVERY RESEARCH"),EXACT(D35,"REQUIREMENT / AUTHORITY RESEARCH"),EXACT(D35,"MONITOR / WATCHLIST")),E35&lt;&gt;"",F35&lt;&gt;"",G35&lt;&gt;""),"VALID","INVALID - CONTROL / ID")))</x:f>
      </x:c>
      <x:c r="I35" s="25" t="str">
        <x:f>IF(A35="","",IF(COUNTIFS(DECISIONS!$A$6:$A$205,C35,DECISIONS!$B$6:$B$205,B35)=1,"MATCH","MISMATCH"))</x:f>
      </x:c>
      <x:c r="J35" s="25" t="str">
        <x:f>IF(A35="","",IF(I35&lt;&gt;"MATCH","INCOMPATIBLE",IF(OR(AND(D35="OFFER / CRO COMPARISON",COUNTIFS(DECISIONS!$A$6:$A$205,C35,DECISIONS!$C$6:$C$205,"INCLUDE DIRECT")=1),AND(D35="EVIDENCE COLLECTION",COUNTIFS(DECISIONS!$A$6:$A$205,C35,DECISIONS!$C$6:$C$205,"INCLUDE CONDITIONAL")=1),AND(D35="ARCHITECTURE / POSITIONING RESEARCH",COUNTIFS(DECISIONS!$A$6:$A$205,C35,DECISIONS!$C$6:$C$205,"INCLUDE ADJACENT")=1),AND(D35="BUILD / BUY / SERVICE COMPARISON",COUNTIFS(DECISIONS!$A$6:$A$205,C35,DECISIONS!$C$6:$C$205,"INCLUDE SUBSTITUTE")=1),AND(D35="DISCOVERY RESEARCH",COUNTIFS(DECISIONS!$A$6:$A$205,C35,DECISIONS!$C$6:$C$205,"INCLUDE INTERMEDIARY")=1),AND(D35="REQUIREMENT / AUTHORITY RESEARCH",COUNTIFS(DECISIONS!$A$6:$A$205,C35,DECISIONS!$C$6:$C$205,"INCLUDE REFERENCE")=1),AND(D35="MONITOR / WATCHLIST",COUNTIFS(DECISIONS!$A$6:$A$205,C35,DECISIONS!$C$6:$C$205,"EXCLUDE DIRECT")=1)),"COMPATIBLE","INCOMPATIBLE")))</x:f>
      </x:c>
      <x:c r="K35" s="25" t="str">
        <x:f>IF(A35="","",IF(OR(H35&lt;&gt;"VALID",I35&lt;&gt;"MATCH",J35&lt;&gt;"COMPATIBLE"),"BLOCKED",IF(D35="EVIDENCE COLLECTION","READY",IF(COUNTIFS(DECISIONS!$A$6:$A$205,C35,DECISIONS!$K$6:$K$205,"READY")=1,"READY","UNRESOLVED"))))</x:f>
      </x:c>
    </x:row>
    <x:row r="36">
      <x:c r="A36" s="21"/>
      <x:c r="B36" s="21"/>
      <x:c r="C36" s="21"/>
      <x:c r="D36" s="21"/>
      <x:c r="E36" s="21"/>
      <x:c r="F36" s="21"/>
      <x:c r="G36" s="21"/>
      <x:c r="H36" s="25" t="str">
        <x:f>IF(A36="","",IF(COUNTIF($A$6:$A$205,A36)&gt;1,"INVALID - DUPLICATE ID",IF(AND(COUNTIF(CANDIDATES!$A$6:$A$205,B36)=1,COUNTIF(DECISIONS!$A$6:$A$205,C36)=1,OR(EXACT(D36,"OFFER / CRO COMPARISON"),EXACT(D36,"EVIDENCE COLLECTION"),EXACT(D36,"ARCHITECTURE / POSITIONING RESEARCH"),EXACT(D36,"BUILD / BUY / SERVICE COMPARISON"),EXACT(D36,"DISCOVERY RESEARCH"),EXACT(D36,"REQUIREMENT / AUTHORITY RESEARCH"),EXACT(D36,"MONITOR / WATCHLIST")),E36&lt;&gt;"",F36&lt;&gt;"",G36&lt;&gt;""),"VALID","INVALID - CONTROL / ID")))</x:f>
      </x:c>
      <x:c r="I36" s="25" t="str">
        <x:f>IF(A36="","",IF(COUNTIFS(DECISIONS!$A$6:$A$205,C36,DECISIONS!$B$6:$B$205,B36)=1,"MATCH","MISMATCH"))</x:f>
      </x:c>
      <x:c r="J36" s="25" t="str">
        <x:f>IF(A36="","",IF(I36&lt;&gt;"MATCH","INCOMPATIBLE",IF(OR(AND(D36="OFFER / CRO COMPARISON",COUNTIFS(DECISIONS!$A$6:$A$205,C36,DECISIONS!$C$6:$C$205,"INCLUDE DIRECT")=1),AND(D36="EVIDENCE COLLECTION",COUNTIFS(DECISIONS!$A$6:$A$205,C36,DECISIONS!$C$6:$C$205,"INCLUDE CONDITIONAL")=1),AND(D36="ARCHITECTURE / POSITIONING RESEARCH",COUNTIFS(DECISIONS!$A$6:$A$205,C36,DECISIONS!$C$6:$C$205,"INCLUDE ADJACENT")=1),AND(D36="BUILD / BUY / SERVICE COMPARISON",COUNTIFS(DECISIONS!$A$6:$A$205,C36,DECISIONS!$C$6:$C$205,"INCLUDE SUBSTITUTE")=1),AND(D36="DISCOVERY RESEARCH",COUNTIFS(DECISIONS!$A$6:$A$205,C36,DECISIONS!$C$6:$C$205,"INCLUDE INTERMEDIARY")=1),AND(D36="REQUIREMENT / AUTHORITY RESEARCH",COUNTIFS(DECISIONS!$A$6:$A$205,C36,DECISIONS!$C$6:$C$205,"INCLUDE REFERENCE")=1),AND(D36="MONITOR / WATCHLIST",COUNTIFS(DECISIONS!$A$6:$A$205,C36,DECISIONS!$C$6:$C$205,"EXCLUDE DIRECT")=1)),"COMPATIBLE","INCOMPATIBLE")))</x:f>
      </x:c>
      <x:c r="K36" s="25" t="str">
        <x:f>IF(A36="","",IF(OR(H36&lt;&gt;"VALID",I36&lt;&gt;"MATCH",J36&lt;&gt;"COMPATIBLE"),"BLOCKED",IF(D36="EVIDENCE COLLECTION","READY",IF(COUNTIFS(DECISIONS!$A$6:$A$205,C36,DECISIONS!$K$6:$K$205,"READY")=1,"READY","UNRESOLVED"))))</x:f>
      </x:c>
    </x:row>
    <x:row r="37">
      <x:c r="A37" s="21"/>
      <x:c r="B37" s="21"/>
      <x:c r="C37" s="21"/>
      <x:c r="D37" s="21"/>
      <x:c r="E37" s="21"/>
      <x:c r="F37" s="21"/>
      <x:c r="G37" s="21"/>
      <x:c r="H37" s="25" t="str">
        <x:f>IF(A37="","",IF(COUNTIF($A$6:$A$205,A37)&gt;1,"INVALID - DUPLICATE ID",IF(AND(COUNTIF(CANDIDATES!$A$6:$A$205,B37)=1,COUNTIF(DECISIONS!$A$6:$A$205,C37)=1,OR(EXACT(D37,"OFFER / CRO COMPARISON"),EXACT(D37,"EVIDENCE COLLECTION"),EXACT(D37,"ARCHITECTURE / POSITIONING RESEARCH"),EXACT(D37,"BUILD / BUY / SERVICE COMPARISON"),EXACT(D37,"DISCOVERY RESEARCH"),EXACT(D37,"REQUIREMENT / AUTHORITY RESEARCH"),EXACT(D37,"MONITOR / WATCHLIST")),E37&lt;&gt;"",F37&lt;&gt;"",G37&lt;&gt;""),"VALID","INVALID - CONTROL / ID")))</x:f>
      </x:c>
      <x:c r="I37" s="25" t="str">
        <x:f>IF(A37="","",IF(COUNTIFS(DECISIONS!$A$6:$A$205,C37,DECISIONS!$B$6:$B$205,B37)=1,"MATCH","MISMATCH"))</x:f>
      </x:c>
      <x:c r="J37" s="25" t="str">
        <x:f>IF(A37="","",IF(I37&lt;&gt;"MATCH","INCOMPATIBLE",IF(OR(AND(D37="OFFER / CRO COMPARISON",COUNTIFS(DECISIONS!$A$6:$A$205,C37,DECISIONS!$C$6:$C$205,"INCLUDE DIRECT")=1),AND(D37="EVIDENCE COLLECTION",COUNTIFS(DECISIONS!$A$6:$A$205,C37,DECISIONS!$C$6:$C$205,"INCLUDE CONDITIONAL")=1),AND(D37="ARCHITECTURE / POSITIONING RESEARCH",COUNTIFS(DECISIONS!$A$6:$A$205,C37,DECISIONS!$C$6:$C$205,"INCLUDE ADJACENT")=1),AND(D37="BUILD / BUY / SERVICE COMPARISON",COUNTIFS(DECISIONS!$A$6:$A$205,C37,DECISIONS!$C$6:$C$205,"INCLUDE SUBSTITUTE")=1),AND(D37="DISCOVERY RESEARCH",COUNTIFS(DECISIONS!$A$6:$A$205,C37,DECISIONS!$C$6:$C$205,"INCLUDE INTERMEDIARY")=1),AND(D37="REQUIREMENT / AUTHORITY RESEARCH",COUNTIFS(DECISIONS!$A$6:$A$205,C37,DECISIONS!$C$6:$C$205,"INCLUDE REFERENCE")=1),AND(D37="MONITOR / WATCHLIST",COUNTIFS(DECISIONS!$A$6:$A$205,C37,DECISIONS!$C$6:$C$205,"EXCLUDE DIRECT")=1)),"COMPATIBLE","INCOMPATIBLE")))</x:f>
      </x:c>
      <x:c r="K37" s="25" t="str">
        <x:f>IF(A37="","",IF(OR(H37&lt;&gt;"VALID",I37&lt;&gt;"MATCH",J37&lt;&gt;"COMPATIBLE"),"BLOCKED",IF(D37="EVIDENCE COLLECTION","READY",IF(COUNTIFS(DECISIONS!$A$6:$A$205,C37,DECISIONS!$K$6:$K$205,"READY")=1,"READY","UNRESOLVED"))))</x:f>
      </x:c>
    </x:row>
    <x:row r="38">
      <x:c r="A38" s="21"/>
      <x:c r="B38" s="21"/>
      <x:c r="C38" s="21"/>
      <x:c r="D38" s="21"/>
      <x:c r="E38" s="21"/>
      <x:c r="F38" s="21"/>
      <x:c r="G38" s="21"/>
      <x:c r="H38" s="25" t="str">
        <x:f>IF(A38="","",IF(COUNTIF($A$6:$A$205,A38)&gt;1,"INVALID - DUPLICATE ID",IF(AND(COUNTIF(CANDIDATES!$A$6:$A$205,B38)=1,COUNTIF(DECISIONS!$A$6:$A$205,C38)=1,OR(EXACT(D38,"OFFER / CRO COMPARISON"),EXACT(D38,"EVIDENCE COLLECTION"),EXACT(D38,"ARCHITECTURE / POSITIONING RESEARCH"),EXACT(D38,"BUILD / BUY / SERVICE COMPARISON"),EXACT(D38,"DISCOVERY RESEARCH"),EXACT(D38,"REQUIREMENT / AUTHORITY RESEARCH"),EXACT(D38,"MONITOR / WATCHLIST")),E38&lt;&gt;"",F38&lt;&gt;"",G38&lt;&gt;""),"VALID","INVALID - CONTROL / ID")))</x:f>
      </x:c>
      <x:c r="I38" s="25" t="str">
        <x:f>IF(A38="","",IF(COUNTIFS(DECISIONS!$A$6:$A$205,C38,DECISIONS!$B$6:$B$205,B38)=1,"MATCH","MISMATCH"))</x:f>
      </x:c>
      <x:c r="J38" s="25" t="str">
        <x:f>IF(A38="","",IF(I38&lt;&gt;"MATCH","INCOMPATIBLE",IF(OR(AND(D38="OFFER / CRO COMPARISON",COUNTIFS(DECISIONS!$A$6:$A$205,C38,DECISIONS!$C$6:$C$205,"INCLUDE DIRECT")=1),AND(D38="EVIDENCE COLLECTION",COUNTIFS(DECISIONS!$A$6:$A$205,C38,DECISIONS!$C$6:$C$205,"INCLUDE CONDITIONAL")=1),AND(D38="ARCHITECTURE / POSITIONING RESEARCH",COUNTIFS(DECISIONS!$A$6:$A$205,C38,DECISIONS!$C$6:$C$205,"INCLUDE ADJACENT")=1),AND(D38="BUILD / BUY / SERVICE COMPARISON",COUNTIFS(DECISIONS!$A$6:$A$205,C38,DECISIONS!$C$6:$C$205,"INCLUDE SUBSTITUTE")=1),AND(D38="DISCOVERY RESEARCH",COUNTIFS(DECISIONS!$A$6:$A$205,C38,DECISIONS!$C$6:$C$205,"INCLUDE INTERMEDIARY")=1),AND(D38="REQUIREMENT / AUTHORITY RESEARCH",COUNTIFS(DECISIONS!$A$6:$A$205,C38,DECISIONS!$C$6:$C$205,"INCLUDE REFERENCE")=1),AND(D38="MONITOR / WATCHLIST",COUNTIFS(DECISIONS!$A$6:$A$205,C38,DECISIONS!$C$6:$C$205,"EXCLUDE DIRECT")=1)),"COMPATIBLE","INCOMPATIBLE")))</x:f>
      </x:c>
      <x:c r="K38" s="25" t="str">
        <x:f>IF(A38="","",IF(OR(H38&lt;&gt;"VALID",I38&lt;&gt;"MATCH",J38&lt;&gt;"COMPATIBLE"),"BLOCKED",IF(D38="EVIDENCE COLLECTION","READY",IF(COUNTIFS(DECISIONS!$A$6:$A$205,C38,DECISIONS!$K$6:$K$205,"READY")=1,"READY","UNRESOLVED"))))</x:f>
      </x:c>
    </x:row>
    <x:row r="39">
      <x:c r="A39" s="21"/>
      <x:c r="B39" s="21"/>
      <x:c r="C39" s="21"/>
      <x:c r="D39" s="21"/>
      <x:c r="E39" s="21"/>
      <x:c r="F39" s="21"/>
      <x:c r="G39" s="21"/>
      <x:c r="H39" s="25" t="str">
        <x:f>IF(A39="","",IF(COUNTIF($A$6:$A$205,A39)&gt;1,"INVALID - DUPLICATE ID",IF(AND(COUNTIF(CANDIDATES!$A$6:$A$205,B39)=1,COUNTIF(DECISIONS!$A$6:$A$205,C39)=1,OR(EXACT(D39,"OFFER / CRO COMPARISON"),EXACT(D39,"EVIDENCE COLLECTION"),EXACT(D39,"ARCHITECTURE / POSITIONING RESEARCH"),EXACT(D39,"BUILD / BUY / SERVICE COMPARISON"),EXACT(D39,"DISCOVERY RESEARCH"),EXACT(D39,"REQUIREMENT / AUTHORITY RESEARCH"),EXACT(D39,"MONITOR / WATCHLIST")),E39&lt;&gt;"",F39&lt;&gt;"",G39&lt;&gt;""),"VALID","INVALID - CONTROL / ID")))</x:f>
      </x:c>
      <x:c r="I39" s="25" t="str">
        <x:f>IF(A39="","",IF(COUNTIFS(DECISIONS!$A$6:$A$205,C39,DECISIONS!$B$6:$B$205,B39)=1,"MATCH","MISMATCH"))</x:f>
      </x:c>
      <x:c r="J39" s="25" t="str">
        <x:f>IF(A39="","",IF(I39&lt;&gt;"MATCH","INCOMPATIBLE",IF(OR(AND(D39="OFFER / CRO COMPARISON",COUNTIFS(DECISIONS!$A$6:$A$205,C39,DECISIONS!$C$6:$C$205,"INCLUDE DIRECT")=1),AND(D39="EVIDENCE COLLECTION",COUNTIFS(DECISIONS!$A$6:$A$205,C39,DECISIONS!$C$6:$C$205,"INCLUDE CONDITIONAL")=1),AND(D39="ARCHITECTURE / POSITIONING RESEARCH",COUNTIFS(DECISIONS!$A$6:$A$205,C39,DECISIONS!$C$6:$C$205,"INCLUDE ADJACENT")=1),AND(D39="BUILD / BUY / SERVICE COMPARISON",COUNTIFS(DECISIONS!$A$6:$A$205,C39,DECISIONS!$C$6:$C$205,"INCLUDE SUBSTITUTE")=1),AND(D39="DISCOVERY RESEARCH",COUNTIFS(DECISIONS!$A$6:$A$205,C39,DECISIONS!$C$6:$C$205,"INCLUDE INTERMEDIARY")=1),AND(D39="REQUIREMENT / AUTHORITY RESEARCH",COUNTIFS(DECISIONS!$A$6:$A$205,C39,DECISIONS!$C$6:$C$205,"INCLUDE REFERENCE")=1),AND(D39="MONITOR / WATCHLIST",COUNTIFS(DECISIONS!$A$6:$A$205,C39,DECISIONS!$C$6:$C$205,"EXCLUDE DIRECT")=1)),"COMPATIBLE","INCOMPATIBLE")))</x:f>
      </x:c>
      <x:c r="K39" s="25" t="str">
        <x:f>IF(A39="","",IF(OR(H39&lt;&gt;"VALID",I39&lt;&gt;"MATCH",J39&lt;&gt;"COMPATIBLE"),"BLOCKED",IF(D39="EVIDENCE COLLECTION","READY",IF(COUNTIFS(DECISIONS!$A$6:$A$205,C39,DECISIONS!$K$6:$K$205,"READY")=1,"READY","UNRESOLVED"))))</x:f>
      </x:c>
    </x:row>
    <x:row r="40">
      <x:c r="A40" s="21"/>
      <x:c r="B40" s="21"/>
      <x:c r="C40" s="21"/>
      <x:c r="D40" s="21"/>
      <x:c r="E40" s="21"/>
      <x:c r="F40" s="21"/>
      <x:c r="G40" s="21"/>
      <x:c r="H40" s="25" t="str">
        <x:f>IF(A40="","",IF(COUNTIF($A$6:$A$205,A40)&gt;1,"INVALID - DUPLICATE ID",IF(AND(COUNTIF(CANDIDATES!$A$6:$A$205,B40)=1,COUNTIF(DECISIONS!$A$6:$A$205,C40)=1,OR(EXACT(D40,"OFFER / CRO COMPARISON"),EXACT(D40,"EVIDENCE COLLECTION"),EXACT(D40,"ARCHITECTURE / POSITIONING RESEARCH"),EXACT(D40,"BUILD / BUY / SERVICE COMPARISON"),EXACT(D40,"DISCOVERY RESEARCH"),EXACT(D40,"REQUIREMENT / AUTHORITY RESEARCH"),EXACT(D40,"MONITOR / WATCHLIST")),E40&lt;&gt;"",F40&lt;&gt;"",G40&lt;&gt;""),"VALID","INVALID - CONTROL / ID")))</x:f>
      </x:c>
      <x:c r="I40" s="25" t="str">
        <x:f>IF(A40="","",IF(COUNTIFS(DECISIONS!$A$6:$A$205,C40,DECISIONS!$B$6:$B$205,B40)=1,"MATCH","MISMATCH"))</x:f>
      </x:c>
      <x:c r="J40" s="25" t="str">
        <x:f>IF(A40="","",IF(I40&lt;&gt;"MATCH","INCOMPATIBLE",IF(OR(AND(D40="OFFER / CRO COMPARISON",COUNTIFS(DECISIONS!$A$6:$A$205,C40,DECISIONS!$C$6:$C$205,"INCLUDE DIRECT")=1),AND(D40="EVIDENCE COLLECTION",COUNTIFS(DECISIONS!$A$6:$A$205,C40,DECISIONS!$C$6:$C$205,"INCLUDE CONDITIONAL")=1),AND(D40="ARCHITECTURE / POSITIONING RESEARCH",COUNTIFS(DECISIONS!$A$6:$A$205,C40,DECISIONS!$C$6:$C$205,"INCLUDE ADJACENT")=1),AND(D40="BUILD / BUY / SERVICE COMPARISON",COUNTIFS(DECISIONS!$A$6:$A$205,C40,DECISIONS!$C$6:$C$205,"INCLUDE SUBSTITUTE")=1),AND(D40="DISCOVERY RESEARCH",COUNTIFS(DECISIONS!$A$6:$A$205,C40,DECISIONS!$C$6:$C$205,"INCLUDE INTERMEDIARY")=1),AND(D40="REQUIREMENT / AUTHORITY RESEARCH",COUNTIFS(DECISIONS!$A$6:$A$205,C40,DECISIONS!$C$6:$C$205,"INCLUDE REFERENCE")=1),AND(D40="MONITOR / WATCHLIST",COUNTIFS(DECISIONS!$A$6:$A$205,C40,DECISIONS!$C$6:$C$205,"EXCLUDE DIRECT")=1)),"COMPATIBLE","INCOMPATIBLE")))</x:f>
      </x:c>
      <x:c r="K40" s="25" t="str">
        <x:f>IF(A40="","",IF(OR(H40&lt;&gt;"VALID",I40&lt;&gt;"MATCH",J40&lt;&gt;"COMPATIBLE"),"BLOCKED",IF(D40="EVIDENCE COLLECTION","READY",IF(COUNTIFS(DECISIONS!$A$6:$A$205,C40,DECISIONS!$K$6:$K$205,"READY")=1,"READY","UNRESOLVED"))))</x:f>
      </x:c>
    </x:row>
    <x:row r="41">
      <x:c r="A41" s="21"/>
      <x:c r="B41" s="21"/>
      <x:c r="C41" s="21"/>
      <x:c r="D41" s="21"/>
      <x:c r="E41" s="21"/>
      <x:c r="F41" s="21"/>
      <x:c r="G41" s="21"/>
      <x:c r="H41" s="25" t="str">
        <x:f>IF(A41="","",IF(COUNTIF($A$6:$A$205,A41)&gt;1,"INVALID - DUPLICATE ID",IF(AND(COUNTIF(CANDIDATES!$A$6:$A$205,B41)=1,COUNTIF(DECISIONS!$A$6:$A$205,C41)=1,OR(EXACT(D41,"OFFER / CRO COMPARISON"),EXACT(D41,"EVIDENCE COLLECTION"),EXACT(D41,"ARCHITECTURE / POSITIONING RESEARCH"),EXACT(D41,"BUILD / BUY / SERVICE COMPARISON"),EXACT(D41,"DISCOVERY RESEARCH"),EXACT(D41,"REQUIREMENT / AUTHORITY RESEARCH"),EXACT(D41,"MONITOR / WATCHLIST")),E41&lt;&gt;"",F41&lt;&gt;"",G41&lt;&gt;""),"VALID","INVALID - CONTROL / ID")))</x:f>
      </x:c>
      <x:c r="I41" s="25" t="str">
        <x:f>IF(A41="","",IF(COUNTIFS(DECISIONS!$A$6:$A$205,C41,DECISIONS!$B$6:$B$205,B41)=1,"MATCH","MISMATCH"))</x:f>
      </x:c>
      <x:c r="J41" s="25" t="str">
        <x:f>IF(A41="","",IF(I41&lt;&gt;"MATCH","INCOMPATIBLE",IF(OR(AND(D41="OFFER / CRO COMPARISON",COUNTIFS(DECISIONS!$A$6:$A$205,C41,DECISIONS!$C$6:$C$205,"INCLUDE DIRECT")=1),AND(D41="EVIDENCE COLLECTION",COUNTIFS(DECISIONS!$A$6:$A$205,C41,DECISIONS!$C$6:$C$205,"INCLUDE CONDITIONAL")=1),AND(D41="ARCHITECTURE / POSITIONING RESEARCH",COUNTIFS(DECISIONS!$A$6:$A$205,C41,DECISIONS!$C$6:$C$205,"INCLUDE ADJACENT")=1),AND(D41="BUILD / BUY / SERVICE COMPARISON",COUNTIFS(DECISIONS!$A$6:$A$205,C41,DECISIONS!$C$6:$C$205,"INCLUDE SUBSTITUTE")=1),AND(D41="DISCOVERY RESEARCH",COUNTIFS(DECISIONS!$A$6:$A$205,C41,DECISIONS!$C$6:$C$205,"INCLUDE INTERMEDIARY")=1),AND(D41="REQUIREMENT / AUTHORITY RESEARCH",COUNTIFS(DECISIONS!$A$6:$A$205,C41,DECISIONS!$C$6:$C$205,"INCLUDE REFERENCE")=1),AND(D41="MONITOR / WATCHLIST",COUNTIFS(DECISIONS!$A$6:$A$205,C41,DECISIONS!$C$6:$C$205,"EXCLUDE DIRECT")=1)),"COMPATIBLE","INCOMPATIBLE")))</x:f>
      </x:c>
      <x:c r="K41" s="25" t="str">
        <x:f>IF(A41="","",IF(OR(H41&lt;&gt;"VALID",I41&lt;&gt;"MATCH",J41&lt;&gt;"COMPATIBLE"),"BLOCKED",IF(D41="EVIDENCE COLLECTION","READY",IF(COUNTIFS(DECISIONS!$A$6:$A$205,C41,DECISIONS!$K$6:$K$205,"READY")=1,"READY","UNRESOLVED"))))</x:f>
      </x:c>
    </x:row>
    <x:row r="42">
      <x:c r="A42" s="21"/>
      <x:c r="B42" s="21"/>
      <x:c r="C42" s="21"/>
      <x:c r="D42" s="21"/>
      <x:c r="E42" s="21"/>
      <x:c r="F42" s="21"/>
      <x:c r="G42" s="21"/>
      <x:c r="H42" s="25" t="str">
        <x:f>IF(A42="","",IF(COUNTIF($A$6:$A$205,A42)&gt;1,"INVALID - DUPLICATE ID",IF(AND(COUNTIF(CANDIDATES!$A$6:$A$205,B42)=1,COUNTIF(DECISIONS!$A$6:$A$205,C42)=1,OR(EXACT(D42,"OFFER / CRO COMPARISON"),EXACT(D42,"EVIDENCE COLLECTION"),EXACT(D42,"ARCHITECTURE / POSITIONING RESEARCH"),EXACT(D42,"BUILD / BUY / SERVICE COMPARISON"),EXACT(D42,"DISCOVERY RESEARCH"),EXACT(D42,"REQUIREMENT / AUTHORITY RESEARCH"),EXACT(D42,"MONITOR / WATCHLIST")),E42&lt;&gt;"",F42&lt;&gt;"",G42&lt;&gt;""),"VALID","INVALID - CONTROL / ID")))</x:f>
      </x:c>
      <x:c r="I42" s="25" t="str">
        <x:f>IF(A42="","",IF(COUNTIFS(DECISIONS!$A$6:$A$205,C42,DECISIONS!$B$6:$B$205,B42)=1,"MATCH","MISMATCH"))</x:f>
      </x:c>
      <x:c r="J42" s="25" t="str">
        <x:f>IF(A42="","",IF(I42&lt;&gt;"MATCH","INCOMPATIBLE",IF(OR(AND(D42="OFFER / CRO COMPARISON",COUNTIFS(DECISIONS!$A$6:$A$205,C42,DECISIONS!$C$6:$C$205,"INCLUDE DIRECT")=1),AND(D42="EVIDENCE COLLECTION",COUNTIFS(DECISIONS!$A$6:$A$205,C42,DECISIONS!$C$6:$C$205,"INCLUDE CONDITIONAL")=1),AND(D42="ARCHITECTURE / POSITIONING RESEARCH",COUNTIFS(DECISIONS!$A$6:$A$205,C42,DECISIONS!$C$6:$C$205,"INCLUDE ADJACENT")=1),AND(D42="BUILD / BUY / SERVICE COMPARISON",COUNTIFS(DECISIONS!$A$6:$A$205,C42,DECISIONS!$C$6:$C$205,"INCLUDE SUBSTITUTE")=1),AND(D42="DISCOVERY RESEARCH",COUNTIFS(DECISIONS!$A$6:$A$205,C42,DECISIONS!$C$6:$C$205,"INCLUDE INTERMEDIARY")=1),AND(D42="REQUIREMENT / AUTHORITY RESEARCH",COUNTIFS(DECISIONS!$A$6:$A$205,C42,DECISIONS!$C$6:$C$205,"INCLUDE REFERENCE")=1),AND(D42="MONITOR / WATCHLIST",COUNTIFS(DECISIONS!$A$6:$A$205,C42,DECISIONS!$C$6:$C$205,"EXCLUDE DIRECT")=1)),"COMPATIBLE","INCOMPATIBLE")))</x:f>
      </x:c>
      <x:c r="K42" s="25" t="str">
        <x:f>IF(A42="","",IF(OR(H42&lt;&gt;"VALID",I42&lt;&gt;"MATCH",J42&lt;&gt;"COMPATIBLE"),"BLOCKED",IF(D42="EVIDENCE COLLECTION","READY",IF(COUNTIFS(DECISIONS!$A$6:$A$205,C42,DECISIONS!$K$6:$K$205,"READY")=1,"READY","UNRESOLVED"))))</x:f>
      </x:c>
    </x:row>
    <x:row r="43">
      <x:c r="A43" s="21"/>
      <x:c r="B43" s="21"/>
      <x:c r="C43" s="21"/>
      <x:c r="D43" s="21"/>
      <x:c r="E43" s="21"/>
      <x:c r="F43" s="21"/>
      <x:c r="G43" s="21"/>
      <x:c r="H43" s="25" t="str">
        <x:f>IF(A43="","",IF(COUNTIF($A$6:$A$205,A43)&gt;1,"INVALID - DUPLICATE ID",IF(AND(COUNTIF(CANDIDATES!$A$6:$A$205,B43)=1,COUNTIF(DECISIONS!$A$6:$A$205,C43)=1,OR(EXACT(D43,"OFFER / CRO COMPARISON"),EXACT(D43,"EVIDENCE COLLECTION"),EXACT(D43,"ARCHITECTURE / POSITIONING RESEARCH"),EXACT(D43,"BUILD / BUY / SERVICE COMPARISON"),EXACT(D43,"DISCOVERY RESEARCH"),EXACT(D43,"REQUIREMENT / AUTHORITY RESEARCH"),EXACT(D43,"MONITOR / WATCHLIST")),E43&lt;&gt;"",F43&lt;&gt;"",G43&lt;&gt;""),"VALID","INVALID - CONTROL / ID")))</x:f>
      </x:c>
      <x:c r="I43" s="25" t="str">
        <x:f>IF(A43="","",IF(COUNTIFS(DECISIONS!$A$6:$A$205,C43,DECISIONS!$B$6:$B$205,B43)=1,"MATCH","MISMATCH"))</x:f>
      </x:c>
      <x:c r="J43" s="25" t="str">
        <x:f>IF(A43="","",IF(I43&lt;&gt;"MATCH","INCOMPATIBLE",IF(OR(AND(D43="OFFER / CRO COMPARISON",COUNTIFS(DECISIONS!$A$6:$A$205,C43,DECISIONS!$C$6:$C$205,"INCLUDE DIRECT")=1),AND(D43="EVIDENCE COLLECTION",COUNTIFS(DECISIONS!$A$6:$A$205,C43,DECISIONS!$C$6:$C$205,"INCLUDE CONDITIONAL")=1),AND(D43="ARCHITECTURE / POSITIONING RESEARCH",COUNTIFS(DECISIONS!$A$6:$A$205,C43,DECISIONS!$C$6:$C$205,"INCLUDE ADJACENT")=1),AND(D43="BUILD / BUY / SERVICE COMPARISON",COUNTIFS(DECISIONS!$A$6:$A$205,C43,DECISIONS!$C$6:$C$205,"INCLUDE SUBSTITUTE")=1),AND(D43="DISCOVERY RESEARCH",COUNTIFS(DECISIONS!$A$6:$A$205,C43,DECISIONS!$C$6:$C$205,"INCLUDE INTERMEDIARY")=1),AND(D43="REQUIREMENT / AUTHORITY RESEARCH",COUNTIFS(DECISIONS!$A$6:$A$205,C43,DECISIONS!$C$6:$C$205,"INCLUDE REFERENCE")=1),AND(D43="MONITOR / WATCHLIST",COUNTIFS(DECISIONS!$A$6:$A$205,C43,DECISIONS!$C$6:$C$205,"EXCLUDE DIRECT")=1)),"COMPATIBLE","INCOMPATIBLE")))</x:f>
      </x:c>
      <x:c r="K43" s="25" t="str">
        <x:f>IF(A43="","",IF(OR(H43&lt;&gt;"VALID",I43&lt;&gt;"MATCH",J43&lt;&gt;"COMPATIBLE"),"BLOCKED",IF(D43="EVIDENCE COLLECTION","READY",IF(COUNTIFS(DECISIONS!$A$6:$A$205,C43,DECISIONS!$K$6:$K$205,"READY")=1,"READY","UNRESOLVED"))))</x:f>
      </x:c>
    </x:row>
    <x:row r="44">
      <x:c r="A44" s="21"/>
      <x:c r="B44" s="21"/>
      <x:c r="C44" s="21"/>
      <x:c r="D44" s="21"/>
      <x:c r="E44" s="21"/>
      <x:c r="F44" s="21"/>
      <x:c r="G44" s="21"/>
      <x:c r="H44" s="25" t="str">
        <x:f>IF(A44="","",IF(COUNTIF($A$6:$A$205,A44)&gt;1,"INVALID - DUPLICATE ID",IF(AND(COUNTIF(CANDIDATES!$A$6:$A$205,B44)=1,COUNTIF(DECISIONS!$A$6:$A$205,C44)=1,OR(EXACT(D44,"OFFER / CRO COMPARISON"),EXACT(D44,"EVIDENCE COLLECTION"),EXACT(D44,"ARCHITECTURE / POSITIONING RESEARCH"),EXACT(D44,"BUILD / BUY / SERVICE COMPARISON"),EXACT(D44,"DISCOVERY RESEARCH"),EXACT(D44,"REQUIREMENT / AUTHORITY RESEARCH"),EXACT(D44,"MONITOR / WATCHLIST")),E44&lt;&gt;"",F44&lt;&gt;"",G44&lt;&gt;""),"VALID","INVALID - CONTROL / ID")))</x:f>
      </x:c>
      <x:c r="I44" s="25" t="str">
        <x:f>IF(A44="","",IF(COUNTIFS(DECISIONS!$A$6:$A$205,C44,DECISIONS!$B$6:$B$205,B44)=1,"MATCH","MISMATCH"))</x:f>
      </x:c>
      <x:c r="J44" s="25" t="str">
        <x:f>IF(A44="","",IF(I44&lt;&gt;"MATCH","INCOMPATIBLE",IF(OR(AND(D44="OFFER / CRO COMPARISON",COUNTIFS(DECISIONS!$A$6:$A$205,C44,DECISIONS!$C$6:$C$205,"INCLUDE DIRECT")=1),AND(D44="EVIDENCE COLLECTION",COUNTIFS(DECISIONS!$A$6:$A$205,C44,DECISIONS!$C$6:$C$205,"INCLUDE CONDITIONAL")=1),AND(D44="ARCHITECTURE / POSITIONING RESEARCH",COUNTIFS(DECISIONS!$A$6:$A$205,C44,DECISIONS!$C$6:$C$205,"INCLUDE ADJACENT")=1),AND(D44="BUILD / BUY / SERVICE COMPARISON",COUNTIFS(DECISIONS!$A$6:$A$205,C44,DECISIONS!$C$6:$C$205,"INCLUDE SUBSTITUTE")=1),AND(D44="DISCOVERY RESEARCH",COUNTIFS(DECISIONS!$A$6:$A$205,C44,DECISIONS!$C$6:$C$205,"INCLUDE INTERMEDIARY")=1),AND(D44="REQUIREMENT / AUTHORITY RESEARCH",COUNTIFS(DECISIONS!$A$6:$A$205,C44,DECISIONS!$C$6:$C$205,"INCLUDE REFERENCE")=1),AND(D44="MONITOR / WATCHLIST",COUNTIFS(DECISIONS!$A$6:$A$205,C44,DECISIONS!$C$6:$C$205,"EXCLUDE DIRECT")=1)),"COMPATIBLE","INCOMPATIBLE")))</x:f>
      </x:c>
      <x:c r="K44" s="25" t="str">
        <x:f>IF(A44="","",IF(OR(H44&lt;&gt;"VALID",I44&lt;&gt;"MATCH",J44&lt;&gt;"COMPATIBLE"),"BLOCKED",IF(D44="EVIDENCE COLLECTION","READY",IF(COUNTIFS(DECISIONS!$A$6:$A$205,C44,DECISIONS!$K$6:$K$205,"READY")=1,"READY","UNRESOLVED"))))</x:f>
      </x:c>
    </x:row>
    <x:row r="45">
      <x:c r="A45" s="21"/>
      <x:c r="B45" s="21"/>
      <x:c r="C45" s="21"/>
      <x:c r="D45" s="21"/>
      <x:c r="E45" s="21"/>
      <x:c r="F45" s="21"/>
      <x:c r="G45" s="21"/>
      <x:c r="H45" s="25" t="str">
        <x:f>IF(A45="","",IF(COUNTIF($A$6:$A$205,A45)&gt;1,"INVALID - DUPLICATE ID",IF(AND(COUNTIF(CANDIDATES!$A$6:$A$205,B45)=1,COUNTIF(DECISIONS!$A$6:$A$205,C45)=1,OR(EXACT(D45,"OFFER / CRO COMPARISON"),EXACT(D45,"EVIDENCE COLLECTION"),EXACT(D45,"ARCHITECTURE / POSITIONING RESEARCH"),EXACT(D45,"BUILD / BUY / SERVICE COMPARISON"),EXACT(D45,"DISCOVERY RESEARCH"),EXACT(D45,"REQUIREMENT / AUTHORITY RESEARCH"),EXACT(D45,"MONITOR / WATCHLIST")),E45&lt;&gt;"",F45&lt;&gt;"",G45&lt;&gt;""),"VALID","INVALID - CONTROL / ID")))</x:f>
      </x:c>
      <x:c r="I45" s="25" t="str">
        <x:f>IF(A45="","",IF(COUNTIFS(DECISIONS!$A$6:$A$205,C45,DECISIONS!$B$6:$B$205,B45)=1,"MATCH","MISMATCH"))</x:f>
      </x:c>
      <x:c r="J45" s="25" t="str">
        <x:f>IF(A45="","",IF(I45&lt;&gt;"MATCH","INCOMPATIBLE",IF(OR(AND(D45="OFFER / CRO COMPARISON",COUNTIFS(DECISIONS!$A$6:$A$205,C45,DECISIONS!$C$6:$C$205,"INCLUDE DIRECT")=1),AND(D45="EVIDENCE COLLECTION",COUNTIFS(DECISIONS!$A$6:$A$205,C45,DECISIONS!$C$6:$C$205,"INCLUDE CONDITIONAL")=1),AND(D45="ARCHITECTURE / POSITIONING RESEARCH",COUNTIFS(DECISIONS!$A$6:$A$205,C45,DECISIONS!$C$6:$C$205,"INCLUDE ADJACENT")=1),AND(D45="BUILD / BUY / SERVICE COMPARISON",COUNTIFS(DECISIONS!$A$6:$A$205,C45,DECISIONS!$C$6:$C$205,"INCLUDE SUBSTITUTE")=1),AND(D45="DISCOVERY RESEARCH",COUNTIFS(DECISIONS!$A$6:$A$205,C45,DECISIONS!$C$6:$C$205,"INCLUDE INTERMEDIARY")=1),AND(D45="REQUIREMENT / AUTHORITY RESEARCH",COUNTIFS(DECISIONS!$A$6:$A$205,C45,DECISIONS!$C$6:$C$205,"INCLUDE REFERENCE")=1),AND(D45="MONITOR / WATCHLIST",COUNTIFS(DECISIONS!$A$6:$A$205,C45,DECISIONS!$C$6:$C$205,"EXCLUDE DIRECT")=1)),"COMPATIBLE","INCOMPATIBLE")))</x:f>
      </x:c>
      <x:c r="K45" s="25" t="str">
        <x:f>IF(A45="","",IF(OR(H45&lt;&gt;"VALID",I45&lt;&gt;"MATCH",J45&lt;&gt;"COMPATIBLE"),"BLOCKED",IF(D45="EVIDENCE COLLECTION","READY",IF(COUNTIFS(DECISIONS!$A$6:$A$205,C45,DECISIONS!$K$6:$K$205,"READY")=1,"READY","UNRESOLVED"))))</x:f>
      </x:c>
    </x:row>
    <x:row r="46">
      <x:c r="A46" s="21"/>
      <x:c r="B46" s="21"/>
      <x:c r="C46" s="21"/>
      <x:c r="D46" s="21"/>
      <x:c r="E46" s="21"/>
      <x:c r="F46" s="21"/>
      <x:c r="G46" s="21"/>
      <x:c r="H46" s="25" t="str">
        <x:f>IF(A46="","",IF(COUNTIF($A$6:$A$205,A46)&gt;1,"INVALID - DUPLICATE ID",IF(AND(COUNTIF(CANDIDATES!$A$6:$A$205,B46)=1,COUNTIF(DECISIONS!$A$6:$A$205,C46)=1,OR(EXACT(D46,"OFFER / CRO COMPARISON"),EXACT(D46,"EVIDENCE COLLECTION"),EXACT(D46,"ARCHITECTURE / POSITIONING RESEARCH"),EXACT(D46,"BUILD / BUY / SERVICE COMPARISON"),EXACT(D46,"DISCOVERY RESEARCH"),EXACT(D46,"REQUIREMENT / AUTHORITY RESEARCH"),EXACT(D46,"MONITOR / WATCHLIST")),E46&lt;&gt;"",F46&lt;&gt;"",G46&lt;&gt;""),"VALID","INVALID - CONTROL / ID")))</x:f>
      </x:c>
      <x:c r="I46" s="25" t="str">
        <x:f>IF(A46="","",IF(COUNTIFS(DECISIONS!$A$6:$A$205,C46,DECISIONS!$B$6:$B$205,B46)=1,"MATCH","MISMATCH"))</x:f>
      </x:c>
      <x:c r="J46" s="25" t="str">
        <x:f>IF(A46="","",IF(I46&lt;&gt;"MATCH","INCOMPATIBLE",IF(OR(AND(D46="OFFER / CRO COMPARISON",COUNTIFS(DECISIONS!$A$6:$A$205,C46,DECISIONS!$C$6:$C$205,"INCLUDE DIRECT")=1),AND(D46="EVIDENCE COLLECTION",COUNTIFS(DECISIONS!$A$6:$A$205,C46,DECISIONS!$C$6:$C$205,"INCLUDE CONDITIONAL")=1),AND(D46="ARCHITECTURE / POSITIONING RESEARCH",COUNTIFS(DECISIONS!$A$6:$A$205,C46,DECISIONS!$C$6:$C$205,"INCLUDE ADJACENT")=1),AND(D46="BUILD / BUY / SERVICE COMPARISON",COUNTIFS(DECISIONS!$A$6:$A$205,C46,DECISIONS!$C$6:$C$205,"INCLUDE SUBSTITUTE")=1),AND(D46="DISCOVERY RESEARCH",COUNTIFS(DECISIONS!$A$6:$A$205,C46,DECISIONS!$C$6:$C$205,"INCLUDE INTERMEDIARY")=1),AND(D46="REQUIREMENT / AUTHORITY RESEARCH",COUNTIFS(DECISIONS!$A$6:$A$205,C46,DECISIONS!$C$6:$C$205,"INCLUDE REFERENCE")=1),AND(D46="MONITOR / WATCHLIST",COUNTIFS(DECISIONS!$A$6:$A$205,C46,DECISIONS!$C$6:$C$205,"EXCLUDE DIRECT")=1)),"COMPATIBLE","INCOMPATIBLE")))</x:f>
      </x:c>
      <x:c r="K46" s="25" t="str">
        <x:f>IF(A46="","",IF(OR(H46&lt;&gt;"VALID",I46&lt;&gt;"MATCH",J46&lt;&gt;"COMPATIBLE"),"BLOCKED",IF(D46="EVIDENCE COLLECTION","READY",IF(COUNTIFS(DECISIONS!$A$6:$A$205,C46,DECISIONS!$K$6:$K$205,"READY")=1,"READY","UNRESOLVED"))))</x:f>
      </x:c>
    </x:row>
    <x:row r="47">
      <x:c r="A47" s="21"/>
      <x:c r="B47" s="21"/>
      <x:c r="C47" s="21"/>
      <x:c r="D47" s="21"/>
      <x:c r="E47" s="21"/>
      <x:c r="F47" s="21"/>
      <x:c r="G47" s="21"/>
      <x:c r="H47" s="25" t="str">
        <x:f>IF(A47="","",IF(COUNTIF($A$6:$A$205,A47)&gt;1,"INVALID - DUPLICATE ID",IF(AND(COUNTIF(CANDIDATES!$A$6:$A$205,B47)=1,COUNTIF(DECISIONS!$A$6:$A$205,C47)=1,OR(EXACT(D47,"OFFER / CRO COMPARISON"),EXACT(D47,"EVIDENCE COLLECTION"),EXACT(D47,"ARCHITECTURE / POSITIONING RESEARCH"),EXACT(D47,"BUILD / BUY / SERVICE COMPARISON"),EXACT(D47,"DISCOVERY RESEARCH"),EXACT(D47,"REQUIREMENT / AUTHORITY RESEARCH"),EXACT(D47,"MONITOR / WATCHLIST")),E47&lt;&gt;"",F47&lt;&gt;"",G47&lt;&gt;""),"VALID","INVALID - CONTROL / ID")))</x:f>
      </x:c>
      <x:c r="I47" s="25" t="str">
        <x:f>IF(A47="","",IF(COUNTIFS(DECISIONS!$A$6:$A$205,C47,DECISIONS!$B$6:$B$205,B47)=1,"MATCH","MISMATCH"))</x:f>
      </x:c>
      <x:c r="J47" s="25" t="str">
        <x:f>IF(A47="","",IF(I47&lt;&gt;"MATCH","INCOMPATIBLE",IF(OR(AND(D47="OFFER / CRO COMPARISON",COUNTIFS(DECISIONS!$A$6:$A$205,C47,DECISIONS!$C$6:$C$205,"INCLUDE DIRECT")=1),AND(D47="EVIDENCE COLLECTION",COUNTIFS(DECISIONS!$A$6:$A$205,C47,DECISIONS!$C$6:$C$205,"INCLUDE CONDITIONAL")=1),AND(D47="ARCHITECTURE / POSITIONING RESEARCH",COUNTIFS(DECISIONS!$A$6:$A$205,C47,DECISIONS!$C$6:$C$205,"INCLUDE ADJACENT")=1),AND(D47="BUILD / BUY / SERVICE COMPARISON",COUNTIFS(DECISIONS!$A$6:$A$205,C47,DECISIONS!$C$6:$C$205,"INCLUDE SUBSTITUTE")=1),AND(D47="DISCOVERY RESEARCH",COUNTIFS(DECISIONS!$A$6:$A$205,C47,DECISIONS!$C$6:$C$205,"INCLUDE INTERMEDIARY")=1),AND(D47="REQUIREMENT / AUTHORITY RESEARCH",COUNTIFS(DECISIONS!$A$6:$A$205,C47,DECISIONS!$C$6:$C$205,"INCLUDE REFERENCE")=1),AND(D47="MONITOR / WATCHLIST",COUNTIFS(DECISIONS!$A$6:$A$205,C47,DECISIONS!$C$6:$C$205,"EXCLUDE DIRECT")=1)),"COMPATIBLE","INCOMPATIBLE")))</x:f>
      </x:c>
      <x:c r="K47" s="25" t="str">
        <x:f>IF(A47="","",IF(OR(H47&lt;&gt;"VALID",I47&lt;&gt;"MATCH",J47&lt;&gt;"COMPATIBLE"),"BLOCKED",IF(D47="EVIDENCE COLLECTION","READY",IF(COUNTIFS(DECISIONS!$A$6:$A$205,C47,DECISIONS!$K$6:$K$205,"READY")=1,"READY","UNRESOLVED"))))</x:f>
      </x:c>
    </x:row>
    <x:row r="48">
      <x:c r="A48" s="21"/>
      <x:c r="B48" s="21"/>
      <x:c r="C48" s="21"/>
      <x:c r="D48" s="21"/>
      <x:c r="E48" s="21"/>
      <x:c r="F48" s="21"/>
      <x:c r="G48" s="21"/>
      <x:c r="H48" s="25" t="str">
        <x:f>IF(A48="","",IF(COUNTIF($A$6:$A$205,A48)&gt;1,"INVALID - DUPLICATE ID",IF(AND(COUNTIF(CANDIDATES!$A$6:$A$205,B48)=1,COUNTIF(DECISIONS!$A$6:$A$205,C48)=1,OR(EXACT(D48,"OFFER / CRO COMPARISON"),EXACT(D48,"EVIDENCE COLLECTION"),EXACT(D48,"ARCHITECTURE / POSITIONING RESEARCH"),EXACT(D48,"BUILD / BUY / SERVICE COMPARISON"),EXACT(D48,"DISCOVERY RESEARCH"),EXACT(D48,"REQUIREMENT / AUTHORITY RESEARCH"),EXACT(D48,"MONITOR / WATCHLIST")),E48&lt;&gt;"",F48&lt;&gt;"",G48&lt;&gt;""),"VALID","INVALID - CONTROL / ID")))</x:f>
      </x:c>
      <x:c r="I48" s="25" t="str">
        <x:f>IF(A48="","",IF(COUNTIFS(DECISIONS!$A$6:$A$205,C48,DECISIONS!$B$6:$B$205,B48)=1,"MATCH","MISMATCH"))</x:f>
      </x:c>
      <x:c r="J48" s="25" t="str">
        <x:f>IF(A48="","",IF(I48&lt;&gt;"MATCH","INCOMPATIBLE",IF(OR(AND(D48="OFFER / CRO COMPARISON",COUNTIFS(DECISIONS!$A$6:$A$205,C48,DECISIONS!$C$6:$C$205,"INCLUDE DIRECT")=1),AND(D48="EVIDENCE COLLECTION",COUNTIFS(DECISIONS!$A$6:$A$205,C48,DECISIONS!$C$6:$C$205,"INCLUDE CONDITIONAL")=1),AND(D48="ARCHITECTURE / POSITIONING RESEARCH",COUNTIFS(DECISIONS!$A$6:$A$205,C48,DECISIONS!$C$6:$C$205,"INCLUDE ADJACENT")=1),AND(D48="BUILD / BUY / SERVICE COMPARISON",COUNTIFS(DECISIONS!$A$6:$A$205,C48,DECISIONS!$C$6:$C$205,"INCLUDE SUBSTITUTE")=1),AND(D48="DISCOVERY RESEARCH",COUNTIFS(DECISIONS!$A$6:$A$205,C48,DECISIONS!$C$6:$C$205,"INCLUDE INTERMEDIARY")=1),AND(D48="REQUIREMENT / AUTHORITY RESEARCH",COUNTIFS(DECISIONS!$A$6:$A$205,C48,DECISIONS!$C$6:$C$205,"INCLUDE REFERENCE")=1),AND(D48="MONITOR / WATCHLIST",COUNTIFS(DECISIONS!$A$6:$A$205,C48,DECISIONS!$C$6:$C$205,"EXCLUDE DIRECT")=1)),"COMPATIBLE","INCOMPATIBLE")))</x:f>
      </x:c>
      <x:c r="K48" s="25" t="str">
        <x:f>IF(A48="","",IF(OR(H48&lt;&gt;"VALID",I48&lt;&gt;"MATCH",J48&lt;&gt;"COMPATIBLE"),"BLOCKED",IF(D48="EVIDENCE COLLECTION","READY",IF(COUNTIFS(DECISIONS!$A$6:$A$205,C48,DECISIONS!$K$6:$K$205,"READY")=1,"READY","UNRESOLVED"))))</x:f>
      </x:c>
    </x:row>
    <x:row r="49">
      <x:c r="A49" s="21"/>
      <x:c r="B49" s="21"/>
      <x:c r="C49" s="21"/>
      <x:c r="D49" s="21"/>
      <x:c r="E49" s="21"/>
      <x:c r="F49" s="21"/>
      <x:c r="G49" s="21"/>
      <x:c r="H49" s="25" t="str">
        <x:f>IF(A49="","",IF(COUNTIF($A$6:$A$205,A49)&gt;1,"INVALID - DUPLICATE ID",IF(AND(COUNTIF(CANDIDATES!$A$6:$A$205,B49)=1,COUNTIF(DECISIONS!$A$6:$A$205,C49)=1,OR(EXACT(D49,"OFFER / CRO COMPARISON"),EXACT(D49,"EVIDENCE COLLECTION"),EXACT(D49,"ARCHITECTURE / POSITIONING RESEARCH"),EXACT(D49,"BUILD / BUY / SERVICE COMPARISON"),EXACT(D49,"DISCOVERY RESEARCH"),EXACT(D49,"REQUIREMENT / AUTHORITY RESEARCH"),EXACT(D49,"MONITOR / WATCHLIST")),E49&lt;&gt;"",F49&lt;&gt;"",G49&lt;&gt;""),"VALID","INVALID - CONTROL / ID")))</x:f>
      </x:c>
      <x:c r="I49" s="25" t="str">
        <x:f>IF(A49="","",IF(COUNTIFS(DECISIONS!$A$6:$A$205,C49,DECISIONS!$B$6:$B$205,B49)=1,"MATCH","MISMATCH"))</x:f>
      </x:c>
      <x:c r="J49" s="25" t="str">
        <x:f>IF(A49="","",IF(I49&lt;&gt;"MATCH","INCOMPATIBLE",IF(OR(AND(D49="OFFER / CRO COMPARISON",COUNTIFS(DECISIONS!$A$6:$A$205,C49,DECISIONS!$C$6:$C$205,"INCLUDE DIRECT")=1),AND(D49="EVIDENCE COLLECTION",COUNTIFS(DECISIONS!$A$6:$A$205,C49,DECISIONS!$C$6:$C$205,"INCLUDE CONDITIONAL")=1),AND(D49="ARCHITECTURE / POSITIONING RESEARCH",COUNTIFS(DECISIONS!$A$6:$A$205,C49,DECISIONS!$C$6:$C$205,"INCLUDE ADJACENT")=1),AND(D49="BUILD / BUY / SERVICE COMPARISON",COUNTIFS(DECISIONS!$A$6:$A$205,C49,DECISIONS!$C$6:$C$205,"INCLUDE SUBSTITUTE")=1),AND(D49="DISCOVERY RESEARCH",COUNTIFS(DECISIONS!$A$6:$A$205,C49,DECISIONS!$C$6:$C$205,"INCLUDE INTERMEDIARY")=1),AND(D49="REQUIREMENT / AUTHORITY RESEARCH",COUNTIFS(DECISIONS!$A$6:$A$205,C49,DECISIONS!$C$6:$C$205,"INCLUDE REFERENCE")=1),AND(D49="MONITOR / WATCHLIST",COUNTIFS(DECISIONS!$A$6:$A$205,C49,DECISIONS!$C$6:$C$205,"EXCLUDE DIRECT")=1)),"COMPATIBLE","INCOMPATIBLE")))</x:f>
      </x:c>
      <x:c r="K49" s="25" t="str">
        <x:f>IF(A49="","",IF(OR(H49&lt;&gt;"VALID",I49&lt;&gt;"MATCH",J49&lt;&gt;"COMPATIBLE"),"BLOCKED",IF(D49="EVIDENCE COLLECTION","READY",IF(COUNTIFS(DECISIONS!$A$6:$A$205,C49,DECISIONS!$K$6:$K$205,"READY")=1,"READY","UNRESOLVED"))))</x:f>
      </x:c>
    </x:row>
    <x:row r="50">
      <x:c r="A50" s="21"/>
      <x:c r="B50" s="21"/>
      <x:c r="C50" s="21"/>
      <x:c r="D50" s="21"/>
      <x:c r="E50" s="21"/>
      <x:c r="F50" s="21"/>
      <x:c r="G50" s="21"/>
      <x:c r="H50" s="25" t="str">
        <x:f>IF(A50="","",IF(COUNTIF($A$6:$A$205,A50)&gt;1,"INVALID - DUPLICATE ID",IF(AND(COUNTIF(CANDIDATES!$A$6:$A$205,B50)=1,COUNTIF(DECISIONS!$A$6:$A$205,C50)=1,OR(EXACT(D50,"OFFER / CRO COMPARISON"),EXACT(D50,"EVIDENCE COLLECTION"),EXACT(D50,"ARCHITECTURE / POSITIONING RESEARCH"),EXACT(D50,"BUILD / BUY / SERVICE COMPARISON"),EXACT(D50,"DISCOVERY RESEARCH"),EXACT(D50,"REQUIREMENT / AUTHORITY RESEARCH"),EXACT(D50,"MONITOR / WATCHLIST")),E50&lt;&gt;"",F50&lt;&gt;"",G50&lt;&gt;""),"VALID","INVALID - CONTROL / ID")))</x:f>
      </x:c>
      <x:c r="I50" s="25" t="str">
        <x:f>IF(A50="","",IF(COUNTIFS(DECISIONS!$A$6:$A$205,C50,DECISIONS!$B$6:$B$205,B50)=1,"MATCH","MISMATCH"))</x:f>
      </x:c>
      <x:c r="J50" s="25" t="str">
        <x:f>IF(A50="","",IF(I50&lt;&gt;"MATCH","INCOMPATIBLE",IF(OR(AND(D50="OFFER / CRO COMPARISON",COUNTIFS(DECISIONS!$A$6:$A$205,C50,DECISIONS!$C$6:$C$205,"INCLUDE DIRECT")=1),AND(D50="EVIDENCE COLLECTION",COUNTIFS(DECISIONS!$A$6:$A$205,C50,DECISIONS!$C$6:$C$205,"INCLUDE CONDITIONAL")=1),AND(D50="ARCHITECTURE / POSITIONING RESEARCH",COUNTIFS(DECISIONS!$A$6:$A$205,C50,DECISIONS!$C$6:$C$205,"INCLUDE ADJACENT")=1),AND(D50="BUILD / BUY / SERVICE COMPARISON",COUNTIFS(DECISIONS!$A$6:$A$205,C50,DECISIONS!$C$6:$C$205,"INCLUDE SUBSTITUTE")=1),AND(D50="DISCOVERY RESEARCH",COUNTIFS(DECISIONS!$A$6:$A$205,C50,DECISIONS!$C$6:$C$205,"INCLUDE INTERMEDIARY")=1),AND(D50="REQUIREMENT / AUTHORITY RESEARCH",COUNTIFS(DECISIONS!$A$6:$A$205,C50,DECISIONS!$C$6:$C$205,"INCLUDE REFERENCE")=1),AND(D50="MONITOR / WATCHLIST",COUNTIFS(DECISIONS!$A$6:$A$205,C50,DECISIONS!$C$6:$C$205,"EXCLUDE DIRECT")=1)),"COMPATIBLE","INCOMPATIBLE")))</x:f>
      </x:c>
      <x:c r="K50" s="25" t="str">
        <x:f>IF(A50="","",IF(OR(H50&lt;&gt;"VALID",I50&lt;&gt;"MATCH",J50&lt;&gt;"COMPATIBLE"),"BLOCKED",IF(D50="EVIDENCE COLLECTION","READY",IF(COUNTIFS(DECISIONS!$A$6:$A$205,C50,DECISIONS!$K$6:$K$205,"READY")=1,"READY","UNRESOLVED"))))</x:f>
      </x:c>
    </x:row>
    <x:row r="51">
      <x:c r="A51" s="21"/>
      <x:c r="B51" s="21"/>
      <x:c r="C51" s="21"/>
      <x:c r="D51" s="21"/>
      <x:c r="E51" s="21"/>
      <x:c r="F51" s="21"/>
      <x:c r="G51" s="21"/>
      <x:c r="H51" s="25" t="str">
        <x:f>IF(A51="","",IF(COUNTIF($A$6:$A$205,A51)&gt;1,"INVALID - DUPLICATE ID",IF(AND(COUNTIF(CANDIDATES!$A$6:$A$205,B51)=1,COUNTIF(DECISIONS!$A$6:$A$205,C51)=1,OR(EXACT(D51,"OFFER / CRO COMPARISON"),EXACT(D51,"EVIDENCE COLLECTION"),EXACT(D51,"ARCHITECTURE / POSITIONING RESEARCH"),EXACT(D51,"BUILD / BUY / SERVICE COMPARISON"),EXACT(D51,"DISCOVERY RESEARCH"),EXACT(D51,"REQUIREMENT / AUTHORITY RESEARCH"),EXACT(D51,"MONITOR / WATCHLIST")),E51&lt;&gt;"",F51&lt;&gt;"",G51&lt;&gt;""),"VALID","INVALID - CONTROL / ID")))</x:f>
      </x:c>
      <x:c r="I51" s="25" t="str">
        <x:f>IF(A51="","",IF(COUNTIFS(DECISIONS!$A$6:$A$205,C51,DECISIONS!$B$6:$B$205,B51)=1,"MATCH","MISMATCH"))</x:f>
      </x:c>
      <x:c r="J51" s="25" t="str">
        <x:f>IF(A51="","",IF(I51&lt;&gt;"MATCH","INCOMPATIBLE",IF(OR(AND(D51="OFFER / CRO COMPARISON",COUNTIFS(DECISIONS!$A$6:$A$205,C51,DECISIONS!$C$6:$C$205,"INCLUDE DIRECT")=1),AND(D51="EVIDENCE COLLECTION",COUNTIFS(DECISIONS!$A$6:$A$205,C51,DECISIONS!$C$6:$C$205,"INCLUDE CONDITIONAL")=1),AND(D51="ARCHITECTURE / POSITIONING RESEARCH",COUNTIFS(DECISIONS!$A$6:$A$205,C51,DECISIONS!$C$6:$C$205,"INCLUDE ADJACENT")=1),AND(D51="BUILD / BUY / SERVICE COMPARISON",COUNTIFS(DECISIONS!$A$6:$A$205,C51,DECISIONS!$C$6:$C$205,"INCLUDE SUBSTITUTE")=1),AND(D51="DISCOVERY RESEARCH",COUNTIFS(DECISIONS!$A$6:$A$205,C51,DECISIONS!$C$6:$C$205,"INCLUDE INTERMEDIARY")=1),AND(D51="REQUIREMENT / AUTHORITY RESEARCH",COUNTIFS(DECISIONS!$A$6:$A$205,C51,DECISIONS!$C$6:$C$205,"INCLUDE REFERENCE")=1),AND(D51="MONITOR / WATCHLIST",COUNTIFS(DECISIONS!$A$6:$A$205,C51,DECISIONS!$C$6:$C$205,"EXCLUDE DIRECT")=1)),"COMPATIBLE","INCOMPATIBLE")))</x:f>
      </x:c>
      <x:c r="K51" s="25" t="str">
        <x:f>IF(A51="","",IF(OR(H51&lt;&gt;"VALID",I51&lt;&gt;"MATCH",J51&lt;&gt;"COMPATIBLE"),"BLOCKED",IF(D51="EVIDENCE COLLECTION","READY",IF(COUNTIFS(DECISIONS!$A$6:$A$205,C51,DECISIONS!$K$6:$K$205,"READY")=1,"READY","UNRESOLVED"))))</x:f>
      </x:c>
    </x:row>
    <x:row r="52">
      <x:c r="A52" s="21"/>
      <x:c r="B52" s="21"/>
      <x:c r="C52" s="21"/>
      <x:c r="D52" s="21"/>
      <x:c r="E52" s="21"/>
      <x:c r="F52" s="21"/>
      <x:c r="G52" s="21"/>
      <x:c r="H52" s="25" t="str">
        <x:f>IF(A52="","",IF(COUNTIF($A$6:$A$205,A52)&gt;1,"INVALID - DUPLICATE ID",IF(AND(COUNTIF(CANDIDATES!$A$6:$A$205,B52)=1,COUNTIF(DECISIONS!$A$6:$A$205,C52)=1,OR(EXACT(D52,"OFFER / CRO COMPARISON"),EXACT(D52,"EVIDENCE COLLECTION"),EXACT(D52,"ARCHITECTURE / POSITIONING RESEARCH"),EXACT(D52,"BUILD / BUY / SERVICE COMPARISON"),EXACT(D52,"DISCOVERY RESEARCH"),EXACT(D52,"REQUIREMENT / AUTHORITY RESEARCH"),EXACT(D52,"MONITOR / WATCHLIST")),E52&lt;&gt;"",F52&lt;&gt;"",G52&lt;&gt;""),"VALID","INVALID - CONTROL / ID")))</x:f>
      </x:c>
      <x:c r="I52" s="25" t="str">
        <x:f>IF(A52="","",IF(COUNTIFS(DECISIONS!$A$6:$A$205,C52,DECISIONS!$B$6:$B$205,B52)=1,"MATCH","MISMATCH"))</x:f>
      </x:c>
      <x:c r="J52" s="25" t="str">
        <x:f>IF(A52="","",IF(I52&lt;&gt;"MATCH","INCOMPATIBLE",IF(OR(AND(D52="OFFER / CRO COMPARISON",COUNTIFS(DECISIONS!$A$6:$A$205,C52,DECISIONS!$C$6:$C$205,"INCLUDE DIRECT")=1),AND(D52="EVIDENCE COLLECTION",COUNTIFS(DECISIONS!$A$6:$A$205,C52,DECISIONS!$C$6:$C$205,"INCLUDE CONDITIONAL")=1),AND(D52="ARCHITECTURE / POSITIONING RESEARCH",COUNTIFS(DECISIONS!$A$6:$A$205,C52,DECISIONS!$C$6:$C$205,"INCLUDE ADJACENT")=1),AND(D52="BUILD / BUY / SERVICE COMPARISON",COUNTIFS(DECISIONS!$A$6:$A$205,C52,DECISIONS!$C$6:$C$205,"INCLUDE SUBSTITUTE")=1),AND(D52="DISCOVERY RESEARCH",COUNTIFS(DECISIONS!$A$6:$A$205,C52,DECISIONS!$C$6:$C$205,"INCLUDE INTERMEDIARY")=1),AND(D52="REQUIREMENT / AUTHORITY RESEARCH",COUNTIFS(DECISIONS!$A$6:$A$205,C52,DECISIONS!$C$6:$C$205,"INCLUDE REFERENCE")=1),AND(D52="MONITOR / WATCHLIST",COUNTIFS(DECISIONS!$A$6:$A$205,C52,DECISIONS!$C$6:$C$205,"EXCLUDE DIRECT")=1)),"COMPATIBLE","INCOMPATIBLE")))</x:f>
      </x:c>
      <x:c r="K52" s="25" t="str">
        <x:f>IF(A52="","",IF(OR(H52&lt;&gt;"VALID",I52&lt;&gt;"MATCH",J52&lt;&gt;"COMPATIBLE"),"BLOCKED",IF(D52="EVIDENCE COLLECTION","READY",IF(COUNTIFS(DECISIONS!$A$6:$A$205,C52,DECISIONS!$K$6:$K$205,"READY")=1,"READY","UNRESOLVED"))))</x:f>
      </x:c>
    </x:row>
    <x:row r="53">
      <x:c r="A53" s="21"/>
      <x:c r="B53" s="21"/>
      <x:c r="C53" s="21"/>
      <x:c r="D53" s="21"/>
      <x:c r="E53" s="21"/>
      <x:c r="F53" s="21"/>
      <x:c r="G53" s="21"/>
      <x:c r="H53" s="25" t="str">
        <x:f>IF(A53="","",IF(COUNTIF($A$6:$A$205,A53)&gt;1,"INVALID - DUPLICATE ID",IF(AND(COUNTIF(CANDIDATES!$A$6:$A$205,B53)=1,COUNTIF(DECISIONS!$A$6:$A$205,C53)=1,OR(EXACT(D53,"OFFER / CRO COMPARISON"),EXACT(D53,"EVIDENCE COLLECTION"),EXACT(D53,"ARCHITECTURE / POSITIONING RESEARCH"),EXACT(D53,"BUILD / BUY / SERVICE COMPARISON"),EXACT(D53,"DISCOVERY RESEARCH"),EXACT(D53,"REQUIREMENT / AUTHORITY RESEARCH"),EXACT(D53,"MONITOR / WATCHLIST")),E53&lt;&gt;"",F53&lt;&gt;"",G53&lt;&gt;""),"VALID","INVALID - CONTROL / ID")))</x:f>
      </x:c>
      <x:c r="I53" s="25" t="str">
        <x:f>IF(A53="","",IF(COUNTIFS(DECISIONS!$A$6:$A$205,C53,DECISIONS!$B$6:$B$205,B53)=1,"MATCH","MISMATCH"))</x:f>
      </x:c>
      <x:c r="J53" s="25" t="str">
        <x:f>IF(A53="","",IF(I53&lt;&gt;"MATCH","INCOMPATIBLE",IF(OR(AND(D53="OFFER / CRO COMPARISON",COUNTIFS(DECISIONS!$A$6:$A$205,C53,DECISIONS!$C$6:$C$205,"INCLUDE DIRECT")=1),AND(D53="EVIDENCE COLLECTION",COUNTIFS(DECISIONS!$A$6:$A$205,C53,DECISIONS!$C$6:$C$205,"INCLUDE CONDITIONAL")=1),AND(D53="ARCHITECTURE / POSITIONING RESEARCH",COUNTIFS(DECISIONS!$A$6:$A$205,C53,DECISIONS!$C$6:$C$205,"INCLUDE ADJACENT")=1),AND(D53="BUILD / BUY / SERVICE COMPARISON",COUNTIFS(DECISIONS!$A$6:$A$205,C53,DECISIONS!$C$6:$C$205,"INCLUDE SUBSTITUTE")=1),AND(D53="DISCOVERY RESEARCH",COUNTIFS(DECISIONS!$A$6:$A$205,C53,DECISIONS!$C$6:$C$205,"INCLUDE INTERMEDIARY")=1),AND(D53="REQUIREMENT / AUTHORITY RESEARCH",COUNTIFS(DECISIONS!$A$6:$A$205,C53,DECISIONS!$C$6:$C$205,"INCLUDE REFERENCE")=1),AND(D53="MONITOR / WATCHLIST",COUNTIFS(DECISIONS!$A$6:$A$205,C53,DECISIONS!$C$6:$C$205,"EXCLUDE DIRECT")=1)),"COMPATIBLE","INCOMPATIBLE")))</x:f>
      </x:c>
      <x:c r="K53" s="25" t="str">
        <x:f>IF(A53="","",IF(OR(H53&lt;&gt;"VALID",I53&lt;&gt;"MATCH",J53&lt;&gt;"COMPATIBLE"),"BLOCKED",IF(D53="EVIDENCE COLLECTION","READY",IF(COUNTIFS(DECISIONS!$A$6:$A$205,C53,DECISIONS!$K$6:$K$205,"READY")=1,"READY","UNRESOLVED"))))</x:f>
      </x:c>
    </x:row>
    <x:row r="54">
      <x:c r="A54" s="21"/>
      <x:c r="B54" s="21"/>
      <x:c r="C54" s="21"/>
      <x:c r="D54" s="21"/>
      <x:c r="E54" s="21"/>
      <x:c r="F54" s="21"/>
      <x:c r="G54" s="21"/>
      <x:c r="H54" s="25" t="str">
        <x:f>IF(A54="","",IF(COUNTIF($A$6:$A$205,A54)&gt;1,"INVALID - DUPLICATE ID",IF(AND(COUNTIF(CANDIDATES!$A$6:$A$205,B54)=1,COUNTIF(DECISIONS!$A$6:$A$205,C54)=1,OR(EXACT(D54,"OFFER / CRO COMPARISON"),EXACT(D54,"EVIDENCE COLLECTION"),EXACT(D54,"ARCHITECTURE / POSITIONING RESEARCH"),EXACT(D54,"BUILD / BUY / SERVICE COMPARISON"),EXACT(D54,"DISCOVERY RESEARCH"),EXACT(D54,"REQUIREMENT / AUTHORITY RESEARCH"),EXACT(D54,"MONITOR / WATCHLIST")),E54&lt;&gt;"",F54&lt;&gt;"",G54&lt;&gt;""),"VALID","INVALID - CONTROL / ID")))</x:f>
      </x:c>
      <x:c r="I54" s="25" t="str">
        <x:f>IF(A54="","",IF(COUNTIFS(DECISIONS!$A$6:$A$205,C54,DECISIONS!$B$6:$B$205,B54)=1,"MATCH","MISMATCH"))</x:f>
      </x:c>
      <x:c r="J54" s="25" t="str">
        <x:f>IF(A54="","",IF(I54&lt;&gt;"MATCH","INCOMPATIBLE",IF(OR(AND(D54="OFFER / CRO COMPARISON",COUNTIFS(DECISIONS!$A$6:$A$205,C54,DECISIONS!$C$6:$C$205,"INCLUDE DIRECT")=1),AND(D54="EVIDENCE COLLECTION",COUNTIFS(DECISIONS!$A$6:$A$205,C54,DECISIONS!$C$6:$C$205,"INCLUDE CONDITIONAL")=1),AND(D54="ARCHITECTURE / POSITIONING RESEARCH",COUNTIFS(DECISIONS!$A$6:$A$205,C54,DECISIONS!$C$6:$C$205,"INCLUDE ADJACENT")=1),AND(D54="BUILD / BUY / SERVICE COMPARISON",COUNTIFS(DECISIONS!$A$6:$A$205,C54,DECISIONS!$C$6:$C$205,"INCLUDE SUBSTITUTE")=1),AND(D54="DISCOVERY RESEARCH",COUNTIFS(DECISIONS!$A$6:$A$205,C54,DECISIONS!$C$6:$C$205,"INCLUDE INTERMEDIARY")=1),AND(D54="REQUIREMENT / AUTHORITY RESEARCH",COUNTIFS(DECISIONS!$A$6:$A$205,C54,DECISIONS!$C$6:$C$205,"INCLUDE REFERENCE")=1),AND(D54="MONITOR / WATCHLIST",COUNTIFS(DECISIONS!$A$6:$A$205,C54,DECISIONS!$C$6:$C$205,"EXCLUDE DIRECT")=1)),"COMPATIBLE","INCOMPATIBLE")))</x:f>
      </x:c>
      <x:c r="K54" s="25" t="str">
        <x:f>IF(A54="","",IF(OR(H54&lt;&gt;"VALID",I54&lt;&gt;"MATCH",J54&lt;&gt;"COMPATIBLE"),"BLOCKED",IF(D54="EVIDENCE COLLECTION","READY",IF(COUNTIFS(DECISIONS!$A$6:$A$205,C54,DECISIONS!$K$6:$K$205,"READY")=1,"READY","UNRESOLVED"))))</x:f>
      </x:c>
    </x:row>
    <x:row r="55">
      <x:c r="A55" s="21"/>
      <x:c r="B55" s="21"/>
      <x:c r="C55" s="21"/>
      <x:c r="D55" s="21"/>
      <x:c r="E55" s="21"/>
      <x:c r="F55" s="21"/>
      <x:c r="G55" s="21"/>
      <x:c r="H55" s="25" t="str">
        <x:f>IF(A55="","",IF(COUNTIF($A$6:$A$205,A55)&gt;1,"INVALID - DUPLICATE ID",IF(AND(COUNTIF(CANDIDATES!$A$6:$A$205,B55)=1,COUNTIF(DECISIONS!$A$6:$A$205,C55)=1,OR(EXACT(D55,"OFFER / CRO COMPARISON"),EXACT(D55,"EVIDENCE COLLECTION"),EXACT(D55,"ARCHITECTURE / POSITIONING RESEARCH"),EXACT(D55,"BUILD / BUY / SERVICE COMPARISON"),EXACT(D55,"DISCOVERY RESEARCH"),EXACT(D55,"REQUIREMENT / AUTHORITY RESEARCH"),EXACT(D55,"MONITOR / WATCHLIST")),E55&lt;&gt;"",F55&lt;&gt;"",G55&lt;&gt;""),"VALID","INVALID - CONTROL / ID")))</x:f>
      </x:c>
      <x:c r="I55" s="25" t="str">
        <x:f>IF(A55="","",IF(COUNTIFS(DECISIONS!$A$6:$A$205,C55,DECISIONS!$B$6:$B$205,B55)=1,"MATCH","MISMATCH"))</x:f>
      </x:c>
      <x:c r="J55" s="25" t="str">
        <x:f>IF(A55="","",IF(I55&lt;&gt;"MATCH","INCOMPATIBLE",IF(OR(AND(D55="OFFER / CRO COMPARISON",COUNTIFS(DECISIONS!$A$6:$A$205,C55,DECISIONS!$C$6:$C$205,"INCLUDE DIRECT")=1),AND(D55="EVIDENCE COLLECTION",COUNTIFS(DECISIONS!$A$6:$A$205,C55,DECISIONS!$C$6:$C$205,"INCLUDE CONDITIONAL")=1),AND(D55="ARCHITECTURE / POSITIONING RESEARCH",COUNTIFS(DECISIONS!$A$6:$A$205,C55,DECISIONS!$C$6:$C$205,"INCLUDE ADJACENT")=1),AND(D55="BUILD / BUY / SERVICE COMPARISON",COUNTIFS(DECISIONS!$A$6:$A$205,C55,DECISIONS!$C$6:$C$205,"INCLUDE SUBSTITUTE")=1),AND(D55="DISCOVERY RESEARCH",COUNTIFS(DECISIONS!$A$6:$A$205,C55,DECISIONS!$C$6:$C$205,"INCLUDE INTERMEDIARY")=1),AND(D55="REQUIREMENT / AUTHORITY RESEARCH",COUNTIFS(DECISIONS!$A$6:$A$205,C55,DECISIONS!$C$6:$C$205,"INCLUDE REFERENCE")=1),AND(D55="MONITOR / WATCHLIST",COUNTIFS(DECISIONS!$A$6:$A$205,C55,DECISIONS!$C$6:$C$205,"EXCLUDE DIRECT")=1)),"COMPATIBLE","INCOMPATIBLE")))</x:f>
      </x:c>
      <x:c r="K55" s="25" t="str">
        <x:f>IF(A55="","",IF(OR(H55&lt;&gt;"VALID",I55&lt;&gt;"MATCH",J55&lt;&gt;"COMPATIBLE"),"BLOCKED",IF(D55="EVIDENCE COLLECTION","READY",IF(COUNTIFS(DECISIONS!$A$6:$A$205,C55,DECISIONS!$K$6:$K$205,"READY")=1,"READY","UNRESOLVED"))))</x:f>
      </x:c>
    </x:row>
    <x:row r="56">
      <x:c r="A56" s="21"/>
      <x:c r="B56" s="21"/>
      <x:c r="C56" s="21"/>
      <x:c r="D56" s="21"/>
      <x:c r="E56" s="21"/>
      <x:c r="F56" s="21"/>
      <x:c r="G56" s="21"/>
      <x:c r="H56" s="25" t="str">
        <x:f>IF(A56="","",IF(COUNTIF($A$6:$A$205,A56)&gt;1,"INVALID - DUPLICATE ID",IF(AND(COUNTIF(CANDIDATES!$A$6:$A$205,B56)=1,COUNTIF(DECISIONS!$A$6:$A$205,C56)=1,OR(EXACT(D56,"OFFER / CRO COMPARISON"),EXACT(D56,"EVIDENCE COLLECTION"),EXACT(D56,"ARCHITECTURE / POSITIONING RESEARCH"),EXACT(D56,"BUILD / BUY / SERVICE COMPARISON"),EXACT(D56,"DISCOVERY RESEARCH"),EXACT(D56,"REQUIREMENT / AUTHORITY RESEARCH"),EXACT(D56,"MONITOR / WATCHLIST")),E56&lt;&gt;"",F56&lt;&gt;"",G56&lt;&gt;""),"VALID","INVALID - CONTROL / ID")))</x:f>
      </x:c>
      <x:c r="I56" s="25" t="str">
        <x:f>IF(A56="","",IF(COUNTIFS(DECISIONS!$A$6:$A$205,C56,DECISIONS!$B$6:$B$205,B56)=1,"MATCH","MISMATCH"))</x:f>
      </x:c>
      <x:c r="J56" s="25" t="str">
        <x:f>IF(A56="","",IF(I56&lt;&gt;"MATCH","INCOMPATIBLE",IF(OR(AND(D56="OFFER / CRO COMPARISON",COUNTIFS(DECISIONS!$A$6:$A$205,C56,DECISIONS!$C$6:$C$205,"INCLUDE DIRECT")=1),AND(D56="EVIDENCE COLLECTION",COUNTIFS(DECISIONS!$A$6:$A$205,C56,DECISIONS!$C$6:$C$205,"INCLUDE CONDITIONAL")=1),AND(D56="ARCHITECTURE / POSITIONING RESEARCH",COUNTIFS(DECISIONS!$A$6:$A$205,C56,DECISIONS!$C$6:$C$205,"INCLUDE ADJACENT")=1),AND(D56="BUILD / BUY / SERVICE COMPARISON",COUNTIFS(DECISIONS!$A$6:$A$205,C56,DECISIONS!$C$6:$C$205,"INCLUDE SUBSTITUTE")=1),AND(D56="DISCOVERY RESEARCH",COUNTIFS(DECISIONS!$A$6:$A$205,C56,DECISIONS!$C$6:$C$205,"INCLUDE INTERMEDIARY")=1),AND(D56="REQUIREMENT / AUTHORITY RESEARCH",COUNTIFS(DECISIONS!$A$6:$A$205,C56,DECISIONS!$C$6:$C$205,"INCLUDE REFERENCE")=1),AND(D56="MONITOR / WATCHLIST",COUNTIFS(DECISIONS!$A$6:$A$205,C56,DECISIONS!$C$6:$C$205,"EXCLUDE DIRECT")=1)),"COMPATIBLE","INCOMPATIBLE")))</x:f>
      </x:c>
      <x:c r="K56" s="25" t="str">
        <x:f>IF(A56="","",IF(OR(H56&lt;&gt;"VALID",I56&lt;&gt;"MATCH",J56&lt;&gt;"COMPATIBLE"),"BLOCKED",IF(D56="EVIDENCE COLLECTION","READY",IF(COUNTIFS(DECISIONS!$A$6:$A$205,C56,DECISIONS!$K$6:$K$205,"READY")=1,"READY","UNRESOLVED"))))</x:f>
      </x:c>
    </x:row>
    <x:row r="57">
      <x:c r="A57" s="21"/>
      <x:c r="B57" s="21"/>
      <x:c r="C57" s="21"/>
      <x:c r="D57" s="21"/>
      <x:c r="E57" s="21"/>
      <x:c r="F57" s="21"/>
      <x:c r="G57" s="21"/>
      <x:c r="H57" s="25" t="str">
        <x:f>IF(A57="","",IF(COUNTIF($A$6:$A$205,A57)&gt;1,"INVALID - DUPLICATE ID",IF(AND(COUNTIF(CANDIDATES!$A$6:$A$205,B57)=1,COUNTIF(DECISIONS!$A$6:$A$205,C57)=1,OR(EXACT(D57,"OFFER / CRO COMPARISON"),EXACT(D57,"EVIDENCE COLLECTION"),EXACT(D57,"ARCHITECTURE / POSITIONING RESEARCH"),EXACT(D57,"BUILD / BUY / SERVICE COMPARISON"),EXACT(D57,"DISCOVERY RESEARCH"),EXACT(D57,"REQUIREMENT / AUTHORITY RESEARCH"),EXACT(D57,"MONITOR / WATCHLIST")),E57&lt;&gt;"",F57&lt;&gt;"",G57&lt;&gt;""),"VALID","INVALID - CONTROL / ID")))</x:f>
      </x:c>
      <x:c r="I57" s="25" t="str">
        <x:f>IF(A57="","",IF(COUNTIFS(DECISIONS!$A$6:$A$205,C57,DECISIONS!$B$6:$B$205,B57)=1,"MATCH","MISMATCH"))</x:f>
      </x:c>
      <x:c r="J57" s="25" t="str">
        <x:f>IF(A57="","",IF(I57&lt;&gt;"MATCH","INCOMPATIBLE",IF(OR(AND(D57="OFFER / CRO COMPARISON",COUNTIFS(DECISIONS!$A$6:$A$205,C57,DECISIONS!$C$6:$C$205,"INCLUDE DIRECT")=1),AND(D57="EVIDENCE COLLECTION",COUNTIFS(DECISIONS!$A$6:$A$205,C57,DECISIONS!$C$6:$C$205,"INCLUDE CONDITIONAL")=1),AND(D57="ARCHITECTURE / POSITIONING RESEARCH",COUNTIFS(DECISIONS!$A$6:$A$205,C57,DECISIONS!$C$6:$C$205,"INCLUDE ADJACENT")=1),AND(D57="BUILD / BUY / SERVICE COMPARISON",COUNTIFS(DECISIONS!$A$6:$A$205,C57,DECISIONS!$C$6:$C$205,"INCLUDE SUBSTITUTE")=1),AND(D57="DISCOVERY RESEARCH",COUNTIFS(DECISIONS!$A$6:$A$205,C57,DECISIONS!$C$6:$C$205,"INCLUDE INTERMEDIARY")=1),AND(D57="REQUIREMENT / AUTHORITY RESEARCH",COUNTIFS(DECISIONS!$A$6:$A$205,C57,DECISIONS!$C$6:$C$205,"INCLUDE REFERENCE")=1),AND(D57="MONITOR / WATCHLIST",COUNTIFS(DECISIONS!$A$6:$A$205,C57,DECISIONS!$C$6:$C$205,"EXCLUDE DIRECT")=1)),"COMPATIBLE","INCOMPATIBLE")))</x:f>
      </x:c>
      <x:c r="K57" s="25" t="str">
        <x:f>IF(A57="","",IF(OR(H57&lt;&gt;"VALID",I57&lt;&gt;"MATCH",J57&lt;&gt;"COMPATIBLE"),"BLOCKED",IF(D57="EVIDENCE COLLECTION","READY",IF(COUNTIFS(DECISIONS!$A$6:$A$205,C57,DECISIONS!$K$6:$K$205,"READY")=1,"READY","UNRESOLVED"))))</x:f>
      </x:c>
    </x:row>
    <x:row r="58">
      <x:c r="A58" s="21"/>
      <x:c r="B58" s="21"/>
      <x:c r="C58" s="21"/>
      <x:c r="D58" s="21"/>
      <x:c r="E58" s="21"/>
      <x:c r="F58" s="21"/>
      <x:c r="G58" s="21"/>
      <x:c r="H58" s="25" t="str">
        <x:f>IF(A58="","",IF(COUNTIF($A$6:$A$205,A58)&gt;1,"INVALID - DUPLICATE ID",IF(AND(COUNTIF(CANDIDATES!$A$6:$A$205,B58)=1,COUNTIF(DECISIONS!$A$6:$A$205,C58)=1,OR(EXACT(D58,"OFFER / CRO COMPARISON"),EXACT(D58,"EVIDENCE COLLECTION"),EXACT(D58,"ARCHITECTURE / POSITIONING RESEARCH"),EXACT(D58,"BUILD / BUY / SERVICE COMPARISON"),EXACT(D58,"DISCOVERY RESEARCH"),EXACT(D58,"REQUIREMENT / AUTHORITY RESEARCH"),EXACT(D58,"MONITOR / WATCHLIST")),E58&lt;&gt;"",F58&lt;&gt;"",G58&lt;&gt;""),"VALID","INVALID - CONTROL / ID")))</x:f>
      </x:c>
      <x:c r="I58" s="25" t="str">
        <x:f>IF(A58="","",IF(COUNTIFS(DECISIONS!$A$6:$A$205,C58,DECISIONS!$B$6:$B$205,B58)=1,"MATCH","MISMATCH"))</x:f>
      </x:c>
      <x:c r="J58" s="25" t="str">
        <x:f>IF(A58="","",IF(I58&lt;&gt;"MATCH","INCOMPATIBLE",IF(OR(AND(D58="OFFER / CRO COMPARISON",COUNTIFS(DECISIONS!$A$6:$A$205,C58,DECISIONS!$C$6:$C$205,"INCLUDE DIRECT")=1),AND(D58="EVIDENCE COLLECTION",COUNTIFS(DECISIONS!$A$6:$A$205,C58,DECISIONS!$C$6:$C$205,"INCLUDE CONDITIONAL")=1),AND(D58="ARCHITECTURE / POSITIONING RESEARCH",COUNTIFS(DECISIONS!$A$6:$A$205,C58,DECISIONS!$C$6:$C$205,"INCLUDE ADJACENT")=1),AND(D58="BUILD / BUY / SERVICE COMPARISON",COUNTIFS(DECISIONS!$A$6:$A$205,C58,DECISIONS!$C$6:$C$205,"INCLUDE SUBSTITUTE")=1),AND(D58="DISCOVERY RESEARCH",COUNTIFS(DECISIONS!$A$6:$A$205,C58,DECISIONS!$C$6:$C$205,"INCLUDE INTERMEDIARY")=1),AND(D58="REQUIREMENT / AUTHORITY RESEARCH",COUNTIFS(DECISIONS!$A$6:$A$205,C58,DECISIONS!$C$6:$C$205,"INCLUDE REFERENCE")=1),AND(D58="MONITOR / WATCHLIST",COUNTIFS(DECISIONS!$A$6:$A$205,C58,DECISIONS!$C$6:$C$205,"EXCLUDE DIRECT")=1)),"COMPATIBLE","INCOMPATIBLE")))</x:f>
      </x:c>
      <x:c r="K58" s="25" t="str">
        <x:f>IF(A58="","",IF(OR(H58&lt;&gt;"VALID",I58&lt;&gt;"MATCH",J58&lt;&gt;"COMPATIBLE"),"BLOCKED",IF(D58="EVIDENCE COLLECTION","READY",IF(COUNTIFS(DECISIONS!$A$6:$A$205,C58,DECISIONS!$K$6:$K$205,"READY")=1,"READY","UNRESOLVED"))))</x:f>
      </x:c>
    </x:row>
    <x:row r="59">
      <x:c r="A59" s="21"/>
      <x:c r="B59" s="21"/>
      <x:c r="C59" s="21"/>
      <x:c r="D59" s="21"/>
      <x:c r="E59" s="21"/>
      <x:c r="F59" s="21"/>
      <x:c r="G59" s="21"/>
      <x:c r="H59" s="25" t="str">
        <x:f>IF(A59="","",IF(COUNTIF($A$6:$A$205,A59)&gt;1,"INVALID - DUPLICATE ID",IF(AND(COUNTIF(CANDIDATES!$A$6:$A$205,B59)=1,COUNTIF(DECISIONS!$A$6:$A$205,C59)=1,OR(EXACT(D59,"OFFER / CRO COMPARISON"),EXACT(D59,"EVIDENCE COLLECTION"),EXACT(D59,"ARCHITECTURE / POSITIONING RESEARCH"),EXACT(D59,"BUILD / BUY / SERVICE COMPARISON"),EXACT(D59,"DISCOVERY RESEARCH"),EXACT(D59,"REQUIREMENT / AUTHORITY RESEARCH"),EXACT(D59,"MONITOR / WATCHLIST")),E59&lt;&gt;"",F59&lt;&gt;"",G59&lt;&gt;""),"VALID","INVALID - CONTROL / ID")))</x:f>
      </x:c>
      <x:c r="I59" s="25" t="str">
        <x:f>IF(A59="","",IF(COUNTIFS(DECISIONS!$A$6:$A$205,C59,DECISIONS!$B$6:$B$205,B59)=1,"MATCH","MISMATCH"))</x:f>
      </x:c>
      <x:c r="J59" s="25" t="str">
        <x:f>IF(A59="","",IF(I59&lt;&gt;"MATCH","INCOMPATIBLE",IF(OR(AND(D59="OFFER / CRO COMPARISON",COUNTIFS(DECISIONS!$A$6:$A$205,C59,DECISIONS!$C$6:$C$205,"INCLUDE DIRECT")=1),AND(D59="EVIDENCE COLLECTION",COUNTIFS(DECISIONS!$A$6:$A$205,C59,DECISIONS!$C$6:$C$205,"INCLUDE CONDITIONAL")=1),AND(D59="ARCHITECTURE / POSITIONING RESEARCH",COUNTIFS(DECISIONS!$A$6:$A$205,C59,DECISIONS!$C$6:$C$205,"INCLUDE ADJACENT")=1),AND(D59="BUILD / BUY / SERVICE COMPARISON",COUNTIFS(DECISIONS!$A$6:$A$205,C59,DECISIONS!$C$6:$C$205,"INCLUDE SUBSTITUTE")=1),AND(D59="DISCOVERY RESEARCH",COUNTIFS(DECISIONS!$A$6:$A$205,C59,DECISIONS!$C$6:$C$205,"INCLUDE INTERMEDIARY")=1),AND(D59="REQUIREMENT / AUTHORITY RESEARCH",COUNTIFS(DECISIONS!$A$6:$A$205,C59,DECISIONS!$C$6:$C$205,"INCLUDE REFERENCE")=1),AND(D59="MONITOR / WATCHLIST",COUNTIFS(DECISIONS!$A$6:$A$205,C59,DECISIONS!$C$6:$C$205,"EXCLUDE DIRECT")=1)),"COMPATIBLE","INCOMPATIBLE")))</x:f>
      </x:c>
      <x:c r="K59" s="25" t="str">
        <x:f>IF(A59="","",IF(OR(H59&lt;&gt;"VALID",I59&lt;&gt;"MATCH",J59&lt;&gt;"COMPATIBLE"),"BLOCKED",IF(D59="EVIDENCE COLLECTION","READY",IF(COUNTIFS(DECISIONS!$A$6:$A$205,C59,DECISIONS!$K$6:$K$205,"READY")=1,"READY","UNRESOLVED"))))</x:f>
      </x:c>
    </x:row>
    <x:row r="60">
      <x:c r="A60" s="21"/>
      <x:c r="B60" s="21"/>
      <x:c r="C60" s="21"/>
      <x:c r="D60" s="21"/>
      <x:c r="E60" s="21"/>
      <x:c r="F60" s="21"/>
      <x:c r="G60" s="21"/>
      <x:c r="H60" s="25" t="str">
        <x:f>IF(A60="","",IF(COUNTIF($A$6:$A$205,A60)&gt;1,"INVALID - DUPLICATE ID",IF(AND(COUNTIF(CANDIDATES!$A$6:$A$205,B60)=1,COUNTIF(DECISIONS!$A$6:$A$205,C60)=1,OR(EXACT(D60,"OFFER / CRO COMPARISON"),EXACT(D60,"EVIDENCE COLLECTION"),EXACT(D60,"ARCHITECTURE / POSITIONING RESEARCH"),EXACT(D60,"BUILD / BUY / SERVICE COMPARISON"),EXACT(D60,"DISCOVERY RESEARCH"),EXACT(D60,"REQUIREMENT / AUTHORITY RESEARCH"),EXACT(D60,"MONITOR / WATCHLIST")),E60&lt;&gt;"",F60&lt;&gt;"",G60&lt;&gt;""),"VALID","INVALID - CONTROL / ID")))</x:f>
      </x:c>
      <x:c r="I60" s="25" t="str">
        <x:f>IF(A60="","",IF(COUNTIFS(DECISIONS!$A$6:$A$205,C60,DECISIONS!$B$6:$B$205,B60)=1,"MATCH","MISMATCH"))</x:f>
      </x:c>
      <x:c r="J60" s="25" t="str">
        <x:f>IF(A60="","",IF(I60&lt;&gt;"MATCH","INCOMPATIBLE",IF(OR(AND(D60="OFFER / CRO COMPARISON",COUNTIFS(DECISIONS!$A$6:$A$205,C60,DECISIONS!$C$6:$C$205,"INCLUDE DIRECT")=1),AND(D60="EVIDENCE COLLECTION",COUNTIFS(DECISIONS!$A$6:$A$205,C60,DECISIONS!$C$6:$C$205,"INCLUDE CONDITIONAL")=1),AND(D60="ARCHITECTURE / POSITIONING RESEARCH",COUNTIFS(DECISIONS!$A$6:$A$205,C60,DECISIONS!$C$6:$C$205,"INCLUDE ADJACENT")=1),AND(D60="BUILD / BUY / SERVICE COMPARISON",COUNTIFS(DECISIONS!$A$6:$A$205,C60,DECISIONS!$C$6:$C$205,"INCLUDE SUBSTITUTE")=1),AND(D60="DISCOVERY RESEARCH",COUNTIFS(DECISIONS!$A$6:$A$205,C60,DECISIONS!$C$6:$C$205,"INCLUDE INTERMEDIARY")=1),AND(D60="REQUIREMENT / AUTHORITY RESEARCH",COUNTIFS(DECISIONS!$A$6:$A$205,C60,DECISIONS!$C$6:$C$205,"INCLUDE REFERENCE")=1),AND(D60="MONITOR / WATCHLIST",COUNTIFS(DECISIONS!$A$6:$A$205,C60,DECISIONS!$C$6:$C$205,"EXCLUDE DIRECT")=1)),"COMPATIBLE","INCOMPATIBLE")))</x:f>
      </x:c>
      <x:c r="K60" s="25" t="str">
        <x:f>IF(A60="","",IF(OR(H60&lt;&gt;"VALID",I60&lt;&gt;"MATCH",J60&lt;&gt;"COMPATIBLE"),"BLOCKED",IF(D60="EVIDENCE COLLECTION","READY",IF(COUNTIFS(DECISIONS!$A$6:$A$205,C60,DECISIONS!$K$6:$K$205,"READY")=1,"READY","UNRESOLVED"))))</x:f>
      </x:c>
    </x:row>
    <x:row r="61">
      <x:c r="A61" s="21"/>
      <x:c r="B61" s="21"/>
      <x:c r="C61" s="21"/>
      <x:c r="D61" s="21"/>
      <x:c r="E61" s="21"/>
      <x:c r="F61" s="21"/>
      <x:c r="G61" s="21"/>
      <x:c r="H61" s="25" t="str">
        <x:f>IF(A61="","",IF(COUNTIF($A$6:$A$205,A61)&gt;1,"INVALID - DUPLICATE ID",IF(AND(COUNTIF(CANDIDATES!$A$6:$A$205,B61)=1,COUNTIF(DECISIONS!$A$6:$A$205,C61)=1,OR(EXACT(D61,"OFFER / CRO COMPARISON"),EXACT(D61,"EVIDENCE COLLECTION"),EXACT(D61,"ARCHITECTURE / POSITIONING RESEARCH"),EXACT(D61,"BUILD / BUY / SERVICE COMPARISON"),EXACT(D61,"DISCOVERY RESEARCH"),EXACT(D61,"REQUIREMENT / AUTHORITY RESEARCH"),EXACT(D61,"MONITOR / WATCHLIST")),E61&lt;&gt;"",F61&lt;&gt;"",G61&lt;&gt;""),"VALID","INVALID - CONTROL / ID")))</x:f>
      </x:c>
      <x:c r="I61" s="25" t="str">
        <x:f>IF(A61="","",IF(COUNTIFS(DECISIONS!$A$6:$A$205,C61,DECISIONS!$B$6:$B$205,B61)=1,"MATCH","MISMATCH"))</x:f>
      </x:c>
      <x:c r="J61" s="25" t="str">
        <x:f>IF(A61="","",IF(I61&lt;&gt;"MATCH","INCOMPATIBLE",IF(OR(AND(D61="OFFER / CRO COMPARISON",COUNTIFS(DECISIONS!$A$6:$A$205,C61,DECISIONS!$C$6:$C$205,"INCLUDE DIRECT")=1),AND(D61="EVIDENCE COLLECTION",COUNTIFS(DECISIONS!$A$6:$A$205,C61,DECISIONS!$C$6:$C$205,"INCLUDE CONDITIONAL")=1),AND(D61="ARCHITECTURE / POSITIONING RESEARCH",COUNTIFS(DECISIONS!$A$6:$A$205,C61,DECISIONS!$C$6:$C$205,"INCLUDE ADJACENT")=1),AND(D61="BUILD / BUY / SERVICE COMPARISON",COUNTIFS(DECISIONS!$A$6:$A$205,C61,DECISIONS!$C$6:$C$205,"INCLUDE SUBSTITUTE")=1),AND(D61="DISCOVERY RESEARCH",COUNTIFS(DECISIONS!$A$6:$A$205,C61,DECISIONS!$C$6:$C$205,"INCLUDE INTERMEDIARY")=1),AND(D61="REQUIREMENT / AUTHORITY RESEARCH",COUNTIFS(DECISIONS!$A$6:$A$205,C61,DECISIONS!$C$6:$C$205,"INCLUDE REFERENCE")=1),AND(D61="MONITOR / WATCHLIST",COUNTIFS(DECISIONS!$A$6:$A$205,C61,DECISIONS!$C$6:$C$205,"EXCLUDE DIRECT")=1)),"COMPATIBLE","INCOMPATIBLE")))</x:f>
      </x:c>
      <x:c r="K61" s="25" t="str">
        <x:f>IF(A61="","",IF(OR(H61&lt;&gt;"VALID",I61&lt;&gt;"MATCH",J61&lt;&gt;"COMPATIBLE"),"BLOCKED",IF(D61="EVIDENCE COLLECTION","READY",IF(COUNTIFS(DECISIONS!$A$6:$A$205,C61,DECISIONS!$K$6:$K$205,"READY")=1,"READY","UNRESOLVED"))))</x:f>
      </x:c>
    </x:row>
    <x:row r="62">
      <x:c r="A62" s="21"/>
      <x:c r="B62" s="21"/>
      <x:c r="C62" s="21"/>
      <x:c r="D62" s="21"/>
      <x:c r="E62" s="21"/>
      <x:c r="F62" s="21"/>
      <x:c r="G62" s="21"/>
      <x:c r="H62" s="25" t="str">
        <x:f>IF(A62="","",IF(COUNTIF($A$6:$A$205,A62)&gt;1,"INVALID - DUPLICATE ID",IF(AND(COUNTIF(CANDIDATES!$A$6:$A$205,B62)=1,COUNTIF(DECISIONS!$A$6:$A$205,C62)=1,OR(EXACT(D62,"OFFER / CRO COMPARISON"),EXACT(D62,"EVIDENCE COLLECTION"),EXACT(D62,"ARCHITECTURE / POSITIONING RESEARCH"),EXACT(D62,"BUILD / BUY / SERVICE COMPARISON"),EXACT(D62,"DISCOVERY RESEARCH"),EXACT(D62,"REQUIREMENT / AUTHORITY RESEARCH"),EXACT(D62,"MONITOR / WATCHLIST")),E62&lt;&gt;"",F62&lt;&gt;"",G62&lt;&gt;""),"VALID","INVALID - CONTROL / ID")))</x:f>
      </x:c>
      <x:c r="I62" s="25" t="str">
        <x:f>IF(A62="","",IF(COUNTIFS(DECISIONS!$A$6:$A$205,C62,DECISIONS!$B$6:$B$205,B62)=1,"MATCH","MISMATCH"))</x:f>
      </x:c>
      <x:c r="J62" s="25" t="str">
        <x:f>IF(A62="","",IF(I62&lt;&gt;"MATCH","INCOMPATIBLE",IF(OR(AND(D62="OFFER / CRO COMPARISON",COUNTIFS(DECISIONS!$A$6:$A$205,C62,DECISIONS!$C$6:$C$205,"INCLUDE DIRECT")=1),AND(D62="EVIDENCE COLLECTION",COUNTIFS(DECISIONS!$A$6:$A$205,C62,DECISIONS!$C$6:$C$205,"INCLUDE CONDITIONAL")=1),AND(D62="ARCHITECTURE / POSITIONING RESEARCH",COUNTIFS(DECISIONS!$A$6:$A$205,C62,DECISIONS!$C$6:$C$205,"INCLUDE ADJACENT")=1),AND(D62="BUILD / BUY / SERVICE COMPARISON",COUNTIFS(DECISIONS!$A$6:$A$205,C62,DECISIONS!$C$6:$C$205,"INCLUDE SUBSTITUTE")=1),AND(D62="DISCOVERY RESEARCH",COUNTIFS(DECISIONS!$A$6:$A$205,C62,DECISIONS!$C$6:$C$205,"INCLUDE INTERMEDIARY")=1),AND(D62="REQUIREMENT / AUTHORITY RESEARCH",COUNTIFS(DECISIONS!$A$6:$A$205,C62,DECISIONS!$C$6:$C$205,"INCLUDE REFERENCE")=1),AND(D62="MONITOR / WATCHLIST",COUNTIFS(DECISIONS!$A$6:$A$205,C62,DECISIONS!$C$6:$C$205,"EXCLUDE DIRECT")=1)),"COMPATIBLE","INCOMPATIBLE")))</x:f>
      </x:c>
      <x:c r="K62" s="25" t="str">
        <x:f>IF(A62="","",IF(OR(H62&lt;&gt;"VALID",I62&lt;&gt;"MATCH",J62&lt;&gt;"COMPATIBLE"),"BLOCKED",IF(D62="EVIDENCE COLLECTION","READY",IF(COUNTIFS(DECISIONS!$A$6:$A$205,C62,DECISIONS!$K$6:$K$205,"READY")=1,"READY","UNRESOLVED"))))</x:f>
      </x:c>
    </x:row>
    <x:row r="63">
      <x:c r="A63" s="21"/>
      <x:c r="B63" s="21"/>
      <x:c r="C63" s="21"/>
      <x:c r="D63" s="21"/>
      <x:c r="E63" s="21"/>
      <x:c r="F63" s="21"/>
      <x:c r="G63" s="21"/>
      <x:c r="H63" s="25" t="str">
        <x:f>IF(A63="","",IF(COUNTIF($A$6:$A$205,A63)&gt;1,"INVALID - DUPLICATE ID",IF(AND(COUNTIF(CANDIDATES!$A$6:$A$205,B63)=1,COUNTIF(DECISIONS!$A$6:$A$205,C63)=1,OR(EXACT(D63,"OFFER / CRO COMPARISON"),EXACT(D63,"EVIDENCE COLLECTION"),EXACT(D63,"ARCHITECTURE / POSITIONING RESEARCH"),EXACT(D63,"BUILD / BUY / SERVICE COMPARISON"),EXACT(D63,"DISCOVERY RESEARCH"),EXACT(D63,"REQUIREMENT / AUTHORITY RESEARCH"),EXACT(D63,"MONITOR / WATCHLIST")),E63&lt;&gt;"",F63&lt;&gt;"",G63&lt;&gt;""),"VALID","INVALID - CONTROL / ID")))</x:f>
      </x:c>
      <x:c r="I63" s="25" t="str">
        <x:f>IF(A63="","",IF(COUNTIFS(DECISIONS!$A$6:$A$205,C63,DECISIONS!$B$6:$B$205,B63)=1,"MATCH","MISMATCH"))</x:f>
      </x:c>
      <x:c r="J63" s="25" t="str">
        <x:f>IF(A63="","",IF(I63&lt;&gt;"MATCH","INCOMPATIBLE",IF(OR(AND(D63="OFFER / CRO COMPARISON",COUNTIFS(DECISIONS!$A$6:$A$205,C63,DECISIONS!$C$6:$C$205,"INCLUDE DIRECT")=1),AND(D63="EVIDENCE COLLECTION",COUNTIFS(DECISIONS!$A$6:$A$205,C63,DECISIONS!$C$6:$C$205,"INCLUDE CONDITIONAL")=1),AND(D63="ARCHITECTURE / POSITIONING RESEARCH",COUNTIFS(DECISIONS!$A$6:$A$205,C63,DECISIONS!$C$6:$C$205,"INCLUDE ADJACENT")=1),AND(D63="BUILD / BUY / SERVICE COMPARISON",COUNTIFS(DECISIONS!$A$6:$A$205,C63,DECISIONS!$C$6:$C$205,"INCLUDE SUBSTITUTE")=1),AND(D63="DISCOVERY RESEARCH",COUNTIFS(DECISIONS!$A$6:$A$205,C63,DECISIONS!$C$6:$C$205,"INCLUDE INTERMEDIARY")=1),AND(D63="REQUIREMENT / AUTHORITY RESEARCH",COUNTIFS(DECISIONS!$A$6:$A$205,C63,DECISIONS!$C$6:$C$205,"INCLUDE REFERENCE")=1),AND(D63="MONITOR / WATCHLIST",COUNTIFS(DECISIONS!$A$6:$A$205,C63,DECISIONS!$C$6:$C$205,"EXCLUDE DIRECT")=1)),"COMPATIBLE","INCOMPATIBLE")))</x:f>
      </x:c>
      <x:c r="K63" s="25" t="str">
        <x:f>IF(A63="","",IF(OR(H63&lt;&gt;"VALID",I63&lt;&gt;"MATCH",J63&lt;&gt;"COMPATIBLE"),"BLOCKED",IF(D63="EVIDENCE COLLECTION","READY",IF(COUNTIFS(DECISIONS!$A$6:$A$205,C63,DECISIONS!$K$6:$K$205,"READY")=1,"READY","UNRESOLVED"))))</x:f>
      </x:c>
    </x:row>
    <x:row r="64">
      <x:c r="A64" s="21"/>
      <x:c r="B64" s="21"/>
      <x:c r="C64" s="21"/>
      <x:c r="D64" s="21"/>
      <x:c r="E64" s="21"/>
      <x:c r="F64" s="21"/>
      <x:c r="G64" s="21"/>
      <x:c r="H64" s="25" t="str">
        <x:f>IF(A64="","",IF(COUNTIF($A$6:$A$205,A64)&gt;1,"INVALID - DUPLICATE ID",IF(AND(COUNTIF(CANDIDATES!$A$6:$A$205,B64)=1,COUNTIF(DECISIONS!$A$6:$A$205,C64)=1,OR(EXACT(D64,"OFFER / CRO COMPARISON"),EXACT(D64,"EVIDENCE COLLECTION"),EXACT(D64,"ARCHITECTURE / POSITIONING RESEARCH"),EXACT(D64,"BUILD / BUY / SERVICE COMPARISON"),EXACT(D64,"DISCOVERY RESEARCH"),EXACT(D64,"REQUIREMENT / AUTHORITY RESEARCH"),EXACT(D64,"MONITOR / WATCHLIST")),E64&lt;&gt;"",F64&lt;&gt;"",G64&lt;&gt;""),"VALID","INVALID - CONTROL / ID")))</x:f>
      </x:c>
      <x:c r="I64" s="25" t="str">
        <x:f>IF(A64="","",IF(COUNTIFS(DECISIONS!$A$6:$A$205,C64,DECISIONS!$B$6:$B$205,B64)=1,"MATCH","MISMATCH"))</x:f>
      </x:c>
      <x:c r="J64" s="25" t="str">
        <x:f>IF(A64="","",IF(I64&lt;&gt;"MATCH","INCOMPATIBLE",IF(OR(AND(D64="OFFER / CRO COMPARISON",COUNTIFS(DECISIONS!$A$6:$A$205,C64,DECISIONS!$C$6:$C$205,"INCLUDE DIRECT")=1),AND(D64="EVIDENCE COLLECTION",COUNTIFS(DECISIONS!$A$6:$A$205,C64,DECISIONS!$C$6:$C$205,"INCLUDE CONDITIONAL")=1),AND(D64="ARCHITECTURE / POSITIONING RESEARCH",COUNTIFS(DECISIONS!$A$6:$A$205,C64,DECISIONS!$C$6:$C$205,"INCLUDE ADJACENT")=1),AND(D64="BUILD / BUY / SERVICE COMPARISON",COUNTIFS(DECISIONS!$A$6:$A$205,C64,DECISIONS!$C$6:$C$205,"INCLUDE SUBSTITUTE")=1),AND(D64="DISCOVERY RESEARCH",COUNTIFS(DECISIONS!$A$6:$A$205,C64,DECISIONS!$C$6:$C$205,"INCLUDE INTERMEDIARY")=1),AND(D64="REQUIREMENT / AUTHORITY RESEARCH",COUNTIFS(DECISIONS!$A$6:$A$205,C64,DECISIONS!$C$6:$C$205,"INCLUDE REFERENCE")=1),AND(D64="MONITOR / WATCHLIST",COUNTIFS(DECISIONS!$A$6:$A$205,C64,DECISIONS!$C$6:$C$205,"EXCLUDE DIRECT")=1)),"COMPATIBLE","INCOMPATIBLE")))</x:f>
      </x:c>
      <x:c r="K64" s="25" t="str">
        <x:f>IF(A64="","",IF(OR(H64&lt;&gt;"VALID",I64&lt;&gt;"MATCH",J64&lt;&gt;"COMPATIBLE"),"BLOCKED",IF(D64="EVIDENCE COLLECTION","READY",IF(COUNTIFS(DECISIONS!$A$6:$A$205,C64,DECISIONS!$K$6:$K$205,"READY")=1,"READY","UNRESOLVED"))))</x:f>
      </x:c>
    </x:row>
    <x:row r="65">
      <x:c r="A65" s="21"/>
      <x:c r="B65" s="21"/>
      <x:c r="C65" s="21"/>
      <x:c r="D65" s="21"/>
      <x:c r="E65" s="21"/>
      <x:c r="F65" s="21"/>
      <x:c r="G65" s="21"/>
      <x:c r="H65" s="25" t="str">
        <x:f>IF(A65="","",IF(COUNTIF($A$6:$A$205,A65)&gt;1,"INVALID - DUPLICATE ID",IF(AND(COUNTIF(CANDIDATES!$A$6:$A$205,B65)=1,COUNTIF(DECISIONS!$A$6:$A$205,C65)=1,OR(EXACT(D65,"OFFER / CRO COMPARISON"),EXACT(D65,"EVIDENCE COLLECTION"),EXACT(D65,"ARCHITECTURE / POSITIONING RESEARCH"),EXACT(D65,"BUILD / BUY / SERVICE COMPARISON"),EXACT(D65,"DISCOVERY RESEARCH"),EXACT(D65,"REQUIREMENT / AUTHORITY RESEARCH"),EXACT(D65,"MONITOR / WATCHLIST")),E65&lt;&gt;"",F65&lt;&gt;"",G65&lt;&gt;""),"VALID","INVALID - CONTROL / ID")))</x:f>
      </x:c>
      <x:c r="I65" s="25" t="str">
        <x:f>IF(A65="","",IF(COUNTIFS(DECISIONS!$A$6:$A$205,C65,DECISIONS!$B$6:$B$205,B65)=1,"MATCH","MISMATCH"))</x:f>
      </x:c>
      <x:c r="J65" s="25" t="str">
        <x:f>IF(A65="","",IF(I65&lt;&gt;"MATCH","INCOMPATIBLE",IF(OR(AND(D65="OFFER / CRO COMPARISON",COUNTIFS(DECISIONS!$A$6:$A$205,C65,DECISIONS!$C$6:$C$205,"INCLUDE DIRECT")=1),AND(D65="EVIDENCE COLLECTION",COUNTIFS(DECISIONS!$A$6:$A$205,C65,DECISIONS!$C$6:$C$205,"INCLUDE CONDITIONAL")=1),AND(D65="ARCHITECTURE / POSITIONING RESEARCH",COUNTIFS(DECISIONS!$A$6:$A$205,C65,DECISIONS!$C$6:$C$205,"INCLUDE ADJACENT")=1),AND(D65="BUILD / BUY / SERVICE COMPARISON",COUNTIFS(DECISIONS!$A$6:$A$205,C65,DECISIONS!$C$6:$C$205,"INCLUDE SUBSTITUTE")=1),AND(D65="DISCOVERY RESEARCH",COUNTIFS(DECISIONS!$A$6:$A$205,C65,DECISIONS!$C$6:$C$205,"INCLUDE INTERMEDIARY")=1),AND(D65="REQUIREMENT / AUTHORITY RESEARCH",COUNTIFS(DECISIONS!$A$6:$A$205,C65,DECISIONS!$C$6:$C$205,"INCLUDE REFERENCE")=1),AND(D65="MONITOR / WATCHLIST",COUNTIFS(DECISIONS!$A$6:$A$205,C65,DECISIONS!$C$6:$C$205,"EXCLUDE DIRECT")=1)),"COMPATIBLE","INCOMPATIBLE")))</x:f>
      </x:c>
      <x:c r="K65" s="25" t="str">
        <x:f>IF(A65="","",IF(OR(H65&lt;&gt;"VALID",I65&lt;&gt;"MATCH",J65&lt;&gt;"COMPATIBLE"),"BLOCKED",IF(D65="EVIDENCE COLLECTION","READY",IF(COUNTIFS(DECISIONS!$A$6:$A$205,C65,DECISIONS!$K$6:$K$205,"READY")=1,"READY","UNRESOLVED"))))</x:f>
      </x:c>
    </x:row>
    <x:row r="66">
      <x:c r="A66" s="21"/>
      <x:c r="B66" s="21"/>
      <x:c r="C66" s="21"/>
      <x:c r="D66" s="21"/>
      <x:c r="E66" s="21"/>
      <x:c r="F66" s="21"/>
      <x:c r="G66" s="21"/>
      <x:c r="H66" s="25" t="str">
        <x:f>IF(A66="","",IF(COUNTIF($A$6:$A$205,A66)&gt;1,"INVALID - DUPLICATE ID",IF(AND(COUNTIF(CANDIDATES!$A$6:$A$205,B66)=1,COUNTIF(DECISIONS!$A$6:$A$205,C66)=1,OR(EXACT(D66,"OFFER / CRO COMPARISON"),EXACT(D66,"EVIDENCE COLLECTION"),EXACT(D66,"ARCHITECTURE / POSITIONING RESEARCH"),EXACT(D66,"BUILD / BUY / SERVICE COMPARISON"),EXACT(D66,"DISCOVERY RESEARCH"),EXACT(D66,"REQUIREMENT / AUTHORITY RESEARCH"),EXACT(D66,"MONITOR / WATCHLIST")),E66&lt;&gt;"",F66&lt;&gt;"",G66&lt;&gt;""),"VALID","INVALID - CONTROL / ID")))</x:f>
      </x:c>
      <x:c r="I66" s="25" t="str">
        <x:f>IF(A66="","",IF(COUNTIFS(DECISIONS!$A$6:$A$205,C66,DECISIONS!$B$6:$B$205,B66)=1,"MATCH","MISMATCH"))</x:f>
      </x:c>
      <x:c r="J66" s="25" t="str">
        <x:f>IF(A66="","",IF(I66&lt;&gt;"MATCH","INCOMPATIBLE",IF(OR(AND(D66="OFFER / CRO COMPARISON",COUNTIFS(DECISIONS!$A$6:$A$205,C66,DECISIONS!$C$6:$C$205,"INCLUDE DIRECT")=1),AND(D66="EVIDENCE COLLECTION",COUNTIFS(DECISIONS!$A$6:$A$205,C66,DECISIONS!$C$6:$C$205,"INCLUDE CONDITIONAL")=1),AND(D66="ARCHITECTURE / POSITIONING RESEARCH",COUNTIFS(DECISIONS!$A$6:$A$205,C66,DECISIONS!$C$6:$C$205,"INCLUDE ADJACENT")=1),AND(D66="BUILD / BUY / SERVICE COMPARISON",COUNTIFS(DECISIONS!$A$6:$A$205,C66,DECISIONS!$C$6:$C$205,"INCLUDE SUBSTITUTE")=1),AND(D66="DISCOVERY RESEARCH",COUNTIFS(DECISIONS!$A$6:$A$205,C66,DECISIONS!$C$6:$C$205,"INCLUDE INTERMEDIARY")=1),AND(D66="REQUIREMENT / AUTHORITY RESEARCH",COUNTIFS(DECISIONS!$A$6:$A$205,C66,DECISIONS!$C$6:$C$205,"INCLUDE REFERENCE")=1),AND(D66="MONITOR / WATCHLIST",COUNTIFS(DECISIONS!$A$6:$A$205,C66,DECISIONS!$C$6:$C$205,"EXCLUDE DIRECT")=1)),"COMPATIBLE","INCOMPATIBLE")))</x:f>
      </x:c>
      <x:c r="K66" s="25" t="str">
        <x:f>IF(A66="","",IF(OR(H66&lt;&gt;"VALID",I66&lt;&gt;"MATCH",J66&lt;&gt;"COMPATIBLE"),"BLOCKED",IF(D66="EVIDENCE COLLECTION","READY",IF(COUNTIFS(DECISIONS!$A$6:$A$205,C66,DECISIONS!$K$6:$K$205,"READY")=1,"READY","UNRESOLVED"))))</x:f>
      </x:c>
    </x:row>
    <x:row r="67">
      <x:c r="A67" s="21"/>
      <x:c r="B67" s="21"/>
      <x:c r="C67" s="21"/>
      <x:c r="D67" s="21"/>
      <x:c r="E67" s="21"/>
      <x:c r="F67" s="21"/>
      <x:c r="G67" s="21"/>
      <x:c r="H67" s="25" t="str">
        <x:f>IF(A67="","",IF(COUNTIF($A$6:$A$205,A67)&gt;1,"INVALID - DUPLICATE ID",IF(AND(COUNTIF(CANDIDATES!$A$6:$A$205,B67)=1,COUNTIF(DECISIONS!$A$6:$A$205,C67)=1,OR(EXACT(D67,"OFFER / CRO COMPARISON"),EXACT(D67,"EVIDENCE COLLECTION"),EXACT(D67,"ARCHITECTURE / POSITIONING RESEARCH"),EXACT(D67,"BUILD / BUY / SERVICE COMPARISON"),EXACT(D67,"DISCOVERY RESEARCH"),EXACT(D67,"REQUIREMENT / AUTHORITY RESEARCH"),EXACT(D67,"MONITOR / WATCHLIST")),E67&lt;&gt;"",F67&lt;&gt;"",G67&lt;&gt;""),"VALID","INVALID - CONTROL / ID")))</x:f>
      </x:c>
      <x:c r="I67" s="25" t="str">
        <x:f>IF(A67="","",IF(COUNTIFS(DECISIONS!$A$6:$A$205,C67,DECISIONS!$B$6:$B$205,B67)=1,"MATCH","MISMATCH"))</x:f>
      </x:c>
      <x:c r="J67" s="25" t="str">
        <x:f>IF(A67="","",IF(I67&lt;&gt;"MATCH","INCOMPATIBLE",IF(OR(AND(D67="OFFER / CRO COMPARISON",COUNTIFS(DECISIONS!$A$6:$A$205,C67,DECISIONS!$C$6:$C$205,"INCLUDE DIRECT")=1),AND(D67="EVIDENCE COLLECTION",COUNTIFS(DECISIONS!$A$6:$A$205,C67,DECISIONS!$C$6:$C$205,"INCLUDE CONDITIONAL")=1),AND(D67="ARCHITECTURE / POSITIONING RESEARCH",COUNTIFS(DECISIONS!$A$6:$A$205,C67,DECISIONS!$C$6:$C$205,"INCLUDE ADJACENT")=1),AND(D67="BUILD / BUY / SERVICE COMPARISON",COUNTIFS(DECISIONS!$A$6:$A$205,C67,DECISIONS!$C$6:$C$205,"INCLUDE SUBSTITUTE")=1),AND(D67="DISCOVERY RESEARCH",COUNTIFS(DECISIONS!$A$6:$A$205,C67,DECISIONS!$C$6:$C$205,"INCLUDE INTERMEDIARY")=1),AND(D67="REQUIREMENT / AUTHORITY RESEARCH",COUNTIFS(DECISIONS!$A$6:$A$205,C67,DECISIONS!$C$6:$C$205,"INCLUDE REFERENCE")=1),AND(D67="MONITOR / WATCHLIST",COUNTIFS(DECISIONS!$A$6:$A$205,C67,DECISIONS!$C$6:$C$205,"EXCLUDE DIRECT")=1)),"COMPATIBLE","INCOMPATIBLE")))</x:f>
      </x:c>
      <x:c r="K67" s="25" t="str">
        <x:f>IF(A67="","",IF(OR(H67&lt;&gt;"VALID",I67&lt;&gt;"MATCH",J67&lt;&gt;"COMPATIBLE"),"BLOCKED",IF(D67="EVIDENCE COLLECTION","READY",IF(COUNTIFS(DECISIONS!$A$6:$A$205,C67,DECISIONS!$K$6:$K$205,"READY")=1,"READY","UNRESOLVED"))))</x:f>
      </x:c>
    </x:row>
    <x:row r="68">
      <x:c r="A68" s="21"/>
      <x:c r="B68" s="21"/>
      <x:c r="C68" s="21"/>
      <x:c r="D68" s="21"/>
      <x:c r="E68" s="21"/>
      <x:c r="F68" s="21"/>
      <x:c r="G68" s="21"/>
      <x:c r="H68" s="25" t="str">
        <x:f>IF(A68="","",IF(COUNTIF($A$6:$A$205,A68)&gt;1,"INVALID - DUPLICATE ID",IF(AND(COUNTIF(CANDIDATES!$A$6:$A$205,B68)=1,COUNTIF(DECISIONS!$A$6:$A$205,C68)=1,OR(EXACT(D68,"OFFER / CRO COMPARISON"),EXACT(D68,"EVIDENCE COLLECTION"),EXACT(D68,"ARCHITECTURE / POSITIONING RESEARCH"),EXACT(D68,"BUILD / BUY / SERVICE COMPARISON"),EXACT(D68,"DISCOVERY RESEARCH"),EXACT(D68,"REQUIREMENT / AUTHORITY RESEARCH"),EXACT(D68,"MONITOR / WATCHLIST")),E68&lt;&gt;"",F68&lt;&gt;"",G68&lt;&gt;""),"VALID","INVALID - CONTROL / ID")))</x:f>
      </x:c>
      <x:c r="I68" s="25" t="str">
        <x:f>IF(A68="","",IF(COUNTIFS(DECISIONS!$A$6:$A$205,C68,DECISIONS!$B$6:$B$205,B68)=1,"MATCH","MISMATCH"))</x:f>
      </x:c>
      <x:c r="J68" s="25" t="str">
        <x:f>IF(A68="","",IF(I68&lt;&gt;"MATCH","INCOMPATIBLE",IF(OR(AND(D68="OFFER / CRO COMPARISON",COUNTIFS(DECISIONS!$A$6:$A$205,C68,DECISIONS!$C$6:$C$205,"INCLUDE DIRECT")=1),AND(D68="EVIDENCE COLLECTION",COUNTIFS(DECISIONS!$A$6:$A$205,C68,DECISIONS!$C$6:$C$205,"INCLUDE CONDITIONAL")=1),AND(D68="ARCHITECTURE / POSITIONING RESEARCH",COUNTIFS(DECISIONS!$A$6:$A$205,C68,DECISIONS!$C$6:$C$205,"INCLUDE ADJACENT")=1),AND(D68="BUILD / BUY / SERVICE COMPARISON",COUNTIFS(DECISIONS!$A$6:$A$205,C68,DECISIONS!$C$6:$C$205,"INCLUDE SUBSTITUTE")=1),AND(D68="DISCOVERY RESEARCH",COUNTIFS(DECISIONS!$A$6:$A$205,C68,DECISIONS!$C$6:$C$205,"INCLUDE INTERMEDIARY")=1),AND(D68="REQUIREMENT / AUTHORITY RESEARCH",COUNTIFS(DECISIONS!$A$6:$A$205,C68,DECISIONS!$C$6:$C$205,"INCLUDE REFERENCE")=1),AND(D68="MONITOR / WATCHLIST",COUNTIFS(DECISIONS!$A$6:$A$205,C68,DECISIONS!$C$6:$C$205,"EXCLUDE DIRECT")=1)),"COMPATIBLE","INCOMPATIBLE")))</x:f>
      </x:c>
      <x:c r="K68" s="25" t="str">
        <x:f>IF(A68="","",IF(OR(H68&lt;&gt;"VALID",I68&lt;&gt;"MATCH",J68&lt;&gt;"COMPATIBLE"),"BLOCKED",IF(D68="EVIDENCE COLLECTION","READY",IF(COUNTIFS(DECISIONS!$A$6:$A$205,C68,DECISIONS!$K$6:$K$205,"READY")=1,"READY","UNRESOLVED"))))</x:f>
      </x:c>
    </x:row>
    <x:row r="69">
      <x:c r="A69" s="21"/>
      <x:c r="B69" s="21"/>
      <x:c r="C69" s="21"/>
      <x:c r="D69" s="21"/>
      <x:c r="E69" s="21"/>
      <x:c r="F69" s="21"/>
      <x:c r="G69" s="21"/>
      <x:c r="H69" s="25" t="str">
        <x:f>IF(A69="","",IF(COUNTIF($A$6:$A$205,A69)&gt;1,"INVALID - DUPLICATE ID",IF(AND(COUNTIF(CANDIDATES!$A$6:$A$205,B69)=1,COUNTIF(DECISIONS!$A$6:$A$205,C69)=1,OR(EXACT(D69,"OFFER / CRO COMPARISON"),EXACT(D69,"EVIDENCE COLLECTION"),EXACT(D69,"ARCHITECTURE / POSITIONING RESEARCH"),EXACT(D69,"BUILD / BUY / SERVICE COMPARISON"),EXACT(D69,"DISCOVERY RESEARCH"),EXACT(D69,"REQUIREMENT / AUTHORITY RESEARCH"),EXACT(D69,"MONITOR / WATCHLIST")),E69&lt;&gt;"",F69&lt;&gt;"",G69&lt;&gt;""),"VALID","INVALID - CONTROL / ID")))</x:f>
      </x:c>
      <x:c r="I69" s="25" t="str">
        <x:f>IF(A69="","",IF(COUNTIFS(DECISIONS!$A$6:$A$205,C69,DECISIONS!$B$6:$B$205,B69)=1,"MATCH","MISMATCH"))</x:f>
      </x:c>
      <x:c r="J69" s="25" t="str">
        <x:f>IF(A69="","",IF(I69&lt;&gt;"MATCH","INCOMPATIBLE",IF(OR(AND(D69="OFFER / CRO COMPARISON",COUNTIFS(DECISIONS!$A$6:$A$205,C69,DECISIONS!$C$6:$C$205,"INCLUDE DIRECT")=1),AND(D69="EVIDENCE COLLECTION",COUNTIFS(DECISIONS!$A$6:$A$205,C69,DECISIONS!$C$6:$C$205,"INCLUDE CONDITIONAL")=1),AND(D69="ARCHITECTURE / POSITIONING RESEARCH",COUNTIFS(DECISIONS!$A$6:$A$205,C69,DECISIONS!$C$6:$C$205,"INCLUDE ADJACENT")=1),AND(D69="BUILD / BUY / SERVICE COMPARISON",COUNTIFS(DECISIONS!$A$6:$A$205,C69,DECISIONS!$C$6:$C$205,"INCLUDE SUBSTITUTE")=1),AND(D69="DISCOVERY RESEARCH",COUNTIFS(DECISIONS!$A$6:$A$205,C69,DECISIONS!$C$6:$C$205,"INCLUDE INTERMEDIARY")=1),AND(D69="REQUIREMENT / AUTHORITY RESEARCH",COUNTIFS(DECISIONS!$A$6:$A$205,C69,DECISIONS!$C$6:$C$205,"INCLUDE REFERENCE")=1),AND(D69="MONITOR / WATCHLIST",COUNTIFS(DECISIONS!$A$6:$A$205,C69,DECISIONS!$C$6:$C$205,"EXCLUDE DIRECT")=1)),"COMPATIBLE","INCOMPATIBLE")))</x:f>
      </x:c>
      <x:c r="K69" s="25" t="str">
        <x:f>IF(A69="","",IF(OR(H69&lt;&gt;"VALID",I69&lt;&gt;"MATCH",J69&lt;&gt;"COMPATIBLE"),"BLOCKED",IF(D69="EVIDENCE COLLECTION","READY",IF(COUNTIFS(DECISIONS!$A$6:$A$205,C69,DECISIONS!$K$6:$K$205,"READY")=1,"READY","UNRESOLVED"))))</x:f>
      </x:c>
    </x:row>
    <x:row r="70">
      <x:c r="A70" s="21"/>
      <x:c r="B70" s="21"/>
      <x:c r="C70" s="21"/>
      <x:c r="D70" s="21"/>
      <x:c r="E70" s="21"/>
      <x:c r="F70" s="21"/>
      <x:c r="G70" s="21"/>
      <x:c r="H70" s="25" t="str">
        <x:f>IF(A70="","",IF(COUNTIF($A$6:$A$205,A70)&gt;1,"INVALID - DUPLICATE ID",IF(AND(COUNTIF(CANDIDATES!$A$6:$A$205,B70)=1,COUNTIF(DECISIONS!$A$6:$A$205,C70)=1,OR(EXACT(D70,"OFFER / CRO COMPARISON"),EXACT(D70,"EVIDENCE COLLECTION"),EXACT(D70,"ARCHITECTURE / POSITIONING RESEARCH"),EXACT(D70,"BUILD / BUY / SERVICE COMPARISON"),EXACT(D70,"DISCOVERY RESEARCH"),EXACT(D70,"REQUIREMENT / AUTHORITY RESEARCH"),EXACT(D70,"MONITOR / WATCHLIST")),E70&lt;&gt;"",F70&lt;&gt;"",G70&lt;&gt;""),"VALID","INVALID - CONTROL / ID")))</x:f>
      </x:c>
      <x:c r="I70" s="25" t="str">
        <x:f>IF(A70="","",IF(COUNTIFS(DECISIONS!$A$6:$A$205,C70,DECISIONS!$B$6:$B$205,B70)=1,"MATCH","MISMATCH"))</x:f>
      </x:c>
      <x:c r="J70" s="25" t="str">
        <x:f>IF(A70="","",IF(I70&lt;&gt;"MATCH","INCOMPATIBLE",IF(OR(AND(D70="OFFER / CRO COMPARISON",COUNTIFS(DECISIONS!$A$6:$A$205,C70,DECISIONS!$C$6:$C$205,"INCLUDE DIRECT")=1),AND(D70="EVIDENCE COLLECTION",COUNTIFS(DECISIONS!$A$6:$A$205,C70,DECISIONS!$C$6:$C$205,"INCLUDE CONDITIONAL")=1),AND(D70="ARCHITECTURE / POSITIONING RESEARCH",COUNTIFS(DECISIONS!$A$6:$A$205,C70,DECISIONS!$C$6:$C$205,"INCLUDE ADJACENT")=1),AND(D70="BUILD / BUY / SERVICE COMPARISON",COUNTIFS(DECISIONS!$A$6:$A$205,C70,DECISIONS!$C$6:$C$205,"INCLUDE SUBSTITUTE")=1),AND(D70="DISCOVERY RESEARCH",COUNTIFS(DECISIONS!$A$6:$A$205,C70,DECISIONS!$C$6:$C$205,"INCLUDE INTERMEDIARY")=1),AND(D70="REQUIREMENT / AUTHORITY RESEARCH",COUNTIFS(DECISIONS!$A$6:$A$205,C70,DECISIONS!$C$6:$C$205,"INCLUDE REFERENCE")=1),AND(D70="MONITOR / WATCHLIST",COUNTIFS(DECISIONS!$A$6:$A$205,C70,DECISIONS!$C$6:$C$205,"EXCLUDE DIRECT")=1)),"COMPATIBLE","INCOMPATIBLE")))</x:f>
      </x:c>
      <x:c r="K70" s="25" t="str">
        <x:f>IF(A70="","",IF(OR(H70&lt;&gt;"VALID",I70&lt;&gt;"MATCH",J70&lt;&gt;"COMPATIBLE"),"BLOCKED",IF(D70="EVIDENCE COLLECTION","READY",IF(COUNTIFS(DECISIONS!$A$6:$A$205,C70,DECISIONS!$K$6:$K$205,"READY")=1,"READY","UNRESOLVED"))))</x:f>
      </x:c>
    </x:row>
    <x:row r="71">
      <x:c r="A71" s="21"/>
      <x:c r="B71" s="21"/>
      <x:c r="C71" s="21"/>
      <x:c r="D71" s="21"/>
      <x:c r="E71" s="21"/>
      <x:c r="F71" s="21"/>
      <x:c r="G71" s="21"/>
      <x:c r="H71" s="25" t="str">
        <x:f>IF(A71="","",IF(COUNTIF($A$6:$A$205,A71)&gt;1,"INVALID - DUPLICATE ID",IF(AND(COUNTIF(CANDIDATES!$A$6:$A$205,B71)=1,COUNTIF(DECISIONS!$A$6:$A$205,C71)=1,OR(EXACT(D71,"OFFER / CRO COMPARISON"),EXACT(D71,"EVIDENCE COLLECTION"),EXACT(D71,"ARCHITECTURE / POSITIONING RESEARCH"),EXACT(D71,"BUILD / BUY / SERVICE COMPARISON"),EXACT(D71,"DISCOVERY RESEARCH"),EXACT(D71,"REQUIREMENT / AUTHORITY RESEARCH"),EXACT(D71,"MONITOR / WATCHLIST")),E71&lt;&gt;"",F71&lt;&gt;"",G71&lt;&gt;""),"VALID","INVALID - CONTROL / ID")))</x:f>
      </x:c>
      <x:c r="I71" s="25" t="str">
        <x:f>IF(A71="","",IF(COUNTIFS(DECISIONS!$A$6:$A$205,C71,DECISIONS!$B$6:$B$205,B71)=1,"MATCH","MISMATCH"))</x:f>
      </x:c>
      <x:c r="J71" s="25" t="str">
        <x:f>IF(A71="","",IF(I71&lt;&gt;"MATCH","INCOMPATIBLE",IF(OR(AND(D71="OFFER / CRO COMPARISON",COUNTIFS(DECISIONS!$A$6:$A$205,C71,DECISIONS!$C$6:$C$205,"INCLUDE DIRECT")=1),AND(D71="EVIDENCE COLLECTION",COUNTIFS(DECISIONS!$A$6:$A$205,C71,DECISIONS!$C$6:$C$205,"INCLUDE CONDITIONAL")=1),AND(D71="ARCHITECTURE / POSITIONING RESEARCH",COUNTIFS(DECISIONS!$A$6:$A$205,C71,DECISIONS!$C$6:$C$205,"INCLUDE ADJACENT")=1),AND(D71="BUILD / BUY / SERVICE COMPARISON",COUNTIFS(DECISIONS!$A$6:$A$205,C71,DECISIONS!$C$6:$C$205,"INCLUDE SUBSTITUTE")=1),AND(D71="DISCOVERY RESEARCH",COUNTIFS(DECISIONS!$A$6:$A$205,C71,DECISIONS!$C$6:$C$205,"INCLUDE INTERMEDIARY")=1),AND(D71="REQUIREMENT / AUTHORITY RESEARCH",COUNTIFS(DECISIONS!$A$6:$A$205,C71,DECISIONS!$C$6:$C$205,"INCLUDE REFERENCE")=1),AND(D71="MONITOR / WATCHLIST",COUNTIFS(DECISIONS!$A$6:$A$205,C71,DECISIONS!$C$6:$C$205,"EXCLUDE DIRECT")=1)),"COMPATIBLE","INCOMPATIBLE")))</x:f>
      </x:c>
      <x:c r="K71" s="25" t="str">
        <x:f>IF(A71="","",IF(OR(H71&lt;&gt;"VALID",I71&lt;&gt;"MATCH",J71&lt;&gt;"COMPATIBLE"),"BLOCKED",IF(D71="EVIDENCE COLLECTION","READY",IF(COUNTIFS(DECISIONS!$A$6:$A$205,C71,DECISIONS!$K$6:$K$205,"READY")=1,"READY","UNRESOLVED"))))</x:f>
      </x:c>
    </x:row>
    <x:row r="72">
      <x:c r="A72" s="21"/>
      <x:c r="B72" s="21"/>
      <x:c r="C72" s="21"/>
      <x:c r="D72" s="21"/>
      <x:c r="E72" s="21"/>
      <x:c r="F72" s="21"/>
      <x:c r="G72" s="21"/>
      <x:c r="H72" s="25" t="str">
        <x:f>IF(A72="","",IF(COUNTIF($A$6:$A$205,A72)&gt;1,"INVALID - DUPLICATE ID",IF(AND(COUNTIF(CANDIDATES!$A$6:$A$205,B72)=1,COUNTIF(DECISIONS!$A$6:$A$205,C72)=1,OR(EXACT(D72,"OFFER / CRO COMPARISON"),EXACT(D72,"EVIDENCE COLLECTION"),EXACT(D72,"ARCHITECTURE / POSITIONING RESEARCH"),EXACT(D72,"BUILD / BUY / SERVICE COMPARISON"),EXACT(D72,"DISCOVERY RESEARCH"),EXACT(D72,"REQUIREMENT / AUTHORITY RESEARCH"),EXACT(D72,"MONITOR / WATCHLIST")),E72&lt;&gt;"",F72&lt;&gt;"",G72&lt;&gt;""),"VALID","INVALID - CONTROL / ID")))</x:f>
      </x:c>
      <x:c r="I72" s="25" t="str">
        <x:f>IF(A72="","",IF(COUNTIFS(DECISIONS!$A$6:$A$205,C72,DECISIONS!$B$6:$B$205,B72)=1,"MATCH","MISMATCH"))</x:f>
      </x:c>
      <x:c r="J72" s="25" t="str">
        <x:f>IF(A72="","",IF(I72&lt;&gt;"MATCH","INCOMPATIBLE",IF(OR(AND(D72="OFFER / CRO COMPARISON",COUNTIFS(DECISIONS!$A$6:$A$205,C72,DECISIONS!$C$6:$C$205,"INCLUDE DIRECT")=1),AND(D72="EVIDENCE COLLECTION",COUNTIFS(DECISIONS!$A$6:$A$205,C72,DECISIONS!$C$6:$C$205,"INCLUDE CONDITIONAL")=1),AND(D72="ARCHITECTURE / POSITIONING RESEARCH",COUNTIFS(DECISIONS!$A$6:$A$205,C72,DECISIONS!$C$6:$C$205,"INCLUDE ADJACENT")=1),AND(D72="BUILD / BUY / SERVICE COMPARISON",COUNTIFS(DECISIONS!$A$6:$A$205,C72,DECISIONS!$C$6:$C$205,"INCLUDE SUBSTITUTE")=1),AND(D72="DISCOVERY RESEARCH",COUNTIFS(DECISIONS!$A$6:$A$205,C72,DECISIONS!$C$6:$C$205,"INCLUDE INTERMEDIARY")=1),AND(D72="REQUIREMENT / AUTHORITY RESEARCH",COUNTIFS(DECISIONS!$A$6:$A$205,C72,DECISIONS!$C$6:$C$205,"INCLUDE REFERENCE")=1),AND(D72="MONITOR / WATCHLIST",COUNTIFS(DECISIONS!$A$6:$A$205,C72,DECISIONS!$C$6:$C$205,"EXCLUDE DIRECT")=1)),"COMPATIBLE","INCOMPATIBLE")))</x:f>
      </x:c>
      <x:c r="K72" s="25" t="str">
        <x:f>IF(A72="","",IF(OR(H72&lt;&gt;"VALID",I72&lt;&gt;"MATCH",J72&lt;&gt;"COMPATIBLE"),"BLOCKED",IF(D72="EVIDENCE COLLECTION","READY",IF(COUNTIFS(DECISIONS!$A$6:$A$205,C72,DECISIONS!$K$6:$K$205,"READY")=1,"READY","UNRESOLVED"))))</x:f>
      </x:c>
    </x:row>
    <x:row r="73">
      <x:c r="A73" s="21"/>
      <x:c r="B73" s="21"/>
      <x:c r="C73" s="21"/>
      <x:c r="D73" s="21"/>
      <x:c r="E73" s="21"/>
      <x:c r="F73" s="21"/>
      <x:c r="G73" s="21"/>
      <x:c r="H73" s="25" t="str">
        <x:f>IF(A73="","",IF(COUNTIF($A$6:$A$205,A73)&gt;1,"INVALID - DUPLICATE ID",IF(AND(COUNTIF(CANDIDATES!$A$6:$A$205,B73)=1,COUNTIF(DECISIONS!$A$6:$A$205,C73)=1,OR(EXACT(D73,"OFFER / CRO COMPARISON"),EXACT(D73,"EVIDENCE COLLECTION"),EXACT(D73,"ARCHITECTURE / POSITIONING RESEARCH"),EXACT(D73,"BUILD / BUY / SERVICE COMPARISON"),EXACT(D73,"DISCOVERY RESEARCH"),EXACT(D73,"REQUIREMENT / AUTHORITY RESEARCH"),EXACT(D73,"MONITOR / WATCHLIST")),E73&lt;&gt;"",F73&lt;&gt;"",G73&lt;&gt;""),"VALID","INVALID - CONTROL / ID")))</x:f>
      </x:c>
      <x:c r="I73" s="25" t="str">
        <x:f>IF(A73="","",IF(COUNTIFS(DECISIONS!$A$6:$A$205,C73,DECISIONS!$B$6:$B$205,B73)=1,"MATCH","MISMATCH"))</x:f>
      </x:c>
      <x:c r="J73" s="25" t="str">
        <x:f>IF(A73="","",IF(I73&lt;&gt;"MATCH","INCOMPATIBLE",IF(OR(AND(D73="OFFER / CRO COMPARISON",COUNTIFS(DECISIONS!$A$6:$A$205,C73,DECISIONS!$C$6:$C$205,"INCLUDE DIRECT")=1),AND(D73="EVIDENCE COLLECTION",COUNTIFS(DECISIONS!$A$6:$A$205,C73,DECISIONS!$C$6:$C$205,"INCLUDE CONDITIONAL")=1),AND(D73="ARCHITECTURE / POSITIONING RESEARCH",COUNTIFS(DECISIONS!$A$6:$A$205,C73,DECISIONS!$C$6:$C$205,"INCLUDE ADJACENT")=1),AND(D73="BUILD / BUY / SERVICE COMPARISON",COUNTIFS(DECISIONS!$A$6:$A$205,C73,DECISIONS!$C$6:$C$205,"INCLUDE SUBSTITUTE")=1),AND(D73="DISCOVERY RESEARCH",COUNTIFS(DECISIONS!$A$6:$A$205,C73,DECISIONS!$C$6:$C$205,"INCLUDE INTERMEDIARY")=1),AND(D73="REQUIREMENT / AUTHORITY RESEARCH",COUNTIFS(DECISIONS!$A$6:$A$205,C73,DECISIONS!$C$6:$C$205,"INCLUDE REFERENCE")=1),AND(D73="MONITOR / WATCHLIST",COUNTIFS(DECISIONS!$A$6:$A$205,C73,DECISIONS!$C$6:$C$205,"EXCLUDE DIRECT")=1)),"COMPATIBLE","INCOMPATIBLE")))</x:f>
      </x:c>
      <x:c r="K73" s="25" t="str">
        <x:f>IF(A73="","",IF(OR(H73&lt;&gt;"VALID",I73&lt;&gt;"MATCH",J73&lt;&gt;"COMPATIBLE"),"BLOCKED",IF(D73="EVIDENCE COLLECTION","READY",IF(COUNTIFS(DECISIONS!$A$6:$A$205,C73,DECISIONS!$K$6:$K$205,"READY")=1,"READY","UNRESOLVED"))))</x:f>
      </x:c>
    </x:row>
    <x:row r="74">
      <x:c r="A74" s="21"/>
      <x:c r="B74" s="21"/>
      <x:c r="C74" s="21"/>
      <x:c r="D74" s="21"/>
      <x:c r="E74" s="21"/>
      <x:c r="F74" s="21"/>
      <x:c r="G74" s="21"/>
      <x:c r="H74" s="25" t="str">
        <x:f>IF(A74="","",IF(COUNTIF($A$6:$A$205,A74)&gt;1,"INVALID - DUPLICATE ID",IF(AND(COUNTIF(CANDIDATES!$A$6:$A$205,B74)=1,COUNTIF(DECISIONS!$A$6:$A$205,C74)=1,OR(EXACT(D74,"OFFER / CRO COMPARISON"),EXACT(D74,"EVIDENCE COLLECTION"),EXACT(D74,"ARCHITECTURE / POSITIONING RESEARCH"),EXACT(D74,"BUILD / BUY / SERVICE COMPARISON"),EXACT(D74,"DISCOVERY RESEARCH"),EXACT(D74,"REQUIREMENT / AUTHORITY RESEARCH"),EXACT(D74,"MONITOR / WATCHLIST")),E74&lt;&gt;"",F74&lt;&gt;"",G74&lt;&gt;""),"VALID","INVALID - CONTROL / ID")))</x:f>
      </x:c>
      <x:c r="I74" s="25" t="str">
        <x:f>IF(A74="","",IF(COUNTIFS(DECISIONS!$A$6:$A$205,C74,DECISIONS!$B$6:$B$205,B74)=1,"MATCH","MISMATCH"))</x:f>
      </x:c>
      <x:c r="J74" s="25" t="str">
        <x:f>IF(A74="","",IF(I74&lt;&gt;"MATCH","INCOMPATIBLE",IF(OR(AND(D74="OFFER / CRO COMPARISON",COUNTIFS(DECISIONS!$A$6:$A$205,C74,DECISIONS!$C$6:$C$205,"INCLUDE DIRECT")=1),AND(D74="EVIDENCE COLLECTION",COUNTIFS(DECISIONS!$A$6:$A$205,C74,DECISIONS!$C$6:$C$205,"INCLUDE CONDITIONAL")=1),AND(D74="ARCHITECTURE / POSITIONING RESEARCH",COUNTIFS(DECISIONS!$A$6:$A$205,C74,DECISIONS!$C$6:$C$205,"INCLUDE ADJACENT")=1),AND(D74="BUILD / BUY / SERVICE COMPARISON",COUNTIFS(DECISIONS!$A$6:$A$205,C74,DECISIONS!$C$6:$C$205,"INCLUDE SUBSTITUTE")=1),AND(D74="DISCOVERY RESEARCH",COUNTIFS(DECISIONS!$A$6:$A$205,C74,DECISIONS!$C$6:$C$205,"INCLUDE INTERMEDIARY")=1),AND(D74="REQUIREMENT / AUTHORITY RESEARCH",COUNTIFS(DECISIONS!$A$6:$A$205,C74,DECISIONS!$C$6:$C$205,"INCLUDE REFERENCE")=1),AND(D74="MONITOR / WATCHLIST",COUNTIFS(DECISIONS!$A$6:$A$205,C74,DECISIONS!$C$6:$C$205,"EXCLUDE DIRECT")=1)),"COMPATIBLE","INCOMPATIBLE")))</x:f>
      </x:c>
      <x:c r="K74" s="25" t="str">
        <x:f>IF(A74="","",IF(OR(H74&lt;&gt;"VALID",I74&lt;&gt;"MATCH",J74&lt;&gt;"COMPATIBLE"),"BLOCKED",IF(D74="EVIDENCE COLLECTION","READY",IF(COUNTIFS(DECISIONS!$A$6:$A$205,C74,DECISIONS!$K$6:$K$205,"READY")=1,"READY","UNRESOLVED"))))</x:f>
      </x:c>
    </x:row>
    <x:row r="75">
      <x:c r="A75" s="21"/>
      <x:c r="B75" s="21"/>
      <x:c r="C75" s="21"/>
      <x:c r="D75" s="21"/>
      <x:c r="E75" s="21"/>
      <x:c r="F75" s="21"/>
      <x:c r="G75" s="21"/>
      <x:c r="H75" s="25" t="str">
        <x:f>IF(A75="","",IF(COUNTIF($A$6:$A$205,A75)&gt;1,"INVALID - DUPLICATE ID",IF(AND(COUNTIF(CANDIDATES!$A$6:$A$205,B75)=1,COUNTIF(DECISIONS!$A$6:$A$205,C75)=1,OR(EXACT(D75,"OFFER / CRO COMPARISON"),EXACT(D75,"EVIDENCE COLLECTION"),EXACT(D75,"ARCHITECTURE / POSITIONING RESEARCH"),EXACT(D75,"BUILD / BUY / SERVICE COMPARISON"),EXACT(D75,"DISCOVERY RESEARCH"),EXACT(D75,"REQUIREMENT / AUTHORITY RESEARCH"),EXACT(D75,"MONITOR / WATCHLIST")),E75&lt;&gt;"",F75&lt;&gt;"",G75&lt;&gt;""),"VALID","INVALID - CONTROL / ID")))</x:f>
      </x:c>
      <x:c r="I75" s="25" t="str">
        <x:f>IF(A75="","",IF(COUNTIFS(DECISIONS!$A$6:$A$205,C75,DECISIONS!$B$6:$B$205,B75)=1,"MATCH","MISMATCH"))</x:f>
      </x:c>
      <x:c r="J75" s="25" t="str">
        <x:f>IF(A75="","",IF(I75&lt;&gt;"MATCH","INCOMPATIBLE",IF(OR(AND(D75="OFFER / CRO COMPARISON",COUNTIFS(DECISIONS!$A$6:$A$205,C75,DECISIONS!$C$6:$C$205,"INCLUDE DIRECT")=1),AND(D75="EVIDENCE COLLECTION",COUNTIFS(DECISIONS!$A$6:$A$205,C75,DECISIONS!$C$6:$C$205,"INCLUDE CONDITIONAL")=1),AND(D75="ARCHITECTURE / POSITIONING RESEARCH",COUNTIFS(DECISIONS!$A$6:$A$205,C75,DECISIONS!$C$6:$C$205,"INCLUDE ADJACENT")=1),AND(D75="BUILD / BUY / SERVICE COMPARISON",COUNTIFS(DECISIONS!$A$6:$A$205,C75,DECISIONS!$C$6:$C$205,"INCLUDE SUBSTITUTE")=1),AND(D75="DISCOVERY RESEARCH",COUNTIFS(DECISIONS!$A$6:$A$205,C75,DECISIONS!$C$6:$C$205,"INCLUDE INTERMEDIARY")=1),AND(D75="REQUIREMENT / AUTHORITY RESEARCH",COUNTIFS(DECISIONS!$A$6:$A$205,C75,DECISIONS!$C$6:$C$205,"INCLUDE REFERENCE")=1),AND(D75="MONITOR / WATCHLIST",COUNTIFS(DECISIONS!$A$6:$A$205,C75,DECISIONS!$C$6:$C$205,"EXCLUDE DIRECT")=1)),"COMPATIBLE","INCOMPATIBLE")))</x:f>
      </x:c>
      <x:c r="K75" s="25" t="str">
        <x:f>IF(A75="","",IF(OR(H75&lt;&gt;"VALID",I75&lt;&gt;"MATCH",J75&lt;&gt;"COMPATIBLE"),"BLOCKED",IF(D75="EVIDENCE COLLECTION","READY",IF(COUNTIFS(DECISIONS!$A$6:$A$205,C75,DECISIONS!$K$6:$K$205,"READY")=1,"READY","UNRESOLVED"))))</x:f>
      </x:c>
    </x:row>
    <x:row r="76">
      <x:c r="A76" s="21"/>
      <x:c r="B76" s="21"/>
      <x:c r="C76" s="21"/>
      <x:c r="D76" s="21"/>
      <x:c r="E76" s="21"/>
      <x:c r="F76" s="21"/>
      <x:c r="G76" s="21"/>
      <x:c r="H76" s="25" t="str">
        <x:f>IF(A76="","",IF(COUNTIF($A$6:$A$205,A76)&gt;1,"INVALID - DUPLICATE ID",IF(AND(COUNTIF(CANDIDATES!$A$6:$A$205,B76)=1,COUNTIF(DECISIONS!$A$6:$A$205,C76)=1,OR(EXACT(D76,"OFFER / CRO COMPARISON"),EXACT(D76,"EVIDENCE COLLECTION"),EXACT(D76,"ARCHITECTURE / POSITIONING RESEARCH"),EXACT(D76,"BUILD / BUY / SERVICE COMPARISON"),EXACT(D76,"DISCOVERY RESEARCH"),EXACT(D76,"REQUIREMENT / AUTHORITY RESEARCH"),EXACT(D76,"MONITOR / WATCHLIST")),E76&lt;&gt;"",F76&lt;&gt;"",G76&lt;&gt;""),"VALID","INVALID - CONTROL / ID")))</x:f>
      </x:c>
      <x:c r="I76" s="25" t="str">
        <x:f>IF(A76="","",IF(COUNTIFS(DECISIONS!$A$6:$A$205,C76,DECISIONS!$B$6:$B$205,B76)=1,"MATCH","MISMATCH"))</x:f>
      </x:c>
      <x:c r="J76" s="25" t="str">
        <x:f>IF(A76="","",IF(I76&lt;&gt;"MATCH","INCOMPATIBLE",IF(OR(AND(D76="OFFER / CRO COMPARISON",COUNTIFS(DECISIONS!$A$6:$A$205,C76,DECISIONS!$C$6:$C$205,"INCLUDE DIRECT")=1),AND(D76="EVIDENCE COLLECTION",COUNTIFS(DECISIONS!$A$6:$A$205,C76,DECISIONS!$C$6:$C$205,"INCLUDE CONDITIONAL")=1),AND(D76="ARCHITECTURE / POSITIONING RESEARCH",COUNTIFS(DECISIONS!$A$6:$A$205,C76,DECISIONS!$C$6:$C$205,"INCLUDE ADJACENT")=1),AND(D76="BUILD / BUY / SERVICE COMPARISON",COUNTIFS(DECISIONS!$A$6:$A$205,C76,DECISIONS!$C$6:$C$205,"INCLUDE SUBSTITUTE")=1),AND(D76="DISCOVERY RESEARCH",COUNTIFS(DECISIONS!$A$6:$A$205,C76,DECISIONS!$C$6:$C$205,"INCLUDE INTERMEDIARY")=1),AND(D76="REQUIREMENT / AUTHORITY RESEARCH",COUNTIFS(DECISIONS!$A$6:$A$205,C76,DECISIONS!$C$6:$C$205,"INCLUDE REFERENCE")=1),AND(D76="MONITOR / WATCHLIST",COUNTIFS(DECISIONS!$A$6:$A$205,C76,DECISIONS!$C$6:$C$205,"EXCLUDE DIRECT")=1)),"COMPATIBLE","INCOMPATIBLE")))</x:f>
      </x:c>
      <x:c r="K76" s="25" t="str">
        <x:f>IF(A76="","",IF(OR(H76&lt;&gt;"VALID",I76&lt;&gt;"MATCH",J76&lt;&gt;"COMPATIBLE"),"BLOCKED",IF(D76="EVIDENCE COLLECTION","READY",IF(COUNTIFS(DECISIONS!$A$6:$A$205,C76,DECISIONS!$K$6:$K$205,"READY")=1,"READY","UNRESOLVED"))))</x:f>
      </x:c>
    </x:row>
    <x:row r="77">
      <x:c r="A77" s="21"/>
      <x:c r="B77" s="21"/>
      <x:c r="C77" s="21"/>
      <x:c r="D77" s="21"/>
      <x:c r="E77" s="21"/>
      <x:c r="F77" s="21"/>
      <x:c r="G77" s="21"/>
      <x:c r="H77" s="25" t="str">
        <x:f>IF(A77="","",IF(COUNTIF($A$6:$A$205,A77)&gt;1,"INVALID - DUPLICATE ID",IF(AND(COUNTIF(CANDIDATES!$A$6:$A$205,B77)=1,COUNTIF(DECISIONS!$A$6:$A$205,C77)=1,OR(EXACT(D77,"OFFER / CRO COMPARISON"),EXACT(D77,"EVIDENCE COLLECTION"),EXACT(D77,"ARCHITECTURE / POSITIONING RESEARCH"),EXACT(D77,"BUILD / BUY / SERVICE COMPARISON"),EXACT(D77,"DISCOVERY RESEARCH"),EXACT(D77,"REQUIREMENT / AUTHORITY RESEARCH"),EXACT(D77,"MONITOR / WATCHLIST")),E77&lt;&gt;"",F77&lt;&gt;"",G77&lt;&gt;""),"VALID","INVALID - CONTROL / ID")))</x:f>
      </x:c>
      <x:c r="I77" s="25" t="str">
        <x:f>IF(A77="","",IF(COUNTIFS(DECISIONS!$A$6:$A$205,C77,DECISIONS!$B$6:$B$205,B77)=1,"MATCH","MISMATCH"))</x:f>
      </x:c>
      <x:c r="J77" s="25" t="str">
        <x:f>IF(A77="","",IF(I77&lt;&gt;"MATCH","INCOMPATIBLE",IF(OR(AND(D77="OFFER / CRO COMPARISON",COUNTIFS(DECISIONS!$A$6:$A$205,C77,DECISIONS!$C$6:$C$205,"INCLUDE DIRECT")=1),AND(D77="EVIDENCE COLLECTION",COUNTIFS(DECISIONS!$A$6:$A$205,C77,DECISIONS!$C$6:$C$205,"INCLUDE CONDITIONAL")=1),AND(D77="ARCHITECTURE / POSITIONING RESEARCH",COUNTIFS(DECISIONS!$A$6:$A$205,C77,DECISIONS!$C$6:$C$205,"INCLUDE ADJACENT")=1),AND(D77="BUILD / BUY / SERVICE COMPARISON",COUNTIFS(DECISIONS!$A$6:$A$205,C77,DECISIONS!$C$6:$C$205,"INCLUDE SUBSTITUTE")=1),AND(D77="DISCOVERY RESEARCH",COUNTIFS(DECISIONS!$A$6:$A$205,C77,DECISIONS!$C$6:$C$205,"INCLUDE INTERMEDIARY")=1),AND(D77="REQUIREMENT / AUTHORITY RESEARCH",COUNTIFS(DECISIONS!$A$6:$A$205,C77,DECISIONS!$C$6:$C$205,"INCLUDE REFERENCE")=1),AND(D77="MONITOR / WATCHLIST",COUNTIFS(DECISIONS!$A$6:$A$205,C77,DECISIONS!$C$6:$C$205,"EXCLUDE DIRECT")=1)),"COMPATIBLE","INCOMPATIBLE")))</x:f>
      </x:c>
      <x:c r="K77" s="25" t="str">
        <x:f>IF(A77="","",IF(OR(H77&lt;&gt;"VALID",I77&lt;&gt;"MATCH",J77&lt;&gt;"COMPATIBLE"),"BLOCKED",IF(D77="EVIDENCE COLLECTION","READY",IF(COUNTIFS(DECISIONS!$A$6:$A$205,C77,DECISIONS!$K$6:$K$205,"READY")=1,"READY","UNRESOLVED"))))</x:f>
      </x:c>
    </x:row>
    <x:row r="78">
      <x:c r="A78" s="21"/>
      <x:c r="B78" s="21"/>
      <x:c r="C78" s="21"/>
      <x:c r="D78" s="21"/>
      <x:c r="E78" s="21"/>
      <x:c r="F78" s="21"/>
      <x:c r="G78" s="21"/>
      <x:c r="H78" s="25" t="str">
        <x:f>IF(A78="","",IF(COUNTIF($A$6:$A$205,A78)&gt;1,"INVALID - DUPLICATE ID",IF(AND(COUNTIF(CANDIDATES!$A$6:$A$205,B78)=1,COUNTIF(DECISIONS!$A$6:$A$205,C78)=1,OR(EXACT(D78,"OFFER / CRO COMPARISON"),EXACT(D78,"EVIDENCE COLLECTION"),EXACT(D78,"ARCHITECTURE / POSITIONING RESEARCH"),EXACT(D78,"BUILD / BUY / SERVICE COMPARISON"),EXACT(D78,"DISCOVERY RESEARCH"),EXACT(D78,"REQUIREMENT / AUTHORITY RESEARCH"),EXACT(D78,"MONITOR / WATCHLIST")),E78&lt;&gt;"",F78&lt;&gt;"",G78&lt;&gt;""),"VALID","INVALID - CONTROL / ID")))</x:f>
      </x:c>
      <x:c r="I78" s="25" t="str">
        <x:f>IF(A78="","",IF(COUNTIFS(DECISIONS!$A$6:$A$205,C78,DECISIONS!$B$6:$B$205,B78)=1,"MATCH","MISMATCH"))</x:f>
      </x:c>
      <x:c r="J78" s="25" t="str">
        <x:f>IF(A78="","",IF(I78&lt;&gt;"MATCH","INCOMPATIBLE",IF(OR(AND(D78="OFFER / CRO COMPARISON",COUNTIFS(DECISIONS!$A$6:$A$205,C78,DECISIONS!$C$6:$C$205,"INCLUDE DIRECT")=1),AND(D78="EVIDENCE COLLECTION",COUNTIFS(DECISIONS!$A$6:$A$205,C78,DECISIONS!$C$6:$C$205,"INCLUDE CONDITIONAL")=1),AND(D78="ARCHITECTURE / POSITIONING RESEARCH",COUNTIFS(DECISIONS!$A$6:$A$205,C78,DECISIONS!$C$6:$C$205,"INCLUDE ADJACENT")=1),AND(D78="BUILD / BUY / SERVICE COMPARISON",COUNTIFS(DECISIONS!$A$6:$A$205,C78,DECISIONS!$C$6:$C$205,"INCLUDE SUBSTITUTE")=1),AND(D78="DISCOVERY RESEARCH",COUNTIFS(DECISIONS!$A$6:$A$205,C78,DECISIONS!$C$6:$C$205,"INCLUDE INTERMEDIARY")=1),AND(D78="REQUIREMENT / AUTHORITY RESEARCH",COUNTIFS(DECISIONS!$A$6:$A$205,C78,DECISIONS!$C$6:$C$205,"INCLUDE REFERENCE")=1),AND(D78="MONITOR / WATCHLIST",COUNTIFS(DECISIONS!$A$6:$A$205,C78,DECISIONS!$C$6:$C$205,"EXCLUDE DIRECT")=1)),"COMPATIBLE","INCOMPATIBLE")))</x:f>
      </x:c>
      <x:c r="K78" s="25" t="str">
        <x:f>IF(A78="","",IF(OR(H78&lt;&gt;"VALID",I78&lt;&gt;"MATCH",J78&lt;&gt;"COMPATIBLE"),"BLOCKED",IF(D78="EVIDENCE COLLECTION","READY",IF(COUNTIFS(DECISIONS!$A$6:$A$205,C78,DECISIONS!$K$6:$K$205,"READY")=1,"READY","UNRESOLVED"))))</x:f>
      </x:c>
    </x:row>
    <x:row r="79">
      <x:c r="A79" s="21"/>
      <x:c r="B79" s="21"/>
      <x:c r="C79" s="21"/>
      <x:c r="D79" s="21"/>
      <x:c r="E79" s="21"/>
      <x:c r="F79" s="21"/>
      <x:c r="G79" s="21"/>
      <x:c r="H79" s="25" t="str">
        <x:f>IF(A79="","",IF(COUNTIF($A$6:$A$205,A79)&gt;1,"INVALID - DUPLICATE ID",IF(AND(COUNTIF(CANDIDATES!$A$6:$A$205,B79)=1,COUNTIF(DECISIONS!$A$6:$A$205,C79)=1,OR(EXACT(D79,"OFFER / CRO COMPARISON"),EXACT(D79,"EVIDENCE COLLECTION"),EXACT(D79,"ARCHITECTURE / POSITIONING RESEARCH"),EXACT(D79,"BUILD / BUY / SERVICE COMPARISON"),EXACT(D79,"DISCOVERY RESEARCH"),EXACT(D79,"REQUIREMENT / AUTHORITY RESEARCH"),EXACT(D79,"MONITOR / WATCHLIST")),E79&lt;&gt;"",F79&lt;&gt;"",G79&lt;&gt;""),"VALID","INVALID - CONTROL / ID")))</x:f>
      </x:c>
      <x:c r="I79" s="25" t="str">
        <x:f>IF(A79="","",IF(COUNTIFS(DECISIONS!$A$6:$A$205,C79,DECISIONS!$B$6:$B$205,B79)=1,"MATCH","MISMATCH"))</x:f>
      </x:c>
      <x:c r="J79" s="25" t="str">
        <x:f>IF(A79="","",IF(I79&lt;&gt;"MATCH","INCOMPATIBLE",IF(OR(AND(D79="OFFER / CRO COMPARISON",COUNTIFS(DECISIONS!$A$6:$A$205,C79,DECISIONS!$C$6:$C$205,"INCLUDE DIRECT")=1),AND(D79="EVIDENCE COLLECTION",COUNTIFS(DECISIONS!$A$6:$A$205,C79,DECISIONS!$C$6:$C$205,"INCLUDE CONDITIONAL")=1),AND(D79="ARCHITECTURE / POSITIONING RESEARCH",COUNTIFS(DECISIONS!$A$6:$A$205,C79,DECISIONS!$C$6:$C$205,"INCLUDE ADJACENT")=1),AND(D79="BUILD / BUY / SERVICE COMPARISON",COUNTIFS(DECISIONS!$A$6:$A$205,C79,DECISIONS!$C$6:$C$205,"INCLUDE SUBSTITUTE")=1),AND(D79="DISCOVERY RESEARCH",COUNTIFS(DECISIONS!$A$6:$A$205,C79,DECISIONS!$C$6:$C$205,"INCLUDE INTERMEDIARY")=1),AND(D79="REQUIREMENT / AUTHORITY RESEARCH",COUNTIFS(DECISIONS!$A$6:$A$205,C79,DECISIONS!$C$6:$C$205,"INCLUDE REFERENCE")=1),AND(D79="MONITOR / WATCHLIST",COUNTIFS(DECISIONS!$A$6:$A$205,C79,DECISIONS!$C$6:$C$205,"EXCLUDE DIRECT")=1)),"COMPATIBLE","INCOMPATIBLE")))</x:f>
      </x:c>
      <x:c r="K79" s="25" t="str">
        <x:f>IF(A79="","",IF(OR(H79&lt;&gt;"VALID",I79&lt;&gt;"MATCH",J79&lt;&gt;"COMPATIBLE"),"BLOCKED",IF(D79="EVIDENCE COLLECTION","READY",IF(COUNTIFS(DECISIONS!$A$6:$A$205,C79,DECISIONS!$K$6:$K$205,"READY")=1,"READY","UNRESOLVED"))))</x:f>
      </x:c>
    </x:row>
    <x:row r="80">
      <x:c r="A80" s="21"/>
      <x:c r="B80" s="21"/>
      <x:c r="C80" s="21"/>
      <x:c r="D80" s="21"/>
      <x:c r="E80" s="21"/>
      <x:c r="F80" s="21"/>
      <x:c r="G80" s="21"/>
      <x:c r="H80" s="25" t="str">
        <x:f>IF(A80="","",IF(COUNTIF($A$6:$A$205,A80)&gt;1,"INVALID - DUPLICATE ID",IF(AND(COUNTIF(CANDIDATES!$A$6:$A$205,B80)=1,COUNTIF(DECISIONS!$A$6:$A$205,C80)=1,OR(EXACT(D80,"OFFER / CRO COMPARISON"),EXACT(D80,"EVIDENCE COLLECTION"),EXACT(D80,"ARCHITECTURE / POSITIONING RESEARCH"),EXACT(D80,"BUILD / BUY / SERVICE COMPARISON"),EXACT(D80,"DISCOVERY RESEARCH"),EXACT(D80,"REQUIREMENT / AUTHORITY RESEARCH"),EXACT(D80,"MONITOR / WATCHLIST")),E80&lt;&gt;"",F80&lt;&gt;"",G80&lt;&gt;""),"VALID","INVALID - CONTROL / ID")))</x:f>
      </x:c>
      <x:c r="I80" s="25" t="str">
        <x:f>IF(A80="","",IF(COUNTIFS(DECISIONS!$A$6:$A$205,C80,DECISIONS!$B$6:$B$205,B80)=1,"MATCH","MISMATCH"))</x:f>
      </x:c>
      <x:c r="J80" s="25" t="str">
        <x:f>IF(A80="","",IF(I80&lt;&gt;"MATCH","INCOMPATIBLE",IF(OR(AND(D80="OFFER / CRO COMPARISON",COUNTIFS(DECISIONS!$A$6:$A$205,C80,DECISIONS!$C$6:$C$205,"INCLUDE DIRECT")=1),AND(D80="EVIDENCE COLLECTION",COUNTIFS(DECISIONS!$A$6:$A$205,C80,DECISIONS!$C$6:$C$205,"INCLUDE CONDITIONAL")=1),AND(D80="ARCHITECTURE / POSITIONING RESEARCH",COUNTIFS(DECISIONS!$A$6:$A$205,C80,DECISIONS!$C$6:$C$205,"INCLUDE ADJACENT")=1),AND(D80="BUILD / BUY / SERVICE COMPARISON",COUNTIFS(DECISIONS!$A$6:$A$205,C80,DECISIONS!$C$6:$C$205,"INCLUDE SUBSTITUTE")=1),AND(D80="DISCOVERY RESEARCH",COUNTIFS(DECISIONS!$A$6:$A$205,C80,DECISIONS!$C$6:$C$205,"INCLUDE INTERMEDIARY")=1),AND(D80="REQUIREMENT / AUTHORITY RESEARCH",COUNTIFS(DECISIONS!$A$6:$A$205,C80,DECISIONS!$C$6:$C$205,"INCLUDE REFERENCE")=1),AND(D80="MONITOR / WATCHLIST",COUNTIFS(DECISIONS!$A$6:$A$205,C80,DECISIONS!$C$6:$C$205,"EXCLUDE DIRECT")=1)),"COMPATIBLE","INCOMPATIBLE")))</x:f>
      </x:c>
      <x:c r="K80" s="25" t="str">
        <x:f>IF(A80="","",IF(OR(H80&lt;&gt;"VALID",I80&lt;&gt;"MATCH",J80&lt;&gt;"COMPATIBLE"),"BLOCKED",IF(D80="EVIDENCE COLLECTION","READY",IF(COUNTIFS(DECISIONS!$A$6:$A$205,C80,DECISIONS!$K$6:$K$205,"READY")=1,"READY","UNRESOLVED"))))</x:f>
      </x:c>
    </x:row>
    <x:row r="81">
      <x:c r="A81" s="21"/>
      <x:c r="B81" s="21"/>
      <x:c r="C81" s="21"/>
      <x:c r="D81" s="21"/>
      <x:c r="E81" s="21"/>
      <x:c r="F81" s="21"/>
      <x:c r="G81" s="21"/>
      <x:c r="H81" s="25" t="str">
        <x:f>IF(A81="","",IF(COUNTIF($A$6:$A$205,A81)&gt;1,"INVALID - DUPLICATE ID",IF(AND(COUNTIF(CANDIDATES!$A$6:$A$205,B81)=1,COUNTIF(DECISIONS!$A$6:$A$205,C81)=1,OR(EXACT(D81,"OFFER / CRO COMPARISON"),EXACT(D81,"EVIDENCE COLLECTION"),EXACT(D81,"ARCHITECTURE / POSITIONING RESEARCH"),EXACT(D81,"BUILD / BUY / SERVICE COMPARISON"),EXACT(D81,"DISCOVERY RESEARCH"),EXACT(D81,"REQUIREMENT / AUTHORITY RESEARCH"),EXACT(D81,"MONITOR / WATCHLIST")),E81&lt;&gt;"",F81&lt;&gt;"",G81&lt;&gt;""),"VALID","INVALID - CONTROL / ID")))</x:f>
      </x:c>
      <x:c r="I81" s="25" t="str">
        <x:f>IF(A81="","",IF(COUNTIFS(DECISIONS!$A$6:$A$205,C81,DECISIONS!$B$6:$B$205,B81)=1,"MATCH","MISMATCH"))</x:f>
      </x:c>
      <x:c r="J81" s="25" t="str">
        <x:f>IF(A81="","",IF(I81&lt;&gt;"MATCH","INCOMPATIBLE",IF(OR(AND(D81="OFFER / CRO COMPARISON",COUNTIFS(DECISIONS!$A$6:$A$205,C81,DECISIONS!$C$6:$C$205,"INCLUDE DIRECT")=1),AND(D81="EVIDENCE COLLECTION",COUNTIFS(DECISIONS!$A$6:$A$205,C81,DECISIONS!$C$6:$C$205,"INCLUDE CONDITIONAL")=1),AND(D81="ARCHITECTURE / POSITIONING RESEARCH",COUNTIFS(DECISIONS!$A$6:$A$205,C81,DECISIONS!$C$6:$C$205,"INCLUDE ADJACENT")=1),AND(D81="BUILD / BUY / SERVICE COMPARISON",COUNTIFS(DECISIONS!$A$6:$A$205,C81,DECISIONS!$C$6:$C$205,"INCLUDE SUBSTITUTE")=1),AND(D81="DISCOVERY RESEARCH",COUNTIFS(DECISIONS!$A$6:$A$205,C81,DECISIONS!$C$6:$C$205,"INCLUDE INTERMEDIARY")=1),AND(D81="REQUIREMENT / AUTHORITY RESEARCH",COUNTIFS(DECISIONS!$A$6:$A$205,C81,DECISIONS!$C$6:$C$205,"INCLUDE REFERENCE")=1),AND(D81="MONITOR / WATCHLIST",COUNTIFS(DECISIONS!$A$6:$A$205,C81,DECISIONS!$C$6:$C$205,"EXCLUDE DIRECT")=1)),"COMPATIBLE","INCOMPATIBLE")))</x:f>
      </x:c>
      <x:c r="K81" s="25" t="str">
        <x:f>IF(A81="","",IF(OR(H81&lt;&gt;"VALID",I81&lt;&gt;"MATCH",J81&lt;&gt;"COMPATIBLE"),"BLOCKED",IF(D81="EVIDENCE COLLECTION","READY",IF(COUNTIFS(DECISIONS!$A$6:$A$205,C81,DECISIONS!$K$6:$K$205,"READY")=1,"READY","UNRESOLVED"))))</x:f>
      </x:c>
    </x:row>
    <x:row r="82">
      <x:c r="A82" s="21"/>
      <x:c r="B82" s="21"/>
      <x:c r="C82" s="21"/>
      <x:c r="D82" s="21"/>
      <x:c r="E82" s="21"/>
      <x:c r="F82" s="21"/>
      <x:c r="G82" s="21"/>
      <x:c r="H82" s="25" t="str">
        <x:f>IF(A82="","",IF(COUNTIF($A$6:$A$205,A82)&gt;1,"INVALID - DUPLICATE ID",IF(AND(COUNTIF(CANDIDATES!$A$6:$A$205,B82)=1,COUNTIF(DECISIONS!$A$6:$A$205,C82)=1,OR(EXACT(D82,"OFFER / CRO COMPARISON"),EXACT(D82,"EVIDENCE COLLECTION"),EXACT(D82,"ARCHITECTURE / POSITIONING RESEARCH"),EXACT(D82,"BUILD / BUY / SERVICE COMPARISON"),EXACT(D82,"DISCOVERY RESEARCH"),EXACT(D82,"REQUIREMENT / AUTHORITY RESEARCH"),EXACT(D82,"MONITOR / WATCHLIST")),E82&lt;&gt;"",F82&lt;&gt;"",G82&lt;&gt;""),"VALID","INVALID - CONTROL / ID")))</x:f>
      </x:c>
      <x:c r="I82" s="25" t="str">
        <x:f>IF(A82="","",IF(COUNTIFS(DECISIONS!$A$6:$A$205,C82,DECISIONS!$B$6:$B$205,B82)=1,"MATCH","MISMATCH"))</x:f>
      </x:c>
      <x:c r="J82" s="25" t="str">
        <x:f>IF(A82="","",IF(I82&lt;&gt;"MATCH","INCOMPATIBLE",IF(OR(AND(D82="OFFER / CRO COMPARISON",COUNTIFS(DECISIONS!$A$6:$A$205,C82,DECISIONS!$C$6:$C$205,"INCLUDE DIRECT")=1),AND(D82="EVIDENCE COLLECTION",COUNTIFS(DECISIONS!$A$6:$A$205,C82,DECISIONS!$C$6:$C$205,"INCLUDE CONDITIONAL")=1),AND(D82="ARCHITECTURE / POSITIONING RESEARCH",COUNTIFS(DECISIONS!$A$6:$A$205,C82,DECISIONS!$C$6:$C$205,"INCLUDE ADJACENT")=1),AND(D82="BUILD / BUY / SERVICE COMPARISON",COUNTIFS(DECISIONS!$A$6:$A$205,C82,DECISIONS!$C$6:$C$205,"INCLUDE SUBSTITUTE")=1),AND(D82="DISCOVERY RESEARCH",COUNTIFS(DECISIONS!$A$6:$A$205,C82,DECISIONS!$C$6:$C$205,"INCLUDE INTERMEDIARY")=1),AND(D82="REQUIREMENT / AUTHORITY RESEARCH",COUNTIFS(DECISIONS!$A$6:$A$205,C82,DECISIONS!$C$6:$C$205,"INCLUDE REFERENCE")=1),AND(D82="MONITOR / WATCHLIST",COUNTIFS(DECISIONS!$A$6:$A$205,C82,DECISIONS!$C$6:$C$205,"EXCLUDE DIRECT")=1)),"COMPATIBLE","INCOMPATIBLE")))</x:f>
      </x:c>
      <x:c r="K82" s="25" t="str">
        <x:f>IF(A82="","",IF(OR(H82&lt;&gt;"VALID",I82&lt;&gt;"MATCH",J82&lt;&gt;"COMPATIBLE"),"BLOCKED",IF(D82="EVIDENCE COLLECTION","READY",IF(COUNTIFS(DECISIONS!$A$6:$A$205,C82,DECISIONS!$K$6:$K$205,"READY")=1,"READY","UNRESOLVED"))))</x:f>
      </x:c>
    </x:row>
    <x:row r="83">
      <x:c r="A83" s="21"/>
      <x:c r="B83" s="21"/>
      <x:c r="C83" s="21"/>
      <x:c r="D83" s="21"/>
      <x:c r="E83" s="21"/>
      <x:c r="F83" s="21"/>
      <x:c r="G83" s="21"/>
      <x:c r="H83" s="25" t="str">
        <x:f>IF(A83="","",IF(COUNTIF($A$6:$A$205,A83)&gt;1,"INVALID - DUPLICATE ID",IF(AND(COUNTIF(CANDIDATES!$A$6:$A$205,B83)=1,COUNTIF(DECISIONS!$A$6:$A$205,C83)=1,OR(EXACT(D83,"OFFER / CRO COMPARISON"),EXACT(D83,"EVIDENCE COLLECTION"),EXACT(D83,"ARCHITECTURE / POSITIONING RESEARCH"),EXACT(D83,"BUILD / BUY / SERVICE COMPARISON"),EXACT(D83,"DISCOVERY RESEARCH"),EXACT(D83,"REQUIREMENT / AUTHORITY RESEARCH"),EXACT(D83,"MONITOR / WATCHLIST")),E83&lt;&gt;"",F83&lt;&gt;"",G83&lt;&gt;""),"VALID","INVALID - CONTROL / ID")))</x:f>
      </x:c>
      <x:c r="I83" s="25" t="str">
        <x:f>IF(A83="","",IF(COUNTIFS(DECISIONS!$A$6:$A$205,C83,DECISIONS!$B$6:$B$205,B83)=1,"MATCH","MISMATCH"))</x:f>
      </x:c>
      <x:c r="J83" s="25" t="str">
        <x:f>IF(A83="","",IF(I83&lt;&gt;"MATCH","INCOMPATIBLE",IF(OR(AND(D83="OFFER / CRO COMPARISON",COUNTIFS(DECISIONS!$A$6:$A$205,C83,DECISIONS!$C$6:$C$205,"INCLUDE DIRECT")=1),AND(D83="EVIDENCE COLLECTION",COUNTIFS(DECISIONS!$A$6:$A$205,C83,DECISIONS!$C$6:$C$205,"INCLUDE CONDITIONAL")=1),AND(D83="ARCHITECTURE / POSITIONING RESEARCH",COUNTIFS(DECISIONS!$A$6:$A$205,C83,DECISIONS!$C$6:$C$205,"INCLUDE ADJACENT")=1),AND(D83="BUILD / BUY / SERVICE COMPARISON",COUNTIFS(DECISIONS!$A$6:$A$205,C83,DECISIONS!$C$6:$C$205,"INCLUDE SUBSTITUTE")=1),AND(D83="DISCOVERY RESEARCH",COUNTIFS(DECISIONS!$A$6:$A$205,C83,DECISIONS!$C$6:$C$205,"INCLUDE INTERMEDIARY")=1),AND(D83="REQUIREMENT / AUTHORITY RESEARCH",COUNTIFS(DECISIONS!$A$6:$A$205,C83,DECISIONS!$C$6:$C$205,"INCLUDE REFERENCE")=1),AND(D83="MONITOR / WATCHLIST",COUNTIFS(DECISIONS!$A$6:$A$205,C83,DECISIONS!$C$6:$C$205,"EXCLUDE DIRECT")=1)),"COMPATIBLE","INCOMPATIBLE")))</x:f>
      </x:c>
      <x:c r="K83" s="25" t="str">
        <x:f>IF(A83="","",IF(OR(H83&lt;&gt;"VALID",I83&lt;&gt;"MATCH",J83&lt;&gt;"COMPATIBLE"),"BLOCKED",IF(D83="EVIDENCE COLLECTION","READY",IF(COUNTIFS(DECISIONS!$A$6:$A$205,C83,DECISIONS!$K$6:$K$205,"READY")=1,"READY","UNRESOLVED"))))</x:f>
      </x:c>
    </x:row>
    <x:row r="84">
      <x:c r="A84" s="21"/>
      <x:c r="B84" s="21"/>
      <x:c r="C84" s="21"/>
      <x:c r="D84" s="21"/>
      <x:c r="E84" s="21"/>
      <x:c r="F84" s="21"/>
      <x:c r="G84" s="21"/>
      <x:c r="H84" s="25" t="str">
        <x:f>IF(A84="","",IF(COUNTIF($A$6:$A$205,A84)&gt;1,"INVALID - DUPLICATE ID",IF(AND(COUNTIF(CANDIDATES!$A$6:$A$205,B84)=1,COUNTIF(DECISIONS!$A$6:$A$205,C84)=1,OR(EXACT(D84,"OFFER / CRO COMPARISON"),EXACT(D84,"EVIDENCE COLLECTION"),EXACT(D84,"ARCHITECTURE / POSITIONING RESEARCH"),EXACT(D84,"BUILD / BUY / SERVICE COMPARISON"),EXACT(D84,"DISCOVERY RESEARCH"),EXACT(D84,"REQUIREMENT / AUTHORITY RESEARCH"),EXACT(D84,"MONITOR / WATCHLIST")),E84&lt;&gt;"",F84&lt;&gt;"",G84&lt;&gt;""),"VALID","INVALID - CONTROL / ID")))</x:f>
      </x:c>
      <x:c r="I84" s="25" t="str">
        <x:f>IF(A84="","",IF(COUNTIFS(DECISIONS!$A$6:$A$205,C84,DECISIONS!$B$6:$B$205,B84)=1,"MATCH","MISMATCH"))</x:f>
      </x:c>
      <x:c r="J84" s="25" t="str">
        <x:f>IF(A84="","",IF(I84&lt;&gt;"MATCH","INCOMPATIBLE",IF(OR(AND(D84="OFFER / CRO COMPARISON",COUNTIFS(DECISIONS!$A$6:$A$205,C84,DECISIONS!$C$6:$C$205,"INCLUDE DIRECT")=1),AND(D84="EVIDENCE COLLECTION",COUNTIFS(DECISIONS!$A$6:$A$205,C84,DECISIONS!$C$6:$C$205,"INCLUDE CONDITIONAL")=1),AND(D84="ARCHITECTURE / POSITIONING RESEARCH",COUNTIFS(DECISIONS!$A$6:$A$205,C84,DECISIONS!$C$6:$C$205,"INCLUDE ADJACENT")=1),AND(D84="BUILD / BUY / SERVICE COMPARISON",COUNTIFS(DECISIONS!$A$6:$A$205,C84,DECISIONS!$C$6:$C$205,"INCLUDE SUBSTITUTE")=1),AND(D84="DISCOVERY RESEARCH",COUNTIFS(DECISIONS!$A$6:$A$205,C84,DECISIONS!$C$6:$C$205,"INCLUDE INTERMEDIARY")=1),AND(D84="REQUIREMENT / AUTHORITY RESEARCH",COUNTIFS(DECISIONS!$A$6:$A$205,C84,DECISIONS!$C$6:$C$205,"INCLUDE REFERENCE")=1),AND(D84="MONITOR / WATCHLIST",COUNTIFS(DECISIONS!$A$6:$A$205,C84,DECISIONS!$C$6:$C$205,"EXCLUDE DIRECT")=1)),"COMPATIBLE","INCOMPATIBLE")))</x:f>
      </x:c>
      <x:c r="K84" s="25" t="str">
        <x:f>IF(A84="","",IF(OR(H84&lt;&gt;"VALID",I84&lt;&gt;"MATCH",J84&lt;&gt;"COMPATIBLE"),"BLOCKED",IF(D84="EVIDENCE COLLECTION","READY",IF(COUNTIFS(DECISIONS!$A$6:$A$205,C84,DECISIONS!$K$6:$K$205,"READY")=1,"READY","UNRESOLVED"))))</x:f>
      </x:c>
    </x:row>
    <x:row r="85">
      <x:c r="A85" s="21"/>
      <x:c r="B85" s="21"/>
      <x:c r="C85" s="21"/>
      <x:c r="D85" s="21"/>
      <x:c r="E85" s="21"/>
      <x:c r="F85" s="21"/>
      <x:c r="G85" s="21"/>
      <x:c r="H85" s="25" t="str">
        <x:f>IF(A85="","",IF(COUNTIF($A$6:$A$205,A85)&gt;1,"INVALID - DUPLICATE ID",IF(AND(COUNTIF(CANDIDATES!$A$6:$A$205,B85)=1,COUNTIF(DECISIONS!$A$6:$A$205,C85)=1,OR(EXACT(D85,"OFFER / CRO COMPARISON"),EXACT(D85,"EVIDENCE COLLECTION"),EXACT(D85,"ARCHITECTURE / POSITIONING RESEARCH"),EXACT(D85,"BUILD / BUY / SERVICE COMPARISON"),EXACT(D85,"DISCOVERY RESEARCH"),EXACT(D85,"REQUIREMENT / AUTHORITY RESEARCH"),EXACT(D85,"MONITOR / WATCHLIST")),E85&lt;&gt;"",F85&lt;&gt;"",G85&lt;&gt;""),"VALID","INVALID - CONTROL / ID")))</x:f>
      </x:c>
      <x:c r="I85" s="25" t="str">
        <x:f>IF(A85="","",IF(COUNTIFS(DECISIONS!$A$6:$A$205,C85,DECISIONS!$B$6:$B$205,B85)=1,"MATCH","MISMATCH"))</x:f>
      </x:c>
      <x:c r="J85" s="25" t="str">
        <x:f>IF(A85="","",IF(I85&lt;&gt;"MATCH","INCOMPATIBLE",IF(OR(AND(D85="OFFER / CRO COMPARISON",COUNTIFS(DECISIONS!$A$6:$A$205,C85,DECISIONS!$C$6:$C$205,"INCLUDE DIRECT")=1),AND(D85="EVIDENCE COLLECTION",COUNTIFS(DECISIONS!$A$6:$A$205,C85,DECISIONS!$C$6:$C$205,"INCLUDE CONDITIONAL")=1),AND(D85="ARCHITECTURE / POSITIONING RESEARCH",COUNTIFS(DECISIONS!$A$6:$A$205,C85,DECISIONS!$C$6:$C$205,"INCLUDE ADJACENT")=1),AND(D85="BUILD / BUY / SERVICE COMPARISON",COUNTIFS(DECISIONS!$A$6:$A$205,C85,DECISIONS!$C$6:$C$205,"INCLUDE SUBSTITUTE")=1),AND(D85="DISCOVERY RESEARCH",COUNTIFS(DECISIONS!$A$6:$A$205,C85,DECISIONS!$C$6:$C$205,"INCLUDE INTERMEDIARY")=1),AND(D85="REQUIREMENT / AUTHORITY RESEARCH",COUNTIFS(DECISIONS!$A$6:$A$205,C85,DECISIONS!$C$6:$C$205,"INCLUDE REFERENCE")=1),AND(D85="MONITOR / WATCHLIST",COUNTIFS(DECISIONS!$A$6:$A$205,C85,DECISIONS!$C$6:$C$205,"EXCLUDE DIRECT")=1)),"COMPATIBLE","INCOMPATIBLE")))</x:f>
      </x:c>
      <x:c r="K85" s="25" t="str">
        <x:f>IF(A85="","",IF(OR(H85&lt;&gt;"VALID",I85&lt;&gt;"MATCH",J85&lt;&gt;"COMPATIBLE"),"BLOCKED",IF(D85="EVIDENCE COLLECTION","READY",IF(COUNTIFS(DECISIONS!$A$6:$A$205,C85,DECISIONS!$K$6:$K$205,"READY")=1,"READY","UNRESOLVED"))))</x:f>
      </x:c>
    </x:row>
    <x:row r="86">
      <x:c r="A86" s="21"/>
      <x:c r="B86" s="21"/>
      <x:c r="C86" s="21"/>
      <x:c r="D86" s="21"/>
      <x:c r="E86" s="21"/>
      <x:c r="F86" s="21"/>
      <x:c r="G86" s="21"/>
      <x:c r="H86" s="25" t="str">
        <x:f>IF(A86="","",IF(COUNTIF($A$6:$A$205,A86)&gt;1,"INVALID - DUPLICATE ID",IF(AND(COUNTIF(CANDIDATES!$A$6:$A$205,B86)=1,COUNTIF(DECISIONS!$A$6:$A$205,C86)=1,OR(EXACT(D86,"OFFER / CRO COMPARISON"),EXACT(D86,"EVIDENCE COLLECTION"),EXACT(D86,"ARCHITECTURE / POSITIONING RESEARCH"),EXACT(D86,"BUILD / BUY / SERVICE COMPARISON"),EXACT(D86,"DISCOVERY RESEARCH"),EXACT(D86,"REQUIREMENT / AUTHORITY RESEARCH"),EXACT(D86,"MONITOR / WATCHLIST")),E86&lt;&gt;"",F86&lt;&gt;"",G86&lt;&gt;""),"VALID","INVALID - CONTROL / ID")))</x:f>
      </x:c>
      <x:c r="I86" s="25" t="str">
        <x:f>IF(A86="","",IF(COUNTIFS(DECISIONS!$A$6:$A$205,C86,DECISIONS!$B$6:$B$205,B86)=1,"MATCH","MISMATCH"))</x:f>
      </x:c>
      <x:c r="J86" s="25" t="str">
        <x:f>IF(A86="","",IF(I86&lt;&gt;"MATCH","INCOMPATIBLE",IF(OR(AND(D86="OFFER / CRO COMPARISON",COUNTIFS(DECISIONS!$A$6:$A$205,C86,DECISIONS!$C$6:$C$205,"INCLUDE DIRECT")=1),AND(D86="EVIDENCE COLLECTION",COUNTIFS(DECISIONS!$A$6:$A$205,C86,DECISIONS!$C$6:$C$205,"INCLUDE CONDITIONAL")=1),AND(D86="ARCHITECTURE / POSITIONING RESEARCH",COUNTIFS(DECISIONS!$A$6:$A$205,C86,DECISIONS!$C$6:$C$205,"INCLUDE ADJACENT")=1),AND(D86="BUILD / BUY / SERVICE COMPARISON",COUNTIFS(DECISIONS!$A$6:$A$205,C86,DECISIONS!$C$6:$C$205,"INCLUDE SUBSTITUTE")=1),AND(D86="DISCOVERY RESEARCH",COUNTIFS(DECISIONS!$A$6:$A$205,C86,DECISIONS!$C$6:$C$205,"INCLUDE INTERMEDIARY")=1),AND(D86="REQUIREMENT / AUTHORITY RESEARCH",COUNTIFS(DECISIONS!$A$6:$A$205,C86,DECISIONS!$C$6:$C$205,"INCLUDE REFERENCE")=1),AND(D86="MONITOR / WATCHLIST",COUNTIFS(DECISIONS!$A$6:$A$205,C86,DECISIONS!$C$6:$C$205,"EXCLUDE DIRECT")=1)),"COMPATIBLE","INCOMPATIBLE")))</x:f>
      </x:c>
      <x:c r="K86" s="25" t="str">
        <x:f>IF(A86="","",IF(OR(H86&lt;&gt;"VALID",I86&lt;&gt;"MATCH",J86&lt;&gt;"COMPATIBLE"),"BLOCKED",IF(D86="EVIDENCE COLLECTION","READY",IF(COUNTIFS(DECISIONS!$A$6:$A$205,C86,DECISIONS!$K$6:$K$205,"READY")=1,"READY","UNRESOLVED"))))</x:f>
      </x:c>
    </x:row>
    <x:row r="87">
      <x:c r="A87" s="21"/>
      <x:c r="B87" s="21"/>
      <x:c r="C87" s="21"/>
      <x:c r="D87" s="21"/>
      <x:c r="E87" s="21"/>
      <x:c r="F87" s="21"/>
      <x:c r="G87" s="21"/>
      <x:c r="H87" s="25" t="str">
        <x:f>IF(A87="","",IF(COUNTIF($A$6:$A$205,A87)&gt;1,"INVALID - DUPLICATE ID",IF(AND(COUNTIF(CANDIDATES!$A$6:$A$205,B87)=1,COUNTIF(DECISIONS!$A$6:$A$205,C87)=1,OR(EXACT(D87,"OFFER / CRO COMPARISON"),EXACT(D87,"EVIDENCE COLLECTION"),EXACT(D87,"ARCHITECTURE / POSITIONING RESEARCH"),EXACT(D87,"BUILD / BUY / SERVICE COMPARISON"),EXACT(D87,"DISCOVERY RESEARCH"),EXACT(D87,"REQUIREMENT / AUTHORITY RESEARCH"),EXACT(D87,"MONITOR / WATCHLIST")),E87&lt;&gt;"",F87&lt;&gt;"",G87&lt;&gt;""),"VALID","INVALID - CONTROL / ID")))</x:f>
      </x:c>
      <x:c r="I87" s="25" t="str">
        <x:f>IF(A87="","",IF(COUNTIFS(DECISIONS!$A$6:$A$205,C87,DECISIONS!$B$6:$B$205,B87)=1,"MATCH","MISMATCH"))</x:f>
      </x:c>
      <x:c r="J87" s="25" t="str">
        <x:f>IF(A87="","",IF(I87&lt;&gt;"MATCH","INCOMPATIBLE",IF(OR(AND(D87="OFFER / CRO COMPARISON",COUNTIFS(DECISIONS!$A$6:$A$205,C87,DECISIONS!$C$6:$C$205,"INCLUDE DIRECT")=1),AND(D87="EVIDENCE COLLECTION",COUNTIFS(DECISIONS!$A$6:$A$205,C87,DECISIONS!$C$6:$C$205,"INCLUDE CONDITIONAL")=1),AND(D87="ARCHITECTURE / POSITIONING RESEARCH",COUNTIFS(DECISIONS!$A$6:$A$205,C87,DECISIONS!$C$6:$C$205,"INCLUDE ADJACENT")=1),AND(D87="BUILD / BUY / SERVICE COMPARISON",COUNTIFS(DECISIONS!$A$6:$A$205,C87,DECISIONS!$C$6:$C$205,"INCLUDE SUBSTITUTE")=1),AND(D87="DISCOVERY RESEARCH",COUNTIFS(DECISIONS!$A$6:$A$205,C87,DECISIONS!$C$6:$C$205,"INCLUDE INTERMEDIARY")=1),AND(D87="REQUIREMENT / AUTHORITY RESEARCH",COUNTIFS(DECISIONS!$A$6:$A$205,C87,DECISIONS!$C$6:$C$205,"INCLUDE REFERENCE")=1),AND(D87="MONITOR / WATCHLIST",COUNTIFS(DECISIONS!$A$6:$A$205,C87,DECISIONS!$C$6:$C$205,"EXCLUDE DIRECT")=1)),"COMPATIBLE","INCOMPATIBLE")))</x:f>
      </x:c>
      <x:c r="K87" s="25" t="str">
        <x:f>IF(A87="","",IF(OR(H87&lt;&gt;"VALID",I87&lt;&gt;"MATCH",J87&lt;&gt;"COMPATIBLE"),"BLOCKED",IF(D87="EVIDENCE COLLECTION","READY",IF(COUNTIFS(DECISIONS!$A$6:$A$205,C87,DECISIONS!$K$6:$K$205,"READY")=1,"READY","UNRESOLVED"))))</x:f>
      </x:c>
    </x:row>
    <x:row r="88">
      <x:c r="A88" s="21"/>
      <x:c r="B88" s="21"/>
      <x:c r="C88" s="21"/>
      <x:c r="D88" s="21"/>
      <x:c r="E88" s="21"/>
      <x:c r="F88" s="21"/>
      <x:c r="G88" s="21"/>
      <x:c r="H88" s="25" t="str">
        <x:f>IF(A88="","",IF(COUNTIF($A$6:$A$205,A88)&gt;1,"INVALID - DUPLICATE ID",IF(AND(COUNTIF(CANDIDATES!$A$6:$A$205,B88)=1,COUNTIF(DECISIONS!$A$6:$A$205,C88)=1,OR(EXACT(D88,"OFFER / CRO COMPARISON"),EXACT(D88,"EVIDENCE COLLECTION"),EXACT(D88,"ARCHITECTURE / POSITIONING RESEARCH"),EXACT(D88,"BUILD / BUY / SERVICE COMPARISON"),EXACT(D88,"DISCOVERY RESEARCH"),EXACT(D88,"REQUIREMENT / AUTHORITY RESEARCH"),EXACT(D88,"MONITOR / WATCHLIST")),E88&lt;&gt;"",F88&lt;&gt;"",G88&lt;&gt;""),"VALID","INVALID - CONTROL / ID")))</x:f>
      </x:c>
      <x:c r="I88" s="25" t="str">
        <x:f>IF(A88="","",IF(COUNTIFS(DECISIONS!$A$6:$A$205,C88,DECISIONS!$B$6:$B$205,B88)=1,"MATCH","MISMATCH"))</x:f>
      </x:c>
      <x:c r="J88" s="25" t="str">
        <x:f>IF(A88="","",IF(I88&lt;&gt;"MATCH","INCOMPATIBLE",IF(OR(AND(D88="OFFER / CRO COMPARISON",COUNTIFS(DECISIONS!$A$6:$A$205,C88,DECISIONS!$C$6:$C$205,"INCLUDE DIRECT")=1),AND(D88="EVIDENCE COLLECTION",COUNTIFS(DECISIONS!$A$6:$A$205,C88,DECISIONS!$C$6:$C$205,"INCLUDE CONDITIONAL")=1),AND(D88="ARCHITECTURE / POSITIONING RESEARCH",COUNTIFS(DECISIONS!$A$6:$A$205,C88,DECISIONS!$C$6:$C$205,"INCLUDE ADJACENT")=1),AND(D88="BUILD / BUY / SERVICE COMPARISON",COUNTIFS(DECISIONS!$A$6:$A$205,C88,DECISIONS!$C$6:$C$205,"INCLUDE SUBSTITUTE")=1),AND(D88="DISCOVERY RESEARCH",COUNTIFS(DECISIONS!$A$6:$A$205,C88,DECISIONS!$C$6:$C$205,"INCLUDE INTERMEDIARY")=1),AND(D88="REQUIREMENT / AUTHORITY RESEARCH",COUNTIFS(DECISIONS!$A$6:$A$205,C88,DECISIONS!$C$6:$C$205,"INCLUDE REFERENCE")=1),AND(D88="MONITOR / WATCHLIST",COUNTIFS(DECISIONS!$A$6:$A$205,C88,DECISIONS!$C$6:$C$205,"EXCLUDE DIRECT")=1)),"COMPATIBLE","INCOMPATIBLE")))</x:f>
      </x:c>
      <x:c r="K88" s="25" t="str">
        <x:f>IF(A88="","",IF(OR(H88&lt;&gt;"VALID",I88&lt;&gt;"MATCH",J88&lt;&gt;"COMPATIBLE"),"BLOCKED",IF(D88="EVIDENCE COLLECTION","READY",IF(COUNTIFS(DECISIONS!$A$6:$A$205,C88,DECISIONS!$K$6:$K$205,"READY")=1,"READY","UNRESOLVED"))))</x:f>
      </x:c>
    </x:row>
    <x:row r="89">
      <x:c r="A89" s="21"/>
      <x:c r="B89" s="21"/>
      <x:c r="C89" s="21"/>
      <x:c r="D89" s="21"/>
      <x:c r="E89" s="21"/>
      <x:c r="F89" s="21"/>
      <x:c r="G89" s="21"/>
      <x:c r="H89" s="25" t="str">
        <x:f>IF(A89="","",IF(COUNTIF($A$6:$A$205,A89)&gt;1,"INVALID - DUPLICATE ID",IF(AND(COUNTIF(CANDIDATES!$A$6:$A$205,B89)=1,COUNTIF(DECISIONS!$A$6:$A$205,C89)=1,OR(EXACT(D89,"OFFER / CRO COMPARISON"),EXACT(D89,"EVIDENCE COLLECTION"),EXACT(D89,"ARCHITECTURE / POSITIONING RESEARCH"),EXACT(D89,"BUILD / BUY / SERVICE COMPARISON"),EXACT(D89,"DISCOVERY RESEARCH"),EXACT(D89,"REQUIREMENT / AUTHORITY RESEARCH"),EXACT(D89,"MONITOR / WATCHLIST")),E89&lt;&gt;"",F89&lt;&gt;"",G89&lt;&gt;""),"VALID","INVALID - CONTROL / ID")))</x:f>
      </x:c>
      <x:c r="I89" s="25" t="str">
        <x:f>IF(A89="","",IF(COUNTIFS(DECISIONS!$A$6:$A$205,C89,DECISIONS!$B$6:$B$205,B89)=1,"MATCH","MISMATCH"))</x:f>
      </x:c>
      <x:c r="J89" s="25" t="str">
        <x:f>IF(A89="","",IF(I89&lt;&gt;"MATCH","INCOMPATIBLE",IF(OR(AND(D89="OFFER / CRO COMPARISON",COUNTIFS(DECISIONS!$A$6:$A$205,C89,DECISIONS!$C$6:$C$205,"INCLUDE DIRECT")=1),AND(D89="EVIDENCE COLLECTION",COUNTIFS(DECISIONS!$A$6:$A$205,C89,DECISIONS!$C$6:$C$205,"INCLUDE CONDITIONAL")=1),AND(D89="ARCHITECTURE / POSITIONING RESEARCH",COUNTIFS(DECISIONS!$A$6:$A$205,C89,DECISIONS!$C$6:$C$205,"INCLUDE ADJACENT")=1),AND(D89="BUILD / BUY / SERVICE COMPARISON",COUNTIFS(DECISIONS!$A$6:$A$205,C89,DECISIONS!$C$6:$C$205,"INCLUDE SUBSTITUTE")=1),AND(D89="DISCOVERY RESEARCH",COUNTIFS(DECISIONS!$A$6:$A$205,C89,DECISIONS!$C$6:$C$205,"INCLUDE INTERMEDIARY")=1),AND(D89="REQUIREMENT / AUTHORITY RESEARCH",COUNTIFS(DECISIONS!$A$6:$A$205,C89,DECISIONS!$C$6:$C$205,"INCLUDE REFERENCE")=1),AND(D89="MONITOR / WATCHLIST",COUNTIFS(DECISIONS!$A$6:$A$205,C89,DECISIONS!$C$6:$C$205,"EXCLUDE DIRECT")=1)),"COMPATIBLE","INCOMPATIBLE")))</x:f>
      </x:c>
      <x:c r="K89" s="25" t="str">
        <x:f>IF(A89="","",IF(OR(H89&lt;&gt;"VALID",I89&lt;&gt;"MATCH",J89&lt;&gt;"COMPATIBLE"),"BLOCKED",IF(D89="EVIDENCE COLLECTION","READY",IF(COUNTIFS(DECISIONS!$A$6:$A$205,C89,DECISIONS!$K$6:$K$205,"READY")=1,"READY","UNRESOLVED"))))</x:f>
      </x:c>
    </x:row>
    <x:row r="90">
      <x:c r="A90" s="21"/>
      <x:c r="B90" s="21"/>
      <x:c r="C90" s="21"/>
      <x:c r="D90" s="21"/>
      <x:c r="E90" s="21"/>
      <x:c r="F90" s="21"/>
      <x:c r="G90" s="21"/>
      <x:c r="H90" s="25" t="str">
        <x:f>IF(A90="","",IF(COUNTIF($A$6:$A$205,A90)&gt;1,"INVALID - DUPLICATE ID",IF(AND(COUNTIF(CANDIDATES!$A$6:$A$205,B90)=1,COUNTIF(DECISIONS!$A$6:$A$205,C90)=1,OR(EXACT(D90,"OFFER / CRO COMPARISON"),EXACT(D90,"EVIDENCE COLLECTION"),EXACT(D90,"ARCHITECTURE / POSITIONING RESEARCH"),EXACT(D90,"BUILD / BUY / SERVICE COMPARISON"),EXACT(D90,"DISCOVERY RESEARCH"),EXACT(D90,"REQUIREMENT / AUTHORITY RESEARCH"),EXACT(D90,"MONITOR / WATCHLIST")),E90&lt;&gt;"",F90&lt;&gt;"",G90&lt;&gt;""),"VALID","INVALID - CONTROL / ID")))</x:f>
      </x:c>
      <x:c r="I90" s="25" t="str">
        <x:f>IF(A90="","",IF(COUNTIFS(DECISIONS!$A$6:$A$205,C90,DECISIONS!$B$6:$B$205,B90)=1,"MATCH","MISMATCH"))</x:f>
      </x:c>
      <x:c r="J90" s="25" t="str">
        <x:f>IF(A90="","",IF(I90&lt;&gt;"MATCH","INCOMPATIBLE",IF(OR(AND(D90="OFFER / CRO COMPARISON",COUNTIFS(DECISIONS!$A$6:$A$205,C90,DECISIONS!$C$6:$C$205,"INCLUDE DIRECT")=1),AND(D90="EVIDENCE COLLECTION",COUNTIFS(DECISIONS!$A$6:$A$205,C90,DECISIONS!$C$6:$C$205,"INCLUDE CONDITIONAL")=1),AND(D90="ARCHITECTURE / POSITIONING RESEARCH",COUNTIFS(DECISIONS!$A$6:$A$205,C90,DECISIONS!$C$6:$C$205,"INCLUDE ADJACENT")=1),AND(D90="BUILD / BUY / SERVICE COMPARISON",COUNTIFS(DECISIONS!$A$6:$A$205,C90,DECISIONS!$C$6:$C$205,"INCLUDE SUBSTITUTE")=1),AND(D90="DISCOVERY RESEARCH",COUNTIFS(DECISIONS!$A$6:$A$205,C90,DECISIONS!$C$6:$C$205,"INCLUDE INTERMEDIARY")=1),AND(D90="REQUIREMENT / AUTHORITY RESEARCH",COUNTIFS(DECISIONS!$A$6:$A$205,C90,DECISIONS!$C$6:$C$205,"INCLUDE REFERENCE")=1),AND(D90="MONITOR / WATCHLIST",COUNTIFS(DECISIONS!$A$6:$A$205,C90,DECISIONS!$C$6:$C$205,"EXCLUDE DIRECT")=1)),"COMPATIBLE","INCOMPATIBLE")))</x:f>
      </x:c>
      <x:c r="K90" s="25" t="str">
        <x:f>IF(A90="","",IF(OR(H90&lt;&gt;"VALID",I90&lt;&gt;"MATCH",J90&lt;&gt;"COMPATIBLE"),"BLOCKED",IF(D90="EVIDENCE COLLECTION","READY",IF(COUNTIFS(DECISIONS!$A$6:$A$205,C90,DECISIONS!$K$6:$K$205,"READY")=1,"READY","UNRESOLVED"))))</x:f>
      </x:c>
    </x:row>
    <x:row r="91">
      <x:c r="A91" s="21"/>
      <x:c r="B91" s="21"/>
      <x:c r="C91" s="21"/>
      <x:c r="D91" s="21"/>
      <x:c r="E91" s="21"/>
      <x:c r="F91" s="21"/>
      <x:c r="G91" s="21"/>
      <x:c r="H91" s="25" t="str">
        <x:f>IF(A91="","",IF(COUNTIF($A$6:$A$205,A91)&gt;1,"INVALID - DUPLICATE ID",IF(AND(COUNTIF(CANDIDATES!$A$6:$A$205,B91)=1,COUNTIF(DECISIONS!$A$6:$A$205,C91)=1,OR(EXACT(D91,"OFFER / CRO COMPARISON"),EXACT(D91,"EVIDENCE COLLECTION"),EXACT(D91,"ARCHITECTURE / POSITIONING RESEARCH"),EXACT(D91,"BUILD / BUY / SERVICE COMPARISON"),EXACT(D91,"DISCOVERY RESEARCH"),EXACT(D91,"REQUIREMENT / AUTHORITY RESEARCH"),EXACT(D91,"MONITOR / WATCHLIST")),E91&lt;&gt;"",F91&lt;&gt;"",G91&lt;&gt;""),"VALID","INVALID - CONTROL / ID")))</x:f>
      </x:c>
      <x:c r="I91" s="25" t="str">
        <x:f>IF(A91="","",IF(COUNTIFS(DECISIONS!$A$6:$A$205,C91,DECISIONS!$B$6:$B$205,B91)=1,"MATCH","MISMATCH"))</x:f>
      </x:c>
      <x:c r="J91" s="25" t="str">
        <x:f>IF(A91="","",IF(I91&lt;&gt;"MATCH","INCOMPATIBLE",IF(OR(AND(D91="OFFER / CRO COMPARISON",COUNTIFS(DECISIONS!$A$6:$A$205,C91,DECISIONS!$C$6:$C$205,"INCLUDE DIRECT")=1),AND(D91="EVIDENCE COLLECTION",COUNTIFS(DECISIONS!$A$6:$A$205,C91,DECISIONS!$C$6:$C$205,"INCLUDE CONDITIONAL")=1),AND(D91="ARCHITECTURE / POSITIONING RESEARCH",COUNTIFS(DECISIONS!$A$6:$A$205,C91,DECISIONS!$C$6:$C$205,"INCLUDE ADJACENT")=1),AND(D91="BUILD / BUY / SERVICE COMPARISON",COUNTIFS(DECISIONS!$A$6:$A$205,C91,DECISIONS!$C$6:$C$205,"INCLUDE SUBSTITUTE")=1),AND(D91="DISCOVERY RESEARCH",COUNTIFS(DECISIONS!$A$6:$A$205,C91,DECISIONS!$C$6:$C$205,"INCLUDE INTERMEDIARY")=1),AND(D91="REQUIREMENT / AUTHORITY RESEARCH",COUNTIFS(DECISIONS!$A$6:$A$205,C91,DECISIONS!$C$6:$C$205,"INCLUDE REFERENCE")=1),AND(D91="MONITOR / WATCHLIST",COUNTIFS(DECISIONS!$A$6:$A$205,C91,DECISIONS!$C$6:$C$205,"EXCLUDE DIRECT")=1)),"COMPATIBLE","INCOMPATIBLE")))</x:f>
      </x:c>
      <x:c r="K91" s="25" t="str">
        <x:f>IF(A91="","",IF(OR(H91&lt;&gt;"VALID",I91&lt;&gt;"MATCH",J91&lt;&gt;"COMPATIBLE"),"BLOCKED",IF(D91="EVIDENCE COLLECTION","READY",IF(COUNTIFS(DECISIONS!$A$6:$A$205,C91,DECISIONS!$K$6:$K$205,"READY")=1,"READY","UNRESOLVED"))))</x:f>
      </x:c>
    </x:row>
    <x:row r="92">
      <x:c r="A92" s="21"/>
      <x:c r="B92" s="21"/>
      <x:c r="C92" s="21"/>
      <x:c r="D92" s="21"/>
      <x:c r="E92" s="21"/>
      <x:c r="F92" s="21"/>
      <x:c r="G92" s="21"/>
      <x:c r="H92" s="25" t="str">
        <x:f>IF(A92="","",IF(COUNTIF($A$6:$A$205,A92)&gt;1,"INVALID - DUPLICATE ID",IF(AND(COUNTIF(CANDIDATES!$A$6:$A$205,B92)=1,COUNTIF(DECISIONS!$A$6:$A$205,C92)=1,OR(EXACT(D92,"OFFER / CRO COMPARISON"),EXACT(D92,"EVIDENCE COLLECTION"),EXACT(D92,"ARCHITECTURE / POSITIONING RESEARCH"),EXACT(D92,"BUILD / BUY / SERVICE COMPARISON"),EXACT(D92,"DISCOVERY RESEARCH"),EXACT(D92,"REQUIREMENT / AUTHORITY RESEARCH"),EXACT(D92,"MONITOR / WATCHLIST")),E92&lt;&gt;"",F92&lt;&gt;"",G92&lt;&gt;""),"VALID","INVALID - CONTROL / ID")))</x:f>
      </x:c>
      <x:c r="I92" s="25" t="str">
        <x:f>IF(A92="","",IF(COUNTIFS(DECISIONS!$A$6:$A$205,C92,DECISIONS!$B$6:$B$205,B92)=1,"MATCH","MISMATCH"))</x:f>
      </x:c>
      <x:c r="J92" s="25" t="str">
        <x:f>IF(A92="","",IF(I92&lt;&gt;"MATCH","INCOMPATIBLE",IF(OR(AND(D92="OFFER / CRO COMPARISON",COUNTIFS(DECISIONS!$A$6:$A$205,C92,DECISIONS!$C$6:$C$205,"INCLUDE DIRECT")=1),AND(D92="EVIDENCE COLLECTION",COUNTIFS(DECISIONS!$A$6:$A$205,C92,DECISIONS!$C$6:$C$205,"INCLUDE CONDITIONAL")=1),AND(D92="ARCHITECTURE / POSITIONING RESEARCH",COUNTIFS(DECISIONS!$A$6:$A$205,C92,DECISIONS!$C$6:$C$205,"INCLUDE ADJACENT")=1),AND(D92="BUILD / BUY / SERVICE COMPARISON",COUNTIFS(DECISIONS!$A$6:$A$205,C92,DECISIONS!$C$6:$C$205,"INCLUDE SUBSTITUTE")=1),AND(D92="DISCOVERY RESEARCH",COUNTIFS(DECISIONS!$A$6:$A$205,C92,DECISIONS!$C$6:$C$205,"INCLUDE INTERMEDIARY")=1),AND(D92="REQUIREMENT / AUTHORITY RESEARCH",COUNTIFS(DECISIONS!$A$6:$A$205,C92,DECISIONS!$C$6:$C$205,"INCLUDE REFERENCE")=1),AND(D92="MONITOR / WATCHLIST",COUNTIFS(DECISIONS!$A$6:$A$205,C92,DECISIONS!$C$6:$C$205,"EXCLUDE DIRECT")=1)),"COMPATIBLE","INCOMPATIBLE")))</x:f>
      </x:c>
      <x:c r="K92" s="25" t="str">
        <x:f>IF(A92="","",IF(OR(H92&lt;&gt;"VALID",I92&lt;&gt;"MATCH",J92&lt;&gt;"COMPATIBLE"),"BLOCKED",IF(D92="EVIDENCE COLLECTION","READY",IF(COUNTIFS(DECISIONS!$A$6:$A$205,C92,DECISIONS!$K$6:$K$205,"READY")=1,"READY","UNRESOLVED"))))</x:f>
      </x:c>
    </x:row>
    <x:row r="93">
      <x:c r="A93" s="21"/>
      <x:c r="B93" s="21"/>
      <x:c r="C93" s="21"/>
      <x:c r="D93" s="21"/>
      <x:c r="E93" s="21"/>
      <x:c r="F93" s="21"/>
      <x:c r="G93" s="21"/>
      <x:c r="H93" s="25" t="str">
        <x:f>IF(A93="","",IF(COUNTIF($A$6:$A$205,A93)&gt;1,"INVALID - DUPLICATE ID",IF(AND(COUNTIF(CANDIDATES!$A$6:$A$205,B93)=1,COUNTIF(DECISIONS!$A$6:$A$205,C93)=1,OR(EXACT(D93,"OFFER / CRO COMPARISON"),EXACT(D93,"EVIDENCE COLLECTION"),EXACT(D93,"ARCHITECTURE / POSITIONING RESEARCH"),EXACT(D93,"BUILD / BUY / SERVICE COMPARISON"),EXACT(D93,"DISCOVERY RESEARCH"),EXACT(D93,"REQUIREMENT / AUTHORITY RESEARCH"),EXACT(D93,"MONITOR / WATCHLIST")),E93&lt;&gt;"",F93&lt;&gt;"",G93&lt;&gt;""),"VALID","INVALID - CONTROL / ID")))</x:f>
      </x:c>
      <x:c r="I93" s="25" t="str">
        <x:f>IF(A93="","",IF(COUNTIFS(DECISIONS!$A$6:$A$205,C93,DECISIONS!$B$6:$B$205,B93)=1,"MATCH","MISMATCH"))</x:f>
      </x:c>
      <x:c r="J93" s="25" t="str">
        <x:f>IF(A93="","",IF(I93&lt;&gt;"MATCH","INCOMPATIBLE",IF(OR(AND(D93="OFFER / CRO COMPARISON",COUNTIFS(DECISIONS!$A$6:$A$205,C93,DECISIONS!$C$6:$C$205,"INCLUDE DIRECT")=1),AND(D93="EVIDENCE COLLECTION",COUNTIFS(DECISIONS!$A$6:$A$205,C93,DECISIONS!$C$6:$C$205,"INCLUDE CONDITIONAL")=1),AND(D93="ARCHITECTURE / POSITIONING RESEARCH",COUNTIFS(DECISIONS!$A$6:$A$205,C93,DECISIONS!$C$6:$C$205,"INCLUDE ADJACENT")=1),AND(D93="BUILD / BUY / SERVICE COMPARISON",COUNTIFS(DECISIONS!$A$6:$A$205,C93,DECISIONS!$C$6:$C$205,"INCLUDE SUBSTITUTE")=1),AND(D93="DISCOVERY RESEARCH",COUNTIFS(DECISIONS!$A$6:$A$205,C93,DECISIONS!$C$6:$C$205,"INCLUDE INTERMEDIARY")=1),AND(D93="REQUIREMENT / AUTHORITY RESEARCH",COUNTIFS(DECISIONS!$A$6:$A$205,C93,DECISIONS!$C$6:$C$205,"INCLUDE REFERENCE")=1),AND(D93="MONITOR / WATCHLIST",COUNTIFS(DECISIONS!$A$6:$A$205,C93,DECISIONS!$C$6:$C$205,"EXCLUDE DIRECT")=1)),"COMPATIBLE","INCOMPATIBLE")))</x:f>
      </x:c>
      <x:c r="K93" s="25" t="str">
        <x:f>IF(A93="","",IF(OR(H93&lt;&gt;"VALID",I93&lt;&gt;"MATCH",J93&lt;&gt;"COMPATIBLE"),"BLOCKED",IF(D93="EVIDENCE COLLECTION","READY",IF(COUNTIFS(DECISIONS!$A$6:$A$205,C93,DECISIONS!$K$6:$K$205,"READY")=1,"READY","UNRESOLVED"))))</x:f>
      </x:c>
    </x:row>
    <x:row r="94">
      <x:c r="A94" s="21"/>
      <x:c r="B94" s="21"/>
      <x:c r="C94" s="21"/>
      <x:c r="D94" s="21"/>
      <x:c r="E94" s="21"/>
      <x:c r="F94" s="21"/>
      <x:c r="G94" s="21"/>
      <x:c r="H94" s="25" t="str">
        <x:f>IF(A94="","",IF(COUNTIF($A$6:$A$205,A94)&gt;1,"INVALID - DUPLICATE ID",IF(AND(COUNTIF(CANDIDATES!$A$6:$A$205,B94)=1,COUNTIF(DECISIONS!$A$6:$A$205,C94)=1,OR(EXACT(D94,"OFFER / CRO COMPARISON"),EXACT(D94,"EVIDENCE COLLECTION"),EXACT(D94,"ARCHITECTURE / POSITIONING RESEARCH"),EXACT(D94,"BUILD / BUY / SERVICE COMPARISON"),EXACT(D94,"DISCOVERY RESEARCH"),EXACT(D94,"REQUIREMENT / AUTHORITY RESEARCH"),EXACT(D94,"MONITOR / WATCHLIST")),E94&lt;&gt;"",F94&lt;&gt;"",G94&lt;&gt;""),"VALID","INVALID - CONTROL / ID")))</x:f>
      </x:c>
      <x:c r="I94" s="25" t="str">
        <x:f>IF(A94="","",IF(COUNTIFS(DECISIONS!$A$6:$A$205,C94,DECISIONS!$B$6:$B$205,B94)=1,"MATCH","MISMATCH"))</x:f>
      </x:c>
      <x:c r="J94" s="25" t="str">
        <x:f>IF(A94="","",IF(I94&lt;&gt;"MATCH","INCOMPATIBLE",IF(OR(AND(D94="OFFER / CRO COMPARISON",COUNTIFS(DECISIONS!$A$6:$A$205,C94,DECISIONS!$C$6:$C$205,"INCLUDE DIRECT")=1),AND(D94="EVIDENCE COLLECTION",COUNTIFS(DECISIONS!$A$6:$A$205,C94,DECISIONS!$C$6:$C$205,"INCLUDE CONDITIONAL")=1),AND(D94="ARCHITECTURE / POSITIONING RESEARCH",COUNTIFS(DECISIONS!$A$6:$A$205,C94,DECISIONS!$C$6:$C$205,"INCLUDE ADJACENT")=1),AND(D94="BUILD / BUY / SERVICE COMPARISON",COUNTIFS(DECISIONS!$A$6:$A$205,C94,DECISIONS!$C$6:$C$205,"INCLUDE SUBSTITUTE")=1),AND(D94="DISCOVERY RESEARCH",COUNTIFS(DECISIONS!$A$6:$A$205,C94,DECISIONS!$C$6:$C$205,"INCLUDE INTERMEDIARY")=1),AND(D94="REQUIREMENT / AUTHORITY RESEARCH",COUNTIFS(DECISIONS!$A$6:$A$205,C94,DECISIONS!$C$6:$C$205,"INCLUDE REFERENCE")=1),AND(D94="MONITOR / WATCHLIST",COUNTIFS(DECISIONS!$A$6:$A$205,C94,DECISIONS!$C$6:$C$205,"EXCLUDE DIRECT")=1)),"COMPATIBLE","INCOMPATIBLE")))</x:f>
      </x:c>
      <x:c r="K94" s="25" t="str">
        <x:f>IF(A94="","",IF(OR(H94&lt;&gt;"VALID",I94&lt;&gt;"MATCH",J94&lt;&gt;"COMPATIBLE"),"BLOCKED",IF(D94="EVIDENCE COLLECTION","READY",IF(COUNTIFS(DECISIONS!$A$6:$A$205,C94,DECISIONS!$K$6:$K$205,"READY")=1,"READY","UNRESOLVED"))))</x:f>
      </x:c>
    </x:row>
    <x:row r="95">
      <x:c r="A95" s="21"/>
      <x:c r="B95" s="21"/>
      <x:c r="C95" s="21"/>
      <x:c r="D95" s="21"/>
      <x:c r="E95" s="21"/>
      <x:c r="F95" s="21"/>
      <x:c r="G95" s="21"/>
      <x:c r="H95" s="25" t="str">
        <x:f>IF(A95="","",IF(COUNTIF($A$6:$A$205,A95)&gt;1,"INVALID - DUPLICATE ID",IF(AND(COUNTIF(CANDIDATES!$A$6:$A$205,B95)=1,COUNTIF(DECISIONS!$A$6:$A$205,C95)=1,OR(EXACT(D95,"OFFER / CRO COMPARISON"),EXACT(D95,"EVIDENCE COLLECTION"),EXACT(D95,"ARCHITECTURE / POSITIONING RESEARCH"),EXACT(D95,"BUILD / BUY / SERVICE COMPARISON"),EXACT(D95,"DISCOVERY RESEARCH"),EXACT(D95,"REQUIREMENT / AUTHORITY RESEARCH"),EXACT(D95,"MONITOR / WATCHLIST")),E95&lt;&gt;"",F95&lt;&gt;"",G95&lt;&gt;""),"VALID","INVALID - CONTROL / ID")))</x:f>
      </x:c>
      <x:c r="I95" s="25" t="str">
        <x:f>IF(A95="","",IF(COUNTIFS(DECISIONS!$A$6:$A$205,C95,DECISIONS!$B$6:$B$205,B95)=1,"MATCH","MISMATCH"))</x:f>
      </x:c>
      <x:c r="J95" s="25" t="str">
        <x:f>IF(A95="","",IF(I95&lt;&gt;"MATCH","INCOMPATIBLE",IF(OR(AND(D95="OFFER / CRO COMPARISON",COUNTIFS(DECISIONS!$A$6:$A$205,C95,DECISIONS!$C$6:$C$205,"INCLUDE DIRECT")=1),AND(D95="EVIDENCE COLLECTION",COUNTIFS(DECISIONS!$A$6:$A$205,C95,DECISIONS!$C$6:$C$205,"INCLUDE CONDITIONAL")=1),AND(D95="ARCHITECTURE / POSITIONING RESEARCH",COUNTIFS(DECISIONS!$A$6:$A$205,C95,DECISIONS!$C$6:$C$205,"INCLUDE ADJACENT")=1),AND(D95="BUILD / BUY / SERVICE COMPARISON",COUNTIFS(DECISIONS!$A$6:$A$205,C95,DECISIONS!$C$6:$C$205,"INCLUDE SUBSTITUTE")=1),AND(D95="DISCOVERY RESEARCH",COUNTIFS(DECISIONS!$A$6:$A$205,C95,DECISIONS!$C$6:$C$205,"INCLUDE INTERMEDIARY")=1),AND(D95="REQUIREMENT / AUTHORITY RESEARCH",COUNTIFS(DECISIONS!$A$6:$A$205,C95,DECISIONS!$C$6:$C$205,"INCLUDE REFERENCE")=1),AND(D95="MONITOR / WATCHLIST",COUNTIFS(DECISIONS!$A$6:$A$205,C95,DECISIONS!$C$6:$C$205,"EXCLUDE DIRECT")=1)),"COMPATIBLE","INCOMPATIBLE")))</x:f>
      </x:c>
      <x:c r="K95" s="25" t="str">
        <x:f>IF(A95="","",IF(OR(H95&lt;&gt;"VALID",I95&lt;&gt;"MATCH",J95&lt;&gt;"COMPATIBLE"),"BLOCKED",IF(D95="EVIDENCE COLLECTION","READY",IF(COUNTIFS(DECISIONS!$A$6:$A$205,C95,DECISIONS!$K$6:$K$205,"READY")=1,"READY","UNRESOLVED"))))</x:f>
      </x:c>
    </x:row>
    <x:row r="96">
      <x:c r="A96" s="21"/>
      <x:c r="B96" s="21"/>
      <x:c r="C96" s="21"/>
      <x:c r="D96" s="21"/>
      <x:c r="E96" s="21"/>
      <x:c r="F96" s="21"/>
      <x:c r="G96" s="21"/>
      <x:c r="H96" s="25" t="str">
        <x:f>IF(A96="","",IF(COUNTIF($A$6:$A$205,A96)&gt;1,"INVALID - DUPLICATE ID",IF(AND(COUNTIF(CANDIDATES!$A$6:$A$205,B96)=1,COUNTIF(DECISIONS!$A$6:$A$205,C96)=1,OR(EXACT(D96,"OFFER / CRO COMPARISON"),EXACT(D96,"EVIDENCE COLLECTION"),EXACT(D96,"ARCHITECTURE / POSITIONING RESEARCH"),EXACT(D96,"BUILD / BUY / SERVICE COMPARISON"),EXACT(D96,"DISCOVERY RESEARCH"),EXACT(D96,"REQUIREMENT / AUTHORITY RESEARCH"),EXACT(D96,"MONITOR / WATCHLIST")),E96&lt;&gt;"",F96&lt;&gt;"",G96&lt;&gt;""),"VALID","INVALID - CONTROL / ID")))</x:f>
      </x:c>
      <x:c r="I96" s="25" t="str">
        <x:f>IF(A96="","",IF(COUNTIFS(DECISIONS!$A$6:$A$205,C96,DECISIONS!$B$6:$B$205,B96)=1,"MATCH","MISMATCH"))</x:f>
      </x:c>
      <x:c r="J96" s="25" t="str">
        <x:f>IF(A96="","",IF(I96&lt;&gt;"MATCH","INCOMPATIBLE",IF(OR(AND(D96="OFFER / CRO COMPARISON",COUNTIFS(DECISIONS!$A$6:$A$205,C96,DECISIONS!$C$6:$C$205,"INCLUDE DIRECT")=1),AND(D96="EVIDENCE COLLECTION",COUNTIFS(DECISIONS!$A$6:$A$205,C96,DECISIONS!$C$6:$C$205,"INCLUDE CONDITIONAL")=1),AND(D96="ARCHITECTURE / POSITIONING RESEARCH",COUNTIFS(DECISIONS!$A$6:$A$205,C96,DECISIONS!$C$6:$C$205,"INCLUDE ADJACENT")=1),AND(D96="BUILD / BUY / SERVICE COMPARISON",COUNTIFS(DECISIONS!$A$6:$A$205,C96,DECISIONS!$C$6:$C$205,"INCLUDE SUBSTITUTE")=1),AND(D96="DISCOVERY RESEARCH",COUNTIFS(DECISIONS!$A$6:$A$205,C96,DECISIONS!$C$6:$C$205,"INCLUDE INTERMEDIARY")=1),AND(D96="REQUIREMENT / AUTHORITY RESEARCH",COUNTIFS(DECISIONS!$A$6:$A$205,C96,DECISIONS!$C$6:$C$205,"INCLUDE REFERENCE")=1),AND(D96="MONITOR / WATCHLIST",COUNTIFS(DECISIONS!$A$6:$A$205,C96,DECISIONS!$C$6:$C$205,"EXCLUDE DIRECT")=1)),"COMPATIBLE","INCOMPATIBLE")))</x:f>
      </x:c>
      <x:c r="K96" s="25" t="str">
        <x:f>IF(A96="","",IF(OR(H96&lt;&gt;"VALID",I96&lt;&gt;"MATCH",J96&lt;&gt;"COMPATIBLE"),"BLOCKED",IF(D96="EVIDENCE COLLECTION","READY",IF(COUNTIFS(DECISIONS!$A$6:$A$205,C96,DECISIONS!$K$6:$K$205,"READY")=1,"READY","UNRESOLVED"))))</x:f>
      </x:c>
    </x:row>
    <x:row r="97">
      <x:c r="A97" s="21"/>
      <x:c r="B97" s="21"/>
      <x:c r="C97" s="21"/>
      <x:c r="D97" s="21"/>
      <x:c r="E97" s="21"/>
      <x:c r="F97" s="21"/>
      <x:c r="G97" s="21"/>
      <x:c r="H97" s="25" t="str">
        <x:f>IF(A97="","",IF(COUNTIF($A$6:$A$205,A97)&gt;1,"INVALID - DUPLICATE ID",IF(AND(COUNTIF(CANDIDATES!$A$6:$A$205,B97)=1,COUNTIF(DECISIONS!$A$6:$A$205,C97)=1,OR(EXACT(D97,"OFFER / CRO COMPARISON"),EXACT(D97,"EVIDENCE COLLECTION"),EXACT(D97,"ARCHITECTURE / POSITIONING RESEARCH"),EXACT(D97,"BUILD / BUY / SERVICE COMPARISON"),EXACT(D97,"DISCOVERY RESEARCH"),EXACT(D97,"REQUIREMENT / AUTHORITY RESEARCH"),EXACT(D97,"MONITOR / WATCHLIST")),E97&lt;&gt;"",F97&lt;&gt;"",G97&lt;&gt;""),"VALID","INVALID - CONTROL / ID")))</x:f>
      </x:c>
      <x:c r="I97" s="25" t="str">
        <x:f>IF(A97="","",IF(COUNTIFS(DECISIONS!$A$6:$A$205,C97,DECISIONS!$B$6:$B$205,B97)=1,"MATCH","MISMATCH"))</x:f>
      </x:c>
      <x:c r="J97" s="25" t="str">
        <x:f>IF(A97="","",IF(I97&lt;&gt;"MATCH","INCOMPATIBLE",IF(OR(AND(D97="OFFER / CRO COMPARISON",COUNTIFS(DECISIONS!$A$6:$A$205,C97,DECISIONS!$C$6:$C$205,"INCLUDE DIRECT")=1),AND(D97="EVIDENCE COLLECTION",COUNTIFS(DECISIONS!$A$6:$A$205,C97,DECISIONS!$C$6:$C$205,"INCLUDE CONDITIONAL")=1),AND(D97="ARCHITECTURE / POSITIONING RESEARCH",COUNTIFS(DECISIONS!$A$6:$A$205,C97,DECISIONS!$C$6:$C$205,"INCLUDE ADJACENT")=1),AND(D97="BUILD / BUY / SERVICE COMPARISON",COUNTIFS(DECISIONS!$A$6:$A$205,C97,DECISIONS!$C$6:$C$205,"INCLUDE SUBSTITUTE")=1),AND(D97="DISCOVERY RESEARCH",COUNTIFS(DECISIONS!$A$6:$A$205,C97,DECISIONS!$C$6:$C$205,"INCLUDE INTERMEDIARY")=1),AND(D97="REQUIREMENT / AUTHORITY RESEARCH",COUNTIFS(DECISIONS!$A$6:$A$205,C97,DECISIONS!$C$6:$C$205,"INCLUDE REFERENCE")=1),AND(D97="MONITOR / WATCHLIST",COUNTIFS(DECISIONS!$A$6:$A$205,C97,DECISIONS!$C$6:$C$205,"EXCLUDE DIRECT")=1)),"COMPATIBLE","INCOMPATIBLE")))</x:f>
      </x:c>
      <x:c r="K97" s="25" t="str">
        <x:f>IF(A97="","",IF(OR(H97&lt;&gt;"VALID",I97&lt;&gt;"MATCH",J97&lt;&gt;"COMPATIBLE"),"BLOCKED",IF(D97="EVIDENCE COLLECTION","READY",IF(COUNTIFS(DECISIONS!$A$6:$A$205,C97,DECISIONS!$K$6:$K$205,"READY")=1,"READY","UNRESOLVED"))))</x:f>
      </x:c>
    </x:row>
    <x:row r="98">
      <x:c r="A98" s="21"/>
      <x:c r="B98" s="21"/>
      <x:c r="C98" s="21"/>
      <x:c r="D98" s="21"/>
      <x:c r="E98" s="21"/>
      <x:c r="F98" s="21"/>
      <x:c r="G98" s="21"/>
      <x:c r="H98" s="25" t="str">
        <x:f>IF(A98="","",IF(COUNTIF($A$6:$A$205,A98)&gt;1,"INVALID - DUPLICATE ID",IF(AND(COUNTIF(CANDIDATES!$A$6:$A$205,B98)=1,COUNTIF(DECISIONS!$A$6:$A$205,C98)=1,OR(EXACT(D98,"OFFER / CRO COMPARISON"),EXACT(D98,"EVIDENCE COLLECTION"),EXACT(D98,"ARCHITECTURE / POSITIONING RESEARCH"),EXACT(D98,"BUILD / BUY / SERVICE COMPARISON"),EXACT(D98,"DISCOVERY RESEARCH"),EXACT(D98,"REQUIREMENT / AUTHORITY RESEARCH"),EXACT(D98,"MONITOR / WATCHLIST")),E98&lt;&gt;"",F98&lt;&gt;"",G98&lt;&gt;""),"VALID","INVALID - CONTROL / ID")))</x:f>
      </x:c>
      <x:c r="I98" s="25" t="str">
        <x:f>IF(A98="","",IF(COUNTIFS(DECISIONS!$A$6:$A$205,C98,DECISIONS!$B$6:$B$205,B98)=1,"MATCH","MISMATCH"))</x:f>
      </x:c>
      <x:c r="J98" s="25" t="str">
        <x:f>IF(A98="","",IF(I98&lt;&gt;"MATCH","INCOMPATIBLE",IF(OR(AND(D98="OFFER / CRO COMPARISON",COUNTIFS(DECISIONS!$A$6:$A$205,C98,DECISIONS!$C$6:$C$205,"INCLUDE DIRECT")=1),AND(D98="EVIDENCE COLLECTION",COUNTIFS(DECISIONS!$A$6:$A$205,C98,DECISIONS!$C$6:$C$205,"INCLUDE CONDITIONAL")=1),AND(D98="ARCHITECTURE / POSITIONING RESEARCH",COUNTIFS(DECISIONS!$A$6:$A$205,C98,DECISIONS!$C$6:$C$205,"INCLUDE ADJACENT")=1),AND(D98="BUILD / BUY / SERVICE COMPARISON",COUNTIFS(DECISIONS!$A$6:$A$205,C98,DECISIONS!$C$6:$C$205,"INCLUDE SUBSTITUTE")=1),AND(D98="DISCOVERY RESEARCH",COUNTIFS(DECISIONS!$A$6:$A$205,C98,DECISIONS!$C$6:$C$205,"INCLUDE INTERMEDIARY")=1),AND(D98="REQUIREMENT / AUTHORITY RESEARCH",COUNTIFS(DECISIONS!$A$6:$A$205,C98,DECISIONS!$C$6:$C$205,"INCLUDE REFERENCE")=1),AND(D98="MONITOR / WATCHLIST",COUNTIFS(DECISIONS!$A$6:$A$205,C98,DECISIONS!$C$6:$C$205,"EXCLUDE DIRECT")=1)),"COMPATIBLE","INCOMPATIBLE")))</x:f>
      </x:c>
      <x:c r="K98" s="25" t="str">
        <x:f>IF(A98="","",IF(OR(H98&lt;&gt;"VALID",I98&lt;&gt;"MATCH",J98&lt;&gt;"COMPATIBLE"),"BLOCKED",IF(D98="EVIDENCE COLLECTION","READY",IF(COUNTIFS(DECISIONS!$A$6:$A$205,C98,DECISIONS!$K$6:$K$205,"READY")=1,"READY","UNRESOLVED"))))</x:f>
      </x:c>
    </x:row>
    <x:row r="99">
      <x:c r="A99" s="21"/>
      <x:c r="B99" s="21"/>
      <x:c r="C99" s="21"/>
      <x:c r="D99" s="21"/>
      <x:c r="E99" s="21"/>
      <x:c r="F99" s="21"/>
      <x:c r="G99" s="21"/>
      <x:c r="H99" s="25" t="str">
        <x:f>IF(A99="","",IF(COUNTIF($A$6:$A$205,A99)&gt;1,"INVALID - DUPLICATE ID",IF(AND(COUNTIF(CANDIDATES!$A$6:$A$205,B99)=1,COUNTIF(DECISIONS!$A$6:$A$205,C99)=1,OR(EXACT(D99,"OFFER / CRO COMPARISON"),EXACT(D99,"EVIDENCE COLLECTION"),EXACT(D99,"ARCHITECTURE / POSITIONING RESEARCH"),EXACT(D99,"BUILD / BUY / SERVICE COMPARISON"),EXACT(D99,"DISCOVERY RESEARCH"),EXACT(D99,"REQUIREMENT / AUTHORITY RESEARCH"),EXACT(D99,"MONITOR / WATCHLIST")),E99&lt;&gt;"",F99&lt;&gt;"",G99&lt;&gt;""),"VALID","INVALID - CONTROL / ID")))</x:f>
      </x:c>
      <x:c r="I99" s="25" t="str">
        <x:f>IF(A99="","",IF(COUNTIFS(DECISIONS!$A$6:$A$205,C99,DECISIONS!$B$6:$B$205,B99)=1,"MATCH","MISMATCH"))</x:f>
      </x:c>
      <x:c r="J99" s="25" t="str">
        <x:f>IF(A99="","",IF(I99&lt;&gt;"MATCH","INCOMPATIBLE",IF(OR(AND(D99="OFFER / CRO COMPARISON",COUNTIFS(DECISIONS!$A$6:$A$205,C99,DECISIONS!$C$6:$C$205,"INCLUDE DIRECT")=1),AND(D99="EVIDENCE COLLECTION",COUNTIFS(DECISIONS!$A$6:$A$205,C99,DECISIONS!$C$6:$C$205,"INCLUDE CONDITIONAL")=1),AND(D99="ARCHITECTURE / POSITIONING RESEARCH",COUNTIFS(DECISIONS!$A$6:$A$205,C99,DECISIONS!$C$6:$C$205,"INCLUDE ADJACENT")=1),AND(D99="BUILD / BUY / SERVICE COMPARISON",COUNTIFS(DECISIONS!$A$6:$A$205,C99,DECISIONS!$C$6:$C$205,"INCLUDE SUBSTITUTE")=1),AND(D99="DISCOVERY RESEARCH",COUNTIFS(DECISIONS!$A$6:$A$205,C99,DECISIONS!$C$6:$C$205,"INCLUDE INTERMEDIARY")=1),AND(D99="REQUIREMENT / AUTHORITY RESEARCH",COUNTIFS(DECISIONS!$A$6:$A$205,C99,DECISIONS!$C$6:$C$205,"INCLUDE REFERENCE")=1),AND(D99="MONITOR / WATCHLIST",COUNTIFS(DECISIONS!$A$6:$A$205,C99,DECISIONS!$C$6:$C$205,"EXCLUDE DIRECT")=1)),"COMPATIBLE","INCOMPATIBLE")))</x:f>
      </x:c>
      <x:c r="K99" s="25" t="str">
        <x:f>IF(A99="","",IF(OR(H99&lt;&gt;"VALID",I99&lt;&gt;"MATCH",J99&lt;&gt;"COMPATIBLE"),"BLOCKED",IF(D99="EVIDENCE COLLECTION","READY",IF(COUNTIFS(DECISIONS!$A$6:$A$205,C99,DECISIONS!$K$6:$K$205,"READY")=1,"READY","UNRESOLVED"))))</x:f>
      </x:c>
    </x:row>
    <x:row r="100">
      <x:c r="A100" s="21"/>
      <x:c r="B100" s="21"/>
      <x:c r="C100" s="21"/>
      <x:c r="D100" s="21"/>
      <x:c r="E100" s="21"/>
      <x:c r="F100" s="21"/>
      <x:c r="G100" s="21"/>
      <x:c r="H100" s="25" t="str">
        <x:f>IF(A100="","",IF(COUNTIF($A$6:$A$205,A100)&gt;1,"INVALID - DUPLICATE ID",IF(AND(COUNTIF(CANDIDATES!$A$6:$A$205,B100)=1,COUNTIF(DECISIONS!$A$6:$A$205,C100)=1,OR(EXACT(D100,"OFFER / CRO COMPARISON"),EXACT(D100,"EVIDENCE COLLECTION"),EXACT(D100,"ARCHITECTURE / POSITIONING RESEARCH"),EXACT(D100,"BUILD / BUY / SERVICE COMPARISON"),EXACT(D100,"DISCOVERY RESEARCH"),EXACT(D100,"REQUIREMENT / AUTHORITY RESEARCH"),EXACT(D100,"MONITOR / WATCHLIST")),E100&lt;&gt;"",F100&lt;&gt;"",G100&lt;&gt;""),"VALID","INVALID - CONTROL / ID")))</x:f>
      </x:c>
      <x:c r="I100" s="25" t="str">
        <x:f>IF(A100="","",IF(COUNTIFS(DECISIONS!$A$6:$A$205,C100,DECISIONS!$B$6:$B$205,B100)=1,"MATCH","MISMATCH"))</x:f>
      </x:c>
      <x:c r="J100" s="25" t="str">
        <x:f>IF(A100="","",IF(I100&lt;&gt;"MATCH","INCOMPATIBLE",IF(OR(AND(D100="OFFER / CRO COMPARISON",COUNTIFS(DECISIONS!$A$6:$A$205,C100,DECISIONS!$C$6:$C$205,"INCLUDE DIRECT")=1),AND(D100="EVIDENCE COLLECTION",COUNTIFS(DECISIONS!$A$6:$A$205,C100,DECISIONS!$C$6:$C$205,"INCLUDE CONDITIONAL")=1),AND(D100="ARCHITECTURE / POSITIONING RESEARCH",COUNTIFS(DECISIONS!$A$6:$A$205,C100,DECISIONS!$C$6:$C$205,"INCLUDE ADJACENT")=1),AND(D100="BUILD / BUY / SERVICE COMPARISON",COUNTIFS(DECISIONS!$A$6:$A$205,C100,DECISIONS!$C$6:$C$205,"INCLUDE SUBSTITUTE")=1),AND(D100="DISCOVERY RESEARCH",COUNTIFS(DECISIONS!$A$6:$A$205,C100,DECISIONS!$C$6:$C$205,"INCLUDE INTERMEDIARY")=1),AND(D100="REQUIREMENT / AUTHORITY RESEARCH",COUNTIFS(DECISIONS!$A$6:$A$205,C100,DECISIONS!$C$6:$C$205,"INCLUDE REFERENCE")=1),AND(D100="MONITOR / WATCHLIST",COUNTIFS(DECISIONS!$A$6:$A$205,C100,DECISIONS!$C$6:$C$205,"EXCLUDE DIRECT")=1)),"COMPATIBLE","INCOMPATIBLE")))</x:f>
      </x:c>
      <x:c r="K100" s="25" t="str">
        <x:f>IF(A100="","",IF(OR(H100&lt;&gt;"VALID",I100&lt;&gt;"MATCH",J100&lt;&gt;"COMPATIBLE"),"BLOCKED",IF(D100="EVIDENCE COLLECTION","READY",IF(COUNTIFS(DECISIONS!$A$6:$A$205,C100,DECISIONS!$K$6:$K$205,"READY")=1,"READY","UNRESOLVED"))))</x:f>
      </x:c>
    </x:row>
    <x:row r="101">
      <x:c r="A101" s="21"/>
      <x:c r="B101" s="21"/>
      <x:c r="C101" s="21"/>
      <x:c r="D101" s="21"/>
      <x:c r="E101" s="21"/>
      <x:c r="F101" s="21"/>
      <x:c r="G101" s="21"/>
      <x:c r="H101" s="25" t="str">
        <x:f>IF(A101="","",IF(COUNTIF($A$6:$A$205,A101)&gt;1,"INVALID - DUPLICATE ID",IF(AND(COUNTIF(CANDIDATES!$A$6:$A$205,B101)=1,COUNTIF(DECISIONS!$A$6:$A$205,C101)=1,OR(EXACT(D101,"OFFER / CRO COMPARISON"),EXACT(D101,"EVIDENCE COLLECTION"),EXACT(D101,"ARCHITECTURE / POSITIONING RESEARCH"),EXACT(D101,"BUILD / BUY / SERVICE COMPARISON"),EXACT(D101,"DISCOVERY RESEARCH"),EXACT(D101,"REQUIREMENT / AUTHORITY RESEARCH"),EXACT(D101,"MONITOR / WATCHLIST")),E101&lt;&gt;"",F101&lt;&gt;"",G101&lt;&gt;""),"VALID","INVALID - CONTROL / ID")))</x:f>
      </x:c>
      <x:c r="I101" s="25" t="str">
        <x:f>IF(A101="","",IF(COUNTIFS(DECISIONS!$A$6:$A$205,C101,DECISIONS!$B$6:$B$205,B101)=1,"MATCH","MISMATCH"))</x:f>
      </x:c>
      <x:c r="J101" s="25" t="str">
        <x:f>IF(A101="","",IF(I101&lt;&gt;"MATCH","INCOMPATIBLE",IF(OR(AND(D101="OFFER / CRO COMPARISON",COUNTIFS(DECISIONS!$A$6:$A$205,C101,DECISIONS!$C$6:$C$205,"INCLUDE DIRECT")=1),AND(D101="EVIDENCE COLLECTION",COUNTIFS(DECISIONS!$A$6:$A$205,C101,DECISIONS!$C$6:$C$205,"INCLUDE CONDITIONAL")=1),AND(D101="ARCHITECTURE / POSITIONING RESEARCH",COUNTIFS(DECISIONS!$A$6:$A$205,C101,DECISIONS!$C$6:$C$205,"INCLUDE ADJACENT")=1),AND(D101="BUILD / BUY / SERVICE COMPARISON",COUNTIFS(DECISIONS!$A$6:$A$205,C101,DECISIONS!$C$6:$C$205,"INCLUDE SUBSTITUTE")=1),AND(D101="DISCOVERY RESEARCH",COUNTIFS(DECISIONS!$A$6:$A$205,C101,DECISIONS!$C$6:$C$205,"INCLUDE INTERMEDIARY")=1),AND(D101="REQUIREMENT / AUTHORITY RESEARCH",COUNTIFS(DECISIONS!$A$6:$A$205,C101,DECISIONS!$C$6:$C$205,"INCLUDE REFERENCE")=1),AND(D101="MONITOR / WATCHLIST",COUNTIFS(DECISIONS!$A$6:$A$205,C101,DECISIONS!$C$6:$C$205,"EXCLUDE DIRECT")=1)),"COMPATIBLE","INCOMPATIBLE")))</x:f>
      </x:c>
      <x:c r="K101" s="25" t="str">
        <x:f>IF(A101="","",IF(OR(H101&lt;&gt;"VALID",I101&lt;&gt;"MATCH",J101&lt;&gt;"COMPATIBLE"),"BLOCKED",IF(D101="EVIDENCE COLLECTION","READY",IF(COUNTIFS(DECISIONS!$A$6:$A$205,C101,DECISIONS!$K$6:$K$205,"READY")=1,"READY","UNRESOLVED"))))</x:f>
      </x:c>
    </x:row>
    <x:row r="102">
      <x:c r="A102" s="21"/>
      <x:c r="B102" s="21"/>
      <x:c r="C102" s="21"/>
      <x:c r="D102" s="21"/>
      <x:c r="E102" s="21"/>
      <x:c r="F102" s="21"/>
      <x:c r="G102" s="21"/>
      <x:c r="H102" s="25" t="str">
        <x:f>IF(A102="","",IF(COUNTIF($A$6:$A$205,A102)&gt;1,"INVALID - DUPLICATE ID",IF(AND(COUNTIF(CANDIDATES!$A$6:$A$205,B102)=1,COUNTIF(DECISIONS!$A$6:$A$205,C102)=1,OR(EXACT(D102,"OFFER / CRO COMPARISON"),EXACT(D102,"EVIDENCE COLLECTION"),EXACT(D102,"ARCHITECTURE / POSITIONING RESEARCH"),EXACT(D102,"BUILD / BUY / SERVICE COMPARISON"),EXACT(D102,"DISCOVERY RESEARCH"),EXACT(D102,"REQUIREMENT / AUTHORITY RESEARCH"),EXACT(D102,"MONITOR / WATCHLIST")),E102&lt;&gt;"",F102&lt;&gt;"",G102&lt;&gt;""),"VALID","INVALID - CONTROL / ID")))</x:f>
      </x:c>
      <x:c r="I102" s="25" t="str">
        <x:f>IF(A102="","",IF(COUNTIFS(DECISIONS!$A$6:$A$205,C102,DECISIONS!$B$6:$B$205,B102)=1,"MATCH","MISMATCH"))</x:f>
      </x:c>
      <x:c r="J102" s="25" t="str">
        <x:f>IF(A102="","",IF(I102&lt;&gt;"MATCH","INCOMPATIBLE",IF(OR(AND(D102="OFFER / CRO COMPARISON",COUNTIFS(DECISIONS!$A$6:$A$205,C102,DECISIONS!$C$6:$C$205,"INCLUDE DIRECT")=1),AND(D102="EVIDENCE COLLECTION",COUNTIFS(DECISIONS!$A$6:$A$205,C102,DECISIONS!$C$6:$C$205,"INCLUDE CONDITIONAL")=1),AND(D102="ARCHITECTURE / POSITIONING RESEARCH",COUNTIFS(DECISIONS!$A$6:$A$205,C102,DECISIONS!$C$6:$C$205,"INCLUDE ADJACENT")=1),AND(D102="BUILD / BUY / SERVICE COMPARISON",COUNTIFS(DECISIONS!$A$6:$A$205,C102,DECISIONS!$C$6:$C$205,"INCLUDE SUBSTITUTE")=1),AND(D102="DISCOVERY RESEARCH",COUNTIFS(DECISIONS!$A$6:$A$205,C102,DECISIONS!$C$6:$C$205,"INCLUDE INTERMEDIARY")=1),AND(D102="REQUIREMENT / AUTHORITY RESEARCH",COUNTIFS(DECISIONS!$A$6:$A$205,C102,DECISIONS!$C$6:$C$205,"INCLUDE REFERENCE")=1),AND(D102="MONITOR / WATCHLIST",COUNTIFS(DECISIONS!$A$6:$A$205,C102,DECISIONS!$C$6:$C$205,"EXCLUDE DIRECT")=1)),"COMPATIBLE","INCOMPATIBLE")))</x:f>
      </x:c>
      <x:c r="K102" s="25" t="str">
        <x:f>IF(A102="","",IF(OR(H102&lt;&gt;"VALID",I102&lt;&gt;"MATCH",J102&lt;&gt;"COMPATIBLE"),"BLOCKED",IF(D102="EVIDENCE COLLECTION","READY",IF(COUNTIFS(DECISIONS!$A$6:$A$205,C102,DECISIONS!$K$6:$K$205,"READY")=1,"READY","UNRESOLVED"))))</x:f>
      </x:c>
    </x:row>
    <x:row r="103">
      <x:c r="A103" s="21"/>
      <x:c r="B103" s="21"/>
      <x:c r="C103" s="21"/>
      <x:c r="D103" s="21"/>
      <x:c r="E103" s="21"/>
      <x:c r="F103" s="21"/>
      <x:c r="G103" s="21"/>
      <x:c r="H103" s="25" t="str">
        <x:f>IF(A103="","",IF(COUNTIF($A$6:$A$205,A103)&gt;1,"INVALID - DUPLICATE ID",IF(AND(COUNTIF(CANDIDATES!$A$6:$A$205,B103)=1,COUNTIF(DECISIONS!$A$6:$A$205,C103)=1,OR(EXACT(D103,"OFFER / CRO COMPARISON"),EXACT(D103,"EVIDENCE COLLECTION"),EXACT(D103,"ARCHITECTURE / POSITIONING RESEARCH"),EXACT(D103,"BUILD / BUY / SERVICE COMPARISON"),EXACT(D103,"DISCOVERY RESEARCH"),EXACT(D103,"REQUIREMENT / AUTHORITY RESEARCH"),EXACT(D103,"MONITOR / WATCHLIST")),E103&lt;&gt;"",F103&lt;&gt;"",G103&lt;&gt;""),"VALID","INVALID - CONTROL / ID")))</x:f>
      </x:c>
      <x:c r="I103" s="25" t="str">
        <x:f>IF(A103="","",IF(COUNTIFS(DECISIONS!$A$6:$A$205,C103,DECISIONS!$B$6:$B$205,B103)=1,"MATCH","MISMATCH"))</x:f>
      </x:c>
      <x:c r="J103" s="25" t="str">
        <x:f>IF(A103="","",IF(I103&lt;&gt;"MATCH","INCOMPATIBLE",IF(OR(AND(D103="OFFER / CRO COMPARISON",COUNTIFS(DECISIONS!$A$6:$A$205,C103,DECISIONS!$C$6:$C$205,"INCLUDE DIRECT")=1),AND(D103="EVIDENCE COLLECTION",COUNTIFS(DECISIONS!$A$6:$A$205,C103,DECISIONS!$C$6:$C$205,"INCLUDE CONDITIONAL")=1),AND(D103="ARCHITECTURE / POSITIONING RESEARCH",COUNTIFS(DECISIONS!$A$6:$A$205,C103,DECISIONS!$C$6:$C$205,"INCLUDE ADJACENT")=1),AND(D103="BUILD / BUY / SERVICE COMPARISON",COUNTIFS(DECISIONS!$A$6:$A$205,C103,DECISIONS!$C$6:$C$205,"INCLUDE SUBSTITUTE")=1),AND(D103="DISCOVERY RESEARCH",COUNTIFS(DECISIONS!$A$6:$A$205,C103,DECISIONS!$C$6:$C$205,"INCLUDE INTERMEDIARY")=1),AND(D103="REQUIREMENT / AUTHORITY RESEARCH",COUNTIFS(DECISIONS!$A$6:$A$205,C103,DECISIONS!$C$6:$C$205,"INCLUDE REFERENCE")=1),AND(D103="MONITOR / WATCHLIST",COUNTIFS(DECISIONS!$A$6:$A$205,C103,DECISIONS!$C$6:$C$205,"EXCLUDE DIRECT")=1)),"COMPATIBLE","INCOMPATIBLE")))</x:f>
      </x:c>
      <x:c r="K103" s="25" t="str">
        <x:f>IF(A103="","",IF(OR(H103&lt;&gt;"VALID",I103&lt;&gt;"MATCH",J103&lt;&gt;"COMPATIBLE"),"BLOCKED",IF(D103="EVIDENCE COLLECTION","READY",IF(COUNTIFS(DECISIONS!$A$6:$A$205,C103,DECISIONS!$K$6:$K$205,"READY")=1,"READY","UNRESOLVED"))))</x:f>
      </x:c>
    </x:row>
    <x:row r="104">
      <x:c r="A104" s="21"/>
      <x:c r="B104" s="21"/>
      <x:c r="C104" s="21"/>
      <x:c r="D104" s="21"/>
      <x:c r="E104" s="21"/>
      <x:c r="F104" s="21"/>
      <x:c r="G104" s="21"/>
      <x:c r="H104" s="25" t="str">
        <x:f>IF(A104="","",IF(COUNTIF($A$6:$A$205,A104)&gt;1,"INVALID - DUPLICATE ID",IF(AND(COUNTIF(CANDIDATES!$A$6:$A$205,B104)=1,COUNTIF(DECISIONS!$A$6:$A$205,C104)=1,OR(EXACT(D104,"OFFER / CRO COMPARISON"),EXACT(D104,"EVIDENCE COLLECTION"),EXACT(D104,"ARCHITECTURE / POSITIONING RESEARCH"),EXACT(D104,"BUILD / BUY / SERVICE COMPARISON"),EXACT(D104,"DISCOVERY RESEARCH"),EXACT(D104,"REQUIREMENT / AUTHORITY RESEARCH"),EXACT(D104,"MONITOR / WATCHLIST")),E104&lt;&gt;"",F104&lt;&gt;"",G104&lt;&gt;""),"VALID","INVALID - CONTROL / ID")))</x:f>
      </x:c>
      <x:c r="I104" s="25" t="str">
        <x:f>IF(A104="","",IF(COUNTIFS(DECISIONS!$A$6:$A$205,C104,DECISIONS!$B$6:$B$205,B104)=1,"MATCH","MISMATCH"))</x:f>
      </x:c>
      <x:c r="J104" s="25" t="str">
        <x:f>IF(A104="","",IF(I104&lt;&gt;"MATCH","INCOMPATIBLE",IF(OR(AND(D104="OFFER / CRO COMPARISON",COUNTIFS(DECISIONS!$A$6:$A$205,C104,DECISIONS!$C$6:$C$205,"INCLUDE DIRECT")=1),AND(D104="EVIDENCE COLLECTION",COUNTIFS(DECISIONS!$A$6:$A$205,C104,DECISIONS!$C$6:$C$205,"INCLUDE CONDITIONAL")=1),AND(D104="ARCHITECTURE / POSITIONING RESEARCH",COUNTIFS(DECISIONS!$A$6:$A$205,C104,DECISIONS!$C$6:$C$205,"INCLUDE ADJACENT")=1),AND(D104="BUILD / BUY / SERVICE COMPARISON",COUNTIFS(DECISIONS!$A$6:$A$205,C104,DECISIONS!$C$6:$C$205,"INCLUDE SUBSTITUTE")=1),AND(D104="DISCOVERY RESEARCH",COUNTIFS(DECISIONS!$A$6:$A$205,C104,DECISIONS!$C$6:$C$205,"INCLUDE INTERMEDIARY")=1),AND(D104="REQUIREMENT / AUTHORITY RESEARCH",COUNTIFS(DECISIONS!$A$6:$A$205,C104,DECISIONS!$C$6:$C$205,"INCLUDE REFERENCE")=1),AND(D104="MONITOR / WATCHLIST",COUNTIFS(DECISIONS!$A$6:$A$205,C104,DECISIONS!$C$6:$C$205,"EXCLUDE DIRECT")=1)),"COMPATIBLE","INCOMPATIBLE")))</x:f>
      </x:c>
      <x:c r="K104" s="25" t="str">
        <x:f>IF(A104="","",IF(OR(H104&lt;&gt;"VALID",I104&lt;&gt;"MATCH",J104&lt;&gt;"COMPATIBLE"),"BLOCKED",IF(D104="EVIDENCE COLLECTION","READY",IF(COUNTIFS(DECISIONS!$A$6:$A$205,C104,DECISIONS!$K$6:$K$205,"READY")=1,"READY","UNRESOLVED"))))</x:f>
      </x:c>
    </x:row>
    <x:row r="105">
      <x:c r="A105" s="21"/>
      <x:c r="B105" s="21"/>
      <x:c r="C105" s="21"/>
      <x:c r="D105" s="21"/>
      <x:c r="E105" s="21"/>
      <x:c r="F105" s="21"/>
      <x:c r="G105" s="21"/>
      <x:c r="H105" s="25" t="str">
        <x:f>IF(A105="","",IF(COUNTIF($A$6:$A$205,A105)&gt;1,"INVALID - DUPLICATE ID",IF(AND(COUNTIF(CANDIDATES!$A$6:$A$205,B105)=1,COUNTIF(DECISIONS!$A$6:$A$205,C105)=1,OR(EXACT(D105,"OFFER / CRO COMPARISON"),EXACT(D105,"EVIDENCE COLLECTION"),EXACT(D105,"ARCHITECTURE / POSITIONING RESEARCH"),EXACT(D105,"BUILD / BUY / SERVICE COMPARISON"),EXACT(D105,"DISCOVERY RESEARCH"),EXACT(D105,"REQUIREMENT / AUTHORITY RESEARCH"),EXACT(D105,"MONITOR / WATCHLIST")),E105&lt;&gt;"",F105&lt;&gt;"",G105&lt;&gt;""),"VALID","INVALID - CONTROL / ID")))</x:f>
      </x:c>
      <x:c r="I105" s="25" t="str">
        <x:f>IF(A105="","",IF(COUNTIFS(DECISIONS!$A$6:$A$205,C105,DECISIONS!$B$6:$B$205,B105)=1,"MATCH","MISMATCH"))</x:f>
      </x:c>
      <x:c r="J105" s="25" t="str">
        <x:f>IF(A105="","",IF(I105&lt;&gt;"MATCH","INCOMPATIBLE",IF(OR(AND(D105="OFFER / CRO COMPARISON",COUNTIFS(DECISIONS!$A$6:$A$205,C105,DECISIONS!$C$6:$C$205,"INCLUDE DIRECT")=1),AND(D105="EVIDENCE COLLECTION",COUNTIFS(DECISIONS!$A$6:$A$205,C105,DECISIONS!$C$6:$C$205,"INCLUDE CONDITIONAL")=1),AND(D105="ARCHITECTURE / POSITIONING RESEARCH",COUNTIFS(DECISIONS!$A$6:$A$205,C105,DECISIONS!$C$6:$C$205,"INCLUDE ADJACENT")=1),AND(D105="BUILD / BUY / SERVICE COMPARISON",COUNTIFS(DECISIONS!$A$6:$A$205,C105,DECISIONS!$C$6:$C$205,"INCLUDE SUBSTITUTE")=1),AND(D105="DISCOVERY RESEARCH",COUNTIFS(DECISIONS!$A$6:$A$205,C105,DECISIONS!$C$6:$C$205,"INCLUDE INTERMEDIARY")=1),AND(D105="REQUIREMENT / AUTHORITY RESEARCH",COUNTIFS(DECISIONS!$A$6:$A$205,C105,DECISIONS!$C$6:$C$205,"INCLUDE REFERENCE")=1),AND(D105="MONITOR / WATCHLIST",COUNTIFS(DECISIONS!$A$6:$A$205,C105,DECISIONS!$C$6:$C$205,"EXCLUDE DIRECT")=1)),"COMPATIBLE","INCOMPATIBLE")))</x:f>
      </x:c>
      <x:c r="K105" s="25" t="str">
        <x:f>IF(A105="","",IF(OR(H105&lt;&gt;"VALID",I105&lt;&gt;"MATCH",J105&lt;&gt;"COMPATIBLE"),"BLOCKED",IF(D105="EVIDENCE COLLECTION","READY",IF(COUNTIFS(DECISIONS!$A$6:$A$205,C105,DECISIONS!$K$6:$K$205,"READY")=1,"READY","UNRESOLVED"))))</x:f>
      </x:c>
    </x:row>
    <x:row r="106">
      <x:c r="A106" s="21"/>
      <x:c r="B106" s="21"/>
      <x:c r="C106" s="21"/>
      <x:c r="D106" s="21"/>
      <x:c r="E106" s="21"/>
      <x:c r="F106" s="21"/>
      <x:c r="G106" s="21"/>
      <x:c r="H106" s="25" t="str">
        <x:f>IF(A106="","",IF(COUNTIF($A$6:$A$205,A106)&gt;1,"INVALID - DUPLICATE ID",IF(AND(COUNTIF(CANDIDATES!$A$6:$A$205,B106)=1,COUNTIF(DECISIONS!$A$6:$A$205,C106)=1,OR(EXACT(D106,"OFFER / CRO COMPARISON"),EXACT(D106,"EVIDENCE COLLECTION"),EXACT(D106,"ARCHITECTURE / POSITIONING RESEARCH"),EXACT(D106,"BUILD / BUY / SERVICE COMPARISON"),EXACT(D106,"DISCOVERY RESEARCH"),EXACT(D106,"REQUIREMENT / AUTHORITY RESEARCH"),EXACT(D106,"MONITOR / WATCHLIST")),E106&lt;&gt;"",F106&lt;&gt;"",G106&lt;&gt;""),"VALID","INVALID - CONTROL / ID")))</x:f>
      </x:c>
      <x:c r="I106" s="25" t="str">
        <x:f>IF(A106="","",IF(COUNTIFS(DECISIONS!$A$6:$A$205,C106,DECISIONS!$B$6:$B$205,B106)=1,"MATCH","MISMATCH"))</x:f>
      </x:c>
      <x:c r="J106" s="25" t="str">
        <x:f>IF(A106="","",IF(I106&lt;&gt;"MATCH","INCOMPATIBLE",IF(OR(AND(D106="OFFER / CRO COMPARISON",COUNTIFS(DECISIONS!$A$6:$A$205,C106,DECISIONS!$C$6:$C$205,"INCLUDE DIRECT")=1),AND(D106="EVIDENCE COLLECTION",COUNTIFS(DECISIONS!$A$6:$A$205,C106,DECISIONS!$C$6:$C$205,"INCLUDE CONDITIONAL")=1),AND(D106="ARCHITECTURE / POSITIONING RESEARCH",COUNTIFS(DECISIONS!$A$6:$A$205,C106,DECISIONS!$C$6:$C$205,"INCLUDE ADJACENT")=1),AND(D106="BUILD / BUY / SERVICE COMPARISON",COUNTIFS(DECISIONS!$A$6:$A$205,C106,DECISIONS!$C$6:$C$205,"INCLUDE SUBSTITUTE")=1),AND(D106="DISCOVERY RESEARCH",COUNTIFS(DECISIONS!$A$6:$A$205,C106,DECISIONS!$C$6:$C$205,"INCLUDE INTERMEDIARY")=1),AND(D106="REQUIREMENT / AUTHORITY RESEARCH",COUNTIFS(DECISIONS!$A$6:$A$205,C106,DECISIONS!$C$6:$C$205,"INCLUDE REFERENCE")=1),AND(D106="MONITOR / WATCHLIST",COUNTIFS(DECISIONS!$A$6:$A$205,C106,DECISIONS!$C$6:$C$205,"EXCLUDE DIRECT")=1)),"COMPATIBLE","INCOMPATIBLE")))</x:f>
      </x:c>
      <x:c r="K106" s="25" t="str">
        <x:f>IF(A106="","",IF(OR(H106&lt;&gt;"VALID",I106&lt;&gt;"MATCH",J106&lt;&gt;"COMPATIBLE"),"BLOCKED",IF(D106="EVIDENCE COLLECTION","READY",IF(COUNTIFS(DECISIONS!$A$6:$A$205,C106,DECISIONS!$K$6:$K$205,"READY")=1,"READY","UNRESOLVED"))))</x:f>
      </x:c>
    </x:row>
    <x:row r="107">
      <x:c r="A107" s="21"/>
      <x:c r="B107" s="21"/>
      <x:c r="C107" s="21"/>
      <x:c r="D107" s="21"/>
      <x:c r="E107" s="21"/>
      <x:c r="F107" s="21"/>
      <x:c r="G107" s="21"/>
      <x:c r="H107" s="25" t="str">
        <x:f>IF(A107="","",IF(COUNTIF($A$6:$A$205,A107)&gt;1,"INVALID - DUPLICATE ID",IF(AND(COUNTIF(CANDIDATES!$A$6:$A$205,B107)=1,COUNTIF(DECISIONS!$A$6:$A$205,C107)=1,OR(EXACT(D107,"OFFER / CRO COMPARISON"),EXACT(D107,"EVIDENCE COLLECTION"),EXACT(D107,"ARCHITECTURE / POSITIONING RESEARCH"),EXACT(D107,"BUILD / BUY / SERVICE COMPARISON"),EXACT(D107,"DISCOVERY RESEARCH"),EXACT(D107,"REQUIREMENT / AUTHORITY RESEARCH"),EXACT(D107,"MONITOR / WATCHLIST")),E107&lt;&gt;"",F107&lt;&gt;"",G107&lt;&gt;""),"VALID","INVALID - CONTROL / ID")))</x:f>
      </x:c>
      <x:c r="I107" s="25" t="str">
        <x:f>IF(A107="","",IF(COUNTIFS(DECISIONS!$A$6:$A$205,C107,DECISIONS!$B$6:$B$205,B107)=1,"MATCH","MISMATCH"))</x:f>
      </x:c>
      <x:c r="J107" s="25" t="str">
        <x:f>IF(A107="","",IF(I107&lt;&gt;"MATCH","INCOMPATIBLE",IF(OR(AND(D107="OFFER / CRO COMPARISON",COUNTIFS(DECISIONS!$A$6:$A$205,C107,DECISIONS!$C$6:$C$205,"INCLUDE DIRECT")=1),AND(D107="EVIDENCE COLLECTION",COUNTIFS(DECISIONS!$A$6:$A$205,C107,DECISIONS!$C$6:$C$205,"INCLUDE CONDITIONAL")=1),AND(D107="ARCHITECTURE / POSITIONING RESEARCH",COUNTIFS(DECISIONS!$A$6:$A$205,C107,DECISIONS!$C$6:$C$205,"INCLUDE ADJACENT")=1),AND(D107="BUILD / BUY / SERVICE COMPARISON",COUNTIFS(DECISIONS!$A$6:$A$205,C107,DECISIONS!$C$6:$C$205,"INCLUDE SUBSTITUTE")=1),AND(D107="DISCOVERY RESEARCH",COUNTIFS(DECISIONS!$A$6:$A$205,C107,DECISIONS!$C$6:$C$205,"INCLUDE INTERMEDIARY")=1),AND(D107="REQUIREMENT / AUTHORITY RESEARCH",COUNTIFS(DECISIONS!$A$6:$A$205,C107,DECISIONS!$C$6:$C$205,"INCLUDE REFERENCE")=1),AND(D107="MONITOR / WATCHLIST",COUNTIFS(DECISIONS!$A$6:$A$205,C107,DECISIONS!$C$6:$C$205,"EXCLUDE DIRECT")=1)),"COMPATIBLE","INCOMPATIBLE")))</x:f>
      </x:c>
      <x:c r="K107" s="25" t="str">
        <x:f>IF(A107="","",IF(OR(H107&lt;&gt;"VALID",I107&lt;&gt;"MATCH",J107&lt;&gt;"COMPATIBLE"),"BLOCKED",IF(D107="EVIDENCE COLLECTION","READY",IF(COUNTIFS(DECISIONS!$A$6:$A$205,C107,DECISIONS!$K$6:$K$205,"READY")=1,"READY","UNRESOLVED"))))</x:f>
      </x:c>
    </x:row>
    <x:row r="108">
      <x:c r="A108" s="21"/>
      <x:c r="B108" s="21"/>
      <x:c r="C108" s="21"/>
      <x:c r="D108" s="21"/>
      <x:c r="E108" s="21"/>
      <x:c r="F108" s="21"/>
      <x:c r="G108" s="21"/>
      <x:c r="H108" s="25" t="str">
        <x:f>IF(A108="","",IF(COUNTIF($A$6:$A$205,A108)&gt;1,"INVALID - DUPLICATE ID",IF(AND(COUNTIF(CANDIDATES!$A$6:$A$205,B108)=1,COUNTIF(DECISIONS!$A$6:$A$205,C108)=1,OR(EXACT(D108,"OFFER / CRO COMPARISON"),EXACT(D108,"EVIDENCE COLLECTION"),EXACT(D108,"ARCHITECTURE / POSITIONING RESEARCH"),EXACT(D108,"BUILD / BUY / SERVICE COMPARISON"),EXACT(D108,"DISCOVERY RESEARCH"),EXACT(D108,"REQUIREMENT / AUTHORITY RESEARCH"),EXACT(D108,"MONITOR / WATCHLIST")),E108&lt;&gt;"",F108&lt;&gt;"",G108&lt;&gt;""),"VALID","INVALID - CONTROL / ID")))</x:f>
      </x:c>
      <x:c r="I108" s="25" t="str">
        <x:f>IF(A108="","",IF(COUNTIFS(DECISIONS!$A$6:$A$205,C108,DECISIONS!$B$6:$B$205,B108)=1,"MATCH","MISMATCH"))</x:f>
      </x:c>
      <x:c r="J108" s="25" t="str">
        <x:f>IF(A108="","",IF(I108&lt;&gt;"MATCH","INCOMPATIBLE",IF(OR(AND(D108="OFFER / CRO COMPARISON",COUNTIFS(DECISIONS!$A$6:$A$205,C108,DECISIONS!$C$6:$C$205,"INCLUDE DIRECT")=1),AND(D108="EVIDENCE COLLECTION",COUNTIFS(DECISIONS!$A$6:$A$205,C108,DECISIONS!$C$6:$C$205,"INCLUDE CONDITIONAL")=1),AND(D108="ARCHITECTURE / POSITIONING RESEARCH",COUNTIFS(DECISIONS!$A$6:$A$205,C108,DECISIONS!$C$6:$C$205,"INCLUDE ADJACENT")=1),AND(D108="BUILD / BUY / SERVICE COMPARISON",COUNTIFS(DECISIONS!$A$6:$A$205,C108,DECISIONS!$C$6:$C$205,"INCLUDE SUBSTITUTE")=1),AND(D108="DISCOVERY RESEARCH",COUNTIFS(DECISIONS!$A$6:$A$205,C108,DECISIONS!$C$6:$C$205,"INCLUDE INTERMEDIARY")=1),AND(D108="REQUIREMENT / AUTHORITY RESEARCH",COUNTIFS(DECISIONS!$A$6:$A$205,C108,DECISIONS!$C$6:$C$205,"INCLUDE REFERENCE")=1),AND(D108="MONITOR / WATCHLIST",COUNTIFS(DECISIONS!$A$6:$A$205,C108,DECISIONS!$C$6:$C$205,"EXCLUDE DIRECT")=1)),"COMPATIBLE","INCOMPATIBLE")))</x:f>
      </x:c>
      <x:c r="K108" s="25" t="str">
        <x:f>IF(A108="","",IF(OR(H108&lt;&gt;"VALID",I108&lt;&gt;"MATCH",J108&lt;&gt;"COMPATIBLE"),"BLOCKED",IF(D108="EVIDENCE COLLECTION","READY",IF(COUNTIFS(DECISIONS!$A$6:$A$205,C108,DECISIONS!$K$6:$K$205,"READY")=1,"READY","UNRESOLVED"))))</x:f>
      </x:c>
    </x:row>
    <x:row r="109">
      <x:c r="A109" s="21"/>
      <x:c r="B109" s="21"/>
      <x:c r="C109" s="21"/>
      <x:c r="D109" s="21"/>
      <x:c r="E109" s="21"/>
      <x:c r="F109" s="21"/>
      <x:c r="G109" s="21"/>
      <x:c r="H109" s="25" t="str">
        <x:f>IF(A109="","",IF(COUNTIF($A$6:$A$205,A109)&gt;1,"INVALID - DUPLICATE ID",IF(AND(COUNTIF(CANDIDATES!$A$6:$A$205,B109)=1,COUNTIF(DECISIONS!$A$6:$A$205,C109)=1,OR(EXACT(D109,"OFFER / CRO COMPARISON"),EXACT(D109,"EVIDENCE COLLECTION"),EXACT(D109,"ARCHITECTURE / POSITIONING RESEARCH"),EXACT(D109,"BUILD / BUY / SERVICE COMPARISON"),EXACT(D109,"DISCOVERY RESEARCH"),EXACT(D109,"REQUIREMENT / AUTHORITY RESEARCH"),EXACT(D109,"MONITOR / WATCHLIST")),E109&lt;&gt;"",F109&lt;&gt;"",G109&lt;&gt;""),"VALID","INVALID - CONTROL / ID")))</x:f>
      </x:c>
      <x:c r="I109" s="25" t="str">
        <x:f>IF(A109="","",IF(COUNTIFS(DECISIONS!$A$6:$A$205,C109,DECISIONS!$B$6:$B$205,B109)=1,"MATCH","MISMATCH"))</x:f>
      </x:c>
      <x:c r="J109" s="25" t="str">
        <x:f>IF(A109="","",IF(I109&lt;&gt;"MATCH","INCOMPATIBLE",IF(OR(AND(D109="OFFER / CRO COMPARISON",COUNTIFS(DECISIONS!$A$6:$A$205,C109,DECISIONS!$C$6:$C$205,"INCLUDE DIRECT")=1),AND(D109="EVIDENCE COLLECTION",COUNTIFS(DECISIONS!$A$6:$A$205,C109,DECISIONS!$C$6:$C$205,"INCLUDE CONDITIONAL")=1),AND(D109="ARCHITECTURE / POSITIONING RESEARCH",COUNTIFS(DECISIONS!$A$6:$A$205,C109,DECISIONS!$C$6:$C$205,"INCLUDE ADJACENT")=1),AND(D109="BUILD / BUY / SERVICE COMPARISON",COUNTIFS(DECISIONS!$A$6:$A$205,C109,DECISIONS!$C$6:$C$205,"INCLUDE SUBSTITUTE")=1),AND(D109="DISCOVERY RESEARCH",COUNTIFS(DECISIONS!$A$6:$A$205,C109,DECISIONS!$C$6:$C$205,"INCLUDE INTERMEDIARY")=1),AND(D109="REQUIREMENT / AUTHORITY RESEARCH",COUNTIFS(DECISIONS!$A$6:$A$205,C109,DECISIONS!$C$6:$C$205,"INCLUDE REFERENCE")=1),AND(D109="MONITOR / WATCHLIST",COUNTIFS(DECISIONS!$A$6:$A$205,C109,DECISIONS!$C$6:$C$205,"EXCLUDE DIRECT")=1)),"COMPATIBLE","INCOMPATIBLE")))</x:f>
      </x:c>
      <x:c r="K109" s="25" t="str">
        <x:f>IF(A109="","",IF(OR(H109&lt;&gt;"VALID",I109&lt;&gt;"MATCH",J109&lt;&gt;"COMPATIBLE"),"BLOCKED",IF(D109="EVIDENCE COLLECTION","READY",IF(COUNTIFS(DECISIONS!$A$6:$A$205,C109,DECISIONS!$K$6:$K$205,"READY")=1,"READY","UNRESOLVED"))))</x:f>
      </x:c>
    </x:row>
    <x:row r="110">
      <x:c r="A110" s="21"/>
      <x:c r="B110" s="21"/>
      <x:c r="C110" s="21"/>
      <x:c r="D110" s="21"/>
      <x:c r="E110" s="21"/>
      <x:c r="F110" s="21"/>
      <x:c r="G110" s="21"/>
      <x:c r="H110" s="25" t="str">
        <x:f>IF(A110="","",IF(COUNTIF($A$6:$A$205,A110)&gt;1,"INVALID - DUPLICATE ID",IF(AND(COUNTIF(CANDIDATES!$A$6:$A$205,B110)=1,COUNTIF(DECISIONS!$A$6:$A$205,C110)=1,OR(EXACT(D110,"OFFER / CRO COMPARISON"),EXACT(D110,"EVIDENCE COLLECTION"),EXACT(D110,"ARCHITECTURE / POSITIONING RESEARCH"),EXACT(D110,"BUILD / BUY / SERVICE COMPARISON"),EXACT(D110,"DISCOVERY RESEARCH"),EXACT(D110,"REQUIREMENT / AUTHORITY RESEARCH"),EXACT(D110,"MONITOR / WATCHLIST")),E110&lt;&gt;"",F110&lt;&gt;"",G110&lt;&gt;""),"VALID","INVALID - CONTROL / ID")))</x:f>
      </x:c>
      <x:c r="I110" s="25" t="str">
        <x:f>IF(A110="","",IF(COUNTIFS(DECISIONS!$A$6:$A$205,C110,DECISIONS!$B$6:$B$205,B110)=1,"MATCH","MISMATCH"))</x:f>
      </x:c>
      <x:c r="J110" s="25" t="str">
        <x:f>IF(A110="","",IF(I110&lt;&gt;"MATCH","INCOMPATIBLE",IF(OR(AND(D110="OFFER / CRO COMPARISON",COUNTIFS(DECISIONS!$A$6:$A$205,C110,DECISIONS!$C$6:$C$205,"INCLUDE DIRECT")=1),AND(D110="EVIDENCE COLLECTION",COUNTIFS(DECISIONS!$A$6:$A$205,C110,DECISIONS!$C$6:$C$205,"INCLUDE CONDITIONAL")=1),AND(D110="ARCHITECTURE / POSITIONING RESEARCH",COUNTIFS(DECISIONS!$A$6:$A$205,C110,DECISIONS!$C$6:$C$205,"INCLUDE ADJACENT")=1),AND(D110="BUILD / BUY / SERVICE COMPARISON",COUNTIFS(DECISIONS!$A$6:$A$205,C110,DECISIONS!$C$6:$C$205,"INCLUDE SUBSTITUTE")=1),AND(D110="DISCOVERY RESEARCH",COUNTIFS(DECISIONS!$A$6:$A$205,C110,DECISIONS!$C$6:$C$205,"INCLUDE INTERMEDIARY")=1),AND(D110="REQUIREMENT / AUTHORITY RESEARCH",COUNTIFS(DECISIONS!$A$6:$A$205,C110,DECISIONS!$C$6:$C$205,"INCLUDE REFERENCE")=1),AND(D110="MONITOR / WATCHLIST",COUNTIFS(DECISIONS!$A$6:$A$205,C110,DECISIONS!$C$6:$C$205,"EXCLUDE DIRECT")=1)),"COMPATIBLE","INCOMPATIBLE")))</x:f>
      </x:c>
      <x:c r="K110" s="25" t="str">
        <x:f>IF(A110="","",IF(OR(H110&lt;&gt;"VALID",I110&lt;&gt;"MATCH",J110&lt;&gt;"COMPATIBLE"),"BLOCKED",IF(D110="EVIDENCE COLLECTION","READY",IF(COUNTIFS(DECISIONS!$A$6:$A$205,C110,DECISIONS!$K$6:$K$205,"READY")=1,"READY","UNRESOLVED"))))</x:f>
      </x:c>
    </x:row>
    <x:row r="111">
      <x:c r="A111" s="21"/>
      <x:c r="B111" s="21"/>
      <x:c r="C111" s="21"/>
      <x:c r="D111" s="21"/>
      <x:c r="E111" s="21"/>
      <x:c r="F111" s="21"/>
      <x:c r="G111" s="21"/>
      <x:c r="H111" s="25" t="str">
        <x:f>IF(A111="","",IF(COUNTIF($A$6:$A$205,A111)&gt;1,"INVALID - DUPLICATE ID",IF(AND(COUNTIF(CANDIDATES!$A$6:$A$205,B111)=1,COUNTIF(DECISIONS!$A$6:$A$205,C111)=1,OR(EXACT(D111,"OFFER / CRO COMPARISON"),EXACT(D111,"EVIDENCE COLLECTION"),EXACT(D111,"ARCHITECTURE / POSITIONING RESEARCH"),EXACT(D111,"BUILD / BUY / SERVICE COMPARISON"),EXACT(D111,"DISCOVERY RESEARCH"),EXACT(D111,"REQUIREMENT / AUTHORITY RESEARCH"),EXACT(D111,"MONITOR / WATCHLIST")),E111&lt;&gt;"",F111&lt;&gt;"",G111&lt;&gt;""),"VALID","INVALID - CONTROL / ID")))</x:f>
      </x:c>
      <x:c r="I111" s="25" t="str">
        <x:f>IF(A111="","",IF(COUNTIFS(DECISIONS!$A$6:$A$205,C111,DECISIONS!$B$6:$B$205,B111)=1,"MATCH","MISMATCH"))</x:f>
      </x:c>
      <x:c r="J111" s="25" t="str">
        <x:f>IF(A111="","",IF(I111&lt;&gt;"MATCH","INCOMPATIBLE",IF(OR(AND(D111="OFFER / CRO COMPARISON",COUNTIFS(DECISIONS!$A$6:$A$205,C111,DECISIONS!$C$6:$C$205,"INCLUDE DIRECT")=1),AND(D111="EVIDENCE COLLECTION",COUNTIFS(DECISIONS!$A$6:$A$205,C111,DECISIONS!$C$6:$C$205,"INCLUDE CONDITIONAL")=1),AND(D111="ARCHITECTURE / POSITIONING RESEARCH",COUNTIFS(DECISIONS!$A$6:$A$205,C111,DECISIONS!$C$6:$C$205,"INCLUDE ADJACENT")=1),AND(D111="BUILD / BUY / SERVICE COMPARISON",COUNTIFS(DECISIONS!$A$6:$A$205,C111,DECISIONS!$C$6:$C$205,"INCLUDE SUBSTITUTE")=1),AND(D111="DISCOVERY RESEARCH",COUNTIFS(DECISIONS!$A$6:$A$205,C111,DECISIONS!$C$6:$C$205,"INCLUDE INTERMEDIARY")=1),AND(D111="REQUIREMENT / AUTHORITY RESEARCH",COUNTIFS(DECISIONS!$A$6:$A$205,C111,DECISIONS!$C$6:$C$205,"INCLUDE REFERENCE")=1),AND(D111="MONITOR / WATCHLIST",COUNTIFS(DECISIONS!$A$6:$A$205,C111,DECISIONS!$C$6:$C$205,"EXCLUDE DIRECT")=1)),"COMPATIBLE","INCOMPATIBLE")))</x:f>
      </x:c>
      <x:c r="K111" s="25" t="str">
        <x:f>IF(A111="","",IF(OR(H111&lt;&gt;"VALID",I111&lt;&gt;"MATCH",J111&lt;&gt;"COMPATIBLE"),"BLOCKED",IF(D111="EVIDENCE COLLECTION","READY",IF(COUNTIFS(DECISIONS!$A$6:$A$205,C111,DECISIONS!$K$6:$K$205,"READY")=1,"READY","UNRESOLVED"))))</x:f>
      </x:c>
    </x:row>
    <x:row r="112">
      <x:c r="A112" s="21"/>
      <x:c r="B112" s="21"/>
      <x:c r="C112" s="21"/>
      <x:c r="D112" s="21"/>
      <x:c r="E112" s="21"/>
      <x:c r="F112" s="21"/>
      <x:c r="G112" s="21"/>
      <x:c r="H112" s="25" t="str">
        <x:f>IF(A112="","",IF(COUNTIF($A$6:$A$205,A112)&gt;1,"INVALID - DUPLICATE ID",IF(AND(COUNTIF(CANDIDATES!$A$6:$A$205,B112)=1,COUNTIF(DECISIONS!$A$6:$A$205,C112)=1,OR(EXACT(D112,"OFFER / CRO COMPARISON"),EXACT(D112,"EVIDENCE COLLECTION"),EXACT(D112,"ARCHITECTURE / POSITIONING RESEARCH"),EXACT(D112,"BUILD / BUY / SERVICE COMPARISON"),EXACT(D112,"DISCOVERY RESEARCH"),EXACT(D112,"REQUIREMENT / AUTHORITY RESEARCH"),EXACT(D112,"MONITOR / WATCHLIST")),E112&lt;&gt;"",F112&lt;&gt;"",G112&lt;&gt;""),"VALID","INVALID - CONTROL / ID")))</x:f>
      </x:c>
      <x:c r="I112" s="25" t="str">
        <x:f>IF(A112="","",IF(COUNTIFS(DECISIONS!$A$6:$A$205,C112,DECISIONS!$B$6:$B$205,B112)=1,"MATCH","MISMATCH"))</x:f>
      </x:c>
      <x:c r="J112" s="25" t="str">
        <x:f>IF(A112="","",IF(I112&lt;&gt;"MATCH","INCOMPATIBLE",IF(OR(AND(D112="OFFER / CRO COMPARISON",COUNTIFS(DECISIONS!$A$6:$A$205,C112,DECISIONS!$C$6:$C$205,"INCLUDE DIRECT")=1),AND(D112="EVIDENCE COLLECTION",COUNTIFS(DECISIONS!$A$6:$A$205,C112,DECISIONS!$C$6:$C$205,"INCLUDE CONDITIONAL")=1),AND(D112="ARCHITECTURE / POSITIONING RESEARCH",COUNTIFS(DECISIONS!$A$6:$A$205,C112,DECISIONS!$C$6:$C$205,"INCLUDE ADJACENT")=1),AND(D112="BUILD / BUY / SERVICE COMPARISON",COUNTIFS(DECISIONS!$A$6:$A$205,C112,DECISIONS!$C$6:$C$205,"INCLUDE SUBSTITUTE")=1),AND(D112="DISCOVERY RESEARCH",COUNTIFS(DECISIONS!$A$6:$A$205,C112,DECISIONS!$C$6:$C$205,"INCLUDE INTERMEDIARY")=1),AND(D112="REQUIREMENT / AUTHORITY RESEARCH",COUNTIFS(DECISIONS!$A$6:$A$205,C112,DECISIONS!$C$6:$C$205,"INCLUDE REFERENCE")=1),AND(D112="MONITOR / WATCHLIST",COUNTIFS(DECISIONS!$A$6:$A$205,C112,DECISIONS!$C$6:$C$205,"EXCLUDE DIRECT")=1)),"COMPATIBLE","INCOMPATIBLE")))</x:f>
      </x:c>
      <x:c r="K112" s="25" t="str">
        <x:f>IF(A112="","",IF(OR(H112&lt;&gt;"VALID",I112&lt;&gt;"MATCH",J112&lt;&gt;"COMPATIBLE"),"BLOCKED",IF(D112="EVIDENCE COLLECTION","READY",IF(COUNTIFS(DECISIONS!$A$6:$A$205,C112,DECISIONS!$K$6:$K$205,"READY")=1,"READY","UNRESOLVED"))))</x:f>
      </x:c>
    </x:row>
    <x:row r="113">
      <x:c r="A113" s="21"/>
      <x:c r="B113" s="21"/>
      <x:c r="C113" s="21"/>
      <x:c r="D113" s="21"/>
      <x:c r="E113" s="21"/>
      <x:c r="F113" s="21"/>
      <x:c r="G113" s="21"/>
      <x:c r="H113" s="25" t="str">
        <x:f>IF(A113="","",IF(COUNTIF($A$6:$A$205,A113)&gt;1,"INVALID - DUPLICATE ID",IF(AND(COUNTIF(CANDIDATES!$A$6:$A$205,B113)=1,COUNTIF(DECISIONS!$A$6:$A$205,C113)=1,OR(EXACT(D113,"OFFER / CRO COMPARISON"),EXACT(D113,"EVIDENCE COLLECTION"),EXACT(D113,"ARCHITECTURE / POSITIONING RESEARCH"),EXACT(D113,"BUILD / BUY / SERVICE COMPARISON"),EXACT(D113,"DISCOVERY RESEARCH"),EXACT(D113,"REQUIREMENT / AUTHORITY RESEARCH"),EXACT(D113,"MONITOR / WATCHLIST")),E113&lt;&gt;"",F113&lt;&gt;"",G113&lt;&gt;""),"VALID","INVALID - CONTROL / ID")))</x:f>
      </x:c>
      <x:c r="I113" s="25" t="str">
        <x:f>IF(A113="","",IF(COUNTIFS(DECISIONS!$A$6:$A$205,C113,DECISIONS!$B$6:$B$205,B113)=1,"MATCH","MISMATCH"))</x:f>
      </x:c>
      <x:c r="J113" s="25" t="str">
        <x:f>IF(A113="","",IF(I113&lt;&gt;"MATCH","INCOMPATIBLE",IF(OR(AND(D113="OFFER / CRO COMPARISON",COUNTIFS(DECISIONS!$A$6:$A$205,C113,DECISIONS!$C$6:$C$205,"INCLUDE DIRECT")=1),AND(D113="EVIDENCE COLLECTION",COUNTIFS(DECISIONS!$A$6:$A$205,C113,DECISIONS!$C$6:$C$205,"INCLUDE CONDITIONAL")=1),AND(D113="ARCHITECTURE / POSITIONING RESEARCH",COUNTIFS(DECISIONS!$A$6:$A$205,C113,DECISIONS!$C$6:$C$205,"INCLUDE ADJACENT")=1),AND(D113="BUILD / BUY / SERVICE COMPARISON",COUNTIFS(DECISIONS!$A$6:$A$205,C113,DECISIONS!$C$6:$C$205,"INCLUDE SUBSTITUTE")=1),AND(D113="DISCOVERY RESEARCH",COUNTIFS(DECISIONS!$A$6:$A$205,C113,DECISIONS!$C$6:$C$205,"INCLUDE INTERMEDIARY")=1),AND(D113="REQUIREMENT / AUTHORITY RESEARCH",COUNTIFS(DECISIONS!$A$6:$A$205,C113,DECISIONS!$C$6:$C$205,"INCLUDE REFERENCE")=1),AND(D113="MONITOR / WATCHLIST",COUNTIFS(DECISIONS!$A$6:$A$205,C113,DECISIONS!$C$6:$C$205,"EXCLUDE DIRECT")=1)),"COMPATIBLE","INCOMPATIBLE")))</x:f>
      </x:c>
      <x:c r="K113" s="25" t="str">
        <x:f>IF(A113="","",IF(OR(H113&lt;&gt;"VALID",I113&lt;&gt;"MATCH",J113&lt;&gt;"COMPATIBLE"),"BLOCKED",IF(D113="EVIDENCE COLLECTION","READY",IF(COUNTIFS(DECISIONS!$A$6:$A$205,C113,DECISIONS!$K$6:$K$205,"READY")=1,"READY","UNRESOLVED"))))</x:f>
      </x:c>
    </x:row>
    <x:row r="114">
      <x:c r="A114" s="21"/>
      <x:c r="B114" s="21"/>
      <x:c r="C114" s="21"/>
      <x:c r="D114" s="21"/>
      <x:c r="E114" s="21"/>
      <x:c r="F114" s="21"/>
      <x:c r="G114" s="21"/>
      <x:c r="H114" s="25" t="str">
        <x:f>IF(A114="","",IF(COUNTIF($A$6:$A$205,A114)&gt;1,"INVALID - DUPLICATE ID",IF(AND(COUNTIF(CANDIDATES!$A$6:$A$205,B114)=1,COUNTIF(DECISIONS!$A$6:$A$205,C114)=1,OR(EXACT(D114,"OFFER / CRO COMPARISON"),EXACT(D114,"EVIDENCE COLLECTION"),EXACT(D114,"ARCHITECTURE / POSITIONING RESEARCH"),EXACT(D114,"BUILD / BUY / SERVICE COMPARISON"),EXACT(D114,"DISCOVERY RESEARCH"),EXACT(D114,"REQUIREMENT / AUTHORITY RESEARCH"),EXACT(D114,"MONITOR / WATCHLIST")),E114&lt;&gt;"",F114&lt;&gt;"",G114&lt;&gt;""),"VALID","INVALID - CONTROL / ID")))</x:f>
      </x:c>
      <x:c r="I114" s="25" t="str">
        <x:f>IF(A114="","",IF(COUNTIFS(DECISIONS!$A$6:$A$205,C114,DECISIONS!$B$6:$B$205,B114)=1,"MATCH","MISMATCH"))</x:f>
      </x:c>
      <x:c r="J114" s="25" t="str">
        <x:f>IF(A114="","",IF(I114&lt;&gt;"MATCH","INCOMPATIBLE",IF(OR(AND(D114="OFFER / CRO COMPARISON",COUNTIFS(DECISIONS!$A$6:$A$205,C114,DECISIONS!$C$6:$C$205,"INCLUDE DIRECT")=1),AND(D114="EVIDENCE COLLECTION",COUNTIFS(DECISIONS!$A$6:$A$205,C114,DECISIONS!$C$6:$C$205,"INCLUDE CONDITIONAL")=1),AND(D114="ARCHITECTURE / POSITIONING RESEARCH",COUNTIFS(DECISIONS!$A$6:$A$205,C114,DECISIONS!$C$6:$C$205,"INCLUDE ADJACENT")=1),AND(D114="BUILD / BUY / SERVICE COMPARISON",COUNTIFS(DECISIONS!$A$6:$A$205,C114,DECISIONS!$C$6:$C$205,"INCLUDE SUBSTITUTE")=1),AND(D114="DISCOVERY RESEARCH",COUNTIFS(DECISIONS!$A$6:$A$205,C114,DECISIONS!$C$6:$C$205,"INCLUDE INTERMEDIARY")=1),AND(D114="REQUIREMENT / AUTHORITY RESEARCH",COUNTIFS(DECISIONS!$A$6:$A$205,C114,DECISIONS!$C$6:$C$205,"INCLUDE REFERENCE")=1),AND(D114="MONITOR / WATCHLIST",COUNTIFS(DECISIONS!$A$6:$A$205,C114,DECISIONS!$C$6:$C$205,"EXCLUDE DIRECT")=1)),"COMPATIBLE","INCOMPATIBLE")))</x:f>
      </x:c>
      <x:c r="K114" s="25" t="str">
        <x:f>IF(A114="","",IF(OR(H114&lt;&gt;"VALID",I114&lt;&gt;"MATCH",J114&lt;&gt;"COMPATIBLE"),"BLOCKED",IF(D114="EVIDENCE COLLECTION","READY",IF(COUNTIFS(DECISIONS!$A$6:$A$205,C114,DECISIONS!$K$6:$K$205,"READY")=1,"READY","UNRESOLVED"))))</x:f>
      </x:c>
    </x:row>
    <x:row r="115">
      <x:c r="A115" s="21"/>
      <x:c r="B115" s="21"/>
      <x:c r="C115" s="21"/>
      <x:c r="D115" s="21"/>
      <x:c r="E115" s="21"/>
      <x:c r="F115" s="21"/>
      <x:c r="G115" s="21"/>
      <x:c r="H115" s="25" t="str">
        <x:f>IF(A115="","",IF(COUNTIF($A$6:$A$205,A115)&gt;1,"INVALID - DUPLICATE ID",IF(AND(COUNTIF(CANDIDATES!$A$6:$A$205,B115)=1,COUNTIF(DECISIONS!$A$6:$A$205,C115)=1,OR(EXACT(D115,"OFFER / CRO COMPARISON"),EXACT(D115,"EVIDENCE COLLECTION"),EXACT(D115,"ARCHITECTURE / POSITIONING RESEARCH"),EXACT(D115,"BUILD / BUY / SERVICE COMPARISON"),EXACT(D115,"DISCOVERY RESEARCH"),EXACT(D115,"REQUIREMENT / AUTHORITY RESEARCH"),EXACT(D115,"MONITOR / WATCHLIST")),E115&lt;&gt;"",F115&lt;&gt;"",G115&lt;&gt;""),"VALID","INVALID - CONTROL / ID")))</x:f>
      </x:c>
      <x:c r="I115" s="25" t="str">
        <x:f>IF(A115="","",IF(COUNTIFS(DECISIONS!$A$6:$A$205,C115,DECISIONS!$B$6:$B$205,B115)=1,"MATCH","MISMATCH"))</x:f>
      </x:c>
      <x:c r="J115" s="25" t="str">
        <x:f>IF(A115="","",IF(I115&lt;&gt;"MATCH","INCOMPATIBLE",IF(OR(AND(D115="OFFER / CRO COMPARISON",COUNTIFS(DECISIONS!$A$6:$A$205,C115,DECISIONS!$C$6:$C$205,"INCLUDE DIRECT")=1),AND(D115="EVIDENCE COLLECTION",COUNTIFS(DECISIONS!$A$6:$A$205,C115,DECISIONS!$C$6:$C$205,"INCLUDE CONDITIONAL")=1),AND(D115="ARCHITECTURE / POSITIONING RESEARCH",COUNTIFS(DECISIONS!$A$6:$A$205,C115,DECISIONS!$C$6:$C$205,"INCLUDE ADJACENT")=1),AND(D115="BUILD / BUY / SERVICE COMPARISON",COUNTIFS(DECISIONS!$A$6:$A$205,C115,DECISIONS!$C$6:$C$205,"INCLUDE SUBSTITUTE")=1),AND(D115="DISCOVERY RESEARCH",COUNTIFS(DECISIONS!$A$6:$A$205,C115,DECISIONS!$C$6:$C$205,"INCLUDE INTERMEDIARY")=1),AND(D115="REQUIREMENT / AUTHORITY RESEARCH",COUNTIFS(DECISIONS!$A$6:$A$205,C115,DECISIONS!$C$6:$C$205,"INCLUDE REFERENCE")=1),AND(D115="MONITOR / WATCHLIST",COUNTIFS(DECISIONS!$A$6:$A$205,C115,DECISIONS!$C$6:$C$205,"EXCLUDE DIRECT")=1)),"COMPATIBLE","INCOMPATIBLE")))</x:f>
      </x:c>
      <x:c r="K115" s="25" t="str">
        <x:f>IF(A115="","",IF(OR(H115&lt;&gt;"VALID",I115&lt;&gt;"MATCH",J115&lt;&gt;"COMPATIBLE"),"BLOCKED",IF(D115="EVIDENCE COLLECTION","READY",IF(COUNTIFS(DECISIONS!$A$6:$A$205,C115,DECISIONS!$K$6:$K$205,"READY")=1,"READY","UNRESOLVED"))))</x:f>
      </x:c>
    </x:row>
    <x:row r="116">
      <x:c r="A116" s="21"/>
      <x:c r="B116" s="21"/>
      <x:c r="C116" s="21"/>
      <x:c r="D116" s="21"/>
      <x:c r="E116" s="21"/>
      <x:c r="F116" s="21"/>
      <x:c r="G116" s="21"/>
      <x:c r="H116" s="25" t="str">
        <x:f>IF(A116="","",IF(COUNTIF($A$6:$A$205,A116)&gt;1,"INVALID - DUPLICATE ID",IF(AND(COUNTIF(CANDIDATES!$A$6:$A$205,B116)=1,COUNTIF(DECISIONS!$A$6:$A$205,C116)=1,OR(EXACT(D116,"OFFER / CRO COMPARISON"),EXACT(D116,"EVIDENCE COLLECTION"),EXACT(D116,"ARCHITECTURE / POSITIONING RESEARCH"),EXACT(D116,"BUILD / BUY / SERVICE COMPARISON"),EXACT(D116,"DISCOVERY RESEARCH"),EXACT(D116,"REQUIREMENT / AUTHORITY RESEARCH"),EXACT(D116,"MONITOR / WATCHLIST")),E116&lt;&gt;"",F116&lt;&gt;"",G116&lt;&gt;""),"VALID","INVALID - CONTROL / ID")))</x:f>
      </x:c>
      <x:c r="I116" s="25" t="str">
        <x:f>IF(A116="","",IF(COUNTIFS(DECISIONS!$A$6:$A$205,C116,DECISIONS!$B$6:$B$205,B116)=1,"MATCH","MISMATCH"))</x:f>
      </x:c>
      <x:c r="J116" s="25" t="str">
        <x:f>IF(A116="","",IF(I116&lt;&gt;"MATCH","INCOMPATIBLE",IF(OR(AND(D116="OFFER / CRO COMPARISON",COUNTIFS(DECISIONS!$A$6:$A$205,C116,DECISIONS!$C$6:$C$205,"INCLUDE DIRECT")=1),AND(D116="EVIDENCE COLLECTION",COUNTIFS(DECISIONS!$A$6:$A$205,C116,DECISIONS!$C$6:$C$205,"INCLUDE CONDITIONAL")=1),AND(D116="ARCHITECTURE / POSITIONING RESEARCH",COUNTIFS(DECISIONS!$A$6:$A$205,C116,DECISIONS!$C$6:$C$205,"INCLUDE ADJACENT")=1),AND(D116="BUILD / BUY / SERVICE COMPARISON",COUNTIFS(DECISIONS!$A$6:$A$205,C116,DECISIONS!$C$6:$C$205,"INCLUDE SUBSTITUTE")=1),AND(D116="DISCOVERY RESEARCH",COUNTIFS(DECISIONS!$A$6:$A$205,C116,DECISIONS!$C$6:$C$205,"INCLUDE INTERMEDIARY")=1),AND(D116="REQUIREMENT / AUTHORITY RESEARCH",COUNTIFS(DECISIONS!$A$6:$A$205,C116,DECISIONS!$C$6:$C$205,"INCLUDE REFERENCE")=1),AND(D116="MONITOR / WATCHLIST",COUNTIFS(DECISIONS!$A$6:$A$205,C116,DECISIONS!$C$6:$C$205,"EXCLUDE DIRECT")=1)),"COMPATIBLE","INCOMPATIBLE")))</x:f>
      </x:c>
      <x:c r="K116" s="25" t="str">
        <x:f>IF(A116="","",IF(OR(H116&lt;&gt;"VALID",I116&lt;&gt;"MATCH",J116&lt;&gt;"COMPATIBLE"),"BLOCKED",IF(D116="EVIDENCE COLLECTION","READY",IF(COUNTIFS(DECISIONS!$A$6:$A$205,C116,DECISIONS!$K$6:$K$205,"READY")=1,"READY","UNRESOLVED"))))</x:f>
      </x:c>
    </x:row>
    <x:row r="117">
      <x:c r="A117" s="21"/>
      <x:c r="B117" s="21"/>
      <x:c r="C117" s="21"/>
      <x:c r="D117" s="21"/>
      <x:c r="E117" s="21"/>
      <x:c r="F117" s="21"/>
      <x:c r="G117" s="21"/>
      <x:c r="H117" s="25" t="str">
        <x:f>IF(A117="","",IF(COUNTIF($A$6:$A$205,A117)&gt;1,"INVALID - DUPLICATE ID",IF(AND(COUNTIF(CANDIDATES!$A$6:$A$205,B117)=1,COUNTIF(DECISIONS!$A$6:$A$205,C117)=1,OR(EXACT(D117,"OFFER / CRO COMPARISON"),EXACT(D117,"EVIDENCE COLLECTION"),EXACT(D117,"ARCHITECTURE / POSITIONING RESEARCH"),EXACT(D117,"BUILD / BUY / SERVICE COMPARISON"),EXACT(D117,"DISCOVERY RESEARCH"),EXACT(D117,"REQUIREMENT / AUTHORITY RESEARCH"),EXACT(D117,"MONITOR / WATCHLIST")),E117&lt;&gt;"",F117&lt;&gt;"",G117&lt;&gt;""),"VALID","INVALID - CONTROL / ID")))</x:f>
      </x:c>
      <x:c r="I117" s="25" t="str">
        <x:f>IF(A117="","",IF(COUNTIFS(DECISIONS!$A$6:$A$205,C117,DECISIONS!$B$6:$B$205,B117)=1,"MATCH","MISMATCH"))</x:f>
      </x:c>
      <x:c r="J117" s="25" t="str">
        <x:f>IF(A117="","",IF(I117&lt;&gt;"MATCH","INCOMPATIBLE",IF(OR(AND(D117="OFFER / CRO COMPARISON",COUNTIFS(DECISIONS!$A$6:$A$205,C117,DECISIONS!$C$6:$C$205,"INCLUDE DIRECT")=1),AND(D117="EVIDENCE COLLECTION",COUNTIFS(DECISIONS!$A$6:$A$205,C117,DECISIONS!$C$6:$C$205,"INCLUDE CONDITIONAL")=1),AND(D117="ARCHITECTURE / POSITIONING RESEARCH",COUNTIFS(DECISIONS!$A$6:$A$205,C117,DECISIONS!$C$6:$C$205,"INCLUDE ADJACENT")=1),AND(D117="BUILD / BUY / SERVICE COMPARISON",COUNTIFS(DECISIONS!$A$6:$A$205,C117,DECISIONS!$C$6:$C$205,"INCLUDE SUBSTITUTE")=1),AND(D117="DISCOVERY RESEARCH",COUNTIFS(DECISIONS!$A$6:$A$205,C117,DECISIONS!$C$6:$C$205,"INCLUDE INTERMEDIARY")=1),AND(D117="REQUIREMENT / AUTHORITY RESEARCH",COUNTIFS(DECISIONS!$A$6:$A$205,C117,DECISIONS!$C$6:$C$205,"INCLUDE REFERENCE")=1),AND(D117="MONITOR / WATCHLIST",COUNTIFS(DECISIONS!$A$6:$A$205,C117,DECISIONS!$C$6:$C$205,"EXCLUDE DIRECT")=1)),"COMPATIBLE","INCOMPATIBLE")))</x:f>
      </x:c>
      <x:c r="K117" s="25" t="str">
        <x:f>IF(A117="","",IF(OR(H117&lt;&gt;"VALID",I117&lt;&gt;"MATCH",J117&lt;&gt;"COMPATIBLE"),"BLOCKED",IF(D117="EVIDENCE COLLECTION","READY",IF(COUNTIFS(DECISIONS!$A$6:$A$205,C117,DECISIONS!$K$6:$K$205,"READY")=1,"READY","UNRESOLVED"))))</x:f>
      </x:c>
    </x:row>
    <x:row r="118">
      <x:c r="A118" s="21"/>
      <x:c r="B118" s="21"/>
      <x:c r="C118" s="21"/>
      <x:c r="D118" s="21"/>
      <x:c r="E118" s="21"/>
      <x:c r="F118" s="21"/>
      <x:c r="G118" s="21"/>
      <x:c r="H118" s="25" t="str">
        <x:f>IF(A118="","",IF(COUNTIF($A$6:$A$205,A118)&gt;1,"INVALID - DUPLICATE ID",IF(AND(COUNTIF(CANDIDATES!$A$6:$A$205,B118)=1,COUNTIF(DECISIONS!$A$6:$A$205,C118)=1,OR(EXACT(D118,"OFFER / CRO COMPARISON"),EXACT(D118,"EVIDENCE COLLECTION"),EXACT(D118,"ARCHITECTURE / POSITIONING RESEARCH"),EXACT(D118,"BUILD / BUY / SERVICE COMPARISON"),EXACT(D118,"DISCOVERY RESEARCH"),EXACT(D118,"REQUIREMENT / AUTHORITY RESEARCH"),EXACT(D118,"MONITOR / WATCHLIST")),E118&lt;&gt;"",F118&lt;&gt;"",G118&lt;&gt;""),"VALID","INVALID - CONTROL / ID")))</x:f>
      </x:c>
      <x:c r="I118" s="25" t="str">
        <x:f>IF(A118="","",IF(COUNTIFS(DECISIONS!$A$6:$A$205,C118,DECISIONS!$B$6:$B$205,B118)=1,"MATCH","MISMATCH"))</x:f>
      </x:c>
      <x:c r="J118" s="25" t="str">
        <x:f>IF(A118="","",IF(I118&lt;&gt;"MATCH","INCOMPATIBLE",IF(OR(AND(D118="OFFER / CRO COMPARISON",COUNTIFS(DECISIONS!$A$6:$A$205,C118,DECISIONS!$C$6:$C$205,"INCLUDE DIRECT")=1),AND(D118="EVIDENCE COLLECTION",COUNTIFS(DECISIONS!$A$6:$A$205,C118,DECISIONS!$C$6:$C$205,"INCLUDE CONDITIONAL")=1),AND(D118="ARCHITECTURE / POSITIONING RESEARCH",COUNTIFS(DECISIONS!$A$6:$A$205,C118,DECISIONS!$C$6:$C$205,"INCLUDE ADJACENT")=1),AND(D118="BUILD / BUY / SERVICE COMPARISON",COUNTIFS(DECISIONS!$A$6:$A$205,C118,DECISIONS!$C$6:$C$205,"INCLUDE SUBSTITUTE")=1),AND(D118="DISCOVERY RESEARCH",COUNTIFS(DECISIONS!$A$6:$A$205,C118,DECISIONS!$C$6:$C$205,"INCLUDE INTERMEDIARY")=1),AND(D118="REQUIREMENT / AUTHORITY RESEARCH",COUNTIFS(DECISIONS!$A$6:$A$205,C118,DECISIONS!$C$6:$C$205,"INCLUDE REFERENCE")=1),AND(D118="MONITOR / WATCHLIST",COUNTIFS(DECISIONS!$A$6:$A$205,C118,DECISIONS!$C$6:$C$205,"EXCLUDE DIRECT")=1)),"COMPATIBLE","INCOMPATIBLE")))</x:f>
      </x:c>
      <x:c r="K118" s="25" t="str">
        <x:f>IF(A118="","",IF(OR(H118&lt;&gt;"VALID",I118&lt;&gt;"MATCH",J118&lt;&gt;"COMPATIBLE"),"BLOCKED",IF(D118="EVIDENCE COLLECTION","READY",IF(COUNTIFS(DECISIONS!$A$6:$A$205,C118,DECISIONS!$K$6:$K$205,"READY")=1,"READY","UNRESOLVED"))))</x:f>
      </x:c>
    </x:row>
    <x:row r="119">
      <x:c r="A119" s="21"/>
      <x:c r="B119" s="21"/>
      <x:c r="C119" s="21"/>
      <x:c r="D119" s="21"/>
      <x:c r="E119" s="21"/>
      <x:c r="F119" s="21"/>
      <x:c r="G119" s="21"/>
      <x:c r="H119" s="25" t="str">
        <x:f>IF(A119="","",IF(COUNTIF($A$6:$A$205,A119)&gt;1,"INVALID - DUPLICATE ID",IF(AND(COUNTIF(CANDIDATES!$A$6:$A$205,B119)=1,COUNTIF(DECISIONS!$A$6:$A$205,C119)=1,OR(EXACT(D119,"OFFER / CRO COMPARISON"),EXACT(D119,"EVIDENCE COLLECTION"),EXACT(D119,"ARCHITECTURE / POSITIONING RESEARCH"),EXACT(D119,"BUILD / BUY / SERVICE COMPARISON"),EXACT(D119,"DISCOVERY RESEARCH"),EXACT(D119,"REQUIREMENT / AUTHORITY RESEARCH"),EXACT(D119,"MONITOR / WATCHLIST")),E119&lt;&gt;"",F119&lt;&gt;"",G119&lt;&gt;""),"VALID","INVALID - CONTROL / ID")))</x:f>
      </x:c>
      <x:c r="I119" s="25" t="str">
        <x:f>IF(A119="","",IF(COUNTIFS(DECISIONS!$A$6:$A$205,C119,DECISIONS!$B$6:$B$205,B119)=1,"MATCH","MISMATCH"))</x:f>
      </x:c>
      <x:c r="J119" s="25" t="str">
        <x:f>IF(A119="","",IF(I119&lt;&gt;"MATCH","INCOMPATIBLE",IF(OR(AND(D119="OFFER / CRO COMPARISON",COUNTIFS(DECISIONS!$A$6:$A$205,C119,DECISIONS!$C$6:$C$205,"INCLUDE DIRECT")=1),AND(D119="EVIDENCE COLLECTION",COUNTIFS(DECISIONS!$A$6:$A$205,C119,DECISIONS!$C$6:$C$205,"INCLUDE CONDITIONAL")=1),AND(D119="ARCHITECTURE / POSITIONING RESEARCH",COUNTIFS(DECISIONS!$A$6:$A$205,C119,DECISIONS!$C$6:$C$205,"INCLUDE ADJACENT")=1),AND(D119="BUILD / BUY / SERVICE COMPARISON",COUNTIFS(DECISIONS!$A$6:$A$205,C119,DECISIONS!$C$6:$C$205,"INCLUDE SUBSTITUTE")=1),AND(D119="DISCOVERY RESEARCH",COUNTIFS(DECISIONS!$A$6:$A$205,C119,DECISIONS!$C$6:$C$205,"INCLUDE INTERMEDIARY")=1),AND(D119="REQUIREMENT / AUTHORITY RESEARCH",COUNTIFS(DECISIONS!$A$6:$A$205,C119,DECISIONS!$C$6:$C$205,"INCLUDE REFERENCE")=1),AND(D119="MONITOR / WATCHLIST",COUNTIFS(DECISIONS!$A$6:$A$205,C119,DECISIONS!$C$6:$C$205,"EXCLUDE DIRECT")=1)),"COMPATIBLE","INCOMPATIBLE")))</x:f>
      </x:c>
      <x:c r="K119" s="25" t="str">
        <x:f>IF(A119="","",IF(OR(H119&lt;&gt;"VALID",I119&lt;&gt;"MATCH",J119&lt;&gt;"COMPATIBLE"),"BLOCKED",IF(D119="EVIDENCE COLLECTION","READY",IF(COUNTIFS(DECISIONS!$A$6:$A$205,C119,DECISIONS!$K$6:$K$205,"READY")=1,"READY","UNRESOLVED"))))</x:f>
      </x:c>
    </x:row>
    <x:row r="120">
      <x:c r="A120" s="21"/>
      <x:c r="B120" s="21"/>
      <x:c r="C120" s="21"/>
      <x:c r="D120" s="21"/>
      <x:c r="E120" s="21"/>
      <x:c r="F120" s="21"/>
      <x:c r="G120" s="21"/>
      <x:c r="H120" s="25" t="str">
        <x:f>IF(A120="","",IF(COUNTIF($A$6:$A$205,A120)&gt;1,"INVALID - DUPLICATE ID",IF(AND(COUNTIF(CANDIDATES!$A$6:$A$205,B120)=1,COUNTIF(DECISIONS!$A$6:$A$205,C120)=1,OR(EXACT(D120,"OFFER / CRO COMPARISON"),EXACT(D120,"EVIDENCE COLLECTION"),EXACT(D120,"ARCHITECTURE / POSITIONING RESEARCH"),EXACT(D120,"BUILD / BUY / SERVICE COMPARISON"),EXACT(D120,"DISCOVERY RESEARCH"),EXACT(D120,"REQUIREMENT / AUTHORITY RESEARCH"),EXACT(D120,"MONITOR / WATCHLIST")),E120&lt;&gt;"",F120&lt;&gt;"",G120&lt;&gt;""),"VALID","INVALID - CONTROL / ID")))</x:f>
      </x:c>
      <x:c r="I120" s="25" t="str">
        <x:f>IF(A120="","",IF(COUNTIFS(DECISIONS!$A$6:$A$205,C120,DECISIONS!$B$6:$B$205,B120)=1,"MATCH","MISMATCH"))</x:f>
      </x:c>
      <x:c r="J120" s="25" t="str">
        <x:f>IF(A120="","",IF(I120&lt;&gt;"MATCH","INCOMPATIBLE",IF(OR(AND(D120="OFFER / CRO COMPARISON",COUNTIFS(DECISIONS!$A$6:$A$205,C120,DECISIONS!$C$6:$C$205,"INCLUDE DIRECT")=1),AND(D120="EVIDENCE COLLECTION",COUNTIFS(DECISIONS!$A$6:$A$205,C120,DECISIONS!$C$6:$C$205,"INCLUDE CONDITIONAL")=1),AND(D120="ARCHITECTURE / POSITIONING RESEARCH",COUNTIFS(DECISIONS!$A$6:$A$205,C120,DECISIONS!$C$6:$C$205,"INCLUDE ADJACENT")=1),AND(D120="BUILD / BUY / SERVICE COMPARISON",COUNTIFS(DECISIONS!$A$6:$A$205,C120,DECISIONS!$C$6:$C$205,"INCLUDE SUBSTITUTE")=1),AND(D120="DISCOVERY RESEARCH",COUNTIFS(DECISIONS!$A$6:$A$205,C120,DECISIONS!$C$6:$C$205,"INCLUDE INTERMEDIARY")=1),AND(D120="REQUIREMENT / AUTHORITY RESEARCH",COUNTIFS(DECISIONS!$A$6:$A$205,C120,DECISIONS!$C$6:$C$205,"INCLUDE REFERENCE")=1),AND(D120="MONITOR / WATCHLIST",COUNTIFS(DECISIONS!$A$6:$A$205,C120,DECISIONS!$C$6:$C$205,"EXCLUDE DIRECT")=1)),"COMPATIBLE","INCOMPATIBLE")))</x:f>
      </x:c>
      <x:c r="K120" s="25" t="str">
        <x:f>IF(A120="","",IF(OR(H120&lt;&gt;"VALID",I120&lt;&gt;"MATCH",J120&lt;&gt;"COMPATIBLE"),"BLOCKED",IF(D120="EVIDENCE COLLECTION","READY",IF(COUNTIFS(DECISIONS!$A$6:$A$205,C120,DECISIONS!$K$6:$K$205,"READY")=1,"READY","UNRESOLVED"))))</x:f>
      </x:c>
    </x:row>
    <x:row r="121">
      <x:c r="A121" s="21"/>
      <x:c r="B121" s="21"/>
      <x:c r="C121" s="21"/>
      <x:c r="D121" s="21"/>
      <x:c r="E121" s="21"/>
      <x:c r="F121" s="21"/>
      <x:c r="G121" s="21"/>
      <x:c r="H121" s="25" t="str">
        <x:f>IF(A121="","",IF(COUNTIF($A$6:$A$205,A121)&gt;1,"INVALID - DUPLICATE ID",IF(AND(COUNTIF(CANDIDATES!$A$6:$A$205,B121)=1,COUNTIF(DECISIONS!$A$6:$A$205,C121)=1,OR(EXACT(D121,"OFFER / CRO COMPARISON"),EXACT(D121,"EVIDENCE COLLECTION"),EXACT(D121,"ARCHITECTURE / POSITIONING RESEARCH"),EXACT(D121,"BUILD / BUY / SERVICE COMPARISON"),EXACT(D121,"DISCOVERY RESEARCH"),EXACT(D121,"REQUIREMENT / AUTHORITY RESEARCH"),EXACT(D121,"MONITOR / WATCHLIST")),E121&lt;&gt;"",F121&lt;&gt;"",G121&lt;&gt;""),"VALID","INVALID - CONTROL / ID")))</x:f>
      </x:c>
      <x:c r="I121" s="25" t="str">
        <x:f>IF(A121="","",IF(COUNTIFS(DECISIONS!$A$6:$A$205,C121,DECISIONS!$B$6:$B$205,B121)=1,"MATCH","MISMATCH"))</x:f>
      </x:c>
      <x:c r="J121" s="25" t="str">
        <x:f>IF(A121="","",IF(I121&lt;&gt;"MATCH","INCOMPATIBLE",IF(OR(AND(D121="OFFER / CRO COMPARISON",COUNTIFS(DECISIONS!$A$6:$A$205,C121,DECISIONS!$C$6:$C$205,"INCLUDE DIRECT")=1),AND(D121="EVIDENCE COLLECTION",COUNTIFS(DECISIONS!$A$6:$A$205,C121,DECISIONS!$C$6:$C$205,"INCLUDE CONDITIONAL")=1),AND(D121="ARCHITECTURE / POSITIONING RESEARCH",COUNTIFS(DECISIONS!$A$6:$A$205,C121,DECISIONS!$C$6:$C$205,"INCLUDE ADJACENT")=1),AND(D121="BUILD / BUY / SERVICE COMPARISON",COUNTIFS(DECISIONS!$A$6:$A$205,C121,DECISIONS!$C$6:$C$205,"INCLUDE SUBSTITUTE")=1),AND(D121="DISCOVERY RESEARCH",COUNTIFS(DECISIONS!$A$6:$A$205,C121,DECISIONS!$C$6:$C$205,"INCLUDE INTERMEDIARY")=1),AND(D121="REQUIREMENT / AUTHORITY RESEARCH",COUNTIFS(DECISIONS!$A$6:$A$205,C121,DECISIONS!$C$6:$C$205,"INCLUDE REFERENCE")=1),AND(D121="MONITOR / WATCHLIST",COUNTIFS(DECISIONS!$A$6:$A$205,C121,DECISIONS!$C$6:$C$205,"EXCLUDE DIRECT")=1)),"COMPATIBLE","INCOMPATIBLE")))</x:f>
      </x:c>
      <x:c r="K121" s="25" t="str">
        <x:f>IF(A121="","",IF(OR(H121&lt;&gt;"VALID",I121&lt;&gt;"MATCH",J121&lt;&gt;"COMPATIBLE"),"BLOCKED",IF(D121="EVIDENCE COLLECTION","READY",IF(COUNTIFS(DECISIONS!$A$6:$A$205,C121,DECISIONS!$K$6:$K$205,"READY")=1,"READY","UNRESOLVED"))))</x:f>
      </x:c>
    </x:row>
    <x:row r="122">
      <x:c r="A122" s="21"/>
      <x:c r="B122" s="21"/>
      <x:c r="C122" s="21"/>
      <x:c r="D122" s="21"/>
      <x:c r="E122" s="21"/>
      <x:c r="F122" s="21"/>
      <x:c r="G122" s="21"/>
      <x:c r="H122" s="25" t="str">
        <x:f>IF(A122="","",IF(COUNTIF($A$6:$A$205,A122)&gt;1,"INVALID - DUPLICATE ID",IF(AND(COUNTIF(CANDIDATES!$A$6:$A$205,B122)=1,COUNTIF(DECISIONS!$A$6:$A$205,C122)=1,OR(EXACT(D122,"OFFER / CRO COMPARISON"),EXACT(D122,"EVIDENCE COLLECTION"),EXACT(D122,"ARCHITECTURE / POSITIONING RESEARCH"),EXACT(D122,"BUILD / BUY / SERVICE COMPARISON"),EXACT(D122,"DISCOVERY RESEARCH"),EXACT(D122,"REQUIREMENT / AUTHORITY RESEARCH"),EXACT(D122,"MONITOR / WATCHLIST")),E122&lt;&gt;"",F122&lt;&gt;"",G122&lt;&gt;""),"VALID","INVALID - CONTROL / ID")))</x:f>
      </x:c>
      <x:c r="I122" s="25" t="str">
        <x:f>IF(A122="","",IF(COUNTIFS(DECISIONS!$A$6:$A$205,C122,DECISIONS!$B$6:$B$205,B122)=1,"MATCH","MISMATCH"))</x:f>
      </x:c>
      <x:c r="J122" s="25" t="str">
        <x:f>IF(A122="","",IF(I122&lt;&gt;"MATCH","INCOMPATIBLE",IF(OR(AND(D122="OFFER / CRO COMPARISON",COUNTIFS(DECISIONS!$A$6:$A$205,C122,DECISIONS!$C$6:$C$205,"INCLUDE DIRECT")=1),AND(D122="EVIDENCE COLLECTION",COUNTIFS(DECISIONS!$A$6:$A$205,C122,DECISIONS!$C$6:$C$205,"INCLUDE CONDITIONAL")=1),AND(D122="ARCHITECTURE / POSITIONING RESEARCH",COUNTIFS(DECISIONS!$A$6:$A$205,C122,DECISIONS!$C$6:$C$205,"INCLUDE ADJACENT")=1),AND(D122="BUILD / BUY / SERVICE COMPARISON",COUNTIFS(DECISIONS!$A$6:$A$205,C122,DECISIONS!$C$6:$C$205,"INCLUDE SUBSTITUTE")=1),AND(D122="DISCOVERY RESEARCH",COUNTIFS(DECISIONS!$A$6:$A$205,C122,DECISIONS!$C$6:$C$205,"INCLUDE INTERMEDIARY")=1),AND(D122="REQUIREMENT / AUTHORITY RESEARCH",COUNTIFS(DECISIONS!$A$6:$A$205,C122,DECISIONS!$C$6:$C$205,"INCLUDE REFERENCE")=1),AND(D122="MONITOR / WATCHLIST",COUNTIFS(DECISIONS!$A$6:$A$205,C122,DECISIONS!$C$6:$C$205,"EXCLUDE DIRECT")=1)),"COMPATIBLE","INCOMPATIBLE")))</x:f>
      </x:c>
      <x:c r="K122" s="25" t="str">
        <x:f>IF(A122="","",IF(OR(H122&lt;&gt;"VALID",I122&lt;&gt;"MATCH",J122&lt;&gt;"COMPATIBLE"),"BLOCKED",IF(D122="EVIDENCE COLLECTION","READY",IF(COUNTIFS(DECISIONS!$A$6:$A$205,C122,DECISIONS!$K$6:$K$205,"READY")=1,"READY","UNRESOLVED"))))</x:f>
      </x:c>
    </x:row>
    <x:row r="123">
      <x:c r="A123" s="21"/>
      <x:c r="B123" s="21"/>
      <x:c r="C123" s="21"/>
      <x:c r="D123" s="21"/>
      <x:c r="E123" s="21"/>
      <x:c r="F123" s="21"/>
      <x:c r="G123" s="21"/>
      <x:c r="H123" s="25" t="str">
        <x:f>IF(A123="","",IF(COUNTIF($A$6:$A$205,A123)&gt;1,"INVALID - DUPLICATE ID",IF(AND(COUNTIF(CANDIDATES!$A$6:$A$205,B123)=1,COUNTIF(DECISIONS!$A$6:$A$205,C123)=1,OR(EXACT(D123,"OFFER / CRO COMPARISON"),EXACT(D123,"EVIDENCE COLLECTION"),EXACT(D123,"ARCHITECTURE / POSITIONING RESEARCH"),EXACT(D123,"BUILD / BUY / SERVICE COMPARISON"),EXACT(D123,"DISCOVERY RESEARCH"),EXACT(D123,"REQUIREMENT / AUTHORITY RESEARCH"),EXACT(D123,"MONITOR / WATCHLIST")),E123&lt;&gt;"",F123&lt;&gt;"",G123&lt;&gt;""),"VALID","INVALID - CONTROL / ID")))</x:f>
      </x:c>
      <x:c r="I123" s="25" t="str">
        <x:f>IF(A123="","",IF(COUNTIFS(DECISIONS!$A$6:$A$205,C123,DECISIONS!$B$6:$B$205,B123)=1,"MATCH","MISMATCH"))</x:f>
      </x:c>
      <x:c r="J123" s="25" t="str">
        <x:f>IF(A123="","",IF(I123&lt;&gt;"MATCH","INCOMPATIBLE",IF(OR(AND(D123="OFFER / CRO COMPARISON",COUNTIFS(DECISIONS!$A$6:$A$205,C123,DECISIONS!$C$6:$C$205,"INCLUDE DIRECT")=1),AND(D123="EVIDENCE COLLECTION",COUNTIFS(DECISIONS!$A$6:$A$205,C123,DECISIONS!$C$6:$C$205,"INCLUDE CONDITIONAL")=1),AND(D123="ARCHITECTURE / POSITIONING RESEARCH",COUNTIFS(DECISIONS!$A$6:$A$205,C123,DECISIONS!$C$6:$C$205,"INCLUDE ADJACENT")=1),AND(D123="BUILD / BUY / SERVICE COMPARISON",COUNTIFS(DECISIONS!$A$6:$A$205,C123,DECISIONS!$C$6:$C$205,"INCLUDE SUBSTITUTE")=1),AND(D123="DISCOVERY RESEARCH",COUNTIFS(DECISIONS!$A$6:$A$205,C123,DECISIONS!$C$6:$C$205,"INCLUDE INTERMEDIARY")=1),AND(D123="REQUIREMENT / AUTHORITY RESEARCH",COUNTIFS(DECISIONS!$A$6:$A$205,C123,DECISIONS!$C$6:$C$205,"INCLUDE REFERENCE")=1),AND(D123="MONITOR / WATCHLIST",COUNTIFS(DECISIONS!$A$6:$A$205,C123,DECISIONS!$C$6:$C$205,"EXCLUDE DIRECT")=1)),"COMPATIBLE","INCOMPATIBLE")))</x:f>
      </x:c>
      <x:c r="K123" s="25" t="str">
        <x:f>IF(A123="","",IF(OR(H123&lt;&gt;"VALID",I123&lt;&gt;"MATCH",J123&lt;&gt;"COMPATIBLE"),"BLOCKED",IF(D123="EVIDENCE COLLECTION","READY",IF(COUNTIFS(DECISIONS!$A$6:$A$205,C123,DECISIONS!$K$6:$K$205,"READY")=1,"READY","UNRESOLVED"))))</x:f>
      </x:c>
    </x:row>
    <x:row r="124">
      <x:c r="A124" s="21"/>
      <x:c r="B124" s="21"/>
      <x:c r="C124" s="21"/>
      <x:c r="D124" s="21"/>
      <x:c r="E124" s="21"/>
      <x:c r="F124" s="21"/>
      <x:c r="G124" s="21"/>
      <x:c r="H124" s="25" t="str">
        <x:f>IF(A124="","",IF(COUNTIF($A$6:$A$205,A124)&gt;1,"INVALID - DUPLICATE ID",IF(AND(COUNTIF(CANDIDATES!$A$6:$A$205,B124)=1,COUNTIF(DECISIONS!$A$6:$A$205,C124)=1,OR(EXACT(D124,"OFFER / CRO COMPARISON"),EXACT(D124,"EVIDENCE COLLECTION"),EXACT(D124,"ARCHITECTURE / POSITIONING RESEARCH"),EXACT(D124,"BUILD / BUY / SERVICE COMPARISON"),EXACT(D124,"DISCOVERY RESEARCH"),EXACT(D124,"REQUIREMENT / AUTHORITY RESEARCH"),EXACT(D124,"MONITOR / WATCHLIST")),E124&lt;&gt;"",F124&lt;&gt;"",G124&lt;&gt;""),"VALID","INVALID - CONTROL / ID")))</x:f>
      </x:c>
      <x:c r="I124" s="25" t="str">
        <x:f>IF(A124="","",IF(COUNTIFS(DECISIONS!$A$6:$A$205,C124,DECISIONS!$B$6:$B$205,B124)=1,"MATCH","MISMATCH"))</x:f>
      </x:c>
      <x:c r="J124" s="25" t="str">
        <x:f>IF(A124="","",IF(I124&lt;&gt;"MATCH","INCOMPATIBLE",IF(OR(AND(D124="OFFER / CRO COMPARISON",COUNTIFS(DECISIONS!$A$6:$A$205,C124,DECISIONS!$C$6:$C$205,"INCLUDE DIRECT")=1),AND(D124="EVIDENCE COLLECTION",COUNTIFS(DECISIONS!$A$6:$A$205,C124,DECISIONS!$C$6:$C$205,"INCLUDE CONDITIONAL")=1),AND(D124="ARCHITECTURE / POSITIONING RESEARCH",COUNTIFS(DECISIONS!$A$6:$A$205,C124,DECISIONS!$C$6:$C$205,"INCLUDE ADJACENT")=1),AND(D124="BUILD / BUY / SERVICE COMPARISON",COUNTIFS(DECISIONS!$A$6:$A$205,C124,DECISIONS!$C$6:$C$205,"INCLUDE SUBSTITUTE")=1),AND(D124="DISCOVERY RESEARCH",COUNTIFS(DECISIONS!$A$6:$A$205,C124,DECISIONS!$C$6:$C$205,"INCLUDE INTERMEDIARY")=1),AND(D124="REQUIREMENT / AUTHORITY RESEARCH",COUNTIFS(DECISIONS!$A$6:$A$205,C124,DECISIONS!$C$6:$C$205,"INCLUDE REFERENCE")=1),AND(D124="MONITOR / WATCHLIST",COUNTIFS(DECISIONS!$A$6:$A$205,C124,DECISIONS!$C$6:$C$205,"EXCLUDE DIRECT")=1)),"COMPATIBLE","INCOMPATIBLE")))</x:f>
      </x:c>
      <x:c r="K124" s="25" t="str">
        <x:f>IF(A124="","",IF(OR(H124&lt;&gt;"VALID",I124&lt;&gt;"MATCH",J124&lt;&gt;"COMPATIBLE"),"BLOCKED",IF(D124="EVIDENCE COLLECTION","READY",IF(COUNTIFS(DECISIONS!$A$6:$A$205,C124,DECISIONS!$K$6:$K$205,"READY")=1,"READY","UNRESOLVED"))))</x:f>
      </x:c>
    </x:row>
    <x:row r="125">
      <x:c r="A125" s="21"/>
      <x:c r="B125" s="21"/>
      <x:c r="C125" s="21"/>
      <x:c r="D125" s="21"/>
      <x:c r="E125" s="21"/>
      <x:c r="F125" s="21"/>
      <x:c r="G125" s="21"/>
      <x:c r="H125" s="25" t="str">
        <x:f>IF(A125="","",IF(COUNTIF($A$6:$A$205,A125)&gt;1,"INVALID - DUPLICATE ID",IF(AND(COUNTIF(CANDIDATES!$A$6:$A$205,B125)=1,COUNTIF(DECISIONS!$A$6:$A$205,C125)=1,OR(EXACT(D125,"OFFER / CRO COMPARISON"),EXACT(D125,"EVIDENCE COLLECTION"),EXACT(D125,"ARCHITECTURE / POSITIONING RESEARCH"),EXACT(D125,"BUILD / BUY / SERVICE COMPARISON"),EXACT(D125,"DISCOVERY RESEARCH"),EXACT(D125,"REQUIREMENT / AUTHORITY RESEARCH"),EXACT(D125,"MONITOR / WATCHLIST")),E125&lt;&gt;"",F125&lt;&gt;"",G125&lt;&gt;""),"VALID","INVALID - CONTROL / ID")))</x:f>
      </x:c>
      <x:c r="I125" s="25" t="str">
        <x:f>IF(A125="","",IF(COUNTIFS(DECISIONS!$A$6:$A$205,C125,DECISIONS!$B$6:$B$205,B125)=1,"MATCH","MISMATCH"))</x:f>
      </x:c>
      <x:c r="J125" s="25" t="str">
        <x:f>IF(A125="","",IF(I125&lt;&gt;"MATCH","INCOMPATIBLE",IF(OR(AND(D125="OFFER / CRO COMPARISON",COUNTIFS(DECISIONS!$A$6:$A$205,C125,DECISIONS!$C$6:$C$205,"INCLUDE DIRECT")=1),AND(D125="EVIDENCE COLLECTION",COUNTIFS(DECISIONS!$A$6:$A$205,C125,DECISIONS!$C$6:$C$205,"INCLUDE CONDITIONAL")=1),AND(D125="ARCHITECTURE / POSITIONING RESEARCH",COUNTIFS(DECISIONS!$A$6:$A$205,C125,DECISIONS!$C$6:$C$205,"INCLUDE ADJACENT")=1),AND(D125="BUILD / BUY / SERVICE COMPARISON",COUNTIFS(DECISIONS!$A$6:$A$205,C125,DECISIONS!$C$6:$C$205,"INCLUDE SUBSTITUTE")=1),AND(D125="DISCOVERY RESEARCH",COUNTIFS(DECISIONS!$A$6:$A$205,C125,DECISIONS!$C$6:$C$205,"INCLUDE INTERMEDIARY")=1),AND(D125="REQUIREMENT / AUTHORITY RESEARCH",COUNTIFS(DECISIONS!$A$6:$A$205,C125,DECISIONS!$C$6:$C$205,"INCLUDE REFERENCE")=1),AND(D125="MONITOR / WATCHLIST",COUNTIFS(DECISIONS!$A$6:$A$205,C125,DECISIONS!$C$6:$C$205,"EXCLUDE DIRECT")=1)),"COMPATIBLE","INCOMPATIBLE")))</x:f>
      </x:c>
      <x:c r="K125" s="25" t="str">
        <x:f>IF(A125="","",IF(OR(H125&lt;&gt;"VALID",I125&lt;&gt;"MATCH",J125&lt;&gt;"COMPATIBLE"),"BLOCKED",IF(D125="EVIDENCE COLLECTION","READY",IF(COUNTIFS(DECISIONS!$A$6:$A$205,C125,DECISIONS!$K$6:$K$205,"READY")=1,"READY","UNRESOLVED"))))</x:f>
      </x:c>
    </x:row>
    <x:row r="126">
      <x:c r="A126" s="21"/>
      <x:c r="B126" s="21"/>
      <x:c r="C126" s="21"/>
      <x:c r="D126" s="21"/>
      <x:c r="E126" s="21"/>
      <x:c r="F126" s="21"/>
      <x:c r="G126" s="21"/>
      <x:c r="H126" s="25" t="str">
        <x:f>IF(A126="","",IF(COUNTIF($A$6:$A$205,A126)&gt;1,"INVALID - DUPLICATE ID",IF(AND(COUNTIF(CANDIDATES!$A$6:$A$205,B126)=1,COUNTIF(DECISIONS!$A$6:$A$205,C126)=1,OR(EXACT(D126,"OFFER / CRO COMPARISON"),EXACT(D126,"EVIDENCE COLLECTION"),EXACT(D126,"ARCHITECTURE / POSITIONING RESEARCH"),EXACT(D126,"BUILD / BUY / SERVICE COMPARISON"),EXACT(D126,"DISCOVERY RESEARCH"),EXACT(D126,"REQUIREMENT / AUTHORITY RESEARCH"),EXACT(D126,"MONITOR / WATCHLIST")),E126&lt;&gt;"",F126&lt;&gt;"",G126&lt;&gt;""),"VALID","INVALID - CONTROL / ID")))</x:f>
      </x:c>
      <x:c r="I126" s="25" t="str">
        <x:f>IF(A126="","",IF(COUNTIFS(DECISIONS!$A$6:$A$205,C126,DECISIONS!$B$6:$B$205,B126)=1,"MATCH","MISMATCH"))</x:f>
      </x:c>
      <x:c r="J126" s="25" t="str">
        <x:f>IF(A126="","",IF(I126&lt;&gt;"MATCH","INCOMPATIBLE",IF(OR(AND(D126="OFFER / CRO COMPARISON",COUNTIFS(DECISIONS!$A$6:$A$205,C126,DECISIONS!$C$6:$C$205,"INCLUDE DIRECT")=1),AND(D126="EVIDENCE COLLECTION",COUNTIFS(DECISIONS!$A$6:$A$205,C126,DECISIONS!$C$6:$C$205,"INCLUDE CONDITIONAL")=1),AND(D126="ARCHITECTURE / POSITIONING RESEARCH",COUNTIFS(DECISIONS!$A$6:$A$205,C126,DECISIONS!$C$6:$C$205,"INCLUDE ADJACENT")=1),AND(D126="BUILD / BUY / SERVICE COMPARISON",COUNTIFS(DECISIONS!$A$6:$A$205,C126,DECISIONS!$C$6:$C$205,"INCLUDE SUBSTITUTE")=1),AND(D126="DISCOVERY RESEARCH",COUNTIFS(DECISIONS!$A$6:$A$205,C126,DECISIONS!$C$6:$C$205,"INCLUDE INTERMEDIARY")=1),AND(D126="REQUIREMENT / AUTHORITY RESEARCH",COUNTIFS(DECISIONS!$A$6:$A$205,C126,DECISIONS!$C$6:$C$205,"INCLUDE REFERENCE")=1),AND(D126="MONITOR / WATCHLIST",COUNTIFS(DECISIONS!$A$6:$A$205,C126,DECISIONS!$C$6:$C$205,"EXCLUDE DIRECT")=1)),"COMPATIBLE","INCOMPATIBLE")))</x:f>
      </x:c>
      <x:c r="K126" s="25" t="str">
        <x:f>IF(A126="","",IF(OR(H126&lt;&gt;"VALID",I126&lt;&gt;"MATCH",J126&lt;&gt;"COMPATIBLE"),"BLOCKED",IF(D126="EVIDENCE COLLECTION","READY",IF(COUNTIFS(DECISIONS!$A$6:$A$205,C126,DECISIONS!$K$6:$K$205,"READY")=1,"READY","UNRESOLVED"))))</x:f>
      </x:c>
    </x:row>
    <x:row r="127">
      <x:c r="A127" s="21"/>
      <x:c r="B127" s="21"/>
      <x:c r="C127" s="21"/>
      <x:c r="D127" s="21"/>
      <x:c r="E127" s="21"/>
      <x:c r="F127" s="21"/>
      <x:c r="G127" s="21"/>
      <x:c r="H127" s="25" t="str">
        <x:f>IF(A127="","",IF(COUNTIF($A$6:$A$205,A127)&gt;1,"INVALID - DUPLICATE ID",IF(AND(COUNTIF(CANDIDATES!$A$6:$A$205,B127)=1,COUNTIF(DECISIONS!$A$6:$A$205,C127)=1,OR(EXACT(D127,"OFFER / CRO COMPARISON"),EXACT(D127,"EVIDENCE COLLECTION"),EXACT(D127,"ARCHITECTURE / POSITIONING RESEARCH"),EXACT(D127,"BUILD / BUY / SERVICE COMPARISON"),EXACT(D127,"DISCOVERY RESEARCH"),EXACT(D127,"REQUIREMENT / AUTHORITY RESEARCH"),EXACT(D127,"MONITOR / WATCHLIST")),E127&lt;&gt;"",F127&lt;&gt;"",G127&lt;&gt;""),"VALID","INVALID - CONTROL / ID")))</x:f>
      </x:c>
      <x:c r="I127" s="25" t="str">
        <x:f>IF(A127="","",IF(COUNTIFS(DECISIONS!$A$6:$A$205,C127,DECISIONS!$B$6:$B$205,B127)=1,"MATCH","MISMATCH"))</x:f>
      </x:c>
      <x:c r="J127" s="25" t="str">
        <x:f>IF(A127="","",IF(I127&lt;&gt;"MATCH","INCOMPATIBLE",IF(OR(AND(D127="OFFER / CRO COMPARISON",COUNTIFS(DECISIONS!$A$6:$A$205,C127,DECISIONS!$C$6:$C$205,"INCLUDE DIRECT")=1),AND(D127="EVIDENCE COLLECTION",COUNTIFS(DECISIONS!$A$6:$A$205,C127,DECISIONS!$C$6:$C$205,"INCLUDE CONDITIONAL")=1),AND(D127="ARCHITECTURE / POSITIONING RESEARCH",COUNTIFS(DECISIONS!$A$6:$A$205,C127,DECISIONS!$C$6:$C$205,"INCLUDE ADJACENT")=1),AND(D127="BUILD / BUY / SERVICE COMPARISON",COUNTIFS(DECISIONS!$A$6:$A$205,C127,DECISIONS!$C$6:$C$205,"INCLUDE SUBSTITUTE")=1),AND(D127="DISCOVERY RESEARCH",COUNTIFS(DECISIONS!$A$6:$A$205,C127,DECISIONS!$C$6:$C$205,"INCLUDE INTERMEDIARY")=1),AND(D127="REQUIREMENT / AUTHORITY RESEARCH",COUNTIFS(DECISIONS!$A$6:$A$205,C127,DECISIONS!$C$6:$C$205,"INCLUDE REFERENCE")=1),AND(D127="MONITOR / WATCHLIST",COUNTIFS(DECISIONS!$A$6:$A$205,C127,DECISIONS!$C$6:$C$205,"EXCLUDE DIRECT")=1)),"COMPATIBLE","INCOMPATIBLE")))</x:f>
      </x:c>
      <x:c r="K127" s="25" t="str">
        <x:f>IF(A127="","",IF(OR(H127&lt;&gt;"VALID",I127&lt;&gt;"MATCH",J127&lt;&gt;"COMPATIBLE"),"BLOCKED",IF(D127="EVIDENCE COLLECTION","READY",IF(COUNTIFS(DECISIONS!$A$6:$A$205,C127,DECISIONS!$K$6:$K$205,"READY")=1,"READY","UNRESOLVED"))))</x:f>
      </x:c>
    </x:row>
    <x:row r="128">
      <x:c r="A128" s="21"/>
      <x:c r="B128" s="21"/>
      <x:c r="C128" s="21"/>
      <x:c r="D128" s="21"/>
      <x:c r="E128" s="21"/>
      <x:c r="F128" s="21"/>
      <x:c r="G128" s="21"/>
      <x:c r="H128" s="25" t="str">
        <x:f>IF(A128="","",IF(COUNTIF($A$6:$A$205,A128)&gt;1,"INVALID - DUPLICATE ID",IF(AND(COUNTIF(CANDIDATES!$A$6:$A$205,B128)=1,COUNTIF(DECISIONS!$A$6:$A$205,C128)=1,OR(EXACT(D128,"OFFER / CRO COMPARISON"),EXACT(D128,"EVIDENCE COLLECTION"),EXACT(D128,"ARCHITECTURE / POSITIONING RESEARCH"),EXACT(D128,"BUILD / BUY / SERVICE COMPARISON"),EXACT(D128,"DISCOVERY RESEARCH"),EXACT(D128,"REQUIREMENT / AUTHORITY RESEARCH"),EXACT(D128,"MONITOR / WATCHLIST")),E128&lt;&gt;"",F128&lt;&gt;"",G128&lt;&gt;""),"VALID","INVALID - CONTROL / ID")))</x:f>
      </x:c>
      <x:c r="I128" s="25" t="str">
        <x:f>IF(A128="","",IF(COUNTIFS(DECISIONS!$A$6:$A$205,C128,DECISIONS!$B$6:$B$205,B128)=1,"MATCH","MISMATCH"))</x:f>
      </x:c>
      <x:c r="J128" s="25" t="str">
        <x:f>IF(A128="","",IF(I128&lt;&gt;"MATCH","INCOMPATIBLE",IF(OR(AND(D128="OFFER / CRO COMPARISON",COUNTIFS(DECISIONS!$A$6:$A$205,C128,DECISIONS!$C$6:$C$205,"INCLUDE DIRECT")=1),AND(D128="EVIDENCE COLLECTION",COUNTIFS(DECISIONS!$A$6:$A$205,C128,DECISIONS!$C$6:$C$205,"INCLUDE CONDITIONAL")=1),AND(D128="ARCHITECTURE / POSITIONING RESEARCH",COUNTIFS(DECISIONS!$A$6:$A$205,C128,DECISIONS!$C$6:$C$205,"INCLUDE ADJACENT")=1),AND(D128="BUILD / BUY / SERVICE COMPARISON",COUNTIFS(DECISIONS!$A$6:$A$205,C128,DECISIONS!$C$6:$C$205,"INCLUDE SUBSTITUTE")=1),AND(D128="DISCOVERY RESEARCH",COUNTIFS(DECISIONS!$A$6:$A$205,C128,DECISIONS!$C$6:$C$205,"INCLUDE INTERMEDIARY")=1),AND(D128="REQUIREMENT / AUTHORITY RESEARCH",COUNTIFS(DECISIONS!$A$6:$A$205,C128,DECISIONS!$C$6:$C$205,"INCLUDE REFERENCE")=1),AND(D128="MONITOR / WATCHLIST",COUNTIFS(DECISIONS!$A$6:$A$205,C128,DECISIONS!$C$6:$C$205,"EXCLUDE DIRECT")=1)),"COMPATIBLE","INCOMPATIBLE")))</x:f>
      </x:c>
      <x:c r="K128" s="25" t="str">
        <x:f>IF(A128="","",IF(OR(H128&lt;&gt;"VALID",I128&lt;&gt;"MATCH",J128&lt;&gt;"COMPATIBLE"),"BLOCKED",IF(D128="EVIDENCE COLLECTION","READY",IF(COUNTIFS(DECISIONS!$A$6:$A$205,C128,DECISIONS!$K$6:$K$205,"READY")=1,"READY","UNRESOLVED"))))</x:f>
      </x:c>
    </x:row>
    <x:row r="129">
      <x:c r="A129" s="21"/>
      <x:c r="B129" s="21"/>
      <x:c r="C129" s="21"/>
      <x:c r="D129" s="21"/>
      <x:c r="E129" s="21"/>
      <x:c r="F129" s="21"/>
      <x:c r="G129" s="21"/>
      <x:c r="H129" s="25" t="str">
        <x:f>IF(A129="","",IF(COUNTIF($A$6:$A$205,A129)&gt;1,"INVALID - DUPLICATE ID",IF(AND(COUNTIF(CANDIDATES!$A$6:$A$205,B129)=1,COUNTIF(DECISIONS!$A$6:$A$205,C129)=1,OR(EXACT(D129,"OFFER / CRO COMPARISON"),EXACT(D129,"EVIDENCE COLLECTION"),EXACT(D129,"ARCHITECTURE / POSITIONING RESEARCH"),EXACT(D129,"BUILD / BUY / SERVICE COMPARISON"),EXACT(D129,"DISCOVERY RESEARCH"),EXACT(D129,"REQUIREMENT / AUTHORITY RESEARCH"),EXACT(D129,"MONITOR / WATCHLIST")),E129&lt;&gt;"",F129&lt;&gt;"",G129&lt;&gt;""),"VALID","INVALID - CONTROL / ID")))</x:f>
      </x:c>
      <x:c r="I129" s="25" t="str">
        <x:f>IF(A129="","",IF(COUNTIFS(DECISIONS!$A$6:$A$205,C129,DECISIONS!$B$6:$B$205,B129)=1,"MATCH","MISMATCH"))</x:f>
      </x:c>
      <x:c r="J129" s="25" t="str">
        <x:f>IF(A129="","",IF(I129&lt;&gt;"MATCH","INCOMPATIBLE",IF(OR(AND(D129="OFFER / CRO COMPARISON",COUNTIFS(DECISIONS!$A$6:$A$205,C129,DECISIONS!$C$6:$C$205,"INCLUDE DIRECT")=1),AND(D129="EVIDENCE COLLECTION",COUNTIFS(DECISIONS!$A$6:$A$205,C129,DECISIONS!$C$6:$C$205,"INCLUDE CONDITIONAL")=1),AND(D129="ARCHITECTURE / POSITIONING RESEARCH",COUNTIFS(DECISIONS!$A$6:$A$205,C129,DECISIONS!$C$6:$C$205,"INCLUDE ADJACENT")=1),AND(D129="BUILD / BUY / SERVICE COMPARISON",COUNTIFS(DECISIONS!$A$6:$A$205,C129,DECISIONS!$C$6:$C$205,"INCLUDE SUBSTITUTE")=1),AND(D129="DISCOVERY RESEARCH",COUNTIFS(DECISIONS!$A$6:$A$205,C129,DECISIONS!$C$6:$C$205,"INCLUDE INTERMEDIARY")=1),AND(D129="REQUIREMENT / AUTHORITY RESEARCH",COUNTIFS(DECISIONS!$A$6:$A$205,C129,DECISIONS!$C$6:$C$205,"INCLUDE REFERENCE")=1),AND(D129="MONITOR / WATCHLIST",COUNTIFS(DECISIONS!$A$6:$A$205,C129,DECISIONS!$C$6:$C$205,"EXCLUDE DIRECT")=1)),"COMPATIBLE","INCOMPATIBLE")))</x:f>
      </x:c>
      <x:c r="K129" s="25" t="str">
        <x:f>IF(A129="","",IF(OR(H129&lt;&gt;"VALID",I129&lt;&gt;"MATCH",J129&lt;&gt;"COMPATIBLE"),"BLOCKED",IF(D129="EVIDENCE COLLECTION","READY",IF(COUNTIFS(DECISIONS!$A$6:$A$205,C129,DECISIONS!$K$6:$K$205,"READY")=1,"READY","UNRESOLVED"))))</x:f>
      </x:c>
    </x:row>
    <x:row r="130">
      <x:c r="A130" s="21"/>
      <x:c r="B130" s="21"/>
      <x:c r="C130" s="21"/>
      <x:c r="D130" s="21"/>
      <x:c r="E130" s="21"/>
      <x:c r="F130" s="21"/>
      <x:c r="G130" s="21"/>
      <x:c r="H130" s="25" t="str">
        <x:f>IF(A130="","",IF(COUNTIF($A$6:$A$205,A130)&gt;1,"INVALID - DUPLICATE ID",IF(AND(COUNTIF(CANDIDATES!$A$6:$A$205,B130)=1,COUNTIF(DECISIONS!$A$6:$A$205,C130)=1,OR(EXACT(D130,"OFFER / CRO COMPARISON"),EXACT(D130,"EVIDENCE COLLECTION"),EXACT(D130,"ARCHITECTURE / POSITIONING RESEARCH"),EXACT(D130,"BUILD / BUY / SERVICE COMPARISON"),EXACT(D130,"DISCOVERY RESEARCH"),EXACT(D130,"REQUIREMENT / AUTHORITY RESEARCH"),EXACT(D130,"MONITOR / WATCHLIST")),E130&lt;&gt;"",F130&lt;&gt;"",G130&lt;&gt;""),"VALID","INVALID - CONTROL / ID")))</x:f>
      </x:c>
      <x:c r="I130" s="25" t="str">
        <x:f>IF(A130="","",IF(COUNTIFS(DECISIONS!$A$6:$A$205,C130,DECISIONS!$B$6:$B$205,B130)=1,"MATCH","MISMATCH"))</x:f>
      </x:c>
      <x:c r="J130" s="25" t="str">
        <x:f>IF(A130="","",IF(I130&lt;&gt;"MATCH","INCOMPATIBLE",IF(OR(AND(D130="OFFER / CRO COMPARISON",COUNTIFS(DECISIONS!$A$6:$A$205,C130,DECISIONS!$C$6:$C$205,"INCLUDE DIRECT")=1),AND(D130="EVIDENCE COLLECTION",COUNTIFS(DECISIONS!$A$6:$A$205,C130,DECISIONS!$C$6:$C$205,"INCLUDE CONDITIONAL")=1),AND(D130="ARCHITECTURE / POSITIONING RESEARCH",COUNTIFS(DECISIONS!$A$6:$A$205,C130,DECISIONS!$C$6:$C$205,"INCLUDE ADJACENT")=1),AND(D130="BUILD / BUY / SERVICE COMPARISON",COUNTIFS(DECISIONS!$A$6:$A$205,C130,DECISIONS!$C$6:$C$205,"INCLUDE SUBSTITUTE")=1),AND(D130="DISCOVERY RESEARCH",COUNTIFS(DECISIONS!$A$6:$A$205,C130,DECISIONS!$C$6:$C$205,"INCLUDE INTERMEDIARY")=1),AND(D130="REQUIREMENT / AUTHORITY RESEARCH",COUNTIFS(DECISIONS!$A$6:$A$205,C130,DECISIONS!$C$6:$C$205,"INCLUDE REFERENCE")=1),AND(D130="MONITOR / WATCHLIST",COUNTIFS(DECISIONS!$A$6:$A$205,C130,DECISIONS!$C$6:$C$205,"EXCLUDE DIRECT")=1)),"COMPATIBLE","INCOMPATIBLE")))</x:f>
      </x:c>
      <x:c r="K130" s="25" t="str">
        <x:f>IF(A130="","",IF(OR(H130&lt;&gt;"VALID",I130&lt;&gt;"MATCH",J130&lt;&gt;"COMPATIBLE"),"BLOCKED",IF(D130="EVIDENCE COLLECTION","READY",IF(COUNTIFS(DECISIONS!$A$6:$A$205,C130,DECISIONS!$K$6:$K$205,"READY")=1,"READY","UNRESOLVED"))))</x:f>
      </x:c>
    </x:row>
    <x:row r="131">
      <x:c r="A131" s="21"/>
      <x:c r="B131" s="21"/>
      <x:c r="C131" s="21"/>
      <x:c r="D131" s="21"/>
      <x:c r="E131" s="21"/>
      <x:c r="F131" s="21"/>
      <x:c r="G131" s="21"/>
      <x:c r="H131" s="25" t="str">
        <x:f>IF(A131="","",IF(COUNTIF($A$6:$A$205,A131)&gt;1,"INVALID - DUPLICATE ID",IF(AND(COUNTIF(CANDIDATES!$A$6:$A$205,B131)=1,COUNTIF(DECISIONS!$A$6:$A$205,C131)=1,OR(EXACT(D131,"OFFER / CRO COMPARISON"),EXACT(D131,"EVIDENCE COLLECTION"),EXACT(D131,"ARCHITECTURE / POSITIONING RESEARCH"),EXACT(D131,"BUILD / BUY / SERVICE COMPARISON"),EXACT(D131,"DISCOVERY RESEARCH"),EXACT(D131,"REQUIREMENT / AUTHORITY RESEARCH"),EXACT(D131,"MONITOR / WATCHLIST")),E131&lt;&gt;"",F131&lt;&gt;"",G131&lt;&gt;""),"VALID","INVALID - CONTROL / ID")))</x:f>
      </x:c>
      <x:c r="I131" s="25" t="str">
        <x:f>IF(A131="","",IF(COUNTIFS(DECISIONS!$A$6:$A$205,C131,DECISIONS!$B$6:$B$205,B131)=1,"MATCH","MISMATCH"))</x:f>
      </x:c>
      <x:c r="J131" s="25" t="str">
        <x:f>IF(A131="","",IF(I131&lt;&gt;"MATCH","INCOMPATIBLE",IF(OR(AND(D131="OFFER / CRO COMPARISON",COUNTIFS(DECISIONS!$A$6:$A$205,C131,DECISIONS!$C$6:$C$205,"INCLUDE DIRECT")=1),AND(D131="EVIDENCE COLLECTION",COUNTIFS(DECISIONS!$A$6:$A$205,C131,DECISIONS!$C$6:$C$205,"INCLUDE CONDITIONAL")=1),AND(D131="ARCHITECTURE / POSITIONING RESEARCH",COUNTIFS(DECISIONS!$A$6:$A$205,C131,DECISIONS!$C$6:$C$205,"INCLUDE ADJACENT")=1),AND(D131="BUILD / BUY / SERVICE COMPARISON",COUNTIFS(DECISIONS!$A$6:$A$205,C131,DECISIONS!$C$6:$C$205,"INCLUDE SUBSTITUTE")=1),AND(D131="DISCOVERY RESEARCH",COUNTIFS(DECISIONS!$A$6:$A$205,C131,DECISIONS!$C$6:$C$205,"INCLUDE INTERMEDIARY")=1),AND(D131="REQUIREMENT / AUTHORITY RESEARCH",COUNTIFS(DECISIONS!$A$6:$A$205,C131,DECISIONS!$C$6:$C$205,"INCLUDE REFERENCE")=1),AND(D131="MONITOR / WATCHLIST",COUNTIFS(DECISIONS!$A$6:$A$205,C131,DECISIONS!$C$6:$C$205,"EXCLUDE DIRECT")=1)),"COMPATIBLE","INCOMPATIBLE")))</x:f>
      </x:c>
      <x:c r="K131" s="25" t="str">
        <x:f>IF(A131="","",IF(OR(H131&lt;&gt;"VALID",I131&lt;&gt;"MATCH",J131&lt;&gt;"COMPATIBLE"),"BLOCKED",IF(D131="EVIDENCE COLLECTION","READY",IF(COUNTIFS(DECISIONS!$A$6:$A$205,C131,DECISIONS!$K$6:$K$205,"READY")=1,"READY","UNRESOLVED"))))</x:f>
      </x:c>
    </x:row>
    <x:row r="132">
      <x:c r="A132" s="21"/>
      <x:c r="B132" s="21"/>
      <x:c r="C132" s="21"/>
      <x:c r="D132" s="21"/>
      <x:c r="E132" s="21"/>
      <x:c r="F132" s="21"/>
      <x:c r="G132" s="21"/>
      <x:c r="H132" s="25" t="str">
        <x:f>IF(A132="","",IF(COUNTIF($A$6:$A$205,A132)&gt;1,"INVALID - DUPLICATE ID",IF(AND(COUNTIF(CANDIDATES!$A$6:$A$205,B132)=1,COUNTIF(DECISIONS!$A$6:$A$205,C132)=1,OR(EXACT(D132,"OFFER / CRO COMPARISON"),EXACT(D132,"EVIDENCE COLLECTION"),EXACT(D132,"ARCHITECTURE / POSITIONING RESEARCH"),EXACT(D132,"BUILD / BUY / SERVICE COMPARISON"),EXACT(D132,"DISCOVERY RESEARCH"),EXACT(D132,"REQUIREMENT / AUTHORITY RESEARCH"),EXACT(D132,"MONITOR / WATCHLIST")),E132&lt;&gt;"",F132&lt;&gt;"",G132&lt;&gt;""),"VALID","INVALID - CONTROL / ID")))</x:f>
      </x:c>
      <x:c r="I132" s="25" t="str">
        <x:f>IF(A132="","",IF(COUNTIFS(DECISIONS!$A$6:$A$205,C132,DECISIONS!$B$6:$B$205,B132)=1,"MATCH","MISMATCH"))</x:f>
      </x:c>
      <x:c r="J132" s="25" t="str">
        <x:f>IF(A132="","",IF(I132&lt;&gt;"MATCH","INCOMPATIBLE",IF(OR(AND(D132="OFFER / CRO COMPARISON",COUNTIFS(DECISIONS!$A$6:$A$205,C132,DECISIONS!$C$6:$C$205,"INCLUDE DIRECT")=1),AND(D132="EVIDENCE COLLECTION",COUNTIFS(DECISIONS!$A$6:$A$205,C132,DECISIONS!$C$6:$C$205,"INCLUDE CONDITIONAL")=1),AND(D132="ARCHITECTURE / POSITIONING RESEARCH",COUNTIFS(DECISIONS!$A$6:$A$205,C132,DECISIONS!$C$6:$C$205,"INCLUDE ADJACENT")=1),AND(D132="BUILD / BUY / SERVICE COMPARISON",COUNTIFS(DECISIONS!$A$6:$A$205,C132,DECISIONS!$C$6:$C$205,"INCLUDE SUBSTITUTE")=1),AND(D132="DISCOVERY RESEARCH",COUNTIFS(DECISIONS!$A$6:$A$205,C132,DECISIONS!$C$6:$C$205,"INCLUDE INTERMEDIARY")=1),AND(D132="REQUIREMENT / AUTHORITY RESEARCH",COUNTIFS(DECISIONS!$A$6:$A$205,C132,DECISIONS!$C$6:$C$205,"INCLUDE REFERENCE")=1),AND(D132="MONITOR / WATCHLIST",COUNTIFS(DECISIONS!$A$6:$A$205,C132,DECISIONS!$C$6:$C$205,"EXCLUDE DIRECT")=1)),"COMPATIBLE","INCOMPATIBLE")))</x:f>
      </x:c>
      <x:c r="K132" s="25" t="str">
        <x:f>IF(A132="","",IF(OR(H132&lt;&gt;"VALID",I132&lt;&gt;"MATCH",J132&lt;&gt;"COMPATIBLE"),"BLOCKED",IF(D132="EVIDENCE COLLECTION","READY",IF(COUNTIFS(DECISIONS!$A$6:$A$205,C132,DECISIONS!$K$6:$K$205,"READY")=1,"READY","UNRESOLVED"))))</x:f>
      </x:c>
    </x:row>
    <x:row r="133">
      <x:c r="A133" s="21"/>
      <x:c r="B133" s="21"/>
      <x:c r="C133" s="21"/>
      <x:c r="D133" s="21"/>
      <x:c r="E133" s="21"/>
      <x:c r="F133" s="21"/>
      <x:c r="G133" s="21"/>
      <x:c r="H133" s="25" t="str">
        <x:f>IF(A133="","",IF(COUNTIF($A$6:$A$205,A133)&gt;1,"INVALID - DUPLICATE ID",IF(AND(COUNTIF(CANDIDATES!$A$6:$A$205,B133)=1,COUNTIF(DECISIONS!$A$6:$A$205,C133)=1,OR(EXACT(D133,"OFFER / CRO COMPARISON"),EXACT(D133,"EVIDENCE COLLECTION"),EXACT(D133,"ARCHITECTURE / POSITIONING RESEARCH"),EXACT(D133,"BUILD / BUY / SERVICE COMPARISON"),EXACT(D133,"DISCOVERY RESEARCH"),EXACT(D133,"REQUIREMENT / AUTHORITY RESEARCH"),EXACT(D133,"MONITOR / WATCHLIST")),E133&lt;&gt;"",F133&lt;&gt;"",G133&lt;&gt;""),"VALID","INVALID - CONTROL / ID")))</x:f>
      </x:c>
      <x:c r="I133" s="25" t="str">
        <x:f>IF(A133="","",IF(COUNTIFS(DECISIONS!$A$6:$A$205,C133,DECISIONS!$B$6:$B$205,B133)=1,"MATCH","MISMATCH"))</x:f>
      </x:c>
      <x:c r="J133" s="25" t="str">
        <x:f>IF(A133="","",IF(I133&lt;&gt;"MATCH","INCOMPATIBLE",IF(OR(AND(D133="OFFER / CRO COMPARISON",COUNTIFS(DECISIONS!$A$6:$A$205,C133,DECISIONS!$C$6:$C$205,"INCLUDE DIRECT")=1),AND(D133="EVIDENCE COLLECTION",COUNTIFS(DECISIONS!$A$6:$A$205,C133,DECISIONS!$C$6:$C$205,"INCLUDE CONDITIONAL")=1),AND(D133="ARCHITECTURE / POSITIONING RESEARCH",COUNTIFS(DECISIONS!$A$6:$A$205,C133,DECISIONS!$C$6:$C$205,"INCLUDE ADJACENT")=1),AND(D133="BUILD / BUY / SERVICE COMPARISON",COUNTIFS(DECISIONS!$A$6:$A$205,C133,DECISIONS!$C$6:$C$205,"INCLUDE SUBSTITUTE")=1),AND(D133="DISCOVERY RESEARCH",COUNTIFS(DECISIONS!$A$6:$A$205,C133,DECISIONS!$C$6:$C$205,"INCLUDE INTERMEDIARY")=1),AND(D133="REQUIREMENT / AUTHORITY RESEARCH",COUNTIFS(DECISIONS!$A$6:$A$205,C133,DECISIONS!$C$6:$C$205,"INCLUDE REFERENCE")=1),AND(D133="MONITOR / WATCHLIST",COUNTIFS(DECISIONS!$A$6:$A$205,C133,DECISIONS!$C$6:$C$205,"EXCLUDE DIRECT")=1)),"COMPATIBLE","INCOMPATIBLE")))</x:f>
      </x:c>
      <x:c r="K133" s="25" t="str">
        <x:f>IF(A133="","",IF(OR(H133&lt;&gt;"VALID",I133&lt;&gt;"MATCH",J133&lt;&gt;"COMPATIBLE"),"BLOCKED",IF(D133="EVIDENCE COLLECTION","READY",IF(COUNTIFS(DECISIONS!$A$6:$A$205,C133,DECISIONS!$K$6:$K$205,"READY")=1,"READY","UNRESOLVED"))))</x:f>
      </x:c>
    </x:row>
    <x:row r="134">
      <x:c r="A134" s="21"/>
      <x:c r="B134" s="21"/>
      <x:c r="C134" s="21"/>
      <x:c r="D134" s="21"/>
      <x:c r="E134" s="21"/>
      <x:c r="F134" s="21"/>
      <x:c r="G134" s="21"/>
      <x:c r="H134" s="25" t="str">
        <x:f>IF(A134="","",IF(COUNTIF($A$6:$A$205,A134)&gt;1,"INVALID - DUPLICATE ID",IF(AND(COUNTIF(CANDIDATES!$A$6:$A$205,B134)=1,COUNTIF(DECISIONS!$A$6:$A$205,C134)=1,OR(EXACT(D134,"OFFER / CRO COMPARISON"),EXACT(D134,"EVIDENCE COLLECTION"),EXACT(D134,"ARCHITECTURE / POSITIONING RESEARCH"),EXACT(D134,"BUILD / BUY / SERVICE COMPARISON"),EXACT(D134,"DISCOVERY RESEARCH"),EXACT(D134,"REQUIREMENT / AUTHORITY RESEARCH"),EXACT(D134,"MONITOR / WATCHLIST")),E134&lt;&gt;"",F134&lt;&gt;"",G134&lt;&gt;""),"VALID","INVALID - CONTROL / ID")))</x:f>
      </x:c>
      <x:c r="I134" s="25" t="str">
        <x:f>IF(A134="","",IF(COUNTIFS(DECISIONS!$A$6:$A$205,C134,DECISIONS!$B$6:$B$205,B134)=1,"MATCH","MISMATCH"))</x:f>
      </x:c>
      <x:c r="J134" s="25" t="str">
        <x:f>IF(A134="","",IF(I134&lt;&gt;"MATCH","INCOMPATIBLE",IF(OR(AND(D134="OFFER / CRO COMPARISON",COUNTIFS(DECISIONS!$A$6:$A$205,C134,DECISIONS!$C$6:$C$205,"INCLUDE DIRECT")=1),AND(D134="EVIDENCE COLLECTION",COUNTIFS(DECISIONS!$A$6:$A$205,C134,DECISIONS!$C$6:$C$205,"INCLUDE CONDITIONAL")=1),AND(D134="ARCHITECTURE / POSITIONING RESEARCH",COUNTIFS(DECISIONS!$A$6:$A$205,C134,DECISIONS!$C$6:$C$205,"INCLUDE ADJACENT")=1),AND(D134="BUILD / BUY / SERVICE COMPARISON",COUNTIFS(DECISIONS!$A$6:$A$205,C134,DECISIONS!$C$6:$C$205,"INCLUDE SUBSTITUTE")=1),AND(D134="DISCOVERY RESEARCH",COUNTIFS(DECISIONS!$A$6:$A$205,C134,DECISIONS!$C$6:$C$205,"INCLUDE INTERMEDIARY")=1),AND(D134="REQUIREMENT / AUTHORITY RESEARCH",COUNTIFS(DECISIONS!$A$6:$A$205,C134,DECISIONS!$C$6:$C$205,"INCLUDE REFERENCE")=1),AND(D134="MONITOR / WATCHLIST",COUNTIFS(DECISIONS!$A$6:$A$205,C134,DECISIONS!$C$6:$C$205,"EXCLUDE DIRECT")=1)),"COMPATIBLE","INCOMPATIBLE")))</x:f>
      </x:c>
      <x:c r="K134" s="25" t="str">
        <x:f>IF(A134="","",IF(OR(H134&lt;&gt;"VALID",I134&lt;&gt;"MATCH",J134&lt;&gt;"COMPATIBLE"),"BLOCKED",IF(D134="EVIDENCE COLLECTION","READY",IF(COUNTIFS(DECISIONS!$A$6:$A$205,C134,DECISIONS!$K$6:$K$205,"READY")=1,"READY","UNRESOLVED"))))</x:f>
      </x:c>
    </x:row>
    <x:row r="135">
      <x:c r="A135" s="21"/>
      <x:c r="B135" s="21"/>
      <x:c r="C135" s="21"/>
      <x:c r="D135" s="21"/>
      <x:c r="E135" s="21"/>
      <x:c r="F135" s="21"/>
      <x:c r="G135" s="21"/>
      <x:c r="H135" s="25" t="str">
        <x:f>IF(A135="","",IF(COUNTIF($A$6:$A$205,A135)&gt;1,"INVALID - DUPLICATE ID",IF(AND(COUNTIF(CANDIDATES!$A$6:$A$205,B135)=1,COUNTIF(DECISIONS!$A$6:$A$205,C135)=1,OR(EXACT(D135,"OFFER / CRO COMPARISON"),EXACT(D135,"EVIDENCE COLLECTION"),EXACT(D135,"ARCHITECTURE / POSITIONING RESEARCH"),EXACT(D135,"BUILD / BUY / SERVICE COMPARISON"),EXACT(D135,"DISCOVERY RESEARCH"),EXACT(D135,"REQUIREMENT / AUTHORITY RESEARCH"),EXACT(D135,"MONITOR / WATCHLIST")),E135&lt;&gt;"",F135&lt;&gt;"",G135&lt;&gt;""),"VALID","INVALID - CONTROL / ID")))</x:f>
      </x:c>
      <x:c r="I135" s="25" t="str">
        <x:f>IF(A135="","",IF(COUNTIFS(DECISIONS!$A$6:$A$205,C135,DECISIONS!$B$6:$B$205,B135)=1,"MATCH","MISMATCH"))</x:f>
      </x:c>
      <x:c r="J135" s="25" t="str">
        <x:f>IF(A135="","",IF(I135&lt;&gt;"MATCH","INCOMPATIBLE",IF(OR(AND(D135="OFFER / CRO COMPARISON",COUNTIFS(DECISIONS!$A$6:$A$205,C135,DECISIONS!$C$6:$C$205,"INCLUDE DIRECT")=1),AND(D135="EVIDENCE COLLECTION",COUNTIFS(DECISIONS!$A$6:$A$205,C135,DECISIONS!$C$6:$C$205,"INCLUDE CONDITIONAL")=1),AND(D135="ARCHITECTURE / POSITIONING RESEARCH",COUNTIFS(DECISIONS!$A$6:$A$205,C135,DECISIONS!$C$6:$C$205,"INCLUDE ADJACENT")=1),AND(D135="BUILD / BUY / SERVICE COMPARISON",COUNTIFS(DECISIONS!$A$6:$A$205,C135,DECISIONS!$C$6:$C$205,"INCLUDE SUBSTITUTE")=1),AND(D135="DISCOVERY RESEARCH",COUNTIFS(DECISIONS!$A$6:$A$205,C135,DECISIONS!$C$6:$C$205,"INCLUDE INTERMEDIARY")=1),AND(D135="REQUIREMENT / AUTHORITY RESEARCH",COUNTIFS(DECISIONS!$A$6:$A$205,C135,DECISIONS!$C$6:$C$205,"INCLUDE REFERENCE")=1),AND(D135="MONITOR / WATCHLIST",COUNTIFS(DECISIONS!$A$6:$A$205,C135,DECISIONS!$C$6:$C$205,"EXCLUDE DIRECT")=1)),"COMPATIBLE","INCOMPATIBLE")))</x:f>
      </x:c>
      <x:c r="K135" s="25" t="str">
        <x:f>IF(A135="","",IF(OR(H135&lt;&gt;"VALID",I135&lt;&gt;"MATCH",J135&lt;&gt;"COMPATIBLE"),"BLOCKED",IF(D135="EVIDENCE COLLECTION","READY",IF(COUNTIFS(DECISIONS!$A$6:$A$205,C135,DECISIONS!$K$6:$K$205,"READY")=1,"READY","UNRESOLVED"))))</x:f>
      </x:c>
    </x:row>
    <x:row r="136">
      <x:c r="A136" s="21"/>
      <x:c r="B136" s="21"/>
      <x:c r="C136" s="21"/>
      <x:c r="D136" s="21"/>
      <x:c r="E136" s="21"/>
      <x:c r="F136" s="21"/>
      <x:c r="G136" s="21"/>
      <x:c r="H136" s="25" t="str">
        <x:f>IF(A136="","",IF(COUNTIF($A$6:$A$205,A136)&gt;1,"INVALID - DUPLICATE ID",IF(AND(COUNTIF(CANDIDATES!$A$6:$A$205,B136)=1,COUNTIF(DECISIONS!$A$6:$A$205,C136)=1,OR(EXACT(D136,"OFFER / CRO COMPARISON"),EXACT(D136,"EVIDENCE COLLECTION"),EXACT(D136,"ARCHITECTURE / POSITIONING RESEARCH"),EXACT(D136,"BUILD / BUY / SERVICE COMPARISON"),EXACT(D136,"DISCOVERY RESEARCH"),EXACT(D136,"REQUIREMENT / AUTHORITY RESEARCH"),EXACT(D136,"MONITOR / WATCHLIST")),E136&lt;&gt;"",F136&lt;&gt;"",G136&lt;&gt;""),"VALID","INVALID - CONTROL / ID")))</x:f>
      </x:c>
      <x:c r="I136" s="25" t="str">
        <x:f>IF(A136="","",IF(COUNTIFS(DECISIONS!$A$6:$A$205,C136,DECISIONS!$B$6:$B$205,B136)=1,"MATCH","MISMATCH"))</x:f>
      </x:c>
      <x:c r="J136" s="25" t="str">
        <x:f>IF(A136="","",IF(I136&lt;&gt;"MATCH","INCOMPATIBLE",IF(OR(AND(D136="OFFER / CRO COMPARISON",COUNTIFS(DECISIONS!$A$6:$A$205,C136,DECISIONS!$C$6:$C$205,"INCLUDE DIRECT")=1),AND(D136="EVIDENCE COLLECTION",COUNTIFS(DECISIONS!$A$6:$A$205,C136,DECISIONS!$C$6:$C$205,"INCLUDE CONDITIONAL")=1),AND(D136="ARCHITECTURE / POSITIONING RESEARCH",COUNTIFS(DECISIONS!$A$6:$A$205,C136,DECISIONS!$C$6:$C$205,"INCLUDE ADJACENT")=1),AND(D136="BUILD / BUY / SERVICE COMPARISON",COUNTIFS(DECISIONS!$A$6:$A$205,C136,DECISIONS!$C$6:$C$205,"INCLUDE SUBSTITUTE")=1),AND(D136="DISCOVERY RESEARCH",COUNTIFS(DECISIONS!$A$6:$A$205,C136,DECISIONS!$C$6:$C$205,"INCLUDE INTERMEDIARY")=1),AND(D136="REQUIREMENT / AUTHORITY RESEARCH",COUNTIFS(DECISIONS!$A$6:$A$205,C136,DECISIONS!$C$6:$C$205,"INCLUDE REFERENCE")=1),AND(D136="MONITOR / WATCHLIST",COUNTIFS(DECISIONS!$A$6:$A$205,C136,DECISIONS!$C$6:$C$205,"EXCLUDE DIRECT")=1)),"COMPATIBLE","INCOMPATIBLE")))</x:f>
      </x:c>
      <x:c r="K136" s="25" t="str">
        <x:f>IF(A136="","",IF(OR(H136&lt;&gt;"VALID",I136&lt;&gt;"MATCH",J136&lt;&gt;"COMPATIBLE"),"BLOCKED",IF(D136="EVIDENCE COLLECTION","READY",IF(COUNTIFS(DECISIONS!$A$6:$A$205,C136,DECISIONS!$K$6:$K$205,"READY")=1,"READY","UNRESOLVED"))))</x:f>
      </x:c>
    </x:row>
    <x:row r="137">
      <x:c r="A137" s="21"/>
      <x:c r="B137" s="21"/>
      <x:c r="C137" s="21"/>
      <x:c r="D137" s="21"/>
      <x:c r="E137" s="21"/>
      <x:c r="F137" s="21"/>
      <x:c r="G137" s="21"/>
      <x:c r="H137" s="25" t="str">
        <x:f>IF(A137="","",IF(COUNTIF($A$6:$A$205,A137)&gt;1,"INVALID - DUPLICATE ID",IF(AND(COUNTIF(CANDIDATES!$A$6:$A$205,B137)=1,COUNTIF(DECISIONS!$A$6:$A$205,C137)=1,OR(EXACT(D137,"OFFER / CRO COMPARISON"),EXACT(D137,"EVIDENCE COLLECTION"),EXACT(D137,"ARCHITECTURE / POSITIONING RESEARCH"),EXACT(D137,"BUILD / BUY / SERVICE COMPARISON"),EXACT(D137,"DISCOVERY RESEARCH"),EXACT(D137,"REQUIREMENT / AUTHORITY RESEARCH"),EXACT(D137,"MONITOR / WATCHLIST")),E137&lt;&gt;"",F137&lt;&gt;"",G137&lt;&gt;""),"VALID","INVALID - CONTROL / ID")))</x:f>
      </x:c>
      <x:c r="I137" s="25" t="str">
        <x:f>IF(A137="","",IF(COUNTIFS(DECISIONS!$A$6:$A$205,C137,DECISIONS!$B$6:$B$205,B137)=1,"MATCH","MISMATCH"))</x:f>
      </x:c>
      <x:c r="J137" s="25" t="str">
        <x:f>IF(A137="","",IF(I137&lt;&gt;"MATCH","INCOMPATIBLE",IF(OR(AND(D137="OFFER / CRO COMPARISON",COUNTIFS(DECISIONS!$A$6:$A$205,C137,DECISIONS!$C$6:$C$205,"INCLUDE DIRECT")=1),AND(D137="EVIDENCE COLLECTION",COUNTIFS(DECISIONS!$A$6:$A$205,C137,DECISIONS!$C$6:$C$205,"INCLUDE CONDITIONAL")=1),AND(D137="ARCHITECTURE / POSITIONING RESEARCH",COUNTIFS(DECISIONS!$A$6:$A$205,C137,DECISIONS!$C$6:$C$205,"INCLUDE ADJACENT")=1),AND(D137="BUILD / BUY / SERVICE COMPARISON",COUNTIFS(DECISIONS!$A$6:$A$205,C137,DECISIONS!$C$6:$C$205,"INCLUDE SUBSTITUTE")=1),AND(D137="DISCOVERY RESEARCH",COUNTIFS(DECISIONS!$A$6:$A$205,C137,DECISIONS!$C$6:$C$205,"INCLUDE INTERMEDIARY")=1),AND(D137="REQUIREMENT / AUTHORITY RESEARCH",COUNTIFS(DECISIONS!$A$6:$A$205,C137,DECISIONS!$C$6:$C$205,"INCLUDE REFERENCE")=1),AND(D137="MONITOR / WATCHLIST",COUNTIFS(DECISIONS!$A$6:$A$205,C137,DECISIONS!$C$6:$C$205,"EXCLUDE DIRECT")=1)),"COMPATIBLE","INCOMPATIBLE")))</x:f>
      </x:c>
      <x:c r="K137" s="25" t="str">
        <x:f>IF(A137="","",IF(OR(H137&lt;&gt;"VALID",I137&lt;&gt;"MATCH",J137&lt;&gt;"COMPATIBLE"),"BLOCKED",IF(D137="EVIDENCE COLLECTION","READY",IF(COUNTIFS(DECISIONS!$A$6:$A$205,C137,DECISIONS!$K$6:$K$205,"READY")=1,"READY","UNRESOLVED"))))</x:f>
      </x:c>
    </x:row>
    <x:row r="138">
      <x:c r="A138" s="21"/>
      <x:c r="B138" s="21"/>
      <x:c r="C138" s="21"/>
      <x:c r="D138" s="21"/>
      <x:c r="E138" s="21"/>
      <x:c r="F138" s="21"/>
      <x:c r="G138" s="21"/>
      <x:c r="H138" s="25" t="str">
        <x:f>IF(A138="","",IF(COUNTIF($A$6:$A$205,A138)&gt;1,"INVALID - DUPLICATE ID",IF(AND(COUNTIF(CANDIDATES!$A$6:$A$205,B138)=1,COUNTIF(DECISIONS!$A$6:$A$205,C138)=1,OR(EXACT(D138,"OFFER / CRO COMPARISON"),EXACT(D138,"EVIDENCE COLLECTION"),EXACT(D138,"ARCHITECTURE / POSITIONING RESEARCH"),EXACT(D138,"BUILD / BUY / SERVICE COMPARISON"),EXACT(D138,"DISCOVERY RESEARCH"),EXACT(D138,"REQUIREMENT / AUTHORITY RESEARCH"),EXACT(D138,"MONITOR / WATCHLIST")),E138&lt;&gt;"",F138&lt;&gt;"",G138&lt;&gt;""),"VALID","INVALID - CONTROL / ID")))</x:f>
      </x:c>
      <x:c r="I138" s="25" t="str">
        <x:f>IF(A138="","",IF(COUNTIFS(DECISIONS!$A$6:$A$205,C138,DECISIONS!$B$6:$B$205,B138)=1,"MATCH","MISMATCH"))</x:f>
      </x:c>
      <x:c r="J138" s="25" t="str">
        <x:f>IF(A138="","",IF(I138&lt;&gt;"MATCH","INCOMPATIBLE",IF(OR(AND(D138="OFFER / CRO COMPARISON",COUNTIFS(DECISIONS!$A$6:$A$205,C138,DECISIONS!$C$6:$C$205,"INCLUDE DIRECT")=1),AND(D138="EVIDENCE COLLECTION",COUNTIFS(DECISIONS!$A$6:$A$205,C138,DECISIONS!$C$6:$C$205,"INCLUDE CONDITIONAL")=1),AND(D138="ARCHITECTURE / POSITIONING RESEARCH",COUNTIFS(DECISIONS!$A$6:$A$205,C138,DECISIONS!$C$6:$C$205,"INCLUDE ADJACENT")=1),AND(D138="BUILD / BUY / SERVICE COMPARISON",COUNTIFS(DECISIONS!$A$6:$A$205,C138,DECISIONS!$C$6:$C$205,"INCLUDE SUBSTITUTE")=1),AND(D138="DISCOVERY RESEARCH",COUNTIFS(DECISIONS!$A$6:$A$205,C138,DECISIONS!$C$6:$C$205,"INCLUDE INTERMEDIARY")=1),AND(D138="REQUIREMENT / AUTHORITY RESEARCH",COUNTIFS(DECISIONS!$A$6:$A$205,C138,DECISIONS!$C$6:$C$205,"INCLUDE REFERENCE")=1),AND(D138="MONITOR / WATCHLIST",COUNTIFS(DECISIONS!$A$6:$A$205,C138,DECISIONS!$C$6:$C$205,"EXCLUDE DIRECT")=1)),"COMPATIBLE","INCOMPATIBLE")))</x:f>
      </x:c>
      <x:c r="K138" s="25" t="str">
        <x:f>IF(A138="","",IF(OR(H138&lt;&gt;"VALID",I138&lt;&gt;"MATCH",J138&lt;&gt;"COMPATIBLE"),"BLOCKED",IF(D138="EVIDENCE COLLECTION","READY",IF(COUNTIFS(DECISIONS!$A$6:$A$205,C138,DECISIONS!$K$6:$K$205,"READY")=1,"READY","UNRESOLVED"))))</x:f>
      </x:c>
    </x:row>
    <x:row r="139">
      <x:c r="A139" s="21"/>
      <x:c r="B139" s="21"/>
      <x:c r="C139" s="21"/>
      <x:c r="D139" s="21"/>
      <x:c r="E139" s="21"/>
      <x:c r="F139" s="21"/>
      <x:c r="G139" s="21"/>
      <x:c r="H139" s="25" t="str">
        <x:f>IF(A139="","",IF(COUNTIF($A$6:$A$205,A139)&gt;1,"INVALID - DUPLICATE ID",IF(AND(COUNTIF(CANDIDATES!$A$6:$A$205,B139)=1,COUNTIF(DECISIONS!$A$6:$A$205,C139)=1,OR(EXACT(D139,"OFFER / CRO COMPARISON"),EXACT(D139,"EVIDENCE COLLECTION"),EXACT(D139,"ARCHITECTURE / POSITIONING RESEARCH"),EXACT(D139,"BUILD / BUY / SERVICE COMPARISON"),EXACT(D139,"DISCOVERY RESEARCH"),EXACT(D139,"REQUIREMENT / AUTHORITY RESEARCH"),EXACT(D139,"MONITOR / WATCHLIST")),E139&lt;&gt;"",F139&lt;&gt;"",G139&lt;&gt;""),"VALID","INVALID - CONTROL / ID")))</x:f>
      </x:c>
      <x:c r="I139" s="25" t="str">
        <x:f>IF(A139="","",IF(COUNTIFS(DECISIONS!$A$6:$A$205,C139,DECISIONS!$B$6:$B$205,B139)=1,"MATCH","MISMATCH"))</x:f>
      </x:c>
      <x:c r="J139" s="25" t="str">
        <x:f>IF(A139="","",IF(I139&lt;&gt;"MATCH","INCOMPATIBLE",IF(OR(AND(D139="OFFER / CRO COMPARISON",COUNTIFS(DECISIONS!$A$6:$A$205,C139,DECISIONS!$C$6:$C$205,"INCLUDE DIRECT")=1),AND(D139="EVIDENCE COLLECTION",COUNTIFS(DECISIONS!$A$6:$A$205,C139,DECISIONS!$C$6:$C$205,"INCLUDE CONDITIONAL")=1),AND(D139="ARCHITECTURE / POSITIONING RESEARCH",COUNTIFS(DECISIONS!$A$6:$A$205,C139,DECISIONS!$C$6:$C$205,"INCLUDE ADJACENT")=1),AND(D139="BUILD / BUY / SERVICE COMPARISON",COUNTIFS(DECISIONS!$A$6:$A$205,C139,DECISIONS!$C$6:$C$205,"INCLUDE SUBSTITUTE")=1),AND(D139="DISCOVERY RESEARCH",COUNTIFS(DECISIONS!$A$6:$A$205,C139,DECISIONS!$C$6:$C$205,"INCLUDE INTERMEDIARY")=1),AND(D139="REQUIREMENT / AUTHORITY RESEARCH",COUNTIFS(DECISIONS!$A$6:$A$205,C139,DECISIONS!$C$6:$C$205,"INCLUDE REFERENCE")=1),AND(D139="MONITOR / WATCHLIST",COUNTIFS(DECISIONS!$A$6:$A$205,C139,DECISIONS!$C$6:$C$205,"EXCLUDE DIRECT")=1)),"COMPATIBLE","INCOMPATIBLE")))</x:f>
      </x:c>
      <x:c r="K139" s="25" t="str">
        <x:f>IF(A139="","",IF(OR(H139&lt;&gt;"VALID",I139&lt;&gt;"MATCH",J139&lt;&gt;"COMPATIBLE"),"BLOCKED",IF(D139="EVIDENCE COLLECTION","READY",IF(COUNTIFS(DECISIONS!$A$6:$A$205,C139,DECISIONS!$K$6:$K$205,"READY")=1,"READY","UNRESOLVED"))))</x:f>
      </x:c>
    </x:row>
    <x:row r="140">
      <x:c r="A140" s="21"/>
      <x:c r="B140" s="21"/>
      <x:c r="C140" s="21"/>
      <x:c r="D140" s="21"/>
      <x:c r="E140" s="21"/>
      <x:c r="F140" s="21"/>
      <x:c r="G140" s="21"/>
      <x:c r="H140" s="25" t="str">
        <x:f>IF(A140="","",IF(COUNTIF($A$6:$A$205,A140)&gt;1,"INVALID - DUPLICATE ID",IF(AND(COUNTIF(CANDIDATES!$A$6:$A$205,B140)=1,COUNTIF(DECISIONS!$A$6:$A$205,C140)=1,OR(EXACT(D140,"OFFER / CRO COMPARISON"),EXACT(D140,"EVIDENCE COLLECTION"),EXACT(D140,"ARCHITECTURE / POSITIONING RESEARCH"),EXACT(D140,"BUILD / BUY / SERVICE COMPARISON"),EXACT(D140,"DISCOVERY RESEARCH"),EXACT(D140,"REQUIREMENT / AUTHORITY RESEARCH"),EXACT(D140,"MONITOR / WATCHLIST")),E140&lt;&gt;"",F140&lt;&gt;"",G140&lt;&gt;""),"VALID","INVALID - CONTROL / ID")))</x:f>
      </x:c>
      <x:c r="I140" s="25" t="str">
        <x:f>IF(A140="","",IF(COUNTIFS(DECISIONS!$A$6:$A$205,C140,DECISIONS!$B$6:$B$205,B140)=1,"MATCH","MISMATCH"))</x:f>
      </x:c>
      <x:c r="J140" s="25" t="str">
        <x:f>IF(A140="","",IF(I140&lt;&gt;"MATCH","INCOMPATIBLE",IF(OR(AND(D140="OFFER / CRO COMPARISON",COUNTIFS(DECISIONS!$A$6:$A$205,C140,DECISIONS!$C$6:$C$205,"INCLUDE DIRECT")=1),AND(D140="EVIDENCE COLLECTION",COUNTIFS(DECISIONS!$A$6:$A$205,C140,DECISIONS!$C$6:$C$205,"INCLUDE CONDITIONAL")=1),AND(D140="ARCHITECTURE / POSITIONING RESEARCH",COUNTIFS(DECISIONS!$A$6:$A$205,C140,DECISIONS!$C$6:$C$205,"INCLUDE ADJACENT")=1),AND(D140="BUILD / BUY / SERVICE COMPARISON",COUNTIFS(DECISIONS!$A$6:$A$205,C140,DECISIONS!$C$6:$C$205,"INCLUDE SUBSTITUTE")=1),AND(D140="DISCOVERY RESEARCH",COUNTIFS(DECISIONS!$A$6:$A$205,C140,DECISIONS!$C$6:$C$205,"INCLUDE INTERMEDIARY")=1),AND(D140="REQUIREMENT / AUTHORITY RESEARCH",COUNTIFS(DECISIONS!$A$6:$A$205,C140,DECISIONS!$C$6:$C$205,"INCLUDE REFERENCE")=1),AND(D140="MONITOR / WATCHLIST",COUNTIFS(DECISIONS!$A$6:$A$205,C140,DECISIONS!$C$6:$C$205,"EXCLUDE DIRECT")=1)),"COMPATIBLE","INCOMPATIBLE")))</x:f>
      </x:c>
      <x:c r="K140" s="25" t="str">
        <x:f>IF(A140="","",IF(OR(H140&lt;&gt;"VALID",I140&lt;&gt;"MATCH",J140&lt;&gt;"COMPATIBLE"),"BLOCKED",IF(D140="EVIDENCE COLLECTION","READY",IF(COUNTIFS(DECISIONS!$A$6:$A$205,C140,DECISIONS!$K$6:$K$205,"READY")=1,"READY","UNRESOLVED"))))</x:f>
      </x:c>
    </x:row>
    <x:row r="141">
      <x:c r="A141" s="21"/>
      <x:c r="B141" s="21"/>
      <x:c r="C141" s="21"/>
      <x:c r="D141" s="21"/>
      <x:c r="E141" s="21"/>
      <x:c r="F141" s="21"/>
      <x:c r="G141" s="21"/>
      <x:c r="H141" s="25" t="str">
        <x:f>IF(A141="","",IF(COUNTIF($A$6:$A$205,A141)&gt;1,"INVALID - DUPLICATE ID",IF(AND(COUNTIF(CANDIDATES!$A$6:$A$205,B141)=1,COUNTIF(DECISIONS!$A$6:$A$205,C141)=1,OR(EXACT(D141,"OFFER / CRO COMPARISON"),EXACT(D141,"EVIDENCE COLLECTION"),EXACT(D141,"ARCHITECTURE / POSITIONING RESEARCH"),EXACT(D141,"BUILD / BUY / SERVICE COMPARISON"),EXACT(D141,"DISCOVERY RESEARCH"),EXACT(D141,"REQUIREMENT / AUTHORITY RESEARCH"),EXACT(D141,"MONITOR / WATCHLIST")),E141&lt;&gt;"",F141&lt;&gt;"",G141&lt;&gt;""),"VALID","INVALID - CONTROL / ID")))</x:f>
      </x:c>
      <x:c r="I141" s="25" t="str">
        <x:f>IF(A141="","",IF(COUNTIFS(DECISIONS!$A$6:$A$205,C141,DECISIONS!$B$6:$B$205,B141)=1,"MATCH","MISMATCH"))</x:f>
      </x:c>
      <x:c r="J141" s="25" t="str">
        <x:f>IF(A141="","",IF(I141&lt;&gt;"MATCH","INCOMPATIBLE",IF(OR(AND(D141="OFFER / CRO COMPARISON",COUNTIFS(DECISIONS!$A$6:$A$205,C141,DECISIONS!$C$6:$C$205,"INCLUDE DIRECT")=1),AND(D141="EVIDENCE COLLECTION",COUNTIFS(DECISIONS!$A$6:$A$205,C141,DECISIONS!$C$6:$C$205,"INCLUDE CONDITIONAL")=1),AND(D141="ARCHITECTURE / POSITIONING RESEARCH",COUNTIFS(DECISIONS!$A$6:$A$205,C141,DECISIONS!$C$6:$C$205,"INCLUDE ADJACENT")=1),AND(D141="BUILD / BUY / SERVICE COMPARISON",COUNTIFS(DECISIONS!$A$6:$A$205,C141,DECISIONS!$C$6:$C$205,"INCLUDE SUBSTITUTE")=1),AND(D141="DISCOVERY RESEARCH",COUNTIFS(DECISIONS!$A$6:$A$205,C141,DECISIONS!$C$6:$C$205,"INCLUDE INTERMEDIARY")=1),AND(D141="REQUIREMENT / AUTHORITY RESEARCH",COUNTIFS(DECISIONS!$A$6:$A$205,C141,DECISIONS!$C$6:$C$205,"INCLUDE REFERENCE")=1),AND(D141="MONITOR / WATCHLIST",COUNTIFS(DECISIONS!$A$6:$A$205,C141,DECISIONS!$C$6:$C$205,"EXCLUDE DIRECT")=1)),"COMPATIBLE","INCOMPATIBLE")))</x:f>
      </x:c>
      <x:c r="K141" s="25" t="str">
        <x:f>IF(A141="","",IF(OR(H141&lt;&gt;"VALID",I141&lt;&gt;"MATCH",J141&lt;&gt;"COMPATIBLE"),"BLOCKED",IF(D141="EVIDENCE COLLECTION","READY",IF(COUNTIFS(DECISIONS!$A$6:$A$205,C141,DECISIONS!$K$6:$K$205,"READY")=1,"READY","UNRESOLVED"))))</x:f>
      </x:c>
    </x:row>
    <x:row r="142">
      <x:c r="A142" s="21"/>
      <x:c r="B142" s="21"/>
      <x:c r="C142" s="21"/>
      <x:c r="D142" s="21"/>
      <x:c r="E142" s="21"/>
      <x:c r="F142" s="21"/>
      <x:c r="G142" s="21"/>
      <x:c r="H142" s="25" t="str">
        <x:f>IF(A142="","",IF(COUNTIF($A$6:$A$205,A142)&gt;1,"INVALID - DUPLICATE ID",IF(AND(COUNTIF(CANDIDATES!$A$6:$A$205,B142)=1,COUNTIF(DECISIONS!$A$6:$A$205,C142)=1,OR(EXACT(D142,"OFFER / CRO COMPARISON"),EXACT(D142,"EVIDENCE COLLECTION"),EXACT(D142,"ARCHITECTURE / POSITIONING RESEARCH"),EXACT(D142,"BUILD / BUY / SERVICE COMPARISON"),EXACT(D142,"DISCOVERY RESEARCH"),EXACT(D142,"REQUIREMENT / AUTHORITY RESEARCH"),EXACT(D142,"MONITOR / WATCHLIST")),E142&lt;&gt;"",F142&lt;&gt;"",G142&lt;&gt;""),"VALID","INVALID - CONTROL / ID")))</x:f>
      </x:c>
      <x:c r="I142" s="25" t="str">
        <x:f>IF(A142="","",IF(COUNTIFS(DECISIONS!$A$6:$A$205,C142,DECISIONS!$B$6:$B$205,B142)=1,"MATCH","MISMATCH"))</x:f>
      </x:c>
      <x:c r="J142" s="25" t="str">
        <x:f>IF(A142="","",IF(I142&lt;&gt;"MATCH","INCOMPATIBLE",IF(OR(AND(D142="OFFER / CRO COMPARISON",COUNTIFS(DECISIONS!$A$6:$A$205,C142,DECISIONS!$C$6:$C$205,"INCLUDE DIRECT")=1),AND(D142="EVIDENCE COLLECTION",COUNTIFS(DECISIONS!$A$6:$A$205,C142,DECISIONS!$C$6:$C$205,"INCLUDE CONDITIONAL")=1),AND(D142="ARCHITECTURE / POSITIONING RESEARCH",COUNTIFS(DECISIONS!$A$6:$A$205,C142,DECISIONS!$C$6:$C$205,"INCLUDE ADJACENT")=1),AND(D142="BUILD / BUY / SERVICE COMPARISON",COUNTIFS(DECISIONS!$A$6:$A$205,C142,DECISIONS!$C$6:$C$205,"INCLUDE SUBSTITUTE")=1),AND(D142="DISCOVERY RESEARCH",COUNTIFS(DECISIONS!$A$6:$A$205,C142,DECISIONS!$C$6:$C$205,"INCLUDE INTERMEDIARY")=1),AND(D142="REQUIREMENT / AUTHORITY RESEARCH",COUNTIFS(DECISIONS!$A$6:$A$205,C142,DECISIONS!$C$6:$C$205,"INCLUDE REFERENCE")=1),AND(D142="MONITOR / WATCHLIST",COUNTIFS(DECISIONS!$A$6:$A$205,C142,DECISIONS!$C$6:$C$205,"EXCLUDE DIRECT")=1)),"COMPATIBLE","INCOMPATIBLE")))</x:f>
      </x:c>
      <x:c r="K142" s="25" t="str">
        <x:f>IF(A142="","",IF(OR(H142&lt;&gt;"VALID",I142&lt;&gt;"MATCH",J142&lt;&gt;"COMPATIBLE"),"BLOCKED",IF(D142="EVIDENCE COLLECTION","READY",IF(COUNTIFS(DECISIONS!$A$6:$A$205,C142,DECISIONS!$K$6:$K$205,"READY")=1,"READY","UNRESOLVED"))))</x:f>
      </x:c>
    </x:row>
    <x:row r="143">
      <x:c r="A143" s="21"/>
      <x:c r="B143" s="21"/>
      <x:c r="C143" s="21"/>
      <x:c r="D143" s="21"/>
      <x:c r="E143" s="21"/>
      <x:c r="F143" s="21"/>
      <x:c r="G143" s="21"/>
      <x:c r="H143" s="25" t="str">
        <x:f>IF(A143="","",IF(COUNTIF($A$6:$A$205,A143)&gt;1,"INVALID - DUPLICATE ID",IF(AND(COUNTIF(CANDIDATES!$A$6:$A$205,B143)=1,COUNTIF(DECISIONS!$A$6:$A$205,C143)=1,OR(EXACT(D143,"OFFER / CRO COMPARISON"),EXACT(D143,"EVIDENCE COLLECTION"),EXACT(D143,"ARCHITECTURE / POSITIONING RESEARCH"),EXACT(D143,"BUILD / BUY / SERVICE COMPARISON"),EXACT(D143,"DISCOVERY RESEARCH"),EXACT(D143,"REQUIREMENT / AUTHORITY RESEARCH"),EXACT(D143,"MONITOR / WATCHLIST")),E143&lt;&gt;"",F143&lt;&gt;"",G143&lt;&gt;""),"VALID","INVALID - CONTROL / ID")))</x:f>
      </x:c>
      <x:c r="I143" s="25" t="str">
        <x:f>IF(A143="","",IF(COUNTIFS(DECISIONS!$A$6:$A$205,C143,DECISIONS!$B$6:$B$205,B143)=1,"MATCH","MISMATCH"))</x:f>
      </x:c>
      <x:c r="J143" s="25" t="str">
        <x:f>IF(A143="","",IF(I143&lt;&gt;"MATCH","INCOMPATIBLE",IF(OR(AND(D143="OFFER / CRO COMPARISON",COUNTIFS(DECISIONS!$A$6:$A$205,C143,DECISIONS!$C$6:$C$205,"INCLUDE DIRECT")=1),AND(D143="EVIDENCE COLLECTION",COUNTIFS(DECISIONS!$A$6:$A$205,C143,DECISIONS!$C$6:$C$205,"INCLUDE CONDITIONAL")=1),AND(D143="ARCHITECTURE / POSITIONING RESEARCH",COUNTIFS(DECISIONS!$A$6:$A$205,C143,DECISIONS!$C$6:$C$205,"INCLUDE ADJACENT")=1),AND(D143="BUILD / BUY / SERVICE COMPARISON",COUNTIFS(DECISIONS!$A$6:$A$205,C143,DECISIONS!$C$6:$C$205,"INCLUDE SUBSTITUTE")=1),AND(D143="DISCOVERY RESEARCH",COUNTIFS(DECISIONS!$A$6:$A$205,C143,DECISIONS!$C$6:$C$205,"INCLUDE INTERMEDIARY")=1),AND(D143="REQUIREMENT / AUTHORITY RESEARCH",COUNTIFS(DECISIONS!$A$6:$A$205,C143,DECISIONS!$C$6:$C$205,"INCLUDE REFERENCE")=1),AND(D143="MONITOR / WATCHLIST",COUNTIFS(DECISIONS!$A$6:$A$205,C143,DECISIONS!$C$6:$C$205,"EXCLUDE DIRECT")=1)),"COMPATIBLE","INCOMPATIBLE")))</x:f>
      </x:c>
      <x:c r="K143" s="25" t="str">
        <x:f>IF(A143="","",IF(OR(H143&lt;&gt;"VALID",I143&lt;&gt;"MATCH",J143&lt;&gt;"COMPATIBLE"),"BLOCKED",IF(D143="EVIDENCE COLLECTION","READY",IF(COUNTIFS(DECISIONS!$A$6:$A$205,C143,DECISIONS!$K$6:$K$205,"READY")=1,"READY","UNRESOLVED"))))</x:f>
      </x:c>
    </x:row>
    <x:row r="144">
      <x:c r="A144" s="21"/>
      <x:c r="B144" s="21"/>
      <x:c r="C144" s="21"/>
      <x:c r="D144" s="21"/>
      <x:c r="E144" s="21"/>
      <x:c r="F144" s="21"/>
      <x:c r="G144" s="21"/>
      <x:c r="H144" s="25" t="str">
        <x:f>IF(A144="","",IF(COUNTIF($A$6:$A$205,A144)&gt;1,"INVALID - DUPLICATE ID",IF(AND(COUNTIF(CANDIDATES!$A$6:$A$205,B144)=1,COUNTIF(DECISIONS!$A$6:$A$205,C144)=1,OR(EXACT(D144,"OFFER / CRO COMPARISON"),EXACT(D144,"EVIDENCE COLLECTION"),EXACT(D144,"ARCHITECTURE / POSITIONING RESEARCH"),EXACT(D144,"BUILD / BUY / SERVICE COMPARISON"),EXACT(D144,"DISCOVERY RESEARCH"),EXACT(D144,"REQUIREMENT / AUTHORITY RESEARCH"),EXACT(D144,"MONITOR / WATCHLIST")),E144&lt;&gt;"",F144&lt;&gt;"",G144&lt;&gt;""),"VALID","INVALID - CONTROL / ID")))</x:f>
      </x:c>
      <x:c r="I144" s="25" t="str">
        <x:f>IF(A144="","",IF(COUNTIFS(DECISIONS!$A$6:$A$205,C144,DECISIONS!$B$6:$B$205,B144)=1,"MATCH","MISMATCH"))</x:f>
      </x:c>
      <x:c r="J144" s="25" t="str">
        <x:f>IF(A144="","",IF(I144&lt;&gt;"MATCH","INCOMPATIBLE",IF(OR(AND(D144="OFFER / CRO COMPARISON",COUNTIFS(DECISIONS!$A$6:$A$205,C144,DECISIONS!$C$6:$C$205,"INCLUDE DIRECT")=1),AND(D144="EVIDENCE COLLECTION",COUNTIFS(DECISIONS!$A$6:$A$205,C144,DECISIONS!$C$6:$C$205,"INCLUDE CONDITIONAL")=1),AND(D144="ARCHITECTURE / POSITIONING RESEARCH",COUNTIFS(DECISIONS!$A$6:$A$205,C144,DECISIONS!$C$6:$C$205,"INCLUDE ADJACENT")=1),AND(D144="BUILD / BUY / SERVICE COMPARISON",COUNTIFS(DECISIONS!$A$6:$A$205,C144,DECISIONS!$C$6:$C$205,"INCLUDE SUBSTITUTE")=1),AND(D144="DISCOVERY RESEARCH",COUNTIFS(DECISIONS!$A$6:$A$205,C144,DECISIONS!$C$6:$C$205,"INCLUDE INTERMEDIARY")=1),AND(D144="REQUIREMENT / AUTHORITY RESEARCH",COUNTIFS(DECISIONS!$A$6:$A$205,C144,DECISIONS!$C$6:$C$205,"INCLUDE REFERENCE")=1),AND(D144="MONITOR / WATCHLIST",COUNTIFS(DECISIONS!$A$6:$A$205,C144,DECISIONS!$C$6:$C$205,"EXCLUDE DIRECT")=1)),"COMPATIBLE","INCOMPATIBLE")))</x:f>
      </x:c>
      <x:c r="K144" s="25" t="str">
        <x:f>IF(A144="","",IF(OR(H144&lt;&gt;"VALID",I144&lt;&gt;"MATCH",J144&lt;&gt;"COMPATIBLE"),"BLOCKED",IF(D144="EVIDENCE COLLECTION","READY",IF(COUNTIFS(DECISIONS!$A$6:$A$205,C144,DECISIONS!$K$6:$K$205,"READY")=1,"READY","UNRESOLVED"))))</x:f>
      </x:c>
    </x:row>
    <x:row r="145">
      <x:c r="A145" s="21"/>
      <x:c r="B145" s="21"/>
      <x:c r="C145" s="21"/>
      <x:c r="D145" s="21"/>
      <x:c r="E145" s="21"/>
      <x:c r="F145" s="21"/>
      <x:c r="G145" s="21"/>
      <x:c r="H145" s="25" t="str">
        <x:f>IF(A145="","",IF(COUNTIF($A$6:$A$205,A145)&gt;1,"INVALID - DUPLICATE ID",IF(AND(COUNTIF(CANDIDATES!$A$6:$A$205,B145)=1,COUNTIF(DECISIONS!$A$6:$A$205,C145)=1,OR(EXACT(D145,"OFFER / CRO COMPARISON"),EXACT(D145,"EVIDENCE COLLECTION"),EXACT(D145,"ARCHITECTURE / POSITIONING RESEARCH"),EXACT(D145,"BUILD / BUY / SERVICE COMPARISON"),EXACT(D145,"DISCOVERY RESEARCH"),EXACT(D145,"REQUIREMENT / AUTHORITY RESEARCH"),EXACT(D145,"MONITOR / WATCHLIST")),E145&lt;&gt;"",F145&lt;&gt;"",G145&lt;&gt;""),"VALID","INVALID - CONTROL / ID")))</x:f>
      </x:c>
      <x:c r="I145" s="25" t="str">
        <x:f>IF(A145="","",IF(COUNTIFS(DECISIONS!$A$6:$A$205,C145,DECISIONS!$B$6:$B$205,B145)=1,"MATCH","MISMATCH"))</x:f>
      </x:c>
      <x:c r="J145" s="25" t="str">
        <x:f>IF(A145="","",IF(I145&lt;&gt;"MATCH","INCOMPATIBLE",IF(OR(AND(D145="OFFER / CRO COMPARISON",COUNTIFS(DECISIONS!$A$6:$A$205,C145,DECISIONS!$C$6:$C$205,"INCLUDE DIRECT")=1),AND(D145="EVIDENCE COLLECTION",COUNTIFS(DECISIONS!$A$6:$A$205,C145,DECISIONS!$C$6:$C$205,"INCLUDE CONDITIONAL")=1),AND(D145="ARCHITECTURE / POSITIONING RESEARCH",COUNTIFS(DECISIONS!$A$6:$A$205,C145,DECISIONS!$C$6:$C$205,"INCLUDE ADJACENT")=1),AND(D145="BUILD / BUY / SERVICE COMPARISON",COUNTIFS(DECISIONS!$A$6:$A$205,C145,DECISIONS!$C$6:$C$205,"INCLUDE SUBSTITUTE")=1),AND(D145="DISCOVERY RESEARCH",COUNTIFS(DECISIONS!$A$6:$A$205,C145,DECISIONS!$C$6:$C$205,"INCLUDE INTERMEDIARY")=1),AND(D145="REQUIREMENT / AUTHORITY RESEARCH",COUNTIFS(DECISIONS!$A$6:$A$205,C145,DECISIONS!$C$6:$C$205,"INCLUDE REFERENCE")=1),AND(D145="MONITOR / WATCHLIST",COUNTIFS(DECISIONS!$A$6:$A$205,C145,DECISIONS!$C$6:$C$205,"EXCLUDE DIRECT")=1)),"COMPATIBLE","INCOMPATIBLE")))</x:f>
      </x:c>
      <x:c r="K145" s="25" t="str">
        <x:f>IF(A145="","",IF(OR(H145&lt;&gt;"VALID",I145&lt;&gt;"MATCH",J145&lt;&gt;"COMPATIBLE"),"BLOCKED",IF(D145="EVIDENCE COLLECTION","READY",IF(COUNTIFS(DECISIONS!$A$6:$A$205,C145,DECISIONS!$K$6:$K$205,"READY")=1,"READY","UNRESOLVED"))))</x:f>
      </x:c>
    </x:row>
    <x:row r="146">
      <x:c r="A146" s="21"/>
      <x:c r="B146" s="21"/>
      <x:c r="C146" s="21"/>
      <x:c r="D146" s="21"/>
      <x:c r="E146" s="21"/>
      <x:c r="F146" s="21"/>
      <x:c r="G146" s="21"/>
      <x:c r="H146" s="25" t="str">
        <x:f>IF(A146="","",IF(COUNTIF($A$6:$A$205,A146)&gt;1,"INVALID - DUPLICATE ID",IF(AND(COUNTIF(CANDIDATES!$A$6:$A$205,B146)=1,COUNTIF(DECISIONS!$A$6:$A$205,C146)=1,OR(EXACT(D146,"OFFER / CRO COMPARISON"),EXACT(D146,"EVIDENCE COLLECTION"),EXACT(D146,"ARCHITECTURE / POSITIONING RESEARCH"),EXACT(D146,"BUILD / BUY / SERVICE COMPARISON"),EXACT(D146,"DISCOVERY RESEARCH"),EXACT(D146,"REQUIREMENT / AUTHORITY RESEARCH"),EXACT(D146,"MONITOR / WATCHLIST")),E146&lt;&gt;"",F146&lt;&gt;"",G146&lt;&gt;""),"VALID","INVALID - CONTROL / ID")))</x:f>
      </x:c>
      <x:c r="I146" s="25" t="str">
        <x:f>IF(A146="","",IF(COUNTIFS(DECISIONS!$A$6:$A$205,C146,DECISIONS!$B$6:$B$205,B146)=1,"MATCH","MISMATCH"))</x:f>
      </x:c>
      <x:c r="J146" s="25" t="str">
        <x:f>IF(A146="","",IF(I146&lt;&gt;"MATCH","INCOMPATIBLE",IF(OR(AND(D146="OFFER / CRO COMPARISON",COUNTIFS(DECISIONS!$A$6:$A$205,C146,DECISIONS!$C$6:$C$205,"INCLUDE DIRECT")=1),AND(D146="EVIDENCE COLLECTION",COUNTIFS(DECISIONS!$A$6:$A$205,C146,DECISIONS!$C$6:$C$205,"INCLUDE CONDITIONAL")=1),AND(D146="ARCHITECTURE / POSITIONING RESEARCH",COUNTIFS(DECISIONS!$A$6:$A$205,C146,DECISIONS!$C$6:$C$205,"INCLUDE ADJACENT")=1),AND(D146="BUILD / BUY / SERVICE COMPARISON",COUNTIFS(DECISIONS!$A$6:$A$205,C146,DECISIONS!$C$6:$C$205,"INCLUDE SUBSTITUTE")=1),AND(D146="DISCOVERY RESEARCH",COUNTIFS(DECISIONS!$A$6:$A$205,C146,DECISIONS!$C$6:$C$205,"INCLUDE INTERMEDIARY")=1),AND(D146="REQUIREMENT / AUTHORITY RESEARCH",COUNTIFS(DECISIONS!$A$6:$A$205,C146,DECISIONS!$C$6:$C$205,"INCLUDE REFERENCE")=1),AND(D146="MONITOR / WATCHLIST",COUNTIFS(DECISIONS!$A$6:$A$205,C146,DECISIONS!$C$6:$C$205,"EXCLUDE DIRECT")=1)),"COMPATIBLE","INCOMPATIBLE")))</x:f>
      </x:c>
      <x:c r="K146" s="25" t="str">
        <x:f>IF(A146="","",IF(OR(H146&lt;&gt;"VALID",I146&lt;&gt;"MATCH",J146&lt;&gt;"COMPATIBLE"),"BLOCKED",IF(D146="EVIDENCE COLLECTION","READY",IF(COUNTIFS(DECISIONS!$A$6:$A$205,C146,DECISIONS!$K$6:$K$205,"READY")=1,"READY","UNRESOLVED"))))</x:f>
      </x:c>
    </x:row>
    <x:row r="147">
      <x:c r="A147" s="21"/>
      <x:c r="B147" s="21"/>
      <x:c r="C147" s="21"/>
      <x:c r="D147" s="21"/>
      <x:c r="E147" s="21"/>
      <x:c r="F147" s="21"/>
      <x:c r="G147" s="21"/>
      <x:c r="H147" s="25" t="str">
        <x:f>IF(A147="","",IF(COUNTIF($A$6:$A$205,A147)&gt;1,"INVALID - DUPLICATE ID",IF(AND(COUNTIF(CANDIDATES!$A$6:$A$205,B147)=1,COUNTIF(DECISIONS!$A$6:$A$205,C147)=1,OR(EXACT(D147,"OFFER / CRO COMPARISON"),EXACT(D147,"EVIDENCE COLLECTION"),EXACT(D147,"ARCHITECTURE / POSITIONING RESEARCH"),EXACT(D147,"BUILD / BUY / SERVICE COMPARISON"),EXACT(D147,"DISCOVERY RESEARCH"),EXACT(D147,"REQUIREMENT / AUTHORITY RESEARCH"),EXACT(D147,"MONITOR / WATCHLIST")),E147&lt;&gt;"",F147&lt;&gt;"",G147&lt;&gt;""),"VALID","INVALID - CONTROL / ID")))</x:f>
      </x:c>
      <x:c r="I147" s="25" t="str">
        <x:f>IF(A147="","",IF(COUNTIFS(DECISIONS!$A$6:$A$205,C147,DECISIONS!$B$6:$B$205,B147)=1,"MATCH","MISMATCH"))</x:f>
      </x:c>
      <x:c r="J147" s="25" t="str">
        <x:f>IF(A147="","",IF(I147&lt;&gt;"MATCH","INCOMPATIBLE",IF(OR(AND(D147="OFFER / CRO COMPARISON",COUNTIFS(DECISIONS!$A$6:$A$205,C147,DECISIONS!$C$6:$C$205,"INCLUDE DIRECT")=1),AND(D147="EVIDENCE COLLECTION",COUNTIFS(DECISIONS!$A$6:$A$205,C147,DECISIONS!$C$6:$C$205,"INCLUDE CONDITIONAL")=1),AND(D147="ARCHITECTURE / POSITIONING RESEARCH",COUNTIFS(DECISIONS!$A$6:$A$205,C147,DECISIONS!$C$6:$C$205,"INCLUDE ADJACENT")=1),AND(D147="BUILD / BUY / SERVICE COMPARISON",COUNTIFS(DECISIONS!$A$6:$A$205,C147,DECISIONS!$C$6:$C$205,"INCLUDE SUBSTITUTE")=1),AND(D147="DISCOVERY RESEARCH",COUNTIFS(DECISIONS!$A$6:$A$205,C147,DECISIONS!$C$6:$C$205,"INCLUDE INTERMEDIARY")=1),AND(D147="REQUIREMENT / AUTHORITY RESEARCH",COUNTIFS(DECISIONS!$A$6:$A$205,C147,DECISIONS!$C$6:$C$205,"INCLUDE REFERENCE")=1),AND(D147="MONITOR / WATCHLIST",COUNTIFS(DECISIONS!$A$6:$A$205,C147,DECISIONS!$C$6:$C$205,"EXCLUDE DIRECT")=1)),"COMPATIBLE","INCOMPATIBLE")))</x:f>
      </x:c>
      <x:c r="K147" s="25" t="str">
        <x:f>IF(A147="","",IF(OR(H147&lt;&gt;"VALID",I147&lt;&gt;"MATCH",J147&lt;&gt;"COMPATIBLE"),"BLOCKED",IF(D147="EVIDENCE COLLECTION","READY",IF(COUNTIFS(DECISIONS!$A$6:$A$205,C147,DECISIONS!$K$6:$K$205,"READY")=1,"READY","UNRESOLVED"))))</x:f>
      </x:c>
    </x:row>
    <x:row r="148">
      <x:c r="A148" s="21"/>
      <x:c r="B148" s="21"/>
      <x:c r="C148" s="21"/>
      <x:c r="D148" s="21"/>
      <x:c r="E148" s="21"/>
      <x:c r="F148" s="21"/>
      <x:c r="G148" s="21"/>
      <x:c r="H148" s="25" t="str">
        <x:f>IF(A148="","",IF(COUNTIF($A$6:$A$205,A148)&gt;1,"INVALID - DUPLICATE ID",IF(AND(COUNTIF(CANDIDATES!$A$6:$A$205,B148)=1,COUNTIF(DECISIONS!$A$6:$A$205,C148)=1,OR(EXACT(D148,"OFFER / CRO COMPARISON"),EXACT(D148,"EVIDENCE COLLECTION"),EXACT(D148,"ARCHITECTURE / POSITIONING RESEARCH"),EXACT(D148,"BUILD / BUY / SERVICE COMPARISON"),EXACT(D148,"DISCOVERY RESEARCH"),EXACT(D148,"REQUIREMENT / AUTHORITY RESEARCH"),EXACT(D148,"MONITOR / WATCHLIST")),E148&lt;&gt;"",F148&lt;&gt;"",G148&lt;&gt;""),"VALID","INVALID - CONTROL / ID")))</x:f>
      </x:c>
      <x:c r="I148" s="25" t="str">
        <x:f>IF(A148="","",IF(COUNTIFS(DECISIONS!$A$6:$A$205,C148,DECISIONS!$B$6:$B$205,B148)=1,"MATCH","MISMATCH"))</x:f>
      </x:c>
      <x:c r="J148" s="25" t="str">
        <x:f>IF(A148="","",IF(I148&lt;&gt;"MATCH","INCOMPATIBLE",IF(OR(AND(D148="OFFER / CRO COMPARISON",COUNTIFS(DECISIONS!$A$6:$A$205,C148,DECISIONS!$C$6:$C$205,"INCLUDE DIRECT")=1),AND(D148="EVIDENCE COLLECTION",COUNTIFS(DECISIONS!$A$6:$A$205,C148,DECISIONS!$C$6:$C$205,"INCLUDE CONDITIONAL")=1),AND(D148="ARCHITECTURE / POSITIONING RESEARCH",COUNTIFS(DECISIONS!$A$6:$A$205,C148,DECISIONS!$C$6:$C$205,"INCLUDE ADJACENT")=1),AND(D148="BUILD / BUY / SERVICE COMPARISON",COUNTIFS(DECISIONS!$A$6:$A$205,C148,DECISIONS!$C$6:$C$205,"INCLUDE SUBSTITUTE")=1),AND(D148="DISCOVERY RESEARCH",COUNTIFS(DECISIONS!$A$6:$A$205,C148,DECISIONS!$C$6:$C$205,"INCLUDE INTERMEDIARY")=1),AND(D148="REQUIREMENT / AUTHORITY RESEARCH",COUNTIFS(DECISIONS!$A$6:$A$205,C148,DECISIONS!$C$6:$C$205,"INCLUDE REFERENCE")=1),AND(D148="MONITOR / WATCHLIST",COUNTIFS(DECISIONS!$A$6:$A$205,C148,DECISIONS!$C$6:$C$205,"EXCLUDE DIRECT")=1)),"COMPATIBLE","INCOMPATIBLE")))</x:f>
      </x:c>
      <x:c r="K148" s="25" t="str">
        <x:f>IF(A148="","",IF(OR(H148&lt;&gt;"VALID",I148&lt;&gt;"MATCH",J148&lt;&gt;"COMPATIBLE"),"BLOCKED",IF(D148="EVIDENCE COLLECTION","READY",IF(COUNTIFS(DECISIONS!$A$6:$A$205,C148,DECISIONS!$K$6:$K$205,"READY")=1,"READY","UNRESOLVED"))))</x:f>
      </x:c>
    </x:row>
    <x:row r="149">
      <x:c r="A149" s="21"/>
      <x:c r="B149" s="21"/>
      <x:c r="C149" s="21"/>
      <x:c r="D149" s="21"/>
      <x:c r="E149" s="21"/>
      <x:c r="F149" s="21"/>
      <x:c r="G149" s="21"/>
      <x:c r="H149" s="25" t="str">
        <x:f>IF(A149="","",IF(COUNTIF($A$6:$A$205,A149)&gt;1,"INVALID - DUPLICATE ID",IF(AND(COUNTIF(CANDIDATES!$A$6:$A$205,B149)=1,COUNTIF(DECISIONS!$A$6:$A$205,C149)=1,OR(EXACT(D149,"OFFER / CRO COMPARISON"),EXACT(D149,"EVIDENCE COLLECTION"),EXACT(D149,"ARCHITECTURE / POSITIONING RESEARCH"),EXACT(D149,"BUILD / BUY / SERVICE COMPARISON"),EXACT(D149,"DISCOVERY RESEARCH"),EXACT(D149,"REQUIREMENT / AUTHORITY RESEARCH"),EXACT(D149,"MONITOR / WATCHLIST")),E149&lt;&gt;"",F149&lt;&gt;"",G149&lt;&gt;""),"VALID","INVALID - CONTROL / ID")))</x:f>
      </x:c>
      <x:c r="I149" s="25" t="str">
        <x:f>IF(A149="","",IF(COUNTIFS(DECISIONS!$A$6:$A$205,C149,DECISIONS!$B$6:$B$205,B149)=1,"MATCH","MISMATCH"))</x:f>
      </x:c>
      <x:c r="J149" s="25" t="str">
        <x:f>IF(A149="","",IF(I149&lt;&gt;"MATCH","INCOMPATIBLE",IF(OR(AND(D149="OFFER / CRO COMPARISON",COUNTIFS(DECISIONS!$A$6:$A$205,C149,DECISIONS!$C$6:$C$205,"INCLUDE DIRECT")=1),AND(D149="EVIDENCE COLLECTION",COUNTIFS(DECISIONS!$A$6:$A$205,C149,DECISIONS!$C$6:$C$205,"INCLUDE CONDITIONAL")=1),AND(D149="ARCHITECTURE / POSITIONING RESEARCH",COUNTIFS(DECISIONS!$A$6:$A$205,C149,DECISIONS!$C$6:$C$205,"INCLUDE ADJACENT")=1),AND(D149="BUILD / BUY / SERVICE COMPARISON",COUNTIFS(DECISIONS!$A$6:$A$205,C149,DECISIONS!$C$6:$C$205,"INCLUDE SUBSTITUTE")=1),AND(D149="DISCOVERY RESEARCH",COUNTIFS(DECISIONS!$A$6:$A$205,C149,DECISIONS!$C$6:$C$205,"INCLUDE INTERMEDIARY")=1),AND(D149="REQUIREMENT / AUTHORITY RESEARCH",COUNTIFS(DECISIONS!$A$6:$A$205,C149,DECISIONS!$C$6:$C$205,"INCLUDE REFERENCE")=1),AND(D149="MONITOR / WATCHLIST",COUNTIFS(DECISIONS!$A$6:$A$205,C149,DECISIONS!$C$6:$C$205,"EXCLUDE DIRECT")=1)),"COMPATIBLE","INCOMPATIBLE")))</x:f>
      </x:c>
      <x:c r="K149" s="25" t="str">
        <x:f>IF(A149="","",IF(OR(H149&lt;&gt;"VALID",I149&lt;&gt;"MATCH",J149&lt;&gt;"COMPATIBLE"),"BLOCKED",IF(D149="EVIDENCE COLLECTION","READY",IF(COUNTIFS(DECISIONS!$A$6:$A$205,C149,DECISIONS!$K$6:$K$205,"READY")=1,"READY","UNRESOLVED"))))</x:f>
      </x:c>
    </x:row>
    <x:row r="150">
      <x:c r="A150" s="21"/>
      <x:c r="B150" s="21"/>
      <x:c r="C150" s="21"/>
      <x:c r="D150" s="21"/>
      <x:c r="E150" s="21"/>
      <x:c r="F150" s="21"/>
      <x:c r="G150" s="21"/>
      <x:c r="H150" s="25" t="str">
        <x:f>IF(A150="","",IF(COUNTIF($A$6:$A$205,A150)&gt;1,"INVALID - DUPLICATE ID",IF(AND(COUNTIF(CANDIDATES!$A$6:$A$205,B150)=1,COUNTIF(DECISIONS!$A$6:$A$205,C150)=1,OR(EXACT(D150,"OFFER / CRO COMPARISON"),EXACT(D150,"EVIDENCE COLLECTION"),EXACT(D150,"ARCHITECTURE / POSITIONING RESEARCH"),EXACT(D150,"BUILD / BUY / SERVICE COMPARISON"),EXACT(D150,"DISCOVERY RESEARCH"),EXACT(D150,"REQUIREMENT / AUTHORITY RESEARCH"),EXACT(D150,"MONITOR / WATCHLIST")),E150&lt;&gt;"",F150&lt;&gt;"",G150&lt;&gt;""),"VALID","INVALID - CONTROL / ID")))</x:f>
      </x:c>
      <x:c r="I150" s="25" t="str">
        <x:f>IF(A150="","",IF(COUNTIFS(DECISIONS!$A$6:$A$205,C150,DECISIONS!$B$6:$B$205,B150)=1,"MATCH","MISMATCH"))</x:f>
      </x:c>
      <x:c r="J150" s="25" t="str">
        <x:f>IF(A150="","",IF(I150&lt;&gt;"MATCH","INCOMPATIBLE",IF(OR(AND(D150="OFFER / CRO COMPARISON",COUNTIFS(DECISIONS!$A$6:$A$205,C150,DECISIONS!$C$6:$C$205,"INCLUDE DIRECT")=1),AND(D150="EVIDENCE COLLECTION",COUNTIFS(DECISIONS!$A$6:$A$205,C150,DECISIONS!$C$6:$C$205,"INCLUDE CONDITIONAL")=1),AND(D150="ARCHITECTURE / POSITIONING RESEARCH",COUNTIFS(DECISIONS!$A$6:$A$205,C150,DECISIONS!$C$6:$C$205,"INCLUDE ADJACENT")=1),AND(D150="BUILD / BUY / SERVICE COMPARISON",COUNTIFS(DECISIONS!$A$6:$A$205,C150,DECISIONS!$C$6:$C$205,"INCLUDE SUBSTITUTE")=1),AND(D150="DISCOVERY RESEARCH",COUNTIFS(DECISIONS!$A$6:$A$205,C150,DECISIONS!$C$6:$C$205,"INCLUDE INTERMEDIARY")=1),AND(D150="REQUIREMENT / AUTHORITY RESEARCH",COUNTIFS(DECISIONS!$A$6:$A$205,C150,DECISIONS!$C$6:$C$205,"INCLUDE REFERENCE")=1),AND(D150="MONITOR / WATCHLIST",COUNTIFS(DECISIONS!$A$6:$A$205,C150,DECISIONS!$C$6:$C$205,"EXCLUDE DIRECT")=1)),"COMPATIBLE","INCOMPATIBLE")))</x:f>
      </x:c>
      <x:c r="K150" s="25" t="str">
        <x:f>IF(A150="","",IF(OR(H150&lt;&gt;"VALID",I150&lt;&gt;"MATCH",J150&lt;&gt;"COMPATIBLE"),"BLOCKED",IF(D150="EVIDENCE COLLECTION","READY",IF(COUNTIFS(DECISIONS!$A$6:$A$205,C150,DECISIONS!$K$6:$K$205,"READY")=1,"READY","UNRESOLVED"))))</x:f>
      </x:c>
    </x:row>
    <x:row r="151">
      <x:c r="A151" s="21"/>
      <x:c r="B151" s="21"/>
      <x:c r="C151" s="21"/>
      <x:c r="D151" s="21"/>
      <x:c r="E151" s="21"/>
      <x:c r="F151" s="21"/>
      <x:c r="G151" s="21"/>
      <x:c r="H151" s="25" t="str">
        <x:f>IF(A151="","",IF(COUNTIF($A$6:$A$205,A151)&gt;1,"INVALID - DUPLICATE ID",IF(AND(COUNTIF(CANDIDATES!$A$6:$A$205,B151)=1,COUNTIF(DECISIONS!$A$6:$A$205,C151)=1,OR(EXACT(D151,"OFFER / CRO COMPARISON"),EXACT(D151,"EVIDENCE COLLECTION"),EXACT(D151,"ARCHITECTURE / POSITIONING RESEARCH"),EXACT(D151,"BUILD / BUY / SERVICE COMPARISON"),EXACT(D151,"DISCOVERY RESEARCH"),EXACT(D151,"REQUIREMENT / AUTHORITY RESEARCH"),EXACT(D151,"MONITOR / WATCHLIST")),E151&lt;&gt;"",F151&lt;&gt;"",G151&lt;&gt;""),"VALID","INVALID - CONTROL / ID")))</x:f>
      </x:c>
      <x:c r="I151" s="25" t="str">
        <x:f>IF(A151="","",IF(COUNTIFS(DECISIONS!$A$6:$A$205,C151,DECISIONS!$B$6:$B$205,B151)=1,"MATCH","MISMATCH"))</x:f>
      </x:c>
      <x:c r="J151" s="25" t="str">
        <x:f>IF(A151="","",IF(I151&lt;&gt;"MATCH","INCOMPATIBLE",IF(OR(AND(D151="OFFER / CRO COMPARISON",COUNTIFS(DECISIONS!$A$6:$A$205,C151,DECISIONS!$C$6:$C$205,"INCLUDE DIRECT")=1),AND(D151="EVIDENCE COLLECTION",COUNTIFS(DECISIONS!$A$6:$A$205,C151,DECISIONS!$C$6:$C$205,"INCLUDE CONDITIONAL")=1),AND(D151="ARCHITECTURE / POSITIONING RESEARCH",COUNTIFS(DECISIONS!$A$6:$A$205,C151,DECISIONS!$C$6:$C$205,"INCLUDE ADJACENT")=1),AND(D151="BUILD / BUY / SERVICE COMPARISON",COUNTIFS(DECISIONS!$A$6:$A$205,C151,DECISIONS!$C$6:$C$205,"INCLUDE SUBSTITUTE")=1),AND(D151="DISCOVERY RESEARCH",COUNTIFS(DECISIONS!$A$6:$A$205,C151,DECISIONS!$C$6:$C$205,"INCLUDE INTERMEDIARY")=1),AND(D151="REQUIREMENT / AUTHORITY RESEARCH",COUNTIFS(DECISIONS!$A$6:$A$205,C151,DECISIONS!$C$6:$C$205,"INCLUDE REFERENCE")=1),AND(D151="MONITOR / WATCHLIST",COUNTIFS(DECISIONS!$A$6:$A$205,C151,DECISIONS!$C$6:$C$205,"EXCLUDE DIRECT")=1)),"COMPATIBLE","INCOMPATIBLE")))</x:f>
      </x:c>
      <x:c r="K151" s="25" t="str">
        <x:f>IF(A151="","",IF(OR(H151&lt;&gt;"VALID",I151&lt;&gt;"MATCH",J151&lt;&gt;"COMPATIBLE"),"BLOCKED",IF(D151="EVIDENCE COLLECTION","READY",IF(COUNTIFS(DECISIONS!$A$6:$A$205,C151,DECISIONS!$K$6:$K$205,"READY")=1,"READY","UNRESOLVED"))))</x:f>
      </x:c>
    </x:row>
    <x:row r="152">
      <x:c r="A152" s="21"/>
      <x:c r="B152" s="21"/>
      <x:c r="C152" s="21"/>
      <x:c r="D152" s="21"/>
      <x:c r="E152" s="21"/>
      <x:c r="F152" s="21"/>
      <x:c r="G152" s="21"/>
      <x:c r="H152" s="25" t="str">
        <x:f>IF(A152="","",IF(COUNTIF($A$6:$A$205,A152)&gt;1,"INVALID - DUPLICATE ID",IF(AND(COUNTIF(CANDIDATES!$A$6:$A$205,B152)=1,COUNTIF(DECISIONS!$A$6:$A$205,C152)=1,OR(EXACT(D152,"OFFER / CRO COMPARISON"),EXACT(D152,"EVIDENCE COLLECTION"),EXACT(D152,"ARCHITECTURE / POSITIONING RESEARCH"),EXACT(D152,"BUILD / BUY / SERVICE COMPARISON"),EXACT(D152,"DISCOVERY RESEARCH"),EXACT(D152,"REQUIREMENT / AUTHORITY RESEARCH"),EXACT(D152,"MONITOR / WATCHLIST")),E152&lt;&gt;"",F152&lt;&gt;"",G152&lt;&gt;""),"VALID","INVALID - CONTROL / ID")))</x:f>
      </x:c>
      <x:c r="I152" s="25" t="str">
        <x:f>IF(A152="","",IF(COUNTIFS(DECISIONS!$A$6:$A$205,C152,DECISIONS!$B$6:$B$205,B152)=1,"MATCH","MISMATCH"))</x:f>
      </x:c>
      <x:c r="J152" s="25" t="str">
        <x:f>IF(A152="","",IF(I152&lt;&gt;"MATCH","INCOMPATIBLE",IF(OR(AND(D152="OFFER / CRO COMPARISON",COUNTIFS(DECISIONS!$A$6:$A$205,C152,DECISIONS!$C$6:$C$205,"INCLUDE DIRECT")=1),AND(D152="EVIDENCE COLLECTION",COUNTIFS(DECISIONS!$A$6:$A$205,C152,DECISIONS!$C$6:$C$205,"INCLUDE CONDITIONAL")=1),AND(D152="ARCHITECTURE / POSITIONING RESEARCH",COUNTIFS(DECISIONS!$A$6:$A$205,C152,DECISIONS!$C$6:$C$205,"INCLUDE ADJACENT")=1),AND(D152="BUILD / BUY / SERVICE COMPARISON",COUNTIFS(DECISIONS!$A$6:$A$205,C152,DECISIONS!$C$6:$C$205,"INCLUDE SUBSTITUTE")=1),AND(D152="DISCOVERY RESEARCH",COUNTIFS(DECISIONS!$A$6:$A$205,C152,DECISIONS!$C$6:$C$205,"INCLUDE INTERMEDIARY")=1),AND(D152="REQUIREMENT / AUTHORITY RESEARCH",COUNTIFS(DECISIONS!$A$6:$A$205,C152,DECISIONS!$C$6:$C$205,"INCLUDE REFERENCE")=1),AND(D152="MONITOR / WATCHLIST",COUNTIFS(DECISIONS!$A$6:$A$205,C152,DECISIONS!$C$6:$C$205,"EXCLUDE DIRECT")=1)),"COMPATIBLE","INCOMPATIBLE")))</x:f>
      </x:c>
      <x:c r="K152" s="25" t="str">
        <x:f>IF(A152="","",IF(OR(H152&lt;&gt;"VALID",I152&lt;&gt;"MATCH",J152&lt;&gt;"COMPATIBLE"),"BLOCKED",IF(D152="EVIDENCE COLLECTION","READY",IF(COUNTIFS(DECISIONS!$A$6:$A$205,C152,DECISIONS!$K$6:$K$205,"READY")=1,"READY","UNRESOLVED"))))</x:f>
      </x:c>
    </x:row>
    <x:row r="153">
      <x:c r="A153" s="21"/>
      <x:c r="B153" s="21"/>
      <x:c r="C153" s="21"/>
      <x:c r="D153" s="21"/>
      <x:c r="E153" s="21"/>
      <x:c r="F153" s="21"/>
      <x:c r="G153" s="21"/>
      <x:c r="H153" s="25" t="str">
        <x:f>IF(A153="","",IF(COUNTIF($A$6:$A$205,A153)&gt;1,"INVALID - DUPLICATE ID",IF(AND(COUNTIF(CANDIDATES!$A$6:$A$205,B153)=1,COUNTIF(DECISIONS!$A$6:$A$205,C153)=1,OR(EXACT(D153,"OFFER / CRO COMPARISON"),EXACT(D153,"EVIDENCE COLLECTION"),EXACT(D153,"ARCHITECTURE / POSITIONING RESEARCH"),EXACT(D153,"BUILD / BUY / SERVICE COMPARISON"),EXACT(D153,"DISCOVERY RESEARCH"),EXACT(D153,"REQUIREMENT / AUTHORITY RESEARCH"),EXACT(D153,"MONITOR / WATCHLIST")),E153&lt;&gt;"",F153&lt;&gt;"",G153&lt;&gt;""),"VALID","INVALID - CONTROL / ID")))</x:f>
      </x:c>
      <x:c r="I153" s="25" t="str">
        <x:f>IF(A153="","",IF(COUNTIFS(DECISIONS!$A$6:$A$205,C153,DECISIONS!$B$6:$B$205,B153)=1,"MATCH","MISMATCH"))</x:f>
      </x:c>
      <x:c r="J153" s="25" t="str">
        <x:f>IF(A153="","",IF(I153&lt;&gt;"MATCH","INCOMPATIBLE",IF(OR(AND(D153="OFFER / CRO COMPARISON",COUNTIFS(DECISIONS!$A$6:$A$205,C153,DECISIONS!$C$6:$C$205,"INCLUDE DIRECT")=1),AND(D153="EVIDENCE COLLECTION",COUNTIFS(DECISIONS!$A$6:$A$205,C153,DECISIONS!$C$6:$C$205,"INCLUDE CONDITIONAL")=1),AND(D153="ARCHITECTURE / POSITIONING RESEARCH",COUNTIFS(DECISIONS!$A$6:$A$205,C153,DECISIONS!$C$6:$C$205,"INCLUDE ADJACENT")=1),AND(D153="BUILD / BUY / SERVICE COMPARISON",COUNTIFS(DECISIONS!$A$6:$A$205,C153,DECISIONS!$C$6:$C$205,"INCLUDE SUBSTITUTE")=1),AND(D153="DISCOVERY RESEARCH",COUNTIFS(DECISIONS!$A$6:$A$205,C153,DECISIONS!$C$6:$C$205,"INCLUDE INTERMEDIARY")=1),AND(D153="REQUIREMENT / AUTHORITY RESEARCH",COUNTIFS(DECISIONS!$A$6:$A$205,C153,DECISIONS!$C$6:$C$205,"INCLUDE REFERENCE")=1),AND(D153="MONITOR / WATCHLIST",COUNTIFS(DECISIONS!$A$6:$A$205,C153,DECISIONS!$C$6:$C$205,"EXCLUDE DIRECT")=1)),"COMPATIBLE","INCOMPATIBLE")))</x:f>
      </x:c>
      <x:c r="K153" s="25" t="str">
        <x:f>IF(A153="","",IF(OR(H153&lt;&gt;"VALID",I153&lt;&gt;"MATCH",J153&lt;&gt;"COMPATIBLE"),"BLOCKED",IF(D153="EVIDENCE COLLECTION","READY",IF(COUNTIFS(DECISIONS!$A$6:$A$205,C153,DECISIONS!$K$6:$K$205,"READY")=1,"READY","UNRESOLVED"))))</x:f>
      </x:c>
    </x:row>
    <x:row r="154">
      <x:c r="A154" s="21"/>
      <x:c r="B154" s="21"/>
      <x:c r="C154" s="21"/>
      <x:c r="D154" s="21"/>
      <x:c r="E154" s="21"/>
      <x:c r="F154" s="21"/>
      <x:c r="G154" s="21"/>
      <x:c r="H154" s="25" t="str">
        <x:f>IF(A154="","",IF(COUNTIF($A$6:$A$205,A154)&gt;1,"INVALID - DUPLICATE ID",IF(AND(COUNTIF(CANDIDATES!$A$6:$A$205,B154)=1,COUNTIF(DECISIONS!$A$6:$A$205,C154)=1,OR(EXACT(D154,"OFFER / CRO COMPARISON"),EXACT(D154,"EVIDENCE COLLECTION"),EXACT(D154,"ARCHITECTURE / POSITIONING RESEARCH"),EXACT(D154,"BUILD / BUY / SERVICE COMPARISON"),EXACT(D154,"DISCOVERY RESEARCH"),EXACT(D154,"REQUIREMENT / AUTHORITY RESEARCH"),EXACT(D154,"MONITOR / WATCHLIST")),E154&lt;&gt;"",F154&lt;&gt;"",G154&lt;&gt;""),"VALID","INVALID - CONTROL / ID")))</x:f>
      </x:c>
      <x:c r="I154" s="25" t="str">
        <x:f>IF(A154="","",IF(COUNTIFS(DECISIONS!$A$6:$A$205,C154,DECISIONS!$B$6:$B$205,B154)=1,"MATCH","MISMATCH"))</x:f>
      </x:c>
      <x:c r="J154" s="25" t="str">
        <x:f>IF(A154="","",IF(I154&lt;&gt;"MATCH","INCOMPATIBLE",IF(OR(AND(D154="OFFER / CRO COMPARISON",COUNTIFS(DECISIONS!$A$6:$A$205,C154,DECISIONS!$C$6:$C$205,"INCLUDE DIRECT")=1),AND(D154="EVIDENCE COLLECTION",COUNTIFS(DECISIONS!$A$6:$A$205,C154,DECISIONS!$C$6:$C$205,"INCLUDE CONDITIONAL")=1),AND(D154="ARCHITECTURE / POSITIONING RESEARCH",COUNTIFS(DECISIONS!$A$6:$A$205,C154,DECISIONS!$C$6:$C$205,"INCLUDE ADJACENT")=1),AND(D154="BUILD / BUY / SERVICE COMPARISON",COUNTIFS(DECISIONS!$A$6:$A$205,C154,DECISIONS!$C$6:$C$205,"INCLUDE SUBSTITUTE")=1),AND(D154="DISCOVERY RESEARCH",COUNTIFS(DECISIONS!$A$6:$A$205,C154,DECISIONS!$C$6:$C$205,"INCLUDE INTERMEDIARY")=1),AND(D154="REQUIREMENT / AUTHORITY RESEARCH",COUNTIFS(DECISIONS!$A$6:$A$205,C154,DECISIONS!$C$6:$C$205,"INCLUDE REFERENCE")=1),AND(D154="MONITOR / WATCHLIST",COUNTIFS(DECISIONS!$A$6:$A$205,C154,DECISIONS!$C$6:$C$205,"EXCLUDE DIRECT")=1)),"COMPATIBLE","INCOMPATIBLE")))</x:f>
      </x:c>
      <x:c r="K154" s="25" t="str">
        <x:f>IF(A154="","",IF(OR(H154&lt;&gt;"VALID",I154&lt;&gt;"MATCH",J154&lt;&gt;"COMPATIBLE"),"BLOCKED",IF(D154="EVIDENCE COLLECTION","READY",IF(COUNTIFS(DECISIONS!$A$6:$A$205,C154,DECISIONS!$K$6:$K$205,"READY")=1,"READY","UNRESOLVED"))))</x:f>
      </x:c>
    </x:row>
    <x:row r="155">
      <x:c r="A155" s="21"/>
      <x:c r="B155" s="21"/>
      <x:c r="C155" s="21"/>
      <x:c r="D155" s="21"/>
      <x:c r="E155" s="21"/>
      <x:c r="F155" s="21"/>
      <x:c r="G155" s="21"/>
      <x:c r="H155" s="25" t="str">
        <x:f>IF(A155="","",IF(COUNTIF($A$6:$A$205,A155)&gt;1,"INVALID - DUPLICATE ID",IF(AND(COUNTIF(CANDIDATES!$A$6:$A$205,B155)=1,COUNTIF(DECISIONS!$A$6:$A$205,C155)=1,OR(EXACT(D155,"OFFER / CRO COMPARISON"),EXACT(D155,"EVIDENCE COLLECTION"),EXACT(D155,"ARCHITECTURE / POSITIONING RESEARCH"),EXACT(D155,"BUILD / BUY / SERVICE COMPARISON"),EXACT(D155,"DISCOVERY RESEARCH"),EXACT(D155,"REQUIREMENT / AUTHORITY RESEARCH"),EXACT(D155,"MONITOR / WATCHLIST")),E155&lt;&gt;"",F155&lt;&gt;"",G155&lt;&gt;""),"VALID","INVALID - CONTROL / ID")))</x:f>
      </x:c>
      <x:c r="I155" s="25" t="str">
        <x:f>IF(A155="","",IF(COUNTIFS(DECISIONS!$A$6:$A$205,C155,DECISIONS!$B$6:$B$205,B155)=1,"MATCH","MISMATCH"))</x:f>
      </x:c>
      <x:c r="J155" s="25" t="str">
        <x:f>IF(A155="","",IF(I155&lt;&gt;"MATCH","INCOMPATIBLE",IF(OR(AND(D155="OFFER / CRO COMPARISON",COUNTIFS(DECISIONS!$A$6:$A$205,C155,DECISIONS!$C$6:$C$205,"INCLUDE DIRECT")=1),AND(D155="EVIDENCE COLLECTION",COUNTIFS(DECISIONS!$A$6:$A$205,C155,DECISIONS!$C$6:$C$205,"INCLUDE CONDITIONAL")=1),AND(D155="ARCHITECTURE / POSITIONING RESEARCH",COUNTIFS(DECISIONS!$A$6:$A$205,C155,DECISIONS!$C$6:$C$205,"INCLUDE ADJACENT")=1),AND(D155="BUILD / BUY / SERVICE COMPARISON",COUNTIFS(DECISIONS!$A$6:$A$205,C155,DECISIONS!$C$6:$C$205,"INCLUDE SUBSTITUTE")=1),AND(D155="DISCOVERY RESEARCH",COUNTIFS(DECISIONS!$A$6:$A$205,C155,DECISIONS!$C$6:$C$205,"INCLUDE INTERMEDIARY")=1),AND(D155="REQUIREMENT / AUTHORITY RESEARCH",COUNTIFS(DECISIONS!$A$6:$A$205,C155,DECISIONS!$C$6:$C$205,"INCLUDE REFERENCE")=1),AND(D155="MONITOR / WATCHLIST",COUNTIFS(DECISIONS!$A$6:$A$205,C155,DECISIONS!$C$6:$C$205,"EXCLUDE DIRECT")=1)),"COMPATIBLE","INCOMPATIBLE")))</x:f>
      </x:c>
      <x:c r="K155" s="25" t="str">
        <x:f>IF(A155="","",IF(OR(H155&lt;&gt;"VALID",I155&lt;&gt;"MATCH",J155&lt;&gt;"COMPATIBLE"),"BLOCKED",IF(D155="EVIDENCE COLLECTION","READY",IF(COUNTIFS(DECISIONS!$A$6:$A$205,C155,DECISIONS!$K$6:$K$205,"READY")=1,"READY","UNRESOLVED"))))</x:f>
      </x:c>
    </x:row>
    <x:row r="156">
      <x:c r="A156" s="21"/>
      <x:c r="B156" s="21"/>
      <x:c r="C156" s="21"/>
      <x:c r="D156" s="21"/>
      <x:c r="E156" s="21"/>
      <x:c r="F156" s="21"/>
      <x:c r="G156" s="21"/>
      <x:c r="H156" s="25" t="str">
        <x:f>IF(A156="","",IF(COUNTIF($A$6:$A$205,A156)&gt;1,"INVALID - DUPLICATE ID",IF(AND(COUNTIF(CANDIDATES!$A$6:$A$205,B156)=1,COUNTIF(DECISIONS!$A$6:$A$205,C156)=1,OR(EXACT(D156,"OFFER / CRO COMPARISON"),EXACT(D156,"EVIDENCE COLLECTION"),EXACT(D156,"ARCHITECTURE / POSITIONING RESEARCH"),EXACT(D156,"BUILD / BUY / SERVICE COMPARISON"),EXACT(D156,"DISCOVERY RESEARCH"),EXACT(D156,"REQUIREMENT / AUTHORITY RESEARCH"),EXACT(D156,"MONITOR / WATCHLIST")),E156&lt;&gt;"",F156&lt;&gt;"",G156&lt;&gt;""),"VALID","INVALID - CONTROL / ID")))</x:f>
      </x:c>
      <x:c r="I156" s="25" t="str">
        <x:f>IF(A156="","",IF(COUNTIFS(DECISIONS!$A$6:$A$205,C156,DECISIONS!$B$6:$B$205,B156)=1,"MATCH","MISMATCH"))</x:f>
      </x:c>
      <x:c r="J156" s="25" t="str">
        <x:f>IF(A156="","",IF(I156&lt;&gt;"MATCH","INCOMPATIBLE",IF(OR(AND(D156="OFFER / CRO COMPARISON",COUNTIFS(DECISIONS!$A$6:$A$205,C156,DECISIONS!$C$6:$C$205,"INCLUDE DIRECT")=1),AND(D156="EVIDENCE COLLECTION",COUNTIFS(DECISIONS!$A$6:$A$205,C156,DECISIONS!$C$6:$C$205,"INCLUDE CONDITIONAL")=1),AND(D156="ARCHITECTURE / POSITIONING RESEARCH",COUNTIFS(DECISIONS!$A$6:$A$205,C156,DECISIONS!$C$6:$C$205,"INCLUDE ADJACENT")=1),AND(D156="BUILD / BUY / SERVICE COMPARISON",COUNTIFS(DECISIONS!$A$6:$A$205,C156,DECISIONS!$C$6:$C$205,"INCLUDE SUBSTITUTE")=1),AND(D156="DISCOVERY RESEARCH",COUNTIFS(DECISIONS!$A$6:$A$205,C156,DECISIONS!$C$6:$C$205,"INCLUDE INTERMEDIARY")=1),AND(D156="REQUIREMENT / AUTHORITY RESEARCH",COUNTIFS(DECISIONS!$A$6:$A$205,C156,DECISIONS!$C$6:$C$205,"INCLUDE REFERENCE")=1),AND(D156="MONITOR / WATCHLIST",COUNTIFS(DECISIONS!$A$6:$A$205,C156,DECISIONS!$C$6:$C$205,"EXCLUDE DIRECT")=1)),"COMPATIBLE","INCOMPATIBLE")))</x:f>
      </x:c>
      <x:c r="K156" s="25" t="str">
        <x:f>IF(A156="","",IF(OR(H156&lt;&gt;"VALID",I156&lt;&gt;"MATCH",J156&lt;&gt;"COMPATIBLE"),"BLOCKED",IF(D156="EVIDENCE COLLECTION","READY",IF(COUNTIFS(DECISIONS!$A$6:$A$205,C156,DECISIONS!$K$6:$K$205,"READY")=1,"READY","UNRESOLVED"))))</x:f>
      </x:c>
    </x:row>
    <x:row r="157">
      <x:c r="A157" s="21"/>
      <x:c r="B157" s="21"/>
      <x:c r="C157" s="21"/>
      <x:c r="D157" s="21"/>
      <x:c r="E157" s="21"/>
      <x:c r="F157" s="21"/>
      <x:c r="G157" s="21"/>
      <x:c r="H157" s="25" t="str">
        <x:f>IF(A157="","",IF(COUNTIF($A$6:$A$205,A157)&gt;1,"INVALID - DUPLICATE ID",IF(AND(COUNTIF(CANDIDATES!$A$6:$A$205,B157)=1,COUNTIF(DECISIONS!$A$6:$A$205,C157)=1,OR(EXACT(D157,"OFFER / CRO COMPARISON"),EXACT(D157,"EVIDENCE COLLECTION"),EXACT(D157,"ARCHITECTURE / POSITIONING RESEARCH"),EXACT(D157,"BUILD / BUY / SERVICE COMPARISON"),EXACT(D157,"DISCOVERY RESEARCH"),EXACT(D157,"REQUIREMENT / AUTHORITY RESEARCH"),EXACT(D157,"MONITOR / WATCHLIST")),E157&lt;&gt;"",F157&lt;&gt;"",G157&lt;&gt;""),"VALID","INVALID - CONTROL / ID")))</x:f>
      </x:c>
      <x:c r="I157" s="25" t="str">
        <x:f>IF(A157="","",IF(COUNTIFS(DECISIONS!$A$6:$A$205,C157,DECISIONS!$B$6:$B$205,B157)=1,"MATCH","MISMATCH"))</x:f>
      </x:c>
      <x:c r="J157" s="25" t="str">
        <x:f>IF(A157="","",IF(I157&lt;&gt;"MATCH","INCOMPATIBLE",IF(OR(AND(D157="OFFER / CRO COMPARISON",COUNTIFS(DECISIONS!$A$6:$A$205,C157,DECISIONS!$C$6:$C$205,"INCLUDE DIRECT")=1),AND(D157="EVIDENCE COLLECTION",COUNTIFS(DECISIONS!$A$6:$A$205,C157,DECISIONS!$C$6:$C$205,"INCLUDE CONDITIONAL")=1),AND(D157="ARCHITECTURE / POSITIONING RESEARCH",COUNTIFS(DECISIONS!$A$6:$A$205,C157,DECISIONS!$C$6:$C$205,"INCLUDE ADJACENT")=1),AND(D157="BUILD / BUY / SERVICE COMPARISON",COUNTIFS(DECISIONS!$A$6:$A$205,C157,DECISIONS!$C$6:$C$205,"INCLUDE SUBSTITUTE")=1),AND(D157="DISCOVERY RESEARCH",COUNTIFS(DECISIONS!$A$6:$A$205,C157,DECISIONS!$C$6:$C$205,"INCLUDE INTERMEDIARY")=1),AND(D157="REQUIREMENT / AUTHORITY RESEARCH",COUNTIFS(DECISIONS!$A$6:$A$205,C157,DECISIONS!$C$6:$C$205,"INCLUDE REFERENCE")=1),AND(D157="MONITOR / WATCHLIST",COUNTIFS(DECISIONS!$A$6:$A$205,C157,DECISIONS!$C$6:$C$205,"EXCLUDE DIRECT")=1)),"COMPATIBLE","INCOMPATIBLE")))</x:f>
      </x:c>
      <x:c r="K157" s="25" t="str">
        <x:f>IF(A157="","",IF(OR(H157&lt;&gt;"VALID",I157&lt;&gt;"MATCH",J157&lt;&gt;"COMPATIBLE"),"BLOCKED",IF(D157="EVIDENCE COLLECTION","READY",IF(COUNTIFS(DECISIONS!$A$6:$A$205,C157,DECISIONS!$K$6:$K$205,"READY")=1,"READY","UNRESOLVED"))))</x:f>
      </x:c>
    </x:row>
    <x:row r="158">
      <x:c r="A158" s="21"/>
      <x:c r="B158" s="21"/>
      <x:c r="C158" s="21"/>
      <x:c r="D158" s="21"/>
      <x:c r="E158" s="21"/>
      <x:c r="F158" s="21"/>
      <x:c r="G158" s="21"/>
      <x:c r="H158" s="25" t="str">
        <x:f>IF(A158="","",IF(COUNTIF($A$6:$A$205,A158)&gt;1,"INVALID - DUPLICATE ID",IF(AND(COUNTIF(CANDIDATES!$A$6:$A$205,B158)=1,COUNTIF(DECISIONS!$A$6:$A$205,C158)=1,OR(EXACT(D158,"OFFER / CRO COMPARISON"),EXACT(D158,"EVIDENCE COLLECTION"),EXACT(D158,"ARCHITECTURE / POSITIONING RESEARCH"),EXACT(D158,"BUILD / BUY / SERVICE COMPARISON"),EXACT(D158,"DISCOVERY RESEARCH"),EXACT(D158,"REQUIREMENT / AUTHORITY RESEARCH"),EXACT(D158,"MONITOR / WATCHLIST")),E158&lt;&gt;"",F158&lt;&gt;"",G158&lt;&gt;""),"VALID","INVALID - CONTROL / ID")))</x:f>
      </x:c>
      <x:c r="I158" s="25" t="str">
        <x:f>IF(A158="","",IF(COUNTIFS(DECISIONS!$A$6:$A$205,C158,DECISIONS!$B$6:$B$205,B158)=1,"MATCH","MISMATCH"))</x:f>
      </x:c>
      <x:c r="J158" s="25" t="str">
        <x:f>IF(A158="","",IF(I158&lt;&gt;"MATCH","INCOMPATIBLE",IF(OR(AND(D158="OFFER / CRO COMPARISON",COUNTIFS(DECISIONS!$A$6:$A$205,C158,DECISIONS!$C$6:$C$205,"INCLUDE DIRECT")=1),AND(D158="EVIDENCE COLLECTION",COUNTIFS(DECISIONS!$A$6:$A$205,C158,DECISIONS!$C$6:$C$205,"INCLUDE CONDITIONAL")=1),AND(D158="ARCHITECTURE / POSITIONING RESEARCH",COUNTIFS(DECISIONS!$A$6:$A$205,C158,DECISIONS!$C$6:$C$205,"INCLUDE ADJACENT")=1),AND(D158="BUILD / BUY / SERVICE COMPARISON",COUNTIFS(DECISIONS!$A$6:$A$205,C158,DECISIONS!$C$6:$C$205,"INCLUDE SUBSTITUTE")=1),AND(D158="DISCOVERY RESEARCH",COUNTIFS(DECISIONS!$A$6:$A$205,C158,DECISIONS!$C$6:$C$205,"INCLUDE INTERMEDIARY")=1),AND(D158="REQUIREMENT / AUTHORITY RESEARCH",COUNTIFS(DECISIONS!$A$6:$A$205,C158,DECISIONS!$C$6:$C$205,"INCLUDE REFERENCE")=1),AND(D158="MONITOR / WATCHLIST",COUNTIFS(DECISIONS!$A$6:$A$205,C158,DECISIONS!$C$6:$C$205,"EXCLUDE DIRECT")=1)),"COMPATIBLE","INCOMPATIBLE")))</x:f>
      </x:c>
      <x:c r="K158" s="25" t="str">
        <x:f>IF(A158="","",IF(OR(H158&lt;&gt;"VALID",I158&lt;&gt;"MATCH",J158&lt;&gt;"COMPATIBLE"),"BLOCKED",IF(D158="EVIDENCE COLLECTION","READY",IF(COUNTIFS(DECISIONS!$A$6:$A$205,C158,DECISIONS!$K$6:$K$205,"READY")=1,"READY","UNRESOLVED"))))</x:f>
      </x:c>
    </x:row>
    <x:row r="159">
      <x:c r="A159" s="21"/>
      <x:c r="B159" s="21"/>
      <x:c r="C159" s="21"/>
      <x:c r="D159" s="21"/>
      <x:c r="E159" s="21"/>
      <x:c r="F159" s="21"/>
      <x:c r="G159" s="21"/>
      <x:c r="H159" s="25" t="str">
        <x:f>IF(A159="","",IF(COUNTIF($A$6:$A$205,A159)&gt;1,"INVALID - DUPLICATE ID",IF(AND(COUNTIF(CANDIDATES!$A$6:$A$205,B159)=1,COUNTIF(DECISIONS!$A$6:$A$205,C159)=1,OR(EXACT(D159,"OFFER / CRO COMPARISON"),EXACT(D159,"EVIDENCE COLLECTION"),EXACT(D159,"ARCHITECTURE / POSITIONING RESEARCH"),EXACT(D159,"BUILD / BUY / SERVICE COMPARISON"),EXACT(D159,"DISCOVERY RESEARCH"),EXACT(D159,"REQUIREMENT / AUTHORITY RESEARCH"),EXACT(D159,"MONITOR / WATCHLIST")),E159&lt;&gt;"",F159&lt;&gt;"",G159&lt;&gt;""),"VALID","INVALID - CONTROL / ID")))</x:f>
      </x:c>
      <x:c r="I159" s="25" t="str">
        <x:f>IF(A159="","",IF(COUNTIFS(DECISIONS!$A$6:$A$205,C159,DECISIONS!$B$6:$B$205,B159)=1,"MATCH","MISMATCH"))</x:f>
      </x:c>
      <x:c r="J159" s="25" t="str">
        <x:f>IF(A159="","",IF(I159&lt;&gt;"MATCH","INCOMPATIBLE",IF(OR(AND(D159="OFFER / CRO COMPARISON",COUNTIFS(DECISIONS!$A$6:$A$205,C159,DECISIONS!$C$6:$C$205,"INCLUDE DIRECT")=1),AND(D159="EVIDENCE COLLECTION",COUNTIFS(DECISIONS!$A$6:$A$205,C159,DECISIONS!$C$6:$C$205,"INCLUDE CONDITIONAL")=1),AND(D159="ARCHITECTURE / POSITIONING RESEARCH",COUNTIFS(DECISIONS!$A$6:$A$205,C159,DECISIONS!$C$6:$C$205,"INCLUDE ADJACENT")=1),AND(D159="BUILD / BUY / SERVICE COMPARISON",COUNTIFS(DECISIONS!$A$6:$A$205,C159,DECISIONS!$C$6:$C$205,"INCLUDE SUBSTITUTE")=1),AND(D159="DISCOVERY RESEARCH",COUNTIFS(DECISIONS!$A$6:$A$205,C159,DECISIONS!$C$6:$C$205,"INCLUDE INTERMEDIARY")=1),AND(D159="REQUIREMENT / AUTHORITY RESEARCH",COUNTIFS(DECISIONS!$A$6:$A$205,C159,DECISIONS!$C$6:$C$205,"INCLUDE REFERENCE")=1),AND(D159="MONITOR / WATCHLIST",COUNTIFS(DECISIONS!$A$6:$A$205,C159,DECISIONS!$C$6:$C$205,"EXCLUDE DIRECT")=1)),"COMPATIBLE","INCOMPATIBLE")))</x:f>
      </x:c>
      <x:c r="K159" s="25" t="str">
        <x:f>IF(A159="","",IF(OR(H159&lt;&gt;"VALID",I159&lt;&gt;"MATCH",J159&lt;&gt;"COMPATIBLE"),"BLOCKED",IF(D159="EVIDENCE COLLECTION","READY",IF(COUNTIFS(DECISIONS!$A$6:$A$205,C159,DECISIONS!$K$6:$K$205,"READY")=1,"READY","UNRESOLVED"))))</x:f>
      </x:c>
    </x:row>
    <x:row r="160">
      <x:c r="A160" s="21"/>
      <x:c r="B160" s="21"/>
      <x:c r="C160" s="21"/>
      <x:c r="D160" s="21"/>
      <x:c r="E160" s="21"/>
      <x:c r="F160" s="21"/>
      <x:c r="G160" s="21"/>
      <x:c r="H160" s="25" t="str">
        <x:f>IF(A160="","",IF(COUNTIF($A$6:$A$205,A160)&gt;1,"INVALID - DUPLICATE ID",IF(AND(COUNTIF(CANDIDATES!$A$6:$A$205,B160)=1,COUNTIF(DECISIONS!$A$6:$A$205,C160)=1,OR(EXACT(D160,"OFFER / CRO COMPARISON"),EXACT(D160,"EVIDENCE COLLECTION"),EXACT(D160,"ARCHITECTURE / POSITIONING RESEARCH"),EXACT(D160,"BUILD / BUY / SERVICE COMPARISON"),EXACT(D160,"DISCOVERY RESEARCH"),EXACT(D160,"REQUIREMENT / AUTHORITY RESEARCH"),EXACT(D160,"MONITOR / WATCHLIST")),E160&lt;&gt;"",F160&lt;&gt;"",G160&lt;&gt;""),"VALID","INVALID - CONTROL / ID")))</x:f>
      </x:c>
      <x:c r="I160" s="25" t="str">
        <x:f>IF(A160="","",IF(COUNTIFS(DECISIONS!$A$6:$A$205,C160,DECISIONS!$B$6:$B$205,B160)=1,"MATCH","MISMATCH"))</x:f>
      </x:c>
      <x:c r="J160" s="25" t="str">
        <x:f>IF(A160="","",IF(I160&lt;&gt;"MATCH","INCOMPATIBLE",IF(OR(AND(D160="OFFER / CRO COMPARISON",COUNTIFS(DECISIONS!$A$6:$A$205,C160,DECISIONS!$C$6:$C$205,"INCLUDE DIRECT")=1),AND(D160="EVIDENCE COLLECTION",COUNTIFS(DECISIONS!$A$6:$A$205,C160,DECISIONS!$C$6:$C$205,"INCLUDE CONDITIONAL")=1),AND(D160="ARCHITECTURE / POSITIONING RESEARCH",COUNTIFS(DECISIONS!$A$6:$A$205,C160,DECISIONS!$C$6:$C$205,"INCLUDE ADJACENT")=1),AND(D160="BUILD / BUY / SERVICE COMPARISON",COUNTIFS(DECISIONS!$A$6:$A$205,C160,DECISIONS!$C$6:$C$205,"INCLUDE SUBSTITUTE")=1),AND(D160="DISCOVERY RESEARCH",COUNTIFS(DECISIONS!$A$6:$A$205,C160,DECISIONS!$C$6:$C$205,"INCLUDE INTERMEDIARY")=1),AND(D160="REQUIREMENT / AUTHORITY RESEARCH",COUNTIFS(DECISIONS!$A$6:$A$205,C160,DECISIONS!$C$6:$C$205,"INCLUDE REFERENCE")=1),AND(D160="MONITOR / WATCHLIST",COUNTIFS(DECISIONS!$A$6:$A$205,C160,DECISIONS!$C$6:$C$205,"EXCLUDE DIRECT")=1)),"COMPATIBLE","INCOMPATIBLE")))</x:f>
      </x:c>
      <x:c r="K160" s="25" t="str">
        <x:f>IF(A160="","",IF(OR(H160&lt;&gt;"VALID",I160&lt;&gt;"MATCH",J160&lt;&gt;"COMPATIBLE"),"BLOCKED",IF(D160="EVIDENCE COLLECTION","READY",IF(COUNTIFS(DECISIONS!$A$6:$A$205,C160,DECISIONS!$K$6:$K$205,"READY")=1,"READY","UNRESOLVED"))))</x:f>
      </x:c>
    </x:row>
    <x:row r="161">
      <x:c r="A161" s="21"/>
      <x:c r="B161" s="21"/>
      <x:c r="C161" s="21"/>
      <x:c r="D161" s="21"/>
      <x:c r="E161" s="21"/>
      <x:c r="F161" s="21"/>
      <x:c r="G161" s="21"/>
      <x:c r="H161" s="25" t="str">
        <x:f>IF(A161="","",IF(COUNTIF($A$6:$A$205,A161)&gt;1,"INVALID - DUPLICATE ID",IF(AND(COUNTIF(CANDIDATES!$A$6:$A$205,B161)=1,COUNTIF(DECISIONS!$A$6:$A$205,C161)=1,OR(EXACT(D161,"OFFER / CRO COMPARISON"),EXACT(D161,"EVIDENCE COLLECTION"),EXACT(D161,"ARCHITECTURE / POSITIONING RESEARCH"),EXACT(D161,"BUILD / BUY / SERVICE COMPARISON"),EXACT(D161,"DISCOVERY RESEARCH"),EXACT(D161,"REQUIREMENT / AUTHORITY RESEARCH"),EXACT(D161,"MONITOR / WATCHLIST")),E161&lt;&gt;"",F161&lt;&gt;"",G161&lt;&gt;""),"VALID","INVALID - CONTROL / ID")))</x:f>
      </x:c>
      <x:c r="I161" s="25" t="str">
        <x:f>IF(A161="","",IF(COUNTIFS(DECISIONS!$A$6:$A$205,C161,DECISIONS!$B$6:$B$205,B161)=1,"MATCH","MISMATCH"))</x:f>
      </x:c>
      <x:c r="J161" s="25" t="str">
        <x:f>IF(A161="","",IF(I161&lt;&gt;"MATCH","INCOMPATIBLE",IF(OR(AND(D161="OFFER / CRO COMPARISON",COUNTIFS(DECISIONS!$A$6:$A$205,C161,DECISIONS!$C$6:$C$205,"INCLUDE DIRECT")=1),AND(D161="EVIDENCE COLLECTION",COUNTIFS(DECISIONS!$A$6:$A$205,C161,DECISIONS!$C$6:$C$205,"INCLUDE CONDITIONAL")=1),AND(D161="ARCHITECTURE / POSITIONING RESEARCH",COUNTIFS(DECISIONS!$A$6:$A$205,C161,DECISIONS!$C$6:$C$205,"INCLUDE ADJACENT")=1),AND(D161="BUILD / BUY / SERVICE COMPARISON",COUNTIFS(DECISIONS!$A$6:$A$205,C161,DECISIONS!$C$6:$C$205,"INCLUDE SUBSTITUTE")=1),AND(D161="DISCOVERY RESEARCH",COUNTIFS(DECISIONS!$A$6:$A$205,C161,DECISIONS!$C$6:$C$205,"INCLUDE INTERMEDIARY")=1),AND(D161="REQUIREMENT / AUTHORITY RESEARCH",COUNTIFS(DECISIONS!$A$6:$A$205,C161,DECISIONS!$C$6:$C$205,"INCLUDE REFERENCE")=1),AND(D161="MONITOR / WATCHLIST",COUNTIFS(DECISIONS!$A$6:$A$205,C161,DECISIONS!$C$6:$C$205,"EXCLUDE DIRECT")=1)),"COMPATIBLE","INCOMPATIBLE")))</x:f>
      </x:c>
      <x:c r="K161" s="25" t="str">
        <x:f>IF(A161="","",IF(OR(H161&lt;&gt;"VALID",I161&lt;&gt;"MATCH",J161&lt;&gt;"COMPATIBLE"),"BLOCKED",IF(D161="EVIDENCE COLLECTION","READY",IF(COUNTIFS(DECISIONS!$A$6:$A$205,C161,DECISIONS!$K$6:$K$205,"READY")=1,"READY","UNRESOLVED"))))</x:f>
      </x:c>
    </x:row>
    <x:row r="162">
      <x:c r="A162" s="21"/>
      <x:c r="B162" s="21"/>
      <x:c r="C162" s="21"/>
      <x:c r="D162" s="21"/>
      <x:c r="E162" s="21"/>
      <x:c r="F162" s="21"/>
      <x:c r="G162" s="21"/>
      <x:c r="H162" s="25" t="str">
        <x:f>IF(A162="","",IF(COUNTIF($A$6:$A$205,A162)&gt;1,"INVALID - DUPLICATE ID",IF(AND(COUNTIF(CANDIDATES!$A$6:$A$205,B162)=1,COUNTIF(DECISIONS!$A$6:$A$205,C162)=1,OR(EXACT(D162,"OFFER / CRO COMPARISON"),EXACT(D162,"EVIDENCE COLLECTION"),EXACT(D162,"ARCHITECTURE / POSITIONING RESEARCH"),EXACT(D162,"BUILD / BUY / SERVICE COMPARISON"),EXACT(D162,"DISCOVERY RESEARCH"),EXACT(D162,"REQUIREMENT / AUTHORITY RESEARCH"),EXACT(D162,"MONITOR / WATCHLIST")),E162&lt;&gt;"",F162&lt;&gt;"",G162&lt;&gt;""),"VALID","INVALID - CONTROL / ID")))</x:f>
      </x:c>
      <x:c r="I162" s="25" t="str">
        <x:f>IF(A162="","",IF(COUNTIFS(DECISIONS!$A$6:$A$205,C162,DECISIONS!$B$6:$B$205,B162)=1,"MATCH","MISMATCH"))</x:f>
      </x:c>
      <x:c r="J162" s="25" t="str">
        <x:f>IF(A162="","",IF(I162&lt;&gt;"MATCH","INCOMPATIBLE",IF(OR(AND(D162="OFFER / CRO COMPARISON",COUNTIFS(DECISIONS!$A$6:$A$205,C162,DECISIONS!$C$6:$C$205,"INCLUDE DIRECT")=1),AND(D162="EVIDENCE COLLECTION",COUNTIFS(DECISIONS!$A$6:$A$205,C162,DECISIONS!$C$6:$C$205,"INCLUDE CONDITIONAL")=1),AND(D162="ARCHITECTURE / POSITIONING RESEARCH",COUNTIFS(DECISIONS!$A$6:$A$205,C162,DECISIONS!$C$6:$C$205,"INCLUDE ADJACENT")=1),AND(D162="BUILD / BUY / SERVICE COMPARISON",COUNTIFS(DECISIONS!$A$6:$A$205,C162,DECISIONS!$C$6:$C$205,"INCLUDE SUBSTITUTE")=1),AND(D162="DISCOVERY RESEARCH",COUNTIFS(DECISIONS!$A$6:$A$205,C162,DECISIONS!$C$6:$C$205,"INCLUDE INTERMEDIARY")=1),AND(D162="REQUIREMENT / AUTHORITY RESEARCH",COUNTIFS(DECISIONS!$A$6:$A$205,C162,DECISIONS!$C$6:$C$205,"INCLUDE REFERENCE")=1),AND(D162="MONITOR / WATCHLIST",COUNTIFS(DECISIONS!$A$6:$A$205,C162,DECISIONS!$C$6:$C$205,"EXCLUDE DIRECT")=1)),"COMPATIBLE","INCOMPATIBLE")))</x:f>
      </x:c>
      <x:c r="K162" s="25" t="str">
        <x:f>IF(A162="","",IF(OR(H162&lt;&gt;"VALID",I162&lt;&gt;"MATCH",J162&lt;&gt;"COMPATIBLE"),"BLOCKED",IF(D162="EVIDENCE COLLECTION","READY",IF(COUNTIFS(DECISIONS!$A$6:$A$205,C162,DECISIONS!$K$6:$K$205,"READY")=1,"READY","UNRESOLVED"))))</x:f>
      </x:c>
    </x:row>
    <x:row r="163">
      <x:c r="A163" s="21"/>
      <x:c r="B163" s="21"/>
      <x:c r="C163" s="21"/>
      <x:c r="D163" s="21"/>
      <x:c r="E163" s="21"/>
      <x:c r="F163" s="21"/>
      <x:c r="G163" s="21"/>
      <x:c r="H163" s="25" t="str">
        <x:f>IF(A163="","",IF(COUNTIF($A$6:$A$205,A163)&gt;1,"INVALID - DUPLICATE ID",IF(AND(COUNTIF(CANDIDATES!$A$6:$A$205,B163)=1,COUNTIF(DECISIONS!$A$6:$A$205,C163)=1,OR(EXACT(D163,"OFFER / CRO COMPARISON"),EXACT(D163,"EVIDENCE COLLECTION"),EXACT(D163,"ARCHITECTURE / POSITIONING RESEARCH"),EXACT(D163,"BUILD / BUY / SERVICE COMPARISON"),EXACT(D163,"DISCOVERY RESEARCH"),EXACT(D163,"REQUIREMENT / AUTHORITY RESEARCH"),EXACT(D163,"MONITOR / WATCHLIST")),E163&lt;&gt;"",F163&lt;&gt;"",G163&lt;&gt;""),"VALID","INVALID - CONTROL / ID")))</x:f>
      </x:c>
      <x:c r="I163" s="25" t="str">
        <x:f>IF(A163="","",IF(COUNTIFS(DECISIONS!$A$6:$A$205,C163,DECISIONS!$B$6:$B$205,B163)=1,"MATCH","MISMATCH"))</x:f>
      </x:c>
      <x:c r="J163" s="25" t="str">
        <x:f>IF(A163="","",IF(I163&lt;&gt;"MATCH","INCOMPATIBLE",IF(OR(AND(D163="OFFER / CRO COMPARISON",COUNTIFS(DECISIONS!$A$6:$A$205,C163,DECISIONS!$C$6:$C$205,"INCLUDE DIRECT")=1),AND(D163="EVIDENCE COLLECTION",COUNTIFS(DECISIONS!$A$6:$A$205,C163,DECISIONS!$C$6:$C$205,"INCLUDE CONDITIONAL")=1),AND(D163="ARCHITECTURE / POSITIONING RESEARCH",COUNTIFS(DECISIONS!$A$6:$A$205,C163,DECISIONS!$C$6:$C$205,"INCLUDE ADJACENT")=1),AND(D163="BUILD / BUY / SERVICE COMPARISON",COUNTIFS(DECISIONS!$A$6:$A$205,C163,DECISIONS!$C$6:$C$205,"INCLUDE SUBSTITUTE")=1),AND(D163="DISCOVERY RESEARCH",COUNTIFS(DECISIONS!$A$6:$A$205,C163,DECISIONS!$C$6:$C$205,"INCLUDE INTERMEDIARY")=1),AND(D163="REQUIREMENT / AUTHORITY RESEARCH",COUNTIFS(DECISIONS!$A$6:$A$205,C163,DECISIONS!$C$6:$C$205,"INCLUDE REFERENCE")=1),AND(D163="MONITOR / WATCHLIST",COUNTIFS(DECISIONS!$A$6:$A$205,C163,DECISIONS!$C$6:$C$205,"EXCLUDE DIRECT")=1)),"COMPATIBLE","INCOMPATIBLE")))</x:f>
      </x:c>
      <x:c r="K163" s="25" t="str">
        <x:f>IF(A163="","",IF(OR(H163&lt;&gt;"VALID",I163&lt;&gt;"MATCH",J163&lt;&gt;"COMPATIBLE"),"BLOCKED",IF(D163="EVIDENCE COLLECTION","READY",IF(COUNTIFS(DECISIONS!$A$6:$A$205,C163,DECISIONS!$K$6:$K$205,"READY")=1,"READY","UNRESOLVED"))))</x:f>
      </x:c>
    </x:row>
    <x:row r="164">
      <x:c r="A164" s="21"/>
      <x:c r="B164" s="21"/>
      <x:c r="C164" s="21"/>
      <x:c r="D164" s="21"/>
      <x:c r="E164" s="21"/>
      <x:c r="F164" s="21"/>
      <x:c r="G164" s="21"/>
      <x:c r="H164" s="25" t="str">
        <x:f>IF(A164="","",IF(COUNTIF($A$6:$A$205,A164)&gt;1,"INVALID - DUPLICATE ID",IF(AND(COUNTIF(CANDIDATES!$A$6:$A$205,B164)=1,COUNTIF(DECISIONS!$A$6:$A$205,C164)=1,OR(EXACT(D164,"OFFER / CRO COMPARISON"),EXACT(D164,"EVIDENCE COLLECTION"),EXACT(D164,"ARCHITECTURE / POSITIONING RESEARCH"),EXACT(D164,"BUILD / BUY / SERVICE COMPARISON"),EXACT(D164,"DISCOVERY RESEARCH"),EXACT(D164,"REQUIREMENT / AUTHORITY RESEARCH"),EXACT(D164,"MONITOR / WATCHLIST")),E164&lt;&gt;"",F164&lt;&gt;"",G164&lt;&gt;""),"VALID","INVALID - CONTROL / ID")))</x:f>
      </x:c>
      <x:c r="I164" s="25" t="str">
        <x:f>IF(A164="","",IF(COUNTIFS(DECISIONS!$A$6:$A$205,C164,DECISIONS!$B$6:$B$205,B164)=1,"MATCH","MISMATCH"))</x:f>
      </x:c>
      <x:c r="J164" s="25" t="str">
        <x:f>IF(A164="","",IF(I164&lt;&gt;"MATCH","INCOMPATIBLE",IF(OR(AND(D164="OFFER / CRO COMPARISON",COUNTIFS(DECISIONS!$A$6:$A$205,C164,DECISIONS!$C$6:$C$205,"INCLUDE DIRECT")=1),AND(D164="EVIDENCE COLLECTION",COUNTIFS(DECISIONS!$A$6:$A$205,C164,DECISIONS!$C$6:$C$205,"INCLUDE CONDITIONAL")=1),AND(D164="ARCHITECTURE / POSITIONING RESEARCH",COUNTIFS(DECISIONS!$A$6:$A$205,C164,DECISIONS!$C$6:$C$205,"INCLUDE ADJACENT")=1),AND(D164="BUILD / BUY / SERVICE COMPARISON",COUNTIFS(DECISIONS!$A$6:$A$205,C164,DECISIONS!$C$6:$C$205,"INCLUDE SUBSTITUTE")=1),AND(D164="DISCOVERY RESEARCH",COUNTIFS(DECISIONS!$A$6:$A$205,C164,DECISIONS!$C$6:$C$205,"INCLUDE INTERMEDIARY")=1),AND(D164="REQUIREMENT / AUTHORITY RESEARCH",COUNTIFS(DECISIONS!$A$6:$A$205,C164,DECISIONS!$C$6:$C$205,"INCLUDE REFERENCE")=1),AND(D164="MONITOR / WATCHLIST",COUNTIFS(DECISIONS!$A$6:$A$205,C164,DECISIONS!$C$6:$C$205,"EXCLUDE DIRECT")=1)),"COMPATIBLE","INCOMPATIBLE")))</x:f>
      </x:c>
      <x:c r="K164" s="25" t="str">
        <x:f>IF(A164="","",IF(OR(H164&lt;&gt;"VALID",I164&lt;&gt;"MATCH",J164&lt;&gt;"COMPATIBLE"),"BLOCKED",IF(D164="EVIDENCE COLLECTION","READY",IF(COUNTIFS(DECISIONS!$A$6:$A$205,C164,DECISIONS!$K$6:$K$205,"READY")=1,"READY","UNRESOLVED"))))</x:f>
      </x:c>
    </x:row>
    <x:row r="165">
      <x:c r="A165" s="21"/>
      <x:c r="B165" s="21"/>
      <x:c r="C165" s="21"/>
      <x:c r="D165" s="21"/>
      <x:c r="E165" s="21"/>
      <x:c r="F165" s="21"/>
      <x:c r="G165" s="21"/>
      <x:c r="H165" s="25" t="str">
        <x:f>IF(A165="","",IF(COUNTIF($A$6:$A$205,A165)&gt;1,"INVALID - DUPLICATE ID",IF(AND(COUNTIF(CANDIDATES!$A$6:$A$205,B165)=1,COUNTIF(DECISIONS!$A$6:$A$205,C165)=1,OR(EXACT(D165,"OFFER / CRO COMPARISON"),EXACT(D165,"EVIDENCE COLLECTION"),EXACT(D165,"ARCHITECTURE / POSITIONING RESEARCH"),EXACT(D165,"BUILD / BUY / SERVICE COMPARISON"),EXACT(D165,"DISCOVERY RESEARCH"),EXACT(D165,"REQUIREMENT / AUTHORITY RESEARCH"),EXACT(D165,"MONITOR / WATCHLIST")),E165&lt;&gt;"",F165&lt;&gt;"",G165&lt;&gt;""),"VALID","INVALID - CONTROL / ID")))</x:f>
      </x:c>
      <x:c r="I165" s="25" t="str">
        <x:f>IF(A165="","",IF(COUNTIFS(DECISIONS!$A$6:$A$205,C165,DECISIONS!$B$6:$B$205,B165)=1,"MATCH","MISMATCH"))</x:f>
      </x:c>
      <x:c r="J165" s="25" t="str">
        <x:f>IF(A165="","",IF(I165&lt;&gt;"MATCH","INCOMPATIBLE",IF(OR(AND(D165="OFFER / CRO COMPARISON",COUNTIFS(DECISIONS!$A$6:$A$205,C165,DECISIONS!$C$6:$C$205,"INCLUDE DIRECT")=1),AND(D165="EVIDENCE COLLECTION",COUNTIFS(DECISIONS!$A$6:$A$205,C165,DECISIONS!$C$6:$C$205,"INCLUDE CONDITIONAL")=1),AND(D165="ARCHITECTURE / POSITIONING RESEARCH",COUNTIFS(DECISIONS!$A$6:$A$205,C165,DECISIONS!$C$6:$C$205,"INCLUDE ADJACENT")=1),AND(D165="BUILD / BUY / SERVICE COMPARISON",COUNTIFS(DECISIONS!$A$6:$A$205,C165,DECISIONS!$C$6:$C$205,"INCLUDE SUBSTITUTE")=1),AND(D165="DISCOVERY RESEARCH",COUNTIFS(DECISIONS!$A$6:$A$205,C165,DECISIONS!$C$6:$C$205,"INCLUDE INTERMEDIARY")=1),AND(D165="REQUIREMENT / AUTHORITY RESEARCH",COUNTIFS(DECISIONS!$A$6:$A$205,C165,DECISIONS!$C$6:$C$205,"INCLUDE REFERENCE")=1),AND(D165="MONITOR / WATCHLIST",COUNTIFS(DECISIONS!$A$6:$A$205,C165,DECISIONS!$C$6:$C$205,"EXCLUDE DIRECT")=1)),"COMPATIBLE","INCOMPATIBLE")))</x:f>
      </x:c>
      <x:c r="K165" s="25" t="str">
        <x:f>IF(A165="","",IF(OR(H165&lt;&gt;"VALID",I165&lt;&gt;"MATCH",J165&lt;&gt;"COMPATIBLE"),"BLOCKED",IF(D165="EVIDENCE COLLECTION","READY",IF(COUNTIFS(DECISIONS!$A$6:$A$205,C165,DECISIONS!$K$6:$K$205,"READY")=1,"READY","UNRESOLVED"))))</x:f>
      </x:c>
    </x:row>
    <x:row r="166">
      <x:c r="A166" s="21"/>
      <x:c r="B166" s="21"/>
      <x:c r="C166" s="21"/>
      <x:c r="D166" s="21"/>
      <x:c r="E166" s="21"/>
      <x:c r="F166" s="21"/>
      <x:c r="G166" s="21"/>
      <x:c r="H166" s="25" t="str">
        <x:f>IF(A166="","",IF(COUNTIF($A$6:$A$205,A166)&gt;1,"INVALID - DUPLICATE ID",IF(AND(COUNTIF(CANDIDATES!$A$6:$A$205,B166)=1,COUNTIF(DECISIONS!$A$6:$A$205,C166)=1,OR(EXACT(D166,"OFFER / CRO COMPARISON"),EXACT(D166,"EVIDENCE COLLECTION"),EXACT(D166,"ARCHITECTURE / POSITIONING RESEARCH"),EXACT(D166,"BUILD / BUY / SERVICE COMPARISON"),EXACT(D166,"DISCOVERY RESEARCH"),EXACT(D166,"REQUIREMENT / AUTHORITY RESEARCH"),EXACT(D166,"MONITOR / WATCHLIST")),E166&lt;&gt;"",F166&lt;&gt;"",G166&lt;&gt;""),"VALID","INVALID - CONTROL / ID")))</x:f>
      </x:c>
      <x:c r="I166" s="25" t="str">
        <x:f>IF(A166="","",IF(COUNTIFS(DECISIONS!$A$6:$A$205,C166,DECISIONS!$B$6:$B$205,B166)=1,"MATCH","MISMATCH"))</x:f>
      </x:c>
      <x:c r="J166" s="25" t="str">
        <x:f>IF(A166="","",IF(I166&lt;&gt;"MATCH","INCOMPATIBLE",IF(OR(AND(D166="OFFER / CRO COMPARISON",COUNTIFS(DECISIONS!$A$6:$A$205,C166,DECISIONS!$C$6:$C$205,"INCLUDE DIRECT")=1),AND(D166="EVIDENCE COLLECTION",COUNTIFS(DECISIONS!$A$6:$A$205,C166,DECISIONS!$C$6:$C$205,"INCLUDE CONDITIONAL")=1),AND(D166="ARCHITECTURE / POSITIONING RESEARCH",COUNTIFS(DECISIONS!$A$6:$A$205,C166,DECISIONS!$C$6:$C$205,"INCLUDE ADJACENT")=1),AND(D166="BUILD / BUY / SERVICE COMPARISON",COUNTIFS(DECISIONS!$A$6:$A$205,C166,DECISIONS!$C$6:$C$205,"INCLUDE SUBSTITUTE")=1),AND(D166="DISCOVERY RESEARCH",COUNTIFS(DECISIONS!$A$6:$A$205,C166,DECISIONS!$C$6:$C$205,"INCLUDE INTERMEDIARY")=1),AND(D166="REQUIREMENT / AUTHORITY RESEARCH",COUNTIFS(DECISIONS!$A$6:$A$205,C166,DECISIONS!$C$6:$C$205,"INCLUDE REFERENCE")=1),AND(D166="MONITOR / WATCHLIST",COUNTIFS(DECISIONS!$A$6:$A$205,C166,DECISIONS!$C$6:$C$205,"EXCLUDE DIRECT")=1)),"COMPATIBLE","INCOMPATIBLE")))</x:f>
      </x:c>
      <x:c r="K166" s="25" t="str">
        <x:f>IF(A166="","",IF(OR(H166&lt;&gt;"VALID",I166&lt;&gt;"MATCH",J166&lt;&gt;"COMPATIBLE"),"BLOCKED",IF(D166="EVIDENCE COLLECTION","READY",IF(COUNTIFS(DECISIONS!$A$6:$A$205,C166,DECISIONS!$K$6:$K$205,"READY")=1,"READY","UNRESOLVED"))))</x:f>
      </x:c>
    </x:row>
    <x:row r="167">
      <x:c r="A167" s="21"/>
      <x:c r="B167" s="21"/>
      <x:c r="C167" s="21"/>
      <x:c r="D167" s="21"/>
      <x:c r="E167" s="21"/>
      <x:c r="F167" s="21"/>
      <x:c r="G167" s="21"/>
      <x:c r="H167" s="25" t="str">
        <x:f>IF(A167="","",IF(COUNTIF($A$6:$A$205,A167)&gt;1,"INVALID - DUPLICATE ID",IF(AND(COUNTIF(CANDIDATES!$A$6:$A$205,B167)=1,COUNTIF(DECISIONS!$A$6:$A$205,C167)=1,OR(EXACT(D167,"OFFER / CRO COMPARISON"),EXACT(D167,"EVIDENCE COLLECTION"),EXACT(D167,"ARCHITECTURE / POSITIONING RESEARCH"),EXACT(D167,"BUILD / BUY / SERVICE COMPARISON"),EXACT(D167,"DISCOVERY RESEARCH"),EXACT(D167,"REQUIREMENT / AUTHORITY RESEARCH"),EXACT(D167,"MONITOR / WATCHLIST")),E167&lt;&gt;"",F167&lt;&gt;"",G167&lt;&gt;""),"VALID","INVALID - CONTROL / ID")))</x:f>
      </x:c>
      <x:c r="I167" s="25" t="str">
        <x:f>IF(A167="","",IF(COUNTIFS(DECISIONS!$A$6:$A$205,C167,DECISIONS!$B$6:$B$205,B167)=1,"MATCH","MISMATCH"))</x:f>
      </x:c>
      <x:c r="J167" s="25" t="str">
        <x:f>IF(A167="","",IF(I167&lt;&gt;"MATCH","INCOMPATIBLE",IF(OR(AND(D167="OFFER / CRO COMPARISON",COUNTIFS(DECISIONS!$A$6:$A$205,C167,DECISIONS!$C$6:$C$205,"INCLUDE DIRECT")=1),AND(D167="EVIDENCE COLLECTION",COUNTIFS(DECISIONS!$A$6:$A$205,C167,DECISIONS!$C$6:$C$205,"INCLUDE CONDITIONAL")=1),AND(D167="ARCHITECTURE / POSITIONING RESEARCH",COUNTIFS(DECISIONS!$A$6:$A$205,C167,DECISIONS!$C$6:$C$205,"INCLUDE ADJACENT")=1),AND(D167="BUILD / BUY / SERVICE COMPARISON",COUNTIFS(DECISIONS!$A$6:$A$205,C167,DECISIONS!$C$6:$C$205,"INCLUDE SUBSTITUTE")=1),AND(D167="DISCOVERY RESEARCH",COUNTIFS(DECISIONS!$A$6:$A$205,C167,DECISIONS!$C$6:$C$205,"INCLUDE INTERMEDIARY")=1),AND(D167="REQUIREMENT / AUTHORITY RESEARCH",COUNTIFS(DECISIONS!$A$6:$A$205,C167,DECISIONS!$C$6:$C$205,"INCLUDE REFERENCE")=1),AND(D167="MONITOR / WATCHLIST",COUNTIFS(DECISIONS!$A$6:$A$205,C167,DECISIONS!$C$6:$C$205,"EXCLUDE DIRECT")=1)),"COMPATIBLE","INCOMPATIBLE")))</x:f>
      </x:c>
      <x:c r="K167" s="25" t="str">
        <x:f>IF(A167="","",IF(OR(H167&lt;&gt;"VALID",I167&lt;&gt;"MATCH",J167&lt;&gt;"COMPATIBLE"),"BLOCKED",IF(D167="EVIDENCE COLLECTION","READY",IF(COUNTIFS(DECISIONS!$A$6:$A$205,C167,DECISIONS!$K$6:$K$205,"READY")=1,"READY","UNRESOLVED"))))</x:f>
      </x:c>
    </x:row>
    <x:row r="168">
      <x:c r="A168" s="21"/>
      <x:c r="B168" s="21"/>
      <x:c r="C168" s="21"/>
      <x:c r="D168" s="21"/>
      <x:c r="E168" s="21"/>
      <x:c r="F168" s="21"/>
      <x:c r="G168" s="21"/>
      <x:c r="H168" s="25" t="str">
        <x:f>IF(A168="","",IF(COUNTIF($A$6:$A$205,A168)&gt;1,"INVALID - DUPLICATE ID",IF(AND(COUNTIF(CANDIDATES!$A$6:$A$205,B168)=1,COUNTIF(DECISIONS!$A$6:$A$205,C168)=1,OR(EXACT(D168,"OFFER / CRO COMPARISON"),EXACT(D168,"EVIDENCE COLLECTION"),EXACT(D168,"ARCHITECTURE / POSITIONING RESEARCH"),EXACT(D168,"BUILD / BUY / SERVICE COMPARISON"),EXACT(D168,"DISCOVERY RESEARCH"),EXACT(D168,"REQUIREMENT / AUTHORITY RESEARCH"),EXACT(D168,"MONITOR / WATCHLIST")),E168&lt;&gt;"",F168&lt;&gt;"",G168&lt;&gt;""),"VALID","INVALID - CONTROL / ID")))</x:f>
      </x:c>
      <x:c r="I168" s="25" t="str">
        <x:f>IF(A168="","",IF(COUNTIFS(DECISIONS!$A$6:$A$205,C168,DECISIONS!$B$6:$B$205,B168)=1,"MATCH","MISMATCH"))</x:f>
      </x:c>
      <x:c r="J168" s="25" t="str">
        <x:f>IF(A168="","",IF(I168&lt;&gt;"MATCH","INCOMPATIBLE",IF(OR(AND(D168="OFFER / CRO COMPARISON",COUNTIFS(DECISIONS!$A$6:$A$205,C168,DECISIONS!$C$6:$C$205,"INCLUDE DIRECT")=1),AND(D168="EVIDENCE COLLECTION",COUNTIFS(DECISIONS!$A$6:$A$205,C168,DECISIONS!$C$6:$C$205,"INCLUDE CONDITIONAL")=1),AND(D168="ARCHITECTURE / POSITIONING RESEARCH",COUNTIFS(DECISIONS!$A$6:$A$205,C168,DECISIONS!$C$6:$C$205,"INCLUDE ADJACENT")=1),AND(D168="BUILD / BUY / SERVICE COMPARISON",COUNTIFS(DECISIONS!$A$6:$A$205,C168,DECISIONS!$C$6:$C$205,"INCLUDE SUBSTITUTE")=1),AND(D168="DISCOVERY RESEARCH",COUNTIFS(DECISIONS!$A$6:$A$205,C168,DECISIONS!$C$6:$C$205,"INCLUDE INTERMEDIARY")=1),AND(D168="REQUIREMENT / AUTHORITY RESEARCH",COUNTIFS(DECISIONS!$A$6:$A$205,C168,DECISIONS!$C$6:$C$205,"INCLUDE REFERENCE")=1),AND(D168="MONITOR / WATCHLIST",COUNTIFS(DECISIONS!$A$6:$A$205,C168,DECISIONS!$C$6:$C$205,"EXCLUDE DIRECT")=1)),"COMPATIBLE","INCOMPATIBLE")))</x:f>
      </x:c>
      <x:c r="K168" s="25" t="str">
        <x:f>IF(A168="","",IF(OR(H168&lt;&gt;"VALID",I168&lt;&gt;"MATCH",J168&lt;&gt;"COMPATIBLE"),"BLOCKED",IF(D168="EVIDENCE COLLECTION","READY",IF(COUNTIFS(DECISIONS!$A$6:$A$205,C168,DECISIONS!$K$6:$K$205,"READY")=1,"READY","UNRESOLVED"))))</x:f>
      </x:c>
    </x:row>
    <x:row r="169">
      <x:c r="A169" s="21"/>
      <x:c r="B169" s="21"/>
      <x:c r="C169" s="21"/>
      <x:c r="D169" s="21"/>
      <x:c r="E169" s="21"/>
      <x:c r="F169" s="21"/>
      <x:c r="G169" s="21"/>
      <x:c r="H169" s="25" t="str">
        <x:f>IF(A169="","",IF(COUNTIF($A$6:$A$205,A169)&gt;1,"INVALID - DUPLICATE ID",IF(AND(COUNTIF(CANDIDATES!$A$6:$A$205,B169)=1,COUNTIF(DECISIONS!$A$6:$A$205,C169)=1,OR(EXACT(D169,"OFFER / CRO COMPARISON"),EXACT(D169,"EVIDENCE COLLECTION"),EXACT(D169,"ARCHITECTURE / POSITIONING RESEARCH"),EXACT(D169,"BUILD / BUY / SERVICE COMPARISON"),EXACT(D169,"DISCOVERY RESEARCH"),EXACT(D169,"REQUIREMENT / AUTHORITY RESEARCH"),EXACT(D169,"MONITOR / WATCHLIST")),E169&lt;&gt;"",F169&lt;&gt;"",G169&lt;&gt;""),"VALID","INVALID - CONTROL / ID")))</x:f>
      </x:c>
      <x:c r="I169" s="25" t="str">
        <x:f>IF(A169="","",IF(COUNTIFS(DECISIONS!$A$6:$A$205,C169,DECISIONS!$B$6:$B$205,B169)=1,"MATCH","MISMATCH"))</x:f>
      </x:c>
      <x:c r="J169" s="25" t="str">
        <x:f>IF(A169="","",IF(I169&lt;&gt;"MATCH","INCOMPATIBLE",IF(OR(AND(D169="OFFER / CRO COMPARISON",COUNTIFS(DECISIONS!$A$6:$A$205,C169,DECISIONS!$C$6:$C$205,"INCLUDE DIRECT")=1),AND(D169="EVIDENCE COLLECTION",COUNTIFS(DECISIONS!$A$6:$A$205,C169,DECISIONS!$C$6:$C$205,"INCLUDE CONDITIONAL")=1),AND(D169="ARCHITECTURE / POSITIONING RESEARCH",COUNTIFS(DECISIONS!$A$6:$A$205,C169,DECISIONS!$C$6:$C$205,"INCLUDE ADJACENT")=1),AND(D169="BUILD / BUY / SERVICE COMPARISON",COUNTIFS(DECISIONS!$A$6:$A$205,C169,DECISIONS!$C$6:$C$205,"INCLUDE SUBSTITUTE")=1),AND(D169="DISCOVERY RESEARCH",COUNTIFS(DECISIONS!$A$6:$A$205,C169,DECISIONS!$C$6:$C$205,"INCLUDE INTERMEDIARY")=1),AND(D169="REQUIREMENT / AUTHORITY RESEARCH",COUNTIFS(DECISIONS!$A$6:$A$205,C169,DECISIONS!$C$6:$C$205,"INCLUDE REFERENCE")=1),AND(D169="MONITOR / WATCHLIST",COUNTIFS(DECISIONS!$A$6:$A$205,C169,DECISIONS!$C$6:$C$205,"EXCLUDE DIRECT")=1)),"COMPATIBLE","INCOMPATIBLE")))</x:f>
      </x:c>
      <x:c r="K169" s="25" t="str">
        <x:f>IF(A169="","",IF(OR(H169&lt;&gt;"VALID",I169&lt;&gt;"MATCH",J169&lt;&gt;"COMPATIBLE"),"BLOCKED",IF(D169="EVIDENCE COLLECTION","READY",IF(COUNTIFS(DECISIONS!$A$6:$A$205,C169,DECISIONS!$K$6:$K$205,"READY")=1,"READY","UNRESOLVED"))))</x:f>
      </x:c>
    </x:row>
    <x:row r="170">
      <x:c r="A170" s="21"/>
      <x:c r="B170" s="21"/>
      <x:c r="C170" s="21"/>
      <x:c r="D170" s="21"/>
      <x:c r="E170" s="21"/>
      <x:c r="F170" s="21"/>
      <x:c r="G170" s="21"/>
      <x:c r="H170" s="25" t="str">
        <x:f>IF(A170="","",IF(COUNTIF($A$6:$A$205,A170)&gt;1,"INVALID - DUPLICATE ID",IF(AND(COUNTIF(CANDIDATES!$A$6:$A$205,B170)=1,COUNTIF(DECISIONS!$A$6:$A$205,C170)=1,OR(EXACT(D170,"OFFER / CRO COMPARISON"),EXACT(D170,"EVIDENCE COLLECTION"),EXACT(D170,"ARCHITECTURE / POSITIONING RESEARCH"),EXACT(D170,"BUILD / BUY / SERVICE COMPARISON"),EXACT(D170,"DISCOVERY RESEARCH"),EXACT(D170,"REQUIREMENT / AUTHORITY RESEARCH"),EXACT(D170,"MONITOR / WATCHLIST")),E170&lt;&gt;"",F170&lt;&gt;"",G170&lt;&gt;""),"VALID","INVALID - CONTROL / ID")))</x:f>
      </x:c>
      <x:c r="I170" s="25" t="str">
        <x:f>IF(A170="","",IF(COUNTIFS(DECISIONS!$A$6:$A$205,C170,DECISIONS!$B$6:$B$205,B170)=1,"MATCH","MISMATCH"))</x:f>
      </x:c>
      <x:c r="J170" s="25" t="str">
        <x:f>IF(A170="","",IF(I170&lt;&gt;"MATCH","INCOMPATIBLE",IF(OR(AND(D170="OFFER / CRO COMPARISON",COUNTIFS(DECISIONS!$A$6:$A$205,C170,DECISIONS!$C$6:$C$205,"INCLUDE DIRECT")=1),AND(D170="EVIDENCE COLLECTION",COUNTIFS(DECISIONS!$A$6:$A$205,C170,DECISIONS!$C$6:$C$205,"INCLUDE CONDITIONAL")=1),AND(D170="ARCHITECTURE / POSITIONING RESEARCH",COUNTIFS(DECISIONS!$A$6:$A$205,C170,DECISIONS!$C$6:$C$205,"INCLUDE ADJACENT")=1),AND(D170="BUILD / BUY / SERVICE COMPARISON",COUNTIFS(DECISIONS!$A$6:$A$205,C170,DECISIONS!$C$6:$C$205,"INCLUDE SUBSTITUTE")=1),AND(D170="DISCOVERY RESEARCH",COUNTIFS(DECISIONS!$A$6:$A$205,C170,DECISIONS!$C$6:$C$205,"INCLUDE INTERMEDIARY")=1),AND(D170="REQUIREMENT / AUTHORITY RESEARCH",COUNTIFS(DECISIONS!$A$6:$A$205,C170,DECISIONS!$C$6:$C$205,"INCLUDE REFERENCE")=1),AND(D170="MONITOR / WATCHLIST",COUNTIFS(DECISIONS!$A$6:$A$205,C170,DECISIONS!$C$6:$C$205,"EXCLUDE DIRECT")=1)),"COMPATIBLE","INCOMPATIBLE")))</x:f>
      </x:c>
      <x:c r="K170" s="25" t="str">
        <x:f>IF(A170="","",IF(OR(H170&lt;&gt;"VALID",I170&lt;&gt;"MATCH",J170&lt;&gt;"COMPATIBLE"),"BLOCKED",IF(D170="EVIDENCE COLLECTION","READY",IF(COUNTIFS(DECISIONS!$A$6:$A$205,C170,DECISIONS!$K$6:$K$205,"READY")=1,"READY","UNRESOLVED"))))</x:f>
      </x:c>
    </x:row>
    <x:row r="171">
      <x:c r="A171" s="21"/>
      <x:c r="B171" s="21"/>
      <x:c r="C171" s="21"/>
      <x:c r="D171" s="21"/>
      <x:c r="E171" s="21"/>
      <x:c r="F171" s="21"/>
      <x:c r="G171" s="21"/>
      <x:c r="H171" s="25" t="str">
        <x:f>IF(A171="","",IF(COUNTIF($A$6:$A$205,A171)&gt;1,"INVALID - DUPLICATE ID",IF(AND(COUNTIF(CANDIDATES!$A$6:$A$205,B171)=1,COUNTIF(DECISIONS!$A$6:$A$205,C171)=1,OR(EXACT(D171,"OFFER / CRO COMPARISON"),EXACT(D171,"EVIDENCE COLLECTION"),EXACT(D171,"ARCHITECTURE / POSITIONING RESEARCH"),EXACT(D171,"BUILD / BUY / SERVICE COMPARISON"),EXACT(D171,"DISCOVERY RESEARCH"),EXACT(D171,"REQUIREMENT / AUTHORITY RESEARCH"),EXACT(D171,"MONITOR / WATCHLIST")),E171&lt;&gt;"",F171&lt;&gt;"",G171&lt;&gt;""),"VALID","INVALID - CONTROL / ID")))</x:f>
      </x:c>
      <x:c r="I171" s="25" t="str">
        <x:f>IF(A171="","",IF(COUNTIFS(DECISIONS!$A$6:$A$205,C171,DECISIONS!$B$6:$B$205,B171)=1,"MATCH","MISMATCH"))</x:f>
      </x:c>
      <x:c r="J171" s="25" t="str">
        <x:f>IF(A171="","",IF(I171&lt;&gt;"MATCH","INCOMPATIBLE",IF(OR(AND(D171="OFFER / CRO COMPARISON",COUNTIFS(DECISIONS!$A$6:$A$205,C171,DECISIONS!$C$6:$C$205,"INCLUDE DIRECT")=1),AND(D171="EVIDENCE COLLECTION",COUNTIFS(DECISIONS!$A$6:$A$205,C171,DECISIONS!$C$6:$C$205,"INCLUDE CONDITIONAL")=1),AND(D171="ARCHITECTURE / POSITIONING RESEARCH",COUNTIFS(DECISIONS!$A$6:$A$205,C171,DECISIONS!$C$6:$C$205,"INCLUDE ADJACENT")=1),AND(D171="BUILD / BUY / SERVICE COMPARISON",COUNTIFS(DECISIONS!$A$6:$A$205,C171,DECISIONS!$C$6:$C$205,"INCLUDE SUBSTITUTE")=1),AND(D171="DISCOVERY RESEARCH",COUNTIFS(DECISIONS!$A$6:$A$205,C171,DECISIONS!$C$6:$C$205,"INCLUDE INTERMEDIARY")=1),AND(D171="REQUIREMENT / AUTHORITY RESEARCH",COUNTIFS(DECISIONS!$A$6:$A$205,C171,DECISIONS!$C$6:$C$205,"INCLUDE REFERENCE")=1),AND(D171="MONITOR / WATCHLIST",COUNTIFS(DECISIONS!$A$6:$A$205,C171,DECISIONS!$C$6:$C$205,"EXCLUDE DIRECT")=1)),"COMPATIBLE","INCOMPATIBLE")))</x:f>
      </x:c>
      <x:c r="K171" s="25" t="str">
        <x:f>IF(A171="","",IF(OR(H171&lt;&gt;"VALID",I171&lt;&gt;"MATCH",J171&lt;&gt;"COMPATIBLE"),"BLOCKED",IF(D171="EVIDENCE COLLECTION","READY",IF(COUNTIFS(DECISIONS!$A$6:$A$205,C171,DECISIONS!$K$6:$K$205,"READY")=1,"READY","UNRESOLVED"))))</x:f>
      </x:c>
    </x:row>
    <x:row r="172">
      <x:c r="A172" s="21"/>
      <x:c r="B172" s="21"/>
      <x:c r="C172" s="21"/>
      <x:c r="D172" s="21"/>
      <x:c r="E172" s="21"/>
      <x:c r="F172" s="21"/>
      <x:c r="G172" s="21"/>
      <x:c r="H172" s="25" t="str">
        <x:f>IF(A172="","",IF(COUNTIF($A$6:$A$205,A172)&gt;1,"INVALID - DUPLICATE ID",IF(AND(COUNTIF(CANDIDATES!$A$6:$A$205,B172)=1,COUNTIF(DECISIONS!$A$6:$A$205,C172)=1,OR(EXACT(D172,"OFFER / CRO COMPARISON"),EXACT(D172,"EVIDENCE COLLECTION"),EXACT(D172,"ARCHITECTURE / POSITIONING RESEARCH"),EXACT(D172,"BUILD / BUY / SERVICE COMPARISON"),EXACT(D172,"DISCOVERY RESEARCH"),EXACT(D172,"REQUIREMENT / AUTHORITY RESEARCH"),EXACT(D172,"MONITOR / WATCHLIST")),E172&lt;&gt;"",F172&lt;&gt;"",G172&lt;&gt;""),"VALID","INVALID - CONTROL / ID")))</x:f>
      </x:c>
      <x:c r="I172" s="25" t="str">
        <x:f>IF(A172="","",IF(COUNTIFS(DECISIONS!$A$6:$A$205,C172,DECISIONS!$B$6:$B$205,B172)=1,"MATCH","MISMATCH"))</x:f>
      </x:c>
      <x:c r="J172" s="25" t="str">
        <x:f>IF(A172="","",IF(I172&lt;&gt;"MATCH","INCOMPATIBLE",IF(OR(AND(D172="OFFER / CRO COMPARISON",COUNTIFS(DECISIONS!$A$6:$A$205,C172,DECISIONS!$C$6:$C$205,"INCLUDE DIRECT")=1),AND(D172="EVIDENCE COLLECTION",COUNTIFS(DECISIONS!$A$6:$A$205,C172,DECISIONS!$C$6:$C$205,"INCLUDE CONDITIONAL")=1),AND(D172="ARCHITECTURE / POSITIONING RESEARCH",COUNTIFS(DECISIONS!$A$6:$A$205,C172,DECISIONS!$C$6:$C$205,"INCLUDE ADJACENT")=1),AND(D172="BUILD / BUY / SERVICE COMPARISON",COUNTIFS(DECISIONS!$A$6:$A$205,C172,DECISIONS!$C$6:$C$205,"INCLUDE SUBSTITUTE")=1),AND(D172="DISCOVERY RESEARCH",COUNTIFS(DECISIONS!$A$6:$A$205,C172,DECISIONS!$C$6:$C$205,"INCLUDE INTERMEDIARY")=1),AND(D172="REQUIREMENT / AUTHORITY RESEARCH",COUNTIFS(DECISIONS!$A$6:$A$205,C172,DECISIONS!$C$6:$C$205,"INCLUDE REFERENCE")=1),AND(D172="MONITOR / WATCHLIST",COUNTIFS(DECISIONS!$A$6:$A$205,C172,DECISIONS!$C$6:$C$205,"EXCLUDE DIRECT")=1)),"COMPATIBLE","INCOMPATIBLE")))</x:f>
      </x:c>
      <x:c r="K172" s="25" t="str">
        <x:f>IF(A172="","",IF(OR(H172&lt;&gt;"VALID",I172&lt;&gt;"MATCH",J172&lt;&gt;"COMPATIBLE"),"BLOCKED",IF(D172="EVIDENCE COLLECTION","READY",IF(COUNTIFS(DECISIONS!$A$6:$A$205,C172,DECISIONS!$K$6:$K$205,"READY")=1,"READY","UNRESOLVED"))))</x:f>
      </x:c>
    </x:row>
    <x:row r="173">
      <x:c r="A173" s="21"/>
      <x:c r="B173" s="21"/>
      <x:c r="C173" s="21"/>
      <x:c r="D173" s="21"/>
      <x:c r="E173" s="21"/>
      <x:c r="F173" s="21"/>
      <x:c r="G173" s="21"/>
      <x:c r="H173" s="25" t="str">
        <x:f>IF(A173="","",IF(COUNTIF($A$6:$A$205,A173)&gt;1,"INVALID - DUPLICATE ID",IF(AND(COUNTIF(CANDIDATES!$A$6:$A$205,B173)=1,COUNTIF(DECISIONS!$A$6:$A$205,C173)=1,OR(EXACT(D173,"OFFER / CRO COMPARISON"),EXACT(D173,"EVIDENCE COLLECTION"),EXACT(D173,"ARCHITECTURE / POSITIONING RESEARCH"),EXACT(D173,"BUILD / BUY / SERVICE COMPARISON"),EXACT(D173,"DISCOVERY RESEARCH"),EXACT(D173,"REQUIREMENT / AUTHORITY RESEARCH"),EXACT(D173,"MONITOR / WATCHLIST")),E173&lt;&gt;"",F173&lt;&gt;"",G173&lt;&gt;""),"VALID","INVALID - CONTROL / ID")))</x:f>
      </x:c>
      <x:c r="I173" s="25" t="str">
        <x:f>IF(A173="","",IF(COUNTIFS(DECISIONS!$A$6:$A$205,C173,DECISIONS!$B$6:$B$205,B173)=1,"MATCH","MISMATCH"))</x:f>
      </x:c>
      <x:c r="J173" s="25" t="str">
        <x:f>IF(A173="","",IF(I173&lt;&gt;"MATCH","INCOMPATIBLE",IF(OR(AND(D173="OFFER / CRO COMPARISON",COUNTIFS(DECISIONS!$A$6:$A$205,C173,DECISIONS!$C$6:$C$205,"INCLUDE DIRECT")=1),AND(D173="EVIDENCE COLLECTION",COUNTIFS(DECISIONS!$A$6:$A$205,C173,DECISIONS!$C$6:$C$205,"INCLUDE CONDITIONAL")=1),AND(D173="ARCHITECTURE / POSITIONING RESEARCH",COUNTIFS(DECISIONS!$A$6:$A$205,C173,DECISIONS!$C$6:$C$205,"INCLUDE ADJACENT")=1),AND(D173="BUILD / BUY / SERVICE COMPARISON",COUNTIFS(DECISIONS!$A$6:$A$205,C173,DECISIONS!$C$6:$C$205,"INCLUDE SUBSTITUTE")=1),AND(D173="DISCOVERY RESEARCH",COUNTIFS(DECISIONS!$A$6:$A$205,C173,DECISIONS!$C$6:$C$205,"INCLUDE INTERMEDIARY")=1),AND(D173="REQUIREMENT / AUTHORITY RESEARCH",COUNTIFS(DECISIONS!$A$6:$A$205,C173,DECISIONS!$C$6:$C$205,"INCLUDE REFERENCE")=1),AND(D173="MONITOR / WATCHLIST",COUNTIFS(DECISIONS!$A$6:$A$205,C173,DECISIONS!$C$6:$C$205,"EXCLUDE DIRECT")=1)),"COMPATIBLE","INCOMPATIBLE")))</x:f>
      </x:c>
      <x:c r="K173" s="25" t="str">
        <x:f>IF(A173="","",IF(OR(H173&lt;&gt;"VALID",I173&lt;&gt;"MATCH",J173&lt;&gt;"COMPATIBLE"),"BLOCKED",IF(D173="EVIDENCE COLLECTION","READY",IF(COUNTIFS(DECISIONS!$A$6:$A$205,C173,DECISIONS!$K$6:$K$205,"READY")=1,"READY","UNRESOLVED"))))</x:f>
      </x:c>
    </x:row>
    <x:row r="174">
      <x:c r="A174" s="21"/>
      <x:c r="B174" s="21"/>
      <x:c r="C174" s="21"/>
      <x:c r="D174" s="21"/>
      <x:c r="E174" s="21"/>
      <x:c r="F174" s="21"/>
      <x:c r="G174" s="21"/>
      <x:c r="H174" s="25" t="str">
        <x:f>IF(A174="","",IF(COUNTIF($A$6:$A$205,A174)&gt;1,"INVALID - DUPLICATE ID",IF(AND(COUNTIF(CANDIDATES!$A$6:$A$205,B174)=1,COUNTIF(DECISIONS!$A$6:$A$205,C174)=1,OR(EXACT(D174,"OFFER / CRO COMPARISON"),EXACT(D174,"EVIDENCE COLLECTION"),EXACT(D174,"ARCHITECTURE / POSITIONING RESEARCH"),EXACT(D174,"BUILD / BUY / SERVICE COMPARISON"),EXACT(D174,"DISCOVERY RESEARCH"),EXACT(D174,"REQUIREMENT / AUTHORITY RESEARCH"),EXACT(D174,"MONITOR / WATCHLIST")),E174&lt;&gt;"",F174&lt;&gt;"",G174&lt;&gt;""),"VALID","INVALID - CONTROL / ID")))</x:f>
      </x:c>
      <x:c r="I174" s="25" t="str">
        <x:f>IF(A174="","",IF(COUNTIFS(DECISIONS!$A$6:$A$205,C174,DECISIONS!$B$6:$B$205,B174)=1,"MATCH","MISMATCH"))</x:f>
      </x:c>
      <x:c r="J174" s="25" t="str">
        <x:f>IF(A174="","",IF(I174&lt;&gt;"MATCH","INCOMPATIBLE",IF(OR(AND(D174="OFFER / CRO COMPARISON",COUNTIFS(DECISIONS!$A$6:$A$205,C174,DECISIONS!$C$6:$C$205,"INCLUDE DIRECT")=1),AND(D174="EVIDENCE COLLECTION",COUNTIFS(DECISIONS!$A$6:$A$205,C174,DECISIONS!$C$6:$C$205,"INCLUDE CONDITIONAL")=1),AND(D174="ARCHITECTURE / POSITIONING RESEARCH",COUNTIFS(DECISIONS!$A$6:$A$205,C174,DECISIONS!$C$6:$C$205,"INCLUDE ADJACENT")=1),AND(D174="BUILD / BUY / SERVICE COMPARISON",COUNTIFS(DECISIONS!$A$6:$A$205,C174,DECISIONS!$C$6:$C$205,"INCLUDE SUBSTITUTE")=1),AND(D174="DISCOVERY RESEARCH",COUNTIFS(DECISIONS!$A$6:$A$205,C174,DECISIONS!$C$6:$C$205,"INCLUDE INTERMEDIARY")=1),AND(D174="REQUIREMENT / AUTHORITY RESEARCH",COUNTIFS(DECISIONS!$A$6:$A$205,C174,DECISIONS!$C$6:$C$205,"INCLUDE REFERENCE")=1),AND(D174="MONITOR / WATCHLIST",COUNTIFS(DECISIONS!$A$6:$A$205,C174,DECISIONS!$C$6:$C$205,"EXCLUDE DIRECT")=1)),"COMPATIBLE","INCOMPATIBLE")))</x:f>
      </x:c>
      <x:c r="K174" s="25" t="str">
        <x:f>IF(A174="","",IF(OR(H174&lt;&gt;"VALID",I174&lt;&gt;"MATCH",J174&lt;&gt;"COMPATIBLE"),"BLOCKED",IF(D174="EVIDENCE COLLECTION","READY",IF(COUNTIFS(DECISIONS!$A$6:$A$205,C174,DECISIONS!$K$6:$K$205,"READY")=1,"READY","UNRESOLVED"))))</x:f>
      </x:c>
    </x:row>
    <x:row r="175">
      <x:c r="A175" s="21"/>
      <x:c r="B175" s="21"/>
      <x:c r="C175" s="21"/>
      <x:c r="D175" s="21"/>
      <x:c r="E175" s="21"/>
      <x:c r="F175" s="21"/>
      <x:c r="G175" s="21"/>
      <x:c r="H175" s="25" t="str">
        <x:f>IF(A175="","",IF(COUNTIF($A$6:$A$205,A175)&gt;1,"INVALID - DUPLICATE ID",IF(AND(COUNTIF(CANDIDATES!$A$6:$A$205,B175)=1,COUNTIF(DECISIONS!$A$6:$A$205,C175)=1,OR(EXACT(D175,"OFFER / CRO COMPARISON"),EXACT(D175,"EVIDENCE COLLECTION"),EXACT(D175,"ARCHITECTURE / POSITIONING RESEARCH"),EXACT(D175,"BUILD / BUY / SERVICE COMPARISON"),EXACT(D175,"DISCOVERY RESEARCH"),EXACT(D175,"REQUIREMENT / AUTHORITY RESEARCH"),EXACT(D175,"MONITOR / WATCHLIST")),E175&lt;&gt;"",F175&lt;&gt;"",G175&lt;&gt;""),"VALID","INVALID - CONTROL / ID")))</x:f>
      </x:c>
      <x:c r="I175" s="25" t="str">
        <x:f>IF(A175="","",IF(COUNTIFS(DECISIONS!$A$6:$A$205,C175,DECISIONS!$B$6:$B$205,B175)=1,"MATCH","MISMATCH"))</x:f>
      </x:c>
      <x:c r="J175" s="25" t="str">
        <x:f>IF(A175="","",IF(I175&lt;&gt;"MATCH","INCOMPATIBLE",IF(OR(AND(D175="OFFER / CRO COMPARISON",COUNTIFS(DECISIONS!$A$6:$A$205,C175,DECISIONS!$C$6:$C$205,"INCLUDE DIRECT")=1),AND(D175="EVIDENCE COLLECTION",COUNTIFS(DECISIONS!$A$6:$A$205,C175,DECISIONS!$C$6:$C$205,"INCLUDE CONDITIONAL")=1),AND(D175="ARCHITECTURE / POSITIONING RESEARCH",COUNTIFS(DECISIONS!$A$6:$A$205,C175,DECISIONS!$C$6:$C$205,"INCLUDE ADJACENT")=1),AND(D175="BUILD / BUY / SERVICE COMPARISON",COUNTIFS(DECISIONS!$A$6:$A$205,C175,DECISIONS!$C$6:$C$205,"INCLUDE SUBSTITUTE")=1),AND(D175="DISCOVERY RESEARCH",COUNTIFS(DECISIONS!$A$6:$A$205,C175,DECISIONS!$C$6:$C$205,"INCLUDE INTERMEDIARY")=1),AND(D175="REQUIREMENT / AUTHORITY RESEARCH",COUNTIFS(DECISIONS!$A$6:$A$205,C175,DECISIONS!$C$6:$C$205,"INCLUDE REFERENCE")=1),AND(D175="MONITOR / WATCHLIST",COUNTIFS(DECISIONS!$A$6:$A$205,C175,DECISIONS!$C$6:$C$205,"EXCLUDE DIRECT")=1)),"COMPATIBLE","INCOMPATIBLE")))</x:f>
      </x:c>
      <x:c r="K175" s="25" t="str">
        <x:f>IF(A175="","",IF(OR(H175&lt;&gt;"VALID",I175&lt;&gt;"MATCH",J175&lt;&gt;"COMPATIBLE"),"BLOCKED",IF(D175="EVIDENCE COLLECTION","READY",IF(COUNTIFS(DECISIONS!$A$6:$A$205,C175,DECISIONS!$K$6:$K$205,"READY")=1,"READY","UNRESOLVED"))))</x:f>
      </x:c>
    </x:row>
    <x:row r="176">
      <x:c r="A176" s="21"/>
      <x:c r="B176" s="21"/>
      <x:c r="C176" s="21"/>
      <x:c r="D176" s="21"/>
      <x:c r="E176" s="21"/>
      <x:c r="F176" s="21"/>
      <x:c r="G176" s="21"/>
      <x:c r="H176" s="25" t="str">
        <x:f>IF(A176="","",IF(COUNTIF($A$6:$A$205,A176)&gt;1,"INVALID - DUPLICATE ID",IF(AND(COUNTIF(CANDIDATES!$A$6:$A$205,B176)=1,COUNTIF(DECISIONS!$A$6:$A$205,C176)=1,OR(EXACT(D176,"OFFER / CRO COMPARISON"),EXACT(D176,"EVIDENCE COLLECTION"),EXACT(D176,"ARCHITECTURE / POSITIONING RESEARCH"),EXACT(D176,"BUILD / BUY / SERVICE COMPARISON"),EXACT(D176,"DISCOVERY RESEARCH"),EXACT(D176,"REQUIREMENT / AUTHORITY RESEARCH"),EXACT(D176,"MONITOR / WATCHLIST")),E176&lt;&gt;"",F176&lt;&gt;"",G176&lt;&gt;""),"VALID","INVALID - CONTROL / ID")))</x:f>
      </x:c>
      <x:c r="I176" s="25" t="str">
        <x:f>IF(A176="","",IF(COUNTIFS(DECISIONS!$A$6:$A$205,C176,DECISIONS!$B$6:$B$205,B176)=1,"MATCH","MISMATCH"))</x:f>
      </x:c>
      <x:c r="J176" s="25" t="str">
        <x:f>IF(A176="","",IF(I176&lt;&gt;"MATCH","INCOMPATIBLE",IF(OR(AND(D176="OFFER / CRO COMPARISON",COUNTIFS(DECISIONS!$A$6:$A$205,C176,DECISIONS!$C$6:$C$205,"INCLUDE DIRECT")=1),AND(D176="EVIDENCE COLLECTION",COUNTIFS(DECISIONS!$A$6:$A$205,C176,DECISIONS!$C$6:$C$205,"INCLUDE CONDITIONAL")=1),AND(D176="ARCHITECTURE / POSITIONING RESEARCH",COUNTIFS(DECISIONS!$A$6:$A$205,C176,DECISIONS!$C$6:$C$205,"INCLUDE ADJACENT")=1),AND(D176="BUILD / BUY / SERVICE COMPARISON",COUNTIFS(DECISIONS!$A$6:$A$205,C176,DECISIONS!$C$6:$C$205,"INCLUDE SUBSTITUTE")=1),AND(D176="DISCOVERY RESEARCH",COUNTIFS(DECISIONS!$A$6:$A$205,C176,DECISIONS!$C$6:$C$205,"INCLUDE INTERMEDIARY")=1),AND(D176="REQUIREMENT / AUTHORITY RESEARCH",COUNTIFS(DECISIONS!$A$6:$A$205,C176,DECISIONS!$C$6:$C$205,"INCLUDE REFERENCE")=1),AND(D176="MONITOR / WATCHLIST",COUNTIFS(DECISIONS!$A$6:$A$205,C176,DECISIONS!$C$6:$C$205,"EXCLUDE DIRECT")=1)),"COMPATIBLE","INCOMPATIBLE")))</x:f>
      </x:c>
      <x:c r="K176" s="25" t="str">
        <x:f>IF(A176="","",IF(OR(H176&lt;&gt;"VALID",I176&lt;&gt;"MATCH",J176&lt;&gt;"COMPATIBLE"),"BLOCKED",IF(D176="EVIDENCE COLLECTION","READY",IF(COUNTIFS(DECISIONS!$A$6:$A$205,C176,DECISIONS!$K$6:$K$205,"READY")=1,"READY","UNRESOLVED"))))</x:f>
      </x:c>
    </x:row>
    <x:row r="177">
      <x:c r="A177" s="21"/>
      <x:c r="B177" s="21"/>
      <x:c r="C177" s="21"/>
      <x:c r="D177" s="21"/>
      <x:c r="E177" s="21"/>
      <x:c r="F177" s="21"/>
      <x:c r="G177" s="21"/>
      <x:c r="H177" s="25" t="str">
        <x:f>IF(A177="","",IF(COUNTIF($A$6:$A$205,A177)&gt;1,"INVALID - DUPLICATE ID",IF(AND(COUNTIF(CANDIDATES!$A$6:$A$205,B177)=1,COUNTIF(DECISIONS!$A$6:$A$205,C177)=1,OR(EXACT(D177,"OFFER / CRO COMPARISON"),EXACT(D177,"EVIDENCE COLLECTION"),EXACT(D177,"ARCHITECTURE / POSITIONING RESEARCH"),EXACT(D177,"BUILD / BUY / SERVICE COMPARISON"),EXACT(D177,"DISCOVERY RESEARCH"),EXACT(D177,"REQUIREMENT / AUTHORITY RESEARCH"),EXACT(D177,"MONITOR / WATCHLIST")),E177&lt;&gt;"",F177&lt;&gt;"",G177&lt;&gt;""),"VALID","INVALID - CONTROL / ID")))</x:f>
      </x:c>
      <x:c r="I177" s="25" t="str">
        <x:f>IF(A177="","",IF(COUNTIFS(DECISIONS!$A$6:$A$205,C177,DECISIONS!$B$6:$B$205,B177)=1,"MATCH","MISMATCH"))</x:f>
      </x:c>
      <x:c r="J177" s="25" t="str">
        <x:f>IF(A177="","",IF(I177&lt;&gt;"MATCH","INCOMPATIBLE",IF(OR(AND(D177="OFFER / CRO COMPARISON",COUNTIFS(DECISIONS!$A$6:$A$205,C177,DECISIONS!$C$6:$C$205,"INCLUDE DIRECT")=1),AND(D177="EVIDENCE COLLECTION",COUNTIFS(DECISIONS!$A$6:$A$205,C177,DECISIONS!$C$6:$C$205,"INCLUDE CONDITIONAL")=1),AND(D177="ARCHITECTURE / POSITIONING RESEARCH",COUNTIFS(DECISIONS!$A$6:$A$205,C177,DECISIONS!$C$6:$C$205,"INCLUDE ADJACENT")=1),AND(D177="BUILD / BUY / SERVICE COMPARISON",COUNTIFS(DECISIONS!$A$6:$A$205,C177,DECISIONS!$C$6:$C$205,"INCLUDE SUBSTITUTE")=1),AND(D177="DISCOVERY RESEARCH",COUNTIFS(DECISIONS!$A$6:$A$205,C177,DECISIONS!$C$6:$C$205,"INCLUDE INTERMEDIARY")=1),AND(D177="REQUIREMENT / AUTHORITY RESEARCH",COUNTIFS(DECISIONS!$A$6:$A$205,C177,DECISIONS!$C$6:$C$205,"INCLUDE REFERENCE")=1),AND(D177="MONITOR / WATCHLIST",COUNTIFS(DECISIONS!$A$6:$A$205,C177,DECISIONS!$C$6:$C$205,"EXCLUDE DIRECT")=1)),"COMPATIBLE","INCOMPATIBLE")))</x:f>
      </x:c>
      <x:c r="K177" s="25" t="str">
        <x:f>IF(A177="","",IF(OR(H177&lt;&gt;"VALID",I177&lt;&gt;"MATCH",J177&lt;&gt;"COMPATIBLE"),"BLOCKED",IF(D177="EVIDENCE COLLECTION","READY",IF(COUNTIFS(DECISIONS!$A$6:$A$205,C177,DECISIONS!$K$6:$K$205,"READY")=1,"READY","UNRESOLVED"))))</x:f>
      </x:c>
    </x:row>
    <x:row r="178">
      <x:c r="A178" s="21"/>
      <x:c r="B178" s="21"/>
      <x:c r="C178" s="21"/>
      <x:c r="D178" s="21"/>
      <x:c r="E178" s="21"/>
      <x:c r="F178" s="21"/>
      <x:c r="G178" s="21"/>
      <x:c r="H178" s="25" t="str">
        <x:f>IF(A178="","",IF(COUNTIF($A$6:$A$205,A178)&gt;1,"INVALID - DUPLICATE ID",IF(AND(COUNTIF(CANDIDATES!$A$6:$A$205,B178)=1,COUNTIF(DECISIONS!$A$6:$A$205,C178)=1,OR(EXACT(D178,"OFFER / CRO COMPARISON"),EXACT(D178,"EVIDENCE COLLECTION"),EXACT(D178,"ARCHITECTURE / POSITIONING RESEARCH"),EXACT(D178,"BUILD / BUY / SERVICE COMPARISON"),EXACT(D178,"DISCOVERY RESEARCH"),EXACT(D178,"REQUIREMENT / AUTHORITY RESEARCH"),EXACT(D178,"MONITOR / WATCHLIST")),E178&lt;&gt;"",F178&lt;&gt;"",G178&lt;&gt;""),"VALID","INVALID - CONTROL / ID")))</x:f>
      </x:c>
      <x:c r="I178" s="25" t="str">
        <x:f>IF(A178="","",IF(COUNTIFS(DECISIONS!$A$6:$A$205,C178,DECISIONS!$B$6:$B$205,B178)=1,"MATCH","MISMATCH"))</x:f>
      </x:c>
      <x:c r="J178" s="25" t="str">
        <x:f>IF(A178="","",IF(I178&lt;&gt;"MATCH","INCOMPATIBLE",IF(OR(AND(D178="OFFER / CRO COMPARISON",COUNTIFS(DECISIONS!$A$6:$A$205,C178,DECISIONS!$C$6:$C$205,"INCLUDE DIRECT")=1),AND(D178="EVIDENCE COLLECTION",COUNTIFS(DECISIONS!$A$6:$A$205,C178,DECISIONS!$C$6:$C$205,"INCLUDE CONDITIONAL")=1),AND(D178="ARCHITECTURE / POSITIONING RESEARCH",COUNTIFS(DECISIONS!$A$6:$A$205,C178,DECISIONS!$C$6:$C$205,"INCLUDE ADJACENT")=1),AND(D178="BUILD / BUY / SERVICE COMPARISON",COUNTIFS(DECISIONS!$A$6:$A$205,C178,DECISIONS!$C$6:$C$205,"INCLUDE SUBSTITUTE")=1),AND(D178="DISCOVERY RESEARCH",COUNTIFS(DECISIONS!$A$6:$A$205,C178,DECISIONS!$C$6:$C$205,"INCLUDE INTERMEDIARY")=1),AND(D178="REQUIREMENT / AUTHORITY RESEARCH",COUNTIFS(DECISIONS!$A$6:$A$205,C178,DECISIONS!$C$6:$C$205,"INCLUDE REFERENCE")=1),AND(D178="MONITOR / WATCHLIST",COUNTIFS(DECISIONS!$A$6:$A$205,C178,DECISIONS!$C$6:$C$205,"EXCLUDE DIRECT")=1)),"COMPATIBLE","INCOMPATIBLE")))</x:f>
      </x:c>
      <x:c r="K178" s="25" t="str">
        <x:f>IF(A178="","",IF(OR(H178&lt;&gt;"VALID",I178&lt;&gt;"MATCH",J178&lt;&gt;"COMPATIBLE"),"BLOCKED",IF(D178="EVIDENCE COLLECTION","READY",IF(COUNTIFS(DECISIONS!$A$6:$A$205,C178,DECISIONS!$K$6:$K$205,"READY")=1,"READY","UNRESOLVED"))))</x:f>
      </x:c>
    </x:row>
    <x:row r="179">
      <x:c r="A179" s="21"/>
      <x:c r="B179" s="21"/>
      <x:c r="C179" s="21"/>
      <x:c r="D179" s="21"/>
      <x:c r="E179" s="21"/>
      <x:c r="F179" s="21"/>
      <x:c r="G179" s="21"/>
      <x:c r="H179" s="25" t="str">
        <x:f>IF(A179="","",IF(COUNTIF($A$6:$A$205,A179)&gt;1,"INVALID - DUPLICATE ID",IF(AND(COUNTIF(CANDIDATES!$A$6:$A$205,B179)=1,COUNTIF(DECISIONS!$A$6:$A$205,C179)=1,OR(EXACT(D179,"OFFER / CRO COMPARISON"),EXACT(D179,"EVIDENCE COLLECTION"),EXACT(D179,"ARCHITECTURE / POSITIONING RESEARCH"),EXACT(D179,"BUILD / BUY / SERVICE COMPARISON"),EXACT(D179,"DISCOVERY RESEARCH"),EXACT(D179,"REQUIREMENT / AUTHORITY RESEARCH"),EXACT(D179,"MONITOR / WATCHLIST")),E179&lt;&gt;"",F179&lt;&gt;"",G179&lt;&gt;""),"VALID","INVALID - CONTROL / ID")))</x:f>
      </x:c>
      <x:c r="I179" s="25" t="str">
        <x:f>IF(A179="","",IF(COUNTIFS(DECISIONS!$A$6:$A$205,C179,DECISIONS!$B$6:$B$205,B179)=1,"MATCH","MISMATCH"))</x:f>
      </x:c>
      <x:c r="J179" s="25" t="str">
        <x:f>IF(A179="","",IF(I179&lt;&gt;"MATCH","INCOMPATIBLE",IF(OR(AND(D179="OFFER / CRO COMPARISON",COUNTIFS(DECISIONS!$A$6:$A$205,C179,DECISIONS!$C$6:$C$205,"INCLUDE DIRECT")=1),AND(D179="EVIDENCE COLLECTION",COUNTIFS(DECISIONS!$A$6:$A$205,C179,DECISIONS!$C$6:$C$205,"INCLUDE CONDITIONAL")=1),AND(D179="ARCHITECTURE / POSITIONING RESEARCH",COUNTIFS(DECISIONS!$A$6:$A$205,C179,DECISIONS!$C$6:$C$205,"INCLUDE ADJACENT")=1),AND(D179="BUILD / BUY / SERVICE COMPARISON",COUNTIFS(DECISIONS!$A$6:$A$205,C179,DECISIONS!$C$6:$C$205,"INCLUDE SUBSTITUTE")=1),AND(D179="DISCOVERY RESEARCH",COUNTIFS(DECISIONS!$A$6:$A$205,C179,DECISIONS!$C$6:$C$205,"INCLUDE INTERMEDIARY")=1),AND(D179="REQUIREMENT / AUTHORITY RESEARCH",COUNTIFS(DECISIONS!$A$6:$A$205,C179,DECISIONS!$C$6:$C$205,"INCLUDE REFERENCE")=1),AND(D179="MONITOR / WATCHLIST",COUNTIFS(DECISIONS!$A$6:$A$205,C179,DECISIONS!$C$6:$C$205,"EXCLUDE DIRECT")=1)),"COMPATIBLE","INCOMPATIBLE")))</x:f>
      </x:c>
      <x:c r="K179" s="25" t="str">
        <x:f>IF(A179="","",IF(OR(H179&lt;&gt;"VALID",I179&lt;&gt;"MATCH",J179&lt;&gt;"COMPATIBLE"),"BLOCKED",IF(D179="EVIDENCE COLLECTION","READY",IF(COUNTIFS(DECISIONS!$A$6:$A$205,C179,DECISIONS!$K$6:$K$205,"READY")=1,"READY","UNRESOLVED"))))</x:f>
      </x:c>
    </x:row>
    <x:row r="180">
      <x:c r="A180" s="21"/>
      <x:c r="B180" s="21"/>
      <x:c r="C180" s="21"/>
      <x:c r="D180" s="21"/>
      <x:c r="E180" s="21"/>
      <x:c r="F180" s="21"/>
      <x:c r="G180" s="21"/>
      <x:c r="H180" s="25" t="str">
        <x:f>IF(A180="","",IF(COUNTIF($A$6:$A$205,A180)&gt;1,"INVALID - DUPLICATE ID",IF(AND(COUNTIF(CANDIDATES!$A$6:$A$205,B180)=1,COUNTIF(DECISIONS!$A$6:$A$205,C180)=1,OR(EXACT(D180,"OFFER / CRO COMPARISON"),EXACT(D180,"EVIDENCE COLLECTION"),EXACT(D180,"ARCHITECTURE / POSITIONING RESEARCH"),EXACT(D180,"BUILD / BUY / SERVICE COMPARISON"),EXACT(D180,"DISCOVERY RESEARCH"),EXACT(D180,"REQUIREMENT / AUTHORITY RESEARCH"),EXACT(D180,"MONITOR / WATCHLIST")),E180&lt;&gt;"",F180&lt;&gt;"",G180&lt;&gt;""),"VALID","INVALID - CONTROL / ID")))</x:f>
      </x:c>
      <x:c r="I180" s="25" t="str">
        <x:f>IF(A180="","",IF(COUNTIFS(DECISIONS!$A$6:$A$205,C180,DECISIONS!$B$6:$B$205,B180)=1,"MATCH","MISMATCH"))</x:f>
      </x:c>
      <x:c r="J180" s="25" t="str">
        <x:f>IF(A180="","",IF(I180&lt;&gt;"MATCH","INCOMPATIBLE",IF(OR(AND(D180="OFFER / CRO COMPARISON",COUNTIFS(DECISIONS!$A$6:$A$205,C180,DECISIONS!$C$6:$C$205,"INCLUDE DIRECT")=1),AND(D180="EVIDENCE COLLECTION",COUNTIFS(DECISIONS!$A$6:$A$205,C180,DECISIONS!$C$6:$C$205,"INCLUDE CONDITIONAL")=1),AND(D180="ARCHITECTURE / POSITIONING RESEARCH",COUNTIFS(DECISIONS!$A$6:$A$205,C180,DECISIONS!$C$6:$C$205,"INCLUDE ADJACENT")=1),AND(D180="BUILD / BUY / SERVICE COMPARISON",COUNTIFS(DECISIONS!$A$6:$A$205,C180,DECISIONS!$C$6:$C$205,"INCLUDE SUBSTITUTE")=1),AND(D180="DISCOVERY RESEARCH",COUNTIFS(DECISIONS!$A$6:$A$205,C180,DECISIONS!$C$6:$C$205,"INCLUDE INTERMEDIARY")=1),AND(D180="REQUIREMENT / AUTHORITY RESEARCH",COUNTIFS(DECISIONS!$A$6:$A$205,C180,DECISIONS!$C$6:$C$205,"INCLUDE REFERENCE")=1),AND(D180="MONITOR / WATCHLIST",COUNTIFS(DECISIONS!$A$6:$A$205,C180,DECISIONS!$C$6:$C$205,"EXCLUDE DIRECT")=1)),"COMPATIBLE","INCOMPATIBLE")))</x:f>
      </x:c>
      <x:c r="K180" s="25" t="str">
        <x:f>IF(A180="","",IF(OR(H180&lt;&gt;"VALID",I180&lt;&gt;"MATCH",J180&lt;&gt;"COMPATIBLE"),"BLOCKED",IF(D180="EVIDENCE COLLECTION","READY",IF(COUNTIFS(DECISIONS!$A$6:$A$205,C180,DECISIONS!$K$6:$K$205,"READY")=1,"READY","UNRESOLVED"))))</x:f>
      </x:c>
    </x:row>
    <x:row r="181">
      <x:c r="A181" s="21"/>
      <x:c r="B181" s="21"/>
      <x:c r="C181" s="21"/>
      <x:c r="D181" s="21"/>
      <x:c r="E181" s="21"/>
      <x:c r="F181" s="21"/>
      <x:c r="G181" s="21"/>
      <x:c r="H181" s="25" t="str">
        <x:f>IF(A181="","",IF(COUNTIF($A$6:$A$205,A181)&gt;1,"INVALID - DUPLICATE ID",IF(AND(COUNTIF(CANDIDATES!$A$6:$A$205,B181)=1,COUNTIF(DECISIONS!$A$6:$A$205,C181)=1,OR(EXACT(D181,"OFFER / CRO COMPARISON"),EXACT(D181,"EVIDENCE COLLECTION"),EXACT(D181,"ARCHITECTURE / POSITIONING RESEARCH"),EXACT(D181,"BUILD / BUY / SERVICE COMPARISON"),EXACT(D181,"DISCOVERY RESEARCH"),EXACT(D181,"REQUIREMENT / AUTHORITY RESEARCH"),EXACT(D181,"MONITOR / WATCHLIST")),E181&lt;&gt;"",F181&lt;&gt;"",G181&lt;&gt;""),"VALID","INVALID - CONTROL / ID")))</x:f>
      </x:c>
      <x:c r="I181" s="25" t="str">
        <x:f>IF(A181="","",IF(COUNTIFS(DECISIONS!$A$6:$A$205,C181,DECISIONS!$B$6:$B$205,B181)=1,"MATCH","MISMATCH"))</x:f>
      </x:c>
      <x:c r="J181" s="25" t="str">
        <x:f>IF(A181="","",IF(I181&lt;&gt;"MATCH","INCOMPATIBLE",IF(OR(AND(D181="OFFER / CRO COMPARISON",COUNTIFS(DECISIONS!$A$6:$A$205,C181,DECISIONS!$C$6:$C$205,"INCLUDE DIRECT")=1),AND(D181="EVIDENCE COLLECTION",COUNTIFS(DECISIONS!$A$6:$A$205,C181,DECISIONS!$C$6:$C$205,"INCLUDE CONDITIONAL")=1),AND(D181="ARCHITECTURE / POSITIONING RESEARCH",COUNTIFS(DECISIONS!$A$6:$A$205,C181,DECISIONS!$C$6:$C$205,"INCLUDE ADJACENT")=1),AND(D181="BUILD / BUY / SERVICE COMPARISON",COUNTIFS(DECISIONS!$A$6:$A$205,C181,DECISIONS!$C$6:$C$205,"INCLUDE SUBSTITUTE")=1),AND(D181="DISCOVERY RESEARCH",COUNTIFS(DECISIONS!$A$6:$A$205,C181,DECISIONS!$C$6:$C$205,"INCLUDE INTERMEDIARY")=1),AND(D181="REQUIREMENT / AUTHORITY RESEARCH",COUNTIFS(DECISIONS!$A$6:$A$205,C181,DECISIONS!$C$6:$C$205,"INCLUDE REFERENCE")=1),AND(D181="MONITOR / WATCHLIST",COUNTIFS(DECISIONS!$A$6:$A$205,C181,DECISIONS!$C$6:$C$205,"EXCLUDE DIRECT")=1)),"COMPATIBLE","INCOMPATIBLE")))</x:f>
      </x:c>
      <x:c r="K181" s="25" t="str">
        <x:f>IF(A181="","",IF(OR(H181&lt;&gt;"VALID",I181&lt;&gt;"MATCH",J181&lt;&gt;"COMPATIBLE"),"BLOCKED",IF(D181="EVIDENCE COLLECTION","READY",IF(COUNTIFS(DECISIONS!$A$6:$A$205,C181,DECISIONS!$K$6:$K$205,"READY")=1,"READY","UNRESOLVED"))))</x:f>
      </x:c>
    </x:row>
    <x:row r="182">
      <x:c r="A182" s="21"/>
      <x:c r="B182" s="21"/>
      <x:c r="C182" s="21"/>
      <x:c r="D182" s="21"/>
      <x:c r="E182" s="21"/>
      <x:c r="F182" s="21"/>
      <x:c r="G182" s="21"/>
      <x:c r="H182" s="25" t="str">
        <x:f>IF(A182="","",IF(COUNTIF($A$6:$A$205,A182)&gt;1,"INVALID - DUPLICATE ID",IF(AND(COUNTIF(CANDIDATES!$A$6:$A$205,B182)=1,COUNTIF(DECISIONS!$A$6:$A$205,C182)=1,OR(EXACT(D182,"OFFER / CRO COMPARISON"),EXACT(D182,"EVIDENCE COLLECTION"),EXACT(D182,"ARCHITECTURE / POSITIONING RESEARCH"),EXACT(D182,"BUILD / BUY / SERVICE COMPARISON"),EXACT(D182,"DISCOVERY RESEARCH"),EXACT(D182,"REQUIREMENT / AUTHORITY RESEARCH"),EXACT(D182,"MONITOR / WATCHLIST")),E182&lt;&gt;"",F182&lt;&gt;"",G182&lt;&gt;""),"VALID","INVALID - CONTROL / ID")))</x:f>
      </x:c>
      <x:c r="I182" s="25" t="str">
        <x:f>IF(A182="","",IF(COUNTIFS(DECISIONS!$A$6:$A$205,C182,DECISIONS!$B$6:$B$205,B182)=1,"MATCH","MISMATCH"))</x:f>
      </x:c>
      <x:c r="J182" s="25" t="str">
        <x:f>IF(A182="","",IF(I182&lt;&gt;"MATCH","INCOMPATIBLE",IF(OR(AND(D182="OFFER / CRO COMPARISON",COUNTIFS(DECISIONS!$A$6:$A$205,C182,DECISIONS!$C$6:$C$205,"INCLUDE DIRECT")=1),AND(D182="EVIDENCE COLLECTION",COUNTIFS(DECISIONS!$A$6:$A$205,C182,DECISIONS!$C$6:$C$205,"INCLUDE CONDITIONAL")=1),AND(D182="ARCHITECTURE / POSITIONING RESEARCH",COUNTIFS(DECISIONS!$A$6:$A$205,C182,DECISIONS!$C$6:$C$205,"INCLUDE ADJACENT")=1),AND(D182="BUILD / BUY / SERVICE COMPARISON",COUNTIFS(DECISIONS!$A$6:$A$205,C182,DECISIONS!$C$6:$C$205,"INCLUDE SUBSTITUTE")=1),AND(D182="DISCOVERY RESEARCH",COUNTIFS(DECISIONS!$A$6:$A$205,C182,DECISIONS!$C$6:$C$205,"INCLUDE INTERMEDIARY")=1),AND(D182="REQUIREMENT / AUTHORITY RESEARCH",COUNTIFS(DECISIONS!$A$6:$A$205,C182,DECISIONS!$C$6:$C$205,"INCLUDE REFERENCE")=1),AND(D182="MONITOR / WATCHLIST",COUNTIFS(DECISIONS!$A$6:$A$205,C182,DECISIONS!$C$6:$C$205,"EXCLUDE DIRECT")=1)),"COMPATIBLE","INCOMPATIBLE")))</x:f>
      </x:c>
      <x:c r="K182" s="25" t="str">
        <x:f>IF(A182="","",IF(OR(H182&lt;&gt;"VALID",I182&lt;&gt;"MATCH",J182&lt;&gt;"COMPATIBLE"),"BLOCKED",IF(D182="EVIDENCE COLLECTION","READY",IF(COUNTIFS(DECISIONS!$A$6:$A$205,C182,DECISIONS!$K$6:$K$205,"READY")=1,"READY","UNRESOLVED"))))</x:f>
      </x:c>
    </x:row>
    <x:row r="183">
      <x:c r="A183" s="21"/>
      <x:c r="B183" s="21"/>
      <x:c r="C183" s="21"/>
      <x:c r="D183" s="21"/>
      <x:c r="E183" s="21"/>
      <x:c r="F183" s="21"/>
      <x:c r="G183" s="21"/>
      <x:c r="H183" s="25" t="str">
        <x:f>IF(A183="","",IF(COUNTIF($A$6:$A$205,A183)&gt;1,"INVALID - DUPLICATE ID",IF(AND(COUNTIF(CANDIDATES!$A$6:$A$205,B183)=1,COUNTIF(DECISIONS!$A$6:$A$205,C183)=1,OR(EXACT(D183,"OFFER / CRO COMPARISON"),EXACT(D183,"EVIDENCE COLLECTION"),EXACT(D183,"ARCHITECTURE / POSITIONING RESEARCH"),EXACT(D183,"BUILD / BUY / SERVICE COMPARISON"),EXACT(D183,"DISCOVERY RESEARCH"),EXACT(D183,"REQUIREMENT / AUTHORITY RESEARCH"),EXACT(D183,"MONITOR / WATCHLIST")),E183&lt;&gt;"",F183&lt;&gt;"",G183&lt;&gt;""),"VALID","INVALID - CONTROL / ID")))</x:f>
      </x:c>
      <x:c r="I183" s="25" t="str">
        <x:f>IF(A183="","",IF(COUNTIFS(DECISIONS!$A$6:$A$205,C183,DECISIONS!$B$6:$B$205,B183)=1,"MATCH","MISMATCH"))</x:f>
      </x:c>
      <x:c r="J183" s="25" t="str">
        <x:f>IF(A183="","",IF(I183&lt;&gt;"MATCH","INCOMPATIBLE",IF(OR(AND(D183="OFFER / CRO COMPARISON",COUNTIFS(DECISIONS!$A$6:$A$205,C183,DECISIONS!$C$6:$C$205,"INCLUDE DIRECT")=1),AND(D183="EVIDENCE COLLECTION",COUNTIFS(DECISIONS!$A$6:$A$205,C183,DECISIONS!$C$6:$C$205,"INCLUDE CONDITIONAL")=1),AND(D183="ARCHITECTURE / POSITIONING RESEARCH",COUNTIFS(DECISIONS!$A$6:$A$205,C183,DECISIONS!$C$6:$C$205,"INCLUDE ADJACENT")=1),AND(D183="BUILD / BUY / SERVICE COMPARISON",COUNTIFS(DECISIONS!$A$6:$A$205,C183,DECISIONS!$C$6:$C$205,"INCLUDE SUBSTITUTE")=1),AND(D183="DISCOVERY RESEARCH",COUNTIFS(DECISIONS!$A$6:$A$205,C183,DECISIONS!$C$6:$C$205,"INCLUDE INTERMEDIARY")=1),AND(D183="REQUIREMENT / AUTHORITY RESEARCH",COUNTIFS(DECISIONS!$A$6:$A$205,C183,DECISIONS!$C$6:$C$205,"INCLUDE REFERENCE")=1),AND(D183="MONITOR / WATCHLIST",COUNTIFS(DECISIONS!$A$6:$A$205,C183,DECISIONS!$C$6:$C$205,"EXCLUDE DIRECT")=1)),"COMPATIBLE","INCOMPATIBLE")))</x:f>
      </x:c>
      <x:c r="K183" s="25" t="str">
        <x:f>IF(A183="","",IF(OR(H183&lt;&gt;"VALID",I183&lt;&gt;"MATCH",J183&lt;&gt;"COMPATIBLE"),"BLOCKED",IF(D183="EVIDENCE COLLECTION","READY",IF(COUNTIFS(DECISIONS!$A$6:$A$205,C183,DECISIONS!$K$6:$K$205,"READY")=1,"READY","UNRESOLVED"))))</x:f>
      </x:c>
    </x:row>
    <x:row r="184">
      <x:c r="A184" s="21"/>
      <x:c r="B184" s="21"/>
      <x:c r="C184" s="21"/>
      <x:c r="D184" s="21"/>
      <x:c r="E184" s="21"/>
      <x:c r="F184" s="21"/>
      <x:c r="G184" s="21"/>
      <x:c r="H184" s="25" t="str">
        <x:f>IF(A184="","",IF(COUNTIF($A$6:$A$205,A184)&gt;1,"INVALID - DUPLICATE ID",IF(AND(COUNTIF(CANDIDATES!$A$6:$A$205,B184)=1,COUNTIF(DECISIONS!$A$6:$A$205,C184)=1,OR(EXACT(D184,"OFFER / CRO COMPARISON"),EXACT(D184,"EVIDENCE COLLECTION"),EXACT(D184,"ARCHITECTURE / POSITIONING RESEARCH"),EXACT(D184,"BUILD / BUY / SERVICE COMPARISON"),EXACT(D184,"DISCOVERY RESEARCH"),EXACT(D184,"REQUIREMENT / AUTHORITY RESEARCH"),EXACT(D184,"MONITOR / WATCHLIST")),E184&lt;&gt;"",F184&lt;&gt;"",G184&lt;&gt;""),"VALID","INVALID - CONTROL / ID")))</x:f>
      </x:c>
      <x:c r="I184" s="25" t="str">
        <x:f>IF(A184="","",IF(COUNTIFS(DECISIONS!$A$6:$A$205,C184,DECISIONS!$B$6:$B$205,B184)=1,"MATCH","MISMATCH"))</x:f>
      </x:c>
      <x:c r="J184" s="25" t="str">
        <x:f>IF(A184="","",IF(I184&lt;&gt;"MATCH","INCOMPATIBLE",IF(OR(AND(D184="OFFER / CRO COMPARISON",COUNTIFS(DECISIONS!$A$6:$A$205,C184,DECISIONS!$C$6:$C$205,"INCLUDE DIRECT")=1),AND(D184="EVIDENCE COLLECTION",COUNTIFS(DECISIONS!$A$6:$A$205,C184,DECISIONS!$C$6:$C$205,"INCLUDE CONDITIONAL")=1),AND(D184="ARCHITECTURE / POSITIONING RESEARCH",COUNTIFS(DECISIONS!$A$6:$A$205,C184,DECISIONS!$C$6:$C$205,"INCLUDE ADJACENT")=1),AND(D184="BUILD / BUY / SERVICE COMPARISON",COUNTIFS(DECISIONS!$A$6:$A$205,C184,DECISIONS!$C$6:$C$205,"INCLUDE SUBSTITUTE")=1),AND(D184="DISCOVERY RESEARCH",COUNTIFS(DECISIONS!$A$6:$A$205,C184,DECISIONS!$C$6:$C$205,"INCLUDE INTERMEDIARY")=1),AND(D184="REQUIREMENT / AUTHORITY RESEARCH",COUNTIFS(DECISIONS!$A$6:$A$205,C184,DECISIONS!$C$6:$C$205,"INCLUDE REFERENCE")=1),AND(D184="MONITOR / WATCHLIST",COUNTIFS(DECISIONS!$A$6:$A$205,C184,DECISIONS!$C$6:$C$205,"EXCLUDE DIRECT")=1)),"COMPATIBLE","INCOMPATIBLE")))</x:f>
      </x:c>
      <x:c r="K184" s="25" t="str">
        <x:f>IF(A184="","",IF(OR(H184&lt;&gt;"VALID",I184&lt;&gt;"MATCH",J184&lt;&gt;"COMPATIBLE"),"BLOCKED",IF(D184="EVIDENCE COLLECTION","READY",IF(COUNTIFS(DECISIONS!$A$6:$A$205,C184,DECISIONS!$K$6:$K$205,"READY")=1,"READY","UNRESOLVED"))))</x:f>
      </x:c>
    </x:row>
    <x:row r="185">
      <x:c r="A185" s="21"/>
      <x:c r="B185" s="21"/>
      <x:c r="C185" s="21"/>
      <x:c r="D185" s="21"/>
      <x:c r="E185" s="21"/>
      <x:c r="F185" s="21"/>
      <x:c r="G185" s="21"/>
      <x:c r="H185" s="25" t="str">
        <x:f>IF(A185="","",IF(COUNTIF($A$6:$A$205,A185)&gt;1,"INVALID - DUPLICATE ID",IF(AND(COUNTIF(CANDIDATES!$A$6:$A$205,B185)=1,COUNTIF(DECISIONS!$A$6:$A$205,C185)=1,OR(EXACT(D185,"OFFER / CRO COMPARISON"),EXACT(D185,"EVIDENCE COLLECTION"),EXACT(D185,"ARCHITECTURE / POSITIONING RESEARCH"),EXACT(D185,"BUILD / BUY / SERVICE COMPARISON"),EXACT(D185,"DISCOVERY RESEARCH"),EXACT(D185,"REQUIREMENT / AUTHORITY RESEARCH"),EXACT(D185,"MONITOR / WATCHLIST")),E185&lt;&gt;"",F185&lt;&gt;"",G185&lt;&gt;""),"VALID","INVALID - CONTROL / ID")))</x:f>
      </x:c>
      <x:c r="I185" s="25" t="str">
        <x:f>IF(A185="","",IF(COUNTIFS(DECISIONS!$A$6:$A$205,C185,DECISIONS!$B$6:$B$205,B185)=1,"MATCH","MISMATCH"))</x:f>
      </x:c>
      <x:c r="J185" s="25" t="str">
        <x:f>IF(A185="","",IF(I185&lt;&gt;"MATCH","INCOMPATIBLE",IF(OR(AND(D185="OFFER / CRO COMPARISON",COUNTIFS(DECISIONS!$A$6:$A$205,C185,DECISIONS!$C$6:$C$205,"INCLUDE DIRECT")=1),AND(D185="EVIDENCE COLLECTION",COUNTIFS(DECISIONS!$A$6:$A$205,C185,DECISIONS!$C$6:$C$205,"INCLUDE CONDITIONAL")=1),AND(D185="ARCHITECTURE / POSITIONING RESEARCH",COUNTIFS(DECISIONS!$A$6:$A$205,C185,DECISIONS!$C$6:$C$205,"INCLUDE ADJACENT")=1),AND(D185="BUILD / BUY / SERVICE COMPARISON",COUNTIFS(DECISIONS!$A$6:$A$205,C185,DECISIONS!$C$6:$C$205,"INCLUDE SUBSTITUTE")=1),AND(D185="DISCOVERY RESEARCH",COUNTIFS(DECISIONS!$A$6:$A$205,C185,DECISIONS!$C$6:$C$205,"INCLUDE INTERMEDIARY")=1),AND(D185="REQUIREMENT / AUTHORITY RESEARCH",COUNTIFS(DECISIONS!$A$6:$A$205,C185,DECISIONS!$C$6:$C$205,"INCLUDE REFERENCE")=1),AND(D185="MONITOR / WATCHLIST",COUNTIFS(DECISIONS!$A$6:$A$205,C185,DECISIONS!$C$6:$C$205,"EXCLUDE DIRECT")=1)),"COMPATIBLE","INCOMPATIBLE")))</x:f>
      </x:c>
      <x:c r="K185" s="25" t="str">
        <x:f>IF(A185="","",IF(OR(H185&lt;&gt;"VALID",I185&lt;&gt;"MATCH",J185&lt;&gt;"COMPATIBLE"),"BLOCKED",IF(D185="EVIDENCE COLLECTION","READY",IF(COUNTIFS(DECISIONS!$A$6:$A$205,C185,DECISIONS!$K$6:$K$205,"READY")=1,"READY","UNRESOLVED"))))</x:f>
      </x:c>
    </x:row>
    <x:row r="186">
      <x:c r="A186" s="21"/>
      <x:c r="B186" s="21"/>
      <x:c r="C186" s="21"/>
      <x:c r="D186" s="21"/>
      <x:c r="E186" s="21"/>
      <x:c r="F186" s="21"/>
      <x:c r="G186" s="21"/>
      <x:c r="H186" s="25" t="str">
        <x:f>IF(A186="","",IF(COUNTIF($A$6:$A$205,A186)&gt;1,"INVALID - DUPLICATE ID",IF(AND(COUNTIF(CANDIDATES!$A$6:$A$205,B186)=1,COUNTIF(DECISIONS!$A$6:$A$205,C186)=1,OR(EXACT(D186,"OFFER / CRO COMPARISON"),EXACT(D186,"EVIDENCE COLLECTION"),EXACT(D186,"ARCHITECTURE / POSITIONING RESEARCH"),EXACT(D186,"BUILD / BUY / SERVICE COMPARISON"),EXACT(D186,"DISCOVERY RESEARCH"),EXACT(D186,"REQUIREMENT / AUTHORITY RESEARCH"),EXACT(D186,"MONITOR / WATCHLIST")),E186&lt;&gt;"",F186&lt;&gt;"",G186&lt;&gt;""),"VALID","INVALID - CONTROL / ID")))</x:f>
      </x:c>
      <x:c r="I186" s="25" t="str">
        <x:f>IF(A186="","",IF(COUNTIFS(DECISIONS!$A$6:$A$205,C186,DECISIONS!$B$6:$B$205,B186)=1,"MATCH","MISMATCH"))</x:f>
      </x:c>
      <x:c r="J186" s="25" t="str">
        <x:f>IF(A186="","",IF(I186&lt;&gt;"MATCH","INCOMPATIBLE",IF(OR(AND(D186="OFFER / CRO COMPARISON",COUNTIFS(DECISIONS!$A$6:$A$205,C186,DECISIONS!$C$6:$C$205,"INCLUDE DIRECT")=1),AND(D186="EVIDENCE COLLECTION",COUNTIFS(DECISIONS!$A$6:$A$205,C186,DECISIONS!$C$6:$C$205,"INCLUDE CONDITIONAL")=1),AND(D186="ARCHITECTURE / POSITIONING RESEARCH",COUNTIFS(DECISIONS!$A$6:$A$205,C186,DECISIONS!$C$6:$C$205,"INCLUDE ADJACENT")=1),AND(D186="BUILD / BUY / SERVICE COMPARISON",COUNTIFS(DECISIONS!$A$6:$A$205,C186,DECISIONS!$C$6:$C$205,"INCLUDE SUBSTITUTE")=1),AND(D186="DISCOVERY RESEARCH",COUNTIFS(DECISIONS!$A$6:$A$205,C186,DECISIONS!$C$6:$C$205,"INCLUDE INTERMEDIARY")=1),AND(D186="REQUIREMENT / AUTHORITY RESEARCH",COUNTIFS(DECISIONS!$A$6:$A$205,C186,DECISIONS!$C$6:$C$205,"INCLUDE REFERENCE")=1),AND(D186="MONITOR / WATCHLIST",COUNTIFS(DECISIONS!$A$6:$A$205,C186,DECISIONS!$C$6:$C$205,"EXCLUDE DIRECT")=1)),"COMPATIBLE","INCOMPATIBLE")))</x:f>
      </x:c>
      <x:c r="K186" s="25" t="str">
        <x:f>IF(A186="","",IF(OR(H186&lt;&gt;"VALID",I186&lt;&gt;"MATCH",J186&lt;&gt;"COMPATIBLE"),"BLOCKED",IF(D186="EVIDENCE COLLECTION","READY",IF(COUNTIFS(DECISIONS!$A$6:$A$205,C186,DECISIONS!$K$6:$K$205,"READY")=1,"READY","UNRESOLVED"))))</x:f>
      </x:c>
    </x:row>
    <x:row r="187">
      <x:c r="A187" s="21"/>
      <x:c r="B187" s="21"/>
      <x:c r="C187" s="21"/>
      <x:c r="D187" s="21"/>
      <x:c r="E187" s="21"/>
      <x:c r="F187" s="21"/>
      <x:c r="G187" s="21"/>
      <x:c r="H187" s="25" t="str">
        <x:f>IF(A187="","",IF(COUNTIF($A$6:$A$205,A187)&gt;1,"INVALID - DUPLICATE ID",IF(AND(COUNTIF(CANDIDATES!$A$6:$A$205,B187)=1,COUNTIF(DECISIONS!$A$6:$A$205,C187)=1,OR(EXACT(D187,"OFFER / CRO COMPARISON"),EXACT(D187,"EVIDENCE COLLECTION"),EXACT(D187,"ARCHITECTURE / POSITIONING RESEARCH"),EXACT(D187,"BUILD / BUY / SERVICE COMPARISON"),EXACT(D187,"DISCOVERY RESEARCH"),EXACT(D187,"REQUIREMENT / AUTHORITY RESEARCH"),EXACT(D187,"MONITOR / WATCHLIST")),E187&lt;&gt;"",F187&lt;&gt;"",G187&lt;&gt;""),"VALID","INVALID - CONTROL / ID")))</x:f>
      </x:c>
      <x:c r="I187" s="25" t="str">
        <x:f>IF(A187="","",IF(COUNTIFS(DECISIONS!$A$6:$A$205,C187,DECISIONS!$B$6:$B$205,B187)=1,"MATCH","MISMATCH"))</x:f>
      </x:c>
      <x:c r="J187" s="25" t="str">
        <x:f>IF(A187="","",IF(I187&lt;&gt;"MATCH","INCOMPATIBLE",IF(OR(AND(D187="OFFER / CRO COMPARISON",COUNTIFS(DECISIONS!$A$6:$A$205,C187,DECISIONS!$C$6:$C$205,"INCLUDE DIRECT")=1),AND(D187="EVIDENCE COLLECTION",COUNTIFS(DECISIONS!$A$6:$A$205,C187,DECISIONS!$C$6:$C$205,"INCLUDE CONDITIONAL")=1),AND(D187="ARCHITECTURE / POSITIONING RESEARCH",COUNTIFS(DECISIONS!$A$6:$A$205,C187,DECISIONS!$C$6:$C$205,"INCLUDE ADJACENT")=1),AND(D187="BUILD / BUY / SERVICE COMPARISON",COUNTIFS(DECISIONS!$A$6:$A$205,C187,DECISIONS!$C$6:$C$205,"INCLUDE SUBSTITUTE")=1),AND(D187="DISCOVERY RESEARCH",COUNTIFS(DECISIONS!$A$6:$A$205,C187,DECISIONS!$C$6:$C$205,"INCLUDE INTERMEDIARY")=1),AND(D187="REQUIREMENT / AUTHORITY RESEARCH",COUNTIFS(DECISIONS!$A$6:$A$205,C187,DECISIONS!$C$6:$C$205,"INCLUDE REFERENCE")=1),AND(D187="MONITOR / WATCHLIST",COUNTIFS(DECISIONS!$A$6:$A$205,C187,DECISIONS!$C$6:$C$205,"EXCLUDE DIRECT")=1)),"COMPATIBLE","INCOMPATIBLE")))</x:f>
      </x:c>
      <x:c r="K187" s="25" t="str">
        <x:f>IF(A187="","",IF(OR(H187&lt;&gt;"VALID",I187&lt;&gt;"MATCH",J187&lt;&gt;"COMPATIBLE"),"BLOCKED",IF(D187="EVIDENCE COLLECTION","READY",IF(COUNTIFS(DECISIONS!$A$6:$A$205,C187,DECISIONS!$K$6:$K$205,"READY")=1,"READY","UNRESOLVED"))))</x:f>
      </x:c>
    </x:row>
    <x:row r="188">
      <x:c r="A188" s="21"/>
      <x:c r="B188" s="21"/>
      <x:c r="C188" s="21"/>
      <x:c r="D188" s="21"/>
      <x:c r="E188" s="21"/>
      <x:c r="F188" s="21"/>
      <x:c r="G188" s="21"/>
      <x:c r="H188" s="25" t="str">
        <x:f>IF(A188="","",IF(COUNTIF($A$6:$A$205,A188)&gt;1,"INVALID - DUPLICATE ID",IF(AND(COUNTIF(CANDIDATES!$A$6:$A$205,B188)=1,COUNTIF(DECISIONS!$A$6:$A$205,C188)=1,OR(EXACT(D188,"OFFER / CRO COMPARISON"),EXACT(D188,"EVIDENCE COLLECTION"),EXACT(D188,"ARCHITECTURE / POSITIONING RESEARCH"),EXACT(D188,"BUILD / BUY / SERVICE COMPARISON"),EXACT(D188,"DISCOVERY RESEARCH"),EXACT(D188,"REQUIREMENT / AUTHORITY RESEARCH"),EXACT(D188,"MONITOR / WATCHLIST")),E188&lt;&gt;"",F188&lt;&gt;"",G188&lt;&gt;""),"VALID","INVALID - CONTROL / ID")))</x:f>
      </x:c>
      <x:c r="I188" s="25" t="str">
        <x:f>IF(A188="","",IF(COUNTIFS(DECISIONS!$A$6:$A$205,C188,DECISIONS!$B$6:$B$205,B188)=1,"MATCH","MISMATCH"))</x:f>
      </x:c>
      <x:c r="J188" s="25" t="str">
        <x:f>IF(A188="","",IF(I188&lt;&gt;"MATCH","INCOMPATIBLE",IF(OR(AND(D188="OFFER / CRO COMPARISON",COUNTIFS(DECISIONS!$A$6:$A$205,C188,DECISIONS!$C$6:$C$205,"INCLUDE DIRECT")=1),AND(D188="EVIDENCE COLLECTION",COUNTIFS(DECISIONS!$A$6:$A$205,C188,DECISIONS!$C$6:$C$205,"INCLUDE CONDITIONAL")=1),AND(D188="ARCHITECTURE / POSITIONING RESEARCH",COUNTIFS(DECISIONS!$A$6:$A$205,C188,DECISIONS!$C$6:$C$205,"INCLUDE ADJACENT")=1),AND(D188="BUILD / BUY / SERVICE COMPARISON",COUNTIFS(DECISIONS!$A$6:$A$205,C188,DECISIONS!$C$6:$C$205,"INCLUDE SUBSTITUTE")=1),AND(D188="DISCOVERY RESEARCH",COUNTIFS(DECISIONS!$A$6:$A$205,C188,DECISIONS!$C$6:$C$205,"INCLUDE INTERMEDIARY")=1),AND(D188="REQUIREMENT / AUTHORITY RESEARCH",COUNTIFS(DECISIONS!$A$6:$A$205,C188,DECISIONS!$C$6:$C$205,"INCLUDE REFERENCE")=1),AND(D188="MONITOR / WATCHLIST",COUNTIFS(DECISIONS!$A$6:$A$205,C188,DECISIONS!$C$6:$C$205,"EXCLUDE DIRECT")=1)),"COMPATIBLE","INCOMPATIBLE")))</x:f>
      </x:c>
      <x:c r="K188" s="25" t="str">
        <x:f>IF(A188="","",IF(OR(H188&lt;&gt;"VALID",I188&lt;&gt;"MATCH",J188&lt;&gt;"COMPATIBLE"),"BLOCKED",IF(D188="EVIDENCE COLLECTION","READY",IF(COUNTIFS(DECISIONS!$A$6:$A$205,C188,DECISIONS!$K$6:$K$205,"READY")=1,"READY","UNRESOLVED"))))</x:f>
      </x:c>
    </x:row>
    <x:row r="189">
      <x:c r="A189" s="21"/>
      <x:c r="B189" s="21"/>
      <x:c r="C189" s="21"/>
      <x:c r="D189" s="21"/>
      <x:c r="E189" s="21"/>
      <x:c r="F189" s="21"/>
      <x:c r="G189" s="21"/>
      <x:c r="H189" s="25" t="str">
        <x:f>IF(A189="","",IF(COUNTIF($A$6:$A$205,A189)&gt;1,"INVALID - DUPLICATE ID",IF(AND(COUNTIF(CANDIDATES!$A$6:$A$205,B189)=1,COUNTIF(DECISIONS!$A$6:$A$205,C189)=1,OR(EXACT(D189,"OFFER / CRO COMPARISON"),EXACT(D189,"EVIDENCE COLLECTION"),EXACT(D189,"ARCHITECTURE / POSITIONING RESEARCH"),EXACT(D189,"BUILD / BUY / SERVICE COMPARISON"),EXACT(D189,"DISCOVERY RESEARCH"),EXACT(D189,"REQUIREMENT / AUTHORITY RESEARCH"),EXACT(D189,"MONITOR / WATCHLIST")),E189&lt;&gt;"",F189&lt;&gt;"",G189&lt;&gt;""),"VALID","INVALID - CONTROL / ID")))</x:f>
      </x:c>
      <x:c r="I189" s="25" t="str">
        <x:f>IF(A189="","",IF(COUNTIFS(DECISIONS!$A$6:$A$205,C189,DECISIONS!$B$6:$B$205,B189)=1,"MATCH","MISMATCH"))</x:f>
      </x:c>
      <x:c r="J189" s="25" t="str">
        <x:f>IF(A189="","",IF(I189&lt;&gt;"MATCH","INCOMPATIBLE",IF(OR(AND(D189="OFFER / CRO COMPARISON",COUNTIFS(DECISIONS!$A$6:$A$205,C189,DECISIONS!$C$6:$C$205,"INCLUDE DIRECT")=1),AND(D189="EVIDENCE COLLECTION",COUNTIFS(DECISIONS!$A$6:$A$205,C189,DECISIONS!$C$6:$C$205,"INCLUDE CONDITIONAL")=1),AND(D189="ARCHITECTURE / POSITIONING RESEARCH",COUNTIFS(DECISIONS!$A$6:$A$205,C189,DECISIONS!$C$6:$C$205,"INCLUDE ADJACENT")=1),AND(D189="BUILD / BUY / SERVICE COMPARISON",COUNTIFS(DECISIONS!$A$6:$A$205,C189,DECISIONS!$C$6:$C$205,"INCLUDE SUBSTITUTE")=1),AND(D189="DISCOVERY RESEARCH",COUNTIFS(DECISIONS!$A$6:$A$205,C189,DECISIONS!$C$6:$C$205,"INCLUDE INTERMEDIARY")=1),AND(D189="REQUIREMENT / AUTHORITY RESEARCH",COUNTIFS(DECISIONS!$A$6:$A$205,C189,DECISIONS!$C$6:$C$205,"INCLUDE REFERENCE")=1),AND(D189="MONITOR / WATCHLIST",COUNTIFS(DECISIONS!$A$6:$A$205,C189,DECISIONS!$C$6:$C$205,"EXCLUDE DIRECT")=1)),"COMPATIBLE","INCOMPATIBLE")))</x:f>
      </x:c>
      <x:c r="K189" s="25" t="str">
        <x:f>IF(A189="","",IF(OR(H189&lt;&gt;"VALID",I189&lt;&gt;"MATCH",J189&lt;&gt;"COMPATIBLE"),"BLOCKED",IF(D189="EVIDENCE COLLECTION","READY",IF(COUNTIFS(DECISIONS!$A$6:$A$205,C189,DECISIONS!$K$6:$K$205,"READY")=1,"READY","UNRESOLVED"))))</x:f>
      </x:c>
    </x:row>
    <x:row r="190">
      <x:c r="A190" s="21"/>
      <x:c r="B190" s="21"/>
      <x:c r="C190" s="21"/>
      <x:c r="D190" s="21"/>
      <x:c r="E190" s="21"/>
      <x:c r="F190" s="21"/>
      <x:c r="G190" s="21"/>
      <x:c r="H190" s="25" t="str">
        <x:f>IF(A190="","",IF(COUNTIF($A$6:$A$205,A190)&gt;1,"INVALID - DUPLICATE ID",IF(AND(COUNTIF(CANDIDATES!$A$6:$A$205,B190)=1,COUNTIF(DECISIONS!$A$6:$A$205,C190)=1,OR(EXACT(D190,"OFFER / CRO COMPARISON"),EXACT(D190,"EVIDENCE COLLECTION"),EXACT(D190,"ARCHITECTURE / POSITIONING RESEARCH"),EXACT(D190,"BUILD / BUY / SERVICE COMPARISON"),EXACT(D190,"DISCOVERY RESEARCH"),EXACT(D190,"REQUIREMENT / AUTHORITY RESEARCH"),EXACT(D190,"MONITOR / WATCHLIST")),E190&lt;&gt;"",F190&lt;&gt;"",G190&lt;&gt;""),"VALID","INVALID - CONTROL / ID")))</x:f>
      </x:c>
      <x:c r="I190" s="25" t="str">
        <x:f>IF(A190="","",IF(COUNTIFS(DECISIONS!$A$6:$A$205,C190,DECISIONS!$B$6:$B$205,B190)=1,"MATCH","MISMATCH"))</x:f>
      </x:c>
      <x:c r="J190" s="25" t="str">
        <x:f>IF(A190="","",IF(I190&lt;&gt;"MATCH","INCOMPATIBLE",IF(OR(AND(D190="OFFER / CRO COMPARISON",COUNTIFS(DECISIONS!$A$6:$A$205,C190,DECISIONS!$C$6:$C$205,"INCLUDE DIRECT")=1),AND(D190="EVIDENCE COLLECTION",COUNTIFS(DECISIONS!$A$6:$A$205,C190,DECISIONS!$C$6:$C$205,"INCLUDE CONDITIONAL")=1),AND(D190="ARCHITECTURE / POSITIONING RESEARCH",COUNTIFS(DECISIONS!$A$6:$A$205,C190,DECISIONS!$C$6:$C$205,"INCLUDE ADJACENT")=1),AND(D190="BUILD / BUY / SERVICE COMPARISON",COUNTIFS(DECISIONS!$A$6:$A$205,C190,DECISIONS!$C$6:$C$205,"INCLUDE SUBSTITUTE")=1),AND(D190="DISCOVERY RESEARCH",COUNTIFS(DECISIONS!$A$6:$A$205,C190,DECISIONS!$C$6:$C$205,"INCLUDE INTERMEDIARY")=1),AND(D190="REQUIREMENT / AUTHORITY RESEARCH",COUNTIFS(DECISIONS!$A$6:$A$205,C190,DECISIONS!$C$6:$C$205,"INCLUDE REFERENCE")=1),AND(D190="MONITOR / WATCHLIST",COUNTIFS(DECISIONS!$A$6:$A$205,C190,DECISIONS!$C$6:$C$205,"EXCLUDE DIRECT")=1)),"COMPATIBLE","INCOMPATIBLE")))</x:f>
      </x:c>
      <x:c r="K190" s="25" t="str">
        <x:f>IF(A190="","",IF(OR(H190&lt;&gt;"VALID",I190&lt;&gt;"MATCH",J190&lt;&gt;"COMPATIBLE"),"BLOCKED",IF(D190="EVIDENCE COLLECTION","READY",IF(COUNTIFS(DECISIONS!$A$6:$A$205,C190,DECISIONS!$K$6:$K$205,"READY")=1,"READY","UNRESOLVED"))))</x:f>
      </x:c>
    </x:row>
    <x:row r="191">
      <x:c r="A191" s="21"/>
      <x:c r="B191" s="21"/>
      <x:c r="C191" s="21"/>
      <x:c r="D191" s="21"/>
      <x:c r="E191" s="21"/>
      <x:c r="F191" s="21"/>
      <x:c r="G191" s="21"/>
      <x:c r="H191" s="25" t="str">
        <x:f>IF(A191="","",IF(COUNTIF($A$6:$A$205,A191)&gt;1,"INVALID - DUPLICATE ID",IF(AND(COUNTIF(CANDIDATES!$A$6:$A$205,B191)=1,COUNTIF(DECISIONS!$A$6:$A$205,C191)=1,OR(EXACT(D191,"OFFER / CRO COMPARISON"),EXACT(D191,"EVIDENCE COLLECTION"),EXACT(D191,"ARCHITECTURE / POSITIONING RESEARCH"),EXACT(D191,"BUILD / BUY / SERVICE COMPARISON"),EXACT(D191,"DISCOVERY RESEARCH"),EXACT(D191,"REQUIREMENT / AUTHORITY RESEARCH"),EXACT(D191,"MONITOR / WATCHLIST")),E191&lt;&gt;"",F191&lt;&gt;"",G191&lt;&gt;""),"VALID","INVALID - CONTROL / ID")))</x:f>
      </x:c>
      <x:c r="I191" s="25" t="str">
        <x:f>IF(A191="","",IF(COUNTIFS(DECISIONS!$A$6:$A$205,C191,DECISIONS!$B$6:$B$205,B191)=1,"MATCH","MISMATCH"))</x:f>
      </x:c>
      <x:c r="J191" s="25" t="str">
        <x:f>IF(A191="","",IF(I191&lt;&gt;"MATCH","INCOMPATIBLE",IF(OR(AND(D191="OFFER / CRO COMPARISON",COUNTIFS(DECISIONS!$A$6:$A$205,C191,DECISIONS!$C$6:$C$205,"INCLUDE DIRECT")=1),AND(D191="EVIDENCE COLLECTION",COUNTIFS(DECISIONS!$A$6:$A$205,C191,DECISIONS!$C$6:$C$205,"INCLUDE CONDITIONAL")=1),AND(D191="ARCHITECTURE / POSITIONING RESEARCH",COUNTIFS(DECISIONS!$A$6:$A$205,C191,DECISIONS!$C$6:$C$205,"INCLUDE ADJACENT")=1),AND(D191="BUILD / BUY / SERVICE COMPARISON",COUNTIFS(DECISIONS!$A$6:$A$205,C191,DECISIONS!$C$6:$C$205,"INCLUDE SUBSTITUTE")=1),AND(D191="DISCOVERY RESEARCH",COUNTIFS(DECISIONS!$A$6:$A$205,C191,DECISIONS!$C$6:$C$205,"INCLUDE INTERMEDIARY")=1),AND(D191="REQUIREMENT / AUTHORITY RESEARCH",COUNTIFS(DECISIONS!$A$6:$A$205,C191,DECISIONS!$C$6:$C$205,"INCLUDE REFERENCE")=1),AND(D191="MONITOR / WATCHLIST",COUNTIFS(DECISIONS!$A$6:$A$205,C191,DECISIONS!$C$6:$C$205,"EXCLUDE DIRECT")=1)),"COMPATIBLE","INCOMPATIBLE")))</x:f>
      </x:c>
      <x:c r="K191" s="25" t="str">
        <x:f>IF(A191="","",IF(OR(H191&lt;&gt;"VALID",I191&lt;&gt;"MATCH",J191&lt;&gt;"COMPATIBLE"),"BLOCKED",IF(D191="EVIDENCE COLLECTION","READY",IF(COUNTIFS(DECISIONS!$A$6:$A$205,C191,DECISIONS!$K$6:$K$205,"READY")=1,"READY","UNRESOLVED"))))</x:f>
      </x:c>
    </x:row>
    <x:row r="192">
      <x:c r="A192" s="21"/>
      <x:c r="B192" s="21"/>
      <x:c r="C192" s="21"/>
      <x:c r="D192" s="21"/>
      <x:c r="E192" s="21"/>
      <x:c r="F192" s="21"/>
      <x:c r="G192" s="21"/>
      <x:c r="H192" s="25" t="str">
        <x:f>IF(A192="","",IF(COUNTIF($A$6:$A$205,A192)&gt;1,"INVALID - DUPLICATE ID",IF(AND(COUNTIF(CANDIDATES!$A$6:$A$205,B192)=1,COUNTIF(DECISIONS!$A$6:$A$205,C192)=1,OR(EXACT(D192,"OFFER / CRO COMPARISON"),EXACT(D192,"EVIDENCE COLLECTION"),EXACT(D192,"ARCHITECTURE / POSITIONING RESEARCH"),EXACT(D192,"BUILD / BUY / SERVICE COMPARISON"),EXACT(D192,"DISCOVERY RESEARCH"),EXACT(D192,"REQUIREMENT / AUTHORITY RESEARCH"),EXACT(D192,"MONITOR / WATCHLIST")),E192&lt;&gt;"",F192&lt;&gt;"",G192&lt;&gt;""),"VALID","INVALID - CONTROL / ID")))</x:f>
      </x:c>
      <x:c r="I192" s="25" t="str">
        <x:f>IF(A192="","",IF(COUNTIFS(DECISIONS!$A$6:$A$205,C192,DECISIONS!$B$6:$B$205,B192)=1,"MATCH","MISMATCH"))</x:f>
      </x:c>
      <x:c r="J192" s="25" t="str">
        <x:f>IF(A192="","",IF(I192&lt;&gt;"MATCH","INCOMPATIBLE",IF(OR(AND(D192="OFFER / CRO COMPARISON",COUNTIFS(DECISIONS!$A$6:$A$205,C192,DECISIONS!$C$6:$C$205,"INCLUDE DIRECT")=1),AND(D192="EVIDENCE COLLECTION",COUNTIFS(DECISIONS!$A$6:$A$205,C192,DECISIONS!$C$6:$C$205,"INCLUDE CONDITIONAL")=1),AND(D192="ARCHITECTURE / POSITIONING RESEARCH",COUNTIFS(DECISIONS!$A$6:$A$205,C192,DECISIONS!$C$6:$C$205,"INCLUDE ADJACENT")=1),AND(D192="BUILD / BUY / SERVICE COMPARISON",COUNTIFS(DECISIONS!$A$6:$A$205,C192,DECISIONS!$C$6:$C$205,"INCLUDE SUBSTITUTE")=1),AND(D192="DISCOVERY RESEARCH",COUNTIFS(DECISIONS!$A$6:$A$205,C192,DECISIONS!$C$6:$C$205,"INCLUDE INTERMEDIARY")=1),AND(D192="REQUIREMENT / AUTHORITY RESEARCH",COUNTIFS(DECISIONS!$A$6:$A$205,C192,DECISIONS!$C$6:$C$205,"INCLUDE REFERENCE")=1),AND(D192="MONITOR / WATCHLIST",COUNTIFS(DECISIONS!$A$6:$A$205,C192,DECISIONS!$C$6:$C$205,"EXCLUDE DIRECT")=1)),"COMPATIBLE","INCOMPATIBLE")))</x:f>
      </x:c>
      <x:c r="K192" s="25" t="str">
        <x:f>IF(A192="","",IF(OR(H192&lt;&gt;"VALID",I192&lt;&gt;"MATCH",J192&lt;&gt;"COMPATIBLE"),"BLOCKED",IF(D192="EVIDENCE COLLECTION","READY",IF(COUNTIFS(DECISIONS!$A$6:$A$205,C192,DECISIONS!$K$6:$K$205,"READY")=1,"READY","UNRESOLVED"))))</x:f>
      </x:c>
    </x:row>
    <x:row r="193">
      <x:c r="A193" s="21"/>
      <x:c r="B193" s="21"/>
      <x:c r="C193" s="21"/>
      <x:c r="D193" s="21"/>
      <x:c r="E193" s="21"/>
      <x:c r="F193" s="21"/>
      <x:c r="G193" s="21"/>
      <x:c r="H193" s="25" t="str">
        <x:f>IF(A193="","",IF(COUNTIF($A$6:$A$205,A193)&gt;1,"INVALID - DUPLICATE ID",IF(AND(COUNTIF(CANDIDATES!$A$6:$A$205,B193)=1,COUNTIF(DECISIONS!$A$6:$A$205,C193)=1,OR(EXACT(D193,"OFFER / CRO COMPARISON"),EXACT(D193,"EVIDENCE COLLECTION"),EXACT(D193,"ARCHITECTURE / POSITIONING RESEARCH"),EXACT(D193,"BUILD / BUY / SERVICE COMPARISON"),EXACT(D193,"DISCOVERY RESEARCH"),EXACT(D193,"REQUIREMENT / AUTHORITY RESEARCH"),EXACT(D193,"MONITOR / WATCHLIST")),E193&lt;&gt;"",F193&lt;&gt;"",G193&lt;&gt;""),"VALID","INVALID - CONTROL / ID")))</x:f>
      </x:c>
      <x:c r="I193" s="25" t="str">
        <x:f>IF(A193="","",IF(COUNTIFS(DECISIONS!$A$6:$A$205,C193,DECISIONS!$B$6:$B$205,B193)=1,"MATCH","MISMATCH"))</x:f>
      </x:c>
      <x:c r="J193" s="25" t="str">
        <x:f>IF(A193="","",IF(I193&lt;&gt;"MATCH","INCOMPATIBLE",IF(OR(AND(D193="OFFER / CRO COMPARISON",COUNTIFS(DECISIONS!$A$6:$A$205,C193,DECISIONS!$C$6:$C$205,"INCLUDE DIRECT")=1),AND(D193="EVIDENCE COLLECTION",COUNTIFS(DECISIONS!$A$6:$A$205,C193,DECISIONS!$C$6:$C$205,"INCLUDE CONDITIONAL")=1),AND(D193="ARCHITECTURE / POSITIONING RESEARCH",COUNTIFS(DECISIONS!$A$6:$A$205,C193,DECISIONS!$C$6:$C$205,"INCLUDE ADJACENT")=1),AND(D193="BUILD / BUY / SERVICE COMPARISON",COUNTIFS(DECISIONS!$A$6:$A$205,C193,DECISIONS!$C$6:$C$205,"INCLUDE SUBSTITUTE")=1),AND(D193="DISCOVERY RESEARCH",COUNTIFS(DECISIONS!$A$6:$A$205,C193,DECISIONS!$C$6:$C$205,"INCLUDE INTERMEDIARY")=1),AND(D193="REQUIREMENT / AUTHORITY RESEARCH",COUNTIFS(DECISIONS!$A$6:$A$205,C193,DECISIONS!$C$6:$C$205,"INCLUDE REFERENCE")=1),AND(D193="MONITOR / WATCHLIST",COUNTIFS(DECISIONS!$A$6:$A$205,C193,DECISIONS!$C$6:$C$205,"EXCLUDE DIRECT")=1)),"COMPATIBLE","INCOMPATIBLE")))</x:f>
      </x:c>
      <x:c r="K193" s="25" t="str">
        <x:f>IF(A193="","",IF(OR(H193&lt;&gt;"VALID",I193&lt;&gt;"MATCH",J193&lt;&gt;"COMPATIBLE"),"BLOCKED",IF(D193="EVIDENCE COLLECTION","READY",IF(COUNTIFS(DECISIONS!$A$6:$A$205,C193,DECISIONS!$K$6:$K$205,"READY")=1,"READY","UNRESOLVED"))))</x:f>
      </x:c>
    </x:row>
    <x:row r="194">
      <x:c r="A194" s="21"/>
      <x:c r="B194" s="21"/>
      <x:c r="C194" s="21"/>
      <x:c r="D194" s="21"/>
      <x:c r="E194" s="21"/>
      <x:c r="F194" s="21"/>
      <x:c r="G194" s="21"/>
      <x:c r="H194" s="25" t="str">
        <x:f>IF(A194="","",IF(COUNTIF($A$6:$A$205,A194)&gt;1,"INVALID - DUPLICATE ID",IF(AND(COUNTIF(CANDIDATES!$A$6:$A$205,B194)=1,COUNTIF(DECISIONS!$A$6:$A$205,C194)=1,OR(EXACT(D194,"OFFER / CRO COMPARISON"),EXACT(D194,"EVIDENCE COLLECTION"),EXACT(D194,"ARCHITECTURE / POSITIONING RESEARCH"),EXACT(D194,"BUILD / BUY / SERVICE COMPARISON"),EXACT(D194,"DISCOVERY RESEARCH"),EXACT(D194,"REQUIREMENT / AUTHORITY RESEARCH"),EXACT(D194,"MONITOR / WATCHLIST")),E194&lt;&gt;"",F194&lt;&gt;"",G194&lt;&gt;""),"VALID","INVALID - CONTROL / ID")))</x:f>
      </x:c>
      <x:c r="I194" s="25" t="str">
        <x:f>IF(A194="","",IF(COUNTIFS(DECISIONS!$A$6:$A$205,C194,DECISIONS!$B$6:$B$205,B194)=1,"MATCH","MISMATCH"))</x:f>
      </x:c>
      <x:c r="J194" s="25" t="str">
        <x:f>IF(A194="","",IF(I194&lt;&gt;"MATCH","INCOMPATIBLE",IF(OR(AND(D194="OFFER / CRO COMPARISON",COUNTIFS(DECISIONS!$A$6:$A$205,C194,DECISIONS!$C$6:$C$205,"INCLUDE DIRECT")=1),AND(D194="EVIDENCE COLLECTION",COUNTIFS(DECISIONS!$A$6:$A$205,C194,DECISIONS!$C$6:$C$205,"INCLUDE CONDITIONAL")=1),AND(D194="ARCHITECTURE / POSITIONING RESEARCH",COUNTIFS(DECISIONS!$A$6:$A$205,C194,DECISIONS!$C$6:$C$205,"INCLUDE ADJACENT")=1),AND(D194="BUILD / BUY / SERVICE COMPARISON",COUNTIFS(DECISIONS!$A$6:$A$205,C194,DECISIONS!$C$6:$C$205,"INCLUDE SUBSTITUTE")=1),AND(D194="DISCOVERY RESEARCH",COUNTIFS(DECISIONS!$A$6:$A$205,C194,DECISIONS!$C$6:$C$205,"INCLUDE INTERMEDIARY")=1),AND(D194="REQUIREMENT / AUTHORITY RESEARCH",COUNTIFS(DECISIONS!$A$6:$A$205,C194,DECISIONS!$C$6:$C$205,"INCLUDE REFERENCE")=1),AND(D194="MONITOR / WATCHLIST",COUNTIFS(DECISIONS!$A$6:$A$205,C194,DECISIONS!$C$6:$C$205,"EXCLUDE DIRECT")=1)),"COMPATIBLE","INCOMPATIBLE")))</x:f>
      </x:c>
      <x:c r="K194" s="25" t="str">
        <x:f>IF(A194="","",IF(OR(H194&lt;&gt;"VALID",I194&lt;&gt;"MATCH",J194&lt;&gt;"COMPATIBLE"),"BLOCKED",IF(D194="EVIDENCE COLLECTION","READY",IF(COUNTIFS(DECISIONS!$A$6:$A$205,C194,DECISIONS!$K$6:$K$205,"READY")=1,"READY","UNRESOLVED"))))</x:f>
      </x:c>
    </x:row>
    <x:row r="195">
      <x:c r="A195" s="21"/>
      <x:c r="B195" s="21"/>
      <x:c r="C195" s="21"/>
      <x:c r="D195" s="21"/>
      <x:c r="E195" s="21"/>
      <x:c r="F195" s="21"/>
      <x:c r="G195" s="21"/>
      <x:c r="H195" s="25" t="str">
        <x:f>IF(A195="","",IF(COUNTIF($A$6:$A$205,A195)&gt;1,"INVALID - DUPLICATE ID",IF(AND(COUNTIF(CANDIDATES!$A$6:$A$205,B195)=1,COUNTIF(DECISIONS!$A$6:$A$205,C195)=1,OR(EXACT(D195,"OFFER / CRO COMPARISON"),EXACT(D195,"EVIDENCE COLLECTION"),EXACT(D195,"ARCHITECTURE / POSITIONING RESEARCH"),EXACT(D195,"BUILD / BUY / SERVICE COMPARISON"),EXACT(D195,"DISCOVERY RESEARCH"),EXACT(D195,"REQUIREMENT / AUTHORITY RESEARCH"),EXACT(D195,"MONITOR / WATCHLIST")),E195&lt;&gt;"",F195&lt;&gt;"",G195&lt;&gt;""),"VALID","INVALID - CONTROL / ID")))</x:f>
      </x:c>
      <x:c r="I195" s="25" t="str">
        <x:f>IF(A195="","",IF(COUNTIFS(DECISIONS!$A$6:$A$205,C195,DECISIONS!$B$6:$B$205,B195)=1,"MATCH","MISMATCH"))</x:f>
      </x:c>
      <x:c r="J195" s="25" t="str">
        <x:f>IF(A195="","",IF(I195&lt;&gt;"MATCH","INCOMPATIBLE",IF(OR(AND(D195="OFFER / CRO COMPARISON",COUNTIFS(DECISIONS!$A$6:$A$205,C195,DECISIONS!$C$6:$C$205,"INCLUDE DIRECT")=1),AND(D195="EVIDENCE COLLECTION",COUNTIFS(DECISIONS!$A$6:$A$205,C195,DECISIONS!$C$6:$C$205,"INCLUDE CONDITIONAL")=1),AND(D195="ARCHITECTURE / POSITIONING RESEARCH",COUNTIFS(DECISIONS!$A$6:$A$205,C195,DECISIONS!$C$6:$C$205,"INCLUDE ADJACENT")=1),AND(D195="BUILD / BUY / SERVICE COMPARISON",COUNTIFS(DECISIONS!$A$6:$A$205,C195,DECISIONS!$C$6:$C$205,"INCLUDE SUBSTITUTE")=1),AND(D195="DISCOVERY RESEARCH",COUNTIFS(DECISIONS!$A$6:$A$205,C195,DECISIONS!$C$6:$C$205,"INCLUDE INTERMEDIARY")=1),AND(D195="REQUIREMENT / AUTHORITY RESEARCH",COUNTIFS(DECISIONS!$A$6:$A$205,C195,DECISIONS!$C$6:$C$205,"INCLUDE REFERENCE")=1),AND(D195="MONITOR / WATCHLIST",COUNTIFS(DECISIONS!$A$6:$A$205,C195,DECISIONS!$C$6:$C$205,"EXCLUDE DIRECT")=1)),"COMPATIBLE","INCOMPATIBLE")))</x:f>
      </x:c>
      <x:c r="K195" s="25" t="str">
        <x:f>IF(A195="","",IF(OR(H195&lt;&gt;"VALID",I195&lt;&gt;"MATCH",J195&lt;&gt;"COMPATIBLE"),"BLOCKED",IF(D195="EVIDENCE COLLECTION","READY",IF(COUNTIFS(DECISIONS!$A$6:$A$205,C195,DECISIONS!$K$6:$K$205,"READY")=1,"READY","UNRESOLVED"))))</x:f>
      </x:c>
    </x:row>
    <x:row r="196">
      <x:c r="A196" s="21"/>
      <x:c r="B196" s="21"/>
      <x:c r="C196" s="21"/>
      <x:c r="D196" s="21"/>
      <x:c r="E196" s="21"/>
      <x:c r="F196" s="21"/>
      <x:c r="G196" s="21"/>
      <x:c r="H196" s="25" t="str">
        <x:f>IF(A196="","",IF(COUNTIF($A$6:$A$205,A196)&gt;1,"INVALID - DUPLICATE ID",IF(AND(COUNTIF(CANDIDATES!$A$6:$A$205,B196)=1,COUNTIF(DECISIONS!$A$6:$A$205,C196)=1,OR(EXACT(D196,"OFFER / CRO COMPARISON"),EXACT(D196,"EVIDENCE COLLECTION"),EXACT(D196,"ARCHITECTURE / POSITIONING RESEARCH"),EXACT(D196,"BUILD / BUY / SERVICE COMPARISON"),EXACT(D196,"DISCOVERY RESEARCH"),EXACT(D196,"REQUIREMENT / AUTHORITY RESEARCH"),EXACT(D196,"MONITOR / WATCHLIST")),E196&lt;&gt;"",F196&lt;&gt;"",G196&lt;&gt;""),"VALID","INVALID - CONTROL / ID")))</x:f>
      </x:c>
      <x:c r="I196" s="25" t="str">
        <x:f>IF(A196="","",IF(COUNTIFS(DECISIONS!$A$6:$A$205,C196,DECISIONS!$B$6:$B$205,B196)=1,"MATCH","MISMATCH"))</x:f>
      </x:c>
      <x:c r="J196" s="25" t="str">
        <x:f>IF(A196="","",IF(I196&lt;&gt;"MATCH","INCOMPATIBLE",IF(OR(AND(D196="OFFER / CRO COMPARISON",COUNTIFS(DECISIONS!$A$6:$A$205,C196,DECISIONS!$C$6:$C$205,"INCLUDE DIRECT")=1),AND(D196="EVIDENCE COLLECTION",COUNTIFS(DECISIONS!$A$6:$A$205,C196,DECISIONS!$C$6:$C$205,"INCLUDE CONDITIONAL")=1),AND(D196="ARCHITECTURE / POSITIONING RESEARCH",COUNTIFS(DECISIONS!$A$6:$A$205,C196,DECISIONS!$C$6:$C$205,"INCLUDE ADJACENT")=1),AND(D196="BUILD / BUY / SERVICE COMPARISON",COUNTIFS(DECISIONS!$A$6:$A$205,C196,DECISIONS!$C$6:$C$205,"INCLUDE SUBSTITUTE")=1),AND(D196="DISCOVERY RESEARCH",COUNTIFS(DECISIONS!$A$6:$A$205,C196,DECISIONS!$C$6:$C$205,"INCLUDE INTERMEDIARY")=1),AND(D196="REQUIREMENT / AUTHORITY RESEARCH",COUNTIFS(DECISIONS!$A$6:$A$205,C196,DECISIONS!$C$6:$C$205,"INCLUDE REFERENCE")=1),AND(D196="MONITOR / WATCHLIST",COUNTIFS(DECISIONS!$A$6:$A$205,C196,DECISIONS!$C$6:$C$205,"EXCLUDE DIRECT")=1)),"COMPATIBLE","INCOMPATIBLE")))</x:f>
      </x:c>
      <x:c r="K196" s="25" t="str">
        <x:f>IF(A196="","",IF(OR(H196&lt;&gt;"VALID",I196&lt;&gt;"MATCH",J196&lt;&gt;"COMPATIBLE"),"BLOCKED",IF(D196="EVIDENCE COLLECTION","READY",IF(COUNTIFS(DECISIONS!$A$6:$A$205,C196,DECISIONS!$K$6:$K$205,"READY")=1,"READY","UNRESOLVED"))))</x:f>
      </x:c>
    </x:row>
    <x:row r="197">
      <x:c r="A197" s="21"/>
      <x:c r="B197" s="21"/>
      <x:c r="C197" s="21"/>
      <x:c r="D197" s="21"/>
      <x:c r="E197" s="21"/>
      <x:c r="F197" s="21"/>
      <x:c r="G197" s="21"/>
      <x:c r="H197" s="25" t="str">
        <x:f>IF(A197="","",IF(COUNTIF($A$6:$A$205,A197)&gt;1,"INVALID - DUPLICATE ID",IF(AND(COUNTIF(CANDIDATES!$A$6:$A$205,B197)=1,COUNTIF(DECISIONS!$A$6:$A$205,C197)=1,OR(EXACT(D197,"OFFER / CRO COMPARISON"),EXACT(D197,"EVIDENCE COLLECTION"),EXACT(D197,"ARCHITECTURE / POSITIONING RESEARCH"),EXACT(D197,"BUILD / BUY / SERVICE COMPARISON"),EXACT(D197,"DISCOVERY RESEARCH"),EXACT(D197,"REQUIREMENT / AUTHORITY RESEARCH"),EXACT(D197,"MONITOR / WATCHLIST")),E197&lt;&gt;"",F197&lt;&gt;"",G197&lt;&gt;""),"VALID","INVALID - CONTROL / ID")))</x:f>
      </x:c>
      <x:c r="I197" s="25" t="str">
        <x:f>IF(A197="","",IF(COUNTIFS(DECISIONS!$A$6:$A$205,C197,DECISIONS!$B$6:$B$205,B197)=1,"MATCH","MISMATCH"))</x:f>
      </x:c>
      <x:c r="J197" s="25" t="str">
        <x:f>IF(A197="","",IF(I197&lt;&gt;"MATCH","INCOMPATIBLE",IF(OR(AND(D197="OFFER / CRO COMPARISON",COUNTIFS(DECISIONS!$A$6:$A$205,C197,DECISIONS!$C$6:$C$205,"INCLUDE DIRECT")=1),AND(D197="EVIDENCE COLLECTION",COUNTIFS(DECISIONS!$A$6:$A$205,C197,DECISIONS!$C$6:$C$205,"INCLUDE CONDITIONAL")=1),AND(D197="ARCHITECTURE / POSITIONING RESEARCH",COUNTIFS(DECISIONS!$A$6:$A$205,C197,DECISIONS!$C$6:$C$205,"INCLUDE ADJACENT")=1),AND(D197="BUILD / BUY / SERVICE COMPARISON",COUNTIFS(DECISIONS!$A$6:$A$205,C197,DECISIONS!$C$6:$C$205,"INCLUDE SUBSTITUTE")=1),AND(D197="DISCOVERY RESEARCH",COUNTIFS(DECISIONS!$A$6:$A$205,C197,DECISIONS!$C$6:$C$205,"INCLUDE INTERMEDIARY")=1),AND(D197="REQUIREMENT / AUTHORITY RESEARCH",COUNTIFS(DECISIONS!$A$6:$A$205,C197,DECISIONS!$C$6:$C$205,"INCLUDE REFERENCE")=1),AND(D197="MONITOR / WATCHLIST",COUNTIFS(DECISIONS!$A$6:$A$205,C197,DECISIONS!$C$6:$C$205,"EXCLUDE DIRECT")=1)),"COMPATIBLE","INCOMPATIBLE")))</x:f>
      </x:c>
      <x:c r="K197" s="25" t="str">
        <x:f>IF(A197="","",IF(OR(H197&lt;&gt;"VALID",I197&lt;&gt;"MATCH",J197&lt;&gt;"COMPATIBLE"),"BLOCKED",IF(D197="EVIDENCE COLLECTION","READY",IF(COUNTIFS(DECISIONS!$A$6:$A$205,C197,DECISIONS!$K$6:$K$205,"READY")=1,"READY","UNRESOLVED"))))</x:f>
      </x:c>
    </x:row>
    <x:row r="198">
      <x:c r="A198" s="21"/>
      <x:c r="B198" s="21"/>
      <x:c r="C198" s="21"/>
      <x:c r="D198" s="21"/>
      <x:c r="E198" s="21"/>
      <x:c r="F198" s="21"/>
      <x:c r="G198" s="21"/>
      <x:c r="H198" s="25" t="str">
        <x:f>IF(A198="","",IF(COUNTIF($A$6:$A$205,A198)&gt;1,"INVALID - DUPLICATE ID",IF(AND(COUNTIF(CANDIDATES!$A$6:$A$205,B198)=1,COUNTIF(DECISIONS!$A$6:$A$205,C198)=1,OR(EXACT(D198,"OFFER / CRO COMPARISON"),EXACT(D198,"EVIDENCE COLLECTION"),EXACT(D198,"ARCHITECTURE / POSITIONING RESEARCH"),EXACT(D198,"BUILD / BUY / SERVICE COMPARISON"),EXACT(D198,"DISCOVERY RESEARCH"),EXACT(D198,"REQUIREMENT / AUTHORITY RESEARCH"),EXACT(D198,"MONITOR / WATCHLIST")),E198&lt;&gt;"",F198&lt;&gt;"",G198&lt;&gt;""),"VALID","INVALID - CONTROL / ID")))</x:f>
      </x:c>
      <x:c r="I198" s="25" t="str">
        <x:f>IF(A198="","",IF(COUNTIFS(DECISIONS!$A$6:$A$205,C198,DECISIONS!$B$6:$B$205,B198)=1,"MATCH","MISMATCH"))</x:f>
      </x:c>
      <x:c r="J198" s="25" t="str">
        <x:f>IF(A198="","",IF(I198&lt;&gt;"MATCH","INCOMPATIBLE",IF(OR(AND(D198="OFFER / CRO COMPARISON",COUNTIFS(DECISIONS!$A$6:$A$205,C198,DECISIONS!$C$6:$C$205,"INCLUDE DIRECT")=1),AND(D198="EVIDENCE COLLECTION",COUNTIFS(DECISIONS!$A$6:$A$205,C198,DECISIONS!$C$6:$C$205,"INCLUDE CONDITIONAL")=1),AND(D198="ARCHITECTURE / POSITIONING RESEARCH",COUNTIFS(DECISIONS!$A$6:$A$205,C198,DECISIONS!$C$6:$C$205,"INCLUDE ADJACENT")=1),AND(D198="BUILD / BUY / SERVICE COMPARISON",COUNTIFS(DECISIONS!$A$6:$A$205,C198,DECISIONS!$C$6:$C$205,"INCLUDE SUBSTITUTE")=1),AND(D198="DISCOVERY RESEARCH",COUNTIFS(DECISIONS!$A$6:$A$205,C198,DECISIONS!$C$6:$C$205,"INCLUDE INTERMEDIARY")=1),AND(D198="REQUIREMENT / AUTHORITY RESEARCH",COUNTIFS(DECISIONS!$A$6:$A$205,C198,DECISIONS!$C$6:$C$205,"INCLUDE REFERENCE")=1),AND(D198="MONITOR / WATCHLIST",COUNTIFS(DECISIONS!$A$6:$A$205,C198,DECISIONS!$C$6:$C$205,"EXCLUDE DIRECT")=1)),"COMPATIBLE","INCOMPATIBLE")))</x:f>
      </x:c>
      <x:c r="K198" s="25" t="str">
        <x:f>IF(A198="","",IF(OR(H198&lt;&gt;"VALID",I198&lt;&gt;"MATCH",J198&lt;&gt;"COMPATIBLE"),"BLOCKED",IF(D198="EVIDENCE COLLECTION","READY",IF(COUNTIFS(DECISIONS!$A$6:$A$205,C198,DECISIONS!$K$6:$K$205,"READY")=1,"READY","UNRESOLVED"))))</x:f>
      </x:c>
    </x:row>
    <x:row r="199">
      <x:c r="A199" s="21"/>
      <x:c r="B199" s="21"/>
      <x:c r="C199" s="21"/>
      <x:c r="D199" s="21"/>
      <x:c r="E199" s="21"/>
      <x:c r="F199" s="21"/>
      <x:c r="G199" s="21"/>
      <x:c r="H199" s="25" t="str">
        <x:f>IF(A199="","",IF(COUNTIF($A$6:$A$205,A199)&gt;1,"INVALID - DUPLICATE ID",IF(AND(COUNTIF(CANDIDATES!$A$6:$A$205,B199)=1,COUNTIF(DECISIONS!$A$6:$A$205,C199)=1,OR(EXACT(D199,"OFFER / CRO COMPARISON"),EXACT(D199,"EVIDENCE COLLECTION"),EXACT(D199,"ARCHITECTURE / POSITIONING RESEARCH"),EXACT(D199,"BUILD / BUY / SERVICE COMPARISON"),EXACT(D199,"DISCOVERY RESEARCH"),EXACT(D199,"REQUIREMENT / AUTHORITY RESEARCH"),EXACT(D199,"MONITOR / WATCHLIST")),E199&lt;&gt;"",F199&lt;&gt;"",G199&lt;&gt;""),"VALID","INVALID - CONTROL / ID")))</x:f>
      </x:c>
      <x:c r="I199" s="25" t="str">
        <x:f>IF(A199="","",IF(COUNTIFS(DECISIONS!$A$6:$A$205,C199,DECISIONS!$B$6:$B$205,B199)=1,"MATCH","MISMATCH"))</x:f>
      </x:c>
      <x:c r="J199" s="25" t="str">
        <x:f>IF(A199="","",IF(I199&lt;&gt;"MATCH","INCOMPATIBLE",IF(OR(AND(D199="OFFER / CRO COMPARISON",COUNTIFS(DECISIONS!$A$6:$A$205,C199,DECISIONS!$C$6:$C$205,"INCLUDE DIRECT")=1),AND(D199="EVIDENCE COLLECTION",COUNTIFS(DECISIONS!$A$6:$A$205,C199,DECISIONS!$C$6:$C$205,"INCLUDE CONDITIONAL")=1),AND(D199="ARCHITECTURE / POSITIONING RESEARCH",COUNTIFS(DECISIONS!$A$6:$A$205,C199,DECISIONS!$C$6:$C$205,"INCLUDE ADJACENT")=1),AND(D199="BUILD / BUY / SERVICE COMPARISON",COUNTIFS(DECISIONS!$A$6:$A$205,C199,DECISIONS!$C$6:$C$205,"INCLUDE SUBSTITUTE")=1),AND(D199="DISCOVERY RESEARCH",COUNTIFS(DECISIONS!$A$6:$A$205,C199,DECISIONS!$C$6:$C$205,"INCLUDE INTERMEDIARY")=1),AND(D199="REQUIREMENT / AUTHORITY RESEARCH",COUNTIFS(DECISIONS!$A$6:$A$205,C199,DECISIONS!$C$6:$C$205,"INCLUDE REFERENCE")=1),AND(D199="MONITOR / WATCHLIST",COUNTIFS(DECISIONS!$A$6:$A$205,C199,DECISIONS!$C$6:$C$205,"EXCLUDE DIRECT")=1)),"COMPATIBLE","INCOMPATIBLE")))</x:f>
      </x:c>
      <x:c r="K199" s="25" t="str">
        <x:f>IF(A199="","",IF(OR(H199&lt;&gt;"VALID",I199&lt;&gt;"MATCH",J199&lt;&gt;"COMPATIBLE"),"BLOCKED",IF(D199="EVIDENCE COLLECTION","READY",IF(COUNTIFS(DECISIONS!$A$6:$A$205,C199,DECISIONS!$K$6:$K$205,"READY")=1,"READY","UNRESOLVED"))))</x:f>
      </x:c>
    </x:row>
    <x:row r="200">
      <x:c r="A200" s="21"/>
      <x:c r="B200" s="21"/>
      <x:c r="C200" s="21"/>
      <x:c r="D200" s="21"/>
      <x:c r="E200" s="21"/>
      <x:c r="F200" s="21"/>
      <x:c r="G200" s="21"/>
      <x:c r="H200" s="25" t="str">
        <x:f>IF(A200="","",IF(COUNTIF($A$6:$A$205,A200)&gt;1,"INVALID - DUPLICATE ID",IF(AND(COUNTIF(CANDIDATES!$A$6:$A$205,B200)=1,COUNTIF(DECISIONS!$A$6:$A$205,C200)=1,OR(EXACT(D200,"OFFER / CRO COMPARISON"),EXACT(D200,"EVIDENCE COLLECTION"),EXACT(D200,"ARCHITECTURE / POSITIONING RESEARCH"),EXACT(D200,"BUILD / BUY / SERVICE COMPARISON"),EXACT(D200,"DISCOVERY RESEARCH"),EXACT(D200,"REQUIREMENT / AUTHORITY RESEARCH"),EXACT(D200,"MONITOR / WATCHLIST")),E200&lt;&gt;"",F200&lt;&gt;"",G200&lt;&gt;""),"VALID","INVALID - CONTROL / ID")))</x:f>
      </x:c>
      <x:c r="I200" s="25" t="str">
        <x:f>IF(A200="","",IF(COUNTIFS(DECISIONS!$A$6:$A$205,C200,DECISIONS!$B$6:$B$205,B200)=1,"MATCH","MISMATCH"))</x:f>
      </x:c>
      <x:c r="J200" s="25" t="str">
        <x:f>IF(A200="","",IF(I200&lt;&gt;"MATCH","INCOMPATIBLE",IF(OR(AND(D200="OFFER / CRO COMPARISON",COUNTIFS(DECISIONS!$A$6:$A$205,C200,DECISIONS!$C$6:$C$205,"INCLUDE DIRECT")=1),AND(D200="EVIDENCE COLLECTION",COUNTIFS(DECISIONS!$A$6:$A$205,C200,DECISIONS!$C$6:$C$205,"INCLUDE CONDITIONAL")=1),AND(D200="ARCHITECTURE / POSITIONING RESEARCH",COUNTIFS(DECISIONS!$A$6:$A$205,C200,DECISIONS!$C$6:$C$205,"INCLUDE ADJACENT")=1),AND(D200="BUILD / BUY / SERVICE COMPARISON",COUNTIFS(DECISIONS!$A$6:$A$205,C200,DECISIONS!$C$6:$C$205,"INCLUDE SUBSTITUTE")=1),AND(D200="DISCOVERY RESEARCH",COUNTIFS(DECISIONS!$A$6:$A$205,C200,DECISIONS!$C$6:$C$205,"INCLUDE INTERMEDIARY")=1),AND(D200="REQUIREMENT / AUTHORITY RESEARCH",COUNTIFS(DECISIONS!$A$6:$A$205,C200,DECISIONS!$C$6:$C$205,"INCLUDE REFERENCE")=1),AND(D200="MONITOR / WATCHLIST",COUNTIFS(DECISIONS!$A$6:$A$205,C200,DECISIONS!$C$6:$C$205,"EXCLUDE DIRECT")=1)),"COMPATIBLE","INCOMPATIBLE")))</x:f>
      </x:c>
      <x:c r="K200" s="25" t="str">
        <x:f>IF(A200="","",IF(OR(H200&lt;&gt;"VALID",I200&lt;&gt;"MATCH",J200&lt;&gt;"COMPATIBLE"),"BLOCKED",IF(D200="EVIDENCE COLLECTION","READY",IF(COUNTIFS(DECISIONS!$A$6:$A$205,C200,DECISIONS!$K$6:$K$205,"READY")=1,"READY","UNRESOLVED"))))</x:f>
      </x:c>
    </x:row>
    <x:row r="201">
      <x:c r="A201" s="21"/>
      <x:c r="B201" s="21"/>
      <x:c r="C201" s="21"/>
      <x:c r="D201" s="21"/>
      <x:c r="E201" s="21"/>
      <x:c r="F201" s="21"/>
      <x:c r="G201" s="21"/>
      <x:c r="H201" s="25" t="str">
        <x:f>IF(A201="","",IF(COUNTIF($A$6:$A$205,A201)&gt;1,"INVALID - DUPLICATE ID",IF(AND(COUNTIF(CANDIDATES!$A$6:$A$205,B201)=1,COUNTIF(DECISIONS!$A$6:$A$205,C201)=1,OR(EXACT(D201,"OFFER / CRO COMPARISON"),EXACT(D201,"EVIDENCE COLLECTION"),EXACT(D201,"ARCHITECTURE / POSITIONING RESEARCH"),EXACT(D201,"BUILD / BUY / SERVICE COMPARISON"),EXACT(D201,"DISCOVERY RESEARCH"),EXACT(D201,"REQUIREMENT / AUTHORITY RESEARCH"),EXACT(D201,"MONITOR / WATCHLIST")),E201&lt;&gt;"",F201&lt;&gt;"",G201&lt;&gt;""),"VALID","INVALID - CONTROL / ID")))</x:f>
      </x:c>
      <x:c r="I201" s="25" t="str">
        <x:f>IF(A201="","",IF(COUNTIFS(DECISIONS!$A$6:$A$205,C201,DECISIONS!$B$6:$B$205,B201)=1,"MATCH","MISMATCH"))</x:f>
      </x:c>
      <x:c r="J201" s="25" t="str">
        <x:f>IF(A201="","",IF(I201&lt;&gt;"MATCH","INCOMPATIBLE",IF(OR(AND(D201="OFFER / CRO COMPARISON",COUNTIFS(DECISIONS!$A$6:$A$205,C201,DECISIONS!$C$6:$C$205,"INCLUDE DIRECT")=1),AND(D201="EVIDENCE COLLECTION",COUNTIFS(DECISIONS!$A$6:$A$205,C201,DECISIONS!$C$6:$C$205,"INCLUDE CONDITIONAL")=1),AND(D201="ARCHITECTURE / POSITIONING RESEARCH",COUNTIFS(DECISIONS!$A$6:$A$205,C201,DECISIONS!$C$6:$C$205,"INCLUDE ADJACENT")=1),AND(D201="BUILD / BUY / SERVICE COMPARISON",COUNTIFS(DECISIONS!$A$6:$A$205,C201,DECISIONS!$C$6:$C$205,"INCLUDE SUBSTITUTE")=1),AND(D201="DISCOVERY RESEARCH",COUNTIFS(DECISIONS!$A$6:$A$205,C201,DECISIONS!$C$6:$C$205,"INCLUDE INTERMEDIARY")=1),AND(D201="REQUIREMENT / AUTHORITY RESEARCH",COUNTIFS(DECISIONS!$A$6:$A$205,C201,DECISIONS!$C$6:$C$205,"INCLUDE REFERENCE")=1),AND(D201="MONITOR / WATCHLIST",COUNTIFS(DECISIONS!$A$6:$A$205,C201,DECISIONS!$C$6:$C$205,"EXCLUDE DIRECT")=1)),"COMPATIBLE","INCOMPATIBLE")))</x:f>
      </x:c>
      <x:c r="K201" s="25" t="str">
        <x:f>IF(A201="","",IF(OR(H201&lt;&gt;"VALID",I201&lt;&gt;"MATCH",J201&lt;&gt;"COMPATIBLE"),"BLOCKED",IF(D201="EVIDENCE COLLECTION","READY",IF(COUNTIFS(DECISIONS!$A$6:$A$205,C201,DECISIONS!$K$6:$K$205,"READY")=1,"READY","UNRESOLVED"))))</x:f>
      </x:c>
    </x:row>
    <x:row r="202">
      <x:c r="A202" s="21"/>
      <x:c r="B202" s="21"/>
      <x:c r="C202" s="21"/>
      <x:c r="D202" s="21"/>
      <x:c r="E202" s="21"/>
      <x:c r="F202" s="21"/>
      <x:c r="G202" s="21"/>
      <x:c r="H202" s="25" t="str">
        <x:f>IF(A202="","",IF(COUNTIF($A$6:$A$205,A202)&gt;1,"INVALID - DUPLICATE ID",IF(AND(COUNTIF(CANDIDATES!$A$6:$A$205,B202)=1,COUNTIF(DECISIONS!$A$6:$A$205,C202)=1,OR(EXACT(D202,"OFFER / CRO COMPARISON"),EXACT(D202,"EVIDENCE COLLECTION"),EXACT(D202,"ARCHITECTURE / POSITIONING RESEARCH"),EXACT(D202,"BUILD / BUY / SERVICE COMPARISON"),EXACT(D202,"DISCOVERY RESEARCH"),EXACT(D202,"REQUIREMENT / AUTHORITY RESEARCH"),EXACT(D202,"MONITOR / WATCHLIST")),E202&lt;&gt;"",F202&lt;&gt;"",G202&lt;&gt;""),"VALID","INVALID - CONTROL / ID")))</x:f>
      </x:c>
      <x:c r="I202" s="25" t="str">
        <x:f>IF(A202="","",IF(COUNTIFS(DECISIONS!$A$6:$A$205,C202,DECISIONS!$B$6:$B$205,B202)=1,"MATCH","MISMATCH"))</x:f>
      </x:c>
      <x:c r="J202" s="25" t="str">
        <x:f>IF(A202="","",IF(I202&lt;&gt;"MATCH","INCOMPATIBLE",IF(OR(AND(D202="OFFER / CRO COMPARISON",COUNTIFS(DECISIONS!$A$6:$A$205,C202,DECISIONS!$C$6:$C$205,"INCLUDE DIRECT")=1),AND(D202="EVIDENCE COLLECTION",COUNTIFS(DECISIONS!$A$6:$A$205,C202,DECISIONS!$C$6:$C$205,"INCLUDE CONDITIONAL")=1),AND(D202="ARCHITECTURE / POSITIONING RESEARCH",COUNTIFS(DECISIONS!$A$6:$A$205,C202,DECISIONS!$C$6:$C$205,"INCLUDE ADJACENT")=1),AND(D202="BUILD / BUY / SERVICE COMPARISON",COUNTIFS(DECISIONS!$A$6:$A$205,C202,DECISIONS!$C$6:$C$205,"INCLUDE SUBSTITUTE")=1),AND(D202="DISCOVERY RESEARCH",COUNTIFS(DECISIONS!$A$6:$A$205,C202,DECISIONS!$C$6:$C$205,"INCLUDE INTERMEDIARY")=1),AND(D202="REQUIREMENT / AUTHORITY RESEARCH",COUNTIFS(DECISIONS!$A$6:$A$205,C202,DECISIONS!$C$6:$C$205,"INCLUDE REFERENCE")=1),AND(D202="MONITOR / WATCHLIST",COUNTIFS(DECISIONS!$A$6:$A$205,C202,DECISIONS!$C$6:$C$205,"EXCLUDE DIRECT")=1)),"COMPATIBLE","INCOMPATIBLE")))</x:f>
      </x:c>
      <x:c r="K202" s="25" t="str">
        <x:f>IF(A202="","",IF(OR(H202&lt;&gt;"VALID",I202&lt;&gt;"MATCH",J202&lt;&gt;"COMPATIBLE"),"BLOCKED",IF(D202="EVIDENCE COLLECTION","READY",IF(COUNTIFS(DECISIONS!$A$6:$A$205,C202,DECISIONS!$K$6:$K$205,"READY")=1,"READY","UNRESOLVED"))))</x:f>
      </x:c>
    </x:row>
    <x:row r="203">
      <x:c r="A203" s="21"/>
      <x:c r="B203" s="21"/>
      <x:c r="C203" s="21"/>
      <x:c r="D203" s="21"/>
      <x:c r="E203" s="21"/>
      <x:c r="F203" s="21"/>
      <x:c r="G203" s="21"/>
      <x:c r="H203" s="25" t="str">
        <x:f>IF(A203="","",IF(COUNTIF($A$6:$A$205,A203)&gt;1,"INVALID - DUPLICATE ID",IF(AND(COUNTIF(CANDIDATES!$A$6:$A$205,B203)=1,COUNTIF(DECISIONS!$A$6:$A$205,C203)=1,OR(EXACT(D203,"OFFER / CRO COMPARISON"),EXACT(D203,"EVIDENCE COLLECTION"),EXACT(D203,"ARCHITECTURE / POSITIONING RESEARCH"),EXACT(D203,"BUILD / BUY / SERVICE COMPARISON"),EXACT(D203,"DISCOVERY RESEARCH"),EXACT(D203,"REQUIREMENT / AUTHORITY RESEARCH"),EXACT(D203,"MONITOR / WATCHLIST")),E203&lt;&gt;"",F203&lt;&gt;"",G203&lt;&gt;""),"VALID","INVALID - CONTROL / ID")))</x:f>
      </x:c>
      <x:c r="I203" s="25" t="str">
        <x:f>IF(A203="","",IF(COUNTIFS(DECISIONS!$A$6:$A$205,C203,DECISIONS!$B$6:$B$205,B203)=1,"MATCH","MISMATCH"))</x:f>
      </x:c>
      <x:c r="J203" s="25" t="str">
        <x:f>IF(A203="","",IF(I203&lt;&gt;"MATCH","INCOMPATIBLE",IF(OR(AND(D203="OFFER / CRO COMPARISON",COUNTIFS(DECISIONS!$A$6:$A$205,C203,DECISIONS!$C$6:$C$205,"INCLUDE DIRECT")=1),AND(D203="EVIDENCE COLLECTION",COUNTIFS(DECISIONS!$A$6:$A$205,C203,DECISIONS!$C$6:$C$205,"INCLUDE CONDITIONAL")=1),AND(D203="ARCHITECTURE / POSITIONING RESEARCH",COUNTIFS(DECISIONS!$A$6:$A$205,C203,DECISIONS!$C$6:$C$205,"INCLUDE ADJACENT")=1),AND(D203="BUILD / BUY / SERVICE COMPARISON",COUNTIFS(DECISIONS!$A$6:$A$205,C203,DECISIONS!$C$6:$C$205,"INCLUDE SUBSTITUTE")=1),AND(D203="DISCOVERY RESEARCH",COUNTIFS(DECISIONS!$A$6:$A$205,C203,DECISIONS!$C$6:$C$205,"INCLUDE INTERMEDIARY")=1),AND(D203="REQUIREMENT / AUTHORITY RESEARCH",COUNTIFS(DECISIONS!$A$6:$A$205,C203,DECISIONS!$C$6:$C$205,"INCLUDE REFERENCE")=1),AND(D203="MONITOR / WATCHLIST",COUNTIFS(DECISIONS!$A$6:$A$205,C203,DECISIONS!$C$6:$C$205,"EXCLUDE DIRECT")=1)),"COMPATIBLE","INCOMPATIBLE")))</x:f>
      </x:c>
      <x:c r="K203" s="25" t="str">
        <x:f>IF(A203="","",IF(OR(H203&lt;&gt;"VALID",I203&lt;&gt;"MATCH",J203&lt;&gt;"COMPATIBLE"),"BLOCKED",IF(D203="EVIDENCE COLLECTION","READY",IF(COUNTIFS(DECISIONS!$A$6:$A$205,C203,DECISIONS!$K$6:$K$205,"READY")=1,"READY","UNRESOLVED"))))</x:f>
      </x:c>
    </x:row>
    <x:row r="204">
      <x:c r="A204" s="21"/>
      <x:c r="B204" s="21"/>
      <x:c r="C204" s="21"/>
      <x:c r="D204" s="21"/>
      <x:c r="E204" s="21"/>
      <x:c r="F204" s="21"/>
      <x:c r="G204" s="21"/>
      <x:c r="H204" s="25" t="str">
        <x:f>IF(A204="","",IF(COUNTIF($A$6:$A$205,A204)&gt;1,"INVALID - DUPLICATE ID",IF(AND(COUNTIF(CANDIDATES!$A$6:$A$205,B204)=1,COUNTIF(DECISIONS!$A$6:$A$205,C204)=1,OR(EXACT(D204,"OFFER / CRO COMPARISON"),EXACT(D204,"EVIDENCE COLLECTION"),EXACT(D204,"ARCHITECTURE / POSITIONING RESEARCH"),EXACT(D204,"BUILD / BUY / SERVICE COMPARISON"),EXACT(D204,"DISCOVERY RESEARCH"),EXACT(D204,"REQUIREMENT / AUTHORITY RESEARCH"),EXACT(D204,"MONITOR / WATCHLIST")),E204&lt;&gt;"",F204&lt;&gt;"",G204&lt;&gt;""),"VALID","INVALID - CONTROL / ID")))</x:f>
      </x:c>
      <x:c r="I204" s="25" t="str">
        <x:f>IF(A204="","",IF(COUNTIFS(DECISIONS!$A$6:$A$205,C204,DECISIONS!$B$6:$B$205,B204)=1,"MATCH","MISMATCH"))</x:f>
      </x:c>
      <x:c r="J204" s="25" t="str">
        <x:f>IF(A204="","",IF(I204&lt;&gt;"MATCH","INCOMPATIBLE",IF(OR(AND(D204="OFFER / CRO COMPARISON",COUNTIFS(DECISIONS!$A$6:$A$205,C204,DECISIONS!$C$6:$C$205,"INCLUDE DIRECT")=1),AND(D204="EVIDENCE COLLECTION",COUNTIFS(DECISIONS!$A$6:$A$205,C204,DECISIONS!$C$6:$C$205,"INCLUDE CONDITIONAL")=1),AND(D204="ARCHITECTURE / POSITIONING RESEARCH",COUNTIFS(DECISIONS!$A$6:$A$205,C204,DECISIONS!$C$6:$C$205,"INCLUDE ADJACENT")=1),AND(D204="BUILD / BUY / SERVICE COMPARISON",COUNTIFS(DECISIONS!$A$6:$A$205,C204,DECISIONS!$C$6:$C$205,"INCLUDE SUBSTITUTE")=1),AND(D204="DISCOVERY RESEARCH",COUNTIFS(DECISIONS!$A$6:$A$205,C204,DECISIONS!$C$6:$C$205,"INCLUDE INTERMEDIARY")=1),AND(D204="REQUIREMENT / AUTHORITY RESEARCH",COUNTIFS(DECISIONS!$A$6:$A$205,C204,DECISIONS!$C$6:$C$205,"INCLUDE REFERENCE")=1),AND(D204="MONITOR / WATCHLIST",COUNTIFS(DECISIONS!$A$6:$A$205,C204,DECISIONS!$C$6:$C$205,"EXCLUDE DIRECT")=1)),"COMPATIBLE","INCOMPATIBLE")))</x:f>
      </x:c>
      <x:c r="K204" s="25" t="str">
        <x:f>IF(A204="","",IF(OR(H204&lt;&gt;"VALID",I204&lt;&gt;"MATCH",J204&lt;&gt;"COMPATIBLE"),"BLOCKED",IF(D204="EVIDENCE COLLECTION","READY",IF(COUNTIFS(DECISIONS!$A$6:$A$205,C204,DECISIONS!$K$6:$K$205,"READY")=1,"READY","UNRESOLVED"))))</x:f>
      </x:c>
    </x:row>
    <x:row r="205">
      <x:c r="A205" s="21"/>
      <x:c r="B205" s="21"/>
      <x:c r="C205" s="21"/>
      <x:c r="D205" s="21"/>
      <x:c r="E205" s="21"/>
      <x:c r="F205" s="21"/>
      <x:c r="G205" s="21"/>
      <x:c r="H205" s="25" t="str">
        <x:f>IF(A205="","",IF(COUNTIF($A$6:$A$205,A205)&gt;1,"INVALID - DUPLICATE ID",IF(AND(COUNTIF(CANDIDATES!$A$6:$A$205,B205)=1,COUNTIF(DECISIONS!$A$6:$A$205,C205)=1,OR(EXACT(D205,"OFFER / CRO COMPARISON"),EXACT(D205,"EVIDENCE COLLECTION"),EXACT(D205,"ARCHITECTURE / POSITIONING RESEARCH"),EXACT(D205,"BUILD / BUY / SERVICE COMPARISON"),EXACT(D205,"DISCOVERY RESEARCH"),EXACT(D205,"REQUIREMENT / AUTHORITY RESEARCH"),EXACT(D205,"MONITOR / WATCHLIST")),E205&lt;&gt;"",F205&lt;&gt;"",G205&lt;&gt;""),"VALID","INVALID - CONTROL / ID")))</x:f>
      </x:c>
      <x:c r="I205" s="25" t="str">
        <x:f>IF(A205="","",IF(COUNTIFS(DECISIONS!$A$6:$A$205,C205,DECISIONS!$B$6:$B$205,B205)=1,"MATCH","MISMATCH"))</x:f>
      </x:c>
      <x:c r="J205" s="25" t="str">
        <x:f>IF(A205="","",IF(I205&lt;&gt;"MATCH","INCOMPATIBLE",IF(OR(AND(D205="OFFER / CRO COMPARISON",COUNTIFS(DECISIONS!$A$6:$A$205,C205,DECISIONS!$C$6:$C$205,"INCLUDE DIRECT")=1),AND(D205="EVIDENCE COLLECTION",COUNTIFS(DECISIONS!$A$6:$A$205,C205,DECISIONS!$C$6:$C$205,"INCLUDE CONDITIONAL")=1),AND(D205="ARCHITECTURE / POSITIONING RESEARCH",COUNTIFS(DECISIONS!$A$6:$A$205,C205,DECISIONS!$C$6:$C$205,"INCLUDE ADJACENT")=1),AND(D205="BUILD / BUY / SERVICE COMPARISON",COUNTIFS(DECISIONS!$A$6:$A$205,C205,DECISIONS!$C$6:$C$205,"INCLUDE SUBSTITUTE")=1),AND(D205="DISCOVERY RESEARCH",COUNTIFS(DECISIONS!$A$6:$A$205,C205,DECISIONS!$C$6:$C$205,"INCLUDE INTERMEDIARY")=1),AND(D205="REQUIREMENT / AUTHORITY RESEARCH",COUNTIFS(DECISIONS!$A$6:$A$205,C205,DECISIONS!$C$6:$C$205,"INCLUDE REFERENCE")=1),AND(D205="MONITOR / WATCHLIST",COUNTIFS(DECISIONS!$A$6:$A$205,C205,DECISIONS!$C$6:$C$205,"EXCLUDE DIRECT")=1)),"COMPATIBLE","INCOMPATIBLE")))</x:f>
      </x:c>
      <x:c r="K205" s="25" t="str">
        <x:f>IF(A205="","",IF(OR(H205&lt;&gt;"VALID",I205&lt;&gt;"MATCH",J205&lt;&gt;"COMPATIBLE"),"BLOCKED",IF(D205="EVIDENCE COLLECTION","READY",IF(COUNTIFS(DECISIONS!$A$6:$A$205,C205,DECISIONS!$K$6:$K$205,"READY")=1,"READY","UNRESOLVED"))))</x:f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sheetData>
    <x:row r="1">
      <x:c r="A1" s="4" t="str">
        <x:v>Candidate / case</x:v>
      </x:c>
      <x:c r="B1" s="4" t="str">
        <x:v>Audience / JTBD</x:v>
      </x:c>
      <x:c r="C1" s="4" t="str">
        <x:v>Pain / root cause</x:v>
      </x:c>
      <x:c r="D1" s="4" t="str">
        <x:v>Strategic question</x:v>
      </x:c>
      <x:c r="E1" s="4" t="str">
        <x:v>Entity relationship</x:v>
      </x:c>
      <x:c r="F1" s="4" t="str">
        <x:v>Value</x:v>
      </x:c>
      <x:c r="G1" s="4" t="str">
        <x:v>Permitted use</x:v>
      </x:c>
      <x:c r="H1" s="4" t="str">
        <x:v>Proof still needed</x:v>
      </x:c>
      <x:c r="I1" s="4" t="str">
        <x:v>Owner</x:v>
      </x:c>
      <x:c r="J1" s="4" t="str">
        <x:v>Reopen trigger</x:v>
      </x:c>
      <x:c r="K1" s="4" t="str">
        <x:v>Source / benchmark</x:v>
      </x:c>
      <x:c r="L1" s="4" t="str">
        <x:v>Evidence role</x:v>
      </x:c>
      <x:c r="M1" s="4" t="str">
        <x:v>Solution / next move</x:v>
      </x:c>
    </x:row>
    <x:row r="6">
      <x:c r="A6" t="str">
        <x:v>A01 Direct specialist</x:v>
      </x:c>
      <x:c r="B6" t="str">
        <x:v>Founder/product marketer</x:v>
      </x:c>
      <x:c r="C6" t="str">
        <x:v>Category crowded by lookalikes</x:v>
      </x:c>
      <x:c r="D6" t="str">
        <x:v>Which products deserve direct comparison?</x:v>
      </x:c>
      <x:c r="E6" t="str">
        <x:v>buyer -&gt; job -&gt; shortlist -&gt; product</x:v>
      </x:c>
      <x:c r="F6" t="str">
        <x:v>Sharper positioning</x:v>
      </x:c>
      <x:c r="G6" t="str">
        <x:v>Direct comparison</x:v>
      </x:c>
      <x:c r="H6" t="str">
        <x:v>Real win/loss + commercial evidence</x:v>
      </x:c>
      <x:c r="I6" t="str">
        <x:v>Founder / reviewer</x:v>
      </x:c>
      <x:c r="J6" t="str">
        <x:v>Buyer/product changes</x:v>
      </x:c>
      <x:c r="K6" t="str">
        <x:v>https://sell.g2.com/2026-buyer-behavior-report</x:v>
      </x:c>
      <x:c r="L6" t="str">
        <x:v>Buyer research</x:v>
      </x:c>
      <x:c r="M6" t="str">
        <x:v>Validate against real shortlist evidence.</x:v>
      </x:c>
    </x:row>
    <x:row r="7">
      <x:c r="A7" t="str">
        <x:v>B02 Conditional platform</x:v>
      </x:c>
      <x:c r="B7" t="str">
        <x:v>Security/IT + product</x:v>
      </x:c>
      <x:c r="C7" t="str">
        <x:v>Looks substitutable until adoption burden appears</x:v>
      </x:c>
      <x:c r="D7" t="str">
        <x:v>What blocks replacement?</x:v>
      </x:c>
      <x:c r="E7" t="str">
        <x:v>product -&gt; implementation -&gt; security -&gt; switching</x:v>
      </x:c>
      <x:c r="F7" t="str">
        <x:v>Avoid false like-for-like</x:v>
      </x:c>
      <x:c r="G7" t="str">
        <x:v>Evidence collection</x:v>
      </x:c>
      <x:c r="H7" t="str">
        <x:v>Current implementation/contract/migration evidence</x:v>
      </x:c>
      <x:c r="I7" t="str">
        <x:v>Founder / reviewer</x:v>
      </x:c>
      <x:c r="J7" t="str">
        <x:v>Conflicts resolved</x:v>
      </x:c>
      <x:c r="K7" t="str">
        <x:v>https://csrc.nist.gov/pubs/sp/1326/final</x:v>
      </x:c>
      <x:c r="L7" t="str">
        <x:v>Supplier due diligence</x:v>
      </x:c>
      <x:c r="M7" t="str">
        <x:v>Define buyer requirements before final role.</x:v>
      </x:c>
    </x:row>
    <x:row r="8">
      <x:c r="A8" t="str">
        <x:v>C03 General orchestration</x:v>
      </x:c>
      <x:c r="B8" t="str">
        <x:v>Product/architecture</x:v>
      </x:c>
      <x:c r="C8" t="str">
        <x:v>Integration overlap looks direct</x:v>
      </x:c>
      <x:c r="D8" t="str">
        <x:v>Replacement or architecture alternative?</x:v>
      </x:c>
      <x:c r="E8" t="str">
        <x:v>workflow -&gt; orchestration -&gt; integration -&gt; owner</x:v>
      </x:c>
      <x:c r="F8" t="str">
        <x:v>Clear adjacency</x:v>
      </x:c>
      <x:c r="G8" t="str">
        <x:v>Architecture/positioning</x:v>
      </x:c>
      <x:c r="H8" t="str">
        <x:v>Same-shortlist evidence</x:v>
      </x:c>
      <x:c r="I8" t="str">
        <x:v>Founder / reviewer</x:v>
      </x:c>
      <x:c r="J8" t="str">
        <x:v>Packaged workflow changes</x:v>
      </x:c>
      <x:c r="K8" t="str">
        <x:v>https://docs.workato.com/</x:v>
      </x:c>
      <x:c r="L8" t="str">
        <x:v>Public positioning</x:v>
      </x:c>
      <x:c r="M8" t="str">
        <x:v>Separate overlap from buying-stage fit.</x:v>
      </x:c>
    </x:row>
    <x:row r="9">
      <x:c r="A9" t="str">
        <x:v>D04 Consultancy</x:v>
      </x:c>
      <x:c r="B9" t="str">
        <x:v>Finance/procurement</x:v>
      </x:c>
      <x:c r="C9" t="str">
        <x:v>Service route disappears from software matrix</x:v>
      </x:c>
      <x:c r="D9" t="str">
        <x:v>Buy software or outsource outcome?</x:v>
      </x:c>
      <x:c r="E9" t="str">
        <x:v>buyer -&gt; service -&gt; outcome -&gt; ownership</x:v>
      </x:c>
      <x:c r="F9" t="str">
        <x:v>Better build/buy/service</x:v>
      </x:c>
      <x:c r="G9" t="str">
        <x:v>Substitute comparison</x:v>
      </x:c>
      <x:c r="H9" t="str">
        <x:v>Current service scope/cost</x:v>
      </x:c>
      <x:c r="I9" t="str">
        <x:v>Founder / reviewer</x:v>
      </x:c>
      <x:c r="J9" t="str">
        <x:v>Service changes</x:v>
      </x:c>
      <x:c r="K9" t="str">
        <x:v>https://www.nist.gov/cyberframework/quick-start-guides</x:v>
      </x:c>
      <x:c r="L9" t="str">
        <x:v>Risk/supplier context</x:v>
      </x:c>
      <x:c r="M9" t="str">
        <x:v>Compare outcome ownership.</x:v>
      </x:c>
    </x:row>
    <x:row r="10">
      <x:c r="A10" t="str">
        <x:v>E05 Marketplace</x:v>
      </x:c>
      <x:c r="B10" t="str">
        <x:v>SEO/AEO</x:v>
      </x:c>
      <x:c r="C10" t="str">
        <x:v>High-ranking intermediaries pollute direct set</x:v>
      </x:c>
      <x:c r="D10" t="str">
        <x:v>Who shapes discovery?</x:v>
      </x:c>
      <x:c r="E10" t="str">
        <x:v>query -&gt; intermediary -&gt; product</x:v>
      </x:c>
      <x:c r="F10" t="str">
        <x:v>Cleaner research</x:v>
      </x:c>
      <x:c r="G10" t="str">
        <x:v>Discovery only</x:v>
      </x:c>
      <x:c r="H10" t="str">
        <x:v>Verify product claims at source</x:v>
      </x:c>
      <x:c r="I10" t="str">
        <x:v>Founder / reviewer</x:v>
      </x:c>
      <x:c r="J10" t="str">
        <x:v>Entity role changes</x:v>
      </x:c>
      <x:c r="K10" t="str">
        <x:v>https://developers.google.com/search/docs/fundamentals/creating-helpful-content</x:v>
      </x:c>
      <x:c r="L10" t="str">
        <x:v>Search guardrail</x:v>
      </x:c>
      <x:c r="M10" t="str">
        <x:v>Discovery is not competition.</x:v>
      </x:c>
    </x:row>
    <x:row r="11">
      <x:c r="A11" t="str">
        <x:v>F06 Authority</x:v>
      </x:c>
      <x:c r="B11" t="str">
        <x:v>Security/procurement</x:v>
      </x:c>
      <x:c r="C11" t="str">
        <x:v>Authority ranks alongside vendors</x:v>
      </x:c>
      <x:c r="D11" t="str">
        <x:v>Who defines requirements?</x:v>
      </x:c>
      <x:c r="E11" t="str">
        <x:v>authority -&gt; requirement -&gt; supplier</x:v>
      </x:c>
      <x:c r="F11" t="str">
        <x:v>Evidence boundaries</x:v>
      </x:c>
      <x:c r="G11" t="str">
        <x:v>Reference only</x:v>
      </x:c>
      <x:c r="H11" t="str">
        <x:v>Buyer-specific mapping</x:v>
      </x:c>
      <x:c r="I11" t="str">
        <x:v>Founder / reviewer</x:v>
      </x:c>
      <x:c r="J11" t="str">
        <x:v>Standard changes</x:v>
      </x:c>
      <x:c r="K11" t="str">
        <x:v>https://www.aicpa-cima.com/resources/download/soc-for-service-organizations-engagements-overview</x:v>
      </x:c>
      <x:c r="L11" t="str">
        <x:v>Scoped assurance</x:v>
      </x:c>
      <x:c r="M11" t="str">
        <x:v>Assurance is not universal fitness.</x:v>
      </x:c>
    </x:row>
    <x:row r="12">
      <x:c r="A12" t="str">
        <x:v>G07 In-house/no action</x:v>
      </x:c>
      <x:c r="B12" t="str">
        <x:v>Founder/finance</x:v>
      </x:c>
      <x:c r="C12" t="str">
        <x:v>Internal route invisible in competitor SEO</x:v>
      </x:c>
      <x:c r="D12" t="str">
        <x:v>Is no purchase the real alternative?</x:v>
      </x:c>
      <x:c r="E12" t="str">
        <x:v>current process -&gt; internal build -&gt; switching</x:v>
      </x:c>
      <x:c r="F12" t="str">
        <x:v>Replacement economics</x:v>
      </x:c>
      <x:c r="G12" t="str">
        <x:v>Build/buy/no-action</x:v>
      </x:c>
      <x:c r="H12" t="str">
        <x:v>Internal cost/risk/capacity</x:v>
      </x:c>
      <x:c r="I12" t="str">
        <x:v>Founder / reviewer</x:v>
      </x:c>
      <x:c r="J12" t="str">
        <x:v>Internal changes</x:v>
      </x:c>
      <x:c r="K12" t="str">
        <x:v>https://eur-lex.europa.eu/eli/reg/2023/2854/oj?locale=en</x:v>
      </x:c>
      <x:c r="L12" t="str">
        <x:v>EU switching context</x:v>
      </x:c>
      <x:c r="M12" t="str">
        <x:v>Make exit burden visible.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sheetData>
    <x:row r="1">
      <x:c r="A1" s="4" t="str">
        <x:v>Date</x:v>
      </x:c>
      <x:c r="B1" s="4" t="str">
        <x:v>Object</x:v>
      </x:c>
      <x:c r="C1" s="4" t="str">
        <x:v>Previous state</x:v>
      </x:c>
      <x:c r="D1" s="4" t="str">
        <x:v>New evidence/change</x:v>
      </x:c>
      <x:c r="E1" s="4" t="str">
        <x:v>Decision effect</x:v>
      </x:c>
      <x:c r="F1" s="4" t="str">
        <x:v>Owner</x:v>
      </x:c>
    </x:row>
    <x:row r="6">
      <x:c r="A6" t="n">
        <x:v>46252</x:v>
      </x:c>
      <x:c r="B6" t="str">
        <x:v>B02 / CF01</x:v>
      </x:c>
      <x:c r="C6" t="str">
        <x:v>Looked direct from product overlap</x:v>
      </x:c>
      <x:c r="D6" t="str">
        <x:v>Implementation evidence remains partial/conflicted</x:v>
      </x:c>
      <x:c r="E6" t="str">
        <x:v>Conditional; evidence action READY</x:v>
      </x:c>
      <x:c r="F6" t="str">
        <x:v>Founder / reviewer</x:v>
      </x:c>
    </x:row>
    <x:row r="7">
      <x:c r="A7" t="n">
        <x:v>46252</x:v>
      </x:c>
      <x:c r="B7" t="str">
        <x:v>B02 / CF02</x:v>
      </x:c>
      <x:c r="C7" t="str">
        <x:v>Migration described as supported</x:v>
      </x:c>
      <x:c r="D7" t="str">
        <x:v>Exit/configuration rebuilding remains material</x:v>
      </x:c>
      <x:c r="E7" t="str">
        <x:v>Switching not frictionless</x:v>
      </x:c>
      <x:c r="F7" t="str">
        <x:v>Founder / reviewer</x:v>
      </x:c>
    </x:row>
    <x:row r="8">
      <x:c r="A8" t="n">
        <x:v>46252</x:v>
      </x:c>
      <x:c r="B8" t="str">
        <x:v>E05</x:v>
      </x:c>
      <x:c r="C8" t="str">
        <x:v>Marketplace ranks for comparison queries</x:v>
      </x:c>
      <x:c r="D8" t="str">
        <x:v>Entity role is intermediary</x:v>
      </x:c>
      <x:c r="E8" t="str">
        <x:v>Removed from direct comparison</x:v>
      </x:c>
      <x:c r="F8" t="str">
        <x:v>Founder / reviewer</x:v>
      </x:c>
    </x:row>
    <x:row r="9">
      <x:c r="A9" t="n">
        <x:v>46252</x:v>
      </x:c>
      <x:c r="B9" t="str">
        <x:v>G07</x:v>
      </x:c>
      <x:c r="C9" t="str">
        <x:v>Internal route omitted</x:v>
      </x:c>
      <x:c r="D9" t="str">
        <x:v>No-purchase/internal build can fulfil part of job</x:v>
      </x:c>
      <x:c r="E9" t="str">
        <x:v>Added substitute/no-action</x:v>
      </x:c>
      <x:c r="F9" t="str">
        <x:v>Founder / reviewer</x:v>
      </x:c>
    </x:row>
    <x:row r="10">
      <x:c r="A10" t="n">
        <x:v>46252</x:v>
      </x:c>
      <x:c r="B10" t="str">
        <x:v>V1.2.0 native repair</x:v>
      </x:c>
      <x:c r="C10" t="str">
        <x:v>V1.1.x triggers Excel repair</x:v>
      </x:c>
      <x:c r="D10" t="str">
        <x:v>Rebuilt from fresh workbook container</x:v>
      </x:c>
      <x:c r="E10" t="str">
        <x:v>No inherited OOXML retained</x:v>
      </x:c>
      <x:c r="F10" t="str">
        <x:v>Founder / reviewer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66" hidden="0" customWidth="1"/>
    <x:col min="3" max="3" width="16" hidden="0" customWidth="1"/>
    <x:col min="4" max="4" width="28" hidden="0" customWidth="1"/>
    <x:col min="5" max="5" width="18" hidden="0" customWidth="1"/>
    <x:col min="6" max="6" width="18" hidden="0" customWidth="1"/>
  </x:cols>
  <x:sheetData>
    <x:row r="1">
      <x:c r="A1" s="4" t="str">
        <x:v>Portable handoff — B2B SaaS competitor qualification</x:v>
      </x:c>
      <x:c r="B1" s="4"/>
      <x:c r="C1" s="4"/>
      <x:c r="D1" s="4"/>
      <x:c r="E1" s="4"/>
      <x:c r="F1" s="4"/>
    </x:row>
    <x:row r="3">
      <x:c r="A3" s="4" t="str">
        <x:v>Candidate ID</x:v>
      </x:c>
      <x:c r="B3" s="4" t="str">
        <x:v>Candidate / archetype</x:v>
      </x:c>
      <x:c r="C3" s="4" t="str">
        <x:v>Decision ID</x:v>
      </x:c>
      <x:c r="D3" s="4" t="str">
        <x:v>Decision state</x:v>
      </x:c>
      <x:c r="E3" s="4" t="str">
        <x:v>Readiness</x:v>
      </x:c>
      <x:c r="F3" s="4" t="str">
        <x:v>Snapshot control</x:v>
      </x:c>
    </x:row>
    <x:row r="4">
      <x:c r="A4" t="str">
        <x:f>IF(DECISIONS!B6="","",DECISIONS!B6)</x:f>
        <x:v>A01</x:v>
      </x:c>
      <x:c r="B4" t="str">
        <x:f>IF(A4="","",IFERROR(INDEX(CANDIDATES!$B$6:$B$205,MATCH(A4,CANDIDATES!$A$6:$A$205,0)),"INVALID CANDIDATE"))</x:f>
        <x:v>Regulated-workflow specialist</x:v>
      </x:c>
      <x:c r="C4" t="str">
        <x:f>IF(DECISIONS!A6="","",DECISIONS!A6)</x:f>
        <x:v>D001</x:v>
      </x:c>
      <x:c r="D4" t="str">
        <x:f>IF(DECISIONS!B6="","",DECISIONS!C6)</x:f>
        <x:v>INCLUDE DIRECT</x:v>
      </x:c>
      <x:c r="E4" t="str">
        <x:f>IF(DECISIONS!B6="","",DECISIONS!K6)</x:f>
        <x:v>READY</x:v>
      </x:c>
      <x:c r="F4" t="str">
        <x:f>IF(A4="","",IF(AND(A4=DECISIONS!B6,B4=IFERROR(INDEX(CANDIDATES!$B$6:$B$205,MATCH(A4,CANDIDATES!$A$6:$A$205,0)),"INVALID CANDIDATE"),C4=DECISIONS!A6,D4=DECISIONS!C6,E4=DECISIONS!K6),"PASS","TAMPERED"))</x:f>
        <x:v>PASS</x:v>
      </x:c>
    </x:row>
    <x:row r="5">
      <x:c r="A5" t="str">
        <x:f>IF(DECISIONS!B7="","",DECISIONS!B7)</x:f>
        <x:v>B02</x:v>
      </x:c>
      <x:c r="B5" t="str">
        <x:f>IF(A5="","",IFERROR(INDEX(CANDIDATES!$B$6:$B$205,MATCH(A5,CANDIDATES!$A$6:$A$205,0)),"INVALID CANDIDATE"))</x:f>
        <x:v>Compliance automation platform</x:v>
      </x:c>
      <x:c r="C5" t="str">
        <x:f>IF(DECISIONS!A7="","",DECISIONS!A7)</x:f>
        <x:v>D002</x:v>
      </x:c>
      <x:c r="D5" t="str">
        <x:f>IF(DECISIONS!B7="","",DECISIONS!C7)</x:f>
        <x:v>INCLUDE CONDITIONAL</x:v>
      </x:c>
      <x:c r="E5" t="str">
        <x:f>IF(DECISIONS!B7="","",DECISIONS!K7)</x:f>
        <x:v>UNRESOLVED</x:v>
      </x:c>
      <x:c r="F5" t="str">
        <x:f>IF(A5="","",IF(AND(A5=DECISIONS!B7,B5=IFERROR(INDEX(CANDIDATES!$B$6:$B$205,MATCH(A5,CANDIDATES!$A$6:$A$205,0)),"INVALID CANDIDATE"),C5=DECISIONS!A7,D5=DECISIONS!C7,E5=DECISIONS!K7),"PASS","TAMPERED"))</x:f>
        <x:v>PASS</x:v>
      </x:c>
    </x:row>
    <x:row r="6">
      <x:c r="A6" t="str">
        <x:f>IF(DECISIONS!B8="","",DECISIONS!B8)</x:f>
        <x:v>C03</x:v>
      </x:c>
      <x:c r="B6" t="str">
        <x:f>IF(A6="","",IFERROR(INDEX(CANDIDATES!$B$6:$B$205,MATCH(A6,CANDIDATES!$A$6:$A$205,0)),"INVALID CANDIDATE"))</x:f>
        <x:v>General automation / orchestration suite</x:v>
      </x:c>
      <x:c r="C6" t="str">
        <x:f>IF(DECISIONS!A8="","",DECISIONS!A8)</x:f>
        <x:v>D003</x:v>
      </x:c>
      <x:c r="D6" t="str">
        <x:f>IF(DECISIONS!B8="","",DECISIONS!C8)</x:f>
        <x:v>INCLUDE ADJACENT</x:v>
      </x:c>
      <x:c r="E6" t="str">
        <x:f>IF(DECISIONS!B8="","",DECISIONS!K8)</x:f>
        <x:v>READY</x:v>
      </x:c>
      <x:c r="F6" t="str">
        <x:f>IF(A6="","",IF(AND(A6=DECISIONS!B8,B6=IFERROR(INDEX(CANDIDATES!$B$6:$B$205,MATCH(A6,CANDIDATES!$A$6:$A$205,0)),"INVALID CANDIDATE"),C6=DECISIONS!A8,D6=DECISIONS!C8,E6=DECISIONS!K8),"PASS","TAMPERED"))</x:f>
        <x:v>PASS</x:v>
      </x:c>
    </x:row>
    <x:row r="7">
      <x:c r="A7" t="str">
        <x:f>IF(DECISIONS!B9="","",DECISIONS!B9)</x:f>
        <x:v>D04</x:v>
      </x:c>
      <x:c r="B7" t="str">
        <x:f>IF(A7="","",IFERROR(INDEX(CANDIDATES!$B$6:$B$205,MATCH(A7,CANDIDATES!$A$6:$A$205,0)),"INVALID CANDIDATE"))</x:f>
        <x:v>Compliance consultancy / managed service</x:v>
      </x:c>
      <x:c r="C7" t="str">
        <x:f>IF(DECISIONS!A9="","",DECISIONS!A9)</x:f>
        <x:v>D004</x:v>
      </x:c>
      <x:c r="D7" t="str">
        <x:f>IF(DECISIONS!B9="","",DECISIONS!C9)</x:f>
        <x:v>INCLUDE SUBSTITUTE</x:v>
      </x:c>
      <x:c r="E7" t="str">
        <x:f>IF(DECISIONS!B9="","",DECISIONS!K9)</x:f>
        <x:v>READY</x:v>
      </x:c>
      <x:c r="F7" t="str">
        <x:f>IF(A7="","",IF(AND(A7=DECISIONS!B9,B7=IFERROR(INDEX(CANDIDATES!$B$6:$B$205,MATCH(A7,CANDIDATES!$A$6:$A$205,0)),"INVALID CANDIDATE"),C7=DECISIONS!A9,D7=DECISIONS!C9,E7=DECISIONS!K9),"PASS","TAMPERED"))</x:f>
        <x:v>PASS</x:v>
      </x:c>
    </x:row>
    <x:row r="8">
      <x:c r="A8" t="str">
        <x:f>IF(DECISIONS!B10="","",DECISIONS!B10)</x:f>
        <x:v>E05</x:v>
      </x:c>
      <x:c r="B8" t="str">
        <x:f>IF(A8="","",IFERROR(INDEX(CANDIDATES!$B$6:$B$205,MATCH(A8,CANDIDATES!$A$6:$A$205,0)),"INVALID CANDIDATE"))</x:f>
        <x:v>Integration marketplace / review directory</x:v>
      </x:c>
      <x:c r="C8" t="str">
        <x:f>IF(DECISIONS!A10="","",DECISIONS!A10)</x:f>
        <x:v>D005</x:v>
      </x:c>
      <x:c r="D8" t="str">
        <x:f>IF(DECISIONS!B10="","",DECISIONS!C10)</x:f>
        <x:v>INCLUDE INTERMEDIARY</x:v>
      </x:c>
      <x:c r="E8" t="str">
        <x:f>IF(DECISIONS!B10="","",DECISIONS!K10)</x:f>
        <x:v>READY</x:v>
      </x:c>
      <x:c r="F8" t="str">
        <x:f>IF(A8="","",IF(AND(A8=DECISIONS!B10,B8=IFERROR(INDEX(CANDIDATES!$B$6:$B$205,MATCH(A8,CANDIDATES!$A$6:$A$205,0)),"INVALID CANDIDATE"),C8=DECISIONS!A10,D8=DECISIONS!C10,E8=DECISIONS!K10),"PASS","TAMPERED"))</x:f>
        <x:v>PASS</x:v>
      </x:c>
    </x:row>
    <x:row r="9">
      <x:c r="A9" t="str">
        <x:f>IF(DECISIONS!B11="","",DECISIONS!B11)</x:f>
        <x:v>F06</x:v>
      </x:c>
      <x:c r="B9" t="str">
        <x:f>IF(A9="","",IFERROR(INDEX(CANDIDATES!$B$6:$B$205,MATCH(A9,CANDIDATES!$A$6:$A$205,0)),"INVALID CANDIDATE"))</x:f>
        <x:v>Security / standards authority</x:v>
      </x:c>
      <x:c r="C9" t="str">
        <x:f>IF(DECISIONS!A11="","",DECISIONS!A11)</x:f>
        <x:v>D006</x:v>
      </x:c>
      <x:c r="D9" t="str">
        <x:f>IF(DECISIONS!B11="","",DECISIONS!C11)</x:f>
        <x:v>INCLUDE REFERENCE</x:v>
      </x:c>
      <x:c r="E9" t="str">
        <x:f>IF(DECISIONS!B11="","",DECISIONS!K11)</x:f>
        <x:v>READY</x:v>
      </x:c>
      <x:c r="F9" t="str">
        <x:f>IF(A9="","",IF(AND(A9=DECISIONS!B11,B9=IFERROR(INDEX(CANDIDATES!$B$6:$B$205,MATCH(A9,CANDIDATES!$A$6:$A$205,0)),"INVALID CANDIDATE"),C9=DECISIONS!A11,D9=DECISIONS!C11,E9=DECISIONS!K11),"PASS","TAMPERED"))</x:f>
        <x:v>PASS</x:v>
      </x:c>
    </x:row>
    <x:row r="10">
      <x:c r="A10" t="str">
        <x:f>IF(DECISIONS!B12="","",DECISIONS!B12)</x:f>
        <x:v>G07</x:v>
      </x:c>
      <x:c r="B10" t="str">
        <x:f>IF(A10="","",IFERROR(INDEX(CANDIDATES!$B$6:$B$205,MATCH(A10,CANDIDATES!$A$6:$A$205,0)),"INVALID CANDIDATE"))</x:f>
        <x:v>Internal build / spreadsheet / do nothing</x:v>
      </x:c>
      <x:c r="C10" t="str">
        <x:f>IF(DECISIONS!A12="","",DECISIONS!A12)</x:f>
        <x:v>D007</x:v>
      </x:c>
      <x:c r="D10" t="str">
        <x:f>IF(DECISIONS!B12="","",DECISIONS!C12)</x:f>
        <x:v>INCLUDE SUBSTITUTE</x:v>
      </x:c>
      <x:c r="E10" t="str">
        <x:f>IF(DECISIONS!B12="","",DECISIONS!K12)</x:f>
        <x:v>READY</x:v>
      </x:c>
      <x:c r="F10" t="str">
        <x:f>IF(A10="","",IF(AND(A10=DECISIONS!B12,B10=IFERROR(INDEX(CANDIDATES!$B$6:$B$205,MATCH(A10,CANDIDATES!$A$6:$A$205,0)),"INVALID CANDIDATE"),C10=DECISIONS!A12,D10=DECISIONS!C12,E10=DECISIONS!K12),"PASS","TAMPERED"))</x:f>
        <x:v>PASS</x:v>
      </x:c>
    </x:row>
    <x:row r="11">
      <x:c r="A11" t="str">
        <x:f>IF(DECISIONS!B13="","",DECISIONS!B13)</x:f>
      </x:c>
      <x:c r="B11" t="str">
        <x:f>IF(A11="","",IFERROR(INDEX(CANDIDATES!$B$6:$B$205,MATCH(A11,CANDIDATES!$A$6:$A$205,0)),"INVALID CANDIDATE"))</x:f>
      </x:c>
      <x:c r="C11" t="str">
        <x:f>IF(DECISIONS!A13="","",DECISIONS!A13)</x:f>
      </x:c>
      <x:c r="D11" t="str">
        <x:f>IF(DECISIONS!B13="","",DECISIONS!C13)</x:f>
      </x:c>
      <x:c r="E11" t="str">
        <x:f>IF(DECISIONS!B13="","",DECISIONS!K13)</x:f>
      </x:c>
      <x:c r="F11" t="str">
        <x:f>IF(A11="","",IF(AND(A11=DECISIONS!B13,B11=IFERROR(INDEX(CANDIDATES!$B$6:$B$205,MATCH(A11,CANDIDATES!$A$6:$A$205,0)),"INVALID CANDIDATE"),C11=DECISIONS!A13,D11=DECISIONS!C13,E11=DECISIONS!K13),"PASS","TAMPERED"))</x:f>
      </x:c>
    </x:row>
    <x:row r="12">
      <x:c r="A12" t="str">
        <x:f>IF(DECISIONS!B14="","",DECISIONS!B14)</x:f>
      </x:c>
      <x:c r="B12" t="str">
        <x:f>IF(A12="","",IFERROR(INDEX(CANDIDATES!$B$6:$B$205,MATCH(A12,CANDIDATES!$A$6:$A$205,0)),"INVALID CANDIDATE"))</x:f>
      </x:c>
      <x:c r="C12" t="str">
        <x:f>IF(DECISIONS!A14="","",DECISIONS!A14)</x:f>
      </x:c>
      <x:c r="D12" t="str">
        <x:f>IF(DECISIONS!B14="","",DECISIONS!C14)</x:f>
      </x:c>
      <x:c r="E12" t="str">
        <x:f>IF(DECISIONS!B14="","",DECISIONS!K14)</x:f>
      </x:c>
      <x:c r="F12" t="str">
        <x:f>IF(A12="","",IF(AND(A12=DECISIONS!B14,B12=IFERROR(INDEX(CANDIDATES!$B$6:$B$205,MATCH(A12,CANDIDATES!$A$6:$A$205,0)),"INVALID CANDIDATE"),C12=DECISIONS!A14,D12=DECISIONS!C14,E12=DECISIONS!K14),"PASS","TAMPERED"))</x:f>
      </x:c>
    </x:row>
    <x:row r="13">
      <x:c r="A13" t="str">
        <x:f>IF(DECISIONS!B15="","",DECISIONS!B15)</x:f>
      </x:c>
      <x:c r="B13" t="str">
        <x:f>IF(A13="","",IFERROR(INDEX(CANDIDATES!$B$6:$B$205,MATCH(A13,CANDIDATES!$A$6:$A$205,0)),"INVALID CANDIDATE"))</x:f>
      </x:c>
      <x:c r="C13" t="str">
        <x:f>IF(DECISIONS!A15="","",DECISIONS!A15)</x:f>
      </x:c>
      <x:c r="D13" t="str">
        <x:f>IF(DECISIONS!B15="","",DECISIONS!C15)</x:f>
      </x:c>
      <x:c r="E13" t="str">
        <x:f>IF(DECISIONS!B15="","",DECISIONS!K15)</x:f>
      </x:c>
      <x:c r="F13" t="str">
        <x:f>IF(A13="","",IF(AND(A13=DECISIONS!B15,B13=IFERROR(INDEX(CANDIDATES!$B$6:$B$205,MATCH(A13,CANDIDATES!$A$6:$A$205,0)),"INVALID CANDIDATE"),C13=DECISIONS!A15,D13=DECISIONS!C15,E13=DECISIONS!K15),"PASS","TAMPERED"))</x:f>
      </x:c>
    </x:row>
    <x:row r="14">
      <x:c r="A14" t="str">
        <x:f>IF(DECISIONS!B16="","",DECISIONS!B16)</x:f>
      </x:c>
      <x:c r="B14" t="str">
        <x:f>IF(A14="","",IFERROR(INDEX(CANDIDATES!$B$6:$B$205,MATCH(A14,CANDIDATES!$A$6:$A$205,0)),"INVALID CANDIDATE"))</x:f>
      </x:c>
      <x:c r="C14" t="str">
        <x:f>IF(DECISIONS!A16="","",DECISIONS!A16)</x:f>
      </x:c>
      <x:c r="D14" t="str">
        <x:f>IF(DECISIONS!B16="","",DECISIONS!C16)</x:f>
      </x:c>
      <x:c r="E14" t="str">
        <x:f>IF(DECISIONS!B16="","",DECISIONS!K16)</x:f>
      </x:c>
      <x:c r="F14" t="str">
        <x:f>IF(A14="","",IF(AND(A14=DECISIONS!B16,B14=IFERROR(INDEX(CANDIDATES!$B$6:$B$205,MATCH(A14,CANDIDATES!$A$6:$A$205,0)),"INVALID CANDIDATE"),C14=DECISIONS!A16,D14=DECISIONS!C16,E14=DECISIONS!K16),"PASS","TAMPERED"))</x:f>
      </x:c>
    </x:row>
    <x:row r="15">
      <x:c r="A15" t="str">
        <x:f>IF(DECISIONS!B17="","",DECISIONS!B17)</x:f>
      </x:c>
      <x:c r="B15" t="str">
        <x:f>IF(A15="","",IFERROR(INDEX(CANDIDATES!$B$6:$B$205,MATCH(A15,CANDIDATES!$A$6:$A$205,0)),"INVALID CANDIDATE"))</x:f>
      </x:c>
      <x:c r="C15" t="str">
        <x:f>IF(DECISIONS!A17="","",DECISIONS!A17)</x:f>
      </x:c>
      <x:c r="D15" t="str">
        <x:f>IF(DECISIONS!B17="","",DECISIONS!C17)</x:f>
      </x:c>
      <x:c r="E15" t="str">
        <x:f>IF(DECISIONS!B17="","",DECISIONS!K17)</x:f>
      </x:c>
      <x:c r="F15" t="str">
        <x:f>IF(A15="","",IF(AND(A15=DECISIONS!B17,B15=IFERROR(INDEX(CANDIDATES!$B$6:$B$205,MATCH(A15,CANDIDATES!$A$6:$A$205,0)),"INVALID CANDIDATE"),C15=DECISIONS!A17,D15=DECISIONS!C17,E15=DECISIONS!K17),"PASS","TAMPERED"))</x:f>
      </x:c>
    </x:row>
    <x:row r="16">
      <x:c r="A16" t="str">
        <x:f>IF(DECISIONS!B18="","",DECISIONS!B18)</x:f>
      </x:c>
      <x:c r="B16" t="str">
        <x:f>IF(A16="","",IFERROR(INDEX(CANDIDATES!$B$6:$B$205,MATCH(A16,CANDIDATES!$A$6:$A$205,0)),"INVALID CANDIDATE"))</x:f>
      </x:c>
      <x:c r="C16" t="str">
        <x:f>IF(DECISIONS!A18="","",DECISIONS!A18)</x:f>
      </x:c>
      <x:c r="D16" t="str">
        <x:f>IF(DECISIONS!B18="","",DECISIONS!C18)</x:f>
      </x:c>
      <x:c r="E16" t="str">
        <x:f>IF(DECISIONS!B18="","",DECISIONS!K18)</x:f>
      </x:c>
      <x:c r="F16" t="str">
        <x:f>IF(A16="","",IF(AND(A16=DECISIONS!B18,B16=IFERROR(INDEX(CANDIDATES!$B$6:$B$205,MATCH(A16,CANDIDATES!$A$6:$A$205,0)),"INVALID CANDIDATE"),C16=DECISIONS!A18,D16=DECISIONS!C18,E16=DECISIONS!K18),"PASS","TAMPERED"))</x:f>
      </x:c>
    </x:row>
    <x:row r="17">
      <x:c r="A17" t="str">
        <x:f>IF(DECISIONS!B19="","",DECISIONS!B19)</x:f>
      </x:c>
      <x:c r="B17" t="str">
        <x:f>IF(A17="","",IFERROR(INDEX(CANDIDATES!$B$6:$B$205,MATCH(A17,CANDIDATES!$A$6:$A$205,0)),"INVALID CANDIDATE"))</x:f>
      </x:c>
      <x:c r="C17" t="str">
        <x:f>IF(DECISIONS!A19="","",DECISIONS!A19)</x:f>
      </x:c>
      <x:c r="D17" t="str">
        <x:f>IF(DECISIONS!B19="","",DECISIONS!C19)</x:f>
      </x:c>
      <x:c r="E17" t="str">
        <x:f>IF(DECISIONS!B19="","",DECISIONS!K19)</x:f>
      </x:c>
      <x:c r="F17" t="str">
        <x:f>IF(A17="","",IF(AND(A17=DECISIONS!B19,B17=IFERROR(INDEX(CANDIDATES!$B$6:$B$205,MATCH(A17,CANDIDATES!$A$6:$A$205,0)),"INVALID CANDIDATE"),C17=DECISIONS!A19,D17=DECISIONS!C19,E17=DECISIONS!K19),"PASS","TAMPERED"))</x:f>
      </x:c>
    </x:row>
    <x:row r="18">
      <x:c r="A18" t="str">
        <x:f>IF(DECISIONS!B20="","",DECISIONS!B20)</x:f>
      </x:c>
      <x:c r="B18" t="str">
        <x:f>IF(A18="","",IFERROR(INDEX(CANDIDATES!$B$6:$B$205,MATCH(A18,CANDIDATES!$A$6:$A$205,0)),"INVALID CANDIDATE"))</x:f>
      </x:c>
      <x:c r="C18" t="str">
        <x:f>IF(DECISIONS!A20="","",DECISIONS!A20)</x:f>
      </x:c>
      <x:c r="D18" t="str">
        <x:f>IF(DECISIONS!B20="","",DECISIONS!C20)</x:f>
      </x:c>
      <x:c r="E18" t="str">
        <x:f>IF(DECISIONS!B20="","",DECISIONS!K20)</x:f>
      </x:c>
      <x:c r="F18" t="str">
        <x:f>IF(A18="","",IF(AND(A18=DECISIONS!B20,B18=IFERROR(INDEX(CANDIDATES!$B$6:$B$205,MATCH(A18,CANDIDATES!$A$6:$A$205,0)),"INVALID CANDIDATE"),C18=DECISIONS!A20,D18=DECISIONS!C20,E18=DECISIONS!K20),"PASS","TAMPERED"))</x:f>
      </x:c>
    </x:row>
    <x:row r="19">
      <x:c r="A19" t="str">
        <x:f>IF(DECISIONS!B21="","",DECISIONS!B21)</x:f>
      </x:c>
      <x:c r="B19" t="str">
        <x:f>IF(A19="","",IFERROR(INDEX(CANDIDATES!$B$6:$B$205,MATCH(A19,CANDIDATES!$A$6:$A$205,0)),"INVALID CANDIDATE"))</x:f>
      </x:c>
      <x:c r="C19" t="str">
        <x:f>IF(DECISIONS!A21="","",DECISIONS!A21)</x:f>
      </x:c>
      <x:c r="D19" t="str">
        <x:f>IF(DECISIONS!B21="","",DECISIONS!C21)</x:f>
      </x:c>
      <x:c r="E19" t="str">
        <x:f>IF(DECISIONS!B21="","",DECISIONS!K21)</x:f>
      </x:c>
      <x:c r="F19" t="str">
        <x:f>IF(A19="","",IF(AND(A19=DECISIONS!B21,B19=IFERROR(INDEX(CANDIDATES!$B$6:$B$205,MATCH(A19,CANDIDATES!$A$6:$A$205,0)),"INVALID CANDIDATE"),C19=DECISIONS!A21,D19=DECISIONS!C21,E19=DECISIONS!K21),"PASS","TAMPERED"))</x:f>
      </x:c>
    </x:row>
    <x:row r="20">
      <x:c r="A20" t="str">
        <x:f>IF(DECISIONS!B22="","",DECISIONS!B22)</x:f>
      </x:c>
      <x:c r="B20" t="str">
        <x:f>IF(A20="","",IFERROR(INDEX(CANDIDATES!$B$6:$B$205,MATCH(A20,CANDIDATES!$A$6:$A$205,0)),"INVALID CANDIDATE"))</x:f>
      </x:c>
      <x:c r="C20" t="str">
        <x:f>IF(DECISIONS!A22="","",DECISIONS!A22)</x:f>
      </x:c>
      <x:c r="D20" t="str">
        <x:f>IF(DECISIONS!B22="","",DECISIONS!C22)</x:f>
      </x:c>
      <x:c r="E20" t="str">
        <x:f>IF(DECISIONS!B22="","",DECISIONS!K22)</x:f>
      </x:c>
      <x:c r="F20" t="str">
        <x:f>IF(A20="","",IF(AND(A20=DECISIONS!B22,B20=IFERROR(INDEX(CANDIDATES!$B$6:$B$205,MATCH(A20,CANDIDATES!$A$6:$A$205,0)),"INVALID CANDIDATE"),C20=DECISIONS!A22,D20=DECISIONS!C22,E20=DECISIONS!K22),"PASS","TAMPERED"))</x:f>
      </x:c>
    </x:row>
    <x:row r="21">
      <x:c r="A21" t="str">
        <x:f>IF(DECISIONS!B23="","",DECISIONS!B23)</x:f>
      </x:c>
      <x:c r="B21" t="str">
        <x:f>IF(A21="","",IFERROR(INDEX(CANDIDATES!$B$6:$B$205,MATCH(A21,CANDIDATES!$A$6:$A$205,0)),"INVALID CANDIDATE"))</x:f>
      </x:c>
      <x:c r="C21" t="str">
        <x:f>IF(DECISIONS!A23="","",DECISIONS!A23)</x:f>
      </x:c>
      <x:c r="D21" t="str">
        <x:f>IF(DECISIONS!B23="","",DECISIONS!C23)</x:f>
      </x:c>
      <x:c r="E21" t="str">
        <x:f>IF(DECISIONS!B23="","",DECISIONS!K23)</x:f>
      </x:c>
      <x:c r="F21" t="str">
        <x:f>IF(A21="","",IF(AND(A21=DECISIONS!B23,B21=IFERROR(INDEX(CANDIDATES!$B$6:$B$205,MATCH(A21,CANDIDATES!$A$6:$A$205,0)),"INVALID CANDIDATE"),C21=DECISIONS!A23,D21=DECISIONS!C23,E21=DECISIONS!K23),"PASS","TAMPERED"))</x:f>
      </x:c>
    </x:row>
    <x:row r="22">
      <x:c r="A22" t="str">
        <x:f>IF(DECISIONS!B24="","",DECISIONS!B24)</x:f>
      </x:c>
      <x:c r="B22" t="str">
        <x:f>IF(A22="","",IFERROR(INDEX(CANDIDATES!$B$6:$B$205,MATCH(A22,CANDIDATES!$A$6:$A$205,0)),"INVALID CANDIDATE"))</x:f>
      </x:c>
      <x:c r="C22" t="str">
        <x:f>IF(DECISIONS!A24="","",DECISIONS!A24)</x:f>
      </x:c>
      <x:c r="D22" t="str">
        <x:f>IF(DECISIONS!B24="","",DECISIONS!C24)</x:f>
      </x:c>
      <x:c r="E22" t="str">
        <x:f>IF(DECISIONS!B24="","",DECISIONS!K24)</x:f>
      </x:c>
      <x:c r="F22" t="str">
        <x:f>IF(A22="","",IF(AND(A22=DECISIONS!B24,B22=IFERROR(INDEX(CANDIDATES!$B$6:$B$205,MATCH(A22,CANDIDATES!$A$6:$A$205,0)),"INVALID CANDIDATE"),C22=DECISIONS!A24,D22=DECISIONS!C24,E22=DECISIONS!K24),"PASS","TAMPERED"))</x:f>
      </x:c>
    </x:row>
    <x:row r="23">
      <x:c r="A23" t="str">
        <x:f>IF(DECISIONS!B25="","",DECISIONS!B25)</x:f>
      </x:c>
      <x:c r="B23" t="str">
        <x:f>IF(A23="","",IFERROR(INDEX(CANDIDATES!$B$6:$B$205,MATCH(A23,CANDIDATES!$A$6:$A$205,0)),"INVALID CANDIDATE"))</x:f>
      </x:c>
      <x:c r="C23" t="str">
        <x:f>IF(DECISIONS!A25="","",DECISIONS!A25)</x:f>
      </x:c>
      <x:c r="D23" t="str">
        <x:f>IF(DECISIONS!B25="","",DECISIONS!C25)</x:f>
      </x:c>
      <x:c r="E23" t="str">
        <x:f>IF(DECISIONS!B25="","",DECISIONS!K25)</x:f>
      </x:c>
      <x:c r="F23" t="str">
        <x:f>IF(A23="","",IF(AND(A23=DECISIONS!B25,B23=IFERROR(INDEX(CANDIDATES!$B$6:$B$205,MATCH(A23,CANDIDATES!$A$6:$A$205,0)),"INVALID CANDIDATE"),C23=DECISIONS!A25,D23=DECISIONS!C25,E23=DECISIONS!K25),"PASS","TAMPERED"))</x:f>
      </x:c>
    </x:row>
    <x:row r="25">
      <x:c r="A25" s="16" t="str">
        <x:v>Governed counts</x:v>
      </x:c>
      <x:c r="B25" s="16" t="str">
        <x:v>Derived from DECISIONS / CONFLICTS</x:v>
      </x:c>
    </x:row>
    <x:row r="26">
      <x:c r="A26" t="str">
        <x:v>Direct READY</x:v>
      </x:c>
      <x:c r="B26" t="n">
        <x:f>COUNTIFS(DECISIONS!$C$6:$C$205,"INCLUDE DIRECT",DECISIONS!$K$6:$K$205,"READY")</x:f>
        <x:v>1</x:v>
      </x:c>
    </x:row>
    <x:row r="27">
      <x:c r="A27" t="str">
        <x:v>Conditional / unresolved</x:v>
      </x:c>
      <x:c r="B27" t="n">
        <x:f>COUNTIFS(DECISIONS!$C$6:$C$205,"INCLUDE CONDITIONAL",DECISIONS!$K$6:$K$205,"UNRESOLVED")</x:f>
        <x:v>1</x:v>
      </x:c>
    </x:row>
    <x:row r="28">
      <x:c r="A28" t="str">
        <x:v>Adjacent READY</x:v>
      </x:c>
      <x:c r="B28" t="n">
        <x:f>COUNTIFS(DECISIONS!$C$6:$C$205,"INCLUDE ADJACENT",DECISIONS!$K$6:$K$205,"READY")</x:f>
        <x:v>1</x:v>
      </x:c>
    </x:row>
    <x:row r="29">
      <x:c r="A29" t="str">
        <x:v>Substitute READY</x:v>
      </x:c>
      <x:c r="B29" t="n">
        <x:f>COUNTIFS(DECISIONS!$C$6:$C$205,"INCLUDE SUBSTITUTE",DECISIONS!$K$6:$K$205,"READY")</x:f>
        <x:v>2</x:v>
      </x:c>
    </x:row>
    <x:row r="30">
      <x:c r="A30" t="str">
        <x:v>Intermediary/reference READY</x:v>
      </x:c>
      <x:c r="B30" t="n">
        <x:f>COUNTIFS(DECISIONS!$C$6:$C$205,"INCLUDE INTERMEDIARY",DECISIONS!$K$6:$K$205,"READY")+COUNTIFS(DECISIONS!$C$6:$C$205,"INCLUDE REFERENCE",DECISIONS!$K$6:$K$205,"READY")</x:f>
        <x:v>2</x:v>
      </x:c>
    </x:row>
    <x:row r="31">
      <x:c r="A31" t="str">
        <x:v>Open material conflicts</x:v>
      </x:c>
      <x:c r="B31" t="n">
        <x:f>COUNTIFS(CONFLICTS!$H$6:$H$205,"YES",CONFLICTS!$I$6:$I$205,"OPEN",CONFLICTS!$R$6:$R$205,"VALID")</x:f>
        <x:v>2</x:v>
      </x:c>
    </x:row>
    <x:row r="34">
      <x:c r="A34" s="16" t="str">
        <x:v>Selected governed next action</x:v>
      </x:c>
      <x:c r="B34" s="16" t="str">
        <x:v>Value</x:v>
      </x:c>
    </x:row>
    <x:row r="35">
      <x:c r="A35" t="str">
        <x:v>Action ID</x:v>
      </x:c>
      <x:c r="B35" s="21" t="str">
        <x:v>AC02</x:v>
      </x:c>
    </x:row>
    <x:row r="36">
      <x:c r="A36" t="str">
        <x:v>Candidate ID</x:v>
      </x:c>
      <x:c r="B36" t="str">
        <x:f>IFERROR(INDEX(ACTION!$B$6:$B$205,MATCH(B35,ACTION!$A$6:$A$205,0)),"INVALID ACTION")</x:f>
        <x:v>B02</x:v>
      </x:c>
    </x:row>
    <x:row r="37">
      <x:c r="A37" t="str">
        <x:v>Decision ID</x:v>
      </x:c>
      <x:c r="B37" t="str">
        <x:f>IFERROR(INDEX(ACTION!$C$6:$C$205,MATCH(B35,ACTION!$A$6:$A$205,0)),"INVALID ACTION")</x:f>
        <x:v>D002</x:v>
      </x:c>
    </x:row>
    <x:row r="38">
      <x:c r="A38" t="str">
        <x:v>Action statement</x:v>
      </x:c>
      <x:c r="B38" t="str">
        <x:f>IFERROR(INDEX(ACTION!$E$6:$E$205,MATCH(B35,ACTION!$A$6:$A$205,0)),"INVALID ACTION")</x:f>
        <x:v>Resolve implementation and switching conflicts before like-for-like replacement claims.</x:v>
      </x:c>
    </x:row>
    <x:row r="39">
      <x:c r="A39" t="str">
        <x:v>Readiness</x:v>
      </x:c>
      <x:c r="B39" t="str">
        <x:f>IFERROR(INDEX(ACTION!$K$6:$K$205,MATCH(B35,ACTION!$A$6:$A$205,0)),"NOT READY")</x:f>
        <x:v>READY</x:v>
      </x:c>
    </x:row>
    <x:row r="40">
      <x:c r="A40" t="str">
        <x:v>Owner</x:v>
      </x:c>
      <x:c r="B40" t="str">
        <x:f>IFERROR(INDEX(ACTION!$F$6:$F$205,MATCH(B35,ACTION!$A$6:$A$205,0)),"")</x:f>
        <x:v>Founder / reviewer</x:v>
      </x:c>
    </x:row>
    <x:row r="41">
      <x:c r="A41" t="str">
        <x:v>Review trigger</x:v>
      </x:c>
      <x:c r="B41" t="str">
        <x:f>IFERROR(INDEX(ACTION!$G$6:$G$205,MATCH(B35,ACTION!$A$6:$A$205,0)),"")</x:f>
        <x:v>CF01/CF02 resolved</x:v>
      </x:c>
    </x:row>
    <x:row r="43">
      <x:c r="A43" t="str">
        <x:v>Action link control</x:v>
      </x:c>
      <x:c r="B43" t="str">
        <x:f>IF(AND(COUNTIF(ACTION!$A$6:$A$205,B35)=1,B39="READY",B36=INDEX(ACTION!$B$6:$B$205,MATCH(B35,ACTION!$A$6:$A$205,0)),B37=INDEX(ACTION!$C$6:$C$205,MATCH(B35,ACTION!$A$6:$A$205,0)),B38=INDEX(ACTION!$E$6:$E$205,MATCH(B35,ACTION!$A$6:$A$205,0)),B40=INDEX(ACTION!$F$6:$F$205,MATCH(B35,ACTION!$A$6:$A$205,0)),B41=INDEX(ACTION!$G$6:$G$205,MATCH(B35,ACTION!$A$6:$A$205,0))),"PASS","TAMPERED")</x:f>
        <x:v>PASS</x:v>
      </x:c>
    </x:row>
    <x:row r="44">
      <x:c r="A44" t="str">
        <x:v>Prohibited inference</x:v>
      </x:c>
      <x:c r="B44" t="str">
        <x:v>Do not infer market leadership, win rate, superiority, customer outcomes or direct competitor status from visibility, integrations, reviews, badges or category familiarity alone. A hard NO on a material substitution gate excludes direct status.</x:v>
      </x:c>
    </x:row>
    <x:row r="45">
      <x:c r="A45" t="str">
        <x:v>Share state</x:v>
      </x:c>
      <x:c r="B45" t="str">
        <x:f>IF(AND(COUNTIF(SCOPE!$F$4:$F$12,"READY")=9,COUNTIF(F4:F23,"TAMPERED")=0,B43="PASS",B39="READY",B40&lt;&gt;"",B41&lt;&gt;"",B44&lt;&gt;""),"READY TO SHARE","NOT READY")</x:f>
        <x:v>READY TO SHARE</x:v>
      </x:c>
    </x:row>
  </x:sheetData>
  <x:mergeCells>
    <x:mergeCell ref="A1:F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sheetData>
    <x:row r="1">
      <x:c r="A1" s="4" t="str">
        <x:v>Entity type</x:v>
      </x:c>
      <x:c r="B1" s="4" t="str">
        <x:v>Dimension</x:v>
      </x:c>
      <x:c r="C1" s="4" t="str">
        <x:v>Source role</x:v>
      </x:c>
      <x:c r="D1" s="4" t="str">
        <x:v>Evidence state</x:v>
      </x:c>
      <x:c r="E1" s="4" t="str">
        <x:v>Freshness</x:v>
      </x:c>
      <x:c r="F1" s="4" t="str">
        <x:v>Fit result</x:v>
      </x:c>
      <x:c r="G1" s="4" t="str">
        <x:v>Conflict type</x:v>
      </x:c>
      <x:c r="H1" s="4" t="str">
        <x:v>Material</x:v>
      </x:c>
      <x:c r="I1" s="4" t="str">
        <x:v>Conflict status</x:v>
      </x:c>
      <x:c r="J1" s="4" t="str">
        <x:v>Decision state</x:v>
      </x:c>
      <x:c r="K1" s="4" t="str">
        <x:v>Action type</x:v>
      </x:c>
    </x:row>
    <x:row r="2">
      <x:c r="A2" t="str">
        <x:v>SOFTWARE PRODUCT</x:v>
      </x:c>
      <x:c r="B2" t="str">
        <x:v>BUYER</x:v>
      </x:c>
      <x:c r="C2" t="str">
        <x:v>FIRST-PARTY PRODUCT PAGE</x:v>
      </x:c>
      <x:c r="D2" t="str">
        <x:v>OBSERVED</x:v>
      </x:c>
      <x:c r="E2" t="str">
        <x:v>CURRENT</x:v>
      </x:c>
      <x:c r="F2" t="str">
        <x:v>MATCH</x:v>
      </x:c>
      <x:c r="G2" t="str">
        <x:v>BUYER</x:v>
      </x:c>
      <x:c r="H2" t="str">
        <x:v>YES</x:v>
      </x:c>
      <x:c r="I2" t="str">
        <x:v>OPEN</x:v>
      </x:c>
      <x:c r="J2" t="str">
        <x:v>INCLUDE DIRECT</x:v>
      </x:c>
      <x:c r="K2" t="str">
        <x:v>OFFER / CRO COMPARISON</x:v>
      </x:c>
    </x:row>
    <x:row r="3">
      <x:c r="A3" t="str">
        <x:v>MARKETPLACE / INTERMEDIARY</x:v>
      </x:c>
      <x:c r="B3" t="str">
        <x:v>MATERIAL JOB</x:v>
      </x:c>
      <x:c r="C3" t="str">
        <x:v>PRICING / CONTRACT</x:v>
      </x:c>
      <x:c r="D3" t="str">
        <x:v>INFERRED</x:v>
      </x:c>
      <x:c r="E3" t="str">
        <x:v>STALE</x:v>
      </x:c>
      <x:c r="F3" t="str">
        <x:v>PARTIAL</x:v>
      </x:c>
      <x:c r="G3" t="str">
        <x:v>MATERIAL JOB</x:v>
      </x:c>
      <x:c r="H3" t="str">
        <x:v>NO</x:v>
      </x:c>
      <x:c r="I3" t="str">
        <x:v>RESOLVED</x:v>
      </x:c>
      <x:c r="J3" t="str">
        <x:v>INCLUDE CONDITIONAL</x:v>
      </x:c>
      <x:c r="K3" t="str">
        <x:v>EVIDENCE COLLECTION</x:v>
      </x:c>
    </x:row>
    <x:row r="4">
      <x:c r="A4" t="str">
        <x:v>CONSULTANCY / SERVICE</x:v>
      </x:c>
      <x:c r="B4" t="str">
        <x:v>BUYING STAGE</x:v>
      </x:c>
      <x:c r="C4" t="str">
        <x:v>SECURITY / TRUST CENTER</x:v>
      </x:c>
      <x:c r="D4" t="str">
        <x:v>UNRESOLVED</x:v>
      </x:c>
      <x:c r="E4" t="str">
        <x:v>NOT CHECKED</x:v>
      </x:c>
      <x:c r="F4" t="str">
        <x:v>NO</x:v>
      </x:c>
      <x:c r="G4" t="str">
        <x:v>BUYING STAGE</x:v>
      </x:c>
      <x:c r="I4" t="str">
        <x:v>ACCEPTED UNCERTAINTY</x:v>
      </x:c>
      <x:c r="J4" t="str">
        <x:v>INCLUDE ADJACENT</x:v>
      </x:c>
      <x:c r="K4" t="str">
        <x:v>ARCHITECTURE / POSITIONING RESEARCH</x:v>
      </x:c>
    </x:row>
    <x:row r="5">
      <x:c r="A5" t="str">
        <x:v>AUTHORITY / STANDARD</x:v>
      </x:c>
      <x:c r="B5" t="str">
        <x:v>IMPLEMENTATION</x:v>
      </x:c>
      <x:c r="C5" t="str">
        <x:v>IMPLEMENTATION / DOCUMENTATION</x:v>
      </x:c>
      <x:c r="F5" t="str">
        <x:v>UNKNOWN</x:v>
      </x:c>
      <x:c r="G5" t="str">
        <x:v>IMPLEMENTATION</x:v>
      </x:c>
      <x:c r="J5" t="str">
        <x:v>INCLUDE SUBSTITUTE</x:v>
      </x:c>
      <x:c r="K5" t="str">
        <x:v>BUILD / BUY / SERVICE COMPARISON</x:v>
      </x:c>
    </x:row>
    <x:row r="6">
      <x:c r="A6" t="str">
        <x:v>IN-HOUSE / DO NOTHING</x:v>
      </x:c>
      <x:c r="B6" t="str">
        <x:v>SECURITY / PROCUREMENT</x:v>
      </x:c>
      <x:c r="C6" t="str">
        <x:v>MARKETPLACE / DIRECTORY</x:v>
      </x:c>
      <x:c r="F6" t="str">
        <x:v>NOT APPLICABLE</x:v>
      </x:c>
      <x:c r="G6" t="str">
        <x:v>SECURITY / PROCUREMENT</x:v>
      </x:c>
      <x:c r="J6" t="str">
        <x:v>INCLUDE INTERMEDIARY</x:v>
      </x:c>
      <x:c r="K6" t="str">
        <x:v>DISCOVERY RESEARCH</x:v>
      </x:c>
    </x:row>
    <x:row r="7">
      <x:c r="B7" t="str">
        <x:v>SWITCHING / EXIT</x:v>
      </x:c>
      <x:c r="C7" t="str">
        <x:v>BUYER / SALES EVIDENCE</x:v>
      </x:c>
      <x:c r="G7" t="str">
        <x:v>SWITCHING / EXIT</x:v>
      </x:c>
      <x:c r="J7" t="str">
        <x:v>INCLUDE REFERENCE</x:v>
      </x:c>
      <x:c r="K7" t="str">
        <x:v>REQUIREMENT / AUTHORITY RESEARCH</x:v>
      </x:c>
    </x:row>
    <x:row r="8">
      <x:c r="C8" t="str">
        <x:v>REVIEW / COMMUNITY</x:v>
      </x:c>
      <x:c r="G8" t="str">
        <x:v>COMMERCIAL MODEL</x:v>
      </x:c>
      <x:c r="J8" t="str">
        <x:v>EXCLUDE DIRECT</x:v>
      </x:c>
      <x:c r="K8" t="str">
        <x:v>MONITOR / WATCHLIST</x:v>
      </x:c>
    </x:row>
    <x:row r="9">
      <x:c r="C9" t="str">
        <x:v>AUTHORITY / STANDARD</x:v>
      </x:c>
      <x:c r="G9" t="str">
        <x:v>EVIDENCE QUALITY</x:v>
      </x:c>
    </x:row>
    <x:row r="10">
      <x:c r="C10" t="str">
        <x:v>INTERNAL DECISION RECORD</x:v>
      </x:c>
    </x:row>
    <x:row r="13">
      <x:c r="A13" s="10" t="str">
        <x:v>V1.2.0 fresh-container native-safe build. Controlled tokens are copied exactly from this sheet. No inherited OOXML and no Excel validation objects are used.</x:v>
      </x:c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</x:row>
  </x:sheetData>
  <x:mergeCells>
    <x:mergeCell ref="A13:K13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sheetData>
    <x:row r="1">
      <x:c r="A1" s="4" t="str">
        <x:v>Research ID</x:v>
      </x:c>
      <x:c r="B1" s="4" t="str">
        <x:v>Query / topic territory</x:v>
      </x:c>
      <x:c r="C1" s="4" t="str">
        <x:v>Measured volume</x:v>
      </x:c>
      <x:c r="D1" s="4" t="str">
        <x:v>Intent / JTBD</x:v>
      </x:c>
      <x:c r="E1" s="4" t="str">
        <x:v>Current SERP/content pattern</x:v>
      </x:c>
      <x:c r="F1" s="4" t="str">
        <x:v>Pain / gap</x:v>
      </x:c>
      <x:c r="G1" s="4" t="str">
        <x:v>Entity relationship</x:v>
      </x:c>
      <x:c r="H1" s="4" t="str">
        <x:v>Strategic value</x:v>
      </x:c>
      <x:c r="I1" s="4" t="str">
        <x:v>Recommended solution</x:v>
      </x:c>
      <x:c r="J1" s="4" t="str">
        <x:v>Canonical owner rule</x:v>
      </x:c>
      <x:c r="K1" s="4" t="str">
        <x:v>Source / evidence</x:v>
      </x:c>
      <x:c r="L1" s="4" t="str">
        <x:v>Evidence role</x:v>
      </x:c>
      <x:c r="M1" s="4" t="str">
        <x:v>Caution</x:v>
      </x:c>
    </x:row>
    <x:row r="3">
      <x:c r="A3" s="10" t="str">
        <x:v>No Semrush or keyword-volume platform was used. Query territories are qualitative findings from current manual SERP/source research; measured volume is intentionally NOT MEASURED. This sheet is non-governing.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</x:row>
    <x:row r="6">
      <x:c r="A6" t="str">
        <x:v>R01</x:v>
      </x:c>
      <x:c r="B6" t="str">
        <x:v>SaaS competitor analysis</x:v>
      </x:c>
      <x:c r="C6" t="str">
        <x:v>NOT MEASURED</x:v>
      </x:c>
      <x:c r="D6" t="str">
        <x:v>Build a credible set</x:v>
      </x:c>
      <x:c r="E6" t="str">
        <x:v>Guides emphasize features/pricing/reviews/SEO.</x:v>
      </x:c>
      <x:c r="F6" t="str">
        <x:v>Often stop before adoption proof.</x:v>
      </x:c>
      <x:c r="G6" t="str">
        <x:v>buyer -&gt; job -&gt; candidate -&gt; role</x:v>
      </x:c>
      <x:c r="H6" t="str">
        <x:v>Foundational</x:v>
      </x:c>
      <x:c r="I6" t="str">
        <x:v>Qualify before comparison.</x:v>
      </x:c>
      <x:c r="J6" t="str">
        <x:v>A59 owns.</x:v>
      </x:c>
      <x:c r="K6" t="str">
        <x:v>Manual SERP research</x:v>
      </x:c>
      <x:c r="L6" t="str">
        <x:v>SERP pattern</x:v>
      </x:c>
      <x:c r="M6" t="str">
        <x:v>No volume claim.</x:v>
      </x:c>
    </x:row>
    <x:row r="7">
      <x:c r="A7" t="str">
        <x:v>R02</x:v>
      </x:c>
      <x:c r="B7" t="str">
        <x:v>[vendor] alternatives</x:v>
      </x:c>
      <x:c r="C7" t="str">
        <x:v>NOT MEASURED</x:v>
      </x:c>
      <x:c r="D7" t="str">
        <x:v>Find replacements</x:v>
      </x:c>
      <x:c r="E7" t="str">
        <x:v>Feature grids dominate.</x:v>
      </x:c>
      <x:c r="F7" t="str">
        <x:v>Replacement economics can be thin.</x:v>
      </x:c>
      <x:c r="G7" t="str">
        <x:v>incumbent -&gt; replacement -&gt; constraints</x:v>
      </x:c>
      <x:c r="H7" t="str">
        <x:v>High commercial</x:v>
      </x:c>
      <x:c r="I7" t="str">
        <x:v>Require same buyer/job/stage + adoption gates.</x:v>
      </x:c>
      <x:c r="J7" t="str">
        <x:v>Separate only for distinct decision.</x:v>
      </x:c>
      <x:c r="K7" t="str">
        <x:v>Manual SERP research</x:v>
      </x:c>
      <x:c r="L7" t="str">
        <x:v>Discovery pattern</x:v>
      </x:c>
      <x:c r="M7" t="str">
        <x:v>Avoid page factory.</x:v>
      </x:c>
    </x:row>
    <x:row r="8">
      <x:c r="A8" t="str">
        <x:v>R03</x:v>
      </x:c>
      <x:c r="B8" t="str">
        <x:v>Compliance automation comparison</x:v>
      </x:c>
      <x:c r="C8" t="str">
        <x:v>NOT MEASURED</x:v>
      </x:c>
      <x:c r="D8" t="str">
        <x:v>Compare category finalists</x:v>
      </x:c>
      <x:c r="E8" t="str">
        <x:v>Specialist comparisons emphasize frameworks/integrations/pricing.</x:v>
      </x:c>
      <x:c r="F8" t="str">
        <x:v>Commercial claims can be unverified.</x:v>
      </x:c>
      <x:c r="G8" t="str">
        <x:v>workflow -&gt; platform -&gt; buyer</x:v>
      </x:c>
      <x:c r="H8" t="str">
        <x:v>High</x:v>
      </x:c>
      <x:c r="I8" t="str">
        <x:v>Use public docs for positioning; verify facts.</x:v>
      </x:c>
      <x:c r="J8" t="str">
        <x:v>A59 qualifies role.</x:v>
      </x:c>
      <x:c r="K8" t="str">
        <x:v>Vendor docs + SERPs</x:v>
      </x:c>
      <x:c r="L8" t="str">
        <x:v>Positioning/discovery</x:v>
      </x:c>
      <x:c r="M8" t="str">
        <x:v>Do not copy unverified pricing.</x:v>
      </x:c>
    </x:row>
    <x:row r="9">
      <x:c r="A9" t="str">
        <x:v>R04</x:v>
      </x:c>
      <x:c r="B9" t="str">
        <x:v>SaaS vendor due diligence</x:v>
      </x:c>
      <x:c r="C9" t="str">
        <x:v>NOT MEASURED</x:v>
      </x:c>
      <x:c r="D9" t="str">
        <x:v>Evaluate supplier/product before acquisition</x:v>
      </x:c>
      <x:c r="E9" t="str">
        <x:v>NIST treats due diligence as pre-acquisition investigation.</x:v>
      </x:c>
      <x:c r="F9" t="str">
        <x:v>Badges can be mistaken for scoped due diligence.</x:v>
      </x:c>
      <x:c r="G9" t="str">
        <x:v>supplier -&gt; product -&gt; requirements -&gt; reviewer</x:v>
      </x:c>
      <x:c r="H9" t="str">
        <x:v>High</x:v>
      </x:c>
      <x:c r="I9" t="str">
        <x:v>Define evidence requirements.</x:v>
      </x:c>
      <x:c r="J9" t="str">
        <x:v>Supporting topic.</x:v>
      </x:c>
      <x:c r="K9" t="str">
        <x:v>https://csrc.nist.gov/pubs/sp/1326/final</x:v>
      </x:c>
      <x:c r="L9" t="str">
        <x:v>Primary current authority</x:v>
      </x:c>
      <x:c r="M9" t="str">
        <x:v>Not competitor proof alone.</x:v>
      </x:c>
    </x:row>
    <x:row r="10">
      <x:c r="A10" t="str">
        <x:v>R05</x:v>
      </x:c>
      <x:c r="B10" t="str">
        <x:v>SaaS security review</x:v>
      </x:c>
      <x:c r="C10" t="str">
        <x:v>NOT MEASURED</x:v>
      </x:c>
      <x:c r="D10" t="str">
        <x:v>Pass internal evaluation</x:v>
      </x:c>
      <x:c r="E10" t="str">
        <x:v>Supplier review is material.</x:v>
      </x:c>
      <x:c r="F10" t="str">
        <x:v>Security gets mistaken for overall fitness.</x:v>
      </x:c>
      <x:c r="G10" t="str">
        <x:v>supplier -&gt; controls -&gt; reviewer -&gt; decision</x:v>
      </x:c>
      <x:c r="H10" t="str">
        <x:v>High</x:v>
      </x:c>
      <x:c r="I10" t="str">
        <x:v>Make security/procurement a gate.</x:v>
      </x:c>
      <x:c r="J10" t="str">
        <x:v>Supporting topic.</x:v>
      </x:c>
      <x:c r="K10" t="str">
        <x:v>NIST/AICPA</x:v>
      </x:c>
      <x:c r="L10" t="str">
        <x:v>Authoritative context</x:v>
      </x:c>
      <x:c r="M10" t="str">
        <x:v>Scoped assurance only.</x:v>
      </x:c>
    </x:row>
    <x:row r="11">
      <x:c r="A11" t="str">
        <x:v>R06</x:v>
      </x:c>
      <x:c r="B11" t="str">
        <x:v>SaaS implementation checklist</x:v>
      </x:c>
      <x:c r="C11" t="str">
        <x:v>NOT MEASURED</x:v>
      </x:c>
      <x:c r="D11" t="str">
        <x:v>Estimate adoption burden</x:v>
      </x:c>
      <x:c r="E11" t="str">
        <x:v>Implementation planning is a buyer bottleneck.</x:v>
      </x:c>
      <x:c r="F11" t="str">
        <x:v>Feature matrices hide admin/change burden.</x:v>
      </x:c>
      <x:c r="G11" t="str">
        <x:v>product -&gt; integrations -&gt; admin -&gt; users</x:v>
      </x:c>
      <x:c r="H11" t="str">
        <x:v>High</x:v>
      </x:c>
      <x:c r="I11" t="str">
        <x:v>Track implementation evidence.</x:v>
      </x:c>
      <x:c r="J11" t="str">
        <x:v>Supporting topic.</x:v>
      </x:c>
      <x:c r="K11" t="str">
        <x:v>G2 2026 + public docs</x:v>
      </x:c>
      <x:c r="L11" t="str">
        <x:v>Buyer context</x:v>
      </x:c>
      <x:c r="M11" t="str">
        <x:v>Vendor survey not universal.</x:v>
      </x:c>
    </x:row>
    <x:row r="12">
      <x:c r="A12" t="str">
        <x:v>R07</x:v>
      </x:c>
      <x:c r="B12" t="str">
        <x:v>Migration / switching / portability</x:v>
      </x:c>
      <x:c r="C12" t="str">
        <x:v>NOT MEASURED</x:v>
      </x:c>
      <x:c r="D12" t="str">
        <x:v>Understand replacement effort</x:v>
      </x:c>
      <x:c r="E12" t="str">
        <x:v>EU Data Act addresses scoped switching/data portability.</x:v>
      </x:c>
      <x:c r="F12" t="str">
        <x:v>Exit appears too late.</x:v>
      </x:c>
      <x:c r="G12" t="str">
        <x:v>source -&gt; export -&gt; destination -&gt; continuity</x:v>
      </x:c>
      <x:c r="H12" t="str">
        <x:v>High where applicable</x:v>
      </x:c>
      <x:c r="I12" t="str">
        <x:v>Add switching/exit fit.</x:v>
      </x:c>
      <x:c r="J12" t="str">
        <x:v>Jurisdiction scoped.</x:v>
      </x:c>
      <x:c r="K12" t="str">
        <x:v>EU Data Act</x:v>
      </x:c>
      <x:c r="L12" t="str">
        <x:v>Primary legal context</x:v>
      </x:c>
      <x:c r="M12" t="str">
        <x:v>Do not globalize.</x:v>
      </x:c>
    </x:row>
    <x:row r="13">
      <x:c r="A13" t="str">
        <x:v>R08</x:v>
      </x:c>
      <x:c r="B13" t="str">
        <x:v>SSO / SCIM / audit logs</x:v>
      </x:c>
      <x:c r="C13" t="str">
        <x:v>NOT MEASURED</x:v>
      </x:c>
      <x:c r="D13" t="str">
        <x:v>Meet enterprise gates</x:v>
      </x:c>
      <x:c r="E13" t="str">
        <x:v>Trust pages foreground capabilities.</x:v>
      </x:c>
      <x:c r="F13" t="str">
        <x:v>One acronym can be mistaken for full readiness.</x:v>
      </x:c>
      <x:c r="G13" t="str">
        <x:v>requirement -&gt; evidence -&gt; implementation</x:v>
      </x:c>
      <x:c r="H13" t="str">
        <x:v>High</x:v>
      </x:c>
      <x:c r="I13" t="str">
        <x:v>Treat each capability as bounded evidence.</x:v>
      </x:c>
      <x:c r="J13" t="str">
        <x:v>Supporting evidence.</x:v>
      </x:c>
      <x:c r="K13" t="str">
        <x:v>RFC 7644 + vendor docs</x:v>
      </x:c>
      <x:c r="L13" t="str">
        <x:v>Technical evidence</x:v>
      </x:c>
      <x:c r="M13" t="str">
        <x:v>Capability is not full fitness.</x:v>
      </x:c>
    </x:row>
    <x:row r="14">
      <x:c r="A14" t="str">
        <x:v>R09</x:v>
      </x:c>
      <x:c r="B14" t="str">
        <x:v>Workflow automation vs compliance automation</x:v>
      </x:c>
      <x:c r="C14" t="str">
        <x:v>NOT MEASURED</x:v>
      </x:c>
      <x:c r="D14" t="str">
        <x:v>Separate adjacent from direct</x:v>
      </x:c>
      <x:c r="E14" t="str">
        <x:v>Both use automation/integration language.</x:v>
      </x:c>
      <x:c r="F14" t="str">
        <x:v>Shared language collapses distinct jobs.</x:v>
      </x:c>
      <x:c r="G14" t="str">
        <x:v>workflow -&gt; platform role -&gt; buyer job</x:v>
      </x:c>
      <x:c r="H14" t="str">
        <x:v>High positioning</x:v>
      </x:c>
      <x:c r="I14" t="str">
        <x:v>Use job/stage fit first.</x:v>
      </x:c>
      <x:c r="J14" t="str">
        <x:v>A59 owns.</x:v>
      </x:c>
      <x:c r="K14" t="str">
        <x:v>Workato/Vanta/Drata/Secureframe docs</x:v>
      </x:c>
      <x:c r="L14" t="str">
        <x:v>Public positioning</x:v>
      </x:c>
      <x:c r="M14" t="str">
        <x:v>Do not infer deal overlap.</x:v>
      </x:c>
    </x:row>
  </x:sheetData>
  <x:mergeCells>
    <x:mergeCell ref="A3:M3"/>
  </x:mergeCells>
  <x:pageMargins left="0.7" right="0.7" top="0.75" bottom="0.75" header="0.3" footer="0.3"/>
</x:worksheet>
</file>