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Downloads\NEW DOwnloads\A41\"/>
    </mc:Choice>
  </mc:AlternateContent>
  <xr:revisionPtr revIDLastSave="0" documentId="8_{616CEBA9-9A04-450E-A1E1-B13162EDD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" r:id="rId1"/>
    <sheet name="DECIDE" sheetId="2" r:id="rId2"/>
    <sheet name="EVIDENCE" sheetId="3" r:id="rId3"/>
    <sheet name="PORTFOLIO" sheetId="4" r:id="rId4"/>
    <sheet name="SHARE" sheetId="5" r:id="rId5"/>
    <sheet name="HELP" sheetId="6" r:id="rId6"/>
  </sheets>
  <calcPr calcId="191029" forceFullCalc="1"/>
</workbook>
</file>

<file path=xl/calcChain.xml><?xml version="1.0" encoding="utf-8"?>
<calcChain xmlns="http://schemas.openxmlformats.org/spreadsheetml/2006/main">
  <c r="L17" i="4" l="1"/>
  <c r="Q17" i="4" s="1"/>
  <c r="L16" i="4"/>
  <c r="Q16" i="4" s="1"/>
  <c r="L15" i="4"/>
  <c r="N15" i="4" s="1"/>
  <c r="L14" i="4"/>
  <c r="Q14" i="4" s="1"/>
  <c r="L13" i="4"/>
  <c r="Q13" i="4" s="1"/>
  <c r="L12" i="4"/>
  <c r="N12" i="4" s="1"/>
  <c r="L11" i="4"/>
  <c r="K10" i="4"/>
  <c r="J10" i="4"/>
  <c r="I10" i="4"/>
  <c r="H10" i="4"/>
  <c r="G10" i="4"/>
  <c r="F10" i="4"/>
  <c r="E10" i="4"/>
  <c r="D10" i="4"/>
  <c r="C10" i="4"/>
  <c r="B10" i="4"/>
  <c r="B6" i="5" s="1"/>
  <c r="A16" i="5" s="1"/>
  <c r="B29" i="3"/>
  <c r="B28" i="3"/>
  <c r="B27" i="3"/>
  <c r="B26" i="3"/>
  <c r="B25" i="3"/>
  <c r="A21" i="3"/>
  <c r="D17" i="3"/>
  <c r="G10" i="3"/>
  <c r="G6" i="3"/>
  <c r="G7" i="3" s="1"/>
  <c r="P10" i="4" s="1"/>
  <c r="G5" i="3"/>
  <c r="O10" i="4" s="1"/>
  <c r="B10" i="5" s="1"/>
  <c r="B4" i="3"/>
  <c r="B30" i="2"/>
  <c r="G25" i="2"/>
  <c r="G24" i="2"/>
  <c r="G23" i="2"/>
  <c r="G22" i="2"/>
  <c r="G21" i="2"/>
  <c r="G12" i="2"/>
  <c r="G16" i="2" s="1"/>
  <c r="G10" i="2"/>
  <c r="G9" i="2"/>
  <c r="G8" i="2"/>
  <c r="G7" i="2"/>
  <c r="F4" i="2"/>
  <c r="B4" i="2"/>
  <c r="L10" i="4" l="1"/>
  <c r="Q10" i="4" s="1"/>
  <c r="B12" i="5" s="1"/>
  <c r="N5" i="4"/>
  <c r="N16" i="4"/>
  <c r="G18" i="2"/>
  <c r="N13" i="4"/>
  <c r="G17" i="2"/>
  <c r="B7" i="5"/>
  <c r="G8" i="3"/>
  <c r="B8" i="3"/>
  <c r="B11" i="5"/>
  <c r="Q5" i="4"/>
  <c r="M11" i="4"/>
  <c r="M14" i="4"/>
  <c r="M17" i="4"/>
  <c r="N11" i="4"/>
  <c r="N14" i="4"/>
  <c r="N17" i="4"/>
  <c r="E5" i="4"/>
  <c r="Q11" i="4"/>
  <c r="Q12" i="4"/>
  <c r="Q15" i="4"/>
  <c r="G13" i="2"/>
  <c r="B6" i="3" s="1"/>
  <c r="G14" i="2"/>
  <c r="G4" i="3"/>
  <c r="N10" i="4" s="1"/>
  <c r="B9" i="5" s="1"/>
  <c r="M13" i="4"/>
  <c r="M16" i="4"/>
  <c r="B5" i="4"/>
  <c r="H5" i="4"/>
  <c r="K5" i="4"/>
  <c r="M12" i="4"/>
  <c r="M15" i="4"/>
  <c r="G15" i="2"/>
  <c r="B5" i="3"/>
  <c r="M10" i="4" l="1"/>
  <c r="B8" i="5" s="1"/>
  <c r="B7" i="3"/>
</calcChain>
</file>

<file path=xl/sharedStrings.xml><?xml version="1.0" encoding="utf-8"?>
<sst xmlns="http://schemas.openxmlformats.org/spreadsheetml/2006/main" count="681" uniqueCount="431">
  <si>
    <t>START</t>
  </si>
  <si>
    <t>A41 FLAGSHIP DECISION SYSTEM</t>
  </si>
  <si>
    <t>NORMAL PATH</t>
  </si>
  <si>
    <t>OPTIONAL DEPTH</t>
  </si>
  <si>
    <t>OUTPUT</t>
  </si>
  <si>
    <t>1</t>
  </si>
  <si>
    <t>DECIDE</t>
  </si>
  <si>
    <t>Always start here</t>
  </si>
  <si>
    <t>—</t>
  </si>
  <si>
    <t>State + blockers + next action</t>
  </si>
  <si>
    <t>2</t>
  </si>
  <si>
    <t>EVIDENCE</t>
  </si>
  <si>
    <t>For important decisions</t>
  </si>
  <si>
    <t>Can be completed after DECIDE</t>
  </si>
  <si>
    <t>Evidence quality + owner + review</t>
  </si>
  <si>
    <t>3</t>
  </si>
  <si>
    <t>PORTFOLIO</t>
  </si>
  <si>
    <t>Only for 2+ opportunities</t>
  </si>
  <si>
    <t>First decision appears automatically</t>
  </si>
  <si>
    <t>Management attention view</t>
  </si>
  <si>
    <t>4</t>
  </si>
  <si>
    <t>SHARE</t>
  </si>
  <si>
    <t>When a decision leaves the workbook</t>
  </si>
  <si>
    <t>Choose a decision ID</t>
  </si>
  <si>
    <t>Portable decision brief</t>
  </si>
  <si>
    <t>?</t>
  </si>
  <si>
    <t>HELP</t>
  </si>
  <si>
    <t>Only if something is unclear</t>
  </si>
  <si>
    <t>Examples and definitions</t>
  </si>
  <si>
    <t>No training required</t>
  </si>
  <si>
    <t>WHAT MAKES THIS USEFUL</t>
  </si>
  <si>
    <t>YOU PROVIDE</t>
  </si>
  <si>
    <t>THE SYSTEM AUTOMATES</t>
  </si>
  <si>
    <t>WHAT YOU GET</t>
  </si>
  <si>
    <t>WHY IT MATTERS</t>
  </si>
  <si>
    <t>Decision</t>
  </si>
  <si>
    <t>One opportunity + 9 controlled choices</t>
  </si>
  <si>
    <t>Blocker precedence + all-blocker detection</t>
  </si>
  <si>
    <t>Fund / Prepare / Defer / Ignore / Refusal</t>
  </si>
  <si>
    <t>No compensating score can hide a blocker</t>
  </si>
  <si>
    <t>Evidence</t>
  </si>
  <si>
    <t>Source, quality, signal, freshness</t>
  </si>
  <si>
    <t>Evidence-quality classification</t>
  </si>
  <si>
    <t>HIGH / MEDIUM / PARTIAL / UNRESOLVED</t>
  </si>
  <si>
    <t>No fake numeric confidence</t>
  </si>
  <si>
    <t>Governance</t>
  </si>
  <si>
    <t>Owner + review cadence</t>
  </si>
  <si>
    <t>Movement condition + reopen logic</t>
  </si>
  <si>
    <t>RECORD COMPLETE / NEEDS DETAILS</t>
  </si>
  <si>
    <t>Stops stale, unowned decisions</t>
  </si>
  <si>
    <t>Handoff</t>
  </si>
  <si>
    <t>Nothing extra</t>
  </si>
  <si>
    <t>Portable summary</t>
  </si>
  <si>
    <t>Meeting / approval / email ready</t>
  </si>
  <si>
    <t>Decision travels without the workbook</t>
  </si>
  <si>
    <t>THREE DIFFERENT THINGS</t>
  </si>
  <si>
    <t>Decision State</t>
  </si>
  <si>
    <t>What to do now</t>
  </si>
  <si>
    <t>Not evidence quality</t>
  </si>
  <si>
    <t>Not record completeness</t>
  </si>
  <si>
    <t>Example: PREPARE</t>
  </si>
  <si>
    <t>Evidence Quality</t>
  </si>
  <si>
    <t>How strong/current/traceable the support is</t>
  </si>
  <si>
    <t>Not funding readiness</t>
  </si>
  <si>
    <t>Not the decision state</t>
  </si>
  <si>
    <t>Example: HIGH</t>
  </si>
  <si>
    <t>Record Completeness</t>
  </si>
  <si>
    <t>Whether the handoff metadata is filled</t>
  </si>
  <si>
    <t>Not execution readiness</t>
  </si>
  <si>
    <t>Not budget approval</t>
  </si>
  <si>
    <t>Example: RECORD COMPLETE</t>
  </si>
  <si>
    <t>ONE OPPORTUNITY</t>
  </si>
  <si>
    <t>LIGHT CELLS = YOUR INPUT</t>
  </si>
  <si>
    <t>RESULT</t>
  </si>
  <si>
    <t>ACTION</t>
  </si>
  <si>
    <t>WHY</t>
  </si>
  <si>
    <t>HANDOFF</t>
  </si>
  <si>
    <t>SCOPE</t>
  </si>
  <si>
    <t>COMMERCIAL</t>
  </si>
  <si>
    <t>MEASUREMENT</t>
  </si>
  <si>
    <t>READINESS</t>
  </si>
  <si>
    <t>CAPACITY</t>
  </si>
  <si>
    <t>TIMING</t>
  </si>
  <si>
    <t>DEPENDENCY</t>
  </si>
  <si>
    <t>Complete four stages. The engine uses all 9 underlying controls.</t>
  </si>
  <si>
    <t>Dark cells are automatic.</t>
  </si>
  <si>
    <t>State</t>
  </si>
  <si>
    <t>Exact next action</t>
  </si>
  <si>
    <t>Explanation</t>
  </si>
  <si>
    <t>Choose one</t>
  </si>
  <si>
    <t>Complete — comparison is finished</t>
  </si>
  <si>
    <t>Valid — inside current scope</t>
  </si>
  <si>
    <t>Supported — clear commercial path</t>
  </si>
  <si>
    <t>Sufficient — enough to decide</t>
  </si>
  <si>
    <t>Ready — we can measure</t>
  </si>
  <si>
    <t>Ready now</t>
  </si>
  <si>
    <t>Available</t>
  </si>
  <si>
    <t>Now</t>
  </si>
  <si>
    <t>Clear</t>
  </si>
  <si>
    <t>NEXT STEP</t>
  </si>
  <si>
    <t>STAGES</t>
  </si>
  <si>
    <t>Missing — comparison still needed</t>
  </si>
  <si>
    <t>Outside current scope</t>
  </si>
  <si>
    <t>Unsupported — no commercial path</t>
  </si>
  <si>
    <t>Internal gap — our team can gather it</t>
  </si>
  <si>
    <t>Internal gap — setup needed</t>
  </si>
  <si>
    <t>Internal preparation needed</t>
  </si>
  <si>
    <t>Constrained — we can create capacity</t>
  </si>
  <si>
    <t>Later</t>
  </si>
  <si>
    <t>Internal dependency</t>
  </si>
  <si>
    <t>TYPE</t>
  </si>
  <si>
    <t>Opportunity name</t>
  </si>
  <si>
    <t>Example: Improve comparison pages</t>
  </si>
  <si>
    <t>Not sure</t>
  </si>
  <si>
    <t>External gap — we must wait</t>
  </si>
  <si>
    <t>External gap — outside dependency</t>
  </si>
  <si>
    <t>External block</t>
  </si>
  <si>
    <t>Unavailable now</t>
  </si>
  <si>
    <t>Outside current horizon</t>
  </si>
  <si>
    <t>External dependency</t>
  </si>
  <si>
    <t>STAGE 1 — ELIGIBILITY</t>
  </si>
  <si>
    <t>INPUT</t>
  </si>
  <si>
    <t>YOUR CHOICE</t>
  </si>
  <si>
    <t>STAGE STATUS</t>
  </si>
  <si>
    <t>STATUS</t>
  </si>
  <si>
    <t>WHAT THIS MEANS</t>
  </si>
  <si>
    <t>Contradictory evidence</t>
  </si>
  <si>
    <t>Not feasible</t>
  </si>
  <si>
    <t>Terminal dependency</t>
  </si>
  <si>
    <t>Comparison handoff</t>
  </si>
  <si>
    <t>Is the upstream comparison finished?</t>
  </si>
  <si>
    <t>Eligibility</t>
  </si>
  <si>
    <t>Comparison + scope + commercial path</t>
  </si>
  <si>
    <t>Scope fit</t>
  </si>
  <si>
    <t>Is this inside the current decision scope?</t>
  </si>
  <si>
    <t>Evidence + measurement</t>
  </si>
  <si>
    <t>Commercial path</t>
  </si>
  <si>
    <t>Is there a supported commercial path?</t>
  </si>
  <si>
    <t>Execution</t>
  </si>
  <si>
    <t>Execution readiness + capacity</t>
  </si>
  <si>
    <t>Timing</t>
  </si>
  <si>
    <t>Timing + dependency</t>
  </si>
  <si>
    <t>STAGE 2 — EVIDENCE</t>
  </si>
  <si>
    <t>Evidence status</t>
  </si>
  <si>
    <t>Is evidence sufficient, internally fixable, externally blocked, contradictory, or unresolved?</t>
  </si>
  <si>
    <t>DECISION STATE</t>
  </si>
  <si>
    <t>What to do now.</t>
  </si>
  <si>
    <t>5</t>
  </si>
  <si>
    <t>Measurement readiness</t>
  </si>
  <si>
    <t>Can the result be measured now?</t>
  </si>
  <si>
    <t>PRIMARY DRIVER</t>
  </si>
  <si>
    <t>Controlling reason.</t>
  </si>
  <si>
    <t>ALL BLOCKERS</t>
  </si>
  <si>
    <t>Everything still preventing advancement.</t>
  </si>
  <si>
    <t>STAGE 3 — EXECUTION</t>
  </si>
  <si>
    <t>EXACT NEXT ACTION</t>
  </si>
  <si>
    <t>Concrete action.</t>
  </si>
  <si>
    <t>6</t>
  </si>
  <si>
    <t>Execution readiness</t>
  </si>
  <si>
    <t>Can the work itself be executed now?</t>
  </si>
  <si>
    <t>MOVEMENT CONDITION</t>
  </si>
  <si>
    <t>Auto-derived; cannot conflict with the state.</t>
  </si>
  <si>
    <t>7</t>
  </si>
  <si>
    <t>Capacity</t>
  </si>
  <si>
    <t>Is delivery capacity available, internally creatable, or unavailable?</t>
  </si>
  <si>
    <t>NEXT MANAGEMENT QUESTION</t>
  </si>
  <si>
    <t>The next executive question.</t>
  </si>
  <si>
    <t>REOPEN LOGIC</t>
  </si>
  <si>
    <t>When the state is allowed to change.</t>
  </si>
  <si>
    <t>STAGE 4 — TIMING</t>
  </si>
  <si>
    <t>8</t>
  </si>
  <si>
    <t>Is now the right decision horizon?</t>
  </si>
  <si>
    <t>DECISION QUALITY CHECK</t>
  </si>
  <si>
    <t>9</t>
  </si>
  <si>
    <t>Dependency</t>
  </si>
  <si>
    <t>Is the blocking dependency clear, internal, external, or terminal?</t>
  </si>
  <si>
    <t>Scope established</t>
  </si>
  <si>
    <t>Confirms the decision boundary.</t>
  </si>
  <si>
    <t>Commercial path established</t>
  </si>
  <si>
    <t>Separates viable paths from ideas.</t>
  </si>
  <si>
    <t>Evidence resolved</t>
  </si>
  <si>
    <t>No hidden contradiction.</t>
  </si>
  <si>
    <t>NEXT</t>
  </si>
  <si>
    <t>WHAT TO DO</t>
  </si>
  <si>
    <t>WHEN</t>
  </si>
  <si>
    <t>Measurement ready</t>
  </si>
  <si>
    <t>Makes outcomes reviewable.</t>
  </si>
  <si>
    <t>Read the decision card on the right.</t>
  </si>
  <si>
    <t>Always</t>
  </si>
  <si>
    <t>This is the actual output.</t>
  </si>
  <si>
    <t>Secondary blockers</t>
  </si>
  <si>
    <t>Shows what remains after the primary driver.</t>
  </si>
  <si>
    <t>Open EVIDENCE for important decisions.</t>
  </si>
  <si>
    <t>If the decision will be acted on or shared</t>
  </si>
  <si>
    <t>Adds traceability, owner and review.</t>
  </si>
  <si>
    <t>Ignore PORTFOLIO unless you have 2+ opportunities.</t>
  </si>
  <si>
    <t>Optional</t>
  </si>
  <si>
    <t>Keeps the single-decision workflow simple.</t>
  </si>
  <si>
    <t>EXECUTIVE DECISION</t>
  </si>
  <si>
    <t>OPTIONAL DEPTH FOR IMPORTANT DECISIONS</t>
  </si>
  <si>
    <t>Q01 FROM DECIDE</t>
  </si>
  <si>
    <t>QUALITY</t>
  </si>
  <si>
    <t>GOVERNANCE</t>
  </si>
  <si>
    <t>SOURCE</t>
  </si>
  <si>
    <t>SOURCE_QUALITY</t>
  </si>
  <si>
    <t>SIGNAL</t>
  </si>
  <si>
    <t>FRESHNESS</t>
  </si>
  <si>
    <t>OWNER</t>
  </si>
  <si>
    <t>REVIEW</t>
  </si>
  <si>
    <t>CURRENT DECISION</t>
  </si>
  <si>
    <t>VALUE</t>
  </si>
  <si>
    <t>MEANING</t>
  </si>
  <si>
    <t>Search Console / search data</t>
  </si>
  <si>
    <t>Direct first-party evidence</t>
  </si>
  <si>
    <t>Demand / visibility</t>
  </si>
  <si>
    <t>Last 30 days</t>
  </si>
  <si>
    <t>SEO / Organic Growth</t>
  </si>
  <si>
    <t>7 days</t>
  </si>
  <si>
    <t>Opportunity</t>
  </si>
  <si>
    <t>The opportunity being governed.</t>
  </si>
  <si>
    <t>EVIDENCE QUALITY</t>
  </si>
  <si>
    <t>Strength, recency and traceability; not a numeric score.</t>
  </si>
  <si>
    <t>Analytics / conversion data</t>
  </si>
  <si>
    <t>Primary external evidence</t>
  </si>
  <si>
    <t>Conversion / revenue</t>
  </si>
  <si>
    <t>31–90 days</t>
  </si>
  <si>
    <t>Marketing / Growth</t>
  </si>
  <si>
    <t>14 days</t>
  </si>
  <si>
    <t>Decision state</t>
  </si>
  <si>
    <t>What should happen now.</t>
  </si>
  <si>
    <t>RECORD COMPLETENESS</t>
  </si>
  <si>
    <t>Whether the handoff metadata is filled.</t>
  </si>
  <si>
    <t>CRM / pipeline data</t>
  </si>
  <si>
    <t>Mixed direct + external evidence</t>
  </si>
  <si>
    <t>Customer / sales</t>
  </si>
  <si>
    <t>91–365 days</t>
  </si>
  <si>
    <t>Content</t>
  </si>
  <si>
    <t>30 days</t>
  </si>
  <si>
    <t>Primary driver</t>
  </si>
  <si>
    <t>REVIEW DATE</t>
  </si>
  <si>
    <t>Calculated from review cadence.</t>
  </si>
  <si>
    <t>Sales / customer evidence</t>
  </si>
  <si>
    <t>Secondary / benchmark evidence</t>
  </si>
  <si>
    <t>Commercial value</t>
  </si>
  <si>
    <t>More than 1 year</t>
  </si>
  <si>
    <t>Analytics / Data</t>
  </si>
  <si>
    <t>60 days</t>
  </si>
  <si>
    <t>All blockers</t>
  </si>
  <si>
    <t>Every remaining blocker.</t>
  </si>
  <si>
    <t>REVIEW STATUS</t>
  </si>
  <si>
    <t>OVERDUE / DUE SOON / LATER</t>
  </si>
  <si>
    <t>Market / competitor evidence</t>
  </si>
  <si>
    <t>Inference only</t>
  </si>
  <si>
    <t>Technical feasibility</t>
  </si>
  <si>
    <t>Engineering / Technical</t>
  </si>
  <si>
    <t>90 days</t>
  </si>
  <si>
    <t>Recommended movement condition</t>
  </si>
  <si>
    <t>Auto-generated from state and driver.</t>
  </si>
  <si>
    <t>Auto-derived from the decision.</t>
  </si>
  <si>
    <t>Technical / engineering evidence</t>
  </si>
  <si>
    <t>Not recorded yet</t>
  </si>
  <si>
    <t>Delivery capacity</t>
  </si>
  <si>
    <t>Product</t>
  </si>
  <si>
    <t>Custom / later</t>
  </si>
  <si>
    <t>DECISION BOUNDARY</t>
  </si>
  <si>
    <t>State ≠ evidence quality ≠ record completeness. Fund does not authorize spend.</t>
  </si>
  <si>
    <t>Protects downstream budget authority.</t>
  </si>
  <si>
    <t>Financial / commercial evidence</t>
  </si>
  <si>
    <t>Market / competitor</t>
  </si>
  <si>
    <t>Sales / Customer</t>
  </si>
  <si>
    <t>WHAT IS STILL MISSING</t>
  </si>
  <si>
    <t>The next field required for a complete record.</t>
  </si>
  <si>
    <t>Mixed evidence</t>
  </si>
  <si>
    <t>Risk / uncertainty</t>
  </si>
  <si>
    <t>Finance / Commercial</t>
  </si>
  <si>
    <t>EVIDENCE CARD</t>
  </si>
  <si>
    <t>WHY IT ADDS VALUE</t>
  </si>
  <si>
    <t>OPTIONAL SPECIFIC DETAIL</t>
  </si>
  <si>
    <t>Mixed signal</t>
  </si>
  <si>
    <t>Executive sponsor</t>
  </si>
  <si>
    <t>Evidence source</t>
  </si>
  <si>
    <t>Where the decision evidence came from.</t>
  </si>
  <si>
    <t>Observed finding / metric</t>
  </si>
  <si>
    <t>Other</t>
  </si>
  <si>
    <t>Source quality</t>
  </si>
  <si>
    <t>Direct evidence vs benchmark/inference.</t>
  </si>
  <si>
    <t>Source / dashboard / report reference</t>
  </si>
  <si>
    <t>Primary signal</t>
  </si>
  <si>
    <t>Which signal controls the decision.</t>
  </si>
  <si>
    <t>Optional note</t>
  </si>
  <si>
    <t>Freshness</t>
  </si>
  <si>
    <t>Prevents stale evidence appearing current.</t>
  </si>
  <si>
    <t>Owner</t>
  </si>
  <si>
    <t>Creates accountability.</t>
  </si>
  <si>
    <t>Optional person name</t>
  </si>
  <si>
    <t>Review cadence</t>
  </si>
  <si>
    <t>Prevents stale decisions.</t>
  </si>
  <si>
    <t>GOVERNED DECISION BRIEF</t>
  </si>
  <si>
    <t>WHAT IT CHECKS</t>
  </si>
  <si>
    <t>Evidence source recorded</t>
  </si>
  <si>
    <t>Traceability</t>
  </si>
  <si>
    <t>Evidence quality recorded</t>
  </si>
  <si>
    <t>Direct / primary / benchmark / inference</t>
  </si>
  <si>
    <t>Evidence freshness recorded</t>
  </si>
  <si>
    <t>Recency</t>
  </si>
  <si>
    <t>Owner assigned</t>
  </si>
  <si>
    <t>Accountability</t>
  </si>
  <si>
    <t>Review scheduled</t>
  </si>
  <si>
    <t>Reassessment control</t>
  </si>
  <si>
    <t>ONLY FOR 2+ OPPORTUNITIES</t>
  </si>
  <si>
    <t>FUND</t>
  </si>
  <si>
    <t>PREPARE</t>
  </si>
  <si>
    <t>DEFER</t>
  </si>
  <si>
    <t>IGNORE</t>
  </si>
  <si>
    <t>REFUSAL</t>
  </si>
  <si>
    <t>REVIEW DUE</t>
  </si>
  <si>
    <t>Your first decision appears automatically. This page is for management attention, not for making your first decision.</t>
  </si>
  <si>
    <t>ATTENTION VIEW</t>
  </si>
  <si>
    <t>WHAT IT ANSWERS</t>
  </si>
  <si>
    <t>COUNT</t>
  </si>
  <si>
    <t>Moves now</t>
  </si>
  <si>
    <t>Needs internal work</t>
  </si>
  <si>
    <t>Waiting</t>
  </si>
  <si>
    <t>Leave active attention</t>
  </si>
  <si>
    <t>Resolve evidence</t>
  </si>
  <si>
    <t>Review due</t>
  </si>
  <si>
    <t>Advance only what is ready</t>
  </si>
  <si>
    <t>Close what your team controls</t>
  </si>
  <si>
    <t>Wait without burning capacity</t>
  </si>
  <si>
    <t>Stop wasting attention</t>
  </si>
  <si>
    <t>Resolve uncertainty</t>
  </si>
  <si>
    <t>Prevent stale decisions</t>
  </si>
  <si>
    <t>ID</t>
  </si>
  <si>
    <t>Comparison</t>
  </si>
  <si>
    <t>Scope</t>
  </si>
  <si>
    <t>Commercial</t>
  </si>
  <si>
    <t>Measurement</t>
  </si>
  <si>
    <t>Readiness</t>
  </si>
  <si>
    <t>Evidence quality</t>
  </si>
  <si>
    <t>Record</t>
  </si>
  <si>
    <t>Review status</t>
  </si>
  <si>
    <t>Why / next action</t>
  </si>
  <si>
    <t>Q01</t>
  </si>
  <si>
    <t>Q03</t>
  </si>
  <si>
    <t>NEEDS DETAILS</t>
  </si>
  <si>
    <t>NOT SET</t>
  </si>
  <si>
    <t>Q04</t>
  </si>
  <si>
    <t>Q05</t>
  </si>
  <si>
    <t>Q06</t>
  </si>
  <si>
    <t>Q07</t>
  </si>
  <si>
    <t>Q08</t>
  </si>
  <si>
    <t>Q09</t>
  </si>
  <si>
    <t>PORTABLE HANDOFF</t>
  </si>
  <si>
    <t>Choose a Portfolio ID</t>
  </si>
  <si>
    <t>DECISION_IDS</t>
  </si>
  <si>
    <t>Decision ID</t>
  </si>
  <si>
    <t>Q02</t>
  </si>
  <si>
    <t>Record completeness</t>
  </si>
  <si>
    <t>PORTABLE DECISION BRIEF</t>
  </si>
  <si>
    <t>Use in a meeting, approval, email or follow-up.</t>
  </si>
  <si>
    <t>SCREEN</t>
  </si>
  <si>
    <t>WHEN TO USE IT</t>
  </si>
  <si>
    <t>WHAT YOU DO</t>
  </si>
  <si>
    <t>WHAT IT GIVES YOU</t>
  </si>
  <si>
    <t>EXAMPLE</t>
  </si>
  <si>
    <t>First time only</t>
  </si>
  <si>
    <t>Choose the job you need.</t>
  </si>
  <si>
    <t>Navigation + product model.</t>
  </si>
  <si>
    <t>Make one decision</t>
  </si>
  <si>
    <t>Complete four visual stages.</t>
  </si>
  <si>
    <t>State + blockers + next action + movement condition.</t>
  </si>
  <si>
    <t>Add source, quality, signal, freshness, owner and review.</t>
  </si>
  <si>
    <t>Evidence quality + record completeness.</t>
  </si>
  <si>
    <t>HIGH / RECORD COMPLETE</t>
  </si>
  <si>
    <t>Q01 appears automatically; add more only when needed.</t>
  </si>
  <si>
    <t>What moves, waits, needs work, leaves, lacks evidence or is due.</t>
  </si>
  <si>
    <t>3 Fund / 2 Prepare</t>
  </si>
  <si>
    <t>Choose an ID.</t>
  </si>
  <si>
    <t>Portable decision brief.</t>
  </si>
  <si>
    <t>Approval / email</t>
  </si>
  <si>
    <t>STATE</t>
  </si>
  <si>
    <t>TRIGGER</t>
  </si>
  <si>
    <t>AUTO CONDITION</t>
  </si>
  <si>
    <t>NEXT ACTION</t>
  </si>
  <si>
    <t>Eligible to advance</t>
  </si>
  <si>
    <t>All advance gates pass</t>
  </si>
  <si>
    <t>Formal funding / approval gate</t>
  </si>
  <si>
    <t>Advance to approval</t>
  </si>
  <si>
    <t>Owned internal prerequisite</t>
  </si>
  <si>
    <t>Missing comparison / internal evidence / readiness / capacity / dependency</t>
  </si>
  <si>
    <t>Complete owned prerequisite(s)</t>
  </si>
  <si>
    <t>Do the work, reassess</t>
  </si>
  <si>
    <t>External/timing wait</t>
  </si>
  <si>
    <t>External evidence/block/unavailable capacity/later/external dependency</t>
  </si>
  <si>
    <t>External / timing / capacity trigger changes</t>
  </si>
  <si>
    <t>Wait, monitor, reassess</t>
  </si>
  <si>
    <t>Remove from active work</t>
  </si>
  <si>
    <t>Outside scope / unsupported path / infeasible / outside horizon / terminal dependency</t>
  </si>
  <si>
    <t>Exclusion condition materially changes</t>
  </si>
  <si>
    <t>Remove; reopen only if condition changes</t>
  </si>
  <si>
    <t>Do not classify yet</t>
  </si>
  <si>
    <t>Unresolved / contradictory evidence</t>
  </si>
  <si>
    <t>Material uncertainty resolved</t>
  </si>
  <si>
    <t>Resolve evidence first</t>
  </si>
  <si>
    <t>NOT A SCORE</t>
  </si>
  <si>
    <t>USE</t>
  </si>
  <si>
    <t>HIGH</t>
  </si>
  <si>
    <t>Sufficient, direct/primary/mixed-direct, recent evidence.</t>
  </si>
  <si>
    <t>No numeric confidence is invented.</t>
  </si>
  <si>
    <t>Stronger handoff.</t>
  </si>
  <si>
    <t>Recent analytics</t>
  </si>
  <si>
    <t>MEDIUM</t>
  </si>
  <si>
    <t>Relevant but older or less direct evidence.</t>
  </si>
  <si>
    <t>Still qualitative.</t>
  </si>
  <si>
    <t>Proceed with limits.</t>
  </si>
  <si>
    <t>Benchmark + sufficient evidence</t>
  </si>
  <si>
    <t>PARTIAL</t>
  </si>
  <si>
    <t>Known evidence gap remains.</t>
  </si>
  <si>
    <t>State may still be Prepare/Defer.</t>
  </si>
  <si>
    <t>Track the gap.</t>
  </si>
  <si>
    <t>External evidence pending</t>
  </si>
  <si>
    <t>UNRESOLVED</t>
  </si>
  <si>
    <t>Contradictory or insufficient for classification.</t>
  </si>
  <si>
    <t>Refusal is intentional.</t>
  </si>
  <si>
    <t>Resolve before deciding.</t>
  </si>
  <si>
    <t>Conflicting conversion evidence</t>
  </si>
  <si>
    <t>NOT RECORDED</t>
  </si>
  <si>
    <t>Source metadata missing.</t>
  </si>
  <si>
    <t>Not the same as weak evidence.</t>
  </si>
  <si>
    <t>Complete the evidence card.</t>
  </si>
  <si>
    <t>No source selected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</si>
</sst>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>
    <font>
      <sz val="11"/>
      <name val="Carlito"/>
    </font>
    <font>
      <sz val="8"/>
      <color rgb="FF06131E"/>
      <name val="Carlito"/>
    </font>
    <font>
      <sz val="11"/>
      <color rgb="FFEDF5F8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3"/>
      <color rgb="FF42DCE8"/>
      <name val="Carlito"/>
    </font>
    <font>
      <b/>
      <sz val="10"/>
      <color rgb="FF42DCE8"/>
      <name val="Carlito"/>
    </font>
    <font>
      <b/>
      <sz val="11"/>
      <color rgb="FF42DCE8"/>
      <name val="Carlito"/>
    </font>
    <font>
      <b/>
      <sz val="10"/>
      <color rgb="FFEDF5F8"/>
      <name val="Carlito"/>
    </font>
    <font>
      <b/>
      <sz val="19"/>
      <color rgb="FFFFFFFF"/>
      <name val="Carlito"/>
    </font>
    <font>
      <sz val="9"/>
      <color rgb="FFA9BFC9"/>
      <name val="Carlito"/>
    </font>
    <font>
      <b/>
      <sz val="11"/>
      <color rgb="FFEDF5F8"/>
      <name val="Carlito"/>
    </font>
    <font>
      <b/>
      <sz val="10"/>
      <color rgb="FF06131E"/>
      <name val="Carlito"/>
    </font>
    <font>
      <sz val="11"/>
      <color rgb="FFA9BFC9"/>
      <name val="Carlito"/>
    </font>
    <font>
      <b/>
      <sz val="17"/>
      <color rgb="FF42DCE8"/>
      <name val="Carlito"/>
    </font>
    <font>
      <b/>
      <sz val="11"/>
      <color rgb="FF6DD7A0"/>
      <name val="Carlito"/>
    </font>
    <font>
      <b/>
      <sz val="15"/>
      <color rgb="FF42DCE8"/>
      <name val="Carlito"/>
    </font>
    <font>
      <b/>
      <sz val="12"/>
      <color rgb="FF6DD7A0"/>
      <name val="Carlito"/>
    </font>
    <font>
      <b/>
      <sz val="14"/>
      <color rgb="FFEDF5F8"/>
      <name val="Carlito"/>
    </font>
  </fonts>
  <fills count="9">
    <fill>
      <patternFill patternType="none"/>
    </fill>
    <fill>
      <patternFill patternType="gray125"/>
    </fill>
    <fill>
      <patternFill patternType="solid">
        <fgColor rgb="FF06131E"/>
      </patternFill>
    </fill>
    <fill>
      <patternFill patternType="solid">
        <fgColor rgb="FF081A27"/>
      </patternFill>
    </fill>
    <fill>
      <patternFill patternType="solid">
        <fgColor rgb="FF0D2232"/>
      </patternFill>
    </fill>
    <fill>
      <patternFill patternType="solid">
        <fgColor rgb="FF132D3F"/>
      </patternFill>
    </fill>
    <fill>
      <patternFill patternType="solid">
        <fgColor rgb="FFEAF9FB"/>
      </patternFill>
    </fill>
    <fill>
      <patternFill patternType="solid">
        <fgColor rgb="FF173044"/>
      </patternFill>
    </fill>
    <fill>
      <patternFill patternType="solid">
        <fgColor rgb="FF15352B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4" fillId="3" borderId="0" xfId="0" applyFont="1" applyFill="1"/>
    <xf numFmtId="0" fontId="2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6" fillId="4" borderId="0" xfId="0" applyFont="1" applyFill="1" applyAlignment="1">
      <alignment vertical="center" wrapText="1"/>
    </xf>
    <xf numFmtId="0" fontId="2" fillId="5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3" borderId="0" xfId="0" applyFont="1" applyFill="1"/>
    <xf numFmtId="0" fontId="9" fillId="3" borderId="0" xfId="0" applyFont="1" applyFill="1"/>
    <xf numFmtId="0" fontId="10" fillId="2" borderId="0" xfId="0" applyFont="1" applyFill="1" applyAlignment="1">
      <alignment wrapText="1"/>
    </xf>
    <xf numFmtId="0" fontId="7" fillId="4" borderId="0" xfId="0" applyFont="1" applyFill="1"/>
    <xf numFmtId="0" fontId="11" fillId="5" borderId="0" xfId="0" applyFont="1" applyFill="1"/>
    <xf numFmtId="0" fontId="11" fillId="5" borderId="1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13" fillId="2" borderId="0" xfId="0" applyFont="1" applyFill="1"/>
    <xf numFmtId="0" fontId="13" fillId="2" borderId="0" xfId="0" applyFont="1" applyFill="1" applyAlignment="1">
      <alignment wrapText="1"/>
    </xf>
    <xf numFmtId="0" fontId="12" fillId="6" borderId="6" xfId="0" applyFont="1" applyFill="1" applyBorder="1" applyAlignment="1">
      <alignment vertical="center" wrapText="1"/>
    </xf>
    <xf numFmtId="0" fontId="12" fillId="6" borderId="7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0" fontId="14" fillId="7" borderId="9" xfId="0" applyFont="1" applyFill="1" applyBorder="1" applyAlignment="1">
      <alignment vertical="center" wrapText="1"/>
    </xf>
    <xf numFmtId="0" fontId="15" fillId="8" borderId="10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11" fillId="4" borderId="0" xfId="0" applyFont="1" applyFill="1"/>
    <xf numFmtId="0" fontId="11" fillId="4" borderId="0" xfId="0" applyFont="1" applyFill="1" applyAlignment="1">
      <alignment wrapText="1"/>
    </xf>
    <xf numFmtId="164" fontId="8" fillId="5" borderId="4" xfId="0" applyNumberFormat="1" applyFont="1" applyFill="1" applyBorder="1" applyAlignment="1">
      <alignment vertical="center" wrapText="1"/>
    </xf>
    <xf numFmtId="164" fontId="8" fillId="5" borderId="10" xfId="0" applyNumberFormat="1" applyFont="1" applyFill="1" applyBorder="1" applyAlignment="1">
      <alignment vertical="center" wrapText="1"/>
    </xf>
    <xf numFmtId="0" fontId="16" fillId="7" borderId="9" xfId="0" applyFont="1" applyFill="1" applyBorder="1" applyAlignment="1">
      <alignment vertical="center" wrapText="1"/>
    </xf>
    <xf numFmtId="0" fontId="17" fillId="8" borderId="10" xfId="0" applyFont="1" applyFill="1" applyBorder="1" applyAlignment="1">
      <alignment vertical="center" wrapText="1"/>
    </xf>
    <xf numFmtId="0" fontId="18" fillId="5" borderId="4" xfId="0" applyFont="1" applyFill="1" applyBorder="1" applyAlignment="1">
      <alignment vertical="center" wrapText="1"/>
    </xf>
    <xf numFmtId="0" fontId="12" fillId="6" borderId="12" xfId="0" applyFont="1" applyFill="1" applyBorder="1" applyAlignment="1">
      <alignment vertical="center" wrapText="1"/>
    </xf>
    <xf numFmtId="0" fontId="12" fillId="6" borderId="13" xfId="0" applyFont="1" applyFill="1" applyBorder="1" applyAlignment="1">
      <alignment vertical="center" wrapText="1"/>
    </xf>
    <xf numFmtId="0" fontId="12" fillId="6" borderId="14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/>
  </sheetViews>
  <sheetFormatPr defaultRowHeight="14.25"/>
  <cols>
    <col min="1" max="1" width="9" customWidth="1"/>
    <col min="2" max="2" width="28" customWidth="1"/>
    <col min="3" max="3" width="36" customWidth="1"/>
    <col min="4" max="4" width="48" customWidth="1"/>
    <col min="5" max="5" width="26" customWidth="1"/>
  </cols>
  <sheetData>
    <row r="1" spans="1:5" ht="23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>
      <c r="A2" s="2"/>
      <c r="B2" s="2"/>
      <c r="C2" s="2"/>
      <c r="D2" s="2"/>
      <c r="E2" s="2"/>
    </row>
    <row r="3" spans="1:5" ht="16.5">
      <c r="A3" s="6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 ht="29.25">
      <c r="A4" s="6" t="s">
        <v>10</v>
      </c>
      <c r="B4" s="5" t="s">
        <v>11</v>
      </c>
      <c r="C4" s="5" t="s">
        <v>12</v>
      </c>
      <c r="D4" s="5" t="s">
        <v>13</v>
      </c>
      <c r="E4" s="5" t="s">
        <v>14</v>
      </c>
    </row>
    <row r="5" spans="1:5" ht="16.5">
      <c r="A5" s="6" t="s">
        <v>15</v>
      </c>
      <c r="B5" s="5" t="s">
        <v>16</v>
      </c>
      <c r="C5" s="5" t="s">
        <v>17</v>
      </c>
      <c r="D5" s="5" t="s">
        <v>18</v>
      </c>
      <c r="E5" s="5" t="s">
        <v>19</v>
      </c>
    </row>
    <row r="6" spans="1:5" ht="16.5">
      <c r="A6" s="6" t="s">
        <v>20</v>
      </c>
      <c r="B6" s="5" t="s">
        <v>21</v>
      </c>
      <c r="C6" s="5" t="s">
        <v>22</v>
      </c>
      <c r="D6" s="5" t="s">
        <v>23</v>
      </c>
      <c r="E6" s="5" t="s">
        <v>24</v>
      </c>
    </row>
    <row r="7" spans="1:5" ht="16.5">
      <c r="A7" s="6" t="s">
        <v>25</v>
      </c>
      <c r="B7" s="5" t="s">
        <v>26</v>
      </c>
      <c r="C7" s="5" t="s">
        <v>27</v>
      </c>
      <c r="D7" s="5" t="s">
        <v>28</v>
      </c>
      <c r="E7" s="5" t="s">
        <v>29</v>
      </c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51">
      <c r="A10" s="7" t="s">
        <v>30</v>
      </c>
      <c r="B10" s="7" t="s">
        <v>31</v>
      </c>
      <c r="C10" s="7" t="s">
        <v>32</v>
      </c>
      <c r="D10" s="7" t="s">
        <v>33</v>
      </c>
      <c r="E10" s="7" t="s">
        <v>34</v>
      </c>
    </row>
    <row r="11" spans="1:5" ht="29.25">
      <c r="A11" s="9" t="s">
        <v>35</v>
      </c>
      <c r="B11" s="8" t="s">
        <v>36</v>
      </c>
      <c r="C11" s="8" t="s">
        <v>37</v>
      </c>
      <c r="D11" s="8" t="s">
        <v>38</v>
      </c>
      <c r="E11" s="8" t="s">
        <v>39</v>
      </c>
    </row>
    <row r="12" spans="1:5" ht="30">
      <c r="A12" s="9" t="s">
        <v>40</v>
      </c>
      <c r="B12" s="8" t="s">
        <v>41</v>
      </c>
      <c r="C12" s="8" t="s">
        <v>42</v>
      </c>
      <c r="D12" s="8" t="s">
        <v>43</v>
      </c>
      <c r="E12" s="8" t="s">
        <v>44</v>
      </c>
    </row>
    <row r="13" spans="1:5" ht="30">
      <c r="A13" s="9" t="s">
        <v>45</v>
      </c>
      <c r="B13" s="8" t="s">
        <v>46</v>
      </c>
      <c r="C13" s="8" t="s">
        <v>47</v>
      </c>
      <c r="D13" s="8" t="s">
        <v>48</v>
      </c>
      <c r="E13" s="8" t="s">
        <v>49</v>
      </c>
    </row>
    <row r="14" spans="1:5" ht="29.25">
      <c r="A14" s="9" t="s">
        <v>50</v>
      </c>
      <c r="B14" s="8" t="s">
        <v>51</v>
      </c>
      <c r="C14" s="8" t="s">
        <v>52</v>
      </c>
      <c r="D14" s="8" t="s">
        <v>53</v>
      </c>
      <c r="E14" s="8" t="s">
        <v>54</v>
      </c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 ht="38.25">
      <c r="A17" s="7" t="s">
        <v>55</v>
      </c>
      <c r="B17" s="7"/>
      <c r="C17" s="7"/>
      <c r="D17" s="7"/>
      <c r="E17" s="7"/>
    </row>
    <row r="18" spans="1:5" ht="30">
      <c r="A18" s="10" t="s">
        <v>56</v>
      </c>
      <c r="B18" s="5" t="s">
        <v>57</v>
      </c>
      <c r="C18" s="5" t="s">
        <v>58</v>
      </c>
      <c r="D18" s="5" t="s">
        <v>59</v>
      </c>
      <c r="E18" s="5" t="s">
        <v>60</v>
      </c>
    </row>
    <row r="19" spans="1:5" ht="30">
      <c r="A19" s="10" t="s">
        <v>61</v>
      </c>
      <c r="B19" s="5" t="s">
        <v>62</v>
      </c>
      <c r="C19" s="5" t="s">
        <v>63</v>
      </c>
      <c r="D19" s="5" t="s">
        <v>64</v>
      </c>
      <c r="E19" s="5" t="s">
        <v>65</v>
      </c>
    </row>
    <row r="20" spans="1:5" ht="45">
      <c r="A20" s="10" t="s">
        <v>66</v>
      </c>
      <c r="B20" s="5" t="s">
        <v>67</v>
      </c>
      <c r="C20" s="5" t="s">
        <v>68</v>
      </c>
      <c r="D20" s="5" t="s">
        <v>69</v>
      </c>
      <c r="E20" s="5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"/>
  <sheetViews>
    <sheetView workbookViewId="0"/>
  </sheetViews>
  <sheetFormatPr defaultRowHeight="14.25"/>
  <cols>
    <col min="1" max="1" width="18" customWidth="1"/>
    <col min="2" max="2" width="31" customWidth="1"/>
    <col min="3" max="3" width="35" customWidth="1"/>
    <col min="4" max="4" width="43" customWidth="1"/>
    <col min="5" max="5" width="6" customWidth="1"/>
    <col min="6" max="6" width="29" customWidth="1"/>
    <col min="7" max="7" width="45" customWidth="1"/>
    <col min="8" max="8" width="47" customWidth="1"/>
    <col min="24" max="32" width="2" customWidth="1"/>
  </cols>
  <sheetData>
    <row r="1" spans="1:32" ht="24">
      <c r="A1" s="11" t="s">
        <v>5</v>
      </c>
      <c r="B1" s="12" t="s">
        <v>6</v>
      </c>
      <c r="C1" s="11" t="s">
        <v>71</v>
      </c>
      <c r="D1" s="11" t="s">
        <v>72</v>
      </c>
      <c r="E1" s="11"/>
      <c r="F1" s="11" t="s">
        <v>73</v>
      </c>
      <c r="G1" s="11" t="s">
        <v>74</v>
      </c>
      <c r="H1" s="11" t="s">
        <v>75</v>
      </c>
      <c r="X1" s="1" t="s">
        <v>76</v>
      </c>
      <c r="Y1" s="1" t="s">
        <v>77</v>
      </c>
      <c r="Z1" s="1" t="s">
        <v>78</v>
      </c>
      <c r="AA1" s="1" t="s">
        <v>11</v>
      </c>
      <c r="AB1" s="1" t="s">
        <v>79</v>
      </c>
      <c r="AC1" s="1" t="s">
        <v>80</v>
      </c>
      <c r="AD1" s="1" t="s">
        <v>81</v>
      </c>
      <c r="AE1" s="1" t="s">
        <v>82</v>
      </c>
      <c r="AF1" s="1" t="s">
        <v>83</v>
      </c>
    </row>
    <row r="2" spans="1:32" ht="24">
      <c r="A2" s="13"/>
      <c r="B2" s="13" t="s">
        <v>84</v>
      </c>
      <c r="C2" s="13"/>
      <c r="D2" s="13" t="s">
        <v>85</v>
      </c>
      <c r="E2" s="13"/>
      <c r="F2" s="13" t="s">
        <v>86</v>
      </c>
      <c r="G2" s="13" t="s">
        <v>87</v>
      </c>
      <c r="H2" s="13" t="s">
        <v>88</v>
      </c>
      <c r="X2" s="1" t="s">
        <v>89</v>
      </c>
      <c r="Y2" s="1" t="s">
        <v>89</v>
      </c>
      <c r="Z2" s="1" t="s">
        <v>89</v>
      </c>
      <c r="AA2" s="1" t="s">
        <v>89</v>
      </c>
      <c r="AB2" s="1" t="s">
        <v>89</v>
      </c>
      <c r="AC2" s="1" t="s">
        <v>89</v>
      </c>
      <c r="AD2" s="1" t="s">
        <v>89</v>
      </c>
      <c r="AE2" s="1" t="s">
        <v>89</v>
      </c>
      <c r="AF2" s="1" t="s">
        <v>89</v>
      </c>
    </row>
    <row r="3" spans="1:32">
      <c r="A3" s="2"/>
      <c r="B3" s="2"/>
      <c r="C3" s="2"/>
      <c r="D3" s="2"/>
      <c r="E3" s="2"/>
      <c r="F3" s="2"/>
      <c r="G3" s="2"/>
      <c r="H3" s="2"/>
      <c r="X3" s="1" t="s">
        <v>90</v>
      </c>
      <c r="Y3" s="1" t="s">
        <v>91</v>
      </c>
      <c r="Z3" s="1" t="s">
        <v>92</v>
      </c>
      <c r="AA3" s="1" t="s">
        <v>93</v>
      </c>
      <c r="AB3" s="1" t="s">
        <v>94</v>
      </c>
      <c r="AC3" s="1" t="s">
        <v>95</v>
      </c>
      <c r="AD3" s="1" t="s">
        <v>96</v>
      </c>
      <c r="AE3" s="1" t="s">
        <v>97</v>
      </c>
      <c r="AF3" s="1" t="s">
        <v>98</v>
      </c>
    </row>
    <row r="4" spans="1:32" ht="30">
      <c r="A4" s="14" t="s">
        <v>99</v>
      </c>
      <c r="B4" s="16" t="str">
        <f>IF(C5="","TYPE THE OPPORTUNITY NAME",IF(C7="Choose one","NEXT: Comparison",IF(C8="Choose one","NEXT: Scope",IF(C9="Choose one","NEXT: Commercial path",IF(C12="Choose one","NEXT: Evidence",IF(C13="Choose one","NEXT: Measurement",IF(C16="Choose one","NEXT: Execution",IF(C17="Choose one","NEXT: Capacity",IF(C20="Choose one","NEXT: Timing",IF(C21="Choose one","NEXT: Dependency","DECISION READY — REVIEW THE RESULT"))))))))))</f>
        <v>TYPE THE OPPORTUNITY NAME</v>
      </c>
      <c r="C4" s="17"/>
      <c r="D4" s="18"/>
      <c r="E4" s="14" t="s">
        <v>100</v>
      </c>
      <c r="F4" s="19" t="str">
        <f>COUNTIF(G7:G10,"COMPLETE")&amp;"/4 complete"</f>
        <v>0/4 complete</v>
      </c>
      <c r="G4" s="14"/>
      <c r="H4" s="14"/>
      <c r="X4" s="1" t="s">
        <v>101</v>
      </c>
      <c r="Y4" s="1" t="s">
        <v>102</v>
      </c>
      <c r="Z4" s="1" t="s">
        <v>103</v>
      </c>
      <c r="AA4" s="1" t="s">
        <v>104</v>
      </c>
      <c r="AB4" s="1" t="s">
        <v>105</v>
      </c>
      <c r="AC4" s="1" t="s">
        <v>106</v>
      </c>
      <c r="AD4" s="1" t="s">
        <v>107</v>
      </c>
      <c r="AE4" s="1" t="s">
        <v>108</v>
      </c>
      <c r="AF4" s="1" t="s">
        <v>109</v>
      </c>
    </row>
    <row r="5" spans="1:32" ht="15">
      <c r="A5" s="15" t="s">
        <v>110</v>
      </c>
      <c r="B5" s="15" t="s">
        <v>111</v>
      </c>
      <c r="C5" s="20"/>
      <c r="D5" s="21" t="s">
        <v>112</v>
      </c>
      <c r="E5" s="2"/>
      <c r="F5" s="2"/>
      <c r="G5" s="2"/>
      <c r="H5" s="2"/>
      <c r="X5" s="1" t="s">
        <v>113</v>
      </c>
      <c r="Y5" s="1" t="s">
        <v>113</v>
      </c>
      <c r="Z5" s="1" t="s">
        <v>113</v>
      </c>
      <c r="AA5" s="1" t="s">
        <v>114</v>
      </c>
      <c r="AB5" s="1" t="s">
        <v>115</v>
      </c>
      <c r="AC5" s="1" t="s">
        <v>116</v>
      </c>
      <c r="AD5" s="1" t="s">
        <v>117</v>
      </c>
      <c r="AE5" s="1" t="s">
        <v>118</v>
      </c>
      <c r="AF5" s="1" t="s">
        <v>119</v>
      </c>
    </row>
    <row r="6" spans="1:32" ht="25.5">
      <c r="A6" s="7" t="s">
        <v>120</v>
      </c>
      <c r="B6" s="7" t="s">
        <v>121</v>
      </c>
      <c r="C6" s="7" t="s">
        <v>122</v>
      </c>
      <c r="D6" s="7" t="s">
        <v>75</v>
      </c>
      <c r="E6" s="2"/>
      <c r="F6" s="7" t="s">
        <v>123</v>
      </c>
      <c r="G6" s="7" t="s">
        <v>124</v>
      </c>
      <c r="H6" s="7" t="s">
        <v>125</v>
      </c>
      <c r="AA6" s="1" t="s">
        <v>126</v>
      </c>
      <c r="AB6" s="1" t="s">
        <v>113</v>
      </c>
      <c r="AC6" s="1" t="s">
        <v>127</v>
      </c>
      <c r="AD6" s="1" t="s">
        <v>113</v>
      </c>
      <c r="AE6" s="1" t="s">
        <v>113</v>
      </c>
      <c r="AF6" s="1" t="s">
        <v>128</v>
      </c>
    </row>
    <row r="7" spans="1:32" ht="15">
      <c r="A7" s="10" t="s">
        <v>5</v>
      </c>
      <c r="B7" s="5" t="s">
        <v>129</v>
      </c>
      <c r="C7" s="23" t="s">
        <v>89</v>
      </c>
      <c r="D7" s="22" t="s">
        <v>130</v>
      </c>
      <c r="E7" s="2"/>
      <c r="F7" s="15" t="s">
        <v>131</v>
      </c>
      <c r="G7" s="26" t="str">
        <f>IF(AND(C7&lt;&gt;"Choose one",C8&lt;&gt;"Choose one",C9&lt;&gt;"Choose one"),"COMPLETE","NEEDS ANSWER")</f>
        <v>NEEDS ANSWER</v>
      </c>
      <c r="H7" s="22" t="s">
        <v>132</v>
      </c>
      <c r="AA7" s="1" t="s">
        <v>113</v>
      </c>
      <c r="AC7" s="1" t="s">
        <v>113</v>
      </c>
      <c r="AF7" s="1" t="s">
        <v>113</v>
      </c>
    </row>
    <row r="8" spans="1:32" ht="15">
      <c r="A8" s="10" t="s">
        <v>10</v>
      </c>
      <c r="B8" s="5" t="s">
        <v>133</v>
      </c>
      <c r="C8" s="24" t="s">
        <v>89</v>
      </c>
      <c r="D8" s="22" t="s">
        <v>134</v>
      </c>
      <c r="E8" s="2"/>
      <c r="F8" s="15" t="s">
        <v>40</v>
      </c>
      <c r="G8" s="27" t="str">
        <f>IF(AND(C12&lt;&gt;"Choose one",C13&lt;&gt;"Choose one"),"COMPLETE","NEEDS ANSWER")</f>
        <v>NEEDS ANSWER</v>
      </c>
      <c r="H8" s="22" t="s">
        <v>135</v>
      </c>
    </row>
    <row r="9" spans="1:32" ht="15">
      <c r="A9" s="10" t="s">
        <v>15</v>
      </c>
      <c r="B9" s="5" t="s">
        <v>136</v>
      </c>
      <c r="C9" s="25" t="s">
        <v>89</v>
      </c>
      <c r="D9" s="22" t="s">
        <v>137</v>
      </c>
      <c r="E9" s="2"/>
      <c r="F9" s="15" t="s">
        <v>138</v>
      </c>
      <c r="G9" s="27" t="str">
        <f>IF(AND(C16&lt;&gt;"Choose one",C17&lt;&gt;"Choose one"),"COMPLETE","NEEDS ANSWER")</f>
        <v>NEEDS ANSWER</v>
      </c>
      <c r="H9" s="22" t="s">
        <v>139</v>
      </c>
    </row>
    <row r="10" spans="1:32" ht="15">
      <c r="A10" s="2"/>
      <c r="B10" s="2"/>
      <c r="C10" s="2"/>
      <c r="D10" s="2"/>
      <c r="E10" s="2"/>
      <c r="F10" s="15" t="s">
        <v>140</v>
      </c>
      <c r="G10" s="28" t="str">
        <f>IF(AND(C20&lt;&gt;"Choose one",C21&lt;&gt;"Choose one"),"COMPLETE","NEEDS ANSWER")</f>
        <v>NEEDS ANSWER</v>
      </c>
      <c r="H10" s="22" t="s">
        <v>141</v>
      </c>
    </row>
    <row r="11" spans="1:32" ht="25.5">
      <c r="A11" s="7" t="s">
        <v>142</v>
      </c>
      <c r="B11" s="7" t="s">
        <v>121</v>
      </c>
      <c r="C11" s="7" t="s">
        <v>122</v>
      </c>
      <c r="D11" s="7" t="s">
        <v>75</v>
      </c>
      <c r="E11" s="2"/>
      <c r="F11" s="2"/>
      <c r="G11" s="2"/>
      <c r="H11" s="2"/>
    </row>
    <row r="12" spans="1:32" ht="29.25">
      <c r="A12" s="10" t="s">
        <v>20</v>
      </c>
      <c r="B12" s="5" t="s">
        <v>143</v>
      </c>
      <c r="C12" s="23" t="s">
        <v>89</v>
      </c>
      <c r="D12" s="22" t="s">
        <v>144</v>
      </c>
      <c r="E12" s="2"/>
      <c r="F12" s="10" t="s">
        <v>145</v>
      </c>
      <c r="G12" s="29" t="str">
        <f>IF(C5="","",IF(NOT(AND(C7&lt;&gt;"Choose one",C8&lt;&gt;"Choose one",C9&lt;&gt;"Choose one",C12&lt;&gt;"Choose one",C13&lt;&gt;"Choose one",C16&lt;&gt;"Choose one",C17&lt;&gt;"Choose one",C20&lt;&gt;"Choose one",C21&lt;&gt;"Choose one")),"INCOMPLETE",IF(OR(C7="Not sure",C8="Not sure",C9="Not sure",C12="Not sure",C13="Not sure",C16="Not sure",C17="Not sure",C20="Not sure",C21="Not sure",C12="Contradictory evidence"),"REFUSAL",IF(OR(C8="Outside current scope",C9="Unsupported — no commercial path",C16="Not feasible",C20="Outside current horizon",C21="Terminal dependency"),"IGNORE",IF(C7="Missing — comparison still needed","PREPARE",IF(OR(C12="External gap — we must wait",C13="External gap — outside dependency",C16="External block",C17="Unavailable now",C20="Later",C21="External dependency"),"DEFER",IF(OR(C12="Internal gap — our team can gather it",C13="Internal gap — setup needed",C16="Internal preparation needed",C17="Constrained — we can create capacity",C21="Internal dependency"),"PREPARE",IF(AND(C7="Complete — comparison is finished",C8="Valid — inside current scope",C9="Supported — clear commercial path",C12="Sufficient — enough to decide",C13="Ready — we can measure",C16="Ready now",C17="Available",C20="Now",C21="Clear"),"FUND","REFUSAL"))))))))</f>
        <v/>
      </c>
      <c r="H12" s="22" t="s">
        <v>146</v>
      </c>
    </row>
    <row r="13" spans="1:32" ht="15">
      <c r="A13" s="10" t="s">
        <v>147</v>
      </c>
      <c r="B13" s="5" t="s">
        <v>148</v>
      </c>
      <c r="C13" s="25" t="s">
        <v>89</v>
      </c>
      <c r="D13" s="22" t="s">
        <v>149</v>
      </c>
      <c r="E13" s="2"/>
      <c r="F13" s="10" t="s">
        <v>150</v>
      </c>
      <c r="G13" s="27" t="str">
        <f>IF(G12="","",IF(G12="INCOMPLETE","Complete the remaining decision inputs.",IF(G12="REFUSAL","Material uncertainty / contradictory evidence",IF(C8="Outside current scope","Outside current scope",IF(C9="Unsupported — no commercial path","No supported commercial path",IF(C16="Not feasible","Execution not feasible",IF(C20="Outside current horizon","Outside planning horizon",IF(C21="Terminal dependency","Terminal dependency",IF(C7="Missing — comparison still needed","Comparison handoff missing",IF(G12="DEFER","External / timing wait condition",IF(G12="PREPARE","Internal prerequisite",IF(G12="FUND","All advance gates pass","Material uncertainty"))))))))))))</f>
        <v/>
      </c>
      <c r="H13" s="22" t="s">
        <v>151</v>
      </c>
    </row>
    <row r="14" spans="1:32" ht="15">
      <c r="A14" s="2"/>
      <c r="B14" s="2"/>
      <c r="C14" s="2"/>
      <c r="D14" s="2"/>
      <c r="E14" s="2"/>
      <c r="F14" s="10" t="s">
        <v>152</v>
      </c>
      <c r="G14" s="27" t="str">
        <f>IF(OR(G12="",G12="INCOMPLETE"),"",IF(G12="FUND","None",IF(C7="Missing — comparison still needed","Comparison incomplete; ","")&amp;IF(C8="Outside current scope","Outside scope; ","")&amp;IF(C9="Unsupported — no commercial path","No commercial path; ","")&amp;IF(C12="Internal gap — our team can gather it","Internal evidence gap; ","")&amp;IF(C12="External gap — we must wait","External evidence gap; ","")&amp;IF(C12="Contradictory evidence","Contradictory evidence; ","")&amp;IF(C13="Internal gap — setup needed","Measurement setup gap; ","")&amp;IF(C13="External gap — outside dependency","External measurement gap; ","")&amp;IF(C16="Internal preparation needed","Internal readiness gap; ","")&amp;IF(C16="External block","External execution block; ","")&amp;IF(C16="Not feasible","Not feasible; ","")&amp;IF(C17="Constrained — we can create capacity","Capacity constrained; ","")&amp;IF(C17="Unavailable now","Capacity unavailable; ","")&amp;IF(C20="Later","Timing later; ","")&amp;IF(C20="Outside current horizon","Outside horizon; ","")&amp;IF(C21="Internal dependency","Internal dependency; ","")&amp;IF(C21="External dependency","External dependency; ","")&amp;IF(C21="Terminal dependency","Terminal dependency; ","")))</f>
        <v/>
      </c>
      <c r="H14" s="22" t="s">
        <v>153</v>
      </c>
    </row>
    <row r="15" spans="1:32" ht="25.5">
      <c r="A15" s="7" t="s">
        <v>154</v>
      </c>
      <c r="B15" s="7" t="s">
        <v>121</v>
      </c>
      <c r="C15" s="7" t="s">
        <v>122</v>
      </c>
      <c r="D15" s="7" t="s">
        <v>75</v>
      </c>
      <c r="E15" s="2"/>
      <c r="F15" s="10" t="s">
        <v>155</v>
      </c>
      <c r="G15" s="30" t="str">
        <f>IF(G12="","",IF(G12="INCOMPLETE","Complete the next unanswered decision field.",IF(G12="FUND","Advance to formal funding approval.",IF(G12="PREPARE",IF(G13="Comparison handoff missing","Complete the opportunity comparison, then reassess.","Complete the owned internal prerequisite(s), then reassess."),IF(G12="DEFER","Monitor the named wait trigger; reassess only when it changes.",IF(G12="IGNORE","Remove from active work; reopen only if the exclusion condition changes.",IF(G12="REFUSAL","Resolve the material evidence uncertainty before classifying.","")))))))</f>
        <v/>
      </c>
      <c r="H15" s="22" t="s">
        <v>156</v>
      </c>
    </row>
    <row r="16" spans="1:32" ht="15">
      <c r="A16" s="10" t="s">
        <v>157</v>
      </c>
      <c r="B16" s="5" t="s">
        <v>158</v>
      </c>
      <c r="C16" s="23" t="s">
        <v>89</v>
      </c>
      <c r="D16" s="22" t="s">
        <v>159</v>
      </c>
      <c r="E16" s="2"/>
      <c r="F16" s="10" t="s">
        <v>160</v>
      </c>
      <c r="G16" s="27" t="str">
        <f>IF(G12="","",IF(G12="INCOMPLETE","Complete all decision inputs.",IF(G12="FUND","Formal funding / approval gate",IF(G12="PREPARE",IF(G13="Comparison handoff missing","Complete upstream comparison handoff","Complete internal prerequisite(s)"),IF(G12="DEFER","External / timing / capacity trigger changes",IF(G12="IGNORE","Exclusion condition materially changes",IF(G12="REFUSAL","Material uncertainty / contradiction is resolved","")))))))</f>
        <v/>
      </c>
      <c r="H16" s="22" t="s">
        <v>161</v>
      </c>
    </row>
    <row r="17" spans="1:8" ht="30">
      <c r="A17" s="10" t="s">
        <v>162</v>
      </c>
      <c r="B17" s="5" t="s">
        <v>163</v>
      </c>
      <c r="C17" s="25" t="s">
        <v>89</v>
      </c>
      <c r="D17" s="22" t="s">
        <v>164</v>
      </c>
      <c r="E17" s="2"/>
      <c r="F17" s="10" t="s">
        <v>165</v>
      </c>
      <c r="G17" s="27" t="str">
        <f>IF(G12="","",IF(G12="FUND","What approval, budget and reversal conditions are required next?",IF(G12="PREPARE","Which owned prerequisite can be closed fastest without weakening evidence?",IF(G12="DEFER","What exact trigger should be monitored, by whom, and when?",IF(G12="IGNORE","What evidence would justify reopening this opportunity?",IF(G12="REFUSAL","Which missing or contradictory evidence must be resolved first?",IF(G12="INCOMPLETE","Which decision input is still unanswered?","")))))))</f>
        <v/>
      </c>
      <c r="H17" s="22" t="s">
        <v>166</v>
      </c>
    </row>
    <row r="18" spans="1:8" ht="15">
      <c r="A18" s="2"/>
      <c r="B18" s="2"/>
      <c r="C18" s="2"/>
      <c r="D18" s="2"/>
      <c r="E18" s="2"/>
      <c r="F18" s="10" t="s">
        <v>167</v>
      </c>
      <c r="G18" s="28" t="str">
        <f>IF(G12="","",IF(G12="FUND","Advance through approval; define reversal conditions at the next stage.",IF(G12="PREPARE","Reassess when the internal prerequisite is complete.",IF(G12="DEFER","Reassess only when the external/timing/capacity trigger changes.",IF(G12="IGNORE","Reopen only if scope, commercial path, feasibility, horizon or terminal dependency changes.",IF(G12="REFUSAL","Reopen classification when the material uncertainty is resolved.",IF(G12="INCOMPLETE","Finish the decision record first.","")))))))</f>
        <v/>
      </c>
      <c r="H18" s="22" t="s">
        <v>168</v>
      </c>
    </row>
    <row r="19" spans="1:8">
      <c r="A19" s="7" t="s">
        <v>169</v>
      </c>
      <c r="B19" s="7" t="s">
        <v>121</v>
      </c>
      <c r="C19" s="7" t="s">
        <v>122</v>
      </c>
      <c r="D19" s="7" t="s">
        <v>75</v>
      </c>
      <c r="E19" s="2"/>
      <c r="F19" s="2"/>
      <c r="G19" s="2"/>
      <c r="H19" s="2"/>
    </row>
    <row r="20" spans="1:8" ht="15">
      <c r="A20" s="10" t="s">
        <v>170</v>
      </c>
      <c r="B20" s="5" t="s">
        <v>140</v>
      </c>
      <c r="C20" s="23" t="s">
        <v>89</v>
      </c>
      <c r="D20" s="22" t="s">
        <v>171</v>
      </c>
      <c r="E20" s="2"/>
      <c r="F20" s="7" t="s">
        <v>172</v>
      </c>
      <c r="G20" s="7" t="s">
        <v>124</v>
      </c>
      <c r="H20" s="7" t="s">
        <v>75</v>
      </c>
    </row>
    <row r="21" spans="1:8" ht="29.25">
      <c r="A21" s="10" t="s">
        <v>173</v>
      </c>
      <c r="B21" s="5" t="s">
        <v>174</v>
      </c>
      <c r="C21" s="25" t="s">
        <v>89</v>
      </c>
      <c r="D21" s="22" t="s">
        <v>175</v>
      </c>
      <c r="E21" s="2"/>
      <c r="F21" s="15" t="s">
        <v>176</v>
      </c>
      <c r="G21" s="26" t="str">
        <f>IF(C5="","—",IF(C8="Valid — inside current scope","YES",IF(C8="Choose one","NEEDS ANSWER","N/A")))</f>
        <v>—</v>
      </c>
      <c r="H21" s="22" t="s">
        <v>177</v>
      </c>
    </row>
    <row r="22" spans="1:8" ht="15">
      <c r="A22" s="2"/>
      <c r="B22" s="2"/>
      <c r="C22" s="2"/>
      <c r="D22" s="2"/>
      <c r="E22" s="2"/>
      <c r="F22" s="15" t="s">
        <v>178</v>
      </c>
      <c r="G22" s="27" t="str">
        <f>IF(C5="","—",IF(C9="Supported — clear commercial path","YES",IF(C9="Choose one","NEEDS ANSWER","N/A")))</f>
        <v>—</v>
      </c>
      <c r="H22" s="22" t="s">
        <v>179</v>
      </c>
    </row>
    <row r="23" spans="1:8" ht="15">
      <c r="A23" s="2"/>
      <c r="B23" s="2"/>
      <c r="C23" s="2"/>
      <c r="D23" s="2"/>
      <c r="E23" s="2"/>
      <c r="F23" s="15" t="s">
        <v>180</v>
      </c>
      <c r="G23" s="27" t="str">
        <f>IF(C5="","—",IF(OR(C12="Sufficient — enough to decide",C12="Internal gap — our team can gather it",C12="External gap — we must wait"),"YES",IF(C12="Choose one","NEEDS ANSWER","NO")))</f>
        <v>—</v>
      </c>
      <c r="H23" s="22" t="s">
        <v>181</v>
      </c>
    </row>
    <row r="24" spans="1:8" ht="15">
      <c r="A24" s="7" t="s">
        <v>182</v>
      </c>
      <c r="B24" s="7" t="s">
        <v>183</v>
      </c>
      <c r="C24" s="7" t="s">
        <v>184</v>
      </c>
      <c r="D24" s="7" t="s">
        <v>75</v>
      </c>
      <c r="E24" s="2"/>
      <c r="F24" s="15" t="s">
        <v>185</v>
      </c>
      <c r="G24" s="27" t="str">
        <f>IF(C5="","—",IF(C13="Ready — we can measure","YES",IF(C13="Choose one","NEEDS ANSWER","NOT YET")))</f>
        <v>—</v>
      </c>
      <c r="H24" s="22" t="s">
        <v>186</v>
      </c>
    </row>
    <row r="25" spans="1:8" ht="15">
      <c r="A25" s="10" t="s">
        <v>5</v>
      </c>
      <c r="B25" s="5" t="s">
        <v>187</v>
      </c>
      <c r="C25" s="5" t="s">
        <v>188</v>
      </c>
      <c r="D25" s="5" t="s">
        <v>189</v>
      </c>
      <c r="E25" s="2"/>
      <c r="F25" s="15" t="s">
        <v>190</v>
      </c>
      <c r="G25" s="28" t="str">
        <f>IF(C5="","—",IF(OR(G14="",G14="None"),"NONE","PRESENT"))</f>
        <v>—</v>
      </c>
      <c r="H25" s="22" t="s">
        <v>191</v>
      </c>
    </row>
    <row r="26" spans="1:8" ht="29.25">
      <c r="A26" s="10" t="s">
        <v>10</v>
      </c>
      <c r="B26" s="5" t="s">
        <v>192</v>
      </c>
      <c r="C26" s="5" t="s">
        <v>193</v>
      </c>
      <c r="D26" s="5" t="s">
        <v>194</v>
      </c>
      <c r="E26" s="2"/>
      <c r="F26" s="2"/>
      <c r="G26" s="2"/>
      <c r="H26" s="2"/>
    </row>
    <row r="27" spans="1:8" ht="29.25">
      <c r="A27" s="10" t="s">
        <v>15</v>
      </c>
      <c r="B27" s="5" t="s">
        <v>195</v>
      </c>
      <c r="C27" s="5" t="s">
        <v>196</v>
      </c>
      <c r="D27" s="5" t="s">
        <v>197</v>
      </c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 ht="15">
      <c r="A30" s="14" t="s">
        <v>198</v>
      </c>
      <c r="B30" s="31" t="str">
        <f>IF(C5="","Start by naming the opportunity.","["&amp;G12&amp;"] "&amp;C5&amp;" — "&amp;G15&amp;" Primary driver: "&amp;G13&amp;". Additional blockers: "&amp;IF(OR(G14="",G14="None"),"none",G14)&amp;". Movement condition: "&amp;G16&amp;".")</f>
        <v>Start by naming the opportunity.</v>
      </c>
      <c r="C30" s="32"/>
      <c r="D30" s="32"/>
      <c r="E30" s="32"/>
      <c r="F30" s="32"/>
      <c r="G30" s="32"/>
      <c r="H30" s="33"/>
    </row>
  </sheetData>
  <dataValidations count="9">
    <dataValidation type="list" sqref="C7" xr:uid="{00000000-0002-0000-0100-000000000000}">
      <formula1>$X$2:$X$5</formula1>
    </dataValidation>
    <dataValidation type="list" sqref="C8" xr:uid="{00000000-0002-0000-0100-000001000000}">
      <formula1>$Y$2:$Y$5</formula1>
    </dataValidation>
    <dataValidation type="list" sqref="C9" xr:uid="{00000000-0002-0000-0100-000002000000}">
      <formula1>$Z$2:$Z$5</formula1>
    </dataValidation>
    <dataValidation type="list" sqref="C12" xr:uid="{00000000-0002-0000-0100-000003000000}">
      <formula1>$AA$2:$AA$7</formula1>
    </dataValidation>
    <dataValidation type="list" sqref="C13" xr:uid="{00000000-0002-0000-0100-000004000000}">
      <formula1>$AB$2:$AB$6</formula1>
    </dataValidation>
    <dataValidation type="list" sqref="C16" xr:uid="{00000000-0002-0000-0100-000005000000}">
      <formula1>$AC$2:$AC$7</formula1>
    </dataValidation>
    <dataValidation type="list" sqref="C17" xr:uid="{00000000-0002-0000-0100-000006000000}">
      <formula1>$AD$2:$AD$6</formula1>
    </dataValidation>
    <dataValidation type="list" sqref="C20" xr:uid="{00000000-0002-0000-0100-000007000000}">
      <formula1>$AE$2:$AE$6</formula1>
    </dataValidation>
    <dataValidation type="list" sqref="C21" xr:uid="{00000000-0002-0000-0100-000008000000}">
      <formula1>$AF$2:$AF$7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9"/>
  <sheetViews>
    <sheetView workbookViewId="0"/>
  </sheetViews>
  <sheetFormatPr defaultRowHeight="14.25"/>
  <cols>
    <col min="1" max="1" width="28" customWidth="1"/>
    <col min="2" max="2" width="35" customWidth="1"/>
    <col min="3" max="3" width="42" customWidth="1"/>
    <col min="4" max="4" width="44" customWidth="1"/>
    <col min="5" max="5" width="6" customWidth="1"/>
    <col min="6" max="6" width="29" customWidth="1"/>
    <col min="7" max="7" width="44" customWidth="1"/>
    <col min="8" max="8" width="46" customWidth="1"/>
    <col min="24" max="29" width="2" customWidth="1"/>
  </cols>
  <sheetData>
    <row r="1" spans="1:29" ht="23.25">
      <c r="A1" s="11" t="s">
        <v>10</v>
      </c>
      <c r="B1" s="4" t="s">
        <v>11</v>
      </c>
      <c r="C1" s="11" t="s">
        <v>199</v>
      </c>
      <c r="D1" s="11" t="s">
        <v>200</v>
      </c>
      <c r="E1" s="11"/>
      <c r="F1" s="11" t="s">
        <v>201</v>
      </c>
      <c r="G1" s="11" t="s">
        <v>202</v>
      </c>
      <c r="H1" s="11" t="s">
        <v>76</v>
      </c>
      <c r="X1" s="1" t="s">
        <v>203</v>
      </c>
      <c r="Y1" s="1" t="s">
        <v>204</v>
      </c>
      <c r="Z1" s="1" t="s">
        <v>205</v>
      </c>
      <c r="AA1" s="1" t="s">
        <v>206</v>
      </c>
      <c r="AB1" s="1" t="s">
        <v>207</v>
      </c>
      <c r="AC1" s="1" t="s">
        <v>208</v>
      </c>
    </row>
    <row r="2" spans="1:29">
      <c r="A2" s="2"/>
      <c r="B2" s="2"/>
      <c r="C2" s="2"/>
      <c r="D2" s="2"/>
      <c r="E2" s="2"/>
      <c r="F2" s="2"/>
      <c r="G2" s="2"/>
      <c r="H2" s="2"/>
      <c r="X2" s="1" t="s">
        <v>89</v>
      </c>
      <c r="Y2" s="1" t="s">
        <v>89</v>
      </c>
      <c r="Z2" s="1" t="s">
        <v>89</v>
      </c>
      <c r="AA2" s="1" t="s">
        <v>89</v>
      </c>
      <c r="AB2" s="1" t="s">
        <v>89</v>
      </c>
      <c r="AC2" s="1" t="s">
        <v>89</v>
      </c>
    </row>
    <row r="3" spans="1:29">
      <c r="A3" s="7" t="s">
        <v>209</v>
      </c>
      <c r="B3" s="7" t="s">
        <v>210</v>
      </c>
      <c r="C3" s="7" t="s">
        <v>34</v>
      </c>
      <c r="D3" s="7"/>
      <c r="E3" s="2"/>
      <c r="F3" s="7" t="s">
        <v>4</v>
      </c>
      <c r="G3" s="7" t="s">
        <v>210</v>
      </c>
      <c r="H3" s="7" t="s">
        <v>211</v>
      </c>
      <c r="X3" s="1" t="s">
        <v>212</v>
      </c>
      <c r="Y3" s="1" t="s">
        <v>213</v>
      </c>
      <c r="Z3" s="1" t="s">
        <v>214</v>
      </c>
      <c r="AA3" s="1" t="s">
        <v>215</v>
      </c>
      <c r="AB3" s="1" t="s">
        <v>216</v>
      </c>
      <c r="AC3" s="1" t="s">
        <v>217</v>
      </c>
    </row>
    <row r="4" spans="1:29" ht="29.25">
      <c r="A4" s="14" t="s">
        <v>218</v>
      </c>
      <c r="B4" s="31" t="str">
        <f>IF(DECIDE!C5="","",DECIDE!C5)</f>
        <v/>
      </c>
      <c r="C4" s="33"/>
      <c r="D4" s="22" t="s">
        <v>219</v>
      </c>
      <c r="E4" s="2"/>
      <c r="F4" s="10" t="s">
        <v>220</v>
      </c>
      <c r="G4" s="38" t="str">
        <f>IF(OR(DECIDE!G12="",DECIDE!G12="INCOMPLETE"),"NOT READY",IF(DECIDE!G12="REFUSAL","UNRESOLVED",IF(OR(B13="Choose one",B13="Not recorded yet"),"NOT RECORDED",IF(OR(DECIDE!C12="Internal gap — our team can gather it",DECIDE!C12="External gap — we must wait"),"PARTIAL",IF(AND(DECIDE!C12="Sufficient — enough to decide",OR(B13="Direct first-party evidence",B13="Primary external evidence",B13="Mixed direct + external evidence"),OR(B15="Last 30 days",B15="31–90 days")),"HIGH","MEDIUM")))))</f>
        <v>NOT READY</v>
      </c>
      <c r="H4" s="22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</row>
    <row r="5" spans="1:29" ht="15.75">
      <c r="A5" s="14" t="s">
        <v>228</v>
      </c>
      <c r="B5" s="31" t="str">
        <f>IF(DECIDE!G12="","",DECIDE!G12)</f>
        <v/>
      </c>
      <c r="C5" s="33"/>
      <c r="D5" s="22" t="s">
        <v>229</v>
      </c>
      <c r="E5" s="2"/>
      <c r="F5" s="10" t="s">
        <v>230</v>
      </c>
      <c r="G5" s="39" t="str">
        <f>IF(DECIDE!C5="","NOT STARTED",IF(AND(B12&lt;&gt;"Choose one",B12&lt;&gt;"Not recorded yet",B13&lt;&gt;"Choose one",B13&lt;&gt;"Not recorded yet",B14&lt;&gt;"Choose one",B15&lt;&gt;"Choose one",B16&lt;&gt;"Choose one",B17&lt;&gt;"Choose one"),"RECORD COMPLETE","NEEDS DETAILS"))</f>
        <v>NOT STARTED</v>
      </c>
      <c r="H5" s="22" t="s">
        <v>231</v>
      </c>
      <c r="X5" s="1" t="s">
        <v>232</v>
      </c>
      <c r="Y5" s="1" t="s">
        <v>233</v>
      </c>
      <c r="Z5" s="1" t="s">
        <v>234</v>
      </c>
      <c r="AA5" s="1" t="s">
        <v>235</v>
      </c>
      <c r="AB5" s="1" t="s">
        <v>236</v>
      </c>
      <c r="AC5" s="1" t="s">
        <v>237</v>
      </c>
    </row>
    <row r="6" spans="1:29" ht="15">
      <c r="A6" s="14" t="s">
        <v>238</v>
      </c>
      <c r="B6" s="31" t="str">
        <f>IF(DECIDE!G13="","",DECIDE!G13)</f>
        <v/>
      </c>
      <c r="C6" s="33"/>
      <c r="D6" s="22" t="s">
        <v>151</v>
      </c>
      <c r="E6" s="2"/>
      <c r="F6" s="10" t="s">
        <v>239</v>
      </c>
      <c r="G6" s="37" t="str">
        <f ca="1">IF(B17="7 days",TODAY()+7,IF(B17="14 days",TODAY()+14,IF(B17="30 days",TODAY()+30,IF(B17="60 days",TODAY()+60,IF(B17="90 days",TODAY()+90,"")))))</f>
        <v/>
      </c>
      <c r="H6" s="22" t="s">
        <v>240</v>
      </c>
      <c r="X6" s="1" t="s">
        <v>241</v>
      </c>
      <c r="Y6" s="1" t="s">
        <v>242</v>
      </c>
      <c r="Z6" s="1" t="s">
        <v>243</v>
      </c>
      <c r="AA6" s="1" t="s">
        <v>244</v>
      </c>
      <c r="AB6" s="1" t="s">
        <v>245</v>
      </c>
      <c r="AC6" s="1" t="s">
        <v>246</v>
      </c>
    </row>
    <row r="7" spans="1:29" ht="15">
      <c r="A7" s="14" t="s">
        <v>247</v>
      </c>
      <c r="B7" s="31" t="str">
        <f>IF(DECIDE!G14="","",DECIDE!G14)</f>
        <v/>
      </c>
      <c r="C7" s="33"/>
      <c r="D7" s="22" t="s">
        <v>248</v>
      </c>
      <c r="E7" s="2"/>
      <c r="F7" s="10" t="s">
        <v>249</v>
      </c>
      <c r="G7" s="27" t="str">
        <f ca="1">IF(G6="","NOT SET",IF(G6&lt;TODAY(),"OVERDUE",IF(G6&lt;=TODAY()+14,"DUE SOON","LATER")))</f>
        <v>NOT SET</v>
      </c>
      <c r="H7" s="22" t="s">
        <v>250</v>
      </c>
      <c r="X7" s="1" t="s">
        <v>251</v>
      </c>
      <c r="Y7" s="1" t="s">
        <v>252</v>
      </c>
      <c r="Z7" s="1" t="s">
        <v>253</v>
      </c>
      <c r="AA7" s="1" t="s">
        <v>113</v>
      </c>
      <c r="AB7" s="1" t="s">
        <v>254</v>
      </c>
      <c r="AC7" s="1" t="s">
        <v>255</v>
      </c>
    </row>
    <row r="8" spans="1:29" ht="15">
      <c r="A8" s="14" t="s">
        <v>256</v>
      </c>
      <c r="B8" s="31" t="str">
        <f>IF(DECIDE!G16="","",DECIDE!G16)</f>
        <v/>
      </c>
      <c r="C8" s="33"/>
      <c r="D8" s="22" t="s">
        <v>257</v>
      </c>
      <c r="E8" s="2"/>
      <c r="F8" s="10" t="s">
        <v>160</v>
      </c>
      <c r="G8" s="27" t="str">
        <f>IF(DECIDE!G16="","",DECIDE!G16)</f>
        <v/>
      </c>
      <c r="H8" s="22" t="s">
        <v>258</v>
      </c>
      <c r="X8" s="1" t="s">
        <v>259</v>
      </c>
      <c r="Y8" s="1" t="s">
        <v>260</v>
      </c>
      <c r="Z8" s="1" t="s">
        <v>261</v>
      </c>
      <c r="AB8" s="1" t="s">
        <v>262</v>
      </c>
      <c r="AC8" s="1" t="s">
        <v>263</v>
      </c>
    </row>
    <row r="9" spans="1:29" ht="25.5">
      <c r="A9" s="2"/>
      <c r="B9" s="2"/>
      <c r="C9" s="2"/>
      <c r="D9" s="2"/>
      <c r="E9" s="2"/>
      <c r="F9" s="10" t="s">
        <v>264</v>
      </c>
      <c r="G9" s="27" t="s">
        <v>265</v>
      </c>
      <c r="H9" s="22" t="s">
        <v>266</v>
      </c>
      <c r="X9" s="1" t="s">
        <v>267</v>
      </c>
      <c r="Z9" s="1" t="s">
        <v>268</v>
      </c>
      <c r="AB9" s="1" t="s">
        <v>269</v>
      </c>
    </row>
    <row r="10" spans="1:29" ht="15">
      <c r="A10" s="2"/>
      <c r="B10" s="2"/>
      <c r="C10" s="2"/>
      <c r="D10" s="2"/>
      <c r="E10" s="2"/>
      <c r="F10" s="10" t="s">
        <v>270</v>
      </c>
      <c r="G10" s="28" t="str">
        <f>IF(DECIDE!C5="","Start in DECIDE.",IF(OR(B12="Choose one",B12="Not recorded yet"),"Add evidence source.",IF(OR(B13="Choose one",B13="Not recorded yet"),"Add source quality.",IF(B14="Choose one","Add primary signal.",IF(B15="Choose one","Add freshness.",IF(B16="Choose one","Add owner.",IF(B17="Choose one","Add review cadence.","Nothing missing.")))))))</f>
        <v>Start in DECIDE.</v>
      </c>
      <c r="H10" s="22" t="s">
        <v>271</v>
      </c>
      <c r="X10" s="1" t="s">
        <v>272</v>
      </c>
      <c r="Z10" s="1" t="s">
        <v>273</v>
      </c>
      <c r="AB10" s="1" t="s">
        <v>274</v>
      </c>
    </row>
    <row r="11" spans="1:29">
      <c r="A11" s="7" t="s">
        <v>275</v>
      </c>
      <c r="B11" s="7" t="s">
        <v>122</v>
      </c>
      <c r="C11" s="7" t="s">
        <v>276</v>
      </c>
      <c r="D11" s="7" t="s">
        <v>277</v>
      </c>
      <c r="E11" s="2"/>
      <c r="F11" s="2"/>
      <c r="G11" s="2"/>
      <c r="H11" s="2"/>
      <c r="X11" s="1" t="s">
        <v>260</v>
      </c>
      <c r="Z11" s="1" t="s">
        <v>278</v>
      </c>
      <c r="AB11" s="1" t="s">
        <v>279</v>
      </c>
    </row>
    <row r="12" spans="1:29" ht="15">
      <c r="A12" s="35" t="s">
        <v>280</v>
      </c>
      <c r="B12" s="23" t="s">
        <v>89</v>
      </c>
      <c r="C12" s="22" t="s">
        <v>281</v>
      </c>
      <c r="D12" s="23" t="s">
        <v>282</v>
      </c>
      <c r="E12" s="2"/>
      <c r="F12" s="2"/>
      <c r="G12" s="2"/>
      <c r="H12" s="2"/>
      <c r="AB12" s="1" t="s">
        <v>283</v>
      </c>
    </row>
    <row r="13" spans="1:29" ht="15">
      <c r="A13" s="35" t="s">
        <v>284</v>
      </c>
      <c r="B13" s="24" t="s">
        <v>89</v>
      </c>
      <c r="C13" s="22" t="s">
        <v>285</v>
      </c>
      <c r="D13" s="24" t="s">
        <v>286</v>
      </c>
      <c r="E13" s="2"/>
      <c r="F13" s="2"/>
      <c r="G13" s="2"/>
      <c r="H13" s="2"/>
    </row>
    <row r="14" spans="1:29" ht="15">
      <c r="A14" s="35" t="s">
        <v>287</v>
      </c>
      <c r="B14" s="24" t="s">
        <v>89</v>
      </c>
      <c r="C14" s="22" t="s">
        <v>288</v>
      </c>
      <c r="D14" s="24" t="s">
        <v>289</v>
      </c>
      <c r="E14" s="2"/>
      <c r="F14" s="2"/>
      <c r="G14" s="2"/>
      <c r="H14" s="2"/>
    </row>
    <row r="15" spans="1:29" ht="15">
      <c r="A15" s="35" t="s">
        <v>290</v>
      </c>
      <c r="B15" s="24" t="s">
        <v>89</v>
      </c>
      <c r="C15" s="22" t="s">
        <v>291</v>
      </c>
      <c r="D15" s="24" t="s">
        <v>289</v>
      </c>
      <c r="E15" s="2"/>
      <c r="F15" s="2"/>
      <c r="G15" s="2"/>
      <c r="H15" s="2"/>
    </row>
    <row r="16" spans="1:29" ht="15">
      <c r="A16" s="35" t="s">
        <v>292</v>
      </c>
      <c r="B16" s="24" t="s">
        <v>89</v>
      </c>
      <c r="C16" s="22" t="s">
        <v>293</v>
      </c>
      <c r="D16" s="25" t="s">
        <v>294</v>
      </c>
      <c r="E16" s="2"/>
      <c r="F16" s="2"/>
      <c r="G16" s="2"/>
      <c r="H16" s="2"/>
    </row>
    <row r="17" spans="1:8" ht="15">
      <c r="A17" s="35" t="s">
        <v>295</v>
      </c>
      <c r="B17" s="25" t="s">
        <v>89</v>
      </c>
      <c r="C17" s="22" t="s">
        <v>296</v>
      </c>
      <c r="D17" s="36" t="str">
        <f ca="1">IF(B17="7 days",TODAY()+7,IF(B17="14 days",TODAY()+14,IF(B17="30 days",TODAY()+30,IF(B17="60 days",TODAY()+60,IF(B17="90 days",TODAY()+90,"")))))</f>
        <v/>
      </c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7" t="s">
        <v>297</v>
      </c>
      <c r="B20" s="7"/>
      <c r="C20" s="7"/>
      <c r="D20" s="7"/>
      <c r="E20" s="7"/>
      <c r="F20" s="7"/>
      <c r="G20" s="7"/>
      <c r="H20" s="7"/>
    </row>
    <row r="21" spans="1:8">
      <c r="A21" s="31" t="str">
        <f>IF(DECIDE!C5="","Start in DECIDE.","["&amp;DECIDE!G12&amp;"] "&amp;DECIDE!C5&amp;". Driver: "&amp;DECIDE!G13&amp;". Blockers: "&amp;DECIDE!G14&amp;". Evidence quality: "&amp;G4&amp;". Source: "&amp;IF(OR(B12="Choose one",B12="Not recorded yet"),"not recorded",B12)&amp;". Finding: "&amp;IF(D12="","not recorded",D12)&amp;". Condition: "&amp;DECIDE!G16&amp;". Owner: "&amp;IF(B16="Choose one","not assigned",B16)&amp;". Review: "&amp;IF(G6="","not set",TEXT(G6,"yyyy-mm-dd"))&amp;". Next: "&amp;DECIDE!G15&amp;". Record: "&amp;G5&amp;".")</f>
        <v>Start in DECIDE.</v>
      </c>
      <c r="B21" s="32"/>
      <c r="C21" s="32"/>
      <c r="D21" s="32"/>
      <c r="E21" s="32"/>
      <c r="F21" s="32"/>
      <c r="G21" s="32"/>
      <c r="H21" s="33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7" t="s">
        <v>172</v>
      </c>
      <c r="B24" s="7" t="s">
        <v>124</v>
      </c>
      <c r="C24" s="7" t="s">
        <v>298</v>
      </c>
      <c r="D24" s="7"/>
      <c r="E24" s="2"/>
      <c r="F24" s="2"/>
      <c r="G24" s="2"/>
      <c r="H24" s="2"/>
    </row>
    <row r="25" spans="1:8" ht="15">
      <c r="A25" s="34" t="s">
        <v>299</v>
      </c>
      <c r="B25" s="26" t="str">
        <f>IF(DECIDE!C5="","—",IF(AND(B12&lt;&gt;"Choose one",B12&lt;&gt;"Not recorded yet"),"YES","NO"))</f>
        <v>—</v>
      </c>
      <c r="C25" s="21" t="s">
        <v>300</v>
      </c>
      <c r="D25" s="2"/>
      <c r="E25" s="2"/>
      <c r="F25" s="2"/>
      <c r="G25" s="2"/>
      <c r="H25" s="2"/>
    </row>
    <row r="26" spans="1:8" ht="15">
      <c r="A26" s="34" t="s">
        <v>301</v>
      </c>
      <c r="B26" s="27" t="str">
        <f>IF(DECIDE!C5="","—",IF(AND(B13&lt;&gt;"Choose one",B13&lt;&gt;"Not recorded yet"),"YES","NO"))</f>
        <v>—</v>
      </c>
      <c r="C26" s="21" t="s">
        <v>302</v>
      </c>
      <c r="D26" s="2"/>
      <c r="E26" s="2"/>
      <c r="F26" s="2"/>
      <c r="G26" s="2"/>
      <c r="H26" s="2"/>
    </row>
    <row r="27" spans="1:8" ht="15">
      <c r="A27" s="34" t="s">
        <v>303</v>
      </c>
      <c r="B27" s="27" t="str">
        <f>IF(DECIDE!C5="","—",IF(B15&lt;&gt;"Choose one","YES","NO"))</f>
        <v>—</v>
      </c>
      <c r="C27" s="21" t="s">
        <v>304</v>
      </c>
      <c r="D27" s="2"/>
      <c r="E27" s="2"/>
      <c r="F27" s="2"/>
      <c r="G27" s="2"/>
      <c r="H27" s="2"/>
    </row>
    <row r="28" spans="1:8" ht="15">
      <c r="A28" s="34" t="s">
        <v>305</v>
      </c>
      <c r="B28" s="27" t="str">
        <f>IF(DECIDE!C5="","—",IF(B16&lt;&gt;"Choose one","YES","NO"))</f>
        <v>—</v>
      </c>
      <c r="C28" s="21" t="s">
        <v>306</v>
      </c>
      <c r="D28" s="2"/>
      <c r="E28" s="2"/>
      <c r="F28" s="2"/>
      <c r="G28" s="2"/>
      <c r="H28" s="2"/>
    </row>
    <row r="29" spans="1:8" ht="15">
      <c r="A29" s="34" t="s">
        <v>307</v>
      </c>
      <c r="B29" s="28" t="str">
        <f>IF(DECIDE!C5="","—",IF(B17&lt;&gt;"Choose one","YES","NO"))</f>
        <v>—</v>
      </c>
      <c r="C29" s="21" t="s">
        <v>308</v>
      </c>
      <c r="D29" s="2"/>
      <c r="E29" s="2"/>
      <c r="F29" s="2"/>
      <c r="G29" s="2"/>
      <c r="H29" s="2"/>
    </row>
  </sheetData>
  <dataValidations count="6">
    <dataValidation type="list" sqref="B12" xr:uid="{00000000-0002-0000-0200-000000000000}">
      <formula1>$X$2:$X$11</formula1>
    </dataValidation>
    <dataValidation type="list" sqref="B13" xr:uid="{00000000-0002-0000-0200-000001000000}">
      <formula1>$Y$2:$Y$8</formula1>
    </dataValidation>
    <dataValidation type="list" sqref="B14" xr:uid="{00000000-0002-0000-0200-000002000000}">
      <formula1>$Z$2:$Z$11</formula1>
    </dataValidation>
    <dataValidation type="list" sqref="B15" xr:uid="{00000000-0002-0000-0200-000003000000}">
      <formula1>$AA$2:$AA$7</formula1>
    </dataValidation>
    <dataValidation type="list" sqref="B16" xr:uid="{00000000-0002-0000-0200-000004000000}">
      <formula1>$AB$2:$AB$12</formula1>
    </dataValidation>
    <dataValidation type="list" sqref="B17" xr:uid="{00000000-0002-0000-0200-000005000000}">
      <formula1>$AC$2:$AC$8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7"/>
  <sheetViews>
    <sheetView workbookViewId="0"/>
  </sheetViews>
  <sheetFormatPr defaultRowHeight="14.25"/>
  <cols>
    <col min="1" max="1" width="9" customWidth="1"/>
    <col min="2" max="2" width="27" customWidth="1"/>
    <col min="3" max="3" width="16" customWidth="1"/>
    <col min="4" max="4" width="18" customWidth="1"/>
    <col min="5" max="6" width="20" customWidth="1"/>
    <col min="7" max="8" width="18" customWidth="1"/>
    <col min="9" max="9" width="16" customWidth="1"/>
    <col min="10" max="10" width="18" customWidth="1"/>
    <col min="11" max="11" width="14" customWidth="1"/>
    <col min="12" max="12" width="16" customWidth="1"/>
    <col min="13" max="13" width="25" customWidth="1"/>
    <col min="14" max="14" width="17" customWidth="1"/>
    <col min="15" max="15" width="18" customWidth="1"/>
    <col min="16" max="16" width="16" customWidth="1"/>
    <col min="17" max="17" width="38" customWidth="1"/>
    <col min="24" max="32" width="2" customWidth="1"/>
  </cols>
  <sheetData>
    <row r="1" spans="1:32" ht="23.25">
      <c r="A1" s="11" t="s">
        <v>15</v>
      </c>
      <c r="B1" s="4" t="s">
        <v>16</v>
      </c>
      <c r="C1" s="11" t="s">
        <v>309</v>
      </c>
      <c r="D1" s="11"/>
      <c r="E1" s="11"/>
      <c r="F1" s="11"/>
      <c r="G1" s="11" t="s">
        <v>310</v>
      </c>
      <c r="H1" s="11">
        <v>0</v>
      </c>
      <c r="I1" s="11" t="s">
        <v>311</v>
      </c>
      <c r="J1" s="11">
        <v>0</v>
      </c>
      <c r="K1" s="11" t="s">
        <v>312</v>
      </c>
      <c r="L1" s="11">
        <v>0</v>
      </c>
      <c r="M1" s="11" t="s">
        <v>313</v>
      </c>
      <c r="N1" s="11">
        <v>0</v>
      </c>
      <c r="O1" s="11" t="s">
        <v>314</v>
      </c>
      <c r="P1" s="11">
        <v>0</v>
      </c>
      <c r="Q1" s="11" t="s">
        <v>315</v>
      </c>
      <c r="X1" s="1" t="s">
        <v>76</v>
      </c>
      <c r="Y1" s="1" t="s">
        <v>77</v>
      </c>
      <c r="Z1" s="1" t="s">
        <v>78</v>
      </c>
      <c r="AA1" s="1" t="s">
        <v>11</v>
      </c>
      <c r="AB1" s="1" t="s">
        <v>79</v>
      </c>
      <c r="AC1" s="1" t="s">
        <v>80</v>
      </c>
      <c r="AD1" s="1" t="s">
        <v>81</v>
      </c>
      <c r="AE1" s="1" t="s">
        <v>82</v>
      </c>
      <c r="AF1" s="1" t="s">
        <v>83</v>
      </c>
    </row>
    <row r="2" spans="1:32" ht="48">
      <c r="A2" s="13"/>
      <c r="B2" s="13" t="s">
        <v>316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X2" s="1" t="s">
        <v>89</v>
      </c>
      <c r="Y2" s="1" t="s">
        <v>89</v>
      </c>
      <c r="Z2" s="1" t="s">
        <v>89</v>
      </c>
      <c r="AA2" s="1" t="s">
        <v>89</v>
      </c>
      <c r="AB2" s="1" t="s">
        <v>89</v>
      </c>
      <c r="AC2" s="1" t="s">
        <v>89</v>
      </c>
      <c r="AD2" s="1" t="s">
        <v>89</v>
      </c>
      <c r="AE2" s="1" t="s">
        <v>89</v>
      </c>
      <c r="AF2" s="1" t="s">
        <v>89</v>
      </c>
    </row>
    <row r="3" spans="1:3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X3" s="1" t="s">
        <v>90</v>
      </c>
      <c r="Y3" s="1" t="s">
        <v>91</v>
      </c>
      <c r="Z3" s="1" t="s">
        <v>92</v>
      </c>
      <c r="AA3" s="1" t="s">
        <v>93</v>
      </c>
      <c r="AB3" s="1" t="s">
        <v>94</v>
      </c>
      <c r="AC3" s="1" t="s">
        <v>95</v>
      </c>
      <c r="AD3" s="1" t="s">
        <v>96</v>
      </c>
      <c r="AE3" s="1" t="s">
        <v>97</v>
      </c>
      <c r="AF3" s="1" t="s">
        <v>98</v>
      </c>
    </row>
    <row r="4" spans="1:32" ht="25.5">
      <c r="A4" s="7" t="s">
        <v>317</v>
      </c>
      <c r="B4" s="7" t="s">
        <v>318</v>
      </c>
      <c r="C4" s="7" t="s">
        <v>319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X4" s="1" t="s">
        <v>101</v>
      </c>
      <c r="Y4" s="1" t="s">
        <v>102</v>
      </c>
      <c r="Z4" s="1" t="s">
        <v>103</v>
      </c>
      <c r="AA4" s="1" t="s">
        <v>104</v>
      </c>
      <c r="AB4" s="1" t="s">
        <v>105</v>
      </c>
      <c r="AC4" s="1" t="s">
        <v>106</v>
      </c>
      <c r="AD4" s="1" t="s">
        <v>107</v>
      </c>
      <c r="AE4" s="1" t="s">
        <v>108</v>
      </c>
      <c r="AF4" s="1" t="s">
        <v>109</v>
      </c>
    </row>
    <row r="5" spans="1:32" ht="18">
      <c r="A5" s="14" t="s">
        <v>320</v>
      </c>
      <c r="B5" s="40">
        <f>COUNTIF(L10:L17,"FUND")</f>
        <v>0</v>
      </c>
      <c r="C5" s="2"/>
      <c r="D5" s="14" t="s">
        <v>321</v>
      </c>
      <c r="E5" s="40">
        <f>COUNTIF(L10:L17,"PREPARE")</f>
        <v>0</v>
      </c>
      <c r="F5" s="2"/>
      <c r="G5" s="14" t="s">
        <v>322</v>
      </c>
      <c r="H5" s="40">
        <f>COUNTIF(L10:L17,"DEFER")</f>
        <v>0</v>
      </c>
      <c r="I5" s="2"/>
      <c r="J5" s="14" t="s">
        <v>323</v>
      </c>
      <c r="K5" s="40">
        <f>COUNTIF(L10:L17,"IGNORE")</f>
        <v>0</v>
      </c>
      <c r="L5" s="2"/>
      <c r="M5" s="14" t="s">
        <v>324</v>
      </c>
      <c r="N5" s="40">
        <f>COUNTIF(L10:L17,"REFUSAL")</f>
        <v>0</v>
      </c>
      <c r="O5" s="2"/>
      <c r="P5" s="14" t="s">
        <v>325</v>
      </c>
      <c r="Q5" s="40">
        <f ca="1">COUNTIF(P10:P17,"OVERDUE")+COUNTIF(P10:P17,"DUE SOON")</f>
        <v>0</v>
      </c>
      <c r="X5" s="1" t="s">
        <v>113</v>
      </c>
      <c r="Y5" s="1" t="s">
        <v>113</v>
      </c>
      <c r="Z5" s="1" t="s">
        <v>113</v>
      </c>
      <c r="AA5" s="1" t="s">
        <v>114</v>
      </c>
      <c r="AB5" s="1" t="s">
        <v>115</v>
      </c>
      <c r="AC5" s="1" t="s">
        <v>116</v>
      </c>
      <c r="AD5" s="1" t="s">
        <v>117</v>
      </c>
      <c r="AE5" s="1" t="s">
        <v>118</v>
      </c>
      <c r="AF5" s="1" t="s">
        <v>119</v>
      </c>
    </row>
    <row r="6" spans="1:32" ht="36">
      <c r="A6" s="13" t="s">
        <v>326</v>
      </c>
      <c r="B6" s="13"/>
      <c r="C6" s="13"/>
      <c r="D6" s="13" t="s">
        <v>327</v>
      </c>
      <c r="E6" s="13"/>
      <c r="F6" s="13"/>
      <c r="G6" s="13" t="s">
        <v>328</v>
      </c>
      <c r="H6" s="13"/>
      <c r="I6" s="13"/>
      <c r="J6" s="13" t="s">
        <v>329</v>
      </c>
      <c r="K6" s="13"/>
      <c r="L6" s="13"/>
      <c r="M6" s="13" t="s">
        <v>330</v>
      </c>
      <c r="N6" s="13"/>
      <c r="O6" s="13"/>
      <c r="P6" s="13" t="s">
        <v>331</v>
      </c>
      <c r="Q6" s="13"/>
      <c r="AA6" s="1" t="s">
        <v>126</v>
      </c>
      <c r="AB6" s="1" t="s">
        <v>113</v>
      </c>
      <c r="AC6" s="1" t="s">
        <v>127</v>
      </c>
      <c r="AD6" s="1" t="s">
        <v>113</v>
      </c>
      <c r="AE6" s="1" t="s">
        <v>113</v>
      </c>
      <c r="AF6" s="1" t="s">
        <v>128</v>
      </c>
    </row>
    <row r="7" spans="1:3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AA7" s="1" t="s">
        <v>113</v>
      </c>
      <c r="AC7" s="1" t="s">
        <v>113</v>
      </c>
      <c r="AF7" s="1" t="s">
        <v>113</v>
      </c>
    </row>
    <row r="8" spans="1:3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32">
      <c r="A9" s="7" t="s">
        <v>332</v>
      </c>
      <c r="B9" s="7" t="s">
        <v>218</v>
      </c>
      <c r="C9" s="7" t="s">
        <v>333</v>
      </c>
      <c r="D9" s="7" t="s">
        <v>334</v>
      </c>
      <c r="E9" s="7" t="s">
        <v>335</v>
      </c>
      <c r="F9" s="7" t="s">
        <v>40</v>
      </c>
      <c r="G9" s="7" t="s">
        <v>336</v>
      </c>
      <c r="H9" s="7" t="s">
        <v>337</v>
      </c>
      <c r="I9" s="7" t="s">
        <v>163</v>
      </c>
      <c r="J9" s="7" t="s">
        <v>140</v>
      </c>
      <c r="K9" s="7" t="s">
        <v>174</v>
      </c>
      <c r="L9" s="7" t="s">
        <v>86</v>
      </c>
      <c r="M9" s="7" t="s">
        <v>247</v>
      </c>
      <c r="N9" s="7" t="s">
        <v>338</v>
      </c>
      <c r="O9" s="7" t="s">
        <v>339</v>
      </c>
      <c r="P9" s="7" t="s">
        <v>340</v>
      </c>
      <c r="Q9" s="7" t="s">
        <v>341</v>
      </c>
    </row>
    <row r="10" spans="1:32">
      <c r="A10" s="8" t="s">
        <v>342</v>
      </c>
      <c r="B10" s="8" t="str">
        <f>IF(DECIDE!C5="","",DECIDE!C5)</f>
        <v/>
      </c>
      <c r="C10" s="8" t="str">
        <f>IF(DECIDE!C7="","",DECIDE!C7)</f>
        <v>Choose one</v>
      </c>
      <c r="D10" s="8" t="str">
        <f>IF(DECIDE!C8="","",DECIDE!C8)</f>
        <v>Choose one</v>
      </c>
      <c r="E10" s="8" t="str">
        <f>IF(DECIDE!C9="","",DECIDE!C9)</f>
        <v>Choose one</v>
      </c>
      <c r="F10" s="8" t="str">
        <f>IF(DECIDE!C12="","",DECIDE!C12)</f>
        <v>Choose one</v>
      </c>
      <c r="G10" s="8" t="str">
        <f>IF(DECIDE!C13="","",DECIDE!C13)</f>
        <v>Choose one</v>
      </c>
      <c r="H10" s="8" t="str">
        <f>IF(DECIDE!C16="","",DECIDE!C16)</f>
        <v>Choose one</v>
      </c>
      <c r="I10" s="8" t="str">
        <f>IF(DECIDE!C17="","",DECIDE!C17)</f>
        <v>Choose one</v>
      </c>
      <c r="J10" s="8" t="str">
        <f>IF(DECIDE!C20="","",DECIDE!C20)</f>
        <v>Choose one</v>
      </c>
      <c r="K10" s="8" t="str">
        <f>IF(DECIDE!C21="","",DECIDE!C21)</f>
        <v>Choose one</v>
      </c>
      <c r="L10" s="8" t="str">
        <f>IF(DECIDE!G12="","",DECIDE!G12)</f>
        <v/>
      </c>
      <c r="M10" s="8" t="str">
        <f>IF(DECIDE!G14="","",DECIDE!G14)</f>
        <v/>
      </c>
      <c r="N10" s="8" t="str">
        <f>IF(EVIDENCE!G4="","",EVIDENCE!G4)</f>
        <v>NOT READY</v>
      </c>
      <c r="O10" s="8" t="str">
        <f>IF(EVIDENCE!G5="","",EVIDENCE!G5)</f>
        <v>NOT STARTED</v>
      </c>
      <c r="P10" s="8" t="str">
        <f ca="1">IF(EVIDENCE!G7="","",EVIDENCE!G7)</f>
        <v>NOT SET</v>
      </c>
      <c r="Q10" s="8" t="str">
        <f>IF(L10="","",DECIDE!G15)</f>
        <v/>
      </c>
    </row>
    <row r="11" spans="1:32">
      <c r="A11" s="2" t="s">
        <v>343</v>
      </c>
      <c r="B11" s="41"/>
      <c r="C11" s="42" t="s">
        <v>89</v>
      </c>
      <c r="D11" s="42" t="s">
        <v>89</v>
      </c>
      <c r="E11" s="42" t="s">
        <v>89</v>
      </c>
      <c r="F11" s="42" t="s">
        <v>89</v>
      </c>
      <c r="G11" s="42" t="s">
        <v>89</v>
      </c>
      <c r="H11" s="42" t="s">
        <v>89</v>
      </c>
      <c r="I11" s="42" t="s">
        <v>89</v>
      </c>
      <c r="J11" s="42" t="s">
        <v>89</v>
      </c>
      <c r="K11" s="43" t="s">
        <v>89</v>
      </c>
      <c r="L11" s="8" t="str">
        <f t="shared" ref="L11:L17" si="0">IF(B11="","",IF(NOT(AND(C11&lt;&gt;"Choose one",D11&lt;&gt;"Choose one",E11&lt;&gt;"Choose one",F11&lt;&gt;"Choose one",G11&lt;&gt;"Choose one",H11&lt;&gt;"Choose one",I11&lt;&gt;"Choose one",J11&lt;&gt;"Choose one",K11&lt;&gt;"Choose one")),"INCOMPLETE",IF(OR(C11="Not sure",D11="Not sure",E11="Not sure",F11="Not sure",G11="Not sure",H11="Not sure",I11="Not sure",J11="Not sure",K11="Not sure",F11="Contradictory evidence"),"REFUSAL",IF(OR(D11="Outside current scope",E11="Unsupported — no commercial path",H11="Not feasible",J11="Outside current horizon",K11="Terminal dependency"),"IGNORE",IF(C11="Missing — comparison still needed","PREPARE",IF(OR(F11="External gap — we must wait",G11="External gap — outside dependency",H11="External block",I11="Unavailable now",J11="Later",K11="External dependency"),"DEFER",IF(OR(F11="Internal gap — our team can gather it",G11="Internal gap — setup needed",H11="Internal preparation needed",I11="Constrained — we can create capacity",K11="Internal dependency"),"PREPARE",IF(AND(C11="Complete — comparison is finished",D11="Valid — inside current scope",E11="Supported — clear commercial path",F11="Sufficient — enough to decide",G11="Ready — we can measure",H11="Ready now",I11="Available",J11="Now",K11="Clear"),"FUND","REFUSAL"))))))))</f>
        <v/>
      </c>
      <c r="M11" s="8" t="str">
        <f t="shared" ref="M11:M17" si="1">IF(OR(L11="",L11="INCOMPLETE"),"",IF(L11="FUND","None",IF(C11="Missing — comparison still needed","Comparison incomplete; ","")&amp;IF(D11="Outside current scope","Outside scope; ","")&amp;IF(E11="Unsupported — no commercial path","No commercial path; ","")&amp;IF(F11="Internal gap — our team can gather it","Internal evidence gap; ","")&amp;IF(F11="External gap — we must wait","External evidence gap; ","")&amp;IF(F11="Contradictory evidence","Contradictory evidence; ","")&amp;IF(G11="Internal gap — setup needed","Measurement setup gap; ","")&amp;IF(G11="External gap — outside dependency","External measurement gap; ","")&amp;IF(H11="Internal preparation needed","Internal readiness gap; ","")&amp;IF(H11="External block","External execution block; ","")&amp;IF(H11="Not feasible","Not feasible; ","")&amp;IF(I11="Constrained — we can create capacity","Capacity constrained; ","")&amp;IF(I11="Unavailable now","Capacity unavailable; ","")&amp;IF(J11="Later","Timing later; ","")&amp;IF(J11="Outside current horizon","Outside horizon; ","")&amp;IF(K11="Internal dependency","Internal dependency; ","")&amp;IF(K11="External dependency","External dependency; ","")&amp;IF(K11="Terminal dependency","Terminal dependency; ","")))</f>
        <v/>
      </c>
      <c r="N11" s="8" t="str">
        <f t="shared" ref="N11:N17" si="2">IF(L11="","",IF(L11="REFUSAL","UNRESOLVED",IF(F11="Sufficient — enough to decide","SOURCE NOT RECORDED","PARTIAL")))</f>
        <v/>
      </c>
      <c r="O11" s="8" t="s">
        <v>344</v>
      </c>
      <c r="P11" s="8" t="s">
        <v>345</v>
      </c>
      <c r="Q11" s="8" t="str">
        <f t="shared" ref="Q11:Q17" si="3">IF(L11="","",IF(L11="FUND","Advance to funding approval.",IF(L11="PREPARE","Complete the internal prerequisite(s), then reassess.",IF(L11="DEFER","Wait for the trigger, then reassess.",IF(L11="IGNORE","Remove from active work.",IF(L11="REFUSAL","Resolve uncertainty before classifying.","Complete inputs."))))))</f>
        <v/>
      </c>
    </row>
    <row r="12" spans="1:32">
      <c r="A12" s="2" t="s">
        <v>346</v>
      </c>
      <c r="B12" s="41"/>
      <c r="C12" s="42" t="s">
        <v>89</v>
      </c>
      <c r="D12" s="42" t="s">
        <v>89</v>
      </c>
      <c r="E12" s="42" t="s">
        <v>89</v>
      </c>
      <c r="F12" s="42" t="s">
        <v>89</v>
      </c>
      <c r="G12" s="42" t="s">
        <v>89</v>
      </c>
      <c r="H12" s="42" t="s">
        <v>89</v>
      </c>
      <c r="I12" s="42" t="s">
        <v>89</v>
      </c>
      <c r="J12" s="42" t="s">
        <v>89</v>
      </c>
      <c r="K12" s="43" t="s">
        <v>89</v>
      </c>
      <c r="L12" s="8" t="str">
        <f t="shared" si="0"/>
        <v/>
      </c>
      <c r="M12" s="8" t="str">
        <f t="shared" si="1"/>
        <v/>
      </c>
      <c r="N12" s="8" t="str">
        <f t="shared" si="2"/>
        <v/>
      </c>
      <c r="O12" s="8" t="s">
        <v>344</v>
      </c>
      <c r="P12" s="8" t="s">
        <v>345</v>
      </c>
      <c r="Q12" s="8" t="str">
        <f t="shared" si="3"/>
        <v/>
      </c>
    </row>
    <row r="13" spans="1:32">
      <c r="A13" s="2" t="s">
        <v>347</v>
      </c>
      <c r="B13" s="41"/>
      <c r="C13" s="42" t="s">
        <v>89</v>
      </c>
      <c r="D13" s="42" t="s">
        <v>89</v>
      </c>
      <c r="E13" s="42" t="s">
        <v>89</v>
      </c>
      <c r="F13" s="42" t="s">
        <v>89</v>
      </c>
      <c r="G13" s="42" t="s">
        <v>89</v>
      </c>
      <c r="H13" s="42" t="s">
        <v>89</v>
      </c>
      <c r="I13" s="42" t="s">
        <v>89</v>
      </c>
      <c r="J13" s="42" t="s">
        <v>89</v>
      </c>
      <c r="K13" s="43" t="s">
        <v>89</v>
      </c>
      <c r="L13" s="8" t="str">
        <f t="shared" si="0"/>
        <v/>
      </c>
      <c r="M13" s="8" t="str">
        <f t="shared" si="1"/>
        <v/>
      </c>
      <c r="N13" s="8" t="str">
        <f t="shared" si="2"/>
        <v/>
      </c>
      <c r="O13" s="8" t="s">
        <v>344</v>
      </c>
      <c r="P13" s="8" t="s">
        <v>345</v>
      </c>
      <c r="Q13" s="8" t="str">
        <f t="shared" si="3"/>
        <v/>
      </c>
    </row>
    <row r="14" spans="1:32">
      <c r="A14" s="2" t="s">
        <v>348</v>
      </c>
      <c r="B14" s="41"/>
      <c r="C14" s="42" t="s">
        <v>89</v>
      </c>
      <c r="D14" s="42" t="s">
        <v>89</v>
      </c>
      <c r="E14" s="42" t="s">
        <v>89</v>
      </c>
      <c r="F14" s="42" t="s">
        <v>89</v>
      </c>
      <c r="G14" s="42" t="s">
        <v>89</v>
      </c>
      <c r="H14" s="42" t="s">
        <v>89</v>
      </c>
      <c r="I14" s="42" t="s">
        <v>89</v>
      </c>
      <c r="J14" s="42" t="s">
        <v>89</v>
      </c>
      <c r="K14" s="43" t="s">
        <v>89</v>
      </c>
      <c r="L14" s="8" t="str">
        <f t="shared" si="0"/>
        <v/>
      </c>
      <c r="M14" s="8" t="str">
        <f t="shared" si="1"/>
        <v/>
      </c>
      <c r="N14" s="8" t="str">
        <f t="shared" si="2"/>
        <v/>
      </c>
      <c r="O14" s="8" t="s">
        <v>344</v>
      </c>
      <c r="P14" s="8" t="s">
        <v>345</v>
      </c>
      <c r="Q14" s="8" t="str">
        <f t="shared" si="3"/>
        <v/>
      </c>
    </row>
    <row r="15" spans="1:32">
      <c r="A15" s="2" t="s">
        <v>349</v>
      </c>
      <c r="B15" s="41"/>
      <c r="C15" s="42" t="s">
        <v>89</v>
      </c>
      <c r="D15" s="42" t="s">
        <v>89</v>
      </c>
      <c r="E15" s="42" t="s">
        <v>89</v>
      </c>
      <c r="F15" s="42" t="s">
        <v>89</v>
      </c>
      <c r="G15" s="42" t="s">
        <v>89</v>
      </c>
      <c r="H15" s="42" t="s">
        <v>89</v>
      </c>
      <c r="I15" s="42" t="s">
        <v>89</v>
      </c>
      <c r="J15" s="42" t="s">
        <v>89</v>
      </c>
      <c r="K15" s="43" t="s">
        <v>89</v>
      </c>
      <c r="L15" s="8" t="str">
        <f t="shared" si="0"/>
        <v/>
      </c>
      <c r="M15" s="8" t="str">
        <f t="shared" si="1"/>
        <v/>
      </c>
      <c r="N15" s="8" t="str">
        <f t="shared" si="2"/>
        <v/>
      </c>
      <c r="O15" s="8" t="s">
        <v>344</v>
      </c>
      <c r="P15" s="8" t="s">
        <v>345</v>
      </c>
      <c r="Q15" s="8" t="str">
        <f t="shared" si="3"/>
        <v/>
      </c>
    </row>
    <row r="16" spans="1:32">
      <c r="A16" s="2" t="s">
        <v>350</v>
      </c>
      <c r="B16" s="41"/>
      <c r="C16" s="42" t="s">
        <v>89</v>
      </c>
      <c r="D16" s="42" t="s">
        <v>89</v>
      </c>
      <c r="E16" s="42" t="s">
        <v>89</v>
      </c>
      <c r="F16" s="42" t="s">
        <v>89</v>
      </c>
      <c r="G16" s="42" t="s">
        <v>89</v>
      </c>
      <c r="H16" s="42" t="s">
        <v>89</v>
      </c>
      <c r="I16" s="42" t="s">
        <v>89</v>
      </c>
      <c r="J16" s="42" t="s">
        <v>89</v>
      </c>
      <c r="K16" s="43" t="s">
        <v>89</v>
      </c>
      <c r="L16" s="8" t="str">
        <f t="shared" si="0"/>
        <v/>
      </c>
      <c r="M16" s="8" t="str">
        <f t="shared" si="1"/>
        <v/>
      </c>
      <c r="N16" s="8" t="str">
        <f t="shared" si="2"/>
        <v/>
      </c>
      <c r="O16" s="8" t="s">
        <v>344</v>
      </c>
      <c r="P16" s="8" t="s">
        <v>345</v>
      </c>
      <c r="Q16" s="8" t="str">
        <f t="shared" si="3"/>
        <v/>
      </c>
    </row>
    <row r="17" spans="1:17">
      <c r="A17" s="2" t="s">
        <v>351</v>
      </c>
      <c r="B17" s="41"/>
      <c r="C17" s="42" t="s">
        <v>89</v>
      </c>
      <c r="D17" s="42" t="s">
        <v>89</v>
      </c>
      <c r="E17" s="42" t="s">
        <v>89</v>
      </c>
      <c r="F17" s="42" t="s">
        <v>89</v>
      </c>
      <c r="G17" s="42" t="s">
        <v>89</v>
      </c>
      <c r="H17" s="42" t="s">
        <v>89</v>
      </c>
      <c r="I17" s="42" t="s">
        <v>89</v>
      </c>
      <c r="J17" s="42" t="s">
        <v>89</v>
      </c>
      <c r="K17" s="43" t="s">
        <v>89</v>
      </c>
      <c r="L17" s="8" t="str">
        <f t="shared" si="0"/>
        <v/>
      </c>
      <c r="M17" s="8" t="str">
        <f t="shared" si="1"/>
        <v/>
      </c>
      <c r="N17" s="8" t="str">
        <f t="shared" si="2"/>
        <v/>
      </c>
      <c r="O17" s="8" t="s">
        <v>344</v>
      </c>
      <c r="P17" s="8" t="s">
        <v>345</v>
      </c>
      <c r="Q17" s="8" t="str">
        <f t="shared" si="3"/>
        <v/>
      </c>
    </row>
  </sheetData>
  <dataValidations count="9">
    <dataValidation type="list" sqref="C11:C17" xr:uid="{00000000-0002-0000-0300-000000000000}">
      <formula1>$X$2:$X$5</formula1>
    </dataValidation>
    <dataValidation type="list" sqref="D11:D17" xr:uid="{00000000-0002-0000-0300-000001000000}">
      <formula1>$Y$2:$Y$5</formula1>
    </dataValidation>
    <dataValidation type="list" sqref="E11:E17" xr:uid="{00000000-0002-0000-0300-000002000000}">
      <formula1>$Z$2:$Z$5</formula1>
    </dataValidation>
    <dataValidation type="list" sqref="F11:F17" xr:uid="{00000000-0002-0000-0300-000003000000}">
      <formula1>$AA$2:$AA$7</formula1>
    </dataValidation>
    <dataValidation type="list" sqref="G11:G17" xr:uid="{00000000-0002-0000-0300-000004000000}">
      <formula1>$AB$2:$AB$6</formula1>
    </dataValidation>
    <dataValidation type="list" sqref="H11:H17" xr:uid="{00000000-0002-0000-0300-000005000000}">
      <formula1>$AC$2:$AC$7</formula1>
    </dataValidation>
    <dataValidation type="list" sqref="I11:I17" xr:uid="{00000000-0002-0000-0300-000006000000}">
      <formula1>$AD$2:$AD$6</formula1>
    </dataValidation>
    <dataValidation type="list" sqref="J11:J17" xr:uid="{00000000-0002-0000-0300-000007000000}">
      <formula1>$AE$2:$AE$6</formula1>
    </dataValidation>
    <dataValidation type="list" sqref="K11:K17" xr:uid="{00000000-0002-0000-0300-000008000000}">
      <formula1>$AF$2:$AF$7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6"/>
  <sheetViews>
    <sheetView workbookViewId="0"/>
  </sheetViews>
  <sheetFormatPr defaultRowHeight="14.25"/>
  <cols>
    <col min="1" max="1" width="12" customWidth="1"/>
    <col min="2" max="2" width="28" customWidth="1"/>
    <col min="3" max="3" width="72" customWidth="1"/>
    <col min="4" max="4" width="36" customWidth="1"/>
    <col min="24" max="24" width="2" customWidth="1"/>
  </cols>
  <sheetData>
    <row r="1" spans="1:24" ht="23.25">
      <c r="A1" s="11" t="s">
        <v>20</v>
      </c>
      <c r="B1" s="4" t="s">
        <v>21</v>
      </c>
      <c r="C1" s="11" t="s">
        <v>352</v>
      </c>
      <c r="D1" s="11" t="s">
        <v>353</v>
      </c>
      <c r="X1" s="1" t="s">
        <v>354</v>
      </c>
    </row>
    <row r="2" spans="1:24">
      <c r="A2" s="2"/>
      <c r="B2" s="2"/>
      <c r="C2" s="2"/>
      <c r="D2" s="2"/>
      <c r="X2" s="1" t="s">
        <v>342</v>
      </c>
    </row>
    <row r="3" spans="1:24" ht="15">
      <c r="A3" s="14" t="s">
        <v>355</v>
      </c>
      <c r="B3" s="14" t="s">
        <v>122</v>
      </c>
      <c r="C3" s="2"/>
      <c r="D3" s="2"/>
      <c r="X3" s="1" t="s">
        <v>356</v>
      </c>
    </row>
    <row r="4" spans="1:24">
      <c r="A4" s="2"/>
      <c r="B4" s="20" t="s">
        <v>342</v>
      </c>
      <c r="C4" s="2"/>
      <c r="D4" s="2"/>
      <c r="X4" s="1" t="s">
        <v>343</v>
      </c>
    </row>
    <row r="5" spans="1:24">
      <c r="A5" s="2"/>
      <c r="B5" s="2"/>
      <c r="C5" s="2"/>
      <c r="D5" s="2"/>
      <c r="X5" s="1" t="s">
        <v>346</v>
      </c>
    </row>
    <row r="6" spans="1:24" ht="15">
      <c r="A6" s="14" t="s">
        <v>218</v>
      </c>
      <c r="B6" s="31" t="str">
        <f>IFERROR(VLOOKUP($B$4,PORTFOLIO!$A$10:$Q$17,2,FALSE),"")</f>
        <v/>
      </c>
      <c r="C6" s="33"/>
      <c r="D6" s="2"/>
      <c r="X6" s="1" t="s">
        <v>347</v>
      </c>
    </row>
    <row r="7" spans="1:24" ht="19.5">
      <c r="A7" s="14" t="s">
        <v>86</v>
      </c>
      <c r="B7" s="44" t="str">
        <f>IFERROR(VLOOKUP($B$4,PORTFOLIO!$A$10:$Q$17,12,FALSE),"")</f>
        <v/>
      </c>
      <c r="C7" s="33"/>
      <c r="D7" s="2"/>
      <c r="X7" s="1" t="s">
        <v>348</v>
      </c>
    </row>
    <row r="8" spans="1:24" ht="15">
      <c r="A8" s="14" t="s">
        <v>247</v>
      </c>
      <c r="B8" s="31" t="str">
        <f>IFERROR(VLOOKUP($B$4,PORTFOLIO!$A$10:$Q$17,13,FALSE),"")</f>
        <v/>
      </c>
      <c r="C8" s="33"/>
      <c r="D8" s="2"/>
      <c r="X8" s="1" t="s">
        <v>349</v>
      </c>
    </row>
    <row r="9" spans="1:24" ht="15">
      <c r="A9" s="14" t="s">
        <v>338</v>
      </c>
      <c r="B9" s="31" t="str">
        <f>IFERROR(VLOOKUP($B$4,PORTFOLIO!$A$10:$Q$17,14,FALSE),"")</f>
        <v>NOT READY</v>
      </c>
      <c r="C9" s="33"/>
      <c r="D9" s="2"/>
      <c r="X9" s="1" t="s">
        <v>350</v>
      </c>
    </row>
    <row r="10" spans="1:24" ht="15">
      <c r="A10" s="14" t="s">
        <v>357</v>
      </c>
      <c r="B10" s="31" t="str">
        <f>IFERROR(VLOOKUP($B$4,PORTFOLIO!$A$10:$Q$17,15,FALSE),"")</f>
        <v>NOT STARTED</v>
      </c>
      <c r="C10" s="33"/>
      <c r="D10" s="2"/>
    </row>
    <row r="11" spans="1:24" ht="15">
      <c r="A11" s="14" t="s">
        <v>340</v>
      </c>
      <c r="B11" s="31" t="str">
        <f ca="1">IFERROR(VLOOKUP($B$4,PORTFOLIO!$A$10:$Q$17,16,FALSE),"")</f>
        <v>NOT SET</v>
      </c>
      <c r="C11" s="33"/>
      <c r="D11" s="2"/>
    </row>
    <row r="12" spans="1:24" ht="15">
      <c r="A12" s="14" t="s">
        <v>341</v>
      </c>
      <c r="B12" s="31" t="str">
        <f>IFERROR(VLOOKUP($B$4,PORTFOLIO!$A$10:$Q$17,17,FALSE),"")</f>
        <v/>
      </c>
      <c r="C12" s="33"/>
      <c r="D12" s="2"/>
    </row>
    <row r="13" spans="1:24">
      <c r="A13" s="2"/>
      <c r="B13" s="2"/>
      <c r="C13" s="2"/>
      <c r="D13" s="2"/>
    </row>
    <row r="14" spans="1:24">
      <c r="A14" s="2"/>
      <c r="B14" s="2"/>
      <c r="C14" s="2"/>
      <c r="D14" s="2"/>
    </row>
    <row r="15" spans="1:24" ht="38.25">
      <c r="A15" s="7" t="s">
        <v>358</v>
      </c>
      <c r="B15" s="7"/>
      <c r="C15" s="7"/>
      <c r="D15" s="7"/>
    </row>
    <row r="16" spans="1:24" ht="38.25">
      <c r="A16" s="31" t="str">
        <f>IF(B6="","Choose a Decision ID above.","["&amp;B7&amp;"] "&amp;B6&amp;". Blockers: "&amp;IF(B8="","not recorded",B8)&amp;" Evidence quality: "&amp;IF(B9="","not recorded",B9)&amp;". Record: "&amp;IF(B10="","not recorded",B10)&amp;". Review: "&amp;IF(B11="","not set",B11)&amp;". "&amp;B12)</f>
        <v>Choose a Decision ID above.</v>
      </c>
      <c r="B16" s="32"/>
      <c r="C16" s="33"/>
      <c r="D16" s="22" t="s">
        <v>359</v>
      </c>
    </row>
  </sheetData>
  <dataValidations count="1">
    <dataValidation type="list" sqref="B4" xr:uid="{00000000-0002-0000-0400-000000000000}">
      <formula1>$X$2:$X$9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workbookViewId="0"/>
  </sheetViews>
  <sheetFormatPr defaultRowHeight="14.25"/>
  <cols>
    <col min="1" max="1" width="22" customWidth="1"/>
    <col min="2" max="2" width="34" customWidth="1"/>
    <col min="3" max="3" width="38" customWidth="1"/>
    <col min="4" max="4" width="46" customWidth="1"/>
    <col min="5" max="5" width="28" customWidth="1"/>
    <col min="6" max="6" width="40" customWidth="1"/>
  </cols>
  <sheetData>
    <row r="1" spans="1:6">
      <c r="A1" s="7" t="s">
        <v>360</v>
      </c>
      <c r="B1" s="7" t="s">
        <v>361</v>
      </c>
      <c r="C1" s="7" t="s">
        <v>362</v>
      </c>
      <c r="D1" s="7" t="s">
        <v>363</v>
      </c>
      <c r="E1" s="7" t="s">
        <v>364</v>
      </c>
      <c r="F1" s="7"/>
    </row>
    <row r="2" spans="1:6">
      <c r="A2" s="2"/>
      <c r="B2" s="2"/>
      <c r="C2" s="2"/>
      <c r="D2" s="2"/>
      <c r="E2" s="2"/>
      <c r="F2" s="2"/>
    </row>
    <row r="3" spans="1:6" ht="15">
      <c r="A3" s="10" t="s">
        <v>0</v>
      </c>
      <c r="B3" s="5" t="s">
        <v>365</v>
      </c>
      <c r="C3" s="5" t="s">
        <v>366</v>
      </c>
      <c r="D3" s="5" t="s">
        <v>367</v>
      </c>
      <c r="E3" s="5" t="s">
        <v>368</v>
      </c>
      <c r="F3" s="5"/>
    </row>
    <row r="4" spans="1:6" ht="15">
      <c r="A4" s="10" t="s">
        <v>6</v>
      </c>
      <c r="B4" s="5" t="s">
        <v>7</v>
      </c>
      <c r="C4" s="5" t="s">
        <v>369</v>
      </c>
      <c r="D4" s="5" t="s">
        <v>370</v>
      </c>
      <c r="E4" s="5" t="s">
        <v>311</v>
      </c>
      <c r="F4" s="5"/>
    </row>
    <row r="5" spans="1:6" ht="29.25">
      <c r="A5" s="10" t="s">
        <v>11</v>
      </c>
      <c r="B5" s="5" t="s">
        <v>12</v>
      </c>
      <c r="C5" s="5" t="s">
        <v>371</v>
      </c>
      <c r="D5" s="5" t="s">
        <v>372</v>
      </c>
      <c r="E5" s="5" t="s">
        <v>373</v>
      </c>
      <c r="F5" s="5"/>
    </row>
    <row r="6" spans="1:6" ht="29.25">
      <c r="A6" s="10" t="s">
        <v>16</v>
      </c>
      <c r="B6" s="5" t="s">
        <v>17</v>
      </c>
      <c r="C6" s="5" t="s">
        <v>374</v>
      </c>
      <c r="D6" s="5" t="s">
        <v>375</v>
      </c>
      <c r="E6" s="5" t="s">
        <v>376</v>
      </c>
      <c r="F6" s="5"/>
    </row>
    <row r="7" spans="1:6" ht="15">
      <c r="A7" s="10" t="s">
        <v>21</v>
      </c>
      <c r="B7" s="5" t="s">
        <v>22</v>
      </c>
      <c r="C7" s="5" t="s">
        <v>377</v>
      </c>
      <c r="D7" s="5" t="s">
        <v>378</v>
      </c>
      <c r="E7" s="5" t="s">
        <v>379</v>
      </c>
      <c r="F7" s="5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7" t="s">
        <v>380</v>
      </c>
      <c r="B10" s="7" t="s">
        <v>211</v>
      </c>
      <c r="C10" s="7" t="s">
        <v>381</v>
      </c>
      <c r="D10" s="7" t="s">
        <v>382</v>
      </c>
      <c r="E10" s="7" t="s">
        <v>383</v>
      </c>
      <c r="F10" s="7"/>
    </row>
    <row r="11" spans="1:6" ht="15">
      <c r="A11" s="9" t="s">
        <v>310</v>
      </c>
      <c r="B11" s="8" t="s">
        <v>384</v>
      </c>
      <c r="C11" s="8" t="s">
        <v>385</v>
      </c>
      <c r="D11" s="8" t="s">
        <v>386</v>
      </c>
      <c r="E11" s="8" t="s">
        <v>387</v>
      </c>
      <c r="F11" s="8"/>
    </row>
    <row r="12" spans="1:6" ht="29.25">
      <c r="A12" s="9" t="s">
        <v>311</v>
      </c>
      <c r="B12" s="8" t="s">
        <v>388</v>
      </c>
      <c r="C12" s="8" t="s">
        <v>389</v>
      </c>
      <c r="D12" s="8" t="s">
        <v>390</v>
      </c>
      <c r="E12" s="8" t="s">
        <v>391</v>
      </c>
      <c r="F12" s="8"/>
    </row>
    <row r="13" spans="1:6" ht="29.25">
      <c r="A13" s="9" t="s">
        <v>312</v>
      </c>
      <c r="B13" s="8" t="s">
        <v>392</v>
      </c>
      <c r="C13" s="8" t="s">
        <v>393</v>
      </c>
      <c r="D13" s="8" t="s">
        <v>394</v>
      </c>
      <c r="E13" s="8" t="s">
        <v>395</v>
      </c>
      <c r="F13" s="8"/>
    </row>
    <row r="14" spans="1:6" ht="43.5">
      <c r="A14" s="9" t="s">
        <v>313</v>
      </c>
      <c r="B14" s="8" t="s">
        <v>396</v>
      </c>
      <c r="C14" s="8" t="s">
        <v>397</v>
      </c>
      <c r="D14" s="8" t="s">
        <v>398</v>
      </c>
      <c r="E14" s="8" t="s">
        <v>399</v>
      </c>
      <c r="F14" s="8"/>
    </row>
    <row r="15" spans="1:6" ht="15">
      <c r="A15" s="9" t="s">
        <v>314</v>
      </c>
      <c r="B15" s="8" t="s">
        <v>400</v>
      </c>
      <c r="C15" s="8" t="s">
        <v>401</v>
      </c>
      <c r="D15" s="8" t="s">
        <v>402</v>
      </c>
      <c r="E15" s="8" t="s">
        <v>403</v>
      </c>
      <c r="F15" s="8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7" t="s">
        <v>220</v>
      </c>
      <c r="B18" s="7" t="s">
        <v>211</v>
      </c>
      <c r="C18" s="7" t="s">
        <v>404</v>
      </c>
      <c r="D18" s="7" t="s">
        <v>405</v>
      </c>
      <c r="E18" s="7" t="s">
        <v>364</v>
      </c>
      <c r="F18" s="7"/>
    </row>
    <row r="19" spans="1:6" ht="28.5">
      <c r="A19" s="5" t="s">
        <v>406</v>
      </c>
      <c r="B19" s="5" t="s">
        <v>407</v>
      </c>
      <c r="C19" s="5" t="s">
        <v>408</v>
      </c>
      <c r="D19" s="5" t="s">
        <v>409</v>
      </c>
      <c r="E19" s="5" t="s">
        <v>410</v>
      </c>
      <c r="F19" s="5"/>
    </row>
    <row r="20" spans="1:6" ht="28.5">
      <c r="A20" s="5" t="s">
        <v>411</v>
      </c>
      <c r="B20" s="5" t="s">
        <v>412</v>
      </c>
      <c r="C20" s="5" t="s">
        <v>413</v>
      </c>
      <c r="D20" s="5" t="s">
        <v>414</v>
      </c>
      <c r="E20" s="5" t="s">
        <v>415</v>
      </c>
      <c r="F20" s="5"/>
    </row>
    <row r="21" spans="1:6">
      <c r="A21" s="5" t="s">
        <v>416</v>
      </c>
      <c r="B21" s="5" t="s">
        <v>417</v>
      </c>
      <c r="C21" s="5" t="s">
        <v>418</v>
      </c>
      <c r="D21" s="5" t="s">
        <v>419</v>
      </c>
      <c r="E21" s="5" t="s">
        <v>420</v>
      </c>
      <c r="F21" s="5"/>
    </row>
    <row r="22" spans="1:6" ht="28.5">
      <c r="A22" s="5" t="s">
        <v>421</v>
      </c>
      <c r="B22" s="5" t="s">
        <v>422</v>
      </c>
      <c r="C22" s="5" t="s">
        <v>423</v>
      </c>
      <c r="D22" s="5" t="s">
        <v>424</v>
      </c>
      <c r="E22" s="5" t="s">
        <v>425</v>
      </c>
      <c r="F22" s="5"/>
    </row>
    <row r="23" spans="1:6">
      <c r="A23" s="5" t="s">
        <v>426</v>
      </c>
      <c r="B23" s="5" t="s">
        <v>427</v>
      </c>
      <c r="C23" s="5" t="s">
        <v>428</v>
      </c>
      <c r="D23" s="5" t="s">
        <v>429</v>
      </c>
      <c r="E23" s="5" t="s">
        <v>430</v>
      </c>
      <c r="F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</vt:lpstr>
      <vt:lpstr>DECIDE</vt:lpstr>
      <vt:lpstr>EVIDENCE</vt:lpstr>
      <vt:lpstr>PORTFOLIO</vt:lpstr>
      <vt:lpstr>SHARE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created xsi:type="dcterms:W3CDTF">2026-08-10T10:12:39Z</dcterms:created>
  <dcterms:modified xsi:type="dcterms:W3CDTF">2026-08-10T10:12:39Z</dcterms:modified>
</cp:coreProperties>
</file>